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255" windowWidth="18195" windowHeight="13485"/>
  </bookViews>
  <sheets>
    <sheet name="P&amp;L" sheetId="6" r:id="rId1"/>
    <sheet name="CCT" sheetId="5" r:id="rId2"/>
    <sheet name="MARKET" sheetId="1" r:id="rId3"/>
    <sheet name="POSITION" sheetId="2" r:id="rId4"/>
  </sheets>
  <externalReferences>
    <externalReference r:id="rId5"/>
    <externalReference r:id="rId6"/>
    <externalReference r:id="rId7"/>
    <externalReference r:id="rId8"/>
  </externalReferences>
  <definedNames>
    <definedName name="bonds" localSheetId="3">[1]MARKET!$B$2:$B$376</definedName>
    <definedName name="BookList">OFFSET([2]italia!$A$6,0,0,COUNTIF([2]italia!$A$6:$A$80,"&lt;&gt;"""""),1)</definedName>
    <definedName name="cambi">[3]Riferimenti!$A$3:$A$9</definedName>
    <definedName name="codreut">[3]Riferimenti!$B$3:$B$11</definedName>
    <definedName name="Coefficienti">[3]DateManager!$M$3:$Q$370</definedName>
    <definedName name="ElencoADJ">[3]DateManager!$U$3:$AD$28</definedName>
    <definedName name="Euro_today">'[4]Zero EUR'!$B$2</definedName>
    <definedName name="eurusd">[3]Riferimenti!$A$3:$J$10</definedName>
    <definedName name="Maturity">OFFSET([2]italia!$F$6,0,0,[2]italia!$C$5,1)</definedName>
    <definedName name="outpar" localSheetId="3">#REF!</definedName>
    <definedName name="outpar">#REF!</definedName>
    <definedName name="OUTPUTPARAM" localSheetId="3">#REF!</definedName>
    <definedName name="OUTPUTPARAM">#REF!</definedName>
    <definedName name="Pesi">[3]DateManager!$L$3:$Q$380</definedName>
    <definedName name="prezzi1">[3]Riferimenti!$B$1</definedName>
    <definedName name="prezzi11">[3]Riferimenti!$C$1</definedName>
    <definedName name="prezzi2">[3]Riferimenti!$E$1</definedName>
    <definedName name="prezzi22">[3]Riferimenti!$F$1</definedName>
    <definedName name="Settle" localSheetId="1">CCT!$AA$1</definedName>
    <definedName name="Settle">#REF!</definedName>
    <definedName name="spotask">[3]Prezzi!$I$10</definedName>
    <definedName name="spotbid">[3]Prezzi!$H$10</definedName>
    <definedName name="spotmid">[3]Prezzi!$J$10</definedName>
    <definedName name="tabrif">[3]Riferimenti!$A$3:$L$11</definedName>
    <definedName name="titoli">MARKET!$B$2:$B$332</definedName>
    <definedName name="Today" localSheetId="3">#REF!</definedName>
    <definedName name="Today">#REF!</definedName>
    <definedName name="valute">[3]Riferimenti!$A$3:$A$11</definedName>
    <definedName name="volaskchfjpy" localSheetId="3">'[3]Matrice Vol'!#REF!</definedName>
    <definedName name="volaskchfjpy">'[3]Matrice Vol'!#REF!</definedName>
    <definedName name="volaskeurchf" localSheetId="3">'[3]Matrice Vol'!#REF!</definedName>
    <definedName name="volaskeurchf">'[3]Matrice Vol'!#REF!</definedName>
    <definedName name="volaskeurgbp" localSheetId="3">'[3]Matrice Vol'!#REF!</definedName>
    <definedName name="volaskeurgbp">'[3]Matrice Vol'!#REF!</definedName>
    <definedName name="volaskeurjpy">'[3]Matrice Vol'!$Y$36:$AD$48</definedName>
    <definedName name="volaskeurusd">'[3]Matrice Vol'!$B$36:$W$48</definedName>
    <definedName name="volaskgbpjpy" localSheetId="3">'[3]Matrice Vol'!#REF!</definedName>
    <definedName name="volaskgbpjpy">'[3]Matrice Vol'!#REF!</definedName>
    <definedName name="volaskgbpusd" localSheetId="3">'[3]Matrice Vol'!#REF!</definedName>
    <definedName name="volaskgbpusd">'[3]Matrice Vol'!#REF!</definedName>
    <definedName name="volaskusdchf" localSheetId="3">'[3]Matrice Vol'!#REF!</definedName>
    <definedName name="volaskusdchf">'[3]Matrice Vol'!#REF!</definedName>
    <definedName name="volaskusdjpy" localSheetId="3">'[3]Matrice Vol'!#REF!</definedName>
    <definedName name="volaskusdjpy">'[3]Matrice Vol'!#REF!</definedName>
    <definedName name="volbidchfjpy" localSheetId="3">'[3]Matrice Vol'!#REF!</definedName>
    <definedName name="volbidchfjpy">'[3]Matrice Vol'!#REF!</definedName>
    <definedName name="volbideurchf" localSheetId="3">'[3]Matrice Vol'!#REF!</definedName>
    <definedName name="volbideurchf">'[3]Matrice Vol'!#REF!</definedName>
    <definedName name="volbideurgbp" localSheetId="3">'[3]Matrice Vol'!#REF!</definedName>
    <definedName name="volbideurgbp">'[3]Matrice Vol'!#REF!</definedName>
    <definedName name="volbideurjpy">'[3]Matrice Vol'!$Y$20:$AD$32</definedName>
    <definedName name="volbideurusd">'[3]Matrice Vol'!$B$20:$W$32</definedName>
    <definedName name="volbidgbpjpy" localSheetId="3">'[3]Matrice Vol'!#REF!</definedName>
    <definedName name="volbidgbpjpy">'[3]Matrice Vol'!#REF!</definedName>
    <definedName name="volbidgbpusd" localSheetId="3">'[3]Matrice Vol'!#REF!</definedName>
    <definedName name="volbidgbpusd">'[3]Matrice Vol'!#REF!</definedName>
    <definedName name="volbidusdchf" localSheetId="3">'[3]Matrice Vol'!#REF!</definedName>
    <definedName name="volbidusdchf">'[3]Matrice Vol'!#REF!</definedName>
    <definedName name="volbidusdjpy" localSheetId="3">'[3]Matrice Vol'!#REF!</definedName>
    <definedName name="volbidusdjpy">'[3]Matrice Vol'!#REF!</definedName>
    <definedName name="volmidchfjpy" localSheetId="3">'[3]Matrice Vol'!#REF!</definedName>
    <definedName name="volmidchfjpy">'[3]Matrice Vol'!#REF!</definedName>
    <definedName name="volmideurchf" localSheetId="3">'[3]Matrice Vol'!#REF!</definedName>
    <definedName name="volmideurchf">'[3]Matrice Vol'!#REF!</definedName>
    <definedName name="volmideurgbp" localSheetId="3">'[3]Matrice Vol'!#REF!</definedName>
    <definedName name="volmideurgbp">'[3]Matrice Vol'!#REF!</definedName>
    <definedName name="volmideurjpy">'[3]Matrice Vol'!$Y$4:$AD$16</definedName>
    <definedName name="volmideurusd">'[3]Matrice Vol'!$B$4:$W$16</definedName>
    <definedName name="volmidgbpjpy" localSheetId="3">'[3]Matrice Vol'!#REF!</definedName>
    <definedName name="volmidgbpjpy">'[3]Matrice Vol'!#REF!</definedName>
    <definedName name="volmidgbpusd" localSheetId="3">'[3]Matrice Vol'!#REF!</definedName>
    <definedName name="volmidgbpusd">'[3]Matrice Vol'!#REF!</definedName>
    <definedName name="volmidusdchf" localSheetId="3">'[3]Matrice Vol'!#REF!</definedName>
    <definedName name="volmidusdchf">'[3]Matrice Vol'!#REF!</definedName>
    <definedName name="volmidusdjpy" localSheetId="3">'[3]Matrice Vol'!#REF!</definedName>
    <definedName name="volmidusdjpy">'[3]Matrice Vol'!#REF!</definedName>
    <definedName name="volprova" localSheetId="3">#REF!</definedName>
    <definedName name="volprova">#REF!</definedName>
    <definedName name="Yield">OFFSET([2]italia!$AA$6,0,0,[2]italia!$C$5,1)</definedName>
  </definedNames>
  <calcPr calcId="145621"/>
</workbook>
</file>

<file path=xl/calcChain.xml><?xml version="1.0" encoding="utf-8"?>
<calcChain xmlns="http://schemas.openxmlformats.org/spreadsheetml/2006/main">
  <c r="BA66" i="1" l="1"/>
  <c r="AZ66" i="1"/>
  <c r="AY66" i="1"/>
  <c r="AN66" i="1"/>
  <c r="AF66" i="1"/>
  <c r="AD66" i="1"/>
  <c r="Z66" i="1"/>
  <c r="BA55" i="1"/>
  <c r="AZ55" i="1"/>
  <c r="AY55" i="1"/>
  <c r="AN55" i="1"/>
  <c r="AF55" i="1"/>
  <c r="AD55" i="1"/>
  <c r="Z55" i="1"/>
  <c r="BA38" i="1"/>
  <c r="AZ38" i="1"/>
  <c r="AY38" i="1"/>
  <c r="AN38" i="1"/>
  <c r="AF38" i="1"/>
  <c r="AD38" i="1"/>
  <c r="Z38" i="1"/>
  <c r="BA27" i="1"/>
  <c r="AZ27" i="1"/>
  <c r="AY27" i="1"/>
  <c r="AN27" i="1"/>
  <c r="AF27" i="1"/>
  <c r="AD27" i="1"/>
  <c r="Z27" i="1"/>
  <c r="BA131" i="1"/>
  <c r="AZ131" i="1"/>
  <c r="AY131" i="1"/>
  <c r="AN131" i="1"/>
  <c r="AF131" i="1"/>
  <c r="AD131" i="1"/>
  <c r="Z131" i="1"/>
  <c r="D38" i="1"/>
  <c r="E27" i="1"/>
  <c r="E131" i="1"/>
  <c r="BB27" i="1"/>
  <c r="J66" i="1"/>
  <c r="AG55" i="1"/>
  <c r="AU27" i="1"/>
  <c r="E55" i="1"/>
  <c r="H55" i="1"/>
  <c r="H27" i="1"/>
  <c r="BI27" i="1"/>
  <c r="AU131" i="1"/>
  <c r="AU55" i="1"/>
  <c r="H132" i="1"/>
  <c r="K66" i="1"/>
  <c r="AG27" i="1"/>
  <c r="H38" i="1"/>
  <c r="D27" i="1"/>
  <c r="J132" i="1"/>
  <c r="J55" i="1"/>
  <c r="D132" i="1"/>
  <c r="AG38" i="1"/>
  <c r="BB38" i="1"/>
  <c r="AB131" i="1"/>
  <c r="BB55" i="1"/>
  <c r="J38" i="1"/>
  <c r="BB66" i="1"/>
  <c r="BB131" i="1"/>
  <c r="AU38" i="1"/>
  <c r="E132" i="1"/>
  <c r="E38" i="1"/>
  <c r="AB27" i="1"/>
  <c r="D131" i="1"/>
  <c r="AB66" i="1"/>
  <c r="BI55" i="1"/>
  <c r="D66" i="1"/>
  <c r="K132" i="1"/>
  <c r="K131" i="1"/>
  <c r="AB55" i="1"/>
  <c r="AG131" i="1"/>
  <c r="D55" i="1"/>
  <c r="BI131" i="1"/>
  <c r="K38" i="1"/>
  <c r="H66" i="1"/>
  <c r="E66" i="1"/>
  <c r="H131" i="1"/>
  <c r="K55" i="1"/>
  <c r="BI66" i="1"/>
  <c r="K27" i="1"/>
  <c r="J27" i="1"/>
  <c r="BI38" i="1"/>
  <c r="AU66" i="1"/>
  <c r="AG66" i="1"/>
  <c r="AB38" i="1"/>
  <c r="J131" i="1"/>
  <c r="AQ66" i="1"/>
  <c r="AQ131" i="1"/>
  <c r="AQ38" i="1"/>
  <c r="L132" i="1"/>
  <c r="L131" i="1"/>
  <c r="L66" i="1"/>
  <c r="AQ55" i="1"/>
  <c r="L55" i="1"/>
  <c r="AQ27" i="1"/>
  <c r="L38" i="1"/>
  <c r="L27" i="1"/>
  <c r="BC66" i="1" l="1"/>
  <c r="BD66" i="1" s="1"/>
  <c r="C66" i="1"/>
  <c r="B66" i="1"/>
  <c r="AV66" i="1"/>
  <c r="AW66" i="1" s="1"/>
  <c r="AR66" i="1"/>
  <c r="BJ66" i="1"/>
  <c r="BK66" i="1" s="1"/>
  <c r="BF66" i="1"/>
  <c r="M66" i="1"/>
  <c r="AC66" i="1"/>
  <c r="AH66" i="1"/>
  <c r="AI66" i="1" s="1"/>
  <c r="BC55" i="1"/>
  <c r="BD55" i="1" s="1"/>
  <c r="AC55" i="1"/>
  <c r="AV55" i="1"/>
  <c r="AW55" i="1" s="1"/>
  <c r="AR55" i="1"/>
  <c r="BJ55" i="1"/>
  <c r="BK55" i="1" s="1"/>
  <c r="BF55" i="1"/>
  <c r="C55" i="1"/>
  <c r="B55" i="1"/>
  <c r="M55" i="1"/>
  <c r="AH55" i="1"/>
  <c r="AI55" i="1" s="1"/>
  <c r="AC38" i="1"/>
  <c r="BC38" i="1"/>
  <c r="BD38" i="1" s="1"/>
  <c r="B38" i="1"/>
  <c r="C38" i="1"/>
  <c r="M38" i="1"/>
  <c r="BJ38" i="1"/>
  <c r="BK38" i="1" s="1"/>
  <c r="BF38" i="1"/>
  <c r="AR38" i="1"/>
  <c r="AV38" i="1"/>
  <c r="AW38" i="1" s="1"/>
  <c r="AH38" i="1"/>
  <c r="AI38" i="1" s="1"/>
  <c r="BC27" i="1"/>
  <c r="BD27" i="1" s="1"/>
  <c r="C27" i="1"/>
  <c r="B27" i="1"/>
  <c r="AV27" i="1"/>
  <c r="AW27" i="1" s="1"/>
  <c r="AR27" i="1"/>
  <c r="AC27" i="1"/>
  <c r="M27" i="1"/>
  <c r="BJ27" i="1"/>
  <c r="BK27" i="1" s="1"/>
  <c r="BF27" i="1"/>
  <c r="AH27" i="1"/>
  <c r="AI27" i="1" s="1"/>
  <c r="AC131" i="1"/>
  <c r="BC131" i="1"/>
  <c r="BD131" i="1" s="1"/>
  <c r="BJ131" i="1"/>
  <c r="BK131" i="1" s="1"/>
  <c r="BF131" i="1"/>
  <c r="M131" i="1"/>
  <c r="AV131" i="1"/>
  <c r="AW131" i="1" s="1"/>
  <c r="AR131" i="1"/>
  <c r="B131" i="1"/>
  <c r="AH131" i="1"/>
  <c r="AI131" i="1" s="1"/>
  <c r="B132" i="1"/>
  <c r="M132" i="1"/>
  <c r="G27" i="1"/>
  <c r="F27" i="1"/>
  <c r="F132" i="1"/>
  <c r="P55" i="1"/>
  <c r="P27" i="1"/>
  <c r="G132" i="1"/>
  <c r="F55" i="1"/>
  <c r="F131" i="1"/>
  <c r="G55" i="1"/>
  <c r="G131" i="1"/>
  <c r="G38" i="1"/>
  <c r="G66" i="1"/>
  <c r="P38" i="1"/>
  <c r="F66" i="1"/>
  <c r="F38" i="1"/>
  <c r="P66" i="1"/>
  <c r="P131" i="1"/>
  <c r="P132" i="1"/>
  <c r="T55" i="1"/>
  <c r="Y38" i="1"/>
  <c r="N38" i="1"/>
  <c r="N27" i="1"/>
  <c r="T66" i="1"/>
  <c r="Y131" i="1"/>
  <c r="T38" i="1"/>
  <c r="N55" i="1"/>
  <c r="S131" i="1"/>
  <c r="N66" i="1"/>
  <c r="Y66" i="1"/>
  <c r="N131" i="1"/>
  <c r="Y27" i="1"/>
  <c r="S38" i="1"/>
  <c r="T131" i="1"/>
  <c r="S27" i="1"/>
  <c r="Y55" i="1"/>
  <c r="T27" i="1"/>
  <c r="S66" i="1"/>
  <c r="S55" i="1"/>
  <c r="X66" i="1" l="1"/>
  <c r="W66" i="1"/>
  <c r="O66" i="1"/>
  <c r="V66" i="1"/>
  <c r="AT66" i="1"/>
  <c r="AJ66" i="1"/>
  <c r="X55" i="1"/>
  <c r="W55" i="1"/>
  <c r="O55" i="1"/>
  <c r="V55" i="1"/>
  <c r="AT55" i="1"/>
  <c r="AJ55" i="1"/>
  <c r="X38" i="1"/>
  <c r="W38" i="1"/>
  <c r="O38" i="1"/>
  <c r="V38" i="1"/>
  <c r="AT38" i="1"/>
  <c r="AJ38" i="1"/>
  <c r="X27" i="1"/>
  <c r="W27" i="1"/>
  <c r="O27" i="1"/>
  <c r="V27" i="1"/>
  <c r="AT27" i="1"/>
  <c r="AJ27" i="1"/>
  <c r="W131" i="1"/>
  <c r="O131" i="1"/>
  <c r="X131" i="1"/>
  <c r="V131" i="1"/>
  <c r="AT131" i="1"/>
  <c r="AJ131" i="1"/>
  <c r="U38" i="1"/>
  <c r="T132" i="1"/>
  <c r="U66" i="1"/>
  <c r="Y132" i="1"/>
  <c r="U55" i="1"/>
  <c r="N132" i="1"/>
  <c r="U131" i="1"/>
  <c r="U27" i="1"/>
  <c r="S132" i="1"/>
  <c r="O132" i="1" l="1"/>
  <c r="BH66" i="1"/>
  <c r="AK66" i="1"/>
  <c r="AK55" i="1"/>
  <c r="BH55" i="1"/>
  <c r="BH38" i="1"/>
  <c r="AK38" i="1"/>
  <c r="BH27" i="1"/>
  <c r="AK27" i="1"/>
  <c r="BH131" i="1"/>
  <c r="AK131" i="1"/>
  <c r="Z132" i="1"/>
  <c r="AD132" i="1"/>
  <c r="AF132" i="1"/>
  <c r="AN132" i="1"/>
  <c r="AG132" i="1"/>
  <c r="AB132" i="1"/>
  <c r="U132" i="1"/>
  <c r="AQ132" i="1"/>
  <c r="AC132" i="1" l="1"/>
  <c r="AH132" i="1"/>
  <c r="AI132" i="1" s="1"/>
  <c r="AJ132" i="1" s="1"/>
  <c r="AT132" i="1"/>
  <c r="AU132" i="1"/>
  <c r="V132" i="1" l="1"/>
  <c r="W132" i="1"/>
  <c r="X132" i="1"/>
  <c r="AR132" i="1"/>
  <c r="AV132" i="1"/>
  <c r="AW132" i="1" s="1"/>
  <c r="AY132" i="1"/>
  <c r="AZ132" i="1"/>
  <c r="BA132" i="1"/>
  <c r="BH132" i="1"/>
  <c r="BB132" i="1"/>
  <c r="BI132" i="1"/>
  <c r="BC132" i="1" l="1"/>
  <c r="BD132" i="1" s="1"/>
  <c r="AK132" i="1" s="1"/>
  <c r="BF132" i="1"/>
  <c r="BJ132" i="1"/>
  <c r="BK132" i="1" s="1"/>
  <c r="B41" i="5" l="1"/>
  <c r="F41" i="5"/>
  <c r="G41" i="5"/>
  <c r="I41" i="5"/>
  <c r="D41" i="5"/>
  <c r="J41" i="5"/>
  <c r="H41" i="5" l="1"/>
  <c r="B40" i="5"/>
  <c r="F40" i="5"/>
  <c r="G40" i="5"/>
  <c r="J40" i="5"/>
  <c r="D40" i="5"/>
  <c r="I40" i="5"/>
  <c r="H40" i="5" l="1"/>
  <c r="B39" i="5"/>
  <c r="G39" i="5"/>
  <c r="J39" i="5"/>
  <c r="F39" i="5"/>
  <c r="I39" i="5"/>
  <c r="D39" i="5"/>
  <c r="H39" i="5" l="1"/>
  <c r="B38" i="5"/>
  <c r="J38" i="5"/>
  <c r="G38" i="5"/>
  <c r="F38" i="5"/>
  <c r="D38" i="5"/>
  <c r="I38" i="5"/>
  <c r="H38" i="5" l="1"/>
  <c r="B37" i="5"/>
  <c r="D37" i="5"/>
  <c r="G37" i="5"/>
  <c r="I37" i="5"/>
  <c r="J37" i="5"/>
  <c r="F37" i="5"/>
  <c r="H37" i="5" l="1"/>
  <c r="B36" i="5"/>
  <c r="D36" i="5"/>
  <c r="G36" i="5"/>
  <c r="I36" i="5"/>
  <c r="F36" i="5"/>
  <c r="J36" i="5"/>
  <c r="H36" i="5" l="1"/>
  <c r="B35" i="5"/>
  <c r="G35" i="5"/>
  <c r="F35" i="5"/>
  <c r="D35" i="5"/>
  <c r="J35" i="5"/>
  <c r="I35" i="5"/>
  <c r="H35" i="5" l="1"/>
  <c r="B34" i="5"/>
  <c r="J34" i="5"/>
  <c r="F34" i="5"/>
  <c r="D34" i="5"/>
  <c r="I34" i="5"/>
  <c r="G34" i="5"/>
  <c r="H34" i="5" l="1"/>
  <c r="B33" i="5"/>
  <c r="J33" i="5"/>
  <c r="D33" i="5"/>
  <c r="F33" i="5"/>
  <c r="I33" i="5"/>
  <c r="G33" i="5"/>
  <c r="H33" i="5" l="1"/>
  <c r="B32" i="5"/>
  <c r="G32" i="5"/>
  <c r="D32" i="5"/>
  <c r="I32" i="5"/>
  <c r="F32" i="5"/>
  <c r="J32" i="5"/>
  <c r="H32" i="5" l="1"/>
  <c r="B31" i="5"/>
  <c r="J31" i="5"/>
  <c r="F31" i="5"/>
  <c r="D31" i="5"/>
  <c r="I31" i="5"/>
  <c r="G31" i="5"/>
  <c r="H31" i="5" l="1"/>
  <c r="B30" i="5"/>
  <c r="I30" i="5"/>
  <c r="F30" i="5"/>
  <c r="D30" i="5"/>
  <c r="G30" i="5"/>
  <c r="J30" i="5"/>
  <c r="H30" i="5" l="1"/>
  <c r="B29" i="5"/>
  <c r="D29" i="5"/>
  <c r="F29" i="5"/>
  <c r="G29" i="5"/>
  <c r="I29" i="5"/>
  <c r="J29" i="5"/>
  <c r="H29" i="5" l="1"/>
  <c r="B28" i="5"/>
  <c r="J28" i="5"/>
  <c r="D28" i="5"/>
  <c r="F28" i="5"/>
  <c r="G28" i="5"/>
  <c r="I28" i="5"/>
  <c r="H28" i="5" l="1"/>
  <c r="B27" i="5"/>
  <c r="G27" i="5"/>
  <c r="D27" i="5"/>
  <c r="F27" i="5"/>
  <c r="J27" i="5"/>
  <c r="I27" i="5"/>
  <c r="H27" i="5" l="1"/>
  <c r="B26" i="5"/>
  <c r="I26" i="5"/>
  <c r="F26" i="5"/>
  <c r="D26" i="5"/>
  <c r="G26" i="5"/>
  <c r="J26" i="5"/>
  <c r="H26" i="5" l="1"/>
  <c r="B25" i="5"/>
  <c r="I25" i="5"/>
  <c r="D25" i="5"/>
  <c r="G25" i="5"/>
  <c r="F25" i="5"/>
  <c r="J25" i="5"/>
  <c r="H25" i="5" l="1"/>
  <c r="B24" i="5"/>
  <c r="J24" i="5"/>
  <c r="I24" i="5"/>
  <c r="G24" i="5"/>
  <c r="W15" i="5"/>
  <c r="X15" i="5"/>
  <c r="D24" i="5"/>
  <c r="F24" i="5"/>
  <c r="H24" i="5" l="1"/>
  <c r="B15" i="5"/>
  <c r="G15" i="5"/>
  <c r="K15" i="5"/>
  <c r="I15" i="5"/>
  <c r="Z15" i="5"/>
  <c r="Y15" i="5"/>
  <c r="J15" i="5"/>
  <c r="D15" i="5"/>
  <c r="E15" i="5"/>
  <c r="F15" i="5"/>
  <c r="X14" i="5"/>
  <c r="N15" i="5"/>
  <c r="W14" i="5"/>
  <c r="M15" i="5"/>
  <c r="H15" i="5" l="1"/>
  <c r="Q15" i="5"/>
  <c r="N14" i="5"/>
  <c r="M14" i="5"/>
  <c r="R15" i="5" l="1"/>
  <c r="U15" i="5" s="1"/>
  <c r="V15" i="5" s="1"/>
  <c r="S15" i="5"/>
  <c r="T15" i="5" s="1"/>
  <c r="B14" i="5"/>
  <c r="G14" i="5"/>
  <c r="J14" i="5"/>
  <c r="E14" i="5"/>
  <c r="Y14" i="5"/>
  <c r="K14" i="5"/>
  <c r="I14" i="5"/>
  <c r="D14" i="5"/>
  <c r="Z14" i="5"/>
  <c r="F14" i="5"/>
  <c r="X13" i="5"/>
  <c r="W13" i="5"/>
  <c r="O15" i="5" l="1"/>
  <c r="P15" i="5" s="1"/>
  <c r="H14" i="5"/>
  <c r="Q14" i="5"/>
  <c r="M13" i="5"/>
  <c r="N13" i="5"/>
  <c r="S14" i="5" l="1"/>
  <c r="T14" i="5" s="1"/>
  <c r="R14" i="5"/>
  <c r="U14" i="5" s="1"/>
  <c r="V14" i="5" s="1"/>
  <c r="B13" i="5"/>
  <c r="G13" i="5"/>
  <c r="Z13" i="5"/>
  <c r="E13" i="5"/>
  <c r="I13" i="5"/>
  <c r="Y13" i="5"/>
  <c r="F13" i="5"/>
  <c r="D13" i="5"/>
  <c r="J13" i="5"/>
  <c r="W12" i="5"/>
  <c r="X12" i="5"/>
  <c r="O14" i="5" l="1"/>
  <c r="P14" i="5" s="1"/>
  <c r="H13" i="5"/>
  <c r="Q13" i="5"/>
  <c r="K13" i="5"/>
  <c r="N12" i="5"/>
  <c r="M12" i="5"/>
  <c r="S13" i="5" l="1"/>
  <c r="T13" i="5" s="1"/>
  <c r="R13" i="5"/>
  <c r="U13" i="5" s="1"/>
  <c r="V13" i="5" s="1"/>
  <c r="B12" i="5"/>
  <c r="I12" i="5"/>
  <c r="K12" i="5"/>
  <c r="Z12" i="5"/>
  <c r="G12" i="5"/>
  <c r="J12" i="5"/>
  <c r="D12" i="5"/>
  <c r="Y12" i="5"/>
  <c r="E12" i="5"/>
  <c r="F12" i="5"/>
  <c r="W11" i="5"/>
  <c r="X11" i="5"/>
  <c r="O13" i="5" l="1"/>
  <c r="P13" i="5" s="1"/>
  <c r="H12" i="5"/>
  <c r="Q12" i="5"/>
  <c r="M11" i="5"/>
  <c r="N11" i="5"/>
  <c r="S12" i="5" l="1"/>
  <c r="T12" i="5" s="1"/>
  <c r="R12" i="5"/>
  <c r="U12" i="5" s="1"/>
  <c r="V12" i="5" s="1"/>
  <c r="O12" i="5" l="1"/>
  <c r="P12" i="5" s="1"/>
  <c r="B11" i="5"/>
  <c r="Y11" i="5"/>
  <c r="F11" i="5"/>
  <c r="E11" i="5"/>
  <c r="Z11" i="5"/>
  <c r="I11" i="5"/>
  <c r="G11" i="5"/>
  <c r="D11" i="5"/>
  <c r="K11" i="5"/>
  <c r="J11" i="5"/>
  <c r="X10" i="5"/>
  <c r="W10" i="5"/>
  <c r="H11" i="5" l="1"/>
  <c r="Q11" i="5"/>
  <c r="N10" i="5"/>
  <c r="M10" i="5"/>
  <c r="S11" i="5" l="1"/>
  <c r="T11" i="5" s="1"/>
  <c r="R11" i="5"/>
  <c r="U11" i="5" s="1"/>
  <c r="V11" i="5" s="1"/>
  <c r="B10" i="5"/>
  <c r="F10" i="5"/>
  <c r="Y10" i="5"/>
  <c r="G10" i="5"/>
  <c r="J10" i="5"/>
  <c r="I10" i="5"/>
  <c r="D10" i="5"/>
  <c r="K10" i="5"/>
  <c r="E10" i="5"/>
  <c r="Z10" i="5"/>
  <c r="X9" i="5"/>
  <c r="W9" i="5"/>
  <c r="O11" i="5" l="1"/>
  <c r="P11" i="5" s="1"/>
  <c r="H10" i="5"/>
  <c r="Q10" i="5"/>
  <c r="M9" i="5"/>
  <c r="N9" i="5"/>
  <c r="S10" i="5" l="1"/>
  <c r="T10" i="5" s="1"/>
  <c r="R10" i="5"/>
  <c r="U10" i="5" s="1"/>
  <c r="V10" i="5" s="1"/>
  <c r="O10" i="5" l="1"/>
  <c r="P10" i="5" s="1"/>
  <c r="B9" i="5"/>
  <c r="F9" i="5"/>
  <c r="J9" i="5"/>
  <c r="G9" i="5"/>
  <c r="K9" i="5"/>
  <c r="Z9" i="5"/>
  <c r="Y9" i="5"/>
  <c r="D9" i="5"/>
  <c r="E9" i="5"/>
  <c r="I9" i="5"/>
  <c r="W8" i="5"/>
  <c r="X8" i="5"/>
  <c r="H9" i="5" l="1"/>
  <c r="Q9" i="5"/>
  <c r="N8" i="5"/>
  <c r="M8" i="5"/>
  <c r="S9" i="5" l="1"/>
  <c r="T9" i="5" s="1"/>
  <c r="R9" i="5"/>
  <c r="U9" i="5" s="1"/>
  <c r="V9" i="5" s="1"/>
  <c r="O9" i="5" l="1"/>
  <c r="P9" i="5" s="1"/>
  <c r="B8" i="5"/>
  <c r="I8" i="5"/>
  <c r="D8" i="5"/>
  <c r="F8" i="5"/>
  <c r="J8" i="5"/>
  <c r="E8" i="5"/>
  <c r="Z8" i="5"/>
  <c r="Y8" i="5"/>
  <c r="G8" i="5"/>
  <c r="K8" i="5"/>
  <c r="X7" i="5"/>
  <c r="W7" i="5"/>
  <c r="H8" i="5" l="1"/>
  <c r="Q8" i="5"/>
  <c r="N7" i="5"/>
  <c r="M7" i="5"/>
  <c r="S8" i="5" l="1"/>
  <c r="T8" i="5" s="1"/>
  <c r="R8" i="5"/>
  <c r="U8" i="5" s="1"/>
  <c r="V8" i="5" s="1"/>
  <c r="O8" i="5" l="1"/>
  <c r="P8" i="5" s="1"/>
  <c r="B7" i="5"/>
  <c r="F7" i="5"/>
  <c r="X6" i="5"/>
  <c r="G7" i="5"/>
  <c r="Z7" i="5"/>
  <c r="D7" i="5"/>
  <c r="E7" i="5"/>
  <c r="W6" i="5"/>
  <c r="Y7" i="5"/>
  <c r="J7" i="5"/>
  <c r="I7" i="5"/>
  <c r="H7" i="5" l="1"/>
  <c r="Q7" i="5"/>
  <c r="K7" i="5"/>
  <c r="N6" i="5"/>
  <c r="M6" i="5"/>
  <c r="S7" i="5" l="1"/>
  <c r="T7" i="5" s="1"/>
  <c r="R7" i="5"/>
  <c r="U7" i="5" s="1"/>
  <c r="V7" i="5" s="1"/>
  <c r="B6" i="5"/>
  <c r="I6" i="5"/>
  <c r="Z1" i="5"/>
  <c r="E6" i="5"/>
  <c r="AA1" i="5"/>
  <c r="D6" i="5"/>
  <c r="G6" i="5"/>
  <c r="J6" i="5"/>
  <c r="Z6" i="5"/>
  <c r="Y6" i="5"/>
  <c r="F6" i="5"/>
  <c r="K6" i="5"/>
  <c r="O7" i="5" l="1"/>
  <c r="P7" i="5" s="1"/>
  <c r="AB15" i="5"/>
  <c r="L15" i="5" s="1"/>
  <c r="AA15" i="5"/>
  <c r="AB14" i="5"/>
  <c r="L14" i="5" s="1"/>
  <c r="AA14" i="5"/>
  <c r="AB13" i="5"/>
  <c r="L13" i="5" s="1"/>
  <c r="AA13" i="5"/>
  <c r="AB12" i="5"/>
  <c r="L12" i="5" s="1"/>
  <c r="AA12" i="5"/>
  <c r="AB11" i="5"/>
  <c r="L11" i="5" s="1"/>
  <c r="AA11" i="5"/>
  <c r="AA10" i="5"/>
  <c r="AB10" i="5"/>
  <c r="L10" i="5" s="1"/>
  <c r="AB9" i="5"/>
  <c r="L9" i="5" s="1"/>
  <c r="AA9" i="5"/>
  <c r="AB8" i="5"/>
  <c r="L8" i="5" s="1"/>
  <c r="AA8" i="5"/>
  <c r="AA7" i="5"/>
  <c r="AB7" i="5"/>
  <c r="L7" i="5" s="1"/>
  <c r="H6" i="5"/>
  <c r="AB6" i="5"/>
  <c r="AA6" i="5"/>
  <c r="Q6" i="5"/>
  <c r="BA76" i="1"/>
  <c r="AZ76" i="1"/>
  <c r="AY76" i="1"/>
  <c r="AN76" i="1"/>
  <c r="AF76" i="1"/>
  <c r="AD76" i="1"/>
  <c r="Z76" i="1"/>
  <c r="AU76" i="1"/>
  <c r="AB76" i="1"/>
  <c r="D76" i="1"/>
  <c r="BB76" i="1"/>
  <c r="J76" i="1"/>
  <c r="K76" i="1"/>
  <c r="AG76" i="1"/>
  <c r="BI76" i="1"/>
  <c r="H76" i="1"/>
  <c r="E76" i="1"/>
  <c r="AQ76" i="1"/>
  <c r="L76" i="1"/>
  <c r="L6" i="5" l="1"/>
  <c r="S6" i="5"/>
  <c r="T6" i="5" s="1"/>
  <c r="R6" i="5"/>
  <c r="U6" i="5" s="1"/>
  <c r="V6" i="5" s="1"/>
  <c r="BC76" i="1"/>
  <c r="BD76" i="1" s="1"/>
  <c r="B76" i="1"/>
  <c r="C76" i="1"/>
  <c r="AV76" i="1"/>
  <c r="AW76" i="1" s="1"/>
  <c r="AR76" i="1"/>
  <c r="BF76" i="1"/>
  <c r="BJ76" i="1"/>
  <c r="BK76" i="1" s="1"/>
  <c r="AC76" i="1"/>
  <c r="M76" i="1"/>
  <c r="AH76" i="1"/>
  <c r="AI76" i="1" s="1"/>
  <c r="I5" i="2"/>
  <c r="I45" i="2"/>
  <c r="I54" i="2"/>
  <c r="I65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P76" i="1"/>
  <c r="G76" i="1"/>
  <c r="F76" i="1"/>
  <c r="N76" i="1"/>
  <c r="Y76" i="1"/>
  <c r="S76" i="1"/>
  <c r="T76" i="1"/>
  <c r="O6" i="5" l="1"/>
  <c r="P6" i="5" s="1"/>
  <c r="X76" i="1"/>
  <c r="W76" i="1"/>
  <c r="O76" i="1"/>
  <c r="V76" i="1"/>
  <c r="AT76" i="1"/>
  <c r="AJ76" i="1"/>
  <c r="U76" i="1"/>
  <c r="BH76" i="1" l="1"/>
  <c r="AK76" i="1"/>
  <c r="BA63" i="1" l="1"/>
  <c r="AZ63" i="1"/>
  <c r="AY63" i="1"/>
  <c r="AN63" i="1"/>
  <c r="AF63" i="1"/>
  <c r="AD63" i="1"/>
  <c r="Z63" i="1"/>
  <c r="K63" i="1"/>
  <c r="D63" i="1"/>
  <c r="AB63" i="1"/>
  <c r="BI63" i="1"/>
  <c r="BB63" i="1"/>
  <c r="AG63" i="1"/>
  <c r="E63" i="1"/>
  <c r="J63" i="1"/>
  <c r="AU63" i="1"/>
  <c r="H63" i="1"/>
  <c r="L63" i="1"/>
  <c r="AQ63" i="1"/>
  <c r="C63" i="1" l="1"/>
  <c r="B63" i="1"/>
  <c r="AR63" i="1"/>
  <c r="AV63" i="1"/>
  <c r="AW63" i="1" s="1"/>
  <c r="AC63" i="1"/>
  <c r="BC63" i="1"/>
  <c r="BD63" i="1" s="1"/>
  <c r="BJ63" i="1"/>
  <c r="BK63" i="1" s="1"/>
  <c r="BF63" i="1"/>
  <c r="M63" i="1"/>
  <c r="AH63" i="1"/>
  <c r="AI63" i="1" s="1"/>
  <c r="P63" i="1"/>
  <c r="F63" i="1"/>
  <c r="G63" i="1"/>
  <c r="Y63" i="1"/>
  <c r="N63" i="1"/>
  <c r="T63" i="1"/>
  <c r="S63" i="1"/>
  <c r="X63" i="1" l="1"/>
  <c r="V63" i="1"/>
  <c r="W63" i="1"/>
  <c r="O63" i="1"/>
  <c r="AT63" i="1"/>
  <c r="AJ63" i="1"/>
  <c r="U63" i="1"/>
  <c r="BH63" i="1" l="1"/>
  <c r="AK63" i="1"/>
  <c r="BA153" i="1" l="1"/>
  <c r="AZ153" i="1"/>
  <c r="AY153" i="1"/>
  <c r="AN153" i="1"/>
  <c r="AF153" i="1"/>
  <c r="AD153" i="1"/>
  <c r="Z153" i="1"/>
  <c r="J153" i="1"/>
  <c r="AB153" i="1"/>
  <c r="E153" i="1"/>
  <c r="AU153" i="1"/>
  <c r="K153" i="1"/>
  <c r="AG153" i="1"/>
  <c r="D153" i="1"/>
  <c r="BB153" i="1"/>
  <c r="BI153" i="1"/>
  <c r="H153" i="1"/>
  <c r="L153" i="1"/>
  <c r="AQ153" i="1"/>
  <c r="AR153" i="1" l="1"/>
  <c r="AV153" i="1"/>
  <c r="AW153" i="1" s="1"/>
  <c r="BC153" i="1"/>
  <c r="BD153" i="1" s="1"/>
  <c r="BJ153" i="1"/>
  <c r="BK153" i="1" s="1"/>
  <c r="BF153" i="1"/>
  <c r="AC153" i="1"/>
  <c r="M153" i="1"/>
  <c r="B153" i="1"/>
  <c r="AH153" i="1"/>
  <c r="AI153" i="1" s="1"/>
  <c r="F153" i="1"/>
  <c r="G153" i="1"/>
  <c r="P153" i="1"/>
  <c r="BA50" i="1" l="1"/>
  <c r="AZ50" i="1"/>
  <c r="AY50" i="1"/>
  <c r="AN50" i="1"/>
  <c r="AF50" i="1"/>
  <c r="AD50" i="1"/>
  <c r="Z50" i="1"/>
  <c r="K50" i="1"/>
  <c r="H50" i="1"/>
  <c r="AB50" i="1"/>
  <c r="BI50" i="1"/>
  <c r="J50" i="1"/>
  <c r="S153" i="1"/>
  <c r="E50" i="1"/>
  <c r="Y153" i="1"/>
  <c r="AU50" i="1"/>
  <c r="BB50" i="1"/>
  <c r="N153" i="1"/>
  <c r="T153" i="1"/>
  <c r="AG50" i="1"/>
  <c r="D50" i="1"/>
  <c r="AQ50" i="1"/>
  <c r="L50" i="1"/>
  <c r="AT153" i="1" l="1"/>
  <c r="W153" i="1"/>
  <c r="O153" i="1"/>
  <c r="V153" i="1"/>
  <c r="X153" i="1"/>
  <c r="AJ153" i="1"/>
  <c r="C50" i="1"/>
  <c r="B50" i="1"/>
  <c r="AV50" i="1"/>
  <c r="AW50" i="1" s="1"/>
  <c r="AR50" i="1"/>
  <c r="AC50" i="1"/>
  <c r="M50" i="1"/>
  <c r="BJ50" i="1"/>
  <c r="BK50" i="1" s="1"/>
  <c r="BF50" i="1"/>
  <c r="BC50" i="1"/>
  <c r="BD50" i="1" s="1"/>
  <c r="AH50" i="1"/>
  <c r="AI50" i="1" s="1"/>
  <c r="G54" i="2"/>
  <c r="G56" i="2"/>
  <c r="H56" i="2" s="1"/>
  <c r="G64" i="2"/>
  <c r="H64" i="2" s="1"/>
  <c r="G65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H54" i="2"/>
  <c r="H65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P50" i="1"/>
  <c r="G50" i="1"/>
  <c r="F50" i="1"/>
  <c r="U153" i="1"/>
  <c r="N50" i="1"/>
  <c r="S50" i="1"/>
  <c r="Y50" i="1"/>
  <c r="T50" i="1"/>
  <c r="BH153" i="1" l="1"/>
  <c r="AK153" i="1"/>
  <c r="X50" i="1"/>
  <c r="W50" i="1"/>
  <c r="O50" i="1"/>
  <c r="V50" i="1"/>
  <c r="AT50" i="1"/>
  <c r="AJ50" i="1"/>
  <c r="U50" i="1"/>
  <c r="BH50" i="1" l="1"/>
  <c r="AK50" i="1"/>
  <c r="L200" i="2" l="1"/>
  <c r="M200" i="2" s="1"/>
  <c r="K200" i="2"/>
  <c r="J200" i="2"/>
  <c r="F200" i="2"/>
  <c r="C200" i="2"/>
  <c r="A200" i="2"/>
  <c r="Y204" i="2" s="1"/>
  <c r="L199" i="2"/>
  <c r="M199" i="2" s="1"/>
  <c r="K199" i="2"/>
  <c r="J199" i="2"/>
  <c r="AS203" i="2"/>
  <c r="F199" i="2"/>
  <c r="C199" i="2"/>
  <c r="A199" i="2"/>
  <c r="Y203" i="2" s="1"/>
  <c r="L198" i="2"/>
  <c r="M198" i="2" s="1"/>
  <c r="K198" i="2"/>
  <c r="J198" i="2"/>
  <c r="BA202" i="2"/>
  <c r="F198" i="2"/>
  <c r="C198" i="2"/>
  <c r="A198" i="2"/>
  <c r="Y202" i="2" s="1"/>
  <c r="L197" i="2"/>
  <c r="M197" i="2" s="1"/>
  <c r="K197" i="2"/>
  <c r="J197" i="2"/>
  <c r="AF201" i="2"/>
  <c r="F197" i="2"/>
  <c r="C197" i="2"/>
  <c r="A197" i="2"/>
  <c r="Y201" i="2" s="1"/>
  <c r="L196" i="2"/>
  <c r="M196" i="2" s="1"/>
  <c r="K196" i="2"/>
  <c r="J196" i="2"/>
  <c r="AS200" i="2"/>
  <c r="F196" i="2"/>
  <c r="C196" i="2"/>
  <c r="A196" i="2"/>
  <c r="Y200" i="2" s="1"/>
  <c r="L195" i="2"/>
  <c r="M195" i="2" s="1"/>
  <c r="K195" i="2"/>
  <c r="J195" i="2"/>
  <c r="BA199" i="2"/>
  <c r="F195" i="2"/>
  <c r="C195" i="2"/>
  <c r="A195" i="2"/>
  <c r="Y199" i="2" s="1"/>
  <c r="L194" i="2"/>
  <c r="M194" i="2" s="1"/>
  <c r="K194" i="2"/>
  <c r="J194" i="2"/>
  <c r="AS198" i="2"/>
  <c r="F194" i="2"/>
  <c r="C194" i="2"/>
  <c r="A194" i="2"/>
  <c r="Y198" i="2" s="1"/>
  <c r="L193" i="2"/>
  <c r="M193" i="2" s="1"/>
  <c r="K193" i="2"/>
  <c r="J193" i="2"/>
  <c r="BA197" i="2"/>
  <c r="F193" i="2"/>
  <c r="C193" i="2"/>
  <c r="A193" i="2"/>
  <c r="Y197" i="2" s="1"/>
  <c r="L192" i="2"/>
  <c r="M192" i="2" s="1"/>
  <c r="K192" i="2"/>
  <c r="J192" i="2"/>
  <c r="AF196" i="2"/>
  <c r="F192" i="2"/>
  <c r="C192" i="2"/>
  <c r="A192" i="2"/>
  <c r="Y196" i="2" s="1"/>
  <c r="L191" i="2"/>
  <c r="M191" i="2" s="1"/>
  <c r="K191" i="2"/>
  <c r="J191" i="2"/>
  <c r="BA195" i="2"/>
  <c r="F191" i="2"/>
  <c r="C191" i="2"/>
  <c r="A191" i="2"/>
  <c r="Y195" i="2" s="1"/>
  <c r="L190" i="2"/>
  <c r="M190" i="2" s="1"/>
  <c r="K190" i="2"/>
  <c r="J190" i="2"/>
  <c r="AS194" i="2"/>
  <c r="F190" i="2"/>
  <c r="C190" i="2"/>
  <c r="A190" i="2"/>
  <c r="Y194" i="2" s="1"/>
  <c r="L189" i="2"/>
  <c r="M189" i="2" s="1"/>
  <c r="K189" i="2"/>
  <c r="J189" i="2"/>
  <c r="Z193" i="2"/>
  <c r="F189" i="2"/>
  <c r="C189" i="2"/>
  <c r="A189" i="2"/>
  <c r="Y193" i="2" s="1"/>
  <c r="L188" i="2"/>
  <c r="M188" i="2" s="1"/>
  <c r="K188" i="2"/>
  <c r="J188" i="2"/>
  <c r="AF192" i="2"/>
  <c r="F188" i="2"/>
  <c r="C188" i="2"/>
  <c r="A188" i="2"/>
  <c r="Y192" i="2" s="1"/>
  <c r="L187" i="2"/>
  <c r="M187" i="2" s="1"/>
  <c r="K187" i="2"/>
  <c r="J187" i="2"/>
  <c r="AJ191" i="2"/>
  <c r="F187" i="2"/>
  <c r="C187" i="2"/>
  <c r="A187" i="2"/>
  <c r="Y191" i="2" s="1"/>
  <c r="L186" i="2"/>
  <c r="M186" i="2" s="1"/>
  <c r="K186" i="2"/>
  <c r="J186" i="2"/>
  <c r="AS190" i="2"/>
  <c r="F186" i="2"/>
  <c r="C186" i="2"/>
  <c r="A186" i="2"/>
  <c r="Y190" i="2" s="1"/>
  <c r="L185" i="2"/>
  <c r="M185" i="2" s="1"/>
  <c r="K185" i="2"/>
  <c r="J185" i="2"/>
  <c r="BA189" i="2"/>
  <c r="F185" i="2"/>
  <c r="C185" i="2"/>
  <c r="A185" i="2"/>
  <c r="Y189" i="2" s="1"/>
  <c r="L184" i="2"/>
  <c r="M184" i="2" s="1"/>
  <c r="K184" i="2"/>
  <c r="J184" i="2"/>
  <c r="AF188" i="2"/>
  <c r="F184" i="2"/>
  <c r="C184" i="2"/>
  <c r="A184" i="2"/>
  <c r="Y188" i="2" s="1"/>
  <c r="L183" i="2"/>
  <c r="M183" i="2" s="1"/>
  <c r="K183" i="2"/>
  <c r="J183" i="2"/>
  <c r="AY187" i="2"/>
  <c r="F183" i="2"/>
  <c r="C183" i="2"/>
  <c r="A183" i="2"/>
  <c r="Y187" i="2" s="1"/>
  <c r="L182" i="2"/>
  <c r="M182" i="2" s="1"/>
  <c r="K182" i="2"/>
  <c r="J182" i="2"/>
  <c r="AS186" i="2"/>
  <c r="F182" i="2"/>
  <c r="C182" i="2"/>
  <c r="A182" i="2"/>
  <c r="Y186" i="2" s="1"/>
  <c r="L181" i="2"/>
  <c r="M181" i="2" s="1"/>
  <c r="K181" i="2"/>
  <c r="J181" i="2"/>
  <c r="BA185" i="2"/>
  <c r="F181" i="2"/>
  <c r="C181" i="2"/>
  <c r="A181" i="2"/>
  <c r="Y185" i="2" s="1"/>
  <c r="L180" i="2"/>
  <c r="M180" i="2" s="1"/>
  <c r="K180" i="2"/>
  <c r="J180" i="2"/>
  <c r="F180" i="2"/>
  <c r="C180" i="2"/>
  <c r="A180" i="2"/>
  <c r="Y184" i="2" s="1"/>
  <c r="L179" i="2"/>
  <c r="M179" i="2" s="1"/>
  <c r="K179" i="2"/>
  <c r="J179" i="2"/>
  <c r="BA183" i="2"/>
  <c r="F179" i="2"/>
  <c r="C179" i="2"/>
  <c r="A179" i="2"/>
  <c r="Y183" i="2" s="1"/>
  <c r="L178" i="2"/>
  <c r="M178" i="2" s="1"/>
  <c r="K178" i="2"/>
  <c r="J178" i="2"/>
  <c r="AS182" i="2"/>
  <c r="F178" i="2"/>
  <c r="C178" i="2"/>
  <c r="A178" i="2"/>
  <c r="Y182" i="2" s="1"/>
  <c r="L177" i="2"/>
  <c r="M177" i="2" s="1"/>
  <c r="K177" i="2"/>
  <c r="J177" i="2"/>
  <c r="BA181" i="2"/>
  <c r="F177" i="2"/>
  <c r="C177" i="2"/>
  <c r="A177" i="2"/>
  <c r="Y181" i="2" s="1"/>
  <c r="L176" i="2"/>
  <c r="M176" i="2" s="1"/>
  <c r="K176" i="2"/>
  <c r="J176" i="2"/>
  <c r="AW180" i="2"/>
  <c r="F176" i="2"/>
  <c r="C176" i="2"/>
  <c r="A176" i="2"/>
  <c r="Y180" i="2" s="1"/>
  <c r="L175" i="2"/>
  <c r="M175" i="2" s="1"/>
  <c r="K175" i="2"/>
  <c r="J175" i="2"/>
  <c r="AW179" i="2"/>
  <c r="F175" i="2"/>
  <c r="C175" i="2"/>
  <c r="A175" i="2"/>
  <c r="Y179" i="2" s="1"/>
  <c r="L174" i="2"/>
  <c r="M174" i="2" s="1"/>
  <c r="K174" i="2"/>
  <c r="J174" i="2"/>
  <c r="AS178" i="2"/>
  <c r="F174" i="2"/>
  <c r="C174" i="2"/>
  <c r="A174" i="2"/>
  <c r="Y178" i="2" s="1"/>
  <c r="L173" i="2"/>
  <c r="M173" i="2" s="1"/>
  <c r="K173" i="2"/>
  <c r="J173" i="2"/>
  <c r="BA177" i="2"/>
  <c r="F173" i="2"/>
  <c r="C173" i="2"/>
  <c r="A173" i="2"/>
  <c r="Y177" i="2" s="1"/>
  <c r="L172" i="2"/>
  <c r="M172" i="2" s="1"/>
  <c r="K172" i="2"/>
  <c r="J172" i="2"/>
  <c r="AF176" i="2"/>
  <c r="F172" i="2"/>
  <c r="C172" i="2"/>
  <c r="A172" i="2"/>
  <c r="Y176" i="2" s="1"/>
  <c r="L171" i="2"/>
  <c r="M171" i="2" s="1"/>
  <c r="K171" i="2"/>
  <c r="J171" i="2"/>
  <c r="AS175" i="2"/>
  <c r="F171" i="2"/>
  <c r="C171" i="2"/>
  <c r="A171" i="2"/>
  <c r="Y175" i="2" s="1"/>
  <c r="L170" i="2"/>
  <c r="M170" i="2" s="1"/>
  <c r="K170" i="2"/>
  <c r="J170" i="2"/>
  <c r="AS174" i="2"/>
  <c r="F170" i="2"/>
  <c r="C170" i="2"/>
  <c r="A170" i="2"/>
  <c r="Y174" i="2" s="1"/>
  <c r="L169" i="2"/>
  <c r="M169" i="2" s="1"/>
  <c r="K169" i="2"/>
  <c r="J169" i="2"/>
  <c r="BA173" i="2"/>
  <c r="F169" i="2"/>
  <c r="C169" i="2"/>
  <c r="A169" i="2"/>
  <c r="Y173" i="2" s="1"/>
  <c r="L168" i="2"/>
  <c r="M168" i="2" s="1"/>
  <c r="K168" i="2"/>
  <c r="J168" i="2"/>
  <c r="AU172" i="2"/>
  <c r="F168" i="2"/>
  <c r="C168" i="2"/>
  <c r="A168" i="2"/>
  <c r="Y172" i="2" s="1"/>
  <c r="L167" i="2"/>
  <c r="M167" i="2" s="1"/>
  <c r="K167" i="2"/>
  <c r="J167" i="2"/>
  <c r="BA171" i="2"/>
  <c r="F167" i="2"/>
  <c r="C167" i="2"/>
  <c r="A167" i="2"/>
  <c r="Y171" i="2" s="1"/>
  <c r="L166" i="2"/>
  <c r="M166" i="2" s="1"/>
  <c r="K166" i="2"/>
  <c r="J166" i="2"/>
  <c r="AU170" i="2"/>
  <c r="F166" i="2"/>
  <c r="C166" i="2"/>
  <c r="A166" i="2"/>
  <c r="Y170" i="2" s="1"/>
  <c r="L165" i="2"/>
  <c r="M165" i="2" s="1"/>
  <c r="K165" i="2"/>
  <c r="J165" i="2"/>
  <c r="AY169" i="2"/>
  <c r="F165" i="2"/>
  <c r="C165" i="2"/>
  <c r="A165" i="2"/>
  <c r="Y169" i="2" s="1"/>
  <c r="L164" i="2"/>
  <c r="M164" i="2" s="1"/>
  <c r="K164" i="2"/>
  <c r="J164" i="2"/>
  <c r="AY168" i="2"/>
  <c r="F164" i="2"/>
  <c r="C164" i="2"/>
  <c r="A164" i="2"/>
  <c r="Y168" i="2" s="1"/>
  <c r="L163" i="2"/>
  <c r="M163" i="2" s="1"/>
  <c r="K163" i="2"/>
  <c r="J163" i="2"/>
  <c r="AU167" i="2"/>
  <c r="F163" i="2"/>
  <c r="C163" i="2"/>
  <c r="A163" i="2"/>
  <c r="Y167" i="2" s="1"/>
  <c r="L162" i="2"/>
  <c r="M162" i="2" s="1"/>
  <c r="K162" i="2"/>
  <c r="J162" i="2"/>
  <c r="AS166" i="2"/>
  <c r="F162" i="2"/>
  <c r="C162" i="2"/>
  <c r="A162" i="2"/>
  <c r="Y166" i="2" s="1"/>
  <c r="L161" i="2"/>
  <c r="M161" i="2" s="1"/>
  <c r="K161" i="2"/>
  <c r="J161" i="2"/>
  <c r="AU165" i="2"/>
  <c r="F161" i="2"/>
  <c r="C161" i="2"/>
  <c r="A161" i="2"/>
  <c r="Y165" i="2" s="1"/>
  <c r="L160" i="2"/>
  <c r="M160" i="2" s="1"/>
  <c r="K160" i="2"/>
  <c r="J160" i="2"/>
  <c r="AF164" i="2"/>
  <c r="F160" i="2"/>
  <c r="C160" i="2"/>
  <c r="A160" i="2"/>
  <c r="Y164" i="2" s="1"/>
  <c r="L159" i="2"/>
  <c r="M159" i="2" s="1"/>
  <c r="K159" i="2"/>
  <c r="J159" i="2"/>
  <c r="BA163" i="2"/>
  <c r="F159" i="2"/>
  <c r="C159" i="2"/>
  <c r="A159" i="2"/>
  <c r="Y163" i="2" s="1"/>
  <c r="L158" i="2"/>
  <c r="M158" i="2" s="1"/>
  <c r="K158" i="2"/>
  <c r="J158" i="2"/>
  <c r="AD162" i="2"/>
  <c r="F158" i="2"/>
  <c r="C158" i="2"/>
  <c r="A158" i="2"/>
  <c r="Y162" i="2" s="1"/>
  <c r="L157" i="2"/>
  <c r="M157" i="2" s="1"/>
  <c r="K157" i="2"/>
  <c r="J157" i="2"/>
  <c r="AU161" i="2"/>
  <c r="F157" i="2"/>
  <c r="C157" i="2"/>
  <c r="A157" i="2"/>
  <c r="Y161" i="2" s="1"/>
  <c r="L156" i="2"/>
  <c r="M156" i="2" s="1"/>
  <c r="K156" i="2"/>
  <c r="J156" i="2"/>
  <c r="AS160" i="2"/>
  <c r="F156" i="2"/>
  <c r="C156" i="2"/>
  <c r="A156" i="2"/>
  <c r="Y160" i="2" s="1"/>
  <c r="L155" i="2"/>
  <c r="M155" i="2" s="1"/>
  <c r="K155" i="2"/>
  <c r="J155" i="2"/>
  <c r="BA159" i="2"/>
  <c r="F155" i="2"/>
  <c r="C155" i="2"/>
  <c r="A155" i="2"/>
  <c r="Y159" i="2" s="1"/>
  <c r="L154" i="2"/>
  <c r="M154" i="2" s="1"/>
  <c r="K154" i="2"/>
  <c r="J154" i="2"/>
  <c r="AL158" i="2"/>
  <c r="F154" i="2"/>
  <c r="C154" i="2"/>
  <c r="A154" i="2"/>
  <c r="Y158" i="2" s="1"/>
  <c r="L153" i="2"/>
  <c r="M153" i="2" s="1"/>
  <c r="K153" i="2"/>
  <c r="J153" i="2"/>
  <c r="AU157" i="2"/>
  <c r="F153" i="2"/>
  <c r="C153" i="2"/>
  <c r="A153" i="2"/>
  <c r="Y157" i="2" s="1"/>
  <c r="L152" i="2"/>
  <c r="M152" i="2" s="1"/>
  <c r="K152" i="2"/>
  <c r="J152" i="2"/>
  <c r="F152" i="2"/>
  <c r="C152" i="2"/>
  <c r="A152" i="2"/>
  <c r="Y156" i="2" s="1"/>
  <c r="L151" i="2"/>
  <c r="M151" i="2" s="1"/>
  <c r="K151" i="2"/>
  <c r="J151" i="2"/>
  <c r="AY155" i="2"/>
  <c r="F151" i="2"/>
  <c r="C151" i="2"/>
  <c r="A151" i="2"/>
  <c r="Y155" i="2" s="1"/>
  <c r="L150" i="2"/>
  <c r="M150" i="2" s="1"/>
  <c r="K150" i="2"/>
  <c r="J150" i="2"/>
  <c r="AJ154" i="2"/>
  <c r="F150" i="2"/>
  <c r="C150" i="2"/>
  <c r="A150" i="2"/>
  <c r="Y154" i="2" s="1"/>
  <c r="L149" i="2"/>
  <c r="M149" i="2" s="1"/>
  <c r="K149" i="2"/>
  <c r="J149" i="2"/>
  <c r="AH153" i="2"/>
  <c r="F149" i="2"/>
  <c r="C149" i="2"/>
  <c r="A149" i="2"/>
  <c r="Y153" i="2" s="1"/>
  <c r="L148" i="2"/>
  <c r="M148" i="2" s="1"/>
  <c r="K148" i="2"/>
  <c r="J148" i="2"/>
  <c r="F148" i="2"/>
  <c r="C148" i="2"/>
  <c r="A148" i="2"/>
  <c r="Y152" i="2" s="1"/>
  <c r="L147" i="2"/>
  <c r="M147" i="2" s="1"/>
  <c r="K147" i="2"/>
  <c r="J147" i="2"/>
  <c r="AY151" i="2"/>
  <c r="F147" i="2"/>
  <c r="C147" i="2"/>
  <c r="A147" i="2"/>
  <c r="Y151" i="2" s="1"/>
  <c r="L146" i="2"/>
  <c r="M146" i="2" s="1"/>
  <c r="K146" i="2"/>
  <c r="J146" i="2"/>
  <c r="AU150" i="2"/>
  <c r="F146" i="2"/>
  <c r="C146" i="2"/>
  <c r="A146" i="2"/>
  <c r="Y150" i="2" s="1"/>
  <c r="L145" i="2"/>
  <c r="M145" i="2" s="1"/>
  <c r="K145" i="2"/>
  <c r="J145" i="2"/>
  <c r="AY149" i="2"/>
  <c r="F145" i="2"/>
  <c r="C145" i="2"/>
  <c r="A145" i="2"/>
  <c r="Y149" i="2" s="1"/>
  <c r="L144" i="2"/>
  <c r="M144" i="2" s="1"/>
  <c r="K144" i="2"/>
  <c r="J144" i="2"/>
  <c r="AS148" i="2"/>
  <c r="F144" i="2"/>
  <c r="C144" i="2"/>
  <c r="A144" i="2"/>
  <c r="Y148" i="2" s="1"/>
  <c r="L143" i="2"/>
  <c r="M143" i="2" s="1"/>
  <c r="K143" i="2"/>
  <c r="J143" i="2"/>
  <c r="AS147" i="2"/>
  <c r="F143" i="2"/>
  <c r="C143" i="2"/>
  <c r="A143" i="2"/>
  <c r="Y147" i="2" s="1"/>
  <c r="L142" i="2"/>
  <c r="M142" i="2" s="1"/>
  <c r="K142" i="2"/>
  <c r="J142" i="2"/>
  <c r="AU146" i="2"/>
  <c r="F142" i="2"/>
  <c r="C142" i="2"/>
  <c r="A142" i="2"/>
  <c r="Y146" i="2" s="1"/>
  <c r="L141" i="2"/>
  <c r="M141" i="2" s="1"/>
  <c r="K141" i="2"/>
  <c r="J141" i="2"/>
  <c r="AY145" i="2"/>
  <c r="F141" i="2"/>
  <c r="C141" i="2"/>
  <c r="A141" i="2"/>
  <c r="Y145" i="2" s="1"/>
  <c r="L140" i="2"/>
  <c r="M140" i="2" s="1"/>
  <c r="K140" i="2"/>
  <c r="J140" i="2"/>
  <c r="AS144" i="2"/>
  <c r="F140" i="2"/>
  <c r="C140" i="2"/>
  <c r="A140" i="2"/>
  <c r="Y144" i="2" s="1"/>
  <c r="L139" i="2"/>
  <c r="M139" i="2" s="1"/>
  <c r="K139" i="2"/>
  <c r="J139" i="2"/>
  <c r="AW143" i="2"/>
  <c r="F139" i="2"/>
  <c r="C139" i="2"/>
  <c r="A139" i="2"/>
  <c r="Y143" i="2" s="1"/>
  <c r="L138" i="2"/>
  <c r="M138" i="2" s="1"/>
  <c r="K138" i="2"/>
  <c r="J138" i="2"/>
  <c r="AU142" i="2"/>
  <c r="F138" i="2"/>
  <c r="C138" i="2"/>
  <c r="A138" i="2"/>
  <c r="Y142" i="2" s="1"/>
  <c r="L137" i="2"/>
  <c r="M137" i="2" s="1"/>
  <c r="K137" i="2"/>
  <c r="J137" i="2"/>
  <c r="AY141" i="2"/>
  <c r="F137" i="2"/>
  <c r="C137" i="2"/>
  <c r="A137" i="2"/>
  <c r="Y141" i="2" s="1"/>
  <c r="L136" i="2"/>
  <c r="M136" i="2" s="1"/>
  <c r="K136" i="2"/>
  <c r="J136" i="2"/>
  <c r="AO140" i="2"/>
  <c r="F136" i="2"/>
  <c r="C136" i="2"/>
  <c r="A136" i="2"/>
  <c r="Y140" i="2" s="1"/>
  <c r="L135" i="2"/>
  <c r="M135" i="2" s="1"/>
  <c r="K135" i="2"/>
  <c r="J135" i="2"/>
  <c r="AS139" i="2"/>
  <c r="F135" i="2"/>
  <c r="C135" i="2"/>
  <c r="A135" i="2"/>
  <c r="Y139" i="2" s="1"/>
  <c r="L134" i="2"/>
  <c r="M134" i="2" s="1"/>
  <c r="K134" i="2"/>
  <c r="J134" i="2"/>
  <c r="AU138" i="2"/>
  <c r="F134" i="2"/>
  <c r="C134" i="2"/>
  <c r="A134" i="2"/>
  <c r="Y138" i="2" s="1"/>
  <c r="L133" i="2"/>
  <c r="M133" i="2" s="1"/>
  <c r="K133" i="2"/>
  <c r="J133" i="2"/>
  <c r="AY137" i="2"/>
  <c r="F133" i="2"/>
  <c r="C133" i="2"/>
  <c r="A133" i="2"/>
  <c r="Y137" i="2" s="1"/>
  <c r="L132" i="2"/>
  <c r="M132" i="2" s="1"/>
  <c r="K132" i="2"/>
  <c r="J132" i="2"/>
  <c r="AB136" i="2"/>
  <c r="F132" i="2"/>
  <c r="C132" i="2"/>
  <c r="A132" i="2"/>
  <c r="Y136" i="2" s="1"/>
  <c r="L131" i="2"/>
  <c r="M131" i="2" s="1"/>
  <c r="K131" i="2"/>
  <c r="J131" i="2"/>
  <c r="AF135" i="2"/>
  <c r="F131" i="2"/>
  <c r="C131" i="2"/>
  <c r="A131" i="2"/>
  <c r="Y135" i="2" s="1"/>
  <c r="L130" i="2"/>
  <c r="M130" i="2" s="1"/>
  <c r="K130" i="2"/>
  <c r="J130" i="2"/>
  <c r="AU134" i="2"/>
  <c r="F130" i="2"/>
  <c r="C130" i="2"/>
  <c r="A130" i="2"/>
  <c r="Y134" i="2" s="1"/>
  <c r="L129" i="2"/>
  <c r="M129" i="2" s="1"/>
  <c r="K129" i="2"/>
  <c r="J129" i="2"/>
  <c r="AY133" i="2"/>
  <c r="F129" i="2"/>
  <c r="C129" i="2"/>
  <c r="A129" i="2"/>
  <c r="Y133" i="2" s="1"/>
  <c r="L128" i="2"/>
  <c r="M128" i="2" s="1"/>
  <c r="K128" i="2"/>
  <c r="J128" i="2"/>
  <c r="AS132" i="2"/>
  <c r="F128" i="2"/>
  <c r="C128" i="2"/>
  <c r="A128" i="2"/>
  <c r="Y132" i="2" s="1"/>
  <c r="L127" i="2"/>
  <c r="M127" i="2" s="1"/>
  <c r="K127" i="2"/>
  <c r="J127" i="2"/>
  <c r="AS131" i="2"/>
  <c r="F127" i="2"/>
  <c r="C127" i="2"/>
  <c r="A127" i="2"/>
  <c r="Y131" i="2" s="1"/>
  <c r="L126" i="2"/>
  <c r="M126" i="2" s="1"/>
  <c r="K126" i="2"/>
  <c r="J126" i="2"/>
  <c r="AU130" i="2"/>
  <c r="F126" i="2"/>
  <c r="C126" i="2"/>
  <c r="A126" i="2"/>
  <c r="Y130" i="2" s="1"/>
  <c r="L125" i="2"/>
  <c r="M125" i="2" s="1"/>
  <c r="K125" i="2"/>
  <c r="J125" i="2"/>
  <c r="AY129" i="2"/>
  <c r="F125" i="2"/>
  <c r="C125" i="2"/>
  <c r="A125" i="2"/>
  <c r="Y129" i="2" s="1"/>
  <c r="L124" i="2"/>
  <c r="M124" i="2" s="1"/>
  <c r="K124" i="2"/>
  <c r="J124" i="2"/>
  <c r="AY128" i="2"/>
  <c r="F124" i="2"/>
  <c r="C124" i="2"/>
  <c r="A124" i="2"/>
  <c r="Y128" i="2" s="1"/>
  <c r="L123" i="2"/>
  <c r="M123" i="2" s="1"/>
  <c r="K123" i="2"/>
  <c r="J123" i="2"/>
  <c r="AH127" i="2"/>
  <c r="F123" i="2"/>
  <c r="C123" i="2"/>
  <c r="A123" i="2"/>
  <c r="Y127" i="2" s="1"/>
  <c r="L122" i="2"/>
  <c r="M122" i="2" s="1"/>
  <c r="K122" i="2"/>
  <c r="J122" i="2"/>
  <c r="AS126" i="2"/>
  <c r="F122" i="2"/>
  <c r="C122" i="2"/>
  <c r="A122" i="2"/>
  <c r="Y126" i="2" s="1"/>
  <c r="L121" i="2"/>
  <c r="M121" i="2" s="1"/>
  <c r="K121" i="2"/>
  <c r="J121" i="2"/>
  <c r="AW125" i="2"/>
  <c r="F121" i="2"/>
  <c r="C121" i="2"/>
  <c r="A121" i="2"/>
  <c r="Y125" i="2" s="1"/>
  <c r="L120" i="2"/>
  <c r="M120" i="2" s="1"/>
  <c r="K120" i="2"/>
  <c r="J120" i="2"/>
  <c r="AJ124" i="2"/>
  <c r="F120" i="2"/>
  <c r="C120" i="2"/>
  <c r="A120" i="2"/>
  <c r="Y124" i="2" s="1"/>
  <c r="L119" i="2"/>
  <c r="M119" i="2" s="1"/>
  <c r="K119" i="2"/>
  <c r="J119" i="2"/>
  <c r="AW123" i="2"/>
  <c r="F119" i="2"/>
  <c r="C119" i="2"/>
  <c r="A119" i="2"/>
  <c r="Y123" i="2" s="1"/>
  <c r="L118" i="2"/>
  <c r="M118" i="2" s="1"/>
  <c r="K118" i="2"/>
  <c r="J118" i="2"/>
  <c r="AW122" i="2"/>
  <c r="F118" i="2"/>
  <c r="C118" i="2"/>
  <c r="A118" i="2"/>
  <c r="Y122" i="2" s="1"/>
  <c r="L117" i="2"/>
  <c r="M117" i="2" s="1"/>
  <c r="K117" i="2"/>
  <c r="J117" i="2"/>
  <c r="AU121" i="2"/>
  <c r="F117" i="2"/>
  <c r="C117" i="2"/>
  <c r="A117" i="2"/>
  <c r="Y121" i="2" s="1"/>
  <c r="L116" i="2"/>
  <c r="M116" i="2" s="1"/>
  <c r="K116" i="2"/>
  <c r="J116" i="2"/>
  <c r="AW120" i="2"/>
  <c r="F116" i="2"/>
  <c r="C116" i="2"/>
  <c r="A116" i="2"/>
  <c r="Y120" i="2" s="1"/>
  <c r="L115" i="2"/>
  <c r="M115" i="2" s="1"/>
  <c r="K115" i="2"/>
  <c r="J115" i="2"/>
  <c r="BA119" i="2"/>
  <c r="F115" i="2"/>
  <c r="C115" i="2"/>
  <c r="A115" i="2"/>
  <c r="Y119" i="2" s="1"/>
  <c r="L114" i="2"/>
  <c r="M114" i="2" s="1"/>
  <c r="K114" i="2"/>
  <c r="J114" i="2"/>
  <c r="AO118" i="2"/>
  <c r="F114" i="2"/>
  <c r="C114" i="2"/>
  <c r="A114" i="2"/>
  <c r="Y118" i="2" s="1"/>
  <c r="L113" i="2"/>
  <c r="M113" i="2" s="1"/>
  <c r="K113" i="2"/>
  <c r="J113" i="2"/>
  <c r="AS117" i="2"/>
  <c r="F113" i="2"/>
  <c r="C113" i="2"/>
  <c r="A113" i="2"/>
  <c r="Y117" i="2" s="1"/>
  <c r="L112" i="2"/>
  <c r="M112" i="2" s="1"/>
  <c r="K112" i="2"/>
  <c r="J112" i="2"/>
  <c r="AW116" i="2"/>
  <c r="F112" i="2"/>
  <c r="C112" i="2"/>
  <c r="A112" i="2"/>
  <c r="Y116" i="2" s="1"/>
  <c r="L111" i="2"/>
  <c r="M111" i="2" s="1"/>
  <c r="K111" i="2"/>
  <c r="J111" i="2"/>
  <c r="BA115" i="2"/>
  <c r="F111" i="2"/>
  <c r="C111" i="2"/>
  <c r="A111" i="2"/>
  <c r="Y115" i="2" s="1"/>
  <c r="L110" i="2"/>
  <c r="M110" i="2" s="1"/>
  <c r="K110" i="2"/>
  <c r="J110" i="2"/>
  <c r="BA114" i="2"/>
  <c r="F110" i="2"/>
  <c r="C110" i="2"/>
  <c r="A110" i="2"/>
  <c r="Y114" i="2" s="1"/>
  <c r="L109" i="2"/>
  <c r="M109" i="2" s="1"/>
  <c r="K109" i="2"/>
  <c r="J109" i="2"/>
  <c r="AS113" i="2"/>
  <c r="F109" i="2"/>
  <c r="C109" i="2"/>
  <c r="A109" i="2"/>
  <c r="Y113" i="2" s="1"/>
  <c r="L108" i="2"/>
  <c r="M108" i="2" s="1"/>
  <c r="K108" i="2"/>
  <c r="J108" i="2"/>
  <c r="AW112" i="2"/>
  <c r="F108" i="2"/>
  <c r="C108" i="2"/>
  <c r="A108" i="2"/>
  <c r="Y112" i="2" s="1"/>
  <c r="L107" i="2"/>
  <c r="M107" i="2" s="1"/>
  <c r="K107" i="2"/>
  <c r="J107" i="2"/>
  <c r="BA111" i="2"/>
  <c r="F107" i="2"/>
  <c r="C107" i="2"/>
  <c r="A107" i="2"/>
  <c r="Y111" i="2" s="1"/>
  <c r="L106" i="2"/>
  <c r="M106" i="2" s="1"/>
  <c r="K106" i="2"/>
  <c r="J106" i="2"/>
  <c r="AO110" i="2"/>
  <c r="F106" i="2"/>
  <c r="C106" i="2"/>
  <c r="A106" i="2"/>
  <c r="Y110" i="2" s="1"/>
  <c r="Q105" i="2"/>
  <c r="AD124" i="2" l="1"/>
  <c r="AY124" i="2"/>
  <c r="AJ169" i="2"/>
  <c r="AL194" i="2"/>
  <c r="AB168" i="2"/>
  <c r="AU133" i="2"/>
  <c r="AY150" i="2"/>
  <c r="AS169" i="2"/>
  <c r="AY190" i="2"/>
  <c r="AO185" i="2"/>
  <c r="AH146" i="2"/>
  <c r="AF129" i="2"/>
  <c r="AF137" i="2"/>
  <c r="AQ142" i="2"/>
  <c r="AJ146" i="2"/>
  <c r="BA129" i="2"/>
  <c r="BA137" i="2"/>
  <c r="AW142" i="2"/>
  <c r="AB157" i="2"/>
  <c r="AL186" i="2"/>
  <c r="AJ142" i="2"/>
  <c r="AU125" i="2"/>
  <c r="AB134" i="2"/>
  <c r="AF171" i="2"/>
  <c r="Z182" i="2"/>
  <c r="AH134" i="2"/>
  <c r="AU192" i="2"/>
  <c r="AH131" i="2"/>
  <c r="AL178" i="2"/>
  <c r="AJ112" i="2"/>
  <c r="AQ112" i="2"/>
  <c r="AD135" i="2"/>
  <c r="AD173" i="2"/>
  <c r="AO178" i="2"/>
  <c r="AD189" i="2"/>
  <c r="AU175" i="2"/>
  <c r="AY186" i="2"/>
  <c r="AY110" i="2"/>
  <c r="AF113" i="2"/>
  <c r="AY118" i="2"/>
  <c r="AH121" i="2"/>
  <c r="AD127" i="2"/>
  <c r="AJ130" i="2"/>
  <c r="Z133" i="2"/>
  <c r="AL134" i="2"/>
  <c r="AL137" i="2"/>
  <c r="Z140" i="2"/>
  <c r="AW146" i="2"/>
  <c r="AJ150" i="2"/>
  <c r="Z153" i="2"/>
  <c r="AH157" i="2"/>
  <c r="AU178" i="2"/>
  <c r="AO182" i="2"/>
  <c r="BA186" i="2"/>
  <c r="AF115" i="2"/>
  <c r="AB118" i="2"/>
  <c r="AJ116" i="2"/>
  <c r="Z125" i="2"/>
  <c r="AW130" i="2"/>
  <c r="AF133" i="2"/>
  <c r="AQ134" i="2"/>
  <c r="AU137" i="2"/>
  <c r="AS140" i="2"/>
  <c r="AS143" i="2"/>
  <c r="AY146" i="2"/>
  <c r="AL150" i="2"/>
  <c r="AW165" i="2"/>
  <c r="AW178" i="2"/>
  <c r="AY182" i="2"/>
  <c r="Z190" i="2"/>
  <c r="AB197" i="2"/>
  <c r="AO132" i="2"/>
  <c r="AB110" i="2"/>
  <c r="Z114" i="2"/>
  <c r="AQ116" i="2"/>
  <c r="AU119" i="2"/>
  <c r="AJ125" i="2"/>
  <c r="AO133" i="2"/>
  <c r="AW150" i="2"/>
  <c r="AS162" i="2"/>
  <c r="AL177" i="2"/>
  <c r="Z186" i="2"/>
  <c r="AQ187" i="2"/>
  <c r="AJ190" i="2"/>
  <c r="AY114" i="2"/>
  <c r="AQ120" i="2"/>
  <c r="AS123" i="2"/>
  <c r="AY125" i="2"/>
  <c r="AL129" i="2"/>
  <c r="AJ138" i="2"/>
  <c r="AH142" i="2"/>
  <c r="AD148" i="2"/>
  <c r="AO163" i="2"/>
  <c r="BA169" i="2"/>
  <c r="AH174" i="2"/>
  <c r="AF180" i="2"/>
  <c r="AD183" i="2"/>
  <c r="AH186" i="2"/>
  <c r="AS188" i="2"/>
  <c r="AD199" i="2"/>
  <c r="AQ114" i="2"/>
  <c r="AQ177" i="2"/>
  <c r="AF186" i="2"/>
  <c r="AU129" i="2"/>
  <c r="AB132" i="2"/>
  <c r="AW138" i="2"/>
  <c r="AW174" i="2"/>
  <c r="AJ186" i="2"/>
  <c r="AL195" i="2"/>
  <c r="AL141" i="2"/>
  <c r="AJ198" i="2"/>
  <c r="AO202" i="2"/>
  <c r="AJ110" i="2"/>
  <c r="AB112" i="2"/>
  <c r="AU113" i="2"/>
  <c r="AY116" i="2"/>
  <c r="AJ118" i="2"/>
  <c r="AB120" i="2"/>
  <c r="AO121" i="2"/>
  <c r="AH123" i="2"/>
  <c r="AB125" i="2"/>
  <c r="BA125" i="2"/>
  <c r="AQ126" i="2"/>
  <c r="AJ128" i="2"/>
  <c r="AO129" i="2"/>
  <c r="AL130" i="2"/>
  <c r="AL133" i="2"/>
  <c r="AJ134" i="2"/>
  <c r="AO137" i="2"/>
  <c r="AL138" i="2"/>
  <c r="AO141" i="2"/>
  <c r="AL142" i="2"/>
  <c r="AO145" i="2"/>
  <c r="AL146" i="2"/>
  <c r="AO148" i="2"/>
  <c r="AU149" i="2"/>
  <c r="AQ150" i="2"/>
  <c r="AY154" i="2"/>
  <c r="Z157" i="2"/>
  <c r="AD158" i="2"/>
  <c r="AU159" i="2"/>
  <c r="Z161" i="2"/>
  <c r="AU163" i="2"/>
  <c r="BA167" i="2"/>
  <c r="AL169" i="2"/>
  <c r="AS171" i="2"/>
  <c r="Z174" i="2"/>
  <c r="AY174" i="2"/>
  <c r="BA175" i="2"/>
  <c r="AU182" i="2"/>
  <c r="AF183" i="2"/>
  <c r="AF190" i="2"/>
  <c r="BA190" i="2"/>
  <c r="AO194" i="2"/>
  <c r="AU195" i="2"/>
  <c r="AL197" i="2"/>
  <c r="AL198" i="2"/>
  <c r="AQ199" i="2"/>
  <c r="AH201" i="2"/>
  <c r="AQ202" i="2"/>
  <c r="AL154" i="2"/>
  <c r="AO159" i="2"/>
  <c r="AS167" i="2"/>
  <c r="AD179" i="2"/>
  <c r="AQ110" i="2"/>
  <c r="AQ118" i="2"/>
  <c r="AJ120" i="2"/>
  <c r="BA121" i="2"/>
  <c r="AF125" i="2"/>
  <c r="AU126" i="2"/>
  <c r="AQ128" i="2"/>
  <c r="AQ130" i="2"/>
  <c r="AQ138" i="2"/>
  <c r="AU141" i="2"/>
  <c r="AU145" i="2"/>
  <c r="BA149" i="2"/>
  <c r="BA154" i="2"/>
  <c r="BA158" i="2"/>
  <c r="AW159" i="2"/>
  <c r="AB161" i="2"/>
  <c r="AW163" i="2"/>
  <c r="AY171" i="2"/>
  <c r="AB173" i="2"/>
  <c r="AF174" i="2"/>
  <c r="BA174" i="2"/>
  <c r="AW182" i="2"/>
  <c r="AL183" i="2"/>
  <c r="AB185" i="2"/>
  <c r="AH187" i="2"/>
  <c r="AH190" i="2"/>
  <c r="AU194" i="2"/>
  <c r="AY197" i="2"/>
  <c r="AO198" i="2"/>
  <c r="AW199" i="2"/>
  <c r="AQ201" i="2"/>
  <c r="AS202" i="2"/>
  <c r="BA145" i="2"/>
  <c r="AY159" i="2"/>
  <c r="AH161" i="2"/>
  <c r="AW194" i="2"/>
  <c r="AU202" i="2"/>
  <c r="AY112" i="2"/>
  <c r="AB114" i="2"/>
  <c r="AU115" i="2"/>
  <c r="AY120" i="2"/>
  <c r="AB122" i="2"/>
  <c r="AL125" i="2"/>
  <c r="AB126" i="2"/>
  <c r="AY126" i="2"/>
  <c r="AY130" i="2"/>
  <c r="BA133" i="2"/>
  <c r="AW134" i="2"/>
  <c r="AY138" i="2"/>
  <c r="AY142" i="2"/>
  <c r="BA146" i="2"/>
  <c r="BA150" i="2"/>
  <c r="AB153" i="2"/>
  <c r="AO157" i="2"/>
  <c r="Z159" i="2"/>
  <c r="AO161" i="2"/>
  <c r="Z163" i="2"/>
  <c r="AB165" i="2"/>
  <c r="AS168" i="2"/>
  <c r="AB172" i="2"/>
  <c r="AJ173" i="2"/>
  <c r="AJ174" i="2"/>
  <c r="AB175" i="2"/>
  <c r="AD176" i="2"/>
  <c r="Z178" i="2"/>
  <c r="AY178" i="2"/>
  <c r="AO180" i="2"/>
  <c r="AF182" i="2"/>
  <c r="BA182" i="2"/>
  <c r="AW183" i="2"/>
  <c r="AY185" i="2"/>
  <c r="AO186" i="2"/>
  <c r="BA187" i="2"/>
  <c r="AQ189" i="2"/>
  <c r="AL190" i="2"/>
  <c r="Z194" i="2"/>
  <c r="AY194" i="2"/>
  <c r="AD196" i="2"/>
  <c r="AW198" i="2"/>
  <c r="AB202" i="2"/>
  <c r="AW202" i="2"/>
  <c r="AL145" i="2"/>
  <c r="AO149" i="2"/>
  <c r="BA141" i="2"/>
  <c r="AY163" i="2"/>
  <c r="AU183" i="2"/>
  <c r="AJ114" i="2"/>
  <c r="AF117" i="2"/>
  <c r="AL122" i="2"/>
  <c r="AO124" i="2"/>
  <c r="AO125" i="2"/>
  <c r="AF126" i="2"/>
  <c r="BA126" i="2"/>
  <c r="BA130" i="2"/>
  <c r="AY134" i="2"/>
  <c r="BA138" i="2"/>
  <c r="BA142" i="2"/>
  <c r="Z149" i="2"/>
  <c r="AB150" i="2"/>
  <c r="AO153" i="2"/>
  <c r="AQ157" i="2"/>
  <c r="AF159" i="2"/>
  <c r="AQ161" i="2"/>
  <c r="AF163" i="2"/>
  <c r="AH165" i="2"/>
  <c r="AB167" i="2"/>
  <c r="AH172" i="2"/>
  <c r="AO173" i="2"/>
  <c r="AL174" i="2"/>
  <c r="AH175" i="2"/>
  <c r="AW176" i="2"/>
  <c r="AF178" i="2"/>
  <c r="BA178" i="2"/>
  <c r="AH182" i="2"/>
  <c r="AY183" i="2"/>
  <c r="AU186" i="2"/>
  <c r="AO190" i="2"/>
  <c r="AF194" i="2"/>
  <c r="BA194" i="2"/>
  <c r="AQ196" i="2"/>
  <c r="Z198" i="2"/>
  <c r="AY198" i="2"/>
  <c r="Z200" i="2"/>
  <c r="AD202" i="2"/>
  <c r="AH203" i="2"/>
  <c r="AW126" i="2"/>
  <c r="Z165" i="2"/>
  <c r="AU198" i="2"/>
  <c r="Z202" i="2"/>
  <c r="AF111" i="2"/>
  <c r="AO114" i="2"/>
  <c r="AB116" i="2"/>
  <c r="AU117" i="2"/>
  <c r="AF119" i="2"/>
  <c r="AQ125" i="2"/>
  <c r="AH126" i="2"/>
  <c r="Z129" i="2"/>
  <c r="AB130" i="2"/>
  <c r="BA134" i="2"/>
  <c r="Z137" i="2"/>
  <c r="AB138" i="2"/>
  <c r="Z141" i="2"/>
  <c r="AB142" i="2"/>
  <c r="Z145" i="2"/>
  <c r="AB146" i="2"/>
  <c r="AF149" i="2"/>
  <c r="AH150" i="2"/>
  <c r="AH151" i="2"/>
  <c r="AW157" i="2"/>
  <c r="AH159" i="2"/>
  <c r="AW161" i="2"/>
  <c r="AH163" i="2"/>
  <c r="AL164" i="2"/>
  <c r="AO165" i="2"/>
  <c r="AJ167" i="2"/>
  <c r="AQ172" i="2"/>
  <c r="AY173" i="2"/>
  <c r="AO174" i="2"/>
  <c r="AQ175" i="2"/>
  <c r="AH178" i="2"/>
  <c r="Z181" i="2"/>
  <c r="AJ182" i="2"/>
  <c r="AW186" i="2"/>
  <c r="AU190" i="2"/>
  <c r="AB192" i="2"/>
  <c r="AH194" i="2"/>
  <c r="AW196" i="2"/>
  <c r="AF198" i="2"/>
  <c r="BA198" i="2"/>
  <c r="AF200" i="2"/>
  <c r="AF202" i="2"/>
  <c r="AQ203" i="2"/>
  <c r="AL126" i="2"/>
  <c r="AU111" i="2"/>
  <c r="AJ126" i="2"/>
  <c r="AH130" i="2"/>
  <c r="AD131" i="2"/>
  <c r="AH138" i="2"/>
  <c r="AF141" i="2"/>
  <c r="AD143" i="2"/>
  <c r="AF145" i="2"/>
  <c r="AL149" i="2"/>
  <c r="AJ159" i="2"/>
  <c r="AJ163" i="2"/>
  <c r="AU164" i="2"/>
  <c r="AQ165" i="2"/>
  <c r="AL167" i="2"/>
  <c r="AB169" i="2"/>
  <c r="AU174" i="2"/>
  <c r="AJ178" i="2"/>
  <c r="AS181" i="2"/>
  <c r="AL182" i="2"/>
  <c r="AB183" i="2"/>
  <c r="Z188" i="2"/>
  <c r="AW190" i="2"/>
  <c r="AO192" i="2"/>
  <c r="AJ194" i="2"/>
  <c r="AB195" i="2"/>
  <c r="AH198" i="2"/>
  <c r="AH202" i="2"/>
  <c r="AY156" i="2"/>
  <c r="AJ156" i="2"/>
  <c r="AW156" i="2"/>
  <c r="AH156" i="2"/>
  <c r="AO156" i="2"/>
  <c r="Z156" i="2"/>
  <c r="AQ156" i="2"/>
  <c r="AL156" i="2"/>
  <c r="AF156" i="2"/>
  <c r="AD156" i="2"/>
  <c r="AB156" i="2"/>
  <c r="BA156" i="2"/>
  <c r="AU156" i="2"/>
  <c r="AD110" i="2"/>
  <c r="AS110" i="2"/>
  <c r="Z111" i="2"/>
  <c r="AO111" i="2"/>
  <c r="AL112" i="2"/>
  <c r="BA112" i="2"/>
  <c r="AH113" i="2"/>
  <c r="AW113" i="2"/>
  <c r="AD114" i="2"/>
  <c r="AS114" i="2"/>
  <c r="Z115" i="2"/>
  <c r="AO115" i="2"/>
  <c r="AL116" i="2"/>
  <c r="BA116" i="2"/>
  <c r="AH117" i="2"/>
  <c r="AW117" i="2"/>
  <c r="AS122" i="2"/>
  <c r="AD122" i="2"/>
  <c r="AO122" i="2"/>
  <c r="Z122" i="2"/>
  <c r="AD118" i="2"/>
  <c r="AS118" i="2"/>
  <c r="Z119" i="2"/>
  <c r="AO119" i="2"/>
  <c r="AL120" i="2"/>
  <c r="BA120" i="2"/>
  <c r="AJ121" i="2"/>
  <c r="AB123" i="2"/>
  <c r="AU123" i="2"/>
  <c r="BA128" i="2"/>
  <c r="AL128" i="2"/>
  <c r="AW128" i="2"/>
  <c r="AH128" i="2"/>
  <c r="AU128" i="2"/>
  <c r="AF128" i="2"/>
  <c r="AF124" i="2"/>
  <c r="AF127" i="2"/>
  <c r="Z128" i="2"/>
  <c r="BA136" i="2"/>
  <c r="AL136" i="2"/>
  <c r="AY136" i="2"/>
  <c r="AJ136" i="2"/>
  <c r="AW136" i="2"/>
  <c r="AH136" i="2"/>
  <c r="AU136" i="2"/>
  <c r="AF136" i="2"/>
  <c r="AQ132" i="2"/>
  <c r="AD136" i="2"/>
  <c r="AD139" i="2"/>
  <c r="AU151" i="2"/>
  <c r="AF110" i="2"/>
  <c r="AU110" i="2"/>
  <c r="AB111" i="2"/>
  <c r="AQ111" i="2"/>
  <c r="AJ113" i="2"/>
  <c r="AY113" i="2"/>
  <c r="AF114" i="2"/>
  <c r="AU114" i="2"/>
  <c r="AB115" i="2"/>
  <c r="AQ115" i="2"/>
  <c r="AJ117" i="2"/>
  <c r="AY117" i="2"/>
  <c r="AF118" i="2"/>
  <c r="AU118" i="2"/>
  <c r="AB119" i="2"/>
  <c r="AQ119" i="2"/>
  <c r="AL121" i="2"/>
  <c r="AQ122" i="2"/>
  <c r="AD123" i="2"/>
  <c r="AQ131" i="2"/>
  <c r="AB131" i="2"/>
  <c r="AO131" i="2"/>
  <c r="Z131" i="2"/>
  <c r="BA131" i="2"/>
  <c r="AL131" i="2"/>
  <c r="AY131" i="2"/>
  <c r="AJ131" i="2"/>
  <c r="AB128" i="2"/>
  <c r="AQ135" i="2"/>
  <c r="AB135" i="2"/>
  <c r="AO135" i="2"/>
  <c r="Z135" i="2"/>
  <c r="BA135" i="2"/>
  <c r="AL135" i="2"/>
  <c r="AY135" i="2"/>
  <c r="AJ135" i="2"/>
  <c r="AU131" i="2"/>
  <c r="AH135" i="2"/>
  <c r="AO136" i="2"/>
  <c r="AH139" i="2"/>
  <c r="AQ144" i="2"/>
  <c r="AB144" i="2"/>
  <c r="BA144" i="2"/>
  <c r="AL144" i="2"/>
  <c r="AY144" i="2"/>
  <c r="AJ144" i="2"/>
  <c r="AW144" i="2"/>
  <c r="AH144" i="2"/>
  <c r="AU144" i="2"/>
  <c r="AF144" i="2"/>
  <c r="AU147" i="2"/>
  <c r="AF147" i="2"/>
  <c r="AQ147" i="2"/>
  <c r="AB147" i="2"/>
  <c r="AO147" i="2"/>
  <c r="Z147" i="2"/>
  <c r="BA147" i="2"/>
  <c r="AL147" i="2"/>
  <c r="AY147" i="2"/>
  <c r="AJ147" i="2"/>
  <c r="AD147" i="2"/>
  <c r="AH110" i="2"/>
  <c r="AW110" i="2"/>
  <c r="AD111" i="2"/>
  <c r="AS111" i="2"/>
  <c r="Z112" i="2"/>
  <c r="AO112" i="2"/>
  <c r="AL113" i="2"/>
  <c r="BA113" i="2"/>
  <c r="AH114" i="2"/>
  <c r="AW114" i="2"/>
  <c r="AD115" i="2"/>
  <c r="AS115" i="2"/>
  <c r="Z116" i="2"/>
  <c r="AO116" i="2"/>
  <c r="AL117" i="2"/>
  <c r="BA117" i="2"/>
  <c r="AH118" i="2"/>
  <c r="AW118" i="2"/>
  <c r="AO123" i="2"/>
  <c r="Z123" i="2"/>
  <c r="BA123" i="2"/>
  <c r="AL123" i="2"/>
  <c r="AD119" i="2"/>
  <c r="AS119" i="2"/>
  <c r="Z120" i="2"/>
  <c r="AO120" i="2"/>
  <c r="AU122" i="2"/>
  <c r="AF123" i="2"/>
  <c r="AY123" i="2"/>
  <c r="AD128" i="2"/>
  <c r="AW131" i="2"/>
  <c r="AS135" i="2"/>
  <c r="AQ140" i="2"/>
  <c r="AB140" i="2"/>
  <c r="BA140" i="2"/>
  <c r="AL140" i="2"/>
  <c r="AY140" i="2"/>
  <c r="AJ140" i="2"/>
  <c r="AW140" i="2"/>
  <c r="AH140" i="2"/>
  <c r="AU140" i="2"/>
  <c r="AF140" i="2"/>
  <c r="AQ136" i="2"/>
  <c r="Z144" i="2"/>
  <c r="AH147" i="2"/>
  <c r="AY152" i="2"/>
  <c r="AJ152" i="2"/>
  <c r="AW152" i="2"/>
  <c r="AH152" i="2"/>
  <c r="AO152" i="2"/>
  <c r="Z152" i="2"/>
  <c r="AL152" i="2"/>
  <c r="AD152" i="2"/>
  <c r="BA152" i="2"/>
  <c r="AB152" i="2"/>
  <c r="AU152" i="2"/>
  <c r="AS152" i="2"/>
  <c r="AQ152" i="2"/>
  <c r="BA155" i="2"/>
  <c r="AL155" i="2"/>
  <c r="AS155" i="2"/>
  <c r="AD155" i="2"/>
  <c r="AQ155" i="2"/>
  <c r="AB155" i="2"/>
  <c r="AW155" i="2"/>
  <c r="AU155" i="2"/>
  <c r="AO155" i="2"/>
  <c r="AJ155" i="2"/>
  <c r="AH155" i="2"/>
  <c r="AF155" i="2"/>
  <c r="Z155" i="2"/>
  <c r="AO127" i="2"/>
  <c r="Z127" i="2"/>
  <c r="BA127" i="2"/>
  <c r="AL127" i="2"/>
  <c r="AY127" i="2"/>
  <c r="AJ127" i="2"/>
  <c r="AQ127" i="2"/>
  <c r="AU139" i="2"/>
  <c r="AF139" i="2"/>
  <c r="AQ139" i="2"/>
  <c r="AB139" i="2"/>
  <c r="AO139" i="2"/>
  <c r="Z139" i="2"/>
  <c r="BA139" i="2"/>
  <c r="AL139" i="2"/>
  <c r="AY139" i="2"/>
  <c r="AJ139" i="2"/>
  <c r="AU135" i="2"/>
  <c r="AS136" i="2"/>
  <c r="AW139" i="2"/>
  <c r="AD144" i="2"/>
  <c r="AL110" i="2"/>
  <c r="BA110" i="2"/>
  <c r="AH111" i="2"/>
  <c r="AW111" i="2"/>
  <c r="AD112" i="2"/>
  <c r="AS112" i="2"/>
  <c r="Z113" i="2"/>
  <c r="AO113" i="2"/>
  <c r="AL114" i="2"/>
  <c r="AH115" i="2"/>
  <c r="AW115" i="2"/>
  <c r="AD116" i="2"/>
  <c r="AS116" i="2"/>
  <c r="Z117" i="2"/>
  <c r="AO117" i="2"/>
  <c r="AL118" i="2"/>
  <c r="BA118" i="2"/>
  <c r="AH119" i="2"/>
  <c r="AW119" i="2"/>
  <c r="BA124" i="2"/>
  <c r="AL124" i="2"/>
  <c r="AW124" i="2"/>
  <c r="AH124" i="2"/>
  <c r="AD120" i="2"/>
  <c r="AS120" i="2"/>
  <c r="Z121" i="2"/>
  <c r="AQ121" i="2"/>
  <c r="AF122" i="2"/>
  <c r="AY122" i="2"/>
  <c r="AJ123" i="2"/>
  <c r="AQ124" i="2"/>
  <c r="AS127" i="2"/>
  <c r="BA132" i="2"/>
  <c r="AL132" i="2"/>
  <c r="AY132" i="2"/>
  <c r="AJ132" i="2"/>
  <c r="AW132" i="2"/>
  <c r="AH132" i="2"/>
  <c r="AU132" i="2"/>
  <c r="AF132" i="2"/>
  <c r="AO128" i="2"/>
  <c r="Z132" i="2"/>
  <c r="AW135" i="2"/>
  <c r="AU143" i="2"/>
  <c r="AF143" i="2"/>
  <c r="AQ143" i="2"/>
  <c r="AB143" i="2"/>
  <c r="AO143" i="2"/>
  <c r="Z143" i="2"/>
  <c r="BA143" i="2"/>
  <c r="AL143" i="2"/>
  <c r="AY143" i="2"/>
  <c r="AJ143" i="2"/>
  <c r="AO144" i="2"/>
  <c r="AW147" i="2"/>
  <c r="AF152" i="2"/>
  <c r="AS156" i="2"/>
  <c r="AJ111" i="2"/>
  <c r="AY111" i="2"/>
  <c r="AF112" i="2"/>
  <c r="AU112" i="2"/>
  <c r="AB113" i="2"/>
  <c r="AQ113" i="2"/>
  <c r="AJ115" i="2"/>
  <c r="AY115" i="2"/>
  <c r="AF116" i="2"/>
  <c r="AU116" i="2"/>
  <c r="AB117" i="2"/>
  <c r="AQ117" i="2"/>
  <c r="AJ119" i="2"/>
  <c r="AY119" i="2"/>
  <c r="AF120" i="2"/>
  <c r="AU120" i="2"/>
  <c r="AB121" i="2"/>
  <c r="AH122" i="2"/>
  <c r="BA122" i="2"/>
  <c r="Z124" i="2"/>
  <c r="AS124" i="2"/>
  <c r="AU127" i="2"/>
  <c r="BA151" i="2"/>
  <c r="AS151" i="2"/>
  <c r="AW151" i="2"/>
  <c r="AF151" i="2"/>
  <c r="AQ151" i="2"/>
  <c r="AB151" i="2"/>
  <c r="AO151" i="2"/>
  <c r="Z151" i="2"/>
  <c r="AL151" i="2"/>
  <c r="AJ151" i="2"/>
  <c r="BA184" i="2"/>
  <c r="AL184" i="2"/>
  <c r="AY184" i="2"/>
  <c r="AJ184" i="2"/>
  <c r="AO184" i="2"/>
  <c r="AF184" i="2"/>
  <c r="AW184" i="2"/>
  <c r="AD184" i="2"/>
  <c r="AU184" i="2"/>
  <c r="AB184" i="2"/>
  <c r="AS184" i="2"/>
  <c r="Z184" i="2"/>
  <c r="AQ184" i="2"/>
  <c r="AH184" i="2"/>
  <c r="Z110" i="2"/>
  <c r="AL111" i="2"/>
  <c r="AH112" i="2"/>
  <c r="AD113" i="2"/>
  <c r="AL115" i="2"/>
  <c r="AH116" i="2"/>
  <c r="AW121" i="2"/>
  <c r="AS121" i="2"/>
  <c r="AD121" i="2"/>
  <c r="AD117" i="2"/>
  <c r="Z118" i="2"/>
  <c r="AL119" i="2"/>
  <c r="AH120" i="2"/>
  <c r="AF121" i="2"/>
  <c r="AY121" i="2"/>
  <c r="AJ122" i="2"/>
  <c r="AQ123" i="2"/>
  <c r="AB124" i="2"/>
  <c r="AU124" i="2"/>
  <c r="AB127" i="2"/>
  <c r="AW127" i="2"/>
  <c r="AS128" i="2"/>
  <c r="AF131" i="2"/>
  <c r="AD132" i="2"/>
  <c r="Z136" i="2"/>
  <c r="AD140" i="2"/>
  <c r="AH143" i="2"/>
  <c r="AQ148" i="2"/>
  <c r="AB148" i="2"/>
  <c r="BA148" i="2"/>
  <c r="AL148" i="2"/>
  <c r="AY148" i="2"/>
  <c r="AJ148" i="2"/>
  <c r="AW148" i="2"/>
  <c r="AH148" i="2"/>
  <c r="AU148" i="2"/>
  <c r="AF148" i="2"/>
  <c r="Z148" i="2"/>
  <c r="AD151" i="2"/>
  <c r="AB129" i="2"/>
  <c r="AQ129" i="2"/>
  <c r="AB133" i="2"/>
  <c r="AQ133" i="2"/>
  <c r="AB137" i="2"/>
  <c r="AQ137" i="2"/>
  <c r="AB141" i="2"/>
  <c r="AQ141" i="2"/>
  <c r="AB145" i="2"/>
  <c r="AQ145" i="2"/>
  <c r="AB149" i="2"/>
  <c r="AQ149" i="2"/>
  <c r="AD154" i="2"/>
  <c r="AJ158" i="2"/>
  <c r="AB170" i="2"/>
  <c r="AJ179" i="2"/>
  <c r="AD125" i="2"/>
  <c r="AS125" i="2"/>
  <c r="Z126" i="2"/>
  <c r="AO126" i="2"/>
  <c r="AD129" i="2"/>
  <c r="AS129" i="2"/>
  <c r="Z130" i="2"/>
  <c r="AO130" i="2"/>
  <c r="AD133" i="2"/>
  <c r="AS133" i="2"/>
  <c r="Z134" i="2"/>
  <c r="AO134" i="2"/>
  <c r="AD137" i="2"/>
  <c r="AS137" i="2"/>
  <c r="Z138" i="2"/>
  <c r="AO138" i="2"/>
  <c r="AD141" i="2"/>
  <c r="AS141" i="2"/>
  <c r="Z142" i="2"/>
  <c r="AO142" i="2"/>
  <c r="AD145" i="2"/>
  <c r="AS145" i="2"/>
  <c r="Z146" i="2"/>
  <c r="AO146" i="2"/>
  <c r="AU153" i="2"/>
  <c r="AF153" i="2"/>
  <c r="AS153" i="2"/>
  <c r="AD153" i="2"/>
  <c r="BA153" i="2"/>
  <c r="AL153" i="2"/>
  <c r="AY153" i="2"/>
  <c r="AJ153" i="2"/>
  <c r="AD149" i="2"/>
  <c r="AS149" i="2"/>
  <c r="Z150" i="2"/>
  <c r="AO150" i="2"/>
  <c r="AQ162" i="2"/>
  <c r="AB162" i="2"/>
  <c r="AO162" i="2"/>
  <c r="Z162" i="2"/>
  <c r="BA162" i="2"/>
  <c r="AL162" i="2"/>
  <c r="AY162" i="2"/>
  <c r="AJ162" i="2"/>
  <c r="AW162" i="2"/>
  <c r="AH162" i="2"/>
  <c r="AU162" i="2"/>
  <c r="AF162" i="2"/>
  <c r="AD160" i="2"/>
  <c r="AD166" i="2"/>
  <c r="AQ146" i="2"/>
  <c r="AQ158" i="2"/>
  <c r="AB158" i="2"/>
  <c r="AO158" i="2"/>
  <c r="Z158" i="2"/>
  <c r="AW158" i="2"/>
  <c r="AH158" i="2"/>
  <c r="AU158" i="2"/>
  <c r="AF158" i="2"/>
  <c r="AF160" i="2"/>
  <c r="AO191" i="2"/>
  <c r="Z191" i="2"/>
  <c r="AQ191" i="2"/>
  <c r="AL191" i="2"/>
  <c r="BA191" i="2"/>
  <c r="AH191" i="2"/>
  <c r="AY191" i="2"/>
  <c r="AF191" i="2"/>
  <c r="AW191" i="2"/>
  <c r="AD191" i="2"/>
  <c r="AU191" i="2"/>
  <c r="AB191" i="2"/>
  <c r="AS191" i="2"/>
  <c r="AH125" i="2"/>
  <c r="AD126" i="2"/>
  <c r="AH129" i="2"/>
  <c r="AW129" i="2"/>
  <c r="AD130" i="2"/>
  <c r="AS130" i="2"/>
  <c r="AH133" i="2"/>
  <c r="AW133" i="2"/>
  <c r="AD134" i="2"/>
  <c r="AS134" i="2"/>
  <c r="AH137" i="2"/>
  <c r="AW137" i="2"/>
  <c r="AD138" i="2"/>
  <c r="AS138" i="2"/>
  <c r="AH141" i="2"/>
  <c r="AW141" i="2"/>
  <c r="AD142" i="2"/>
  <c r="AS142" i="2"/>
  <c r="AH145" i="2"/>
  <c r="AW145" i="2"/>
  <c r="AD146" i="2"/>
  <c r="AS146" i="2"/>
  <c r="AH149" i="2"/>
  <c r="AW149" i="2"/>
  <c r="AQ154" i="2"/>
  <c r="AB154" i="2"/>
  <c r="AO154" i="2"/>
  <c r="Z154" i="2"/>
  <c r="AW154" i="2"/>
  <c r="AH154" i="2"/>
  <c r="AU154" i="2"/>
  <c r="AF154" i="2"/>
  <c r="AD150" i="2"/>
  <c r="AS150" i="2"/>
  <c r="AQ153" i="2"/>
  <c r="AS158" i="2"/>
  <c r="AL160" i="2"/>
  <c r="AS170" i="2"/>
  <c r="AD170" i="2"/>
  <c r="AQ170" i="2"/>
  <c r="Z170" i="2"/>
  <c r="AO170" i="2"/>
  <c r="AL170" i="2"/>
  <c r="BA170" i="2"/>
  <c r="AJ170" i="2"/>
  <c r="AY170" i="2"/>
  <c r="AH170" i="2"/>
  <c r="AW170" i="2"/>
  <c r="AF170" i="2"/>
  <c r="AW193" i="2"/>
  <c r="AH193" i="2"/>
  <c r="AU193" i="2"/>
  <c r="AF193" i="2"/>
  <c r="BA193" i="2"/>
  <c r="AD193" i="2"/>
  <c r="AY193" i="2"/>
  <c r="AB193" i="2"/>
  <c r="AQ193" i="2"/>
  <c r="AO193" i="2"/>
  <c r="AL193" i="2"/>
  <c r="AJ193" i="2"/>
  <c r="BA204" i="2"/>
  <c r="AL204" i="2"/>
  <c r="AY204" i="2"/>
  <c r="AJ204" i="2"/>
  <c r="AW204" i="2"/>
  <c r="AD204" i="2"/>
  <c r="AU204" i="2"/>
  <c r="AB204" i="2"/>
  <c r="AQ204" i="2"/>
  <c r="AO204" i="2"/>
  <c r="AH204" i="2"/>
  <c r="AJ129" i="2"/>
  <c r="AF130" i="2"/>
  <c r="AJ133" i="2"/>
  <c r="AF134" i="2"/>
  <c r="AJ137" i="2"/>
  <c r="AF138" i="2"/>
  <c r="AJ141" i="2"/>
  <c r="AF142" i="2"/>
  <c r="AJ145" i="2"/>
  <c r="AF146" i="2"/>
  <c r="AJ149" i="2"/>
  <c r="AF150" i="2"/>
  <c r="AW153" i="2"/>
  <c r="AS154" i="2"/>
  <c r="AY158" i="2"/>
  <c r="AY164" i="2"/>
  <c r="AJ164" i="2"/>
  <c r="AW164" i="2"/>
  <c r="AH164" i="2"/>
  <c r="AS164" i="2"/>
  <c r="AD164" i="2"/>
  <c r="AQ164" i="2"/>
  <c r="AB164" i="2"/>
  <c r="AO164" i="2"/>
  <c r="Z164" i="2"/>
  <c r="BA164" i="2"/>
  <c r="AS193" i="2"/>
  <c r="Z204" i="2"/>
  <c r="AY160" i="2"/>
  <c r="AJ160" i="2"/>
  <c r="AW160" i="2"/>
  <c r="AH160" i="2"/>
  <c r="AQ160" i="2"/>
  <c r="AB160" i="2"/>
  <c r="AO160" i="2"/>
  <c r="Z160" i="2"/>
  <c r="AU160" i="2"/>
  <c r="AQ166" i="2"/>
  <c r="AB166" i="2"/>
  <c r="AO166" i="2"/>
  <c r="Z166" i="2"/>
  <c r="BA166" i="2"/>
  <c r="AL166" i="2"/>
  <c r="AY166" i="2"/>
  <c r="AJ166" i="2"/>
  <c r="AW166" i="2"/>
  <c r="AH166" i="2"/>
  <c r="AU166" i="2"/>
  <c r="AF166" i="2"/>
  <c r="AF204" i="2"/>
  <c r="BA160" i="2"/>
  <c r="AO179" i="2"/>
  <c r="Z179" i="2"/>
  <c r="BA179" i="2"/>
  <c r="AH179" i="2"/>
  <c r="AY179" i="2"/>
  <c r="AF179" i="2"/>
  <c r="AU179" i="2"/>
  <c r="AB179" i="2"/>
  <c r="AS179" i="2"/>
  <c r="AQ179" i="2"/>
  <c r="AL179" i="2"/>
  <c r="AS204" i="2"/>
  <c r="AJ157" i="2"/>
  <c r="AY157" i="2"/>
  <c r="AB159" i="2"/>
  <c r="AQ159" i="2"/>
  <c r="AJ161" i="2"/>
  <c r="AY161" i="2"/>
  <c r="AB163" i="2"/>
  <c r="AQ163" i="2"/>
  <c r="AJ165" i="2"/>
  <c r="AY165" i="2"/>
  <c r="AD167" i="2"/>
  <c r="AD168" i="2"/>
  <c r="AU168" i="2"/>
  <c r="AW173" i="2"/>
  <c r="AH173" i="2"/>
  <c r="AU173" i="2"/>
  <c r="AF173" i="2"/>
  <c r="AD169" i="2"/>
  <c r="AU169" i="2"/>
  <c r="AO175" i="2"/>
  <c r="Z175" i="2"/>
  <c r="AH171" i="2"/>
  <c r="AQ173" i="2"/>
  <c r="AJ175" i="2"/>
  <c r="AO176" i="2"/>
  <c r="Z177" i="2"/>
  <c r="AS177" i="2"/>
  <c r="AQ180" i="2"/>
  <c r="AB181" i="2"/>
  <c r="AY181" i="2"/>
  <c r="AQ183" i="2"/>
  <c r="AW189" i="2"/>
  <c r="AH189" i="2"/>
  <c r="AU189" i="2"/>
  <c r="AF189" i="2"/>
  <c r="AD185" i="2"/>
  <c r="AS187" i="2"/>
  <c r="AB188" i="2"/>
  <c r="AU188" i="2"/>
  <c r="AJ189" i="2"/>
  <c r="AD192" i="2"/>
  <c r="AW192" i="2"/>
  <c r="AD195" i="2"/>
  <c r="AW195" i="2"/>
  <c r="BA200" i="2"/>
  <c r="AL200" i="2"/>
  <c r="AY200" i="2"/>
  <c r="AJ200" i="2"/>
  <c r="AF199" i="2"/>
  <c r="AY199" i="2"/>
  <c r="AH200" i="2"/>
  <c r="Z201" i="2"/>
  <c r="AS201" i="2"/>
  <c r="Z203" i="2"/>
  <c r="AL157" i="2"/>
  <c r="BA157" i="2"/>
  <c r="AD159" i="2"/>
  <c r="AS159" i="2"/>
  <c r="AL161" i="2"/>
  <c r="BA161" i="2"/>
  <c r="AO167" i="2"/>
  <c r="Z167" i="2"/>
  <c r="AD163" i="2"/>
  <c r="AS163" i="2"/>
  <c r="AL165" i="2"/>
  <c r="BA165" i="2"/>
  <c r="AO171" i="2"/>
  <c r="Z171" i="2"/>
  <c r="AF167" i="2"/>
  <c r="AW167" i="2"/>
  <c r="BA172" i="2"/>
  <c r="AL172" i="2"/>
  <c r="AY172" i="2"/>
  <c r="AJ172" i="2"/>
  <c r="AF168" i="2"/>
  <c r="AW168" i="2"/>
  <c r="AF169" i="2"/>
  <c r="AJ171" i="2"/>
  <c r="AO172" i="2"/>
  <c r="Z173" i="2"/>
  <c r="AS173" i="2"/>
  <c r="AL175" i="2"/>
  <c r="AQ176" i="2"/>
  <c r="AB177" i="2"/>
  <c r="AY177" i="2"/>
  <c r="Z180" i="2"/>
  <c r="AS180" i="2"/>
  <c r="AW185" i="2"/>
  <c r="AH185" i="2"/>
  <c r="AU185" i="2"/>
  <c r="AF185" i="2"/>
  <c r="AD181" i="2"/>
  <c r="AS183" i="2"/>
  <c r="AJ185" i="2"/>
  <c r="AB187" i="2"/>
  <c r="AU187" i="2"/>
  <c r="AD188" i="2"/>
  <c r="AW188" i="2"/>
  <c r="AL189" i="2"/>
  <c r="BA196" i="2"/>
  <c r="AL196" i="2"/>
  <c r="AY196" i="2"/>
  <c r="AJ196" i="2"/>
  <c r="AF195" i="2"/>
  <c r="AY195" i="2"/>
  <c r="AH196" i="2"/>
  <c r="AO197" i="2"/>
  <c r="BA203" i="2"/>
  <c r="AL203" i="2"/>
  <c r="AY203" i="2"/>
  <c r="AJ203" i="2"/>
  <c r="AH199" i="2"/>
  <c r="AB201" i="2"/>
  <c r="AU201" i="2"/>
  <c r="AB203" i="2"/>
  <c r="AU203" i="2"/>
  <c r="AH167" i="2"/>
  <c r="AY167" i="2"/>
  <c r="AH168" i="2"/>
  <c r="AL171" i="2"/>
  <c r="Z176" i="2"/>
  <c r="AS176" i="2"/>
  <c r="AW181" i="2"/>
  <c r="AH181" i="2"/>
  <c r="AU181" i="2"/>
  <c r="AF181" i="2"/>
  <c r="AD177" i="2"/>
  <c r="AB180" i="2"/>
  <c r="AU180" i="2"/>
  <c r="AJ181" i="2"/>
  <c r="AL185" i="2"/>
  <c r="AD187" i="2"/>
  <c r="AW187" i="2"/>
  <c r="BA192" i="2"/>
  <c r="AL192" i="2"/>
  <c r="AY192" i="2"/>
  <c r="AJ192" i="2"/>
  <c r="AH192" i="2"/>
  <c r="AO199" i="2"/>
  <c r="Z199" i="2"/>
  <c r="AH195" i="2"/>
  <c r="AQ197" i="2"/>
  <c r="AJ199" i="2"/>
  <c r="AO200" i="2"/>
  <c r="AD201" i="2"/>
  <c r="AW201" i="2"/>
  <c r="AD203" i="2"/>
  <c r="AW203" i="2"/>
  <c r="BA168" i="2"/>
  <c r="AL168" i="2"/>
  <c r="AJ168" i="2"/>
  <c r="AQ171" i="2"/>
  <c r="Z172" i="2"/>
  <c r="AS172" i="2"/>
  <c r="AW177" i="2"/>
  <c r="AH177" i="2"/>
  <c r="AU177" i="2"/>
  <c r="AF177" i="2"/>
  <c r="AB176" i="2"/>
  <c r="AU176" i="2"/>
  <c r="AJ177" i="2"/>
  <c r="AD180" i="2"/>
  <c r="AL181" i="2"/>
  <c r="BA188" i="2"/>
  <c r="AL188" i="2"/>
  <c r="AY188" i="2"/>
  <c r="AJ188" i="2"/>
  <c r="AF187" i="2"/>
  <c r="AH188" i="2"/>
  <c r="AO189" i="2"/>
  <c r="AO195" i="2"/>
  <c r="Z195" i="2"/>
  <c r="AJ195" i="2"/>
  <c r="AO196" i="2"/>
  <c r="Z197" i="2"/>
  <c r="AS197" i="2"/>
  <c r="AL199" i="2"/>
  <c r="AQ200" i="2"/>
  <c r="AF203" i="2"/>
  <c r="AD157" i="2"/>
  <c r="AS157" i="2"/>
  <c r="AL159" i="2"/>
  <c r="AD161" i="2"/>
  <c r="AS161" i="2"/>
  <c r="AL163" i="2"/>
  <c r="AW169" i="2"/>
  <c r="AH169" i="2"/>
  <c r="AD165" i="2"/>
  <c r="AS165" i="2"/>
  <c r="AO168" i="2"/>
  <c r="AO169" i="2"/>
  <c r="AB171" i="2"/>
  <c r="AU171" i="2"/>
  <c r="AD172" i="2"/>
  <c r="AW172" i="2"/>
  <c r="AL173" i="2"/>
  <c r="AD175" i="2"/>
  <c r="AW175" i="2"/>
  <c r="BA180" i="2"/>
  <c r="AL180" i="2"/>
  <c r="AY180" i="2"/>
  <c r="AJ180" i="2"/>
  <c r="AH180" i="2"/>
  <c r="AO181" i="2"/>
  <c r="AO187" i="2"/>
  <c r="Z187" i="2"/>
  <c r="AH183" i="2"/>
  <c r="AQ185" i="2"/>
  <c r="AJ187" i="2"/>
  <c r="AO188" i="2"/>
  <c r="Z189" i="2"/>
  <c r="AS189" i="2"/>
  <c r="AQ192" i="2"/>
  <c r="AQ195" i="2"/>
  <c r="Z196" i="2"/>
  <c r="AS196" i="2"/>
  <c r="BA201" i="2"/>
  <c r="AL201" i="2"/>
  <c r="AY201" i="2"/>
  <c r="AJ201" i="2"/>
  <c r="AD197" i="2"/>
  <c r="AS199" i="2"/>
  <c r="AB200" i="2"/>
  <c r="AU200" i="2"/>
  <c r="AF157" i="2"/>
  <c r="AF161" i="2"/>
  <c r="AF165" i="2"/>
  <c r="AQ167" i="2"/>
  <c r="Z168" i="2"/>
  <c r="AQ168" i="2"/>
  <c r="Z169" i="2"/>
  <c r="AQ169" i="2"/>
  <c r="AD171" i="2"/>
  <c r="AW171" i="2"/>
  <c r="BA176" i="2"/>
  <c r="AL176" i="2"/>
  <c r="AY176" i="2"/>
  <c r="AJ176" i="2"/>
  <c r="AF172" i="2"/>
  <c r="AF175" i="2"/>
  <c r="AY175" i="2"/>
  <c r="AH176" i="2"/>
  <c r="AO177" i="2"/>
  <c r="AO183" i="2"/>
  <c r="Z183" i="2"/>
  <c r="AQ181" i="2"/>
  <c r="AJ183" i="2"/>
  <c r="Z185" i="2"/>
  <c r="AS185" i="2"/>
  <c r="AL187" i="2"/>
  <c r="AQ188" i="2"/>
  <c r="AB189" i="2"/>
  <c r="AY189" i="2"/>
  <c r="Z192" i="2"/>
  <c r="AS192" i="2"/>
  <c r="AW197" i="2"/>
  <c r="AH197" i="2"/>
  <c r="AU197" i="2"/>
  <c r="AF197" i="2"/>
  <c r="AS195" i="2"/>
  <c r="AB196" i="2"/>
  <c r="AU196" i="2"/>
  <c r="AJ197" i="2"/>
  <c r="AB199" i="2"/>
  <c r="AU199" i="2"/>
  <c r="AD200" i="2"/>
  <c r="AW200" i="2"/>
  <c r="AO201" i="2"/>
  <c r="AO203" i="2"/>
  <c r="AB174" i="2"/>
  <c r="AQ174" i="2"/>
  <c r="AB178" i="2"/>
  <c r="AQ178" i="2"/>
  <c r="AB182" i="2"/>
  <c r="AQ182" i="2"/>
  <c r="AB186" i="2"/>
  <c r="AQ186" i="2"/>
  <c r="AB190" i="2"/>
  <c r="AQ190" i="2"/>
  <c r="AB194" i="2"/>
  <c r="AQ194" i="2"/>
  <c r="AB198" i="2"/>
  <c r="AQ198" i="2"/>
  <c r="AJ202" i="2"/>
  <c r="AY202" i="2"/>
  <c r="AD174" i="2"/>
  <c r="AD178" i="2"/>
  <c r="AD182" i="2"/>
  <c r="AD186" i="2"/>
  <c r="AD190" i="2"/>
  <c r="AD194" i="2"/>
  <c r="AD198" i="2"/>
  <c r="AL202" i="2"/>
  <c r="L105" i="2"/>
  <c r="M105" i="2" s="1"/>
  <c r="K105" i="2"/>
  <c r="J105" i="2"/>
  <c r="F105" i="2"/>
  <c r="C105" i="2"/>
  <c r="A105" i="2"/>
  <c r="Y109" i="2" s="1"/>
  <c r="L104" i="2"/>
  <c r="M104" i="2" s="1"/>
  <c r="K104" i="2"/>
  <c r="J104" i="2"/>
  <c r="F104" i="2"/>
  <c r="C104" i="2"/>
  <c r="A104" i="2"/>
  <c r="Y108" i="2" s="1"/>
  <c r="Q103" i="2"/>
  <c r="AM140" i="2" l="1"/>
  <c r="AM200" i="2"/>
  <c r="AM161" i="2"/>
  <c r="AM190" i="2"/>
  <c r="AM136" i="2"/>
  <c r="AM125" i="2"/>
  <c r="AM145" i="2"/>
  <c r="AM129" i="2"/>
  <c r="AM139" i="2"/>
  <c r="AM163" i="2"/>
  <c r="AM149" i="2"/>
  <c r="AM198" i="2"/>
  <c r="AM182" i="2"/>
  <c r="AM177" i="2"/>
  <c r="AM193" i="2"/>
  <c r="AM110" i="2"/>
  <c r="AM152" i="2"/>
  <c r="AM174" i="2"/>
  <c r="AM167" i="2"/>
  <c r="AM203" i="2"/>
  <c r="AM188" i="2"/>
  <c r="AM141" i="2"/>
  <c r="AM114" i="2"/>
  <c r="AM181" i="2"/>
  <c r="AM160" i="2"/>
  <c r="AM154" i="2"/>
  <c r="AM137" i="2"/>
  <c r="AM119" i="2"/>
  <c r="AM202" i="2"/>
  <c r="AM186" i="2"/>
  <c r="AM165" i="2"/>
  <c r="AM157" i="2"/>
  <c r="AM195" i="2"/>
  <c r="AM153" i="2"/>
  <c r="AM118" i="2"/>
  <c r="AM155" i="2"/>
  <c r="AM159" i="2"/>
  <c r="AM133" i="2"/>
  <c r="AM172" i="2"/>
  <c r="AM176" i="2"/>
  <c r="AM128" i="2"/>
  <c r="AM194" i="2"/>
  <c r="AM178" i="2"/>
  <c r="AM185" i="2"/>
  <c r="AM173" i="2"/>
  <c r="AM166" i="2"/>
  <c r="AM164" i="2"/>
  <c r="AM127" i="2"/>
  <c r="AM120" i="2"/>
  <c r="AM147" i="2"/>
  <c r="AM135" i="2"/>
  <c r="AM169" i="2"/>
  <c r="AM196" i="2"/>
  <c r="AM197" i="2"/>
  <c r="AM170" i="2"/>
  <c r="AM150" i="2"/>
  <c r="AM142" i="2"/>
  <c r="AM134" i="2"/>
  <c r="AM126" i="2"/>
  <c r="AM148" i="2"/>
  <c r="AM132" i="2"/>
  <c r="AM121" i="2"/>
  <c r="AM131" i="2"/>
  <c r="AM122" i="2"/>
  <c r="AM180" i="2"/>
  <c r="AM151" i="2"/>
  <c r="AM143" i="2"/>
  <c r="AM115" i="2"/>
  <c r="AM111" i="2"/>
  <c r="AM192" i="2"/>
  <c r="AM187" i="2"/>
  <c r="AW108" i="2"/>
  <c r="AH108" i="2"/>
  <c r="AB108" i="2"/>
  <c r="AJ108" i="2"/>
  <c r="AU108" i="2"/>
  <c r="AF108" i="2"/>
  <c r="AQ108" i="2"/>
  <c r="AS108" i="2"/>
  <c r="AD108" i="2"/>
  <c r="AY108" i="2"/>
  <c r="AO108" i="2"/>
  <c r="Z108" i="2"/>
  <c r="BA108" i="2"/>
  <c r="AL108" i="2"/>
  <c r="AM183" i="2"/>
  <c r="AM168" i="2"/>
  <c r="AM175" i="2"/>
  <c r="AM179" i="2"/>
  <c r="AM184" i="2"/>
  <c r="AM199" i="2"/>
  <c r="AM171" i="2"/>
  <c r="AM201" i="2"/>
  <c r="AM162" i="2"/>
  <c r="AM113" i="2"/>
  <c r="AM116" i="2"/>
  <c r="AM112" i="2"/>
  <c r="AM156" i="2"/>
  <c r="AS109" i="2"/>
  <c r="AD109" i="2"/>
  <c r="AQ109" i="2"/>
  <c r="AB109" i="2"/>
  <c r="AO109" i="2"/>
  <c r="Z109" i="2"/>
  <c r="AF109" i="2"/>
  <c r="BA109" i="2"/>
  <c r="AL109" i="2"/>
  <c r="AY109" i="2"/>
  <c r="AJ109" i="2"/>
  <c r="AU109" i="2"/>
  <c r="AW109" i="2"/>
  <c r="AH109" i="2"/>
  <c r="AM189" i="2"/>
  <c r="AM204" i="2"/>
  <c r="AM191" i="2"/>
  <c r="AM158" i="2"/>
  <c r="AM146" i="2"/>
  <c r="AM138" i="2"/>
  <c r="AM130" i="2"/>
  <c r="AM124" i="2"/>
  <c r="AM117" i="2"/>
  <c r="AM144" i="2"/>
  <c r="AM123" i="2"/>
  <c r="L103" i="2"/>
  <c r="M103" i="2" s="1"/>
  <c r="K103" i="2"/>
  <c r="J103" i="2"/>
  <c r="F103" i="2"/>
  <c r="C103" i="2"/>
  <c r="A103" i="2"/>
  <c r="Y107" i="2" s="1"/>
  <c r="L102" i="2"/>
  <c r="M102" i="2" s="1"/>
  <c r="K102" i="2"/>
  <c r="J102" i="2"/>
  <c r="F102" i="2"/>
  <c r="C102" i="2"/>
  <c r="A102" i="2"/>
  <c r="Y106" i="2" s="1"/>
  <c r="L101" i="2"/>
  <c r="M101" i="2" s="1"/>
  <c r="K101" i="2"/>
  <c r="J101" i="2"/>
  <c r="F101" i="2"/>
  <c r="C101" i="2"/>
  <c r="A101" i="2"/>
  <c r="Y105" i="2" s="1"/>
  <c r="AS105" i="2" l="1"/>
  <c r="AD105" i="2"/>
  <c r="AQ105" i="2"/>
  <c r="AB105" i="2"/>
  <c r="AF105" i="2"/>
  <c r="AO105" i="2"/>
  <c r="Z105" i="2"/>
  <c r="BA105" i="2"/>
  <c r="AL105" i="2"/>
  <c r="AY105" i="2"/>
  <c r="AJ105" i="2"/>
  <c r="AU105" i="2"/>
  <c r="AW105" i="2"/>
  <c r="AH105" i="2"/>
  <c r="AM108" i="2"/>
  <c r="AO106" i="2"/>
  <c r="Z106" i="2"/>
  <c r="AY106" i="2"/>
  <c r="AJ106" i="2"/>
  <c r="BA106" i="2"/>
  <c r="AL106" i="2"/>
  <c r="AB106" i="2"/>
  <c r="AW106" i="2"/>
  <c r="AH106" i="2"/>
  <c r="AQ106" i="2"/>
  <c r="AU106" i="2"/>
  <c r="AF106" i="2"/>
  <c r="AS106" i="2"/>
  <c r="AD106" i="2"/>
  <c r="BA107" i="2"/>
  <c r="AL107" i="2"/>
  <c r="AF107" i="2"/>
  <c r="AY107" i="2"/>
  <c r="AJ107" i="2"/>
  <c r="AU107" i="2"/>
  <c r="AW107" i="2"/>
  <c r="AH107" i="2"/>
  <c r="AS107" i="2"/>
  <c r="AD107" i="2"/>
  <c r="AQ107" i="2"/>
  <c r="AB107" i="2"/>
  <c r="AO107" i="2"/>
  <c r="Z107" i="2"/>
  <c r="AM109" i="2"/>
  <c r="L100" i="2"/>
  <c r="M100" i="2" s="1"/>
  <c r="K100" i="2"/>
  <c r="J100" i="2"/>
  <c r="F100" i="2"/>
  <c r="C100" i="2"/>
  <c r="A100" i="2"/>
  <c r="Y104" i="2" s="1"/>
  <c r="L99" i="2"/>
  <c r="M99" i="2" s="1"/>
  <c r="K99" i="2"/>
  <c r="J99" i="2"/>
  <c r="F99" i="2"/>
  <c r="C99" i="2"/>
  <c r="A99" i="2"/>
  <c r="Y103" i="2" s="1"/>
  <c r="Q98" i="2"/>
  <c r="AM105" i="2" l="1"/>
  <c r="AM107" i="2"/>
  <c r="BA103" i="2"/>
  <c r="AL103" i="2"/>
  <c r="AU103" i="2"/>
  <c r="AF103" i="2"/>
  <c r="AY103" i="2"/>
  <c r="AJ103" i="2"/>
  <c r="AW103" i="2"/>
  <c r="AH103" i="2"/>
  <c r="AS103" i="2"/>
  <c r="AD103" i="2"/>
  <c r="AQ103" i="2"/>
  <c r="AB103" i="2"/>
  <c r="AO103" i="2"/>
  <c r="Z103" i="2"/>
  <c r="AU104" i="2"/>
  <c r="AF104" i="2"/>
  <c r="Z104" i="2"/>
  <c r="AS104" i="2"/>
  <c r="AD104" i="2"/>
  <c r="AH104" i="2"/>
  <c r="AQ104" i="2"/>
  <c r="AB104" i="2"/>
  <c r="AO104" i="2"/>
  <c r="AW104" i="2"/>
  <c r="BA104" i="2"/>
  <c r="AL104" i="2"/>
  <c r="AY104" i="2"/>
  <c r="AJ104" i="2"/>
  <c r="AM106" i="2"/>
  <c r="L98" i="2"/>
  <c r="M98" i="2" s="1"/>
  <c r="K98" i="2"/>
  <c r="J98" i="2"/>
  <c r="F98" i="2"/>
  <c r="C98" i="2"/>
  <c r="A98" i="2"/>
  <c r="Y102" i="2" s="1"/>
  <c r="L97" i="2"/>
  <c r="M97" i="2" s="1"/>
  <c r="K97" i="2"/>
  <c r="J97" i="2"/>
  <c r="F97" i="2"/>
  <c r="C97" i="2"/>
  <c r="A97" i="2"/>
  <c r="Y101" i="2" s="1"/>
  <c r="L96" i="2"/>
  <c r="M96" i="2" s="1"/>
  <c r="K96" i="2"/>
  <c r="J96" i="2"/>
  <c r="F96" i="2"/>
  <c r="C96" i="2"/>
  <c r="A96" i="2"/>
  <c r="Y100" i="2" s="1"/>
  <c r="AM103" i="2" l="1"/>
  <c r="BA101" i="2"/>
  <c r="AL101" i="2"/>
  <c r="Z101" i="2"/>
  <c r="AY101" i="2"/>
  <c r="AJ101" i="2"/>
  <c r="AW101" i="2"/>
  <c r="AH101" i="2"/>
  <c r="AU101" i="2"/>
  <c r="AF101" i="2"/>
  <c r="AS101" i="2"/>
  <c r="AD101" i="2"/>
  <c r="AB101" i="2"/>
  <c r="AO101" i="2"/>
  <c r="AQ101" i="2"/>
  <c r="AY102" i="2"/>
  <c r="AJ102" i="2"/>
  <c r="AW102" i="2"/>
  <c r="AH102" i="2"/>
  <c r="AD102" i="2"/>
  <c r="AU102" i="2"/>
  <c r="AF102" i="2"/>
  <c r="AS102" i="2"/>
  <c r="AQ102" i="2"/>
  <c r="AB102" i="2"/>
  <c r="BA102" i="2"/>
  <c r="AO102" i="2"/>
  <c r="Z102" i="2"/>
  <c r="AL102" i="2"/>
  <c r="AM104" i="2"/>
  <c r="AQ100" i="2"/>
  <c r="AB100" i="2"/>
  <c r="AO100" i="2"/>
  <c r="Z100" i="2"/>
  <c r="AD100" i="2"/>
  <c r="BA100" i="2"/>
  <c r="AL100" i="2"/>
  <c r="AY100" i="2"/>
  <c r="AJ100" i="2"/>
  <c r="AW100" i="2"/>
  <c r="AH100" i="2"/>
  <c r="AU100" i="2"/>
  <c r="AF100" i="2"/>
  <c r="AS100" i="2"/>
  <c r="L95" i="2"/>
  <c r="M95" i="2" s="1"/>
  <c r="K95" i="2"/>
  <c r="J95" i="2"/>
  <c r="F95" i="2"/>
  <c r="C95" i="2"/>
  <c r="A95" i="2"/>
  <c r="Y99" i="2" s="1"/>
  <c r="L94" i="2"/>
  <c r="M94" i="2" s="1"/>
  <c r="K94" i="2"/>
  <c r="J94" i="2"/>
  <c r="F94" i="2"/>
  <c r="C94" i="2"/>
  <c r="A94" i="2"/>
  <c r="Y98" i="2" s="1"/>
  <c r="Q93" i="2"/>
  <c r="AW99" i="2" l="1"/>
  <c r="AH99" i="2"/>
  <c r="AJ99" i="2"/>
  <c r="AU99" i="2"/>
  <c r="AF99" i="2"/>
  <c r="AQ99" i="2"/>
  <c r="AB99" i="2"/>
  <c r="AS99" i="2"/>
  <c r="AD99" i="2"/>
  <c r="AO99" i="2"/>
  <c r="Z99" i="2"/>
  <c r="BA99" i="2"/>
  <c r="AL99" i="2"/>
  <c r="AY99" i="2"/>
  <c r="AH98" i="2"/>
  <c r="BA98" i="2"/>
  <c r="AL98" i="2"/>
  <c r="AY98" i="2"/>
  <c r="AJ98" i="2"/>
  <c r="AW98" i="2"/>
  <c r="AU98" i="2"/>
  <c r="AF98" i="2"/>
  <c r="AS98" i="2"/>
  <c r="AD98" i="2"/>
  <c r="AO98" i="2"/>
  <c r="AQ98" i="2"/>
  <c r="AB98" i="2"/>
  <c r="Z98" i="2"/>
  <c r="AM102" i="2"/>
  <c r="AM101" i="2"/>
  <c r="AM100" i="2"/>
  <c r="L93" i="2"/>
  <c r="M93" i="2" s="1"/>
  <c r="K93" i="2"/>
  <c r="J93" i="2"/>
  <c r="F93" i="2"/>
  <c r="C93" i="2"/>
  <c r="A93" i="2"/>
  <c r="Y97" i="2" s="1"/>
  <c r="L92" i="2"/>
  <c r="M92" i="2" s="1"/>
  <c r="K92" i="2"/>
  <c r="J92" i="2"/>
  <c r="F92" i="2"/>
  <c r="C92" i="2"/>
  <c r="A92" i="2"/>
  <c r="Y96" i="2" s="1"/>
  <c r="L91" i="2"/>
  <c r="M91" i="2" s="1"/>
  <c r="K91" i="2"/>
  <c r="J91" i="2"/>
  <c r="F91" i="2"/>
  <c r="C91" i="2"/>
  <c r="A91" i="2"/>
  <c r="Y95" i="2" s="1"/>
  <c r="AQ96" i="2" l="1"/>
  <c r="AO96" i="2"/>
  <c r="Z96" i="2"/>
  <c r="AS96" i="2"/>
  <c r="BA96" i="2"/>
  <c r="AL96" i="2"/>
  <c r="AY96" i="2"/>
  <c r="AJ96" i="2"/>
  <c r="AW96" i="2"/>
  <c r="AH96" i="2"/>
  <c r="AD96" i="2"/>
  <c r="AU96" i="2"/>
  <c r="AF96" i="2"/>
  <c r="AB96" i="2"/>
  <c r="BA97" i="2"/>
  <c r="AL97" i="2"/>
  <c r="AO97" i="2"/>
  <c r="Z97" i="2"/>
  <c r="AY97" i="2"/>
  <c r="AJ97" i="2"/>
  <c r="AW97" i="2"/>
  <c r="AH97" i="2"/>
  <c r="AU97" i="2"/>
  <c r="AF97" i="2"/>
  <c r="AS97" i="2"/>
  <c r="AD97" i="2"/>
  <c r="AQ97" i="2"/>
  <c r="AB97" i="2"/>
  <c r="AM98" i="2"/>
  <c r="AM99" i="2"/>
  <c r="AU95" i="2"/>
  <c r="AS95" i="2"/>
  <c r="AD95" i="2"/>
  <c r="AQ95" i="2"/>
  <c r="AB95" i="2"/>
  <c r="AO95" i="2"/>
  <c r="Z95" i="2"/>
  <c r="BA95" i="2"/>
  <c r="AL95" i="2"/>
  <c r="AH95" i="2"/>
  <c r="AY95" i="2"/>
  <c r="AJ95" i="2"/>
  <c r="AW95" i="2"/>
  <c r="AF95" i="2"/>
  <c r="L90" i="2"/>
  <c r="M90" i="2" s="1"/>
  <c r="K90" i="2"/>
  <c r="J90" i="2"/>
  <c r="F90" i="2"/>
  <c r="C90" i="2"/>
  <c r="A90" i="2"/>
  <c r="Y94" i="2" s="1"/>
  <c r="L89" i="2"/>
  <c r="M89" i="2" s="1"/>
  <c r="K89" i="2"/>
  <c r="J89" i="2"/>
  <c r="F89" i="2"/>
  <c r="C89" i="2"/>
  <c r="A89" i="2"/>
  <c r="Y93" i="2" s="1"/>
  <c r="Q88" i="2"/>
  <c r="AM95" i="2" l="1"/>
  <c r="AM96" i="2"/>
  <c r="AM97" i="2"/>
  <c r="BA93" i="2"/>
  <c r="AL93" i="2"/>
  <c r="AF93" i="2"/>
  <c r="AS93" i="2"/>
  <c r="AY93" i="2"/>
  <c r="AJ93" i="2"/>
  <c r="AW93" i="2"/>
  <c r="AH93" i="2"/>
  <c r="AU93" i="2"/>
  <c r="AD93" i="2"/>
  <c r="AQ93" i="2"/>
  <c r="AB93" i="2"/>
  <c r="AO93" i="2"/>
  <c r="Z93" i="2"/>
  <c r="AU94" i="2"/>
  <c r="AF94" i="2"/>
  <c r="Z94" i="2"/>
  <c r="AS94" i="2"/>
  <c r="AD94" i="2"/>
  <c r="AQ94" i="2"/>
  <c r="AB94" i="2"/>
  <c r="AO94" i="2"/>
  <c r="AW94" i="2"/>
  <c r="BA94" i="2"/>
  <c r="AL94" i="2"/>
  <c r="AH94" i="2"/>
  <c r="AY94" i="2"/>
  <c r="AJ94" i="2"/>
  <c r="L88" i="2"/>
  <c r="M88" i="2" s="1"/>
  <c r="K88" i="2"/>
  <c r="J88" i="2"/>
  <c r="F88" i="2"/>
  <c r="C88" i="2"/>
  <c r="A88" i="2"/>
  <c r="Y92" i="2" s="1"/>
  <c r="L87" i="2"/>
  <c r="M87" i="2" s="1"/>
  <c r="K87" i="2"/>
  <c r="J87" i="2"/>
  <c r="F87" i="2"/>
  <c r="C87" i="2"/>
  <c r="A87" i="2"/>
  <c r="Y91" i="2" s="1"/>
  <c r="L86" i="2"/>
  <c r="M86" i="2" s="1"/>
  <c r="K86" i="2"/>
  <c r="J86" i="2"/>
  <c r="F86" i="2"/>
  <c r="C86" i="2"/>
  <c r="A86" i="2"/>
  <c r="Y90" i="2" s="1"/>
  <c r="AU90" i="2" l="1"/>
  <c r="AF90" i="2"/>
  <c r="AS90" i="2"/>
  <c r="AQ90" i="2"/>
  <c r="AB90" i="2"/>
  <c r="AO90" i="2"/>
  <c r="Z90" i="2"/>
  <c r="AD90" i="2"/>
  <c r="AH90" i="2"/>
  <c r="AW90" i="2"/>
  <c r="BA90" i="2"/>
  <c r="AL90" i="2"/>
  <c r="AY90" i="2"/>
  <c r="AJ90" i="2"/>
  <c r="AQ91" i="2"/>
  <c r="AB91" i="2"/>
  <c r="AS91" i="2"/>
  <c r="AO91" i="2"/>
  <c r="Z91" i="2"/>
  <c r="BA91" i="2"/>
  <c r="AL91" i="2"/>
  <c r="AY91" i="2"/>
  <c r="AJ91" i="2"/>
  <c r="AW91" i="2"/>
  <c r="AH91" i="2"/>
  <c r="AD91" i="2"/>
  <c r="AU91" i="2"/>
  <c r="AF91" i="2"/>
  <c r="BA92" i="2"/>
  <c r="AL92" i="2"/>
  <c r="AY92" i="2"/>
  <c r="AJ92" i="2"/>
  <c r="AW92" i="2"/>
  <c r="AH92" i="2"/>
  <c r="AO92" i="2"/>
  <c r="AU92" i="2"/>
  <c r="AF92" i="2"/>
  <c r="Z92" i="2"/>
  <c r="AS92" i="2"/>
  <c r="AD92" i="2"/>
  <c r="AQ92" i="2"/>
  <c r="AB92" i="2"/>
  <c r="AM94" i="2"/>
  <c r="AM93" i="2"/>
  <c r="L85" i="2"/>
  <c r="M85" i="2" s="1"/>
  <c r="K85" i="2"/>
  <c r="J85" i="2"/>
  <c r="F85" i="2"/>
  <c r="C85" i="2"/>
  <c r="A85" i="2"/>
  <c r="Y89" i="2" s="1"/>
  <c r="L84" i="2"/>
  <c r="M84" i="2" s="1"/>
  <c r="K84" i="2"/>
  <c r="J84" i="2"/>
  <c r="F84" i="2"/>
  <c r="C84" i="2"/>
  <c r="A84" i="2"/>
  <c r="Y88" i="2" s="1"/>
  <c r="Q83" i="2"/>
  <c r="AM90" i="2" l="1"/>
  <c r="AM91" i="2"/>
  <c r="AM92" i="2"/>
  <c r="BA88" i="2"/>
  <c r="AL88" i="2"/>
  <c r="AH88" i="2"/>
  <c r="AS88" i="2"/>
  <c r="AB88" i="2"/>
  <c r="AO88" i="2"/>
  <c r="AY88" i="2"/>
  <c r="AJ88" i="2"/>
  <c r="AW88" i="2"/>
  <c r="AU88" i="2"/>
  <c r="AF88" i="2"/>
  <c r="Z88" i="2"/>
  <c r="AD88" i="2"/>
  <c r="AQ88" i="2"/>
  <c r="AW89" i="2"/>
  <c r="AH89" i="2"/>
  <c r="AU89" i="2"/>
  <c r="AF89" i="2"/>
  <c r="AY89" i="2"/>
  <c r="AS89" i="2"/>
  <c r="AD89" i="2"/>
  <c r="AQ89" i="2"/>
  <c r="AB89" i="2"/>
  <c r="AO89" i="2"/>
  <c r="Z89" i="2"/>
  <c r="AJ89" i="2"/>
  <c r="BA89" i="2"/>
  <c r="AL89" i="2"/>
  <c r="L83" i="2"/>
  <c r="M83" i="2" s="1"/>
  <c r="K83" i="2"/>
  <c r="J83" i="2"/>
  <c r="F83" i="2"/>
  <c r="C83" i="2"/>
  <c r="A83" i="2"/>
  <c r="Y87" i="2" s="1"/>
  <c r="L82" i="2"/>
  <c r="M82" i="2" s="1"/>
  <c r="K82" i="2"/>
  <c r="J82" i="2"/>
  <c r="F82" i="2"/>
  <c r="C82" i="2"/>
  <c r="A82" i="2"/>
  <c r="Y86" i="2" s="1"/>
  <c r="L81" i="2"/>
  <c r="M81" i="2" s="1"/>
  <c r="K81" i="2"/>
  <c r="J81" i="2"/>
  <c r="F81" i="2"/>
  <c r="C81" i="2"/>
  <c r="A81" i="2"/>
  <c r="Y85" i="2" s="1"/>
  <c r="AM88" i="2" l="1"/>
  <c r="AU85" i="2"/>
  <c r="AF85" i="2"/>
  <c r="AS85" i="2"/>
  <c r="AD85" i="2"/>
  <c r="AQ85" i="2"/>
  <c r="AB85" i="2"/>
  <c r="AO85" i="2"/>
  <c r="Z85" i="2"/>
  <c r="AH85" i="2"/>
  <c r="BA85" i="2"/>
  <c r="AL85" i="2"/>
  <c r="AW85" i="2"/>
  <c r="AY85" i="2"/>
  <c r="AJ85" i="2"/>
  <c r="AQ86" i="2"/>
  <c r="AB86" i="2"/>
  <c r="AO86" i="2"/>
  <c r="Z86" i="2"/>
  <c r="BA86" i="2"/>
  <c r="AL86" i="2"/>
  <c r="AY86" i="2"/>
  <c r="AJ86" i="2"/>
  <c r="AW86" i="2"/>
  <c r="AH86" i="2"/>
  <c r="AD86" i="2"/>
  <c r="AU86" i="2"/>
  <c r="AF86" i="2"/>
  <c r="AS86" i="2"/>
  <c r="BA87" i="2"/>
  <c r="AL87" i="2"/>
  <c r="AY87" i="2"/>
  <c r="AJ87" i="2"/>
  <c r="AW87" i="2"/>
  <c r="AH87" i="2"/>
  <c r="AU87" i="2"/>
  <c r="AF87" i="2"/>
  <c r="AS87" i="2"/>
  <c r="AD87" i="2"/>
  <c r="AO87" i="2"/>
  <c r="Z87" i="2"/>
  <c r="AQ87" i="2"/>
  <c r="AB87" i="2"/>
  <c r="AM89" i="2"/>
  <c r="L80" i="2"/>
  <c r="M80" i="2" s="1"/>
  <c r="K80" i="2"/>
  <c r="J80" i="2"/>
  <c r="F80" i="2"/>
  <c r="C80" i="2"/>
  <c r="A80" i="2"/>
  <c r="Y84" i="2" s="1"/>
  <c r="L79" i="2"/>
  <c r="M79" i="2" s="1"/>
  <c r="K79" i="2"/>
  <c r="J79" i="2"/>
  <c r="F79" i="2"/>
  <c r="C79" i="2"/>
  <c r="A79" i="2"/>
  <c r="Y83" i="2" s="1"/>
  <c r="Q78" i="2"/>
  <c r="AM87" i="2" l="1"/>
  <c r="AM85" i="2"/>
  <c r="AW84" i="2"/>
  <c r="AH84" i="2"/>
  <c r="AU84" i="2"/>
  <c r="AF84" i="2"/>
  <c r="AQ84" i="2"/>
  <c r="AB84" i="2"/>
  <c r="AD84" i="2"/>
  <c r="AO84" i="2"/>
  <c r="Z84" i="2"/>
  <c r="AS84" i="2"/>
  <c r="BA84" i="2"/>
  <c r="AL84" i="2"/>
  <c r="AY84" i="2"/>
  <c r="AJ84" i="2"/>
  <c r="BA83" i="2"/>
  <c r="AL83" i="2"/>
  <c r="AW83" i="2"/>
  <c r="AH83" i="2"/>
  <c r="AU83" i="2"/>
  <c r="AF83" i="2"/>
  <c r="AS83" i="2"/>
  <c r="AJ83" i="2"/>
  <c r="AD83" i="2"/>
  <c r="AY83" i="2"/>
  <c r="AQ83" i="2"/>
  <c r="AB83" i="2"/>
  <c r="AO83" i="2"/>
  <c r="Z83" i="2"/>
  <c r="AM86" i="2"/>
  <c r="L78" i="2"/>
  <c r="M78" i="2" s="1"/>
  <c r="K78" i="2"/>
  <c r="J78" i="2"/>
  <c r="F78" i="2"/>
  <c r="C78" i="2"/>
  <c r="A78" i="2"/>
  <c r="Y82" i="2" s="1"/>
  <c r="L77" i="2"/>
  <c r="M77" i="2" s="1"/>
  <c r="K77" i="2"/>
  <c r="J77" i="2"/>
  <c r="F77" i="2"/>
  <c r="C77" i="2"/>
  <c r="A77" i="2"/>
  <c r="Y81" i="2" s="1"/>
  <c r="L76" i="2"/>
  <c r="M76" i="2" s="1"/>
  <c r="K76" i="2"/>
  <c r="J76" i="2"/>
  <c r="F76" i="2"/>
  <c r="C76" i="2"/>
  <c r="A76" i="2"/>
  <c r="Y80" i="2" s="1"/>
  <c r="AQ80" i="2" l="1"/>
  <c r="AB80" i="2"/>
  <c r="AY80" i="2"/>
  <c r="AJ80" i="2"/>
  <c r="AO80" i="2"/>
  <c r="Z80" i="2"/>
  <c r="AD80" i="2"/>
  <c r="BA80" i="2"/>
  <c r="AL80" i="2"/>
  <c r="AW80" i="2"/>
  <c r="AH80" i="2"/>
  <c r="AU80" i="2"/>
  <c r="AF80" i="2"/>
  <c r="AS80" i="2"/>
  <c r="AF81" i="2"/>
  <c r="BA81" i="2"/>
  <c r="AL81" i="2"/>
  <c r="AO81" i="2"/>
  <c r="Z81" i="2"/>
  <c r="AY81" i="2"/>
  <c r="AJ81" i="2"/>
  <c r="AW81" i="2"/>
  <c r="AH81" i="2"/>
  <c r="AU81" i="2"/>
  <c r="AS81" i="2"/>
  <c r="AD81" i="2"/>
  <c r="AQ81" i="2"/>
  <c r="AB81" i="2"/>
  <c r="AM83" i="2"/>
  <c r="AY82" i="2"/>
  <c r="AJ82" i="2"/>
  <c r="AQ82" i="2"/>
  <c r="AW82" i="2"/>
  <c r="AH82" i="2"/>
  <c r="AU82" i="2"/>
  <c r="AF82" i="2"/>
  <c r="AS82" i="2"/>
  <c r="AD82" i="2"/>
  <c r="AB82" i="2"/>
  <c r="AO82" i="2"/>
  <c r="Z82" i="2"/>
  <c r="BA82" i="2"/>
  <c r="AL82" i="2"/>
  <c r="AM84" i="2"/>
  <c r="L75" i="2"/>
  <c r="M75" i="2" s="1"/>
  <c r="K75" i="2"/>
  <c r="J75" i="2"/>
  <c r="F75" i="2"/>
  <c r="C75" i="2"/>
  <c r="A75" i="2"/>
  <c r="Y79" i="2" s="1"/>
  <c r="L74" i="2"/>
  <c r="M74" i="2" s="1"/>
  <c r="K74" i="2"/>
  <c r="J74" i="2"/>
  <c r="F74" i="2"/>
  <c r="C74" i="2"/>
  <c r="A74" i="2"/>
  <c r="Y78" i="2" s="1"/>
  <c r="Q73" i="2"/>
  <c r="AM80" i="2" l="1"/>
  <c r="BA78" i="2"/>
  <c r="AL78" i="2"/>
  <c r="AY78" i="2"/>
  <c r="AJ78" i="2"/>
  <c r="AD78" i="2"/>
  <c r="AW78" i="2"/>
  <c r="AH78" i="2"/>
  <c r="AS78" i="2"/>
  <c r="AB78" i="2"/>
  <c r="AU78" i="2"/>
  <c r="AF78" i="2"/>
  <c r="AQ78" i="2"/>
  <c r="AO78" i="2"/>
  <c r="Z78" i="2"/>
  <c r="AM81" i="2"/>
  <c r="AU79" i="2"/>
  <c r="AF79" i="2"/>
  <c r="AS79" i="2"/>
  <c r="AD79" i="2"/>
  <c r="AQ79" i="2"/>
  <c r="AB79" i="2"/>
  <c r="AO79" i="2"/>
  <c r="Z79" i="2"/>
  <c r="AH79" i="2"/>
  <c r="AW79" i="2"/>
  <c r="BA79" i="2"/>
  <c r="AL79" i="2"/>
  <c r="AY79" i="2"/>
  <c r="AJ79" i="2"/>
  <c r="AM82" i="2"/>
  <c r="L73" i="2"/>
  <c r="M73" i="2" s="1"/>
  <c r="K73" i="2"/>
  <c r="J73" i="2"/>
  <c r="F73" i="2"/>
  <c r="C73" i="2"/>
  <c r="A73" i="2"/>
  <c r="Y77" i="2" s="1"/>
  <c r="L72" i="2"/>
  <c r="M72" i="2" s="1"/>
  <c r="K72" i="2"/>
  <c r="J72" i="2"/>
  <c r="F72" i="2"/>
  <c r="C72" i="2"/>
  <c r="A72" i="2"/>
  <c r="Y76" i="2" s="1"/>
  <c r="L71" i="2"/>
  <c r="M71" i="2" s="1"/>
  <c r="K71" i="2"/>
  <c r="J71" i="2"/>
  <c r="F71" i="2"/>
  <c r="C71" i="2"/>
  <c r="A71" i="2"/>
  <c r="Y75" i="2" s="1"/>
  <c r="AM79" i="2" l="1"/>
  <c r="AM78" i="2"/>
  <c r="AU76" i="2"/>
  <c r="BA76" i="2"/>
  <c r="AL76" i="2"/>
  <c r="AY76" i="2"/>
  <c r="AJ76" i="2"/>
  <c r="AW76" i="2"/>
  <c r="AH76" i="2"/>
  <c r="AF76" i="2"/>
  <c r="AS76" i="2"/>
  <c r="AD76" i="2"/>
  <c r="AQ76" i="2"/>
  <c r="AB76" i="2"/>
  <c r="AO76" i="2"/>
  <c r="Z76" i="2"/>
  <c r="AQ75" i="2"/>
  <c r="AB75" i="2"/>
  <c r="AO75" i="2"/>
  <c r="Z75" i="2"/>
  <c r="BA75" i="2"/>
  <c r="AL75" i="2"/>
  <c r="AJ75" i="2"/>
  <c r="AS75" i="2"/>
  <c r="AY75" i="2"/>
  <c r="AW75" i="2"/>
  <c r="AH75" i="2"/>
  <c r="AD75" i="2"/>
  <c r="AU75" i="2"/>
  <c r="AF75" i="2"/>
  <c r="AY77" i="2"/>
  <c r="AJ77" i="2"/>
  <c r="AW77" i="2"/>
  <c r="AH77" i="2"/>
  <c r="AU77" i="2"/>
  <c r="AF77" i="2"/>
  <c r="AQ77" i="2"/>
  <c r="AB77" i="2"/>
  <c r="AS77" i="2"/>
  <c r="AD77" i="2"/>
  <c r="AO77" i="2"/>
  <c r="Z77" i="2"/>
  <c r="BA77" i="2"/>
  <c r="AL77" i="2"/>
  <c r="A70" i="2"/>
  <c r="Y74" i="2" s="1"/>
  <c r="A69" i="2"/>
  <c r="Y73" i="2" s="1"/>
  <c r="F70" i="2"/>
  <c r="F69" i="2"/>
  <c r="Q68" i="2"/>
  <c r="C70" i="2"/>
  <c r="C69" i="2"/>
  <c r="AM76" i="2" l="1"/>
  <c r="AM75" i="2"/>
  <c r="AM77" i="2"/>
  <c r="A68" i="2"/>
  <c r="Y72" i="2" s="1"/>
  <c r="A66" i="2"/>
  <c r="Y70" i="2" s="1"/>
  <c r="F67" i="2"/>
  <c r="F66" i="2"/>
  <c r="F68" i="2"/>
  <c r="C68" i="2"/>
  <c r="C66" i="2"/>
  <c r="L65" i="2" l="1"/>
  <c r="M65" i="2" s="1"/>
  <c r="K65" i="2"/>
  <c r="J65" i="2"/>
  <c r="F65" i="2"/>
  <c r="C65" i="2"/>
  <c r="A65" i="2"/>
  <c r="Y69" i="2" s="1"/>
  <c r="A64" i="2"/>
  <c r="Y68" i="2" s="1"/>
  <c r="F64" i="2"/>
  <c r="C64" i="2"/>
  <c r="Q63" i="2"/>
  <c r="AU69" i="2" l="1"/>
  <c r="AF69" i="2"/>
  <c r="AS69" i="2"/>
  <c r="AD69" i="2"/>
  <c r="AQ69" i="2"/>
  <c r="AB69" i="2"/>
  <c r="AH69" i="2"/>
  <c r="AO69" i="2"/>
  <c r="Z69" i="2"/>
  <c r="BA69" i="2"/>
  <c r="AL69" i="2"/>
  <c r="AY69" i="2"/>
  <c r="AJ69" i="2"/>
  <c r="AW69" i="2"/>
  <c r="A63" i="2"/>
  <c r="Y67" i="2" s="1"/>
  <c r="A62" i="2"/>
  <c r="Y66" i="2" s="1"/>
  <c r="A61" i="2"/>
  <c r="Y65" i="2" s="1"/>
  <c r="F61" i="2"/>
  <c r="F63" i="2"/>
  <c r="F62" i="2"/>
  <c r="C61" i="2"/>
  <c r="C62" i="2"/>
  <c r="C63" i="2"/>
  <c r="AM69" i="2" l="1"/>
  <c r="A60" i="2"/>
  <c r="Y64" i="2" s="1"/>
  <c r="A59" i="2"/>
  <c r="Y63" i="2" s="1"/>
  <c r="F60" i="2"/>
  <c r="F59" i="2"/>
  <c r="C59" i="2"/>
  <c r="Q58" i="2"/>
  <c r="C60" i="2"/>
  <c r="A58" i="2" l="1"/>
  <c r="Y62" i="2" s="1"/>
  <c r="A57" i="2"/>
  <c r="Y61" i="2" s="1"/>
  <c r="K56" i="2"/>
  <c r="J56" i="2"/>
  <c r="L56" i="2" s="1"/>
  <c r="M56" i="2" s="1"/>
  <c r="A56" i="2"/>
  <c r="Y60" i="2" s="1"/>
  <c r="A55" i="2"/>
  <c r="Y59" i="2" s="1"/>
  <c r="L54" i="2"/>
  <c r="M54" i="2" s="1"/>
  <c r="K54" i="2"/>
  <c r="J54" i="2"/>
  <c r="F54" i="2"/>
  <c r="C54" i="2"/>
  <c r="A54" i="2"/>
  <c r="Y58" i="2" s="1"/>
  <c r="A53" i="2"/>
  <c r="Y57" i="2" s="1"/>
  <c r="C56" i="2"/>
  <c r="F56" i="2"/>
  <c r="F55" i="2"/>
  <c r="F57" i="2"/>
  <c r="F53" i="2"/>
  <c r="F58" i="2"/>
  <c r="F52" i="2"/>
  <c r="C58" i="2"/>
  <c r="C55" i="2"/>
  <c r="C57" i="2"/>
  <c r="C53" i="2"/>
  <c r="AB58" i="2" l="1"/>
  <c r="BA58" i="2"/>
  <c r="AL58" i="2"/>
  <c r="AY58" i="2"/>
  <c r="AJ58" i="2"/>
  <c r="AW58" i="2"/>
  <c r="AU58" i="2"/>
  <c r="AF58" i="2"/>
  <c r="AS58" i="2"/>
  <c r="AD58" i="2"/>
  <c r="AQ58" i="2"/>
  <c r="AO58" i="2"/>
  <c r="Z58" i="2"/>
  <c r="AH58" i="2"/>
  <c r="F51" i="2"/>
  <c r="AM58" i="2" l="1"/>
  <c r="F48" i="2"/>
  <c r="F49" i="2"/>
  <c r="F50" i="2"/>
  <c r="C48" i="2"/>
  <c r="A48" i="2" l="1"/>
  <c r="Y52" i="2" s="1"/>
  <c r="C45" i="2"/>
  <c r="F45" i="2"/>
  <c r="F46" i="2"/>
  <c r="F47" i="2"/>
  <c r="A45" i="2" l="1"/>
  <c r="Y49" i="2" s="1"/>
  <c r="F44" i="2"/>
  <c r="A43" i="2" l="1"/>
  <c r="Y47" i="2" s="1"/>
  <c r="F42" i="2"/>
  <c r="F43" i="2"/>
  <c r="C43" i="2"/>
  <c r="A41" i="2" l="1"/>
  <c r="Y45" i="2" s="1"/>
  <c r="F41" i="2"/>
  <c r="F40" i="2"/>
  <c r="C40" i="2"/>
  <c r="C41" i="2"/>
  <c r="A40" i="2" l="1"/>
  <c r="Y44" i="2" s="1"/>
  <c r="F39" i="2"/>
  <c r="A38" i="2" l="1"/>
  <c r="Y42" i="2" s="1"/>
  <c r="F37" i="2"/>
  <c r="F38" i="2"/>
  <c r="C37" i="2"/>
  <c r="C38" i="2"/>
  <c r="A37" i="2" l="1"/>
  <c r="Y41" i="2" s="1"/>
  <c r="F36" i="2"/>
  <c r="A35" i="2" l="1"/>
  <c r="Y39" i="2" s="1"/>
  <c r="F34" i="2"/>
  <c r="F35" i="2"/>
  <c r="F32" i="2"/>
  <c r="F33" i="2"/>
  <c r="C35" i="2"/>
  <c r="C32" i="2"/>
  <c r="A32" i="2" l="1"/>
  <c r="Y36" i="2" s="1"/>
  <c r="F31" i="2"/>
  <c r="C31" i="2"/>
  <c r="A31" i="2" l="1"/>
  <c r="Y35" i="2" s="1"/>
  <c r="F30" i="2"/>
  <c r="C30" i="2"/>
  <c r="A30" i="2" l="1"/>
  <c r="Y34" i="2" s="1"/>
  <c r="F29" i="2"/>
  <c r="C29" i="2"/>
  <c r="A29" i="2" l="1"/>
  <c r="Y33" i="2" s="1"/>
  <c r="F28" i="2"/>
  <c r="F27" i="2"/>
  <c r="C27" i="2"/>
  <c r="A27" i="2" l="1"/>
  <c r="Y31" i="2" s="1"/>
  <c r="C26" i="2"/>
  <c r="F26" i="2"/>
  <c r="A26" i="2" l="1"/>
  <c r="Y30" i="2" s="1"/>
  <c r="A25" i="2"/>
  <c r="Y29" i="2" s="1"/>
  <c r="F25" i="2"/>
  <c r="F24" i="2"/>
  <c r="C25" i="2"/>
  <c r="C24" i="2"/>
  <c r="A24" i="2" l="1"/>
  <c r="Y28" i="2" s="1"/>
  <c r="F23" i="2"/>
  <c r="C23" i="2"/>
  <c r="A23" i="2" l="1"/>
  <c r="Y27" i="2" s="1"/>
  <c r="F22" i="2"/>
  <c r="C22" i="2"/>
  <c r="A22" i="2" l="1"/>
  <c r="Y26" i="2" s="1"/>
  <c r="F21" i="2"/>
  <c r="C21" i="2"/>
  <c r="A21" i="2" l="1"/>
  <c r="Y25" i="2" s="1"/>
  <c r="F20" i="2"/>
  <c r="C20" i="2"/>
  <c r="A20" i="2" l="1"/>
  <c r="Y24" i="2" s="1"/>
  <c r="F19" i="2"/>
  <c r="C19" i="2"/>
  <c r="A19" i="2" l="1"/>
  <c r="Y23" i="2" s="1"/>
  <c r="F18" i="2"/>
  <c r="C18" i="2"/>
  <c r="A18" i="2" l="1"/>
  <c r="Y22" i="2" s="1"/>
  <c r="F17" i="2"/>
  <c r="C17" i="2"/>
  <c r="A17" i="2" l="1"/>
  <c r="Y21" i="2" s="1"/>
  <c r="F16" i="2"/>
  <c r="A16" i="2" l="1"/>
  <c r="Y20" i="2" s="1"/>
  <c r="F15" i="2"/>
  <c r="C15" i="2"/>
  <c r="A15" i="2" l="1"/>
  <c r="Y19" i="2" s="1"/>
  <c r="A14" i="2"/>
  <c r="Y18" i="2" s="1"/>
  <c r="C14" i="2"/>
  <c r="F14" i="2"/>
  <c r="F13" i="2"/>
  <c r="C13" i="2"/>
  <c r="A13" i="2" l="1"/>
  <c r="Y17" i="2" s="1"/>
  <c r="A12" i="2"/>
  <c r="Y16" i="2" s="1"/>
  <c r="C10" i="2"/>
  <c r="F10" i="2"/>
  <c r="F11" i="2"/>
  <c r="F12" i="2"/>
  <c r="C12" i="2"/>
  <c r="A10" i="2" l="1"/>
  <c r="Y14" i="2" s="1"/>
  <c r="F9" i="2"/>
  <c r="A8" i="2" l="1"/>
  <c r="Y12" i="2" s="1"/>
  <c r="C7" i="2"/>
  <c r="F7" i="2"/>
  <c r="F8" i="2"/>
  <c r="C8" i="2"/>
  <c r="A7" i="2" l="1"/>
  <c r="Y11" i="2" s="1"/>
  <c r="F6" i="2"/>
  <c r="C5" i="2" l="1"/>
  <c r="F5" i="2"/>
  <c r="A5" i="2" l="1"/>
  <c r="Y9" i="2" s="1"/>
  <c r="A4" i="2"/>
  <c r="Y8" i="2" s="1"/>
  <c r="F4" i="2"/>
  <c r="F3" i="2"/>
  <c r="C4" i="2"/>
  <c r="AL2" i="2" l="1"/>
  <c r="AJ2" i="2"/>
  <c r="AH2" i="2"/>
  <c r="AW2" i="2" s="1"/>
  <c r="AF2" i="2"/>
  <c r="AU2" i="2" s="1"/>
  <c r="AD2" i="2"/>
  <c r="AB2" i="2"/>
  <c r="AQ2" i="2" s="1"/>
  <c r="Z2" i="2"/>
  <c r="AO2" i="2" l="1"/>
  <c r="AS2" i="2"/>
  <c r="AY2" i="2"/>
  <c r="BA2" i="2"/>
  <c r="BA150" i="1" l="1"/>
  <c r="AZ150" i="1"/>
  <c r="AY150" i="1"/>
  <c r="AN150" i="1"/>
  <c r="AF150" i="1"/>
  <c r="AD150" i="1"/>
  <c r="Z150" i="1"/>
  <c r="BA164" i="1"/>
  <c r="AZ164" i="1"/>
  <c r="AY164" i="1"/>
  <c r="AN164" i="1"/>
  <c r="AF164" i="1"/>
  <c r="AD164" i="1"/>
  <c r="Z164" i="1"/>
  <c r="A4" i="1"/>
  <c r="E150" i="1"/>
  <c r="K150" i="1"/>
  <c r="BI150" i="1"/>
  <c r="H164" i="1"/>
  <c r="AU164" i="1"/>
  <c r="D150" i="1"/>
  <c r="AB150" i="1"/>
  <c r="H150" i="1"/>
  <c r="AU150" i="1"/>
  <c r="E164" i="1"/>
  <c r="D164" i="1"/>
  <c r="AG150" i="1"/>
  <c r="BB150" i="1"/>
  <c r="AG164" i="1"/>
  <c r="AB164" i="1"/>
  <c r="BB164" i="1"/>
  <c r="J164" i="1"/>
  <c r="J150" i="1"/>
  <c r="K164" i="1"/>
  <c r="BI164" i="1"/>
  <c r="L150" i="1"/>
  <c r="L164" i="1"/>
  <c r="AQ164" i="1"/>
  <c r="AQ150" i="1"/>
  <c r="BC150" i="1" l="1"/>
  <c r="BD150" i="1" s="1"/>
  <c r="AV150" i="1"/>
  <c r="AW150" i="1" s="1"/>
  <c r="AR150" i="1"/>
  <c r="AC150" i="1"/>
  <c r="BJ150" i="1"/>
  <c r="BK150" i="1" s="1"/>
  <c r="BF150" i="1"/>
  <c r="M150" i="1"/>
  <c r="B150" i="1"/>
  <c r="AH150" i="1"/>
  <c r="AI150" i="1" s="1"/>
  <c r="AR164" i="1"/>
  <c r="AV164" i="1"/>
  <c r="AW164" i="1" s="1"/>
  <c r="AC164" i="1"/>
  <c r="BC164" i="1"/>
  <c r="BD164" i="1" s="1"/>
  <c r="B164" i="1"/>
  <c r="BJ164" i="1"/>
  <c r="BK164" i="1" s="1"/>
  <c r="BF164" i="1"/>
  <c r="M164" i="1"/>
  <c r="AH164" i="1"/>
  <c r="AI164" i="1" s="1"/>
  <c r="BA130" i="1"/>
  <c r="AZ130" i="1"/>
  <c r="AY130" i="1"/>
  <c r="AN130" i="1"/>
  <c r="AF130" i="1"/>
  <c r="AD130" i="1"/>
  <c r="Z130" i="1"/>
  <c r="F150" i="1"/>
  <c r="G150" i="1"/>
  <c r="F164" i="1"/>
  <c r="G164" i="1"/>
  <c r="D130" i="1"/>
  <c r="P150" i="1"/>
  <c r="K130" i="1"/>
  <c r="BB130" i="1"/>
  <c r="J130" i="1"/>
  <c r="BI130" i="1"/>
  <c r="E130" i="1"/>
  <c r="H130" i="1"/>
  <c r="AU130" i="1"/>
  <c r="P164" i="1"/>
  <c r="AB130" i="1"/>
  <c r="AG130" i="1"/>
  <c r="AQ130" i="1"/>
  <c r="L130" i="1"/>
  <c r="B130" i="1" l="1"/>
  <c r="AC130" i="1"/>
  <c r="AH130" i="1"/>
  <c r="AI130" i="1" s="1"/>
  <c r="BC130" i="1"/>
  <c r="BD130" i="1" s="1"/>
  <c r="BJ130" i="1"/>
  <c r="BK130" i="1" s="1"/>
  <c r="BF130" i="1"/>
  <c r="AV130" i="1"/>
  <c r="AW130" i="1" s="1"/>
  <c r="AR130" i="1"/>
  <c r="M130" i="1"/>
  <c r="F130" i="1"/>
  <c r="G130" i="1"/>
  <c r="T150" i="1"/>
  <c r="Y164" i="1"/>
  <c r="T164" i="1"/>
  <c r="S164" i="1"/>
  <c r="S150" i="1"/>
  <c r="Y150" i="1"/>
  <c r="N150" i="1"/>
  <c r="N164" i="1"/>
  <c r="P130" i="1"/>
  <c r="AT150" i="1" l="1"/>
  <c r="W150" i="1"/>
  <c r="V150" i="1"/>
  <c r="O150" i="1"/>
  <c r="X150" i="1"/>
  <c r="G4" i="2"/>
  <c r="V164" i="1"/>
  <c r="X164" i="1"/>
  <c r="AT164" i="1"/>
  <c r="W164" i="1"/>
  <c r="O164" i="1"/>
  <c r="G5" i="2"/>
  <c r="AJ150" i="1"/>
  <c r="AJ164" i="1"/>
  <c r="N130" i="1"/>
  <c r="U150" i="1"/>
  <c r="Y130" i="1"/>
  <c r="S130" i="1"/>
  <c r="T130" i="1"/>
  <c r="U164" i="1"/>
  <c r="Q131" i="1" l="1"/>
  <c r="BH150" i="1"/>
  <c r="AK150" i="1"/>
  <c r="AJ130" i="1"/>
  <c r="H4" i="2"/>
  <c r="V130" i="1"/>
  <c r="X130" i="1"/>
  <c r="AT130" i="1"/>
  <c r="O130" i="1"/>
  <c r="W130" i="1"/>
  <c r="BH164" i="1"/>
  <c r="AK164" i="1"/>
  <c r="H5" i="2"/>
  <c r="U130" i="1"/>
  <c r="R131" i="1" l="1"/>
  <c r="BH130" i="1"/>
  <c r="AK130" i="1"/>
  <c r="BA74" i="1"/>
  <c r="AZ74" i="1"/>
  <c r="AY74" i="1"/>
  <c r="AN74" i="1"/>
  <c r="AF74" i="1"/>
  <c r="AD74" i="1"/>
  <c r="Z74" i="1"/>
  <c r="J74" i="1"/>
  <c r="BI74" i="1"/>
  <c r="AU74" i="1"/>
  <c r="H74" i="1"/>
  <c r="AG74" i="1"/>
  <c r="E74" i="1"/>
  <c r="D74" i="1"/>
  <c r="AB74" i="1"/>
  <c r="K74" i="1"/>
  <c r="BB74" i="1"/>
  <c r="L74" i="1"/>
  <c r="AQ74" i="1"/>
  <c r="AC74" i="1" l="1"/>
  <c r="C74" i="1"/>
  <c r="B74" i="1"/>
  <c r="AV74" i="1"/>
  <c r="AW74" i="1" s="1"/>
  <c r="AR74" i="1"/>
  <c r="M74" i="1"/>
  <c r="BJ74" i="1"/>
  <c r="BK74" i="1" s="1"/>
  <c r="BF74" i="1"/>
  <c r="BC74" i="1"/>
  <c r="BD74" i="1" s="1"/>
  <c r="AH74" i="1"/>
  <c r="AI74" i="1" s="1"/>
  <c r="G74" i="1"/>
  <c r="F74" i="1"/>
  <c r="P74" i="1"/>
  <c r="Y74" i="1"/>
  <c r="T74" i="1"/>
  <c r="N74" i="1"/>
  <c r="S74" i="1"/>
  <c r="G63" i="2" l="1"/>
  <c r="X74" i="1"/>
  <c r="W74" i="1"/>
  <c r="O74" i="1"/>
  <c r="AT74" i="1"/>
  <c r="V74" i="1"/>
  <c r="AJ74" i="1"/>
  <c r="U74" i="1"/>
  <c r="H63" i="2" l="1"/>
  <c r="BH74" i="1"/>
  <c r="AK74" i="1"/>
  <c r="AZ176" i="1" l="1"/>
  <c r="AN176" i="1"/>
  <c r="Z176" i="1"/>
  <c r="AG176" i="1"/>
  <c r="J176" i="1"/>
  <c r="K176" i="1"/>
  <c r="BI176" i="1"/>
  <c r="D176" i="1"/>
  <c r="E176" i="1"/>
  <c r="AB176" i="1"/>
  <c r="AU176" i="1"/>
  <c r="H176" i="1"/>
  <c r="BB176" i="1"/>
  <c r="AQ176" i="1"/>
  <c r="L176" i="1"/>
  <c r="BC176" i="1" l="1"/>
  <c r="BD176" i="1" s="1"/>
  <c r="AR176" i="1"/>
  <c r="AV176" i="1"/>
  <c r="AW176" i="1" s="1"/>
  <c r="B176" i="1"/>
  <c r="AC176" i="1"/>
  <c r="BJ176" i="1"/>
  <c r="BK176" i="1" s="1"/>
  <c r="BF176" i="1"/>
  <c r="M176" i="1"/>
  <c r="AY176" i="1"/>
  <c r="AD176" i="1"/>
  <c r="AH176" i="1"/>
  <c r="AI176" i="1" s="1"/>
  <c r="F176" i="1"/>
  <c r="G176" i="1"/>
  <c r="P176" i="1"/>
  <c r="BA17" i="1" l="1"/>
  <c r="AZ17" i="1"/>
  <c r="AY17" i="1"/>
  <c r="AN17" i="1"/>
  <c r="AF17" i="1"/>
  <c r="AD17" i="1"/>
  <c r="Z17" i="1"/>
  <c r="BA14" i="1"/>
  <c r="AZ14" i="1"/>
  <c r="AY14" i="1"/>
  <c r="AN14" i="1"/>
  <c r="AF14" i="1"/>
  <c r="AD14" i="1"/>
  <c r="Z14" i="1"/>
  <c r="BA13" i="1"/>
  <c r="AZ13" i="1"/>
  <c r="AY13" i="1"/>
  <c r="AN13" i="1"/>
  <c r="AF13" i="1"/>
  <c r="AD13" i="1"/>
  <c r="Z13" i="1"/>
  <c r="BA23" i="1"/>
  <c r="AZ23" i="1"/>
  <c r="AY23" i="1"/>
  <c r="AN23" i="1"/>
  <c r="AF23" i="1"/>
  <c r="AD23" i="1"/>
  <c r="Z23" i="1"/>
  <c r="AZ92" i="1"/>
  <c r="AN92" i="1"/>
  <c r="Z92" i="1"/>
  <c r="AB13" i="1"/>
  <c r="AG13" i="1"/>
  <c r="E13" i="1"/>
  <c r="BB14" i="1"/>
  <c r="S176" i="1"/>
  <c r="J13" i="1"/>
  <c r="J92" i="1"/>
  <c r="H13" i="1"/>
  <c r="K17" i="1"/>
  <c r="N176" i="1"/>
  <c r="BI14" i="1"/>
  <c r="BB23" i="1"/>
  <c r="H17" i="1"/>
  <c r="E92" i="1"/>
  <c r="AB14" i="1"/>
  <c r="AG14" i="1"/>
  <c r="AU14" i="1"/>
  <c r="D23" i="1"/>
  <c r="K23" i="1"/>
  <c r="D17" i="1"/>
  <c r="BI17" i="1"/>
  <c r="E17" i="1"/>
  <c r="E23" i="1"/>
  <c r="AU92" i="1"/>
  <c r="D14" i="1"/>
  <c r="D13" i="1"/>
  <c r="Y176" i="1"/>
  <c r="A10" i="1"/>
  <c r="AB92" i="1"/>
  <c r="AU17" i="1"/>
  <c r="K14" i="1"/>
  <c r="J14" i="1"/>
  <c r="AG23" i="1"/>
  <c r="AG92" i="1"/>
  <c r="AU13" i="1"/>
  <c r="BB92" i="1"/>
  <c r="H23" i="1"/>
  <c r="BI92" i="1"/>
  <c r="AB23" i="1"/>
  <c r="D92" i="1"/>
  <c r="K92" i="1"/>
  <c r="BI13" i="1"/>
  <c r="J23" i="1"/>
  <c r="AG17" i="1"/>
  <c r="AU23" i="1"/>
  <c r="E14" i="1"/>
  <c r="BB13" i="1"/>
  <c r="K13" i="1"/>
  <c r="AB17" i="1"/>
  <c r="BI23" i="1"/>
  <c r="T176" i="1"/>
  <c r="BB17" i="1"/>
  <c r="H92" i="1"/>
  <c r="H14" i="1"/>
  <c r="J17" i="1"/>
  <c r="L13" i="1"/>
  <c r="AQ13" i="1"/>
  <c r="L92" i="1"/>
  <c r="AQ17" i="1"/>
  <c r="AQ92" i="1"/>
  <c r="L23" i="1"/>
  <c r="AQ23" i="1"/>
  <c r="AQ14" i="1"/>
  <c r="L17" i="1"/>
  <c r="L14" i="1"/>
  <c r="AF176" i="1" l="1"/>
  <c r="AJ176" i="1"/>
  <c r="V176" i="1"/>
  <c r="AT176" i="1"/>
  <c r="W176" i="1"/>
  <c r="X176" i="1"/>
  <c r="O176" i="1"/>
  <c r="C14" i="1"/>
  <c r="B14" i="1"/>
  <c r="BJ13" i="1"/>
  <c r="BK13" i="1" s="1"/>
  <c r="BF13" i="1"/>
  <c r="G13" i="1"/>
  <c r="F13" i="1"/>
  <c r="BC23" i="1"/>
  <c r="BD23" i="1" s="1"/>
  <c r="BF92" i="1"/>
  <c r="BJ92" i="1"/>
  <c r="BK92" i="1" s="1"/>
  <c r="AH23" i="1"/>
  <c r="AI23" i="1" s="1"/>
  <c r="AY92" i="1"/>
  <c r="AH92" i="1"/>
  <c r="AI92" i="1" s="1"/>
  <c r="AD92" i="1"/>
  <c r="AC23" i="1"/>
  <c r="BJ17" i="1"/>
  <c r="BK17" i="1" s="1"/>
  <c r="BF17" i="1"/>
  <c r="AV17" i="1"/>
  <c r="AW17" i="1" s="1"/>
  <c r="AR17" i="1"/>
  <c r="B92" i="1"/>
  <c r="C92" i="1"/>
  <c r="F14" i="1"/>
  <c r="G14" i="1"/>
  <c r="BC13" i="1"/>
  <c r="BD13" i="1" s="1"/>
  <c r="M17" i="1"/>
  <c r="BC92" i="1"/>
  <c r="BD92" i="1" s="1"/>
  <c r="AH17" i="1"/>
  <c r="AI17" i="1" s="1"/>
  <c r="BJ14" i="1"/>
  <c r="BK14" i="1" s="1"/>
  <c r="BF14" i="1"/>
  <c r="BJ23" i="1"/>
  <c r="BK23" i="1" s="1"/>
  <c r="BF23" i="1"/>
  <c r="C13" i="1"/>
  <c r="B13" i="1"/>
  <c r="BC14" i="1"/>
  <c r="BD14" i="1" s="1"/>
  <c r="B17" i="1"/>
  <c r="C17" i="1"/>
  <c r="AC92" i="1"/>
  <c r="M92" i="1"/>
  <c r="G23" i="1"/>
  <c r="F23" i="1"/>
  <c r="B23" i="1"/>
  <c r="C23" i="1"/>
  <c r="AV13" i="1"/>
  <c r="AW13" i="1" s="1"/>
  <c r="AR13" i="1"/>
  <c r="AC14" i="1"/>
  <c r="F17" i="1"/>
  <c r="G17" i="1"/>
  <c r="AC13" i="1"/>
  <c r="AV92" i="1"/>
  <c r="AW92" i="1" s="1"/>
  <c r="AR92" i="1"/>
  <c r="M14" i="1"/>
  <c r="AR23" i="1"/>
  <c r="AV23" i="1"/>
  <c r="AW23" i="1" s="1"/>
  <c r="M13" i="1"/>
  <c r="M23" i="1"/>
  <c r="AH13" i="1"/>
  <c r="AI13" i="1" s="1"/>
  <c r="BC17" i="1"/>
  <c r="BD17" i="1" s="1"/>
  <c r="AH14" i="1"/>
  <c r="AI14" i="1" s="1"/>
  <c r="AR14" i="1"/>
  <c r="AV14" i="1"/>
  <c r="AW14" i="1" s="1"/>
  <c r="AC17" i="1"/>
  <c r="P92" i="1"/>
  <c r="P13" i="1"/>
  <c r="G92" i="1"/>
  <c r="F92" i="1"/>
  <c r="P23" i="1"/>
  <c r="P14" i="1"/>
  <c r="P17" i="1"/>
  <c r="T17" i="1"/>
  <c r="T13" i="1"/>
  <c r="S13" i="1"/>
  <c r="S14" i="1"/>
  <c r="N92" i="1"/>
  <c r="Y23" i="1"/>
  <c r="U176" i="1"/>
  <c r="T92" i="1"/>
  <c r="Y13" i="1"/>
  <c r="Y14" i="1"/>
  <c r="S23" i="1"/>
  <c r="T14" i="1"/>
  <c r="Y17" i="1"/>
  <c r="N23" i="1"/>
  <c r="T23" i="1"/>
  <c r="S17" i="1"/>
  <c r="N17" i="1"/>
  <c r="S92" i="1"/>
  <c r="N13" i="1"/>
  <c r="N14" i="1"/>
  <c r="Y92" i="1"/>
  <c r="BA176" i="1" l="1"/>
  <c r="AK176" i="1"/>
  <c r="BH176" i="1"/>
  <c r="AF92" i="1"/>
  <c r="AT92" i="1"/>
  <c r="X92" i="1"/>
  <c r="W92" i="1"/>
  <c r="O92" i="1"/>
  <c r="V92" i="1"/>
  <c r="W13" i="1"/>
  <c r="O13" i="1"/>
  <c r="AT13" i="1"/>
  <c r="X13" i="1"/>
  <c r="V13" i="1"/>
  <c r="V23" i="1"/>
  <c r="AT23" i="1"/>
  <c r="W23" i="1"/>
  <c r="O23" i="1"/>
  <c r="X23" i="1"/>
  <c r="X17" i="1"/>
  <c r="W17" i="1"/>
  <c r="O17" i="1"/>
  <c r="V17" i="1"/>
  <c r="AT17" i="1"/>
  <c r="AT14" i="1"/>
  <c r="W14" i="1"/>
  <c r="O14" i="1"/>
  <c r="V14" i="1"/>
  <c r="Q14" i="1"/>
  <c r="X14" i="1"/>
  <c r="AJ92" i="1"/>
  <c r="AJ13" i="1"/>
  <c r="AJ14" i="1"/>
  <c r="AJ23" i="1"/>
  <c r="AJ17" i="1"/>
  <c r="AN101" i="1"/>
  <c r="AF101" i="1"/>
  <c r="AD101" i="1"/>
  <c r="Z101" i="1"/>
  <c r="K101" i="1"/>
  <c r="U13" i="1"/>
  <c r="U92" i="1"/>
  <c r="J101" i="1"/>
  <c r="U14" i="1"/>
  <c r="AB101" i="1"/>
  <c r="D101" i="1"/>
  <c r="U23" i="1"/>
  <c r="E101" i="1"/>
  <c r="AG101" i="1"/>
  <c r="H101" i="1"/>
  <c r="U17" i="1"/>
  <c r="L101" i="1"/>
  <c r="AQ101" i="1"/>
  <c r="BH17" i="1" l="1"/>
  <c r="AK17" i="1"/>
  <c r="AK14" i="1"/>
  <c r="R14" i="1"/>
  <c r="BH14" i="1"/>
  <c r="AK13" i="1"/>
  <c r="BH13" i="1"/>
  <c r="BH23" i="1"/>
  <c r="AK23" i="1"/>
  <c r="BA92" i="1"/>
  <c r="AK92" i="1"/>
  <c r="BH92" i="1"/>
  <c r="M101" i="1"/>
  <c r="AH101" i="1"/>
  <c r="AI101" i="1" s="1"/>
  <c r="C101" i="1"/>
  <c r="B101" i="1"/>
  <c r="AC101" i="1"/>
  <c r="P101" i="1"/>
  <c r="F101" i="1"/>
  <c r="G101" i="1"/>
  <c r="Y101" i="1"/>
  <c r="T101" i="1"/>
  <c r="N101" i="1"/>
  <c r="S101" i="1"/>
  <c r="X101" i="1" l="1"/>
  <c r="W101" i="1"/>
  <c r="O101" i="1"/>
  <c r="V101" i="1"/>
  <c r="U101" i="1"/>
  <c r="BA218" i="1" l="1"/>
  <c r="AZ218" i="1"/>
  <c r="AY218" i="1"/>
  <c r="AN218" i="1"/>
  <c r="AF218" i="1"/>
  <c r="AD218" i="1"/>
  <c r="Z218" i="1"/>
  <c r="BB218" i="1"/>
  <c r="BI218" i="1"/>
  <c r="K218" i="1"/>
  <c r="AG218" i="1"/>
  <c r="E218" i="1"/>
  <c r="D218" i="1"/>
  <c r="AU218" i="1"/>
  <c r="J218" i="1"/>
  <c r="H218" i="1"/>
  <c r="AQ218" i="1"/>
  <c r="L218" i="1"/>
  <c r="BC218" i="1" l="1"/>
  <c r="BD218" i="1" s="1"/>
  <c r="AR218" i="1"/>
  <c r="AV218" i="1"/>
  <c r="AW218" i="1" s="1"/>
  <c r="BJ218" i="1"/>
  <c r="BK218" i="1" s="1"/>
  <c r="BF218" i="1"/>
  <c r="B218" i="1"/>
  <c r="M218" i="1"/>
  <c r="AH218" i="1"/>
  <c r="AI218" i="1" s="1"/>
  <c r="F218" i="1"/>
  <c r="G218" i="1"/>
  <c r="P218" i="1"/>
  <c r="BA36" i="1" l="1"/>
  <c r="AZ36" i="1"/>
  <c r="AY36" i="1"/>
  <c r="AN36" i="1"/>
  <c r="AF36" i="1"/>
  <c r="AD36" i="1"/>
  <c r="Z36" i="1"/>
  <c r="J36" i="1"/>
  <c r="N218" i="1"/>
  <c r="BB36" i="1"/>
  <c r="H36" i="1"/>
  <c r="K36" i="1"/>
  <c r="AB36" i="1"/>
  <c r="D36" i="1"/>
  <c r="Y218" i="1"/>
  <c r="AU36" i="1"/>
  <c r="S218" i="1"/>
  <c r="E36" i="1"/>
  <c r="BI36" i="1"/>
  <c r="T218" i="1"/>
  <c r="AG36" i="1"/>
  <c r="L36" i="1"/>
  <c r="AQ36" i="1"/>
  <c r="AT218" i="1" l="1"/>
  <c r="W218" i="1"/>
  <c r="V218" i="1"/>
  <c r="X218" i="1"/>
  <c r="O218" i="1"/>
  <c r="AJ218" i="1"/>
  <c r="AC36" i="1"/>
  <c r="BC36" i="1"/>
  <c r="BD36" i="1" s="1"/>
  <c r="M36" i="1"/>
  <c r="BJ36" i="1"/>
  <c r="BK36" i="1" s="1"/>
  <c r="BF36" i="1"/>
  <c r="C36" i="1"/>
  <c r="B36" i="1"/>
  <c r="AR36" i="1"/>
  <c r="AV36" i="1"/>
  <c r="AW36" i="1" s="1"/>
  <c r="AH36" i="1"/>
  <c r="AI36" i="1" s="1"/>
  <c r="F36" i="1"/>
  <c r="G36" i="1"/>
  <c r="P36" i="1"/>
  <c r="U218" i="1"/>
  <c r="T36" i="1"/>
  <c r="Y36" i="1"/>
  <c r="S36" i="1"/>
  <c r="N36" i="1"/>
  <c r="Q38" i="1" l="1"/>
  <c r="BH218" i="1"/>
  <c r="AK218" i="1"/>
  <c r="X36" i="1"/>
  <c r="V36" i="1"/>
  <c r="W36" i="1"/>
  <c r="O36" i="1"/>
  <c r="AT36" i="1"/>
  <c r="AJ36" i="1"/>
  <c r="U36" i="1"/>
  <c r="R38" i="1" l="1"/>
  <c r="BH36" i="1"/>
  <c r="AK36" i="1"/>
  <c r="BA61" i="1" l="1"/>
  <c r="AZ61" i="1"/>
  <c r="AY61" i="1"/>
  <c r="AN61" i="1"/>
  <c r="AF61" i="1"/>
  <c r="AD61" i="1"/>
  <c r="Z61" i="1"/>
  <c r="AG61" i="1"/>
  <c r="AU61" i="1"/>
  <c r="BB61" i="1"/>
  <c r="BI61" i="1"/>
  <c r="K61" i="1"/>
  <c r="J61" i="1"/>
  <c r="D61" i="1"/>
  <c r="E61" i="1"/>
  <c r="H61" i="1"/>
  <c r="AB61" i="1"/>
  <c r="AQ61" i="1"/>
  <c r="L61" i="1"/>
  <c r="BC61" i="1" l="1"/>
  <c r="BD61" i="1" s="1"/>
  <c r="C61" i="1"/>
  <c r="B61" i="1"/>
  <c r="AR61" i="1"/>
  <c r="AV61" i="1"/>
  <c r="AW61" i="1" s="1"/>
  <c r="AC61" i="1"/>
  <c r="BJ61" i="1"/>
  <c r="BK61" i="1" s="1"/>
  <c r="BF61" i="1"/>
  <c r="M61" i="1"/>
  <c r="AH61" i="1"/>
  <c r="AI61" i="1" s="1"/>
  <c r="P61" i="1"/>
  <c r="G61" i="1"/>
  <c r="F61" i="1"/>
  <c r="N61" i="1"/>
  <c r="T61" i="1"/>
  <c r="S61" i="1"/>
  <c r="Y61" i="1"/>
  <c r="Q63" i="1" l="1"/>
  <c r="X61" i="1"/>
  <c r="V61" i="1"/>
  <c r="W61" i="1"/>
  <c r="O61" i="1"/>
  <c r="AT61" i="1"/>
  <c r="AJ61" i="1"/>
  <c r="U61" i="1"/>
  <c r="R63" i="1" l="1"/>
  <c r="BH61" i="1"/>
  <c r="AK61" i="1"/>
  <c r="BA48" i="1" l="1"/>
  <c r="AZ48" i="1"/>
  <c r="AY48" i="1"/>
  <c r="AN48" i="1"/>
  <c r="AF48" i="1"/>
  <c r="AD48" i="1"/>
  <c r="Z48" i="1"/>
  <c r="BA117" i="1"/>
  <c r="AZ117" i="1"/>
  <c r="AY117" i="1"/>
  <c r="AN117" i="1"/>
  <c r="AF117" i="1"/>
  <c r="AD117" i="1"/>
  <c r="Z117" i="1"/>
  <c r="AU117" i="1"/>
  <c r="AU48" i="1"/>
  <c r="H48" i="1"/>
  <c r="AG48" i="1"/>
  <c r="AB48" i="1"/>
  <c r="D48" i="1"/>
  <c r="E117" i="1"/>
  <c r="BB117" i="1"/>
  <c r="BB48" i="1"/>
  <c r="K48" i="1"/>
  <c r="BI48" i="1"/>
  <c r="K117" i="1"/>
  <c r="AB117" i="1"/>
  <c r="D117" i="1"/>
  <c r="E48" i="1"/>
  <c r="BI117" i="1"/>
  <c r="J117" i="1"/>
  <c r="J48" i="1"/>
  <c r="AG117" i="1"/>
  <c r="H117" i="1"/>
  <c r="L117" i="1"/>
  <c r="L48" i="1"/>
  <c r="AQ48" i="1"/>
  <c r="AQ117" i="1"/>
  <c r="C48" i="1" l="1"/>
  <c r="B48" i="1"/>
  <c r="AR48" i="1"/>
  <c r="AV48" i="1"/>
  <c r="AW48" i="1" s="1"/>
  <c r="AC48" i="1"/>
  <c r="BJ48" i="1"/>
  <c r="BK48" i="1" s="1"/>
  <c r="BF48" i="1"/>
  <c r="BC48" i="1"/>
  <c r="BD48" i="1" s="1"/>
  <c r="M48" i="1"/>
  <c r="AH48" i="1"/>
  <c r="AI48" i="1" s="1"/>
  <c r="AC117" i="1"/>
  <c r="BC117" i="1"/>
  <c r="BD117" i="1" s="1"/>
  <c r="AR117" i="1"/>
  <c r="AV117" i="1"/>
  <c r="AW117" i="1" s="1"/>
  <c r="B117" i="1"/>
  <c r="BJ117" i="1"/>
  <c r="BK117" i="1" s="1"/>
  <c r="BF117" i="1"/>
  <c r="M117" i="1"/>
  <c r="AH117" i="1"/>
  <c r="AI117" i="1" s="1"/>
  <c r="BA83" i="1"/>
  <c r="AZ83" i="1"/>
  <c r="AY83" i="1"/>
  <c r="AN83" i="1"/>
  <c r="AF83" i="1"/>
  <c r="AD83" i="1"/>
  <c r="Z83" i="1"/>
  <c r="BA136" i="1"/>
  <c r="AZ136" i="1"/>
  <c r="AY136" i="1"/>
  <c r="AN136" i="1"/>
  <c r="AF136" i="1"/>
  <c r="AD136" i="1"/>
  <c r="Z136" i="1"/>
  <c r="G117" i="1"/>
  <c r="G48" i="1"/>
  <c r="F48" i="1"/>
  <c r="F117" i="1"/>
  <c r="P48" i="1"/>
  <c r="AB83" i="1"/>
  <c r="E83" i="1"/>
  <c r="Y48" i="1"/>
  <c r="E136" i="1"/>
  <c r="D136" i="1"/>
  <c r="S48" i="1"/>
  <c r="K136" i="1"/>
  <c r="AU83" i="1"/>
  <c r="D83" i="1"/>
  <c r="AG136" i="1"/>
  <c r="J83" i="1"/>
  <c r="J136" i="1"/>
  <c r="N48" i="1"/>
  <c r="BB83" i="1"/>
  <c r="P117" i="1"/>
  <c r="BB136" i="1"/>
  <c r="AG83" i="1"/>
  <c r="BI136" i="1"/>
  <c r="K83" i="1"/>
  <c r="T48" i="1"/>
  <c r="AU136" i="1"/>
  <c r="AB136" i="1"/>
  <c r="BI83" i="1"/>
  <c r="H83" i="1"/>
  <c r="H136" i="1"/>
  <c r="AQ83" i="1"/>
  <c r="L136" i="1"/>
  <c r="L83" i="1"/>
  <c r="AQ136" i="1"/>
  <c r="X48" i="1" l="1"/>
  <c r="V48" i="1"/>
  <c r="W48" i="1"/>
  <c r="O48" i="1"/>
  <c r="AT48" i="1"/>
  <c r="AJ48" i="1"/>
  <c r="C83" i="1"/>
  <c r="B83" i="1"/>
  <c r="AH83" i="1"/>
  <c r="AI83" i="1" s="1"/>
  <c r="BC83" i="1"/>
  <c r="BD83" i="1" s="1"/>
  <c r="M83" i="1"/>
  <c r="BJ83" i="1"/>
  <c r="BK83" i="1" s="1"/>
  <c r="BF83" i="1"/>
  <c r="AC83" i="1"/>
  <c r="AV83" i="1"/>
  <c r="AW83" i="1" s="1"/>
  <c r="AR83" i="1"/>
  <c r="BC136" i="1"/>
  <c r="BD136" i="1" s="1"/>
  <c r="AC136" i="1"/>
  <c r="BJ136" i="1"/>
  <c r="BK136" i="1" s="1"/>
  <c r="BF136" i="1"/>
  <c r="B136" i="1"/>
  <c r="M136" i="1"/>
  <c r="AV136" i="1"/>
  <c r="AW136" i="1" s="1"/>
  <c r="AR136" i="1"/>
  <c r="AH136" i="1"/>
  <c r="AI136" i="1" s="1"/>
  <c r="G136" i="1"/>
  <c r="G83" i="1"/>
  <c r="P83" i="1"/>
  <c r="F83" i="1"/>
  <c r="F136" i="1"/>
  <c r="S83" i="1"/>
  <c r="N117" i="1"/>
  <c r="N83" i="1"/>
  <c r="P136" i="1"/>
  <c r="Y117" i="1"/>
  <c r="S117" i="1"/>
  <c r="U48" i="1"/>
  <c r="T83" i="1"/>
  <c r="Y83" i="1"/>
  <c r="T117" i="1"/>
  <c r="R50" i="1" l="1"/>
  <c r="W117" i="1"/>
  <c r="V117" i="1"/>
  <c r="O117" i="1"/>
  <c r="AT117" i="1"/>
  <c r="X117" i="1"/>
  <c r="AJ117" i="1"/>
  <c r="BH48" i="1"/>
  <c r="AK48" i="1"/>
  <c r="W83" i="1"/>
  <c r="O83" i="1"/>
  <c r="AT83" i="1"/>
  <c r="V83" i="1"/>
  <c r="X83" i="1"/>
  <c r="AJ83" i="1"/>
  <c r="T136" i="1"/>
  <c r="S136" i="1"/>
  <c r="N136" i="1"/>
  <c r="U83" i="1"/>
  <c r="U117" i="1"/>
  <c r="Y136" i="1"/>
  <c r="AJ136" i="1" l="1"/>
  <c r="O136" i="1"/>
  <c r="V136" i="1"/>
  <c r="W136" i="1"/>
  <c r="AT136" i="1"/>
  <c r="X136" i="1"/>
  <c r="AK117" i="1"/>
  <c r="BH117" i="1"/>
  <c r="BH83" i="1"/>
  <c r="AK83" i="1"/>
  <c r="U136" i="1"/>
  <c r="BH136" i="1" l="1"/>
  <c r="AK136" i="1"/>
  <c r="BA73" i="1"/>
  <c r="AZ73" i="1"/>
  <c r="AY73" i="1"/>
  <c r="AN73" i="1"/>
  <c r="AF73" i="1"/>
  <c r="AD73" i="1"/>
  <c r="Z73" i="1"/>
  <c r="H73" i="1"/>
  <c r="AB73" i="1"/>
  <c r="AU73" i="1"/>
  <c r="AG73" i="1"/>
  <c r="BI73" i="1"/>
  <c r="K73" i="1"/>
  <c r="BB73" i="1"/>
  <c r="J73" i="1"/>
  <c r="D73" i="1"/>
  <c r="E73" i="1"/>
  <c r="AQ73" i="1"/>
  <c r="L73" i="1"/>
  <c r="BC73" i="1" l="1"/>
  <c r="BD73" i="1" s="1"/>
  <c r="C73" i="1"/>
  <c r="B73" i="1"/>
  <c r="AR73" i="1"/>
  <c r="AV73" i="1"/>
  <c r="AW73" i="1" s="1"/>
  <c r="AC73" i="1"/>
  <c r="M73" i="1"/>
  <c r="BF73" i="1"/>
  <c r="BJ73" i="1"/>
  <c r="BK73" i="1" s="1"/>
  <c r="AH73" i="1"/>
  <c r="AI73" i="1" s="1"/>
  <c r="F73" i="1"/>
  <c r="P73" i="1"/>
  <c r="G73" i="1"/>
  <c r="Y73" i="1"/>
  <c r="T73" i="1"/>
  <c r="N73" i="1"/>
  <c r="S73" i="1"/>
  <c r="G62" i="2" l="1"/>
  <c r="X73" i="1"/>
  <c r="W73" i="1"/>
  <c r="O73" i="1"/>
  <c r="V73" i="1"/>
  <c r="AT73" i="1"/>
  <c r="AJ73" i="1"/>
  <c r="U73" i="1"/>
  <c r="H62" i="2" l="1"/>
  <c r="R74" i="1"/>
  <c r="BH73" i="1"/>
  <c r="AK73" i="1"/>
  <c r="BA129" i="1" l="1"/>
  <c r="AZ129" i="1"/>
  <c r="AY129" i="1"/>
  <c r="AN129" i="1"/>
  <c r="AF129" i="1"/>
  <c r="AD129" i="1"/>
  <c r="Z129" i="1"/>
  <c r="H129" i="1"/>
  <c r="J129" i="1"/>
  <c r="AU129" i="1"/>
  <c r="AG129" i="1"/>
  <c r="E129" i="1"/>
  <c r="BB129" i="1"/>
  <c r="K129" i="1"/>
  <c r="D129" i="1"/>
  <c r="AB129" i="1"/>
  <c r="BI129" i="1"/>
  <c r="AQ129" i="1"/>
  <c r="L129" i="1"/>
  <c r="BC129" i="1" l="1"/>
  <c r="BD129" i="1" s="1"/>
  <c r="AV129" i="1"/>
  <c r="AW129" i="1" s="1"/>
  <c r="AR129" i="1"/>
  <c r="AC129" i="1"/>
  <c r="BF129" i="1"/>
  <c r="BJ129" i="1"/>
  <c r="BK129" i="1" s="1"/>
  <c r="M129" i="1"/>
  <c r="B129" i="1"/>
  <c r="AH129" i="1"/>
  <c r="AI129" i="1" s="1"/>
  <c r="F129" i="1"/>
  <c r="G129" i="1"/>
  <c r="P129" i="1"/>
  <c r="BA217" i="1" l="1"/>
  <c r="AZ217" i="1"/>
  <c r="AY217" i="1"/>
  <c r="AN217" i="1"/>
  <c r="AF217" i="1"/>
  <c r="AD217" i="1"/>
  <c r="Z217" i="1"/>
  <c r="E217" i="1"/>
  <c r="S129" i="1"/>
  <c r="H217" i="1"/>
  <c r="AG217" i="1"/>
  <c r="N129" i="1"/>
  <c r="AU217" i="1"/>
  <c r="T129" i="1"/>
  <c r="D217" i="1"/>
  <c r="BB217" i="1"/>
  <c r="Y129" i="1"/>
  <c r="BI217" i="1"/>
  <c r="K217" i="1"/>
  <c r="J217" i="1"/>
  <c r="AQ217" i="1"/>
  <c r="L217" i="1"/>
  <c r="Q130" i="1" l="1"/>
  <c r="O129" i="1"/>
  <c r="V129" i="1"/>
  <c r="X129" i="1"/>
  <c r="W129" i="1"/>
  <c r="AT129" i="1"/>
  <c r="AJ129" i="1"/>
  <c r="B217" i="1"/>
  <c r="AR217" i="1"/>
  <c r="AV217" i="1"/>
  <c r="AW217" i="1" s="1"/>
  <c r="BJ217" i="1"/>
  <c r="BK217" i="1" s="1"/>
  <c r="BF217" i="1"/>
  <c r="M217" i="1"/>
  <c r="BC217" i="1"/>
  <c r="BD217" i="1" s="1"/>
  <c r="AH217" i="1"/>
  <c r="AI217" i="1" s="1"/>
  <c r="F217" i="1"/>
  <c r="G217" i="1"/>
  <c r="U129" i="1"/>
  <c r="P217" i="1"/>
  <c r="R130" i="1" l="1"/>
  <c r="BH129" i="1"/>
  <c r="AK129" i="1"/>
  <c r="T217" i="1"/>
  <c r="Y217" i="1"/>
  <c r="S217" i="1"/>
  <c r="N217" i="1"/>
  <c r="Q218" i="1" l="1"/>
  <c r="W217" i="1"/>
  <c r="O217" i="1"/>
  <c r="V217" i="1"/>
  <c r="AT217" i="1"/>
  <c r="X217" i="1"/>
  <c r="AJ217" i="1"/>
  <c r="U217" i="1"/>
  <c r="R218" i="1" l="1"/>
  <c r="AK217" i="1"/>
  <c r="BH217" i="1"/>
  <c r="AN100" i="1"/>
  <c r="AF100" i="1"/>
  <c r="AD100" i="1"/>
  <c r="Z100" i="1"/>
  <c r="J100" i="1"/>
  <c r="E100" i="1"/>
  <c r="K100" i="1"/>
  <c r="H100" i="1"/>
  <c r="AG100" i="1"/>
  <c r="D100" i="1"/>
  <c r="AB100" i="1"/>
  <c r="L100" i="1"/>
  <c r="AQ100" i="1"/>
  <c r="M100" i="1" l="1"/>
  <c r="AH100" i="1"/>
  <c r="AI100" i="1" s="1"/>
  <c r="C100" i="1"/>
  <c r="B100" i="1"/>
  <c r="AC100" i="1"/>
  <c r="G100" i="1"/>
  <c r="F100" i="1"/>
  <c r="P100" i="1"/>
  <c r="N100" i="1"/>
  <c r="Y100" i="1"/>
  <c r="S100" i="1"/>
  <c r="T100" i="1"/>
  <c r="Q101" i="1" l="1"/>
  <c r="W100" i="1"/>
  <c r="O100" i="1"/>
  <c r="V100" i="1"/>
  <c r="X100" i="1"/>
  <c r="U100" i="1"/>
  <c r="R101" i="1" l="1"/>
  <c r="AZ31" i="1"/>
  <c r="AN31" i="1"/>
  <c r="Z31" i="1"/>
  <c r="E31" i="1"/>
  <c r="J31" i="1"/>
  <c r="AB31" i="1"/>
  <c r="H31" i="1"/>
  <c r="AG31" i="1"/>
  <c r="K31" i="1"/>
  <c r="BB31" i="1"/>
  <c r="BI31" i="1"/>
  <c r="D31" i="1"/>
  <c r="AU31" i="1"/>
  <c r="L31" i="1"/>
  <c r="AQ31" i="1"/>
  <c r="AR31" i="1" l="1"/>
  <c r="AV31" i="1"/>
  <c r="AW31" i="1" s="1"/>
  <c r="AC31" i="1"/>
  <c r="BC31" i="1"/>
  <c r="BD31" i="1" s="1"/>
  <c r="B31" i="1"/>
  <c r="C31" i="1"/>
  <c r="BJ31" i="1"/>
  <c r="BK31" i="1" s="1"/>
  <c r="BF31" i="1"/>
  <c r="M31" i="1"/>
  <c r="AY31" i="1"/>
  <c r="AD31" i="1"/>
  <c r="AH31" i="1"/>
  <c r="AI31" i="1" s="1"/>
  <c r="P31" i="1"/>
  <c r="G31" i="1"/>
  <c r="F31" i="1"/>
  <c r="Y31" i="1"/>
  <c r="N31" i="1"/>
  <c r="S31" i="1"/>
  <c r="T31" i="1"/>
  <c r="AF31" i="1" l="1"/>
  <c r="X31" i="1"/>
  <c r="AT31" i="1"/>
  <c r="W31" i="1"/>
  <c r="O31" i="1"/>
  <c r="V31" i="1"/>
  <c r="AJ31" i="1"/>
  <c r="U31" i="1"/>
  <c r="BA31" i="1" l="1"/>
  <c r="BH31" i="1"/>
  <c r="AK31" i="1"/>
  <c r="AZ45" i="1" l="1"/>
  <c r="AN45" i="1"/>
  <c r="Z45" i="1"/>
  <c r="J45" i="1"/>
  <c r="AB45" i="1"/>
  <c r="BI45" i="1"/>
  <c r="D45" i="1"/>
  <c r="H45" i="1"/>
  <c r="K45" i="1"/>
  <c r="AU45" i="1"/>
  <c r="BB45" i="1"/>
  <c r="AG45" i="1"/>
  <c r="E45" i="1"/>
  <c r="L45" i="1"/>
  <c r="AQ45" i="1"/>
  <c r="AR45" i="1" l="1"/>
  <c r="AV45" i="1"/>
  <c r="AW45" i="1" s="1"/>
  <c r="BC45" i="1"/>
  <c r="BD45" i="1" s="1"/>
  <c r="AC45" i="1"/>
  <c r="BJ45" i="1"/>
  <c r="BK45" i="1" s="1"/>
  <c r="BF45" i="1"/>
  <c r="C45" i="1"/>
  <c r="B45" i="1"/>
  <c r="M45" i="1"/>
  <c r="AY45" i="1"/>
  <c r="AD45" i="1"/>
  <c r="AH45" i="1"/>
  <c r="AI45" i="1" s="1"/>
  <c r="G45" i="1"/>
  <c r="F45" i="1"/>
  <c r="P45" i="1"/>
  <c r="N45" i="1"/>
  <c r="S45" i="1"/>
  <c r="T45" i="1"/>
  <c r="Y45" i="1"/>
  <c r="X45" i="1" l="1"/>
  <c r="V45" i="1"/>
  <c r="W45" i="1"/>
  <c r="O45" i="1"/>
  <c r="AT45" i="1"/>
  <c r="AF45" i="1"/>
  <c r="AJ45" i="1"/>
  <c r="U45" i="1"/>
  <c r="BA45" i="1" l="1"/>
  <c r="BH45" i="1"/>
  <c r="AK45" i="1"/>
  <c r="AZ58" i="1" l="1"/>
  <c r="AN58" i="1"/>
  <c r="Z58" i="1"/>
  <c r="AB58" i="1"/>
  <c r="BB58" i="1"/>
  <c r="H58" i="1"/>
  <c r="AU58" i="1"/>
  <c r="D58" i="1"/>
  <c r="E58" i="1"/>
  <c r="AG58" i="1"/>
  <c r="J58" i="1"/>
  <c r="K58" i="1"/>
  <c r="BI58" i="1"/>
  <c r="AQ58" i="1"/>
  <c r="L58" i="1"/>
  <c r="AY58" i="1" l="1"/>
  <c r="AD58" i="1"/>
  <c r="AH58" i="1"/>
  <c r="AI58" i="1" s="1"/>
  <c r="C58" i="1"/>
  <c r="B58" i="1"/>
  <c r="AV58" i="1"/>
  <c r="AW58" i="1" s="1"/>
  <c r="AR58" i="1"/>
  <c r="AC58" i="1"/>
  <c r="M58" i="1"/>
  <c r="BJ58" i="1"/>
  <c r="BK58" i="1" s="1"/>
  <c r="BF58" i="1"/>
  <c r="BC58" i="1"/>
  <c r="BD58" i="1" s="1"/>
  <c r="G58" i="1"/>
  <c r="F58" i="1"/>
  <c r="P58" i="1"/>
  <c r="T58" i="1"/>
  <c r="S58" i="1"/>
  <c r="Y58" i="1"/>
  <c r="N58" i="1"/>
  <c r="W58" i="1" l="1"/>
  <c r="O58" i="1"/>
  <c r="V58" i="1"/>
  <c r="AT58" i="1"/>
  <c r="X58" i="1"/>
  <c r="AF58" i="1"/>
  <c r="AJ58" i="1"/>
  <c r="U58" i="1"/>
  <c r="BH58" i="1" l="1"/>
  <c r="AK58" i="1"/>
  <c r="BA58" i="1"/>
  <c r="BA72" i="1" l="1"/>
  <c r="AZ72" i="1"/>
  <c r="AY72" i="1"/>
  <c r="AN72" i="1"/>
  <c r="AF72" i="1"/>
  <c r="AD72" i="1"/>
  <c r="Z72" i="1"/>
  <c r="BB72" i="1"/>
  <c r="K72" i="1"/>
  <c r="AB72" i="1"/>
  <c r="D72" i="1"/>
  <c r="E72" i="1"/>
  <c r="BI72" i="1"/>
  <c r="AG72" i="1"/>
  <c r="J72" i="1"/>
  <c r="AU72" i="1"/>
  <c r="H72" i="1"/>
  <c r="AQ72" i="1"/>
  <c r="L72" i="1"/>
  <c r="BC72" i="1" l="1"/>
  <c r="BD72" i="1" s="1"/>
  <c r="C72" i="1"/>
  <c r="B72" i="1"/>
  <c r="AC72" i="1"/>
  <c r="M72" i="1"/>
  <c r="BJ72" i="1"/>
  <c r="BK72" i="1" s="1"/>
  <c r="BF72" i="1"/>
  <c r="AV72" i="1"/>
  <c r="AW72" i="1" s="1"/>
  <c r="AR72" i="1"/>
  <c r="AH72" i="1"/>
  <c r="AI72" i="1" s="1"/>
  <c r="P72" i="1"/>
  <c r="F72" i="1"/>
  <c r="G72" i="1"/>
  <c r="T72" i="1"/>
  <c r="S72" i="1"/>
  <c r="Y72" i="1"/>
  <c r="N72" i="1"/>
  <c r="G61" i="2" l="1"/>
  <c r="Q76" i="1"/>
  <c r="Q74" i="1"/>
  <c r="X72" i="1"/>
  <c r="W72" i="1"/>
  <c r="O72" i="1"/>
  <c r="V72" i="1"/>
  <c r="AT72" i="1"/>
  <c r="AJ72" i="1"/>
  <c r="U72" i="1"/>
  <c r="H61" i="2" l="1"/>
  <c r="R76" i="1"/>
  <c r="R73" i="1"/>
  <c r="AK72" i="1"/>
  <c r="BH72" i="1"/>
  <c r="BA128" i="1" l="1"/>
  <c r="AZ128" i="1"/>
  <c r="AY128" i="1"/>
  <c r="AN128" i="1"/>
  <c r="AF128" i="1"/>
  <c r="AD128" i="1"/>
  <c r="Z128" i="1"/>
  <c r="K128" i="1"/>
  <c r="H128" i="1"/>
  <c r="BI128" i="1"/>
  <c r="AG128" i="1"/>
  <c r="BB128" i="1"/>
  <c r="AB128" i="1"/>
  <c r="D128" i="1"/>
  <c r="J128" i="1"/>
  <c r="E128" i="1"/>
  <c r="AU128" i="1"/>
  <c r="AQ128" i="1"/>
  <c r="L128" i="1"/>
  <c r="AC128" i="1" l="1"/>
  <c r="BF128" i="1"/>
  <c r="BJ128" i="1"/>
  <c r="BK128" i="1" s="1"/>
  <c r="M128" i="1"/>
  <c r="BC128" i="1"/>
  <c r="BD128" i="1" s="1"/>
  <c r="AR128" i="1"/>
  <c r="AV128" i="1"/>
  <c r="AW128" i="1" s="1"/>
  <c r="B128" i="1"/>
  <c r="AH128" i="1"/>
  <c r="AI128" i="1" s="1"/>
  <c r="G128" i="1"/>
  <c r="F128" i="1"/>
  <c r="P128" i="1"/>
  <c r="BA144" i="1" l="1"/>
  <c r="AZ144" i="1"/>
  <c r="AY144" i="1"/>
  <c r="AN144" i="1"/>
  <c r="AF144" i="1"/>
  <c r="AD144" i="1"/>
  <c r="Z144" i="1"/>
  <c r="AG144" i="1"/>
  <c r="H144" i="1"/>
  <c r="AU144" i="1"/>
  <c r="D144" i="1"/>
  <c r="BB144" i="1"/>
  <c r="BI144" i="1"/>
  <c r="E144" i="1"/>
  <c r="S128" i="1"/>
  <c r="AB144" i="1"/>
  <c r="T128" i="1"/>
  <c r="K144" i="1"/>
  <c r="J144" i="1"/>
  <c r="Y128" i="1"/>
  <c r="N128" i="1"/>
  <c r="L144" i="1"/>
  <c r="AQ144" i="1"/>
  <c r="AJ128" i="1" l="1"/>
  <c r="W128" i="1"/>
  <c r="Q129" i="1"/>
  <c r="X128" i="1"/>
  <c r="O128" i="1"/>
  <c r="AT128" i="1"/>
  <c r="V128" i="1"/>
  <c r="B144" i="1"/>
  <c r="BC144" i="1"/>
  <c r="BD144" i="1" s="1"/>
  <c r="AC144" i="1"/>
  <c r="M144" i="1"/>
  <c r="AV144" i="1"/>
  <c r="AW144" i="1" s="1"/>
  <c r="AR144" i="1"/>
  <c r="BF144" i="1"/>
  <c r="BJ144" i="1"/>
  <c r="BK144" i="1" s="1"/>
  <c r="AH144" i="1"/>
  <c r="AI144" i="1" s="1"/>
  <c r="F144" i="1"/>
  <c r="G144" i="1"/>
  <c r="P144" i="1"/>
  <c r="U128" i="1"/>
  <c r="AK128" i="1" l="1"/>
  <c r="R129" i="1"/>
  <c r="BH128" i="1"/>
  <c r="AZ332" i="1"/>
  <c r="AN332" i="1"/>
  <c r="BA331" i="1"/>
  <c r="AZ331" i="1"/>
  <c r="AY331" i="1"/>
  <c r="AN331" i="1"/>
  <c r="AF331" i="1"/>
  <c r="AD331" i="1"/>
  <c r="BA330" i="1"/>
  <c r="AZ330" i="1"/>
  <c r="AY330" i="1"/>
  <c r="AN330" i="1"/>
  <c r="AF330" i="1"/>
  <c r="AD330" i="1"/>
  <c r="BA329" i="1"/>
  <c r="AZ329" i="1"/>
  <c r="AY329" i="1"/>
  <c r="AN329" i="1"/>
  <c r="AF329" i="1"/>
  <c r="AD329" i="1"/>
  <c r="BA328" i="1"/>
  <c r="AZ328" i="1"/>
  <c r="AY328" i="1"/>
  <c r="AN328" i="1"/>
  <c r="AF328" i="1"/>
  <c r="AD328" i="1"/>
  <c r="BA327" i="1"/>
  <c r="AZ327" i="1"/>
  <c r="AY327" i="1"/>
  <c r="AN327" i="1"/>
  <c r="AF327" i="1"/>
  <c r="AD327" i="1"/>
  <c r="BA326" i="1"/>
  <c r="AZ326" i="1"/>
  <c r="AY326" i="1"/>
  <c r="AN326" i="1"/>
  <c r="AF326" i="1"/>
  <c r="AD326" i="1"/>
  <c r="BA325" i="1"/>
  <c r="AZ325" i="1"/>
  <c r="AY325" i="1"/>
  <c r="AN325" i="1"/>
  <c r="AF325" i="1"/>
  <c r="AD325" i="1"/>
  <c r="BA324" i="1"/>
  <c r="AZ324" i="1"/>
  <c r="AY324" i="1"/>
  <c r="AN324" i="1"/>
  <c r="AF324" i="1"/>
  <c r="AD324" i="1"/>
  <c r="BA323" i="1"/>
  <c r="AZ323" i="1"/>
  <c r="AY323" i="1"/>
  <c r="AN323" i="1"/>
  <c r="AF323" i="1"/>
  <c r="AD323" i="1"/>
  <c r="BA322" i="1"/>
  <c r="AZ322" i="1"/>
  <c r="AY322" i="1"/>
  <c r="AN322" i="1"/>
  <c r="AF322" i="1"/>
  <c r="AD322" i="1"/>
  <c r="BA321" i="1"/>
  <c r="AZ321" i="1"/>
  <c r="AY321" i="1"/>
  <c r="AN321" i="1"/>
  <c r="AF321" i="1"/>
  <c r="AD321" i="1"/>
  <c r="AZ320" i="1"/>
  <c r="AN320" i="1"/>
  <c r="BA319" i="1"/>
  <c r="AZ319" i="1"/>
  <c r="AY319" i="1"/>
  <c r="AN319" i="1"/>
  <c r="AF319" i="1"/>
  <c r="AD319" i="1"/>
  <c r="BA318" i="1"/>
  <c r="AZ318" i="1"/>
  <c r="AY318" i="1"/>
  <c r="AN318" i="1"/>
  <c r="AF318" i="1"/>
  <c r="AD318" i="1"/>
  <c r="BA317" i="1"/>
  <c r="AZ317" i="1"/>
  <c r="AY317" i="1"/>
  <c r="AN317" i="1"/>
  <c r="AF317" i="1"/>
  <c r="AD317" i="1"/>
  <c r="BA316" i="1"/>
  <c r="AZ316" i="1"/>
  <c r="AY316" i="1"/>
  <c r="AN316" i="1"/>
  <c r="AF316" i="1"/>
  <c r="AD316" i="1"/>
  <c r="AZ315" i="1"/>
  <c r="AN315" i="1"/>
  <c r="BA314" i="1"/>
  <c r="AZ314" i="1"/>
  <c r="AY314" i="1"/>
  <c r="AN314" i="1"/>
  <c r="AF314" i="1"/>
  <c r="AD314" i="1"/>
  <c r="BA313" i="1"/>
  <c r="AZ313" i="1"/>
  <c r="AY313" i="1"/>
  <c r="AN313" i="1"/>
  <c r="AF313" i="1"/>
  <c r="AD313" i="1"/>
  <c r="AZ312" i="1"/>
  <c r="AN312" i="1"/>
  <c r="AZ311" i="1"/>
  <c r="AN311" i="1"/>
  <c r="BA310" i="1"/>
  <c r="AZ310" i="1"/>
  <c r="AY310" i="1"/>
  <c r="AN310" i="1"/>
  <c r="AF310" i="1"/>
  <c r="AD310" i="1"/>
  <c r="BA309" i="1"/>
  <c r="AZ309" i="1"/>
  <c r="AY309" i="1"/>
  <c r="AN309" i="1"/>
  <c r="AF309" i="1"/>
  <c r="AD309" i="1"/>
  <c r="BA308" i="1"/>
  <c r="AZ308" i="1"/>
  <c r="AY308" i="1"/>
  <c r="AN308" i="1"/>
  <c r="AF308" i="1"/>
  <c r="AD308" i="1"/>
  <c r="BA307" i="1"/>
  <c r="AZ307" i="1"/>
  <c r="AY307" i="1"/>
  <c r="AN307" i="1"/>
  <c r="AF307" i="1"/>
  <c r="AD307" i="1"/>
  <c r="BA306" i="1"/>
  <c r="AZ306" i="1"/>
  <c r="AY306" i="1"/>
  <c r="AN306" i="1"/>
  <c r="AF306" i="1"/>
  <c r="AD306" i="1"/>
  <c r="AZ305" i="1"/>
  <c r="AN305" i="1"/>
  <c r="BA304" i="1"/>
  <c r="AZ304" i="1"/>
  <c r="AY304" i="1"/>
  <c r="AN304" i="1"/>
  <c r="AF304" i="1"/>
  <c r="AD304" i="1"/>
  <c r="BA303" i="1"/>
  <c r="AZ303" i="1"/>
  <c r="AY303" i="1"/>
  <c r="AN303" i="1"/>
  <c r="AF303" i="1"/>
  <c r="AD303" i="1"/>
  <c r="BA302" i="1"/>
  <c r="AZ302" i="1"/>
  <c r="AY302" i="1"/>
  <c r="AN302" i="1"/>
  <c r="AF302" i="1"/>
  <c r="AD302" i="1"/>
  <c r="AZ301" i="1"/>
  <c r="AN301" i="1"/>
  <c r="BA300" i="1"/>
  <c r="AZ300" i="1"/>
  <c r="AY300" i="1"/>
  <c r="AN300" i="1"/>
  <c r="AF300" i="1"/>
  <c r="AD300" i="1"/>
  <c r="BA299" i="1"/>
  <c r="AZ299" i="1"/>
  <c r="AY299" i="1"/>
  <c r="AN299" i="1"/>
  <c r="AF299" i="1"/>
  <c r="AD299" i="1"/>
  <c r="BA298" i="1"/>
  <c r="AZ298" i="1"/>
  <c r="AY298" i="1"/>
  <c r="AN298" i="1"/>
  <c r="AF298" i="1"/>
  <c r="AD298" i="1"/>
  <c r="BA297" i="1"/>
  <c r="AZ297" i="1"/>
  <c r="AY297" i="1"/>
  <c r="AN297" i="1"/>
  <c r="AF297" i="1"/>
  <c r="AD297" i="1"/>
  <c r="BA296" i="1"/>
  <c r="AZ296" i="1"/>
  <c r="AY296" i="1"/>
  <c r="AN296" i="1"/>
  <c r="AF296" i="1"/>
  <c r="AD296" i="1"/>
  <c r="BA295" i="1"/>
  <c r="AZ295" i="1"/>
  <c r="AY295" i="1"/>
  <c r="AN295" i="1"/>
  <c r="AF295" i="1"/>
  <c r="AD295" i="1"/>
  <c r="AZ294" i="1"/>
  <c r="AN294" i="1"/>
  <c r="BA293" i="1"/>
  <c r="AZ293" i="1"/>
  <c r="AY293" i="1"/>
  <c r="AN293" i="1"/>
  <c r="AF293" i="1"/>
  <c r="AD293" i="1"/>
  <c r="BA292" i="1"/>
  <c r="AZ292" i="1"/>
  <c r="AY292" i="1"/>
  <c r="AN292" i="1"/>
  <c r="AF292" i="1"/>
  <c r="AD292" i="1"/>
  <c r="AZ291" i="1"/>
  <c r="AN291" i="1"/>
  <c r="BA290" i="1"/>
  <c r="AZ290" i="1"/>
  <c r="AY290" i="1"/>
  <c r="AN290" i="1"/>
  <c r="AF290" i="1"/>
  <c r="AD290" i="1"/>
  <c r="AZ289" i="1"/>
  <c r="AN289" i="1"/>
  <c r="BA288" i="1"/>
  <c r="AZ288" i="1"/>
  <c r="AY288" i="1"/>
  <c r="AN288" i="1"/>
  <c r="AF288" i="1"/>
  <c r="AD288" i="1"/>
  <c r="AZ287" i="1"/>
  <c r="AN287" i="1"/>
  <c r="BA286" i="1"/>
  <c r="AZ286" i="1"/>
  <c r="AY286" i="1"/>
  <c r="AN286" i="1"/>
  <c r="AF286" i="1"/>
  <c r="AD286" i="1"/>
  <c r="BA285" i="1"/>
  <c r="AZ285" i="1"/>
  <c r="AY285" i="1"/>
  <c r="AN285" i="1"/>
  <c r="AF285" i="1"/>
  <c r="AD285" i="1"/>
  <c r="BA284" i="1"/>
  <c r="AZ284" i="1"/>
  <c r="AY284" i="1"/>
  <c r="AN284" i="1"/>
  <c r="AF284" i="1"/>
  <c r="AD284" i="1"/>
  <c r="AZ283" i="1"/>
  <c r="AN283" i="1"/>
  <c r="BA282" i="1"/>
  <c r="AZ282" i="1"/>
  <c r="AY282" i="1"/>
  <c r="AN282" i="1"/>
  <c r="AF282" i="1"/>
  <c r="AD282" i="1"/>
  <c r="BA281" i="1"/>
  <c r="AZ281" i="1"/>
  <c r="AY281" i="1"/>
  <c r="AN281" i="1"/>
  <c r="AF281" i="1"/>
  <c r="AD281" i="1"/>
  <c r="BA280" i="1"/>
  <c r="AZ280" i="1"/>
  <c r="AY280" i="1"/>
  <c r="AN280" i="1"/>
  <c r="AF280" i="1"/>
  <c r="AD280" i="1"/>
  <c r="BA279" i="1"/>
  <c r="AZ279" i="1"/>
  <c r="AY279" i="1"/>
  <c r="AN279" i="1"/>
  <c r="AF279" i="1"/>
  <c r="AD279" i="1"/>
  <c r="BA278" i="1"/>
  <c r="AZ278" i="1"/>
  <c r="AY278" i="1"/>
  <c r="AN278" i="1"/>
  <c r="AF278" i="1"/>
  <c r="AD278" i="1"/>
  <c r="BA277" i="1"/>
  <c r="AZ277" i="1"/>
  <c r="AY277" i="1"/>
  <c r="AN277" i="1"/>
  <c r="AF277" i="1"/>
  <c r="AD277" i="1"/>
  <c r="AZ276" i="1"/>
  <c r="AN276" i="1"/>
  <c r="BA275" i="1"/>
  <c r="AZ275" i="1"/>
  <c r="AY275" i="1"/>
  <c r="AN275" i="1"/>
  <c r="AF275" i="1"/>
  <c r="AD275" i="1"/>
  <c r="BA274" i="1"/>
  <c r="AZ274" i="1"/>
  <c r="AY274" i="1"/>
  <c r="AN274" i="1"/>
  <c r="AF274" i="1"/>
  <c r="AD274" i="1"/>
  <c r="BA273" i="1"/>
  <c r="AZ273" i="1"/>
  <c r="AY273" i="1"/>
  <c r="AN273" i="1"/>
  <c r="AF273" i="1"/>
  <c r="AD273" i="1"/>
  <c r="AZ272" i="1"/>
  <c r="AN272" i="1"/>
  <c r="AZ271" i="1"/>
  <c r="AN271" i="1"/>
  <c r="AZ270" i="1"/>
  <c r="AN270" i="1"/>
  <c r="AZ269" i="1"/>
  <c r="AN269" i="1"/>
  <c r="BA268" i="1"/>
  <c r="AZ268" i="1"/>
  <c r="AY268" i="1"/>
  <c r="AN268" i="1"/>
  <c r="AF268" i="1"/>
  <c r="AD268" i="1"/>
  <c r="BA267" i="1"/>
  <c r="AZ267" i="1"/>
  <c r="AY267" i="1"/>
  <c r="AN267" i="1"/>
  <c r="AF267" i="1"/>
  <c r="AD267" i="1"/>
  <c r="AZ266" i="1"/>
  <c r="AN266" i="1"/>
  <c r="AZ265" i="1"/>
  <c r="AN265" i="1"/>
  <c r="BA264" i="1"/>
  <c r="AZ264" i="1"/>
  <c r="AY264" i="1"/>
  <c r="AN264" i="1"/>
  <c r="AF264" i="1"/>
  <c r="AD264" i="1"/>
  <c r="BA263" i="1"/>
  <c r="AZ263" i="1"/>
  <c r="AY263" i="1"/>
  <c r="AN263" i="1"/>
  <c r="AF263" i="1"/>
  <c r="AD263" i="1"/>
  <c r="BA262" i="1"/>
  <c r="AZ262" i="1"/>
  <c r="AY262" i="1"/>
  <c r="AN262" i="1"/>
  <c r="AF262" i="1"/>
  <c r="AD262" i="1"/>
  <c r="AZ261" i="1"/>
  <c r="AN261" i="1"/>
  <c r="AZ260" i="1"/>
  <c r="AN260" i="1"/>
  <c r="BA259" i="1"/>
  <c r="AZ259" i="1"/>
  <c r="AY259" i="1"/>
  <c r="AN259" i="1"/>
  <c r="AF259" i="1"/>
  <c r="AD259" i="1"/>
  <c r="AZ258" i="1"/>
  <c r="AN258" i="1"/>
  <c r="BA257" i="1"/>
  <c r="AZ257" i="1"/>
  <c r="AY257" i="1"/>
  <c r="AN257" i="1"/>
  <c r="AF257" i="1"/>
  <c r="AD257" i="1"/>
  <c r="AZ256" i="1"/>
  <c r="AN256" i="1"/>
  <c r="BA255" i="1"/>
  <c r="AZ255" i="1"/>
  <c r="AY255" i="1"/>
  <c r="AN255" i="1"/>
  <c r="AF255" i="1"/>
  <c r="AD255" i="1"/>
  <c r="BA254" i="1"/>
  <c r="AZ254" i="1"/>
  <c r="AY254" i="1"/>
  <c r="AN254" i="1"/>
  <c r="AF254" i="1"/>
  <c r="AD254" i="1"/>
  <c r="AZ253" i="1"/>
  <c r="AN253" i="1"/>
  <c r="BA252" i="1"/>
  <c r="AZ252" i="1"/>
  <c r="AY252" i="1"/>
  <c r="AN252" i="1"/>
  <c r="AF252" i="1"/>
  <c r="AD252" i="1"/>
  <c r="BA251" i="1"/>
  <c r="AZ251" i="1"/>
  <c r="AY251" i="1"/>
  <c r="AN251" i="1"/>
  <c r="AF251" i="1"/>
  <c r="AD251" i="1"/>
  <c r="AZ250" i="1"/>
  <c r="AN250" i="1"/>
  <c r="BA249" i="1"/>
  <c r="AZ249" i="1"/>
  <c r="AY249" i="1"/>
  <c r="AN249" i="1"/>
  <c r="AF249" i="1"/>
  <c r="AD249" i="1"/>
  <c r="AZ248" i="1"/>
  <c r="AN248" i="1"/>
  <c r="BA247" i="1"/>
  <c r="AZ247" i="1"/>
  <c r="AY247" i="1"/>
  <c r="AN247" i="1"/>
  <c r="AF247" i="1"/>
  <c r="AD247" i="1"/>
  <c r="BA246" i="1"/>
  <c r="AZ246" i="1"/>
  <c r="AY246" i="1"/>
  <c r="AN246" i="1"/>
  <c r="AF246" i="1"/>
  <c r="AD246" i="1"/>
  <c r="AZ245" i="1"/>
  <c r="AN245" i="1"/>
  <c r="BA244" i="1"/>
  <c r="AZ244" i="1"/>
  <c r="AY244" i="1"/>
  <c r="AN244" i="1"/>
  <c r="AF244" i="1"/>
  <c r="AD244" i="1"/>
  <c r="BA243" i="1"/>
  <c r="AZ243" i="1"/>
  <c r="AY243" i="1"/>
  <c r="AN243" i="1"/>
  <c r="AF243" i="1"/>
  <c r="AD243" i="1"/>
  <c r="AZ242" i="1"/>
  <c r="AN242" i="1"/>
  <c r="BA241" i="1"/>
  <c r="AZ241" i="1"/>
  <c r="AY241" i="1"/>
  <c r="AN241" i="1"/>
  <c r="AF241" i="1"/>
  <c r="AD241" i="1"/>
  <c r="BA240" i="1"/>
  <c r="AZ240" i="1"/>
  <c r="AY240" i="1"/>
  <c r="AN240" i="1"/>
  <c r="AF240" i="1"/>
  <c r="AD240" i="1"/>
  <c r="BA239" i="1"/>
  <c r="AZ239" i="1"/>
  <c r="AY239" i="1"/>
  <c r="AN239" i="1"/>
  <c r="AF239" i="1"/>
  <c r="AD239" i="1"/>
  <c r="BA238" i="1"/>
  <c r="AZ238" i="1"/>
  <c r="AY238" i="1"/>
  <c r="AN238" i="1"/>
  <c r="AF238" i="1"/>
  <c r="AD238" i="1"/>
  <c r="BA237" i="1"/>
  <c r="AZ237" i="1"/>
  <c r="AY237" i="1"/>
  <c r="AN237" i="1"/>
  <c r="AF237" i="1"/>
  <c r="AD237" i="1"/>
  <c r="BA236" i="1"/>
  <c r="AZ236" i="1"/>
  <c r="AY236" i="1"/>
  <c r="AN236" i="1"/>
  <c r="AF236" i="1"/>
  <c r="AD236" i="1"/>
  <c r="AZ235" i="1"/>
  <c r="AN235" i="1"/>
  <c r="BA234" i="1"/>
  <c r="AZ234" i="1"/>
  <c r="AY234" i="1"/>
  <c r="AN234" i="1"/>
  <c r="AF234" i="1"/>
  <c r="AD234" i="1"/>
  <c r="BA233" i="1"/>
  <c r="AZ233" i="1"/>
  <c r="AY233" i="1"/>
  <c r="AN233" i="1"/>
  <c r="AF233" i="1"/>
  <c r="AD233" i="1"/>
  <c r="BA232" i="1"/>
  <c r="AZ232" i="1"/>
  <c r="AY232" i="1"/>
  <c r="AN232" i="1"/>
  <c r="AF232" i="1"/>
  <c r="AD232" i="1"/>
  <c r="AZ231" i="1"/>
  <c r="AN231" i="1"/>
  <c r="BA230" i="1"/>
  <c r="AZ230" i="1"/>
  <c r="AY230" i="1"/>
  <c r="AN230" i="1"/>
  <c r="AF230" i="1"/>
  <c r="AD230" i="1"/>
  <c r="BA229" i="1"/>
  <c r="AZ229" i="1"/>
  <c r="AY229" i="1"/>
  <c r="AN229" i="1"/>
  <c r="AF229" i="1"/>
  <c r="AD229" i="1"/>
  <c r="AZ228" i="1"/>
  <c r="AN228" i="1"/>
  <c r="BA227" i="1"/>
  <c r="AZ227" i="1"/>
  <c r="AY227" i="1"/>
  <c r="AN227" i="1"/>
  <c r="AF227" i="1"/>
  <c r="AD227" i="1"/>
  <c r="BA226" i="1"/>
  <c r="AZ226" i="1"/>
  <c r="AY226" i="1"/>
  <c r="AN226" i="1"/>
  <c r="AF226" i="1"/>
  <c r="AD226" i="1"/>
  <c r="BA225" i="1"/>
  <c r="AZ225" i="1"/>
  <c r="AY225" i="1"/>
  <c r="AN225" i="1"/>
  <c r="AF225" i="1"/>
  <c r="AD225" i="1"/>
  <c r="BA224" i="1"/>
  <c r="AZ224" i="1"/>
  <c r="AY224" i="1"/>
  <c r="AN224" i="1"/>
  <c r="AF224" i="1"/>
  <c r="AD224" i="1"/>
  <c r="BA223" i="1"/>
  <c r="AZ223" i="1"/>
  <c r="AY223" i="1"/>
  <c r="AN223" i="1"/>
  <c r="AF223" i="1"/>
  <c r="AD223" i="1"/>
  <c r="AZ222" i="1"/>
  <c r="AN222" i="1"/>
  <c r="BA221" i="1"/>
  <c r="AZ221" i="1"/>
  <c r="AY221" i="1"/>
  <c r="AN221" i="1"/>
  <c r="AF221" i="1"/>
  <c r="AD221" i="1"/>
  <c r="BA220" i="1"/>
  <c r="AZ220" i="1"/>
  <c r="AY220" i="1"/>
  <c r="AN220" i="1"/>
  <c r="AF220" i="1"/>
  <c r="AD220" i="1"/>
  <c r="BA219" i="1"/>
  <c r="AZ219" i="1"/>
  <c r="AY219" i="1"/>
  <c r="AN219" i="1"/>
  <c r="AF219" i="1"/>
  <c r="AD219" i="1"/>
  <c r="BA216" i="1"/>
  <c r="AZ216" i="1"/>
  <c r="AY216" i="1"/>
  <c r="AN216" i="1"/>
  <c r="AF216" i="1"/>
  <c r="AD216" i="1"/>
  <c r="AZ215" i="1"/>
  <c r="AN215" i="1"/>
  <c r="BA214" i="1"/>
  <c r="AZ214" i="1"/>
  <c r="AY214" i="1"/>
  <c r="AN214" i="1"/>
  <c r="AF214" i="1"/>
  <c r="AD214" i="1"/>
  <c r="BA213" i="1"/>
  <c r="AZ213" i="1"/>
  <c r="AY213" i="1"/>
  <c r="AN213" i="1"/>
  <c r="AF213" i="1"/>
  <c r="AD213" i="1"/>
  <c r="BA212" i="1"/>
  <c r="AZ212" i="1"/>
  <c r="AY212" i="1"/>
  <c r="AN212" i="1"/>
  <c r="AF212" i="1"/>
  <c r="AD212" i="1"/>
  <c r="BA211" i="1"/>
  <c r="AZ211" i="1"/>
  <c r="AY211" i="1"/>
  <c r="AN211" i="1"/>
  <c r="AF211" i="1"/>
  <c r="AD211" i="1"/>
  <c r="BA210" i="1"/>
  <c r="AZ210" i="1"/>
  <c r="AY210" i="1"/>
  <c r="AN210" i="1"/>
  <c r="AF210" i="1"/>
  <c r="AD210" i="1"/>
  <c r="BA209" i="1"/>
  <c r="AZ209" i="1"/>
  <c r="AY209" i="1"/>
  <c r="AN209" i="1"/>
  <c r="AF209" i="1"/>
  <c r="AD209" i="1"/>
  <c r="BA208" i="1"/>
  <c r="AZ208" i="1"/>
  <c r="AY208" i="1"/>
  <c r="AN208" i="1"/>
  <c r="AF208" i="1"/>
  <c r="AD208" i="1"/>
  <c r="BA207" i="1"/>
  <c r="AZ207" i="1"/>
  <c r="AY207" i="1"/>
  <c r="AN207" i="1"/>
  <c r="AF207" i="1"/>
  <c r="AD207" i="1"/>
  <c r="BA206" i="1"/>
  <c r="AZ206" i="1"/>
  <c r="AY206" i="1"/>
  <c r="AN206" i="1"/>
  <c r="AF206" i="1"/>
  <c r="AD206" i="1"/>
  <c r="BA205" i="1"/>
  <c r="AZ205" i="1"/>
  <c r="AY205" i="1"/>
  <c r="AN205" i="1"/>
  <c r="AF205" i="1"/>
  <c r="AD205" i="1"/>
  <c r="BA204" i="1"/>
  <c r="AZ204" i="1"/>
  <c r="AY204" i="1"/>
  <c r="AN204" i="1"/>
  <c r="AF204" i="1"/>
  <c r="AD204" i="1"/>
  <c r="BA203" i="1"/>
  <c r="AZ203" i="1"/>
  <c r="AY203" i="1"/>
  <c r="AN203" i="1"/>
  <c r="AF203" i="1"/>
  <c r="AD203" i="1"/>
  <c r="AZ202" i="1"/>
  <c r="AN202" i="1"/>
  <c r="BA201" i="1"/>
  <c r="AZ201" i="1"/>
  <c r="AY201" i="1"/>
  <c r="AN201" i="1"/>
  <c r="AF201" i="1"/>
  <c r="AD201" i="1"/>
  <c r="BA200" i="1"/>
  <c r="AZ200" i="1"/>
  <c r="AY200" i="1"/>
  <c r="AN200" i="1"/>
  <c r="AF200" i="1"/>
  <c r="AD200" i="1"/>
  <c r="BA199" i="1"/>
  <c r="AZ199" i="1"/>
  <c r="AY199" i="1"/>
  <c r="AN199" i="1"/>
  <c r="AF199" i="1"/>
  <c r="AD199" i="1"/>
  <c r="BA198" i="1"/>
  <c r="AZ198" i="1"/>
  <c r="AY198" i="1"/>
  <c r="AN198" i="1"/>
  <c r="AF198" i="1"/>
  <c r="AD198" i="1"/>
  <c r="BA197" i="1"/>
  <c r="AZ197" i="1"/>
  <c r="AY197" i="1"/>
  <c r="AN197" i="1"/>
  <c r="AF197" i="1"/>
  <c r="AD197" i="1"/>
  <c r="BA196" i="1"/>
  <c r="AZ196" i="1"/>
  <c r="AY196" i="1"/>
  <c r="AN196" i="1"/>
  <c r="AF196" i="1"/>
  <c r="AD196" i="1"/>
  <c r="BA195" i="1"/>
  <c r="AZ195" i="1"/>
  <c r="AY195" i="1"/>
  <c r="AN195" i="1"/>
  <c r="AF195" i="1"/>
  <c r="AD195" i="1"/>
  <c r="BA194" i="1"/>
  <c r="AZ194" i="1"/>
  <c r="AY194" i="1"/>
  <c r="AN194" i="1"/>
  <c r="AF194" i="1"/>
  <c r="AD194" i="1"/>
  <c r="BA193" i="1"/>
  <c r="AZ193" i="1"/>
  <c r="AY193" i="1"/>
  <c r="AN193" i="1"/>
  <c r="AF193" i="1"/>
  <c r="AD193" i="1"/>
  <c r="BA192" i="1"/>
  <c r="AZ192" i="1"/>
  <c r="AY192" i="1"/>
  <c r="AN192" i="1"/>
  <c r="AF192" i="1"/>
  <c r="AD192" i="1"/>
  <c r="BA191" i="1"/>
  <c r="AZ191" i="1"/>
  <c r="AY191" i="1"/>
  <c r="AN191" i="1"/>
  <c r="AF191" i="1"/>
  <c r="AD191" i="1"/>
  <c r="BA190" i="1"/>
  <c r="AZ190" i="1"/>
  <c r="AY190" i="1"/>
  <c r="AN190" i="1"/>
  <c r="AF190" i="1"/>
  <c r="AD190" i="1"/>
  <c r="BA189" i="1"/>
  <c r="AZ189" i="1"/>
  <c r="AY189" i="1"/>
  <c r="AN189" i="1"/>
  <c r="AF189" i="1"/>
  <c r="AD189" i="1"/>
  <c r="AZ188" i="1"/>
  <c r="AN188" i="1"/>
  <c r="BA187" i="1"/>
  <c r="AZ187" i="1"/>
  <c r="AY187" i="1"/>
  <c r="AN187" i="1"/>
  <c r="AF187" i="1"/>
  <c r="AD187" i="1"/>
  <c r="BA186" i="1"/>
  <c r="AZ186" i="1"/>
  <c r="AY186" i="1"/>
  <c r="AN186" i="1"/>
  <c r="AF186" i="1"/>
  <c r="AD186" i="1"/>
  <c r="BA185" i="1"/>
  <c r="AZ185" i="1"/>
  <c r="AY185" i="1"/>
  <c r="AN185" i="1"/>
  <c r="AF185" i="1"/>
  <c r="AD185" i="1"/>
  <c r="BA184" i="1"/>
  <c r="AZ184" i="1"/>
  <c r="AY184" i="1"/>
  <c r="AN184" i="1"/>
  <c r="AF184" i="1"/>
  <c r="AD184" i="1"/>
  <c r="BA183" i="1"/>
  <c r="AZ183" i="1"/>
  <c r="AY183" i="1"/>
  <c r="AN183" i="1"/>
  <c r="AF183" i="1"/>
  <c r="AD183" i="1"/>
  <c r="BA182" i="1"/>
  <c r="AZ182" i="1"/>
  <c r="AY182" i="1"/>
  <c r="AN182" i="1"/>
  <c r="AF182" i="1"/>
  <c r="AD182" i="1"/>
  <c r="AZ181" i="1"/>
  <c r="AN181" i="1"/>
  <c r="BA180" i="1"/>
  <c r="AZ180" i="1"/>
  <c r="AY180" i="1"/>
  <c r="AN180" i="1"/>
  <c r="AF180" i="1"/>
  <c r="AD180" i="1"/>
  <c r="BA179" i="1"/>
  <c r="AZ179" i="1"/>
  <c r="AY179" i="1"/>
  <c r="AN179" i="1"/>
  <c r="AF179" i="1"/>
  <c r="AD179" i="1"/>
  <c r="BA178" i="1"/>
  <c r="AZ178" i="1"/>
  <c r="AY178" i="1"/>
  <c r="AN178" i="1"/>
  <c r="AF178" i="1"/>
  <c r="AD178" i="1"/>
  <c r="BA177" i="1"/>
  <c r="AZ177" i="1"/>
  <c r="AY177" i="1"/>
  <c r="AN177" i="1"/>
  <c r="AF177" i="1"/>
  <c r="AD177" i="1"/>
  <c r="AZ175" i="1"/>
  <c r="AN175" i="1"/>
  <c r="AZ174" i="1"/>
  <c r="AN174" i="1"/>
  <c r="BA173" i="1"/>
  <c r="AZ173" i="1"/>
  <c r="AY173" i="1"/>
  <c r="AN173" i="1"/>
  <c r="AF173" i="1"/>
  <c r="AD173" i="1"/>
  <c r="BA172" i="1"/>
  <c r="AZ172" i="1"/>
  <c r="AY172" i="1"/>
  <c r="AN172" i="1"/>
  <c r="AF172" i="1"/>
  <c r="AD172" i="1"/>
  <c r="BA171" i="1"/>
  <c r="AZ171" i="1"/>
  <c r="AY171" i="1"/>
  <c r="AN171" i="1"/>
  <c r="AF171" i="1"/>
  <c r="AD171" i="1"/>
  <c r="BA170" i="1"/>
  <c r="AZ170" i="1"/>
  <c r="AY170" i="1"/>
  <c r="AN170" i="1"/>
  <c r="AF170" i="1"/>
  <c r="AD170" i="1"/>
  <c r="BA169" i="1"/>
  <c r="AZ169" i="1"/>
  <c r="AY169" i="1"/>
  <c r="AN169" i="1"/>
  <c r="AF169" i="1"/>
  <c r="AD169" i="1"/>
  <c r="BA168" i="1"/>
  <c r="AZ168" i="1"/>
  <c r="AY168" i="1"/>
  <c r="AN168" i="1"/>
  <c r="AF168" i="1"/>
  <c r="AD168" i="1"/>
  <c r="BA167" i="1"/>
  <c r="AZ167" i="1"/>
  <c r="AY167" i="1"/>
  <c r="AN167" i="1"/>
  <c r="AF167" i="1"/>
  <c r="AD167" i="1"/>
  <c r="BA166" i="1"/>
  <c r="AZ166" i="1"/>
  <c r="AY166" i="1"/>
  <c r="AN166" i="1"/>
  <c r="AF166" i="1"/>
  <c r="AD166" i="1"/>
  <c r="BA165" i="1"/>
  <c r="AZ165" i="1"/>
  <c r="AY165" i="1"/>
  <c r="AN165" i="1"/>
  <c r="AF165" i="1"/>
  <c r="AD165" i="1"/>
  <c r="BA163" i="1"/>
  <c r="AZ163" i="1"/>
  <c r="AY163" i="1"/>
  <c r="AN163" i="1"/>
  <c r="AF163" i="1"/>
  <c r="AD163" i="1"/>
  <c r="BA162" i="1"/>
  <c r="AZ162" i="1"/>
  <c r="AY162" i="1"/>
  <c r="AN162" i="1"/>
  <c r="AF162" i="1"/>
  <c r="AD162" i="1"/>
  <c r="BA161" i="1"/>
  <c r="AZ161" i="1"/>
  <c r="AY161" i="1"/>
  <c r="AN161" i="1"/>
  <c r="AF161" i="1"/>
  <c r="AD161" i="1"/>
  <c r="BA160" i="1"/>
  <c r="AZ160" i="1"/>
  <c r="AY160" i="1"/>
  <c r="AN160" i="1"/>
  <c r="AF160" i="1"/>
  <c r="AD160" i="1"/>
  <c r="BA159" i="1"/>
  <c r="AZ159" i="1"/>
  <c r="AY159" i="1"/>
  <c r="AN159" i="1"/>
  <c r="AF159" i="1"/>
  <c r="AD159" i="1"/>
  <c r="BA158" i="1"/>
  <c r="AZ158" i="1"/>
  <c r="AY158" i="1"/>
  <c r="AN158" i="1"/>
  <c r="AF158" i="1"/>
  <c r="AD158" i="1"/>
  <c r="BA157" i="1"/>
  <c r="AZ157" i="1"/>
  <c r="AY157" i="1"/>
  <c r="AN157" i="1"/>
  <c r="AF157" i="1"/>
  <c r="AD157" i="1"/>
  <c r="BA156" i="1"/>
  <c r="AZ156" i="1"/>
  <c r="AY156" i="1"/>
  <c r="AN156" i="1"/>
  <c r="AF156" i="1"/>
  <c r="AD156" i="1"/>
  <c r="AZ155" i="1"/>
  <c r="AN155" i="1"/>
  <c r="BA154" i="1"/>
  <c r="AZ154" i="1"/>
  <c r="AY154" i="1"/>
  <c r="AN154" i="1"/>
  <c r="AF154" i="1"/>
  <c r="AD154" i="1"/>
  <c r="BA152" i="1"/>
  <c r="AZ152" i="1"/>
  <c r="AY152" i="1"/>
  <c r="AN152" i="1"/>
  <c r="AF152" i="1"/>
  <c r="AD152" i="1"/>
  <c r="BA151" i="1"/>
  <c r="AZ151" i="1"/>
  <c r="AY151" i="1"/>
  <c r="AN151" i="1"/>
  <c r="AF151" i="1"/>
  <c r="AD151" i="1"/>
  <c r="BA149" i="1"/>
  <c r="AZ149" i="1"/>
  <c r="AY149" i="1"/>
  <c r="AN149" i="1"/>
  <c r="AF149" i="1"/>
  <c r="AD149" i="1"/>
  <c r="BA148" i="1"/>
  <c r="AZ148" i="1"/>
  <c r="AY148" i="1"/>
  <c r="AN148" i="1"/>
  <c r="AF148" i="1"/>
  <c r="AD148" i="1"/>
  <c r="BA147" i="1"/>
  <c r="AZ147" i="1"/>
  <c r="AY147" i="1"/>
  <c r="AN147" i="1"/>
  <c r="AF147" i="1"/>
  <c r="AD147" i="1"/>
  <c r="BA146" i="1"/>
  <c r="AZ146" i="1"/>
  <c r="AY146" i="1"/>
  <c r="AN146" i="1"/>
  <c r="AF146" i="1"/>
  <c r="AD146" i="1"/>
  <c r="BA145" i="1"/>
  <c r="AZ145" i="1"/>
  <c r="AY145" i="1"/>
  <c r="AN145" i="1"/>
  <c r="AF145" i="1"/>
  <c r="AD145" i="1"/>
  <c r="BA143" i="1"/>
  <c r="AZ143" i="1"/>
  <c r="AY143" i="1"/>
  <c r="AN143" i="1"/>
  <c r="AF143" i="1"/>
  <c r="AD143" i="1"/>
  <c r="BA142" i="1"/>
  <c r="AZ142" i="1"/>
  <c r="AY142" i="1"/>
  <c r="AN142" i="1"/>
  <c r="AF142" i="1"/>
  <c r="AD142" i="1"/>
  <c r="AZ141" i="1"/>
  <c r="AN141" i="1"/>
  <c r="BA140" i="1"/>
  <c r="AZ140" i="1"/>
  <c r="AY140" i="1"/>
  <c r="AN140" i="1"/>
  <c r="AF140" i="1"/>
  <c r="AD140" i="1"/>
  <c r="BA139" i="1"/>
  <c r="AZ139" i="1"/>
  <c r="AY139" i="1"/>
  <c r="AN139" i="1"/>
  <c r="AF139" i="1"/>
  <c r="AD139" i="1"/>
  <c r="BA138" i="1"/>
  <c r="AZ138" i="1"/>
  <c r="AY138" i="1"/>
  <c r="AN138" i="1"/>
  <c r="AF138" i="1"/>
  <c r="AD138" i="1"/>
  <c r="BA137" i="1"/>
  <c r="AZ137" i="1"/>
  <c r="AY137" i="1"/>
  <c r="AN137" i="1"/>
  <c r="AF137" i="1"/>
  <c r="AD137" i="1"/>
  <c r="BA135" i="1"/>
  <c r="AZ135" i="1"/>
  <c r="AY135" i="1"/>
  <c r="AN135" i="1"/>
  <c r="AF135" i="1"/>
  <c r="AD135" i="1"/>
  <c r="BA134" i="1"/>
  <c r="AZ134" i="1"/>
  <c r="AY134" i="1"/>
  <c r="AN134" i="1"/>
  <c r="AF134" i="1"/>
  <c r="AD134" i="1"/>
  <c r="AZ133" i="1"/>
  <c r="AN133" i="1"/>
  <c r="BA127" i="1"/>
  <c r="AZ127" i="1"/>
  <c r="AY127" i="1"/>
  <c r="AN127" i="1"/>
  <c r="AF127" i="1"/>
  <c r="AD127" i="1"/>
  <c r="BA126" i="1"/>
  <c r="AZ126" i="1"/>
  <c r="AY126" i="1"/>
  <c r="AN126" i="1"/>
  <c r="AF126" i="1"/>
  <c r="AD126" i="1"/>
  <c r="BA125" i="1"/>
  <c r="AZ125" i="1"/>
  <c r="AY125" i="1"/>
  <c r="AN125" i="1"/>
  <c r="AF125" i="1"/>
  <c r="AD125" i="1"/>
  <c r="AZ124" i="1"/>
  <c r="AN124" i="1"/>
  <c r="BA123" i="1"/>
  <c r="AZ123" i="1"/>
  <c r="AY123" i="1"/>
  <c r="AN123" i="1"/>
  <c r="AF123" i="1"/>
  <c r="AD123" i="1"/>
  <c r="BA122" i="1"/>
  <c r="AZ122" i="1"/>
  <c r="AY122" i="1"/>
  <c r="AN122" i="1"/>
  <c r="AF122" i="1"/>
  <c r="AD122" i="1"/>
  <c r="BA121" i="1"/>
  <c r="AZ121" i="1"/>
  <c r="AY121" i="1"/>
  <c r="AN121" i="1"/>
  <c r="AF121" i="1"/>
  <c r="AD121" i="1"/>
  <c r="BA120" i="1"/>
  <c r="AZ120" i="1"/>
  <c r="AY120" i="1"/>
  <c r="AN120" i="1"/>
  <c r="AF120" i="1"/>
  <c r="AD120" i="1"/>
  <c r="AZ119" i="1"/>
  <c r="AN119" i="1"/>
  <c r="BA118" i="1"/>
  <c r="AZ118" i="1"/>
  <c r="AY118" i="1"/>
  <c r="AN118" i="1"/>
  <c r="AF118" i="1"/>
  <c r="AD118" i="1"/>
  <c r="BA116" i="1"/>
  <c r="AZ116" i="1"/>
  <c r="AY116" i="1"/>
  <c r="AN116" i="1"/>
  <c r="AF116" i="1"/>
  <c r="AD116" i="1"/>
  <c r="BA115" i="1"/>
  <c r="AZ115" i="1"/>
  <c r="AY115" i="1"/>
  <c r="AN115" i="1"/>
  <c r="AF115" i="1"/>
  <c r="AD115" i="1"/>
  <c r="BA114" i="1"/>
  <c r="AZ114" i="1"/>
  <c r="AY114" i="1"/>
  <c r="AN114" i="1"/>
  <c r="AF114" i="1"/>
  <c r="AD114" i="1"/>
  <c r="AZ113" i="1"/>
  <c r="AN113" i="1"/>
  <c r="BA112" i="1"/>
  <c r="AZ112" i="1"/>
  <c r="AY112" i="1"/>
  <c r="AN112" i="1"/>
  <c r="AF112" i="1"/>
  <c r="AD112" i="1"/>
  <c r="BA111" i="1"/>
  <c r="AZ111" i="1"/>
  <c r="AY111" i="1"/>
  <c r="AN111" i="1"/>
  <c r="AF111" i="1"/>
  <c r="AD111" i="1"/>
  <c r="BA110" i="1"/>
  <c r="AZ110" i="1"/>
  <c r="AY110" i="1"/>
  <c r="AN110" i="1"/>
  <c r="AF110" i="1"/>
  <c r="AD110" i="1"/>
  <c r="BA109" i="1"/>
  <c r="AZ109" i="1"/>
  <c r="AY109" i="1"/>
  <c r="AN109" i="1"/>
  <c r="AF109" i="1"/>
  <c r="AD109" i="1"/>
  <c r="BA108" i="1"/>
  <c r="AZ108" i="1"/>
  <c r="AY108" i="1"/>
  <c r="AN108" i="1"/>
  <c r="AF108" i="1"/>
  <c r="AD108" i="1"/>
  <c r="BA107" i="1"/>
  <c r="AZ107" i="1"/>
  <c r="AY107" i="1"/>
  <c r="AN107" i="1"/>
  <c r="AF107" i="1"/>
  <c r="AD107" i="1"/>
  <c r="BA106" i="1"/>
  <c r="AZ106" i="1"/>
  <c r="AY106" i="1"/>
  <c r="AN106" i="1"/>
  <c r="AF106" i="1"/>
  <c r="AD106" i="1"/>
  <c r="AZ105" i="1"/>
  <c r="AN105" i="1"/>
  <c r="BA104" i="1"/>
  <c r="AZ104" i="1"/>
  <c r="AY104" i="1"/>
  <c r="AN104" i="1"/>
  <c r="AF104" i="1"/>
  <c r="AD104" i="1"/>
  <c r="BA103" i="1"/>
  <c r="AZ103" i="1"/>
  <c r="AY103" i="1"/>
  <c r="AN103" i="1"/>
  <c r="AF103" i="1"/>
  <c r="AD103" i="1"/>
  <c r="BA102" i="1"/>
  <c r="AZ102" i="1"/>
  <c r="AY102" i="1"/>
  <c r="AN102" i="1"/>
  <c r="AF102" i="1"/>
  <c r="AD102" i="1"/>
  <c r="AN99" i="1"/>
  <c r="AF99" i="1"/>
  <c r="AD99" i="1"/>
  <c r="AN98" i="1"/>
  <c r="AF98" i="1"/>
  <c r="AD98" i="1"/>
  <c r="AN97" i="1"/>
  <c r="AF97" i="1"/>
  <c r="AD97" i="1"/>
  <c r="AN96" i="1"/>
  <c r="AF96" i="1"/>
  <c r="AD96" i="1"/>
  <c r="AN95" i="1"/>
  <c r="AF95" i="1"/>
  <c r="AD95" i="1"/>
  <c r="AN94" i="1"/>
  <c r="AF94" i="1"/>
  <c r="AD94" i="1"/>
  <c r="AN93" i="1"/>
  <c r="AF93" i="1"/>
  <c r="AD93" i="1"/>
  <c r="AZ91" i="1"/>
  <c r="AN91" i="1"/>
  <c r="BA90" i="1"/>
  <c r="AZ90" i="1"/>
  <c r="AY90" i="1"/>
  <c r="AN90" i="1"/>
  <c r="AF90" i="1"/>
  <c r="AD90" i="1"/>
  <c r="BA89" i="1"/>
  <c r="AZ89" i="1"/>
  <c r="AY89" i="1"/>
  <c r="AN89" i="1"/>
  <c r="AF89" i="1"/>
  <c r="AD89" i="1"/>
  <c r="BA88" i="1"/>
  <c r="AZ88" i="1"/>
  <c r="AY88" i="1"/>
  <c r="AN88" i="1"/>
  <c r="AF88" i="1"/>
  <c r="AD88" i="1"/>
  <c r="BA87" i="1"/>
  <c r="AZ87" i="1"/>
  <c r="AY87" i="1"/>
  <c r="AN87" i="1"/>
  <c r="AF87" i="1"/>
  <c r="AD87" i="1"/>
  <c r="BA86" i="1"/>
  <c r="AZ86" i="1"/>
  <c r="AY86" i="1"/>
  <c r="AN86" i="1"/>
  <c r="AF86" i="1"/>
  <c r="AD86" i="1"/>
  <c r="AZ85" i="1"/>
  <c r="AN85" i="1"/>
  <c r="BA84" i="1"/>
  <c r="AZ84" i="1"/>
  <c r="AY84" i="1"/>
  <c r="AN84" i="1"/>
  <c r="AF84" i="1"/>
  <c r="AD84" i="1"/>
  <c r="BA82" i="1"/>
  <c r="AZ82" i="1"/>
  <c r="AY82" i="1"/>
  <c r="AN82" i="1"/>
  <c r="AF82" i="1"/>
  <c r="AD82" i="1"/>
  <c r="BH81" i="1"/>
  <c r="BF81" i="1"/>
  <c r="BA81" i="1"/>
  <c r="AZ81" i="1"/>
  <c r="AY81" i="1"/>
  <c r="AT81" i="1"/>
  <c r="AR81" i="1"/>
  <c r="AN81" i="1"/>
  <c r="AF81" i="1"/>
  <c r="AD81" i="1"/>
  <c r="AZ80" i="1"/>
  <c r="AN80" i="1"/>
  <c r="BA79" i="1"/>
  <c r="AZ79" i="1"/>
  <c r="AY79" i="1"/>
  <c r="AN79" i="1"/>
  <c r="AF79" i="1"/>
  <c r="AD79" i="1"/>
  <c r="BA78" i="1"/>
  <c r="AZ78" i="1"/>
  <c r="AY78" i="1"/>
  <c r="AN78" i="1"/>
  <c r="AF78" i="1"/>
  <c r="AD78" i="1"/>
  <c r="BA77" i="1"/>
  <c r="AZ77" i="1"/>
  <c r="AY77" i="1"/>
  <c r="AN77" i="1"/>
  <c r="AF77" i="1"/>
  <c r="AD77" i="1"/>
  <c r="BA75" i="1"/>
  <c r="AZ75" i="1"/>
  <c r="AY75" i="1"/>
  <c r="AN75" i="1"/>
  <c r="AF75" i="1"/>
  <c r="AD75" i="1"/>
  <c r="BA71" i="1"/>
  <c r="AZ71" i="1"/>
  <c r="AY71" i="1"/>
  <c r="AN71" i="1"/>
  <c r="AF71" i="1"/>
  <c r="AD71" i="1"/>
  <c r="BA70" i="1"/>
  <c r="AZ70" i="1"/>
  <c r="AY70" i="1"/>
  <c r="AN70" i="1"/>
  <c r="AF70" i="1"/>
  <c r="AD70" i="1"/>
  <c r="AZ69" i="1"/>
  <c r="AN69" i="1"/>
  <c r="BA68" i="1"/>
  <c r="AZ68" i="1"/>
  <c r="AY68" i="1"/>
  <c r="AN68" i="1"/>
  <c r="AF68" i="1"/>
  <c r="AD68" i="1"/>
  <c r="BA67" i="1"/>
  <c r="AZ67" i="1"/>
  <c r="AY67" i="1"/>
  <c r="AN67" i="1"/>
  <c r="AF67" i="1"/>
  <c r="AD67" i="1"/>
  <c r="BA65" i="1"/>
  <c r="AZ65" i="1"/>
  <c r="AY65" i="1"/>
  <c r="AN65" i="1"/>
  <c r="AF65" i="1"/>
  <c r="AD65" i="1"/>
  <c r="BA64" i="1"/>
  <c r="AZ64" i="1"/>
  <c r="AY64" i="1"/>
  <c r="AN64" i="1"/>
  <c r="AF64" i="1"/>
  <c r="AD64" i="1"/>
  <c r="BA62" i="1"/>
  <c r="AZ62" i="1"/>
  <c r="AY62" i="1"/>
  <c r="AN62" i="1"/>
  <c r="AF62" i="1"/>
  <c r="AD62" i="1"/>
  <c r="BA60" i="1"/>
  <c r="AZ60" i="1"/>
  <c r="AY60" i="1"/>
  <c r="AN60" i="1"/>
  <c r="AF60" i="1"/>
  <c r="AD60" i="1"/>
  <c r="BA59" i="1"/>
  <c r="AZ59" i="1"/>
  <c r="AY59" i="1"/>
  <c r="AN59" i="1"/>
  <c r="AF59" i="1"/>
  <c r="AD59" i="1"/>
  <c r="AZ57" i="1"/>
  <c r="AN57" i="1"/>
  <c r="AZ56" i="1"/>
  <c r="AN56" i="1"/>
  <c r="BA54" i="1"/>
  <c r="AZ54" i="1"/>
  <c r="AY54" i="1"/>
  <c r="AN54" i="1"/>
  <c r="AF54" i="1"/>
  <c r="AD54" i="1"/>
  <c r="BA53" i="1"/>
  <c r="AZ53" i="1"/>
  <c r="AY53" i="1"/>
  <c r="AN53" i="1"/>
  <c r="AF53" i="1"/>
  <c r="AD53" i="1"/>
  <c r="BA52" i="1"/>
  <c r="AZ52" i="1"/>
  <c r="AY52" i="1"/>
  <c r="AN52" i="1"/>
  <c r="AF52" i="1"/>
  <c r="AD52" i="1"/>
  <c r="BA51" i="1"/>
  <c r="AZ51" i="1"/>
  <c r="AY51" i="1"/>
  <c r="AN51" i="1"/>
  <c r="AF51" i="1"/>
  <c r="AD51" i="1"/>
  <c r="BA49" i="1"/>
  <c r="AZ49" i="1"/>
  <c r="AY49" i="1"/>
  <c r="AN49" i="1"/>
  <c r="AF49" i="1"/>
  <c r="AD49" i="1"/>
  <c r="BA47" i="1"/>
  <c r="AZ47" i="1"/>
  <c r="AY47" i="1"/>
  <c r="AN47" i="1"/>
  <c r="AF47" i="1"/>
  <c r="AD47" i="1"/>
  <c r="BA46" i="1"/>
  <c r="AZ46" i="1"/>
  <c r="AY46" i="1"/>
  <c r="AN46" i="1"/>
  <c r="AF46" i="1"/>
  <c r="AD46" i="1"/>
  <c r="AZ44" i="1"/>
  <c r="AN44" i="1"/>
  <c r="BA43" i="1"/>
  <c r="AZ43" i="1"/>
  <c r="AY43" i="1"/>
  <c r="AN43" i="1"/>
  <c r="AF43" i="1"/>
  <c r="AD43" i="1"/>
  <c r="BA42" i="1"/>
  <c r="AZ42" i="1"/>
  <c r="AY42" i="1"/>
  <c r="AN42" i="1"/>
  <c r="AF42" i="1"/>
  <c r="AD42" i="1"/>
  <c r="AZ41" i="1"/>
  <c r="AN41" i="1"/>
  <c r="BA40" i="1"/>
  <c r="AZ40" i="1"/>
  <c r="AY40" i="1"/>
  <c r="AN40" i="1"/>
  <c r="AF40" i="1"/>
  <c r="AD40" i="1"/>
  <c r="BA39" i="1"/>
  <c r="AZ39" i="1"/>
  <c r="AY39" i="1"/>
  <c r="AN39" i="1"/>
  <c r="AF39" i="1"/>
  <c r="AD39" i="1"/>
  <c r="BA37" i="1"/>
  <c r="AZ37" i="1"/>
  <c r="AY37" i="1"/>
  <c r="AN37" i="1"/>
  <c r="AF37" i="1"/>
  <c r="AD37" i="1"/>
  <c r="BA35" i="1"/>
  <c r="AZ35" i="1"/>
  <c r="AY35" i="1"/>
  <c r="AN35" i="1"/>
  <c r="AF35" i="1"/>
  <c r="AD35" i="1"/>
  <c r="BA34" i="1"/>
  <c r="AZ34" i="1"/>
  <c r="AY34" i="1"/>
  <c r="AN34" i="1"/>
  <c r="AF34" i="1"/>
  <c r="AD34" i="1"/>
  <c r="BA33" i="1"/>
  <c r="AZ33" i="1"/>
  <c r="AY33" i="1"/>
  <c r="AN33" i="1"/>
  <c r="AF33" i="1"/>
  <c r="AD33" i="1"/>
  <c r="BA32" i="1"/>
  <c r="AZ32" i="1"/>
  <c r="AY32" i="1"/>
  <c r="AN32" i="1"/>
  <c r="AF32" i="1"/>
  <c r="AD32" i="1"/>
  <c r="AZ30" i="1"/>
  <c r="AN30" i="1"/>
  <c r="BA29" i="1"/>
  <c r="AZ29" i="1"/>
  <c r="AY29" i="1"/>
  <c r="AN29" i="1"/>
  <c r="AF29" i="1"/>
  <c r="AD29" i="1"/>
  <c r="AZ28" i="1"/>
  <c r="AN28" i="1"/>
  <c r="BA26" i="1"/>
  <c r="AZ26" i="1"/>
  <c r="AY26" i="1"/>
  <c r="AN26" i="1"/>
  <c r="AF26" i="1"/>
  <c r="AD26" i="1"/>
  <c r="BA25" i="1"/>
  <c r="AZ25" i="1"/>
  <c r="AY25" i="1"/>
  <c r="AN25" i="1"/>
  <c r="AF25" i="1"/>
  <c r="AD25" i="1"/>
  <c r="BA24" i="1"/>
  <c r="AZ24" i="1"/>
  <c r="AY24" i="1"/>
  <c r="AN24" i="1"/>
  <c r="AF24" i="1"/>
  <c r="AD24" i="1"/>
  <c r="BA22" i="1"/>
  <c r="AZ22" i="1"/>
  <c r="AY22" i="1"/>
  <c r="AN22" i="1"/>
  <c r="AF22" i="1"/>
  <c r="AD22" i="1"/>
  <c r="AZ21" i="1"/>
  <c r="AN21" i="1"/>
  <c r="BA20" i="1"/>
  <c r="AZ20" i="1"/>
  <c r="AY20" i="1"/>
  <c r="AN20" i="1"/>
  <c r="AF20" i="1"/>
  <c r="AD20" i="1"/>
  <c r="BA19" i="1"/>
  <c r="AZ19" i="1"/>
  <c r="AY19" i="1"/>
  <c r="AN19" i="1"/>
  <c r="AF19" i="1"/>
  <c r="AD19" i="1"/>
  <c r="BA18" i="1"/>
  <c r="AZ18" i="1"/>
  <c r="AY18" i="1"/>
  <c r="AN18" i="1"/>
  <c r="AF18" i="1"/>
  <c r="AD18" i="1"/>
  <c r="BA16" i="1"/>
  <c r="AZ16" i="1"/>
  <c r="AY16" i="1"/>
  <c r="AN16" i="1"/>
  <c r="AF16" i="1"/>
  <c r="AD16" i="1"/>
  <c r="AZ15" i="1"/>
  <c r="AN15" i="1"/>
  <c r="AJ12" i="1"/>
  <c r="AD11" i="1"/>
  <c r="U2" i="1"/>
  <c r="AN1" i="1"/>
  <c r="Y1" i="1"/>
  <c r="U1" i="1"/>
  <c r="K1" i="1"/>
  <c r="Z330" i="1"/>
  <c r="Z322" i="1"/>
  <c r="Z318" i="1"/>
  <c r="Z314" i="1"/>
  <c r="Z311" i="1"/>
  <c r="Z295" i="1"/>
  <c r="Z290" i="1"/>
  <c r="Z278" i="1"/>
  <c r="Z274" i="1"/>
  <c r="Z266" i="1"/>
  <c r="Z262" i="1"/>
  <c r="Z255" i="1"/>
  <c r="Z251" i="1"/>
  <c r="Z245" i="1"/>
  <c r="Z241" i="1"/>
  <c r="Z224" i="1"/>
  <c r="Z220" i="1"/>
  <c r="Z214" i="1"/>
  <c r="Z206" i="1"/>
  <c r="Z202" i="1"/>
  <c r="Z194" i="1"/>
  <c r="Z186" i="1"/>
  <c r="Z173" i="1"/>
  <c r="Z156" i="1"/>
  <c r="Z151" i="1"/>
  <c r="Z135" i="1"/>
  <c r="Z127" i="1"/>
  <c r="Z123" i="1"/>
  <c r="Z119" i="1"/>
  <c r="Z106" i="1"/>
  <c r="Z102" i="1"/>
  <c r="Z95" i="1"/>
  <c r="Z93" i="1"/>
  <c r="Z79" i="1"/>
  <c r="Z60" i="1"/>
  <c r="Z54" i="1"/>
  <c r="Z43" i="1"/>
  <c r="Z157" i="1"/>
  <c r="Z142" i="1"/>
  <c r="Z137" i="1"/>
  <c r="Z107" i="1"/>
  <c r="Z103" i="1"/>
  <c r="Z89" i="1"/>
  <c r="Z80" i="1"/>
  <c r="Z147" i="1"/>
  <c r="Z120" i="1"/>
  <c r="Z316" i="1"/>
  <c r="Z301" i="1"/>
  <c r="Z272" i="1"/>
  <c r="Z247" i="1"/>
  <c r="Z331" i="1"/>
  <c r="Z323" i="1"/>
  <c r="Z319" i="1"/>
  <c r="Z315" i="1"/>
  <c r="Z296" i="1"/>
  <c r="Z292" i="1"/>
  <c r="Z291" i="1"/>
  <c r="Z279" i="1"/>
  <c r="Z275" i="1"/>
  <c r="Z271" i="1"/>
  <c r="Z263" i="1"/>
  <c r="Z256" i="1"/>
  <c r="Z252" i="1"/>
  <c r="Z242" i="1"/>
  <c r="Z229" i="1"/>
  <c r="Z225" i="1"/>
  <c r="Z221" i="1"/>
  <c r="Z215" i="1"/>
  <c r="Z207" i="1"/>
  <c r="Z195" i="1"/>
  <c r="Z124" i="1"/>
  <c r="Z56" i="1"/>
  <c r="Z24" i="1"/>
  <c r="Z51" i="1"/>
  <c r="Z305" i="1"/>
  <c r="Z235" i="1"/>
  <c r="Z332" i="1"/>
  <c r="Z324" i="1"/>
  <c r="Z320" i="1"/>
  <c r="Z312" i="1"/>
  <c r="Z297" i="1"/>
  <c r="Z293" i="1"/>
  <c r="Z288" i="1"/>
  <c r="Z284" i="1"/>
  <c r="Z280" i="1"/>
  <c r="Z276" i="1"/>
  <c r="Z264" i="1"/>
  <c r="Z253" i="1"/>
  <c r="Z249" i="1"/>
  <c r="Z230" i="1"/>
  <c r="Z226" i="1"/>
  <c r="Z208" i="1"/>
  <c r="Z196" i="1"/>
  <c r="Z158" i="1"/>
  <c r="Z154" i="1"/>
  <c r="Z143" i="1"/>
  <c r="Z138" i="1"/>
  <c r="Z133" i="1"/>
  <c r="Z108" i="1"/>
  <c r="Z104" i="1"/>
  <c r="Z90" i="1"/>
  <c r="Z46" i="1"/>
  <c r="Z30" i="1"/>
  <c r="Z25" i="1"/>
  <c r="Z307" i="1"/>
  <c r="Z299" i="1"/>
  <c r="Z282" i="1"/>
  <c r="Z270" i="1"/>
  <c r="Z210" i="1"/>
  <c r="Z190" i="1"/>
  <c r="Z146" i="1"/>
  <c r="Z140" i="1"/>
  <c r="Z110" i="1"/>
  <c r="Z18" i="1"/>
  <c r="Z327" i="1"/>
  <c r="Z300" i="1"/>
  <c r="Z283" i="1"/>
  <c r="Z238" i="1"/>
  <c r="Z211" i="1"/>
  <c r="Z203" i="1"/>
  <c r="Z170" i="1"/>
  <c r="Z115" i="1"/>
  <c r="Z75" i="1"/>
  <c r="Z268" i="1"/>
  <c r="Z243" i="1"/>
  <c r="Z212" i="1"/>
  <c r="Z325" i="1"/>
  <c r="Z306" i="1"/>
  <c r="Z302" i="1"/>
  <c r="Z298" i="1"/>
  <c r="Z294" i="1"/>
  <c r="Z289" i="1"/>
  <c r="Z285" i="1"/>
  <c r="Z281" i="1"/>
  <c r="Z265" i="1"/>
  <c r="Z261" i="1"/>
  <c r="Z250" i="1"/>
  <c r="Z232" i="1"/>
  <c r="Z231" i="1"/>
  <c r="Z227" i="1"/>
  <c r="Z209" i="1"/>
  <c r="Z197" i="1"/>
  <c r="Z189" i="1"/>
  <c r="Z155" i="1"/>
  <c r="Z145" i="1"/>
  <c r="Z139" i="1"/>
  <c r="Z109" i="1"/>
  <c r="Z105" i="1"/>
  <c r="Z82" i="1"/>
  <c r="Z32" i="1"/>
  <c r="Z26" i="1"/>
  <c r="Z326" i="1"/>
  <c r="Z303" i="1"/>
  <c r="Z286" i="1"/>
  <c r="Z259" i="1"/>
  <c r="Z233" i="1"/>
  <c r="Z228" i="1"/>
  <c r="Z198" i="1"/>
  <c r="Z160" i="1"/>
  <c r="Z114" i="1"/>
  <c r="Z96" i="1"/>
  <c r="Z71" i="1"/>
  <c r="Z49" i="1"/>
  <c r="Z304" i="1"/>
  <c r="Z287" i="1"/>
  <c r="Z267" i="1"/>
  <c r="Z246" i="1"/>
  <c r="Z234" i="1"/>
  <c r="Z199" i="1"/>
  <c r="Z141" i="1"/>
  <c r="Z111" i="1"/>
  <c r="Z328" i="1"/>
  <c r="Z239" i="1"/>
  <c r="Z201" i="1"/>
  <c r="Z185" i="1"/>
  <c r="Z171" i="1"/>
  <c r="Z148" i="1"/>
  <c r="Z112" i="1"/>
  <c r="Z192" i="1"/>
  <c r="Z113" i="1"/>
  <c r="Z77" i="1"/>
  <c r="Z223" i="1"/>
  <c r="Z126" i="1"/>
  <c r="Z277" i="1"/>
  <c r="Z254" i="1"/>
  <c r="Z213" i="1"/>
  <c r="Z204" i="1"/>
  <c r="Z149" i="1"/>
  <c r="Z244" i="1"/>
  <c r="Z317" i="1"/>
  <c r="Z248" i="1"/>
  <c r="Z205" i="1"/>
  <c r="Z193" i="1"/>
  <c r="Z175" i="1"/>
  <c r="Z162" i="1"/>
  <c r="Z134" i="1"/>
  <c r="Z116" i="1"/>
  <c r="Z86" i="1"/>
  <c r="Z52" i="1"/>
  <c r="Z37" i="1"/>
  <c r="Z57" i="1"/>
  <c r="Z122" i="1"/>
  <c r="Z59" i="1"/>
  <c r="Z273" i="1"/>
  <c r="Z125" i="1"/>
  <c r="Z313" i="1"/>
  <c r="Z200" i="1"/>
  <c r="Z118" i="1"/>
  <c r="Z87" i="1"/>
  <c r="Z329" i="1"/>
  <c r="Z310" i="1"/>
  <c r="Z258" i="1"/>
  <c r="Z240" i="1"/>
  <c r="Z219" i="1"/>
  <c r="Z121" i="1"/>
  <c r="Z321" i="1"/>
  <c r="Z78" i="1"/>
  <c r="Z269" i="1"/>
  <c r="Z20" i="1"/>
  <c r="Z168" i="1"/>
  <c r="Z163" i="1"/>
  <c r="Z178" i="1"/>
  <c r="Z64" i="1"/>
  <c r="Z28" i="1"/>
  <c r="Z309" i="1"/>
  <c r="Z184" i="1"/>
  <c r="Z165" i="1"/>
  <c r="Z53" i="1"/>
  <c r="Z167" i="1"/>
  <c r="Z187" i="1"/>
  <c r="Z21" i="1"/>
  <c r="Z67" i="1"/>
  <c r="Z183" i="1"/>
  <c r="Z182" i="1"/>
  <c r="Z22" i="1"/>
  <c r="Z188" i="1"/>
  <c r="Z29" i="1"/>
  <c r="Z179" i="1"/>
  <c r="Z47" i="1"/>
  <c r="Z174" i="1"/>
  <c r="Z15" i="1"/>
  <c r="Z177" i="1"/>
  <c r="Z181" i="1"/>
  <c r="Z161" i="1"/>
  <c r="Z169" i="1"/>
  <c r="Z98" i="1"/>
  <c r="Z257" i="1"/>
  <c r="Z237" i="1"/>
  <c r="Z222" i="1"/>
  <c r="Z44" i="1"/>
  <c r="Z172" i="1"/>
  <c r="Z152" i="1"/>
  <c r="Z39" i="1"/>
  <c r="Z180" i="1"/>
  <c r="Z70" i="1"/>
  <c r="Z81" i="1"/>
  <c r="Z42" i="1"/>
  <c r="Z69" i="1"/>
  <c r="Z34" i="1"/>
  <c r="Z65" i="1"/>
  <c r="Z99" i="1"/>
  <c r="Z40" i="1"/>
  <c r="Z236" i="1"/>
  <c r="Z41" i="1"/>
  <c r="Z84" i="1"/>
  <c r="Z260" i="1"/>
  <c r="Z88" i="1"/>
  <c r="Z308" i="1"/>
  <c r="Z85" i="1"/>
  <c r="Z19" i="1"/>
  <c r="Z35" i="1"/>
  <c r="Z166" i="1"/>
  <c r="Z33" i="1"/>
  <c r="Z62" i="1"/>
  <c r="Z191" i="1"/>
  <c r="Z159" i="1"/>
  <c r="Z16" i="1"/>
  <c r="Z91" i="1"/>
  <c r="Z94" i="1"/>
  <c r="Z68" i="1"/>
  <c r="Z216" i="1"/>
  <c r="Z97" i="1"/>
  <c r="T2" i="1"/>
  <c r="T1" i="1"/>
  <c r="N144" i="1"/>
  <c r="Y144" i="1"/>
  <c r="S144" i="1"/>
  <c r="T144" i="1"/>
  <c r="AJ144" i="1" l="1"/>
  <c r="X144" i="1"/>
  <c r="W144" i="1"/>
  <c r="O144" i="1"/>
  <c r="V144" i="1"/>
  <c r="AT144" i="1"/>
  <c r="AP102" i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AP127" i="1" s="1"/>
  <c r="AP132" i="1" s="1"/>
  <c r="AO261" i="1"/>
  <c r="AO262" i="1" s="1"/>
  <c r="AO263" i="1" s="1"/>
  <c r="AO264" i="1" s="1"/>
  <c r="AO265" i="1" s="1"/>
  <c r="AO266" i="1" s="1"/>
  <c r="AO267" i="1" s="1"/>
  <c r="AO268" i="1" s="1"/>
  <c r="AO269" i="1" s="1"/>
  <c r="AO270" i="1" s="1"/>
  <c r="AO271" i="1" s="1"/>
  <c r="AO272" i="1" s="1"/>
  <c r="AP261" i="1"/>
  <c r="AP262" i="1" s="1"/>
  <c r="AP263" i="1" s="1"/>
  <c r="AP264" i="1" s="1"/>
  <c r="AP265" i="1" s="1"/>
  <c r="AP266" i="1" s="1"/>
  <c r="AP267" i="1" s="1"/>
  <c r="AP268" i="1" s="1"/>
  <c r="AP269" i="1" s="1"/>
  <c r="AP270" i="1" s="1"/>
  <c r="AP271" i="1" s="1"/>
  <c r="AP272" i="1" s="1"/>
  <c r="AP189" i="1"/>
  <c r="AP190" i="1" s="1"/>
  <c r="AP191" i="1" s="1"/>
  <c r="AP192" i="1" s="1"/>
  <c r="AP193" i="1" s="1"/>
  <c r="AP194" i="1" s="1"/>
  <c r="AP195" i="1" s="1"/>
  <c r="AP196" i="1" s="1"/>
  <c r="AP197" i="1" s="1"/>
  <c r="AP198" i="1" s="1"/>
  <c r="AP199" i="1" s="1"/>
  <c r="AP200" i="1" s="1"/>
  <c r="AP201" i="1" s="1"/>
  <c r="AP202" i="1" s="1"/>
  <c r="AP203" i="1" s="1"/>
  <c r="AP204" i="1" s="1"/>
  <c r="AP205" i="1" s="1"/>
  <c r="AP206" i="1" s="1"/>
  <c r="AP207" i="1" s="1"/>
  <c r="AP208" i="1" s="1"/>
  <c r="AP209" i="1" s="1"/>
  <c r="AP210" i="1" s="1"/>
  <c r="AP211" i="1" s="1"/>
  <c r="AP212" i="1" s="1"/>
  <c r="AP213" i="1" s="1"/>
  <c r="AP214" i="1" s="1"/>
  <c r="AP215" i="1" s="1"/>
  <c r="AP216" i="1" s="1"/>
  <c r="AP219" i="1" s="1"/>
  <c r="AP220" i="1" s="1"/>
  <c r="AP221" i="1" s="1"/>
  <c r="AP222" i="1" s="1"/>
  <c r="AP223" i="1" s="1"/>
  <c r="AP224" i="1" s="1"/>
  <c r="AP225" i="1" s="1"/>
  <c r="AP226" i="1" s="1"/>
  <c r="AP227" i="1" s="1"/>
  <c r="AP228" i="1" s="1"/>
  <c r="AP229" i="1" s="1"/>
  <c r="AP230" i="1" s="1"/>
  <c r="AP231" i="1" s="1"/>
  <c r="AO189" i="1"/>
  <c r="AO190" i="1" s="1"/>
  <c r="AO191" i="1" s="1"/>
  <c r="AO192" i="1" s="1"/>
  <c r="AO193" i="1" s="1"/>
  <c r="AO194" i="1" s="1"/>
  <c r="AO195" i="1" s="1"/>
  <c r="AO196" i="1" s="1"/>
  <c r="AO197" i="1" s="1"/>
  <c r="AO198" i="1" s="1"/>
  <c r="AO199" i="1" s="1"/>
  <c r="AO200" i="1" s="1"/>
  <c r="AO201" i="1" s="1"/>
  <c r="AO202" i="1" s="1"/>
  <c r="AO203" i="1" s="1"/>
  <c r="AO204" i="1" s="1"/>
  <c r="AO205" i="1" s="1"/>
  <c r="AO206" i="1" s="1"/>
  <c r="AO207" i="1" s="1"/>
  <c r="AO208" i="1" s="1"/>
  <c r="AO209" i="1" s="1"/>
  <c r="AO210" i="1" s="1"/>
  <c r="AO211" i="1" s="1"/>
  <c r="AO212" i="1" s="1"/>
  <c r="AO213" i="1" s="1"/>
  <c r="AO214" i="1" s="1"/>
  <c r="AO215" i="1" s="1"/>
  <c r="AO216" i="1" s="1"/>
  <c r="AO219" i="1" s="1"/>
  <c r="AO220" i="1" s="1"/>
  <c r="AO221" i="1" s="1"/>
  <c r="AO222" i="1" s="1"/>
  <c r="AO223" i="1" s="1"/>
  <c r="AO224" i="1" s="1"/>
  <c r="AO225" i="1" s="1"/>
  <c r="AO226" i="1" s="1"/>
  <c r="AO227" i="1" s="1"/>
  <c r="AO228" i="1" s="1"/>
  <c r="AO229" i="1" s="1"/>
  <c r="AO230" i="1" s="1"/>
  <c r="AO231" i="1" s="1"/>
  <c r="AP232" i="1"/>
  <c r="AP233" i="1" s="1"/>
  <c r="AP234" i="1" s="1"/>
  <c r="AP235" i="1" s="1"/>
  <c r="AP236" i="1" s="1"/>
  <c r="AP237" i="1" s="1"/>
  <c r="AP238" i="1" s="1"/>
  <c r="AP239" i="1" s="1"/>
  <c r="AP240" i="1" s="1"/>
  <c r="AP241" i="1" s="1"/>
  <c r="AP242" i="1" s="1"/>
  <c r="AP243" i="1" s="1"/>
  <c r="AP244" i="1" s="1"/>
  <c r="AP245" i="1" s="1"/>
  <c r="AP246" i="1" s="1"/>
  <c r="AP247" i="1" s="1"/>
  <c r="AP248" i="1" s="1"/>
  <c r="AO232" i="1"/>
  <c r="AO233" i="1" s="1"/>
  <c r="AO234" i="1" s="1"/>
  <c r="AO235" i="1" s="1"/>
  <c r="AO236" i="1" s="1"/>
  <c r="AO237" i="1" s="1"/>
  <c r="AO238" i="1" s="1"/>
  <c r="AO239" i="1" s="1"/>
  <c r="AO240" i="1" s="1"/>
  <c r="AO241" i="1" s="1"/>
  <c r="AO242" i="1" s="1"/>
  <c r="AO243" i="1" s="1"/>
  <c r="AO244" i="1" s="1"/>
  <c r="AO245" i="1" s="1"/>
  <c r="AO246" i="1" s="1"/>
  <c r="AO247" i="1" s="1"/>
  <c r="AO248" i="1" s="1"/>
  <c r="AO102" i="1"/>
  <c r="AO103" i="1" s="1"/>
  <c r="AO104" i="1" s="1"/>
  <c r="AO105" i="1" s="1"/>
  <c r="AO106" i="1" s="1"/>
  <c r="AO107" i="1" s="1"/>
  <c r="AO108" i="1" s="1"/>
  <c r="AO109" i="1" s="1"/>
  <c r="AO110" i="1" s="1"/>
  <c r="AO111" i="1" s="1"/>
  <c r="AO112" i="1" s="1"/>
  <c r="AO113" i="1" s="1"/>
  <c r="AO114" i="1" s="1"/>
  <c r="AO115" i="1" s="1"/>
  <c r="AO116" i="1" s="1"/>
  <c r="AO118" i="1" s="1"/>
  <c r="AO119" i="1" s="1"/>
  <c r="AO120" i="1" s="1"/>
  <c r="AO121" i="1" s="1"/>
  <c r="AO122" i="1" s="1"/>
  <c r="AO123" i="1" s="1"/>
  <c r="AO124" i="1" s="1"/>
  <c r="AO125" i="1" s="1"/>
  <c r="AO126" i="1" s="1"/>
  <c r="AO127" i="1" s="1"/>
  <c r="U144" i="1"/>
  <c r="AP133" i="1" l="1"/>
  <c r="AP134" i="1" s="1"/>
  <c r="AP135" i="1" s="1"/>
  <c r="AP137" i="1" s="1"/>
  <c r="AP138" i="1" s="1"/>
  <c r="AP139" i="1" s="1"/>
  <c r="AP140" i="1" s="1"/>
  <c r="AP141" i="1" s="1"/>
  <c r="AO132" i="1"/>
  <c r="AO133" i="1" s="1"/>
  <c r="AO134" i="1" s="1"/>
  <c r="AO135" i="1" s="1"/>
  <c r="AO117" i="1"/>
  <c r="AP117" i="1"/>
  <c r="AO217" i="1"/>
  <c r="AO218" i="1" s="1"/>
  <c r="AP217" i="1"/>
  <c r="AP218" i="1" s="1"/>
  <c r="AO128" i="1"/>
  <c r="AO129" i="1" s="1"/>
  <c r="AO130" i="1" s="1"/>
  <c r="AO131" i="1" s="1"/>
  <c r="AP128" i="1"/>
  <c r="AP129" i="1" s="1"/>
  <c r="AP130" i="1" s="1"/>
  <c r="AP131" i="1" s="1"/>
  <c r="BH144" i="1"/>
  <c r="AK144" i="1"/>
  <c r="AO137" i="1" l="1"/>
  <c r="AO138" i="1" s="1"/>
  <c r="AO139" i="1" s="1"/>
  <c r="AO140" i="1" s="1"/>
  <c r="AO141" i="1" s="1"/>
  <c r="AO136" i="1"/>
  <c r="AP136" i="1"/>
  <c r="AY56" i="1"/>
  <c r="AD56" i="1"/>
  <c r="AD41" i="1"/>
  <c r="AY41" i="1"/>
  <c r="AY28" i="1"/>
  <c r="AD28" i="1"/>
  <c r="AY15" i="1"/>
  <c r="AD15" i="1"/>
  <c r="AO142" i="1"/>
  <c r="AO143" i="1" s="1"/>
  <c r="AO144" i="1" s="1"/>
  <c r="AP142" i="1"/>
  <c r="AP143" i="1" s="1"/>
  <c r="AP144" i="1" s="1"/>
  <c r="AO14" i="1" l="1"/>
  <c r="AP145" i="1"/>
  <c r="AP146" i="1" s="1"/>
  <c r="AP147" i="1" s="1"/>
  <c r="AP148" i="1" s="1"/>
  <c r="AP149" i="1" s="1"/>
  <c r="AO145" i="1"/>
  <c r="AO146" i="1" s="1"/>
  <c r="AO147" i="1" s="1"/>
  <c r="AO148" i="1" s="1"/>
  <c r="AO149" i="1" s="1"/>
  <c r="AF56" i="1"/>
  <c r="AF28" i="1"/>
  <c r="AF15" i="1"/>
  <c r="AF41" i="1"/>
  <c r="AP151" i="1" l="1"/>
  <c r="AP152" i="1" s="1"/>
  <c r="AP150" i="1"/>
  <c r="AO151" i="1"/>
  <c r="AO152" i="1" s="1"/>
  <c r="AO150" i="1"/>
  <c r="AO13" i="1"/>
  <c r="BA15" i="1"/>
  <c r="BA28" i="1"/>
  <c r="BA56" i="1"/>
  <c r="BA41" i="1"/>
  <c r="AO154" i="1" l="1"/>
  <c r="AO155" i="1" s="1"/>
  <c r="AO156" i="1" s="1"/>
  <c r="AO157" i="1" s="1"/>
  <c r="AO158" i="1" s="1"/>
  <c r="AO159" i="1" s="1"/>
  <c r="AO160" i="1" s="1"/>
  <c r="AO161" i="1" s="1"/>
  <c r="AO162" i="1" s="1"/>
  <c r="AO163" i="1" s="1"/>
  <c r="AO164" i="1" s="1"/>
  <c r="AO153" i="1"/>
  <c r="AP154" i="1"/>
  <c r="AP155" i="1" s="1"/>
  <c r="AP156" i="1" s="1"/>
  <c r="AP157" i="1" s="1"/>
  <c r="AP158" i="1" s="1"/>
  <c r="AP159" i="1" s="1"/>
  <c r="AP160" i="1" s="1"/>
  <c r="AP161" i="1" s="1"/>
  <c r="AP162" i="1" s="1"/>
  <c r="AP163" i="1" s="1"/>
  <c r="AP164" i="1" s="1"/>
  <c r="AP153" i="1"/>
  <c r="AO15" i="1"/>
  <c r="AO16" i="1" s="1"/>
  <c r="AO18" i="1" s="1"/>
  <c r="AO19" i="1" s="1"/>
  <c r="AO20" i="1" s="1"/>
  <c r="AO21" i="1" s="1"/>
  <c r="AO22" i="1" s="1"/>
  <c r="AO24" i="1" s="1"/>
  <c r="AO25" i="1" s="1"/>
  <c r="AO26" i="1" s="1"/>
  <c r="AO27" i="1" s="1"/>
  <c r="AO17" i="1"/>
  <c r="AP14" i="1"/>
  <c r="AO165" i="1" l="1"/>
  <c r="AO166" i="1" s="1"/>
  <c r="AO167" i="1" s="1"/>
  <c r="AO168" i="1" s="1"/>
  <c r="AO169" i="1" s="1"/>
  <c r="AO170" i="1" s="1"/>
  <c r="AO171" i="1" s="1"/>
  <c r="AO172" i="1" s="1"/>
  <c r="AO173" i="1" s="1"/>
  <c r="AO174" i="1" s="1"/>
  <c r="AO175" i="1" s="1"/>
  <c r="AO177" i="1" s="1"/>
  <c r="AO178" i="1" s="1"/>
  <c r="AO179" i="1" s="1"/>
  <c r="AO180" i="1" s="1"/>
  <c r="AO181" i="1" s="1"/>
  <c r="AO182" i="1" s="1"/>
  <c r="AO183" i="1" s="1"/>
  <c r="AO184" i="1" s="1"/>
  <c r="AO185" i="1" s="1"/>
  <c r="AO186" i="1" s="1"/>
  <c r="AO187" i="1" s="1"/>
  <c r="AO188" i="1" s="1"/>
  <c r="AP165" i="1"/>
  <c r="AP166" i="1" s="1"/>
  <c r="AP167" i="1" s="1"/>
  <c r="AP168" i="1" s="1"/>
  <c r="AP169" i="1" s="1"/>
  <c r="AP170" i="1" s="1"/>
  <c r="AP171" i="1" s="1"/>
  <c r="AP172" i="1" s="1"/>
  <c r="AP173" i="1" s="1"/>
  <c r="AP174" i="1" s="1"/>
  <c r="AP175" i="1" s="1"/>
  <c r="AP177" i="1" s="1"/>
  <c r="AP178" i="1" s="1"/>
  <c r="AP179" i="1" s="1"/>
  <c r="AP180" i="1" s="1"/>
  <c r="AP181" i="1" s="1"/>
  <c r="AP182" i="1" s="1"/>
  <c r="AP183" i="1" s="1"/>
  <c r="AP184" i="1" s="1"/>
  <c r="AP185" i="1" s="1"/>
  <c r="AP186" i="1" s="1"/>
  <c r="AP187" i="1" s="1"/>
  <c r="AP188" i="1" s="1"/>
  <c r="AO28" i="1"/>
  <c r="AO29" i="1" s="1"/>
  <c r="AO30" i="1" s="1"/>
  <c r="AO32" i="1" s="1"/>
  <c r="AO33" i="1" s="1"/>
  <c r="AO34" i="1" s="1"/>
  <c r="AO35" i="1" s="1"/>
  <c r="AO36" i="1" s="1"/>
  <c r="AO38" i="1" s="1"/>
  <c r="AO23" i="1"/>
  <c r="AP13" i="1"/>
  <c r="AO93" i="1"/>
  <c r="AO94" i="1" s="1"/>
  <c r="AO95" i="1" s="1"/>
  <c r="AO96" i="1" s="1"/>
  <c r="AO97" i="1" s="1"/>
  <c r="AO98" i="1" s="1"/>
  <c r="AO99" i="1" s="1"/>
  <c r="AO100" i="1" s="1"/>
  <c r="AO101" i="1" s="1"/>
  <c r="AO176" i="1" l="1"/>
  <c r="AP176" i="1"/>
  <c r="AO31" i="1"/>
  <c r="AO37" i="1"/>
  <c r="AO39" i="1" s="1"/>
  <c r="AO40" i="1" s="1"/>
  <c r="AO41" i="1" s="1"/>
  <c r="AO42" i="1" s="1"/>
  <c r="AO43" i="1" s="1"/>
  <c r="AO44" i="1" s="1"/>
  <c r="AO46" i="1" s="1"/>
  <c r="AO47" i="1" s="1"/>
  <c r="AO48" i="1" s="1"/>
  <c r="AO50" i="1" s="1"/>
  <c r="AP15" i="1"/>
  <c r="AP16" i="1" s="1"/>
  <c r="AP18" i="1" s="1"/>
  <c r="AP19" i="1" s="1"/>
  <c r="AP20" i="1" s="1"/>
  <c r="AP21" i="1" s="1"/>
  <c r="AP22" i="1" s="1"/>
  <c r="AP17" i="1"/>
  <c r="AO49" i="1" l="1"/>
  <c r="AO51" i="1" s="1"/>
  <c r="AO52" i="1" s="1"/>
  <c r="AO53" i="1" s="1"/>
  <c r="AO54" i="1" s="1"/>
  <c r="AO45" i="1"/>
  <c r="AP24" i="1"/>
  <c r="AP25" i="1" s="1"/>
  <c r="AP23" i="1"/>
  <c r="AO56" i="1" l="1"/>
  <c r="AO57" i="1" s="1"/>
  <c r="AO59" i="1" s="1"/>
  <c r="AO60" i="1" s="1"/>
  <c r="AO62" i="1" s="1"/>
  <c r="AO64" i="1" s="1"/>
  <c r="AO65" i="1" s="1"/>
  <c r="AO55" i="1"/>
  <c r="AP28" i="1"/>
  <c r="AP29" i="1" s="1"/>
  <c r="AP30" i="1" s="1"/>
  <c r="AP26" i="1"/>
  <c r="AP27" i="1" s="1"/>
  <c r="AO273" i="1"/>
  <c r="AO274" i="1" s="1"/>
  <c r="AO275" i="1" s="1"/>
  <c r="AO276" i="1" s="1"/>
  <c r="AO277" i="1" s="1"/>
  <c r="AO278" i="1" s="1"/>
  <c r="AO279" i="1" s="1"/>
  <c r="AO280" i="1" s="1"/>
  <c r="AO281" i="1" s="1"/>
  <c r="AO282" i="1" s="1"/>
  <c r="AO283" i="1" s="1"/>
  <c r="AO284" i="1" s="1"/>
  <c r="AO285" i="1" s="1"/>
  <c r="AO286" i="1" s="1"/>
  <c r="AO287" i="1" s="1"/>
  <c r="AO288" i="1" s="1"/>
  <c r="AO289" i="1" s="1"/>
  <c r="AO290" i="1" s="1"/>
  <c r="AO291" i="1" s="1"/>
  <c r="AP249" i="1"/>
  <c r="AP250" i="1" s="1"/>
  <c r="AP251" i="1" s="1"/>
  <c r="AP252" i="1" s="1"/>
  <c r="AP253" i="1" s="1"/>
  <c r="AP254" i="1" s="1"/>
  <c r="AP255" i="1" s="1"/>
  <c r="AP256" i="1" s="1"/>
  <c r="AP257" i="1" s="1"/>
  <c r="AP258" i="1" s="1"/>
  <c r="AP259" i="1" s="1"/>
  <c r="AP260" i="1" s="1"/>
  <c r="AP273" i="1"/>
  <c r="AP274" i="1" s="1"/>
  <c r="AP275" i="1" s="1"/>
  <c r="AP276" i="1" s="1"/>
  <c r="AP277" i="1" s="1"/>
  <c r="AP278" i="1" s="1"/>
  <c r="AP279" i="1" s="1"/>
  <c r="AP280" i="1" s="1"/>
  <c r="AP281" i="1" s="1"/>
  <c r="AP282" i="1" s="1"/>
  <c r="AP283" i="1" s="1"/>
  <c r="AP284" i="1" s="1"/>
  <c r="AP285" i="1" s="1"/>
  <c r="AP286" i="1" s="1"/>
  <c r="AP287" i="1" s="1"/>
  <c r="AP288" i="1" s="1"/>
  <c r="AP289" i="1" s="1"/>
  <c r="AP290" i="1" s="1"/>
  <c r="AP291" i="1" s="1"/>
  <c r="AO249" i="1"/>
  <c r="AO250" i="1" s="1"/>
  <c r="AO251" i="1" s="1"/>
  <c r="AO252" i="1" s="1"/>
  <c r="AO253" i="1" s="1"/>
  <c r="AO254" i="1" s="1"/>
  <c r="AO255" i="1" s="1"/>
  <c r="AO256" i="1" s="1"/>
  <c r="AO257" i="1" s="1"/>
  <c r="AO258" i="1" s="1"/>
  <c r="AO259" i="1" s="1"/>
  <c r="AO260" i="1" s="1"/>
  <c r="AO292" i="1"/>
  <c r="AO293" i="1" s="1"/>
  <c r="AO294" i="1" s="1"/>
  <c r="AO295" i="1" s="1"/>
  <c r="AO296" i="1" s="1"/>
  <c r="AO297" i="1" s="1"/>
  <c r="AO298" i="1" s="1"/>
  <c r="AO299" i="1" s="1"/>
  <c r="AO300" i="1" s="1"/>
  <c r="AO301" i="1" s="1"/>
  <c r="AO302" i="1" s="1"/>
  <c r="AO303" i="1" s="1"/>
  <c r="AO304" i="1" s="1"/>
  <c r="AO305" i="1" s="1"/>
  <c r="AO306" i="1" s="1"/>
  <c r="AO307" i="1" s="1"/>
  <c r="AO308" i="1" s="1"/>
  <c r="AO309" i="1" s="1"/>
  <c r="AO310" i="1" s="1"/>
  <c r="AO311" i="1" s="1"/>
  <c r="AP292" i="1"/>
  <c r="AP293" i="1" s="1"/>
  <c r="AP294" i="1" s="1"/>
  <c r="AP295" i="1" s="1"/>
  <c r="AP296" i="1" s="1"/>
  <c r="AP297" i="1" s="1"/>
  <c r="AP298" i="1" s="1"/>
  <c r="AP299" i="1" s="1"/>
  <c r="AP300" i="1" s="1"/>
  <c r="AP301" i="1" s="1"/>
  <c r="AP302" i="1" s="1"/>
  <c r="AP303" i="1" s="1"/>
  <c r="AP304" i="1" s="1"/>
  <c r="AP305" i="1" s="1"/>
  <c r="AP306" i="1" s="1"/>
  <c r="AP307" i="1" s="1"/>
  <c r="AP308" i="1" s="1"/>
  <c r="AP309" i="1" s="1"/>
  <c r="AP310" i="1" s="1"/>
  <c r="AP311" i="1" s="1"/>
  <c r="AO67" i="1" l="1"/>
  <c r="AO68" i="1" s="1"/>
  <c r="AO69" i="1" s="1"/>
  <c r="AO70" i="1" s="1"/>
  <c r="AO71" i="1" s="1"/>
  <c r="AO75" i="1" s="1"/>
  <c r="AO77" i="1" s="1"/>
  <c r="AO78" i="1" s="1"/>
  <c r="AO79" i="1" s="1"/>
  <c r="AO80" i="1" s="1"/>
  <c r="AO81" i="1" s="1"/>
  <c r="AO82" i="1" s="1"/>
  <c r="AO84" i="1" s="1"/>
  <c r="AO66" i="1"/>
  <c r="AO61" i="1"/>
  <c r="AO63" i="1" s="1"/>
  <c r="AO58" i="1"/>
  <c r="AP32" i="1"/>
  <c r="AP33" i="1" s="1"/>
  <c r="AP34" i="1" s="1"/>
  <c r="AP35" i="1" s="1"/>
  <c r="AP31" i="1"/>
  <c r="AP93" i="1"/>
  <c r="AP94" i="1" s="1"/>
  <c r="AP95" i="1" s="1"/>
  <c r="AP96" i="1" s="1"/>
  <c r="AP97" i="1" s="1"/>
  <c r="AP98" i="1" s="1"/>
  <c r="AP99" i="1" s="1"/>
  <c r="AP100" i="1" s="1"/>
  <c r="AP101" i="1" s="1"/>
  <c r="AO85" i="1" l="1"/>
  <c r="AO86" i="1"/>
  <c r="AO87" i="1" s="1"/>
  <c r="AO88" i="1" s="1"/>
  <c r="AO89" i="1" s="1"/>
  <c r="AO90" i="1" s="1"/>
  <c r="AO91" i="1" s="1"/>
  <c r="AO92" i="1" s="1"/>
  <c r="AO72" i="1"/>
  <c r="AO83" i="1"/>
  <c r="AP37" i="1"/>
  <c r="AP39" i="1" s="1"/>
  <c r="AP40" i="1" s="1"/>
  <c r="AP41" i="1" s="1"/>
  <c r="AP42" i="1" s="1"/>
  <c r="AP43" i="1" s="1"/>
  <c r="AP44" i="1" s="1"/>
  <c r="AP36" i="1"/>
  <c r="AP38" i="1" s="1"/>
  <c r="AO73" i="1" l="1"/>
  <c r="AO74" i="1" s="1"/>
  <c r="AO76" i="1"/>
  <c r="AP45" i="1"/>
  <c r="AP46" i="1"/>
  <c r="AP47" i="1" s="1"/>
  <c r="AP49" i="1" l="1"/>
  <c r="AP51" i="1" s="1"/>
  <c r="AP52" i="1" s="1"/>
  <c r="AP53" i="1" s="1"/>
  <c r="AP54" i="1" s="1"/>
  <c r="AP48" i="1"/>
  <c r="AP50" i="1" s="1"/>
  <c r="AP56" i="1" l="1"/>
  <c r="AP57" i="1" s="1"/>
  <c r="AP58" i="1" s="1"/>
  <c r="AP55" i="1"/>
  <c r="AP59" i="1" l="1"/>
  <c r="AP60" i="1" s="1"/>
  <c r="AP61" i="1" s="1"/>
  <c r="AP63" i="1" s="1"/>
  <c r="AP62" i="1" l="1"/>
  <c r="AP64" i="1" s="1"/>
  <c r="AP65" i="1" s="1"/>
  <c r="AP67" i="1" s="1"/>
  <c r="AP68" i="1" s="1"/>
  <c r="AP69" i="1" s="1"/>
  <c r="AP70" i="1" s="1"/>
  <c r="AP71" i="1" s="1"/>
  <c r="AP75" i="1" s="1"/>
  <c r="AP77" i="1" s="1"/>
  <c r="AP78" i="1" s="1"/>
  <c r="AP79" i="1" s="1"/>
  <c r="AP80" i="1" s="1"/>
  <c r="AP81" i="1" s="1"/>
  <c r="AP82" i="1" s="1"/>
  <c r="AP66" i="1" l="1"/>
  <c r="AP72" i="1"/>
  <c r="AP73" i="1" s="1"/>
  <c r="AP74" i="1" s="1"/>
  <c r="AP84" i="1"/>
  <c r="AP83" i="1"/>
  <c r="K10" i="1"/>
  <c r="AP76" i="1" l="1"/>
  <c r="AN10" i="1"/>
  <c r="AP85" i="1"/>
  <c r="AP86" i="1"/>
  <c r="AP87" i="1" s="1"/>
  <c r="AP88" i="1" s="1"/>
  <c r="AP89" i="1" s="1"/>
  <c r="AP90" i="1" s="1"/>
  <c r="AP91" i="1" s="1"/>
  <c r="AP92" i="1" s="1"/>
  <c r="H4" i="1" l="1"/>
  <c r="D4" i="1"/>
  <c r="I4" i="1"/>
  <c r="E4" i="1"/>
  <c r="P4" i="1"/>
  <c r="F4" i="1"/>
  <c r="G4" i="1"/>
  <c r="C4" i="1"/>
  <c r="AN4" i="1"/>
  <c r="P3" i="1"/>
  <c r="AN3" i="1"/>
  <c r="C3" i="1"/>
  <c r="E3" i="1"/>
  <c r="F3" i="1"/>
  <c r="I3" i="1"/>
  <c r="G3" i="1"/>
  <c r="H3" i="1"/>
  <c r="D3" i="1"/>
  <c r="A51" i="2" l="1"/>
  <c r="Y55" i="2" s="1"/>
  <c r="A49" i="2" l="1"/>
  <c r="Y53" i="2" s="1"/>
  <c r="A46" i="2"/>
  <c r="Y50" i="2" s="1"/>
  <c r="A52" i="2"/>
  <c r="Y56" i="2" s="1"/>
  <c r="G53" i="2"/>
  <c r="H53" i="2" l="1"/>
  <c r="C47" i="2"/>
  <c r="C49" i="2"/>
  <c r="C51" i="2"/>
  <c r="C46" i="2"/>
  <c r="C52" i="2"/>
  <c r="K5" i="2" l="1"/>
  <c r="J5" i="2"/>
  <c r="L5" i="2" s="1"/>
  <c r="M5" i="2" s="1"/>
  <c r="G47" i="2"/>
  <c r="A47" i="2"/>
  <c r="Y51" i="2" s="1"/>
  <c r="A50" i="2"/>
  <c r="Y54" i="2" s="1"/>
  <c r="G51" i="2"/>
  <c r="G49" i="2"/>
  <c r="C50" i="2"/>
  <c r="H47" i="2" l="1"/>
  <c r="H51" i="2"/>
  <c r="A44" i="2"/>
  <c r="Y48" i="2" s="1"/>
  <c r="J45" i="2"/>
  <c r="L45" i="2" s="1"/>
  <c r="G45" i="2"/>
  <c r="H45" i="2" s="1"/>
  <c r="K45" i="2"/>
  <c r="H49" i="2"/>
  <c r="C44" i="2"/>
  <c r="M45" i="2" l="1"/>
  <c r="AU9" i="2" l="1"/>
  <c r="AQ49" i="2"/>
  <c r="G42" i="2" l="1"/>
  <c r="A11" i="2"/>
  <c r="Y15" i="2" s="1"/>
  <c r="A42" i="2"/>
  <c r="Y46" i="2" s="1"/>
  <c r="A33" i="2"/>
  <c r="Y37" i="2" s="1"/>
  <c r="AJ49" i="2"/>
  <c r="AH49" i="2"/>
  <c r="AJ9" i="2"/>
  <c r="AF9" i="2"/>
  <c r="AS9" i="2"/>
  <c r="AW9" i="2"/>
  <c r="AH9" i="2"/>
  <c r="AB9" i="2"/>
  <c r="Z9" i="2"/>
  <c r="AD9" i="2"/>
  <c r="AY9" i="2"/>
  <c r="BA9" i="2"/>
  <c r="AL9" i="2"/>
  <c r="AO9" i="2"/>
  <c r="AQ9" i="2"/>
  <c r="Z49" i="2"/>
  <c r="AU49" i="2"/>
  <c r="BA49" i="2"/>
  <c r="AS49" i="2"/>
  <c r="AL49" i="2"/>
  <c r="AB49" i="2"/>
  <c r="AF49" i="2"/>
  <c r="AD49" i="2"/>
  <c r="AW49" i="2"/>
  <c r="AY49" i="2"/>
  <c r="AO49" i="2"/>
  <c r="C42" i="2"/>
  <c r="H42" i="2" l="1"/>
  <c r="G3" i="2"/>
  <c r="H3" i="2" s="1"/>
  <c r="A3" i="2"/>
  <c r="Y7" i="2" s="1"/>
  <c r="G6" i="2"/>
  <c r="A36" i="2"/>
  <c r="Y40" i="2" s="1"/>
  <c r="A6" i="2"/>
  <c r="Y10" i="2" s="1"/>
  <c r="A9" i="2"/>
  <c r="Y13" i="2" s="1"/>
  <c r="AM9" i="2"/>
  <c r="AM49" i="2"/>
  <c r="AB102" i="1"/>
  <c r="AB15" i="1"/>
  <c r="AC15" i="1" l="1"/>
  <c r="AC102" i="1"/>
  <c r="G20" i="2"/>
  <c r="G7" i="2"/>
  <c r="Q13" i="1"/>
  <c r="G27" i="2"/>
  <c r="G9" i="2"/>
  <c r="G34" i="2"/>
  <c r="G11" i="2"/>
  <c r="A34" i="2"/>
  <c r="Y38" i="2" s="1"/>
  <c r="H6" i="2"/>
  <c r="C11" i="2"/>
  <c r="C6" i="2"/>
  <c r="C9" i="2"/>
  <c r="C34" i="2"/>
  <c r="C16" i="2"/>
  <c r="G10" i="1"/>
  <c r="P10" i="1"/>
  <c r="AG165" i="1"/>
  <c r="H201" i="1"/>
  <c r="BI182" i="1"/>
  <c r="J194" i="1"/>
  <c r="AU207" i="1"/>
  <c r="K33" i="1"/>
  <c r="E191" i="1"/>
  <c r="E242" i="1"/>
  <c r="BB294" i="1"/>
  <c r="AG313" i="1"/>
  <c r="K229" i="1"/>
  <c r="BB222" i="1"/>
  <c r="D192" i="1"/>
  <c r="BI191" i="1"/>
  <c r="BB250" i="1"/>
  <c r="H171" i="1"/>
  <c r="D267" i="1"/>
  <c r="E320" i="1"/>
  <c r="BI35" i="1"/>
  <c r="BI138" i="1"/>
  <c r="D162" i="1"/>
  <c r="AB271" i="1"/>
  <c r="E43" i="1"/>
  <c r="BB116" i="1"/>
  <c r="H30" i="1"/>
  <c r="AU212" i="1"/>
  <c r="K188" i="1"/>
  <c r="BB259" i="1"/>
  <c r="H99" i="1"/>
  <c r="J171" i="1"/>
  <c r="H299" i="1"/>
  <c r="E181" i="1"/>
  <c r="AG109" i="1"/>
  <c r="BB110" i="1"/>
  <c r="J225" i="1"/>
  <c r="K121" i="1"/>
  <c r="K49" i="1"/>
  <c r="K60" i="1"/>
  <c r="D271" i="1"/>
  <c r="H298" i="1"/>
  <c r="D219" i="1"/>
  <c r="BI168" i="1"/>
  <c r="BB152" i="1"/>
  <c r="H24" i="1"/>
  <c r="K326" i="1"/>
  <c r="BI192" i="1"/>
  <c r="AG298" i="1"/>
  <c r="AB30" i="1"/>
  <c r="J103" i="1"/>
  <c r="BB37" i="1"/>
  <c r="E80" i="1"/>
  <c r="K54" i="1"/>
  <c r="D142" i="1"/>
  <c r="K268" i="1"/>
  <c r="AU195" i="1"/>
  <c r="BB267" i="1"/>
  <c r="AU179" i="1"/>
  <c r="AU64" i="1"/>
  <c r="J64" i="1"/>
  <c r="AB289" i="1"/>
  <c r="AB140" i="1"/>
  <c r="AU65" i="1"/>
  <c r="J52" i="1"/>
  <c r="AU52" i="1"/>
  <c r="BB178" i="1"/>
  <c r="J282" i="1"/>
  <c r="J249" i="1"/>
  <c r="J238" i="1"/>
  <c r="K316" i="1"/>
  <c r="BB281" i="1"/>
  <c r="AG19" i="1"/>
  <c r="J253" i="1"/>
  <c r="K148" i="1"/>
  <c r="J279" i="1"/>
  <c r="E213" i="1"/>
  <c r="J301" i="1"/>
  <c r="BB286" i="1"/>
  <c r="BB208" i="1"/>
  <c r="BB15" i="1"/>
  <c r="AB170" i="1"/>
  <c r="AG125" i="1"/>
  <c r="AG16" i="1"/>
  <c r="AB99" i="1"/>
  <c r="K327" i="1"/>
  <c r="K99" i="1"/>
  <c r="AB258" i="1"/>
  <c r="H236" i="1"/>
  <c r="H331" i="1"/>
  <c r="AG282" i="1"/>
  <c r="D96" i="1"/>
  <c r="BI54" i="1"/>
  <c r="BB264" i="1"/>
  <c r="E214" i="1"/>
  <c r="H313" i="1"/>
  <c r="AB42" i="1"/>
  <c r="AB292" i="1"/>
  <c r="AB93" i="1"/>
  <c r="J240" i="1"/>
  <c r="E16" i="1"/>
  <c r="K24" i="1"/>
  <c r="AU142" i="1"/>
  <c r="BB272" i="1"/>
  <c r="AG215" i="1"/>
  <c r="AG64" i="1"/>
  <c r="H64" i="1"/>
  <c r="BB297" i="1"/>
  <c r="H234" i="1"/>
  <c r="D330" i="1"/>
  <c r="J91" i="1"/>
  <c r="K145" i="1"/>
  <c r="AB278" i="1"/>
  <c r="AB283" i="1"/>
  <c r="AG46" i="1"/>
  <c r="E15" i="1"/>
  <c r="AU54" i="1"/>
  <c r="BB183" i="1"/>
  <c r="K203" i="1"/>
  <c r="E137" i="1"/>
  <c r="J224" i="1"/>
  <c r="BI158" i="1"/>
  <c r="AU110" i="1"/>
  <c r="H229" i="1"/>
  <c r="AU112" i="1"/>
  <c r="AU310" i="1"/>
  <c r="D191" i="1"/>
  <c r="D173" i="1"/>
  <c r="J196" i="1"/>
  <c r="H325" i="1"/>
  <c r="D290" i="1"/>
  <c r="AG246" i="1"/>
  <c r="K166" i="1"/>
  <c r="J235" i="1"/>
  <c r="H82" i="1"/>
  <c r="E91" i="1"/>
  <c r="J291" i="1"/>
  <c r="AB21" i="1"/>
  <c r="BB203" i="1"/>
  <c r="D257" i="1"/>
  <c r="BB133" i="1"/>
  <c r="AB123" i="1"/>
  <c r="J29" i="1"/>
  <c r="AG293" i="1"/>
  <c r="E304" i="1"/>
  <c r="H79" i="1"/>
  <c r="D318" i="1"/>
  <c r="H271" i="1"/>
  <c r="AG209" i="1"/>
  <c r="BB86" i="1"/>
  <c r="D151" i="1"/>
  <c r="D251" i="1"/>
  <c r="BB278" i="1"/>
  <c r="AG108" i="1"/>
  <c r="J99" i="1"/>
  <c r="D223" i="1"/>
  <c r="BB247" i="1"/>
  <c r="J167" i="1"/>
  <c r="H322" i="1"/>
  <c r="H105" i="1"/>
  <c r="D111" i="1"/>
  <c r="BB140" i="1"/>
  <c r="J278" i="1"/>
  <c r="J170" i="1"/>
  <c r="J140" i="1"/>
  <c r="J305" i="1"/>
  <c r="E173" i="1"/>
  <c r="K282" i="1"/>
  <c r="E221" i="1"/>
  <c r="D195" i="1"/>
  <c r="E65" i="1"/>
  <c r="D234" i="1"/>
  <c r="K84" i="1"/>
  <c r="AU42" i="1"/>
  <c r="BI119" i="1"/>
  <c r="AU51" i="1"/>
  <c r="H220" i="1"/>
  <c r="D16" i="1"/>
  <c r="D97" i="1"/>
  <c r="AB95" i="1"/>
  <c r="AB185" i="1"/>
  <c r="BI174" i="1"/>
  <c r="BB270" i="1"/>
  <c r="BI169" i="1"/>
  <c r="E270" i="1"/>
  <c r="AB239" i="1"/>
  <c r="E263" i="1"/>
  <c r="J137" i="1"/>
  <c r="H22" i="1"/>
  <c r="AB237" i="1"/>
  <c r="AU148" i="1"/>
  <c r="E148" i="1"/>
  <c r="M7" i="1"/>
  <c r="D205" i="1"/>
  <c r="AB91" i="1"/>
  <c r="AB111" i="1"/>
  <c r="AB103" i="1"/>
  <c r="AB143" i="1"/>
  <c r="J133" i="1"/>
  <c r="H249" i="1"/>
  <c r="H151" i="1"/>
  <c r="AB315" i="1"/>
  <c r="J44" i="1"/>
  <c r="BI226" i="1"/>
  <c r="J248" i="1"/>
  <c r="J286" i="1"/>
  <c r="J220" i="1"/>
  <c r="AB84" i="1"/>
  <c r="BI256" i="1"/>
  <c r="BI32" i="1"/>
  <c r="BB182" i="1"/>
  <c r="BB118" i="1"/>
  <c r="E32" i="1"/>
  <c r="AB51" i="1"/>
  <c r="J239" i="1"/>
  <c r="BB293" i="1"/>
  <c r="K183" i="1"/>
  <c r="K295" i="1"/>
  <c r="AB71" i="1"/>
  <c r="D311" i="1"/>
  <c r="J277" i="1"/>
  <c r="BI249" i="1"/>
  <c r="J85" i="1"/>
  <c r="AG103" i="1"/>
  <c r="BB254" i="1"/>
  <c r="AB332" i="1"/>
  <c r="H85" i="1"/>
  <c r="J327" i="1"/>
  <c r="AG255" i="1"/>
  <c r="K247" i="1"/>
  <c r="BB263" i="1"/>
  <c r="K250" i="1"/>
  <c r="BI160" i="1"/>
  <c r="BI86" i="1"/>
  <c r="AG137" i="1"/>
  <c r="AU196" i="1"/>
  <c r="BB292" i="1"/>
  <c r="AU300" i="1"/>
  <c r="H222" i="1"/>
  <c r="E82" i="1"/>
  <c r="AG95" i="1"/>
  <c r="K311" i="1"/>
  <c r="J273" i="1"/>
  <c r="D239" i="1"/>
  <c r="J160" i="1"/>
  <c r="E196" i="1"/>
  <c r="AB299" i="1"/>
  <c r="H172" i="1"/>
  <c r="K232" i="1"/>
  <c r="AG152" i="1"/>
  <c r="AG34" i="1"/>
  <c r="E248" i="1"/>
  <c r="BB310" i="1"/>
  <c r="K104" i="1"/>
  <c r="D194" i="1"/>
  <c r="D160" i="1"/>
  <c r="E323" i="1"/>
  <c r="AG265" i="1"/>
  <c r="BI198" i="1"/>
  <c r="AG22" i="1"/>
  <c r="H252" i="1"/>
  <c r="D289" i="1"/>
  <c r="J308" i="1"/>
  <c r="D116" i="1"/>
  <c r="AG222" i="1"/>
  <c r="J320" i="1"/>
  <c r="J22" i="1"/>
  <c r="E84" i="1"/>
  <c r="H184" i="1"/>
  <c r="AU109" i="1"/>
  <c r="BB196" i="1"/>
  <c r="AU311" i="1"/>
  <c r="I10" i="1"/>
  <c r="F10" i="1"/>
  <c r="H159" i="1"/>
  <c r="BB42" i="1"/>
  <c r="E46" i="1"/>
  <c r="J297" i="1"/>
  <c r="BB16" i="1"/>
  <c r="H119" i="1"/>
  <c r="BI116" i="1"/>
  <c r="AB245" i="1"/>
  <c r="K53" i="1"/>
  <c r="AG145" i="1"/>
  <c r="D122" i="1"/>
  <c r="K208" i="1"/>
  <c r="D119" i="1"/>
  <c r="BB212" i="1"/>
  <c r="AU114" i="1"/>
  <c r="K124" i="1"/>
  <c r="J197" i="1"/>
  <c r="E269" i="1"/>
  <c r="K273" i="1"/>
  <c r="AG228" i="1"/>
  <c r="J284" i="1"/>
  <c r="H248" i="1"/>
  <c r="D329" i="1"/>
  <c r="H141" i="1"/>
  <c r="D57" i="1"/>
  <c r="K137" i="1"/>
  <c r="BB273" i="1"/>
  <c r="K313" i="1"/>
  <c r="J123" i="1"/>
  <c r="D210" i="1"/>
  <c r="E94" i="1"/>
  <c r="BB90" i="1"/>
  <c r="AB20" i="1"/>
  <c r="K305" i="1"/>
  <c r="AB29" i="1"/>
  <c r="AU220" i="1"/>
  <c r="AB113" i="1"/>
  <c r="J290" i="1"/>
  <c r="AB301" i="1"/>
  <c r="K294" i="1"/>
  <c r="BI189" i="1"/>
  <c r="BB138" i="1"/>
  <c r="BI64" i="1"/>
  <c r="BI30" i="1"/>
  <c r="D82" i="1"/>
  <c r="BB320" i="1"/>
  <c r="AB329" i="1"/>
  <c r="J306" i="1"/>
  <c r="AG320" i="1"/>
  <c r="J94" i="1"/>
  <c r="D270" i="1"/>
  <c r="AB181" i="1"/>
  <c r="D62" i="1"/>
  <c r="BI140" i="1"/>
  <c r="E318" i="1"/>
  <c r="AU256" i="1"/>
  <c r="AG44" i="1"/>
  <c r="D301" i="1"/>
  <c r="AU160" i="1"/>
  <c r="D304" i="1"/>
  <c r="K180" i="1"/>
  <c r="H145" i="1"/>
  <c r="H60" i="1"/>
  <c r="AU43" i="1"/>
  <c r="AB155" i="1"/>
  <c r="J154" i="1"/>
  <c r="BI147" i="1"/>
  <c r="K216" i="1"/>
  <c r="AU47" i="1"/>
  <c r="D240" i="1"/>
  <c r="K284" i="1"/>
  <c r="AG184" i="1"/>
  <c r="A8" i="1"/>
  <c r="H284" i="1"/>
  <c r="AU229" i="1"/>
  <c r="H311" i="1"/>
  <c r="J213" i="1"/>
  <c r="H232" i="1"/>
  <c r="BB309" i="1"/>
  <c r="AG300" i="1"/>
  <c r="BI163" i="1"/>
  <c r="BB325" i="1"/>
  <c r="J179" i="1"/>
  <c r="AU257" i="1"/>
  <c r="AG275" i="1"/>
  <c r="AU68" i="1"/>
  <c r="J70" i="1"/>
  <c r="K109" i="1"/>
  <c r="AU231" i="1"/>
  <c r="BB21" i="1"/>
  <c r="BB160" i="1"/>
  <c r="AU116" i="1"/>
  <c r="D242" i="1"/>
  <c r="E331" i="1"/>
  <c r="AU208" i="1"/>
  <c r="D141" i="1"/>
  <c r="AU107" i="1"/>
  <c r="BB193" i="1"/>
  <c r="AU249" i="1"/>
  <c r="J193" i="1"/>
  <c r="J252" i="1"/>
  <c r="J34" i="1"/>
  <c r="H253" i="1"/>
  <c r="E53" i="1"/>
  <c r="AB37" i="1"/>
  <c r="E200" i="1"/>
  <c r="D15" i="1"/>
  <c r="AU170" i="1"/>
  <c r="D310" i="1"/>
  <c r="AB146" i="1"/>
  <c r="BB145" i="1"/>
  <c r="E261" i="1"/>
  <c r="D40" i="1"/>
  <c r="BB113" i="1"/>
  <c r="AB243" i="1"/>
  <c r="AB246" i="1"/>
  <c r="AU88" i="1"/>
  <c r="AG331" i="1"/>
  <c r="H104" i="1"/>
  <c r="BI230" i="1"/>
  <c r="BB251" i="1"/>
  <c r="K289" i="1"/>
  <c r="BB324" i="1"/>
  <c r="J104" i="1"/>
  <c r="E111" i="1"/>
  <c r="AB16" i="1"/>
  <c r="D79" i="1"/>
  <c r="E183" i="1"/>
  <c r="D300" i="1"/>
  <c r="AB244" i="1"/>
  <c r="AU78" i="1"/>
  <c r="AG229" i="1"/>
  <c r="AU270" i="1"/>
  <c r="AB236" i="1"/>
  <c r="E40" i="1"/>
  <c r="H122" i="1"/>
  <c r="BI77" i="1"/>
  <c r="BI171" i="1"/>
  <c r="AU81" i="1"/>
  <c r="J326" i="1"/>
  <c r="E240" i="1"/>
  <c r="D147" i="1"/>
  <c r="D184" i="1"/>
  <c r="D207" i="1"/>
  <c r="AB252" i="1"/>
  <c r="AG311" i="1"/>
  <c r="J269" i="1"/>
  <c r="AG56" i="1"/>
  <c r="AG110" i="1"/>
  <c r="BB75" i="1"/>
  <c r="J42" i="1"/>
  <c r="J281" i="1"/>
  <c r="E107" i="1"/>
  <c r="BB26" i="1"/>
  <c r="H192" i="1"/>
  <c r="J189" i="1"/>
  <c r="AU41" i="1"/>
  <c r="K151" i="1"/>
  <c r="AG292" i="1"/>
  <c r="K47" i="1"/>
  <c r="AU163" i="1"/>
  <c r="BB216" i="1"/>
  <c r="D282" i="1"/>
  <c r="E121" i="1"/>
  <c r="AB240" i="1"/>
  <c r="E139" i="1"/>
  <c r="H178" i="1"/>
  <c r="AG159" i="1"/>
  <c r="AB328" i="1"/>
  <c r="J49" i="1"/>
  <c r="E154" i="1"/>
  <c r="AG18" i="1"/>
  <c r="BB115" i="1"/>
  <c r="AB149" i="1"/>
  <c r="AG315" i="1"/>
  <c r="E113" i="1"/>
  <c r="BI39" i="1"/>
  <c r="AB304" i="1"/>
  <c r="E115" i="1"/>
  <c r="AG301" i="1"/>
  <c r="BB284" i="1"/>
  <c r="K262" i="1"/>
  <c r="BI29" i="1"/>
  <c r="D215" i="1"/>
  <c r="J219" i="1"/>
  <c r="J134" i="1"/>
  <c r="BI229" i="1"/>
  <c r="J30" i="1"/>
  <c r="H310" i="1"/>
  <c r="H113" i="1"/>
  <c r="BB19" i="1"/>
  <c r="E210" i="1"/>
  <c r="J96" i="1"/>
  <c r="K200" i="1"/>
  <c r="BI115" i="1"/>
  <c r="BI75" i="1"/>
  <c r="E56" i="1"/>
  <c r="AG81" i="1"/>
  <c r="K105" i="1"/>
  <c r="J37" i="1"/>
  <c r="AB318" i="1"/>
  <c r="K300" i="1"/>
  <c r="AU167" i="1"/>
  <c r="AU260" i="1"/>
  <c r="BB200" i="1"/>
  <c r="K221" i="1"/>
  <c r="D87" i="1"/>
  <c r="K172" i="1"/>
  <c r="E118" i="1"/>
  <c r="K245" i="1"/>
  <c r="H162" i="1"/>
  <c r="AG15" i="1"/>
  <c r="AG232" i="1"/>
  <c r="BI195" i="1"/>
  <c r="D273" i="1"/>
  <c r="AU269" i="1"/>
  <c r="J98" i="1"/>
  <c r="J53" i="1"/>
  <c r="BB226" i="1"/>
  <c r="E10" i="1"/>
  <c r="H33" i="1"/>
  <c r="H244" i="1"/>
  <c r="J250" i="1"/>
  <c r="K285" i="1"/>
  <c r="AG207" i="1"/>
  <c r="K143" i="1"/>
  <c r="BB91" i="1"/>
  <c r="BB261" i="1"/>
  <c r="H266" i="1"/>
  <c r="BB78" i="1"/>
  <c r="L9" i="1"/>
  <c r="E134" i="1"/>
  <c r="BB228" i="1"/>
  <c r="H258" i="1"/>
  <c r="BI180" i="1"/>
  <c r="H67" i="1"/>
  <c r="H174" i="1"/>
  <c r="AB19" i="1"/>
  <c r="D37" i="1"/>
  <c r="AB107" i="1"/>
  <c r="E151" i="1"/>
  <c r="BB202" i="1"/>
  <c r="AG267" i="1"/>
  <c r="J80" i="1"/>
  <c r="H209" i="1"/>
  <c r="D288" i="1"/>
  <c r="D20" i="1"/>
  <c r="AB40" i="1"/>
  <c r="D258" i="1"/>
  <c r="E51" i="1"/>
  <c r="AB323" i="1"/>
  <c r="E177" i="1"/>
  <c r="H257" i="1"/>
  <c r="AG220" i="1"/>
  <c r="BB114" i="1"/>
  <c r="J135" i="1"/>
  <c r="K175" i="1"/>
  <c r="J215" i="1"/>
  <c r="AG84" i="1"/>
  <c r="AB70" i="1"/>
  <c r="H138" i="1"/>
  <c r="J116" i="1"/>
  <c r="AB34" i="1"/>
  <c r="AG253" i="1"/>
  <c r="BI211" i="1"/>
  <c r="BI85" i="1"/>
  <c r="J88" i="1"/>
  <c r="AU172" i="1"/>
  <c r="AB326" i="1"/>
  <c r="H166" i="1"/>
  <c r="BB307" i="1"/>
  <c r="AG299" i="1"/>
  <c r="AU295" i="1"/>
  <c r="E252" i="1"/>
  <c r="AG286" i="1"/>
  <c r="AB173" i="1"/>
  <c r="H287" i="1"/>
  <c r="AG192" i="1"/>
  <c r="BI107" i="1"/>
  <c r="K125" i="1"/>
  <c r="H20" i="1"/>
  <c r="AU40" i="1"/>
  <c r="AU80" i="1"/>
  <c r="AB142" i="1"/>
  <c r="H52" i="1"/>
  <c r="J108" i="1"/>
  <c r="J319" i="1"/>
  <c r="D109" i="1"/>
  <c r="K317" i="1"/>
  <c r="J35" i="1"/>
  <c r="AB25" i="1"/>
  <c r="K160" i="1"/>
  <c r="E182" i="1"/>
  <c r="J276" i="1"/>
  <c r="BI201" i="1"/>
  <c r="J142" i="1"/>
  <c r="BI123" i="1"/>
  <c r="J180" i="1"/>
  <c r="AB325" i="1"/>
  <c r="AG88" i="1"/>
  <c r="AB96" i="1"/>
  <c r="BB167" i="1"/>
  <c r="AG204" i="1"/>
  <c r="E157" i="1"/>
  <c r="AU222" i="1"/>
  <c r="BB175" i="1"/>
  <c r="J207" i="1"/>
  <c r="K286" i="1"/>
  <c r="BB33" i="1"/>
  <c r="H231" i="1"/>
  <c r="D263" i="1"/>
  <c r="E310" i="1"/>
  <c r="D43" i="1"/>
  <c r="D18" i="1"/>
  <c r="J192" i="1"/>
  <c r="AG274" i="1"/>
  <c r="BB124" i="1"/>
  <c r="AU145" i="1"/>
  <c r="E330" i="1"/>
  <c r="H305" i="1"/>
  <c r="AU30" i="1"/>
  <c r="H250" i="1"/>
  <c r="J203" i="1"/>
  <c r="J46" i="1"/>
  <c r="AU69" i="1"/>
  <c r="BB245" i="1"/>
  <c r="E185" i="1"/>
  <c r="J90" i="1"/>
  <c r="E286" i="1"/>
  <c r="BB240" i="1"/>
  <c r="J122" i="1"/>
  <c r="K134" i="1"/>
  <c r="BB154" i="1"/>
  <c r="AU113" i="1"/>
  <c r="K71" i="1"/>
  <c r="AG174" i="1"/>
  <c r="K249" i="1"/>
  <c r="AG49" i="1"/>
  <c r="AU268" i="1"/>
  <c r="BB275" i="1"/>
  <c r="BB255" i="1"/>
  <c r="D78" i="1"/>
  <c r="K182" i="1"/>
  <c r="K296" i="1"/>
  <c r="J19" i="1"/>
  <c r="E125" i="1"/>
  <c r="E235" i="1"/>
  <c r="J67" i="1"/>
  <c r="E272" i="1"/>
  <c r="K75" i="1"/>
  <c r="BB265" i="1"/>
  <c r="E250" i="1"/>
  <c r="K122" i="1"/>
  <c r="J28" i="1"/>
  <c r="J330" i="1"/>
  <c r="AU302" i="1"/>
  <c r="D255" i="1"/>
  <c r="E299" i="1"/>
  <c r="D243" i="1"/>
  <c r="K6" i="1"/>
  <c r="E312" i="1"/>
  <c r="AB307" i="1"/>
  <c r="H158" i="1"/>
  <c r="AG261" i="1"/>
  <c r="AU86" i="1"/>
  <c r="H278" i="1"/>
  <c r="E96" i="1"/>
  <c r="E206" i="1"/>
  <c r="AU21" i="1"/>
  <c r="AU102" i="1"/>
  <c r="D200" i="1"/>
  <c r="AG271" i="1"/>
  <c r="K252" i="1"/>
  <c r="K206" i="1"/>
  <c r="H329" i="1"/>
  <c r="BI69" i="1"/>
  <c r="BB298" i="1"/>
  <c r="AB300" i="1"/>
  <c r="AB137" i="1"/>
  <c r="H71" i="1"/>
  <c r="AU303" i="1"/>
  <c r="J280" i="1"/>
  <c r="AG281" i="1"/>
  <c r="AG41" i="1"/>
  <c r="BI80" i="1"/>
  <c r="K195" i="1"/>
  <c r="K240" i="1"/>
  <c r="D238" i="1"/>
  <c r="BB34" i="1"/>
  <c r="AU198" i="1"/>
  <c r="AU199" i="1"/>
  <c r="J105" i="1"/>
  <c r="AG189" i="1"/>
  <c r="AG285" i="1"/>
  <c r="AG312" i="1"/>
  <c r="H327" i="1"/>
  <c r="AB298" i="1"/>
  <c r="BI103" i="1"/>
  <c r="AU259" i="1"/>
  <c r="AU169" i="1"/>
  <c r="H96" i="1"/>
  <c r="E21" i="1"/>
  <c r="D106" i="1"/>
  <c r="BB233" i="1"/>
  <c r="H25" i="1"/>
  <c r="AB235" i="1"/>
  <c r="BB280" i="1"/>
  <c r="E122" i="1"/>
  <c r="BB331" i="1"/>
  <c r="H69" i="1"/>
  <c r="J236" i="1"/>
  <c r="BB125" i="1"/>
  <c r="J81" i="1"/>
  <c r="E172" i="1"/>
  <c r="AB59" i="1"/>
  <c r="K299" i="1"/>
  <c r="AG223" i="1"/>
  <c r="J114" i="1"/>
  <c r="BB89" i="1"/>
  <c r="E93" i="1"/>
  <c r="J188" i="1"/>
  <c r="BB107" i="1"/>
  <c r="D320" i="1"/>
  <c r="BI170" i="1"/>
  <c r="J329" i="1"/>
  <c r="AU120" i="1"/>
  <c r="BI255" i="1"/>
  <c r="E152" i="1"/>
  <c r="H156" i="1"/>
  <c r="H282" i="1"/>
  <c r="D140" i="1"/>
  <c r="E49" i="1"/>
  <c r="J125" i="1"/>
  <c r="K306" i="1"/>
  <c r="BI184" i="1"/>
  <c r="AB98" i="1"/>
  <c r="BB321" i="1"/>
  <c r="BB199" i="1"/>
  <c r="J205" i="1"/>
  <c r="H21" i="1"/>
  <c r="AG32" i="1"/>
  <c r="D312" i="1"/>
  <c r="M9" i="1"/>
  <c r="BI213" i="1"/>
  <c r="J51" i="1"/>
  <c r="K135" i="1"/>
  <c r="AB321" i="1"/>
  <c r="J89" i="1"/>
  <c r="AB116" i="1"/>
  <c r="AB133" i="1"/>
  <c r="K79" i="1"/>
  <c r="K146" i="1"/>
  <c r="BI179" i="1"/>
  <c r="BB312" i="1"/>
  <c r="AB125" i="1"/>
  <c r="AB314" i="1"/>
  <c r="J302" i="1"/>
  <c r="H230" i="1"/>
  <c r="D134" i="1"/>
  <c r="AG263" i="1"/>
  <c r="J258" i="1"/>
  <c r="J20" i="1"/>
  <c r="E127" i="1"/>
  <c r="D213" i="1"/>
  <c r="BI212" i="1"/>
  <c r="D268" i="1"/>
  <c r="D69" i="1"/>
  <c r="AG273" i="1"/>
  <c r="D262" i="1"/>
  <c r="AG295" i="1"/>
  <c r="AU127" i="1"/>
  <c r="H193" i="1"/>
  <c r="D89" i="1"/>
  <c r="H225" i="1"/>
  <c r="AU205" i="1"/>
  <c r="AG57" i="1"/>
  <c r="BB204" i="1"/>
  <c r="H207" i="1"/>
  <c r="BB163" i="1"/>
  <c r="AB60" i="1"/>
  <c r="D113" i="1"/>
  <c r="D42" i="1"/>
  <c r="E135" i="1"/>
  <c r="BI154" i="1"/>
  <c r="AG185" i="1"/>
  <c r="J86" i="1"/>
  <c r="M8" i="1"/>
  <c r="BB84" i="1"/>
  <c r="D123" i="1"/>
  <c r="AG319" i="1"/>
  <c r="J209" i="1"/>
  <c r="M6" i="1"/>
  <c r="K155" i="1"/>
  <c r="D49" i="1"/>
  <c r="AU213" i="1"/>
  <c r="BB51" i="1"/>
  <c r="J79" i="1"/>
  <c r="BI62" i="1"/>
  <c r="AU157" i="1"/>
  <c r="E288" i="1"/>
  <c r="AG268" i="1"/>
  <c r="K191" i="1"/>
  <c r="AU139" i="1"/>
  <c r="BI108" i="1"/>
  <c r="BB198" i="1"/>
  <c r="AB82" i="1"/>
  <c r="BI219" i="1"/>
  <c r="H154" i="1"/>
  <c r="J177" i="1"/>
  <c r="AG143" i="1"/>
  <c r="AG96" i="1"/>
  <c r="AU119" i="1"/>
  <c r="AB268" i="1"/>
  <c r="AG332" i="1"/>
  <c r="BI145" i="1"/>
  <c r="AG97" i="1"/>
  <c r="BB139" i="1"/>
  <c r="BB49" i="1"/>
  <c r="AB141" i="1"/>
  <c r="AU156" i="1"/>
  <c r="H87" i="1"/>
  <c r="J230" i="1"/>
  <c r="AG231" i="1"/>
  <c r="E64" i="1"/>
  <c r="AG208" i="1"/>
  <c r="E306" i="1"/>
  <c r="AU53" i="1"/>
  <c r="AB69" i="1"/>
  <c r="AG172" i="1"/>
  <c r="K106" i="1"/>
  <c r="H300" i="1"/>
  <c r="E26" i="1"/>
  <c r="D187" i="1"/>
  <c r="BB143" i="1"/>
  <c r="K98" i="1"/>
  <c r="AB303" i="1"/>
  <c r="H188" i="1"/>
  <c r="AG146" i="1"/>
  <c r="J289" i="1"/>
  <c r="AG80" i="1"/>
  <c r="J40" i="1"/>
  <c r="K95" i="1"/>
  <c r="K103" i="1"/>
  <c r="BB112" i="1"/>
  <c r="D29" i="1"/>
  <c r="AB287" i="1"/>
  <c r="AG289" i="1"/>
  <c r="AG254" i="1"/>
  <c r="AU271" i="1"/>
  <c r="BI148" i="1"/>
  <c r="D299" i="1"/>
  <c r="H239" i="1"/>
  <c r="AG230" i="1"/>
  <c r="E143" i="1"/>
  <c r="D159" i="1"/>
  <c r="BI84" i="1"/>
  <c r="AB104" i="1"/>
  <c r="E255" i="1"/>
  <c r="D180" i="1"/>
  <c r="AU24" i="1"/>
  <c r="AG194" i="1"/>
  <c r="BB274" i="1"/>
  <c r="AG182" i="1"/>
  <c r="K261" i="1"/>
  <c r="BB300" i="1"/>
  <c r="AB255" i="1"/>
  <c r="E138" i="1"/>
  <c r="D51" i="1"/>
  <c r="AB118" i="1"/>
  <c r="D21" i="1"/>
  <c r="AG157" i="1"/>
  <c r="AG119" i="1"/>
  <c r="D39" i="1"/>
  <c r="BB162" i="1"/>
  <c r="AG40" i="1"/>
  <c r="AG287" i="1"/>
  <c r="D259" i="1"/>
  <c r="E19" i="1"/>
  <c r="BB28" i="1"/>
  <c r="AG60" i="1"/>
  <c r="H272" i="1"/>
  <c r="AB65" i="1"/>
  <c r="BB71" i="1"/>
  <c r="BB268" i="1"/>
  <c r="D175" i="1"/>
  <c r="AB276" i="1"/>
  <c r="E243" i="1"/>
  <c r="E88" i="1"/>
  <c r="J256" i="1"/>
  <c r="BI106" i="1"/>
  <c r="AB56" i="1"/>
  <c r="J241" i="1"/>
  <c r="D317" i="1"/>
  <c r="H98" i="1"/>
  <c r="J285" i="1"/>
  <c r="E309" i="1"/>
  <c r="D88" i="1"/>
  <c r="K185" i="1"/>
  <c r="J243" i="1"/>
  <c r="K319" i="1"/>
  <c r="K118" i="1"/>
  <c r="E166" i="1"/>
  <c r="K171" i="1"/>
  <c r="E291" i="1"/>
  <c r="E99" i="1"/>
  <c r="AB242" i="1"/>
  <c r="E199" i="1"/>
  <c r="AB324" i="1"/>
  <c r="AG212" i="1"/>
  <c r="BI109" i="1"/>
  <c r="J328" i="1"/>
  <c r="AU177" i="1"/>
  <c r="D24" i="1"/>
  <c r="D25" i="1"/>
  <c r="J267" i="1"/>
  <c r="BB243" i="1"/>
  <c r="BI143" i="1"/>
  <c r="J102" i="1"/>
  <c r="E103" i="1"/>
  <c r="BI202" i="1"/>
  <c r="BI220" i="1"/>
  <c r="BB241" i="1"/>
  <c r="BI111" i="1"/>
  <c r="E317" i="1"/>
  <c r="BB119" i="1"/>
  <c r="AG283" i="1"/>
  <c r="AU225" i="1"/>
  <c r="AG102" i="1"/>
  <c r="BB313" i="1"/>
  <c r="D253" i="1"/>
  <c r="J311" i="1"/>
  <c r="D124" i="1"/>
  <c r="A2" i="1"/>
  <c r="AB288" i="1"/>
  <c r="BI41" i="1"/>
  <c r="BI16" i="1"/>
  <c r="BI127" i="1"/>
  <c r="D314" i="1"/>
  <c r="K57" i="1"/>
  <c r="D102" i="1"/>
  <c r="D28" i="1"/>
  <c r="K189" i="1"/>
  <c r="BB18" i="1"/>
  <c r="AB267" i="1"/>
  <c r="H315" i="1"/>
  <c r="K181" i="1"/>
  <c r="H180" i="1"/>
  <c r="D199" i="1"/>
  <c r="K193" i="1"/>
  <c r="BI152" i="1"/>
  <c r="AG330" i="1"/>
  <c r="K35" i="1"/>
  <c r="AG305" i="1"/>
  <c r="H262" i="1"/>
  <c r="E283" i="1"/>
  <c r="D245" i="1"/>
  <c r="BI43" i="1"/>
  <c r="AG37" i="1"/>
  <c r="BI194" i="1"/>
  <c r="AG328" i="1"/>
  <c r="H77" i="1"/>
  <c r="J95" i="1"/>
  <c r="K139" i="1"/>
  <c r="H120" i="1"/>
  <c r="K25" i="1"/>
  <c r="D181" i="1"/>
  <c r="E273" i="1"/>
  <c r="AG154" i="1"/>
  <c r="BI181" i="1"/>
  <c r="H238" i="1"/>
  <c r="AB305" i="1"/>
  <c r="BB171" i="1"/>
  <c r="K20" i="1"/>
  <c r="J33" i="1"/>
  <c r="E203" i="1"/>
  <c r="AG280" i="1"/>
  <c r="K163" i="1"/>
  <c r="H267" i="1"/>
  <c r="J300" i="1"/>
  <c r="H200" i="1"/>
  <c r="AB44" i="1"/>
  <c r="K242" i="1"/>
  <c r="E133" i="1"/>
  <c r="D182" i="1"/>
  <c r="AU200" i="1"/>
  <c r="AB159" i="1"/>
  <c r="AU29" i="1"/>
  <c r="AU103" i="1"/>
  <c r="E167" i="1"/>
  <c r="AU293" i="1"/>
  <c r="E180" i="1"/>
  <c r="BI259" i="1"/>
  <c r="E142" i="1"/>
  <c r="E254" i="1"/>
  <c r="H51" i="1"/>
  <c r="BI113" i="1"/>
  <c r="E328" i="1"/>
  <c r="AB171" i="1"/>
  <c r="K165" i="1"/>
  <c r="AB52" i="1"/>
  <c r="H54" i="1"/>
  <c r="E110" i="1"/>
  <c r="H43" i="1"/>
  <c r="D331" i="1"/>
  <c r="AG21" i="1"/>
  <c r="J165" i="1"/>
  <c r="H89" i="1"/>
  <c r="AU305" i="1"/>
  <c r="K234" i="1"/>
  <c r="J200" i="1"/>
  <c r="E239" i="1"/>
  <c r="H274" i="1"/>
  <c r="K168" i="1"/>
  <c r="AB251" i="1"/>
  <c r="K39" i="1"/>
  <c r="AG26" i="1"/>
  <c r="BB232" i="1"/>
  <c r="E20" i="1"/>
  <c r="E329" i="1"/>
  <c r="AB188" i="1"/>
  <c r="D165" i="1"/>
  <c r="D103" i="1"/>
  <c r="J43" i="1"/>
  <c r="AB110" i="1"/>
  <c r="E161" i="1"/>
  <c r="H44" i="1"/>
  <c r="D168" i="1"/>
  <c r="BB146" i="1"/>
  <c r="AG284" i="1"/>
  <c r="BI15" i="1"/>
  <c r="D197" i="1"/>
  <c r="BB59" i="1"/>
  <c r="AU168" i="1"/>
  <c r="BB238" i="1"/>
  <c r="BI67" i="1"/>
  <c r="E104" i="1"/>
  <c r="AB311" i="1"/>
  <c r="E253" i="1"/>
  <c r="BB62" i="1"/>
  <c r="E198" i="1"/>
  <c r="AU193" i="1"/>
  <c r="AG82" i="1"/>
  <c r="H26" i="1"/>
  <c r="BB64" i="1"/>
  <c r="K34" i="1"/>
  <c r="AB161" i="1"/>
  <c r="AG294" i="1"/>
  <c r="BB40" i="1"/>
  <c r="A6" i="1"/>
  <c r="K178" i="1"/>
  <c r="E204" i="1"/>
  <c r="E311" i="1"/>
  <c r="AB85" i="1"/>
  <c r="AG134" i="1"/>
  <c r="BB318" i="1"/>
  <c r="J202" i="1"/>
  <c r="E18" i="1"/>
  <c r="AU137" i="1"/>
  <c r="E285" i="1"/>
  <c r="BB109" i="1"/>
  <c r="K133" i="1"/>
  <c r="D170" i="1"/>
  <c r="D41" i="1"/>
  <c r="BI60" i="1"/>
  <c r="BB60" i="1"/>
  <c r="BB43" i="1"/>
  <c r="BI19" i="1"/>
  <c r="AU182" i="1"/>
  <c r="J143" i="1"/>
  <c r="AB18" i="1"/>
  <c r="BI133" i="1"/>
  <c r="BB120" i="1"/>
  <c r="J18" i="1"/>
  <c r="BB169" i="1"/>
  <c r="AB165" i="1"/>
  <c r="E194" i="1"/>
  <c r="AB174" i="1"/>
  <c r="J138" i="1"/>
  <c r="AG20" i="1"/>
  <c r="BI44" i="1"/>
  <c r="BI79" i="1"/>
  <c r="AU70" i="1"/>
  <c r="J246" i="1"/>
  <c r="J148" i="1"/>
  <c r="K308" i="1"/>
  <c r="BI159" i="1"/>
  <c r="H304" i="1"/>
  <c r="D185" i="1"/>
  <c r="J151" i="1"/>
  <c r="BI22" i="1"/>
  <c r="D280" i="1"/>
  <c r="AG227" i="1"/>
  <c r="BB32" i="1"/>
  <c r="H264" i="1"/>
  <c r="BI199" i="1"/>
  <c r="AG86" i="1"/>
  <c r="H107" i="1"/>
  <c r="BB20" i="1"/>
  <c r="D149" i="1"/>
  <c r="J168" i="1"/>
  <c r="H309" i="1"/>
  <c r="D306" i="1"/>
  <c r="AB274" i="1"/>
  <c r="J288" i="1"/>
  <c r="K226" i="1"/>
  <c r="BB147" i="1"/>
  <c r="H187" i="1"/>
  <c r="H240" i="1"/>
  <c r="H212" i="1"/>
  <c r="BB35" i="1"/>
  <c r="K67" i="1"/>
  <c r="BB192" i="1"/>
  <c r="AB184" i="1"/>
  <c r="H221" i="1"/>
  <c r="H40" i="1"/>
  <c r="H312" i="1"/>
  <c r="D127" i="1"/>
  <c r="H137" i="1"/>
  <c r="BB53" i="1"/>
  <c r="AB162" i="1"/>
  <c r="AG70" i="1"/>
  <c r="E332" i="1"/>
  <c r="AB180" i="1"/>
  <c r="K154" i="1"/>
  <c r="K26" i="1"/>
  <c r="AG216" i="1"/>
  <c r="D313" i="1"/>
  <c r="AG247" i="1"/>
  <c r="BB201" i="1"/>
  <c r="J184" i="1"/>
  <c r="AU206" i="1"/>
  <c r="BB111" i="1"/>
  <c r="H197" i="1"/>
  <c r="J107" i="1"/>
  <c r="AB306" i="1"/>
  <c r="AB154" i="1"/>
  <c r="BB105" i="1"/>
  <c r="K44" i="1"/>
  <c r="K225" i="1"/>
  <c r="J182" i="1"/>
  <c r="E308" i="1"/>
  <c r="AB97" i="1"/>
  <c r="AU15" i="1"/>
  <c r="AG224" i="1"/>
  <c r="K78" i="1"/>
  <c r="E259" i="1"/>
  <c r="AG329" i="1"/>
  <c r="AB119" i="1"/>
  <c r="AU16" i="1"/>
  <c r="AB124" i="1"/>
  <c r="K157" i="1"/>
  <c r="K301" i="1"/>
  <c r="H118" i="1"/>
  <c r="AU85" i="1"/>
  <c r="E219" i="1"/>
  <c r="AG124" i="1"/>
  <c r="K2" i="1"/>
  <c r="AG219" i="1"/>
  <c r="BI206" i="1"/>
  <c r="BB102" i="1"/>
  <c r="K248" i="1"/>
  <c r="H228" i="1"/>
  <c r="BB290" i="1"/>
  <c r="BI251" i="1"/>
  <c r="K280" i="1"/>
  <c r="AG304" i="1"/>
  <c r="AG85" i="1"/>
  <c r="J173" i="1"/>
  <c r="BB219" i="1"/>
  <c r="E79" i="1"/>
  <c r="D285" i="1"/>
  <c r="H161" i="1"/>
  <c r="AU146" i="1"/>
  <c r="BI25" i="1"/>
  <c r="BB277" i="1"/>
  <c r="AB41" i="1"/>
  <c r="H281" i="1"/>
  <c r="K239" i="1"/>
  <c r="AG193" i="1"/>
  <c r="AG43" i="1"/>
  <c r="K120" i="1"/>
  <c r="H169" i="1"/>
  <c r="H110" i="1"/>
  <c r="BB65" i="1"/>
  <c r="AB295" i="1"/>
  <c r="AG151" i="1"/>
  <c r="AG28" i="1"/>
  <c r="K283" i="1"/>
  <c r="J54" i="1"/>
  <c r="AG65" i="1"/>
  <c r="BB224" i="1"/>
  <c r="M3" i="1"/>
  <c r="BB256" i="1"/>
  <c r="AB54" i="1"/>
  <c r="H235" i="1"/>
  <c r="AB81" i="1"/>
  <c r="AB166" i="1"/>
  <c r="AU106" i="1"/>
  <c r="J294" i="1"/>
  <c r="D201" i="1"/>
  <c r="AU104" i="1"/>
  <c r="AG47" i="1"/>
  <c r="E313" i="1"/>
  <c r="AB272" i="1"/>
  <c r="D70" i="1"/>
  <c r="E158" i="1"/>
  <c r="BB159" i="1"/>
  <c r="H224" i="1"/>
  <c r="E156" i="1"/>
  <c r="H321" i="1"/>
  <c r="AG325" i="1"/>
  <c r="AB148" i="1"/>
  <c r="H295" i="1"/>
  <c r="BB104" i="1"/>
  <c r="E293" i="1"/>
  <c r="BI125" i="1"/>
  <c r="AB64" i="1"/>
  <c r="L3" i="1"/>
  <c r="K51" i="1"/>
  <c r="BB252" i="1"/>
  <c r="K158" i="1"/>
  <c r="D75" i="1"/>
  <c r="AB265" i="1"/>
  <c r="BI110" i="1"/>
  <c r="AU261" i="1"/>
  <c r="H246" i="1"/>
  <c r="H302" i="1"/>
  <c r="AB177" i="1"/>
  <c r="AG24" i="1"/>
  <c r="AG225" i="1"/>
  <c r="D110" i="1"/>
  <c r="D105" i="1"/>
  <c r="AG113" i="1"/>
  <c r="K214" i="1"/>
  <c r="E227" i="1"/>
  <c r="BB283" i="1"/>
  <c r="E78" i="1"/>
  <c r="AG33" i="1"/>
  <c r="K331" i="1"/>
  <c r="H127" i="1"/>
  <c r="L6" i="1"/>
  <c r="E163" i="1"/>
  <c r="H306" i="1"/>
  <c r="AG187" i="1"/>
  <c r="AG317" i="1"/>
  <c r="BB332" i="1"/>
  <c r="K184" i="1"/>
  <c r="AB160" i="1"/>
  <c r="BB258" i="1"/>
  <c r="H280" i="1"/>
  <c r="BB330" i="1"/>
  <c r="BB220" i="1"/>
  <c r="H208" i="1"/>
  <c r="AB290" i="1"/>
  <c r="AG276" i="1"/>
  <c r="E35" i="1"/>
  <c r="AB43" i="1"/>
  <c r="BI134" i="1"/>
  <c r="BB295" i="1"/>
  <c r="H227" i="1"/>
  <c r="K254" i="1"/>
  <c r="BB242" i="1"/>
  <c r="E89" i="1"/>
  <c r="AU133" i="1"/>
  <c r="BB81" i="1"/>
  <c r="D261" i="1"/>
  <c r="BB287" i="1"/>
  <c r="AG272" i="1"/>
  <c r="E97" i="1"/>
  <c r="AU171" i="1"/>
  <c r="AG155" i="1"/>
  <c r="K138" i="1"/>
  <c r="BB229" i="1"/>
  <c r="AG59" i="1"/>
  <c r="D148" i="1"/>
  <c r="D248" i="1"/>
  <c r="BB319" i="1"/>
  <c r="D305" i="1"/>
  <c r="J222" i="1"/>
  <c r="BI57" i="1"/>
  <c r="H290" i="1"/>
  <c r="E114" i="1"/>
  <c r="D293" i="1"/>
  <c r="D154" i="1"/>
  <c r="J181" i="1"/>
  <c r="J263" i="1"/>
  <c r="AG198" i="1"/>
  <c r="H157" i="1"/>
  <c r="AG69" i="1"/>
  <c r="BB291" i="1"/>
  <c r="AB46" i="1"/>
  <c r="AG111" i="1"/>
  <c r="D212" i="1"/>
  <c r="AB68" i="1"/>
  <c r="AU306" i="1"/>
  <c r="D204" i="1"/>
  <c r="K321" i="1"/>
  <c r="H205" i="1"/>
  <c r="AU202" i="1"/>
  <c r="D90" i="1"/>
  <c r="AU84" i="1"/>
  <c r="AG191" i="1"/>
  <c r="E102" i="1"/>
  <c r="D145" i="1"/>
  <c r="H190" i="1"/>
  <c r="AG127" i="1"/>
  <c r="H103" i="1"/>
  <c r="AU216" i="1"/>
  <c r="AB293" i="1"/>
  <c r="E57" i="1"/>
  <c r="BB282" i="1"/>
  <c r="J147" i="1"/>
  <c r="K235" i="1"/>
  <c r="J71" i="1"/>
  <c r="AU59" i="1"/>
  <c r="BI52" i="1"/>
  <c r="E109" i="1"/>
  <c r="BI172" i="1"/>
  <c r="D276" i="1"/>
  <c r="D99" i="1"/>
  <c r="AU188" i="1"/>
  <c r="D203" i="1"/>
  <c r="D19" i="1"/>
  <c r="D86" i="1"/>
  <c r="AB24" i="1"/>
  <c r="E222" i="1"/>
  <c r="AG167" i="1"/>
  <c r="D91" i="1"/>
  <c r="AG321" i="1"/>
  <c r="AB241" i="1"/>
  <c r="E226" i="1"/>
  <c r="E296" i="1"/>
  <c r="E268" i="1"/>
  <c r="D303" i="1"/>
  <c r="E174" i="1"/>
  <c r="AB120" i="1"/>
  <c r="E120" i="1"/>
  <c r="AG115" i="1"/>
  <c r="H32" i="1"/>
  <c r="H241" i="1"/>
  <c r="AG314" i="1"/>
  <c r="D237" i="1"/>
  <c r="AG297" i="1"/>
  <c r="AG135" i="1"/>
  <c r="H143" i="1"/>
  <c r="BI139" i="1"/>
  <c r="H142" i="1"/>
  <c r="K256" i="1"/>
  <c r="K293" i="1"/>
  <c r="K219" i="1"/>
  <c r="BI149" i="1"/>
  <c r="AU190" i="1"/>
  <c r="AG235" i="1"/>
  <c r="D295" i="1"/>
  <c r="J198" i="1"/>
  <c r="H126" i="1"/>
  <c r="M4" i="1"/>
  <c r="E126" i="1"/>
  <c r="K211" i="1"/>
  <c r="AB186" i="1"/>
  <c r="H84" i="1"/>
  <c r="D64" i="1"/>
  <c r="J10" i="1"/>
  <c r="D84" i="1"/>
  <c r="J41" i="1"/>
  <c r="AB313" i="1"/>
  <c r="BB210" i="1"/>
  <c r="E123" i="1"/>
  <c r="K318" i="1"/>
  <c r="E69" i="1"/>
  <c r="AB277" i="1"/>
  <c r="E95" i="1"/>
  <c r="AU143" i="1"/>
  <c r="AU203" i="1"/>
  <c r="BB237" i="1"/>
  <c r="AG126" i="1"/>
  <c r="J195" i="1"/>
  <c r="BI214" i="1"/>
  <c r="D94" i="1"/>
  <c r="K107" i="1"/>
  <c r="J298" i="1"/>
  <c r="AG79" i="1"/>
  <c r="K197" i="1"/>
  <c r="AB297" i="1"/>
  <c r="D323" i="1"/>
  <c r="AB312" i="1"/>
  <c r="K59" i="1"/>
  <c r="BB170" i="1"/>
  <c r="D279" i="1"/>
  <c r="K322" i="1"/>
  <c r="AU79" i="1"/>
  <c r="AU22" i="1"/>
  <c r="BB221" i="1"/>
  <c r="H318" i="1"/>
  <c r="D52" i="1"/>
  <c r="BB179" i="1"/>
  <c r="J271" i="1"/>
  <c r="K69" i="1"/>
  <c r="BI204" i="1"/>
  <c r="J255" i="1"/>
  <c r="H165" i="1"/>
  <c r="E146" i="1"/>
  <c r="K315" i="1"/>
  <c r="AB32" i="1"/>
  <c r="AB121" i="1"/>
  <c r="H251" i="1"/>
  <c r="AG122" i="1"/>
  <c r="J275" i="1"/>
  <c r="J57" i="1"/>
  <c r="E25" i="1"/>
  <c r="AB261" i="1"/>
  <c r="BI190" i="1"/>
  <c r="AU122" i="1"/>
  <c r="BI203" i="1"/>
  <c r="H146" i="1"/>
  <c r="H75" i="1"/>
  <c r="J59" i="1"/>
  <c r="K204" i="1"/>
  <c r="AB168" i="1"/>
  <c r="H314" i="1"/>
  <c r="E211" i="1"/>
  <c r="D161" i="1"/>
  <c r="AU105" i="1"/>
  <c r="D34" i="1"/>
  <c r="E179" i="1"/>
  <c r="D322" i="1"/>
  <c r="BI210" i="1"/>
  <c r="BB158" i="1"/>
  <c r="D115" i="1"/>
  <c r="J323" i="1"/>
  <c r="BB57" i="1"/>
  <c r="AB87" i="1"/>
  <c r="AG98" i="1"/>
  <c r="L4" i="1"/>
  <c r="E29" i="1"/>
  <c r="J206" i="1"/>
  <c r="K187" i="1"/>
  <c r="BI165" i="1"/>
  <c r="AB302" i="1"/>
  <c r="AB248" i="1"/>
  <c r="AG291" i="1"/>
  <c r="AB294" i="1"/>
  <c r="D294" i="1"/>
  <c r="AU215" i="1"/>
  <c r="AB126" i="1"/>
  <c r="E22" i="1"/>
  <c r="AU272" i="1"/>
  <c r="J159" i="1"/>
  <c r="D252" i="1"/>
  <c r="H211" i="1"/>
  <c r="E258" i="1"/>
  <c r="E67" i="1"/>
  <c r="H308" i="1"/>
  <c r="K288" i="1"/>
  <c r="BI254" i="1"/>
  <c r="K88" i="1"/>
  <c r="BB151" i="1"/>
  <c r="E233" i="1"/>
  <c r="BB215" i="1"/>
  <c r="E303" i="1"/>
  <c r="BB126" i="1"/>
  <c r="K161" i="1"/>
  <c r="J270" i="1"/>
  <c r="BB301" i="1"/>
  <c r="AB157" i="1"/>
  <c r="K228" i="1"/>
  <c r="BB279" i="1"/>
  <c r="H261" i="1"/>
  <c r="J299" i="1"/>
  <c r="BI114" i="1"/>
  <c r="D283" i="1"/>
  <c r="AG327" i="1"/>
  <c r="K202" i="1"/>
  <c r="E98" i="1"/>
  <c r="AB331" i="1"/>
  <c r="H279" i="1"/>
  <c r="K263" i="1"/>
  <c r="D30" i="1"/>
  <c r="AB182" i="1"/>
  <c r="BB314" i="1"/>
  <c r="J266" i="1"/>
  <c r="K9" i="1"/>
  <c r="AB47" i="1"/>
  <c r="D35" i="1"/>
  <c r="D292" i="1"/>
  <c r="AB115" i="1"/>
  <c r="H88" i="1"/>
  <c r="L2" i="1"/>
  <c r="AU265" i="1"/>
  <c r="K276" i="1"/>
  <c r="AG52" i="1"/>
  <c r="J293" i="1"/>
  <c r="AG71" i="1"/>
  <c r="J68" i="1"/>
  <c r="J169" i="1"/>
  <c r="AG236" i="1"/>
  <c r="BB213" i="1"/>
  <c r="H78" i="1"/>
  <c r="J245" i="1"/>
  <c r="E325" i="1"/>
  <c r="E302" i="1"/>
  <c r="J26" i="1"/>
  <c r="AG260" i="1"/>
  <c r="E188" i="1"/>
  <c r="AG149" i="1"/>
  <c r="K236" i="1"/>
  <c r="J4" i="1"/>
  <c r="K257" i="1"/>
  <c r="H124" i="1"/>
  <c r="J106" i="1"/>
  <c r="D157" i="1"/>
  <c r="D65" i="1"/>
  <c r="AU75" i="1"/>
  <c r="H59" i="1"/>
  <c r="AU147" i="1"/>
  <c r="D225" i="1"/>
  <c r="K281" i="1"/>
  <c r="AU307" i="1"/>
  <c r="H206" i="1"/>
  <c r="AB178" i="1"/>
  <c r="D297" i="1"/>
  <c r="AB330" i="1"/>
  <c r="H168" i="1"/>
  <c r="AB75" i="1"/>
  <c r="K292" i="1"/>
  <c r="AG118" i="1"/>
  <c r="H273" i="1"/>
  <c r="E77" i="1"/>
  <c r="AU162" i="1"/>
  <c r="D326" i="1"/>
  <c r="H237" i="1"/>
  <c r="AB138" i="1"/>
  <c r="E289" i="1"/>
  <c r="AU124" i="1"/>
  <c r="D95" i="1"/>
  <c r="D325" i="1"/>
  <c r="BI82" i="1"/>
  <c r="J234" i="1"/>
  <c r="E247" i="1"/>
  <c r="J172" i="1"/>
  <c r="AG123" i="1"/>
  <c r="AB169" i="1"/>
  <c r="H296" i="1"/>
  <c r="BB276" i="1"/>
  <c r="AG206" i="1"/>
  <c r="E321" i="1"/>
  <c r="AG259" i="1"/>
  <c r="BI257" i="1"/>
  <c r="BI120" i="1"/>
  <c r="BI216" i="1"/>
  <c r="D315" i="1"/>
  <c r="J139" i="1"/>
  <c r="D232" i="1"/>
  <c r="E260" i="1"/>
  <c r="D143" i="1"/>
  <c r="J155" i="1"/>
  <c r="AB79" i="1"/>
  <c r="H204" i="1"/>
  <c r="BI186" i="1"/>
  <c r="BI162" i="1"/>
  <c r="J93" i="1"/>
  <c r="AU296" i="1"/>
  <c r="E224" i="1"/>
  <c r="AG310" i="1"/>
  <c r="K110" i="1"/>
  <c r="E207" i="1"/>
  <c r="D67" i="1"/>
  <c r="AB28" i="1"/>
  <c r="E319" i="1"/>
  <c r="J272" i="1"/>
  <c r="BI200" i="1"/>
  <c r="E220" i="1"/>
  <c r="H109" i="1"/>
  <c r="AU82" i="1"/>
  <c r="H57" i="1"/>
  <c r="H316" i="1"/>
  <c r="AB89" i="1"/>
  <c r="D46" i="1"/>
  <c r="J221" i="1"/>
  <c r="H332" i="1"/>
  <c r="D139" i="1"/>
  <c r="AU253" i="1"/>
  <c r="D33" i="1"/>
  <c r="E287" i="1"/>
  <c r="BB79" i="1"/>
  <c r="AU209" i="1"/>
  <c r="K186" i="1"/>
  <c r="AG142" i="1"/>
  <c r="H42" i="1"/>
  <c r="K259" i="1"/>
  <c r="K265" i="1"/>
  <c r="H219" i="1"/>
  <c r="H326" i="1"/>
  <c r="BB70" i="1"/>
  <c r="J161" i="1"/>
  <c r="D302" i="1"/>
  <c r="BB22" i="1"/>
  <c r="E298" i="1"/>
  <c r="BB156" i="1"/>
  <c r="E141" i="1"/>
  <c r="D241" i="1"/>
  <c r="BI112" i="1"/>
  <c r="E244" i="1"/>
  <c r="K269" i="1"/>
  <c r="J156" i="1"/>
  <c r="BI151" i="1"/>
  <c r="E42" i="1"/>
  <c r="AU46" i="1"/>
  <c r="E284" i="1"/>
  <c r="D226" i="1"/>
  <c r="K126" i="1"/>
  <c r="AU19" i="1"/>
  <c r="AB187" i="1"/>
  <c r="BB39" i="1"/>
  <c r="K253" i="1"/>
  <c r="AU165" i="1"/>
  <c r="AG308" i="1"/>
  <c r="D265" i="1"/>
  <c r="E187" i="1"/>
  <c r="BB47" i="1"/>
  <c r="BB308" i="1"/>
  <c r="H269" i="1"/>
  <c r="BI137" i="1"/>
  <c r="AU292" i="1"/>
  <c r="H121" i="1"/>
  <c r="J226" i="1"/>
  <c r="E68" i="1"/>
  <c r="AG171" i="1"/>
  <c r="BI157" i="1"/>
  <c r="BB244" i="1"/>
  <c r="AU174" i="1"/>
  <c r="AG120" i="1"/>
  <c r="J317" i="1"/>
  <c r="K309" i="1"/>
  <c r="J233" i="1"/>
  <c r="BB69" i="1"/>
  <c r="E140" i="1"/>
  <c r="E39" i="1"/>
  <c r="D120" i="1"/>
  <c r="AG138" i="1"/>
  <c r="AB179" i="1"/>
  <c r="E278" i="1"/>
  <c r="AB172" i="1"/>
  <c r="BB327" i="1"/>
  <c r="BB209" i="1"/>
  <c r="BI126" i="1"/>
  <c r="BB271" i="1"/>
  <c r="D166" i="1"/>
  <c r="K246" i="1"/>
  <c r="AG178" i="1"/>
  <c r="K11" i="1"/>
  <c r="J287" i="1"/>
  <c r="E169" i="1"/>
  <c r="BI215" i="1"/>
  <c r="BB68" i="1"/>
  <c r="AU108" i="1"/>
  <c r="AB233" i="1"/>
  <c r="AG201" i="1"/>
  <c r="K201" i="1"/>
  <c r="H268" i="1"/>
  <c r="E108" i="1"/>
  <c r="E307" i="1"/>
  <c r="D264" i="1"/>
  <c r="K324" i="1"/>
  <c r="H226" i="1"/>
  <c r="AU155" i="1"/>
  <c r="K224" i="1"/>
  <c r="BB46" i="1"/>
  <c r="E195" i="1"/>
  <c r="K270" i="1"/>
  <c r="E305" i="1"/>
  <c r="J75" i="1"/>
  <c r="H147" i="1"/>
  <c r="BB41" i="1"/>
  <c r="K314" i="1"/>
  <c r="AU224" i="1"/>
  <c r="E60" i="1"/>
  <c r="H148" i="1"/>
  <c r="BI70" i="1"/>
  <c r="E281" i="1"/>
  <c r="H223" i="1"/>
  <c r="J112" i="1"/>
  <c r="AU152" i="1"/>
  <c r="H307" i="1"/>
  <c r="J183" i="1"/>
  <c r="K297" i="1"/>
  <c r="BB185" i="1"/>
  <c r="AG183" i="1"/>
  <c r="D26" i="1"/>
  <c r="AU161" i="1"/>
  <c r="AB260" i="1"/>
  <c r="BB87" i="1"/>
  <c r="AB53" i="1"/>
  <c r="BI252" i="1"/>
  <c r="D169" i="1"/>
  <c r="J212" i="1"/>
  <c r="K278" i="1"/>
  <c r="K241" i="1"/>
  <c r="J24" i="1"/>
  <c r="K80" i="1"/>
  <c r="AG213" i="1"/>
  <c r="D332" i="1"/>
  <c r="AU251" i="1"/>
  <c r="AU178" i="1"/>
  <c r="BI208" i="1"/>
  <c r="K329" i="1"/>
  <c r="D112" i="1"/>
  <c r="K310" i="1"/>
  <c r="E155" i="1"/>
  <c r="BB191" i="1"/>
  <c r="H134" i="1"/>
  <c r="D308" i="1"/>
  <c r="K111" i="1"/>
  <c r="BB248" i="1"/>
  <c r="D146" i="1"/>
  <c r="K159" i="1"/>
  <c r="AU211" i="1"/>
  <c r="BB180" i="1"/>
  <c r="H202" i="1"/>
  <c r="H328" i="1"/>
  <c r="E202" i="1"/>
  <c r="BB285" i="1"/>
  <c r="J316" i="1"/>
  <c r="H214" i="1"/>
  <c r="E24" i="1"/>
  <c r="AU230" i="1"/>
  <c r="AG94" i="1"/>
  <c r="AB296" i="1"/>
  <c r="AB263" i="1"/>
  <c r="AG226" i="1"/>
  <c r="J56" i="1"/>
  <c r="AU309" i="1"/>
  <c r="H15" i="1"/>
  <c r="AU44" i="1"/>
  <c r="BI47" i="1"/>
  <c r="BI225" i="1"/>
  <c r="AG239" i="1"/>
  <c r="H56" i="1"/>
  <c r="K85" i="1"/>
  <c r="J216" i="1"/>
  <c r="AB273" i="1"/>
  <c r="BB214" i="1"/>
  <c r="AU204" i="1"/>
  <c r="K230" i="1"/>
  <c r="BI227" i="1"/>
  <c r="E264" i="1"/>
  <c r="J208" i="1"/>
  <c r="BI224" i="1"/>
  <c r="AU125" i="1"/>
  <c r="D216" i="1"/>
  <c r="D156" i="1"/>
  <c r="AG158" i="1"/>
  <c r="D281" i="1"/>
  <c r="AG156" i="1"/>
  <c r="J310" i="1"/>
  <c r="K323" i="1"/>
  <c r="BI183" i="1"/>
  <c r="AG200" i="1"/>
  <c r="AG190" i="1"/>
  <c r="D188" i="1"/>
  <c r="H123" i="1"/>
  <c r="H191" i="1"/>
  <c r="AG307" i="1"/>
  <c r="BI28" i="1"/>
  <c r="H260" i="1"/>
  <c r="E28" i="1"/>
  <c r="D269" i="1"/>
  <c r="E238" i="1"/>
  <c r="H47" i="1"/>
  <c r="E81" i="1"/>
  <c r="AG114" i="1"/>
  <c r="D44" i="1"/>
  <c r="BI205" i="1"/>
  <c r="K116" i="1"/>
  <c r="J321" i="1"/>
  <c r="AU77" i="1"/>
  <c r="AG77" i="1"/>
  <c r="D309" i="1"/>
  <c r="D324" i="1"/>
  <c r="AG91" i="1"/>
  <c r="H135" i="1"/>
  <c r="BB197" i="1"/>
  <c r="J78" i="1"/>
  <c r="AU298" i="1"/>
  <c r="K43" i="1"/>
  <c r="D214" i="1"/>
  <c r="D233" i="1"/>
  <c r="AU91" i="1"/>
  <c r="H301" i="1"/>
  <c r="AG195" i="1"/>
  <c r="J211" i="1"/>
  <c r="AB285" i="1"/>
  <c r="D256" i="1"/>
  <c r="H81" i="1"/>
  <c r="AB257" i="1"/>
  <c r="AG233" i="1"/>
  <c r="H291" i="1"/>
  <c r="D59" i="1"/>
  <c r="E277" i="1"/>
  <c r="AB105" i="1"/>
  <c r="BB137" i="1"/>
  <c r="BB30" i="1"/>
  <c r="D307" i="1"/>
  <c r="H91" i="1"/>
  <c r="K312" i="1"/>
  <c r="AU201" i="1"/>
  <c r="E192" i="1"/>
  <c r="AB156" i="1"/>
  <c r="H177" i="1"/>
  <c r="BB103" i="1"/>
  <c r="AG177" i="1"/>
  <c r="E279" i="1"/>
  <c r="H243" i="1"/>
  <c r="E257" i="1"/>
  <c r="AU258" i="1"/>
  <c r="H65" i="1"/>
  <c r="J15" i="1"/>
  <c r="BI260" i="1"/>
  <c r="BB166" i="1"/>
  <c r="E265" i="1"/>
  <c r="AG248" i="1"/>
  <c r="AU254" i="1"/>
  <c r="E280" i="1"/>
  <c r="AB175" i="1"/>
  <c r="BB29" i="1"/>
  <c r="J268" i="1"/>
  <c r="AG173" i="1"/>
  <c r="BB227" i="1"/>
  <c r="AG141" i="1"/>
  <c r="BI118" i="1"/>
  <c r="D206" i="1"/>
  <c r="H133" i="1"/>
  <c r="AG89" i="1"/>
  <c r="D260" i="1"/>
  <c r="K298" i="1"/>
  <c r="BB56" i="1"/>
  <c r="E316" i="1"/>
  <c r="AG133" i="1"/>
  <c r="BI34" i="1"/>
  <c r="K260" i="1"/>
  <c r="J199" i="1"/>
  <c r="BB322" i="1"/>
  <c r="AG290" i="1"/>
  <c r="J237" i="1"/>
  <c r="AU304" i="1"/>
  <c r="BI156" i="1"/>
  <c r="J231" i="1"/>
  <c r="D286" i="1"/>
  <c r="BB127" i="1"/>
  <c r="BB123" i="1"/>
  <c r="AU267" i="1"/>
  <c r="E297" i="1"/>
  <c r="K93" i="1"/>
  <c r="BI71" i="1"/>
  <c r="AB249" i="1"/>
  <c r="K332" i="1"/>
  <c r="AU194" i="1"/>
  <c r="H194" i="1"/>
  <c r="J312" i="1"/>
  <c r="AG324" i="1"/>
  <c r="E295" i="1"/>
  <c r="E124" i="1"/>
  <c r="J259" i="1"/>
  <c r="AG105" i="1"/>
  <c r="BI56" i="1"/>
  <c r="D291" i="1"/>
  <c r="L5" i="1"/>
  <c r="BI88" i="1"/>
  <c r="K82" i="1"/>
  <c r="AU183" i="1"/>
  <c r="AU89" i="1"/>
  <c r="K192" i="1"/>
  <c r="AU67" i="1"/>
  <c r="H319" i="1"/>
  <c r="J120" i="1"/>
  <c r="E237" i="1"/>
  <c r="K119" i="1"/>
  <c r="E175" i="1"/>
  <c r="H80" i="1"/>
  <c r="AB26" i="1"/>
  <c r="H303" i="1"/>
  <c r="BB316" i="1"/>
  <c r="K3" i="1"/>
  <c r="K238" i="1"/>
  <c r="BB155" i="1"/>
  <c r="J214" i="1"/>
  <c r="AB280" i="1"/>
  <c r="H70" i="1"/>
  <c r="AB262" i="1"/>
  <c r="BB329" i="1"/>
  <c r="E87" i="1"/>
  <c r="AU219" i="1"/>
  <c r="D183" i="1"/>
  <c r="E190" i="1"/>
  <c r="K244" i="1"/>
  <c r="J228" i="1"/>
  <c r="J60" i="1"/>
  <c r="H170" i="1"/>
  <c r="AU33" i="1"/>
  <c r="BI18" i="1"/>
  <c r="AG188" i="1"/>
  <c r="AB259" i="1"/>
  <c r="H111" i="1"/>
  <c r="AU35" i="1"/>
  <c r="AU56" i="1"/>
  <c r="H19" i="1"/>
  <c r="D227" i="1"/>
  <c r="J201" i="1"/>
  <c r="D108" i="1"/>
  <c r="AU301" i="1"/>
  <c r="J115" i="1"/>
  <c r="BB262" i="1"/>
  <c r="AG140" i="1"/>
  <c r="AG322" i="1"/>
  <c r="AU115" i="1"/>
  <c r="AB286" i="1"/>
  <c r="E234" i="1"/>
  <c r="AB106" i="1"/>
  <c r="J178" i="1"/>
  <c r="J163" i="1"/>
  <c r="K96" i="1"/>
  <c r="AG90" i="1"/>
  <c r="E70" i="1"/>
  <c r="E275" i="1"/>
  <c r="H317" i="1"/>
  <c r="BI33" i="1"/>
  <c r="K15" i="1"/>
  <c r="AB183" i="1"/>
  <c r="K112" i="1"/>
  <c r="E75" i="1"/>
  <c r="AB269" i="1"/>
  <c r="E241" i="1"/>
  <c r="K223" i="1"/>
  <c r="H41" i="1"/>
  <c r="AB238" i="1"/>
  <c r="J109" i="1"/>
  <c r="H62" i="1"/>
  <c r="K328" i="1"/>
  <c r="AU141" i="1"/>
  <c r="E165" i="1"/>
  <c r="BB190" i="1"/>
  <c r="AU210" i="1"/>
  <c r="BB246" i="1"/>
  <c r="AU62" i="1"/>
  <c r="K199" i="1"/>
  <c r="H289" i="1"/>
  <c r="BB67" i="1"/>
  <c r="E205" i="1"/>
  <c r="K173" i="1"/>
  <c r="D77" i="1"/>
  <c r="AB309" i="1"/>
  <c r="E147" i="1"/>
  <c r="BI185" i="1"/>
  <c r="BB223" i="1"/>
  <c r="AU121" i="1"/>
  <c r="BB82" i="1"/>
  <c r="E90" i="1"/>
  <c r="J145" i="1"/>
  <c r="K330" i="1"/>
  <c r="J247" i="1"/>
  <c r="D224" i="1"/>
  <c r="K141" i="1"/>
  <c r="J257" i="1"/>
  <c r="AB308" i="1"/>
  <c r="AG175" i="1"/>
  <c r="AU227" i="1"/>
  <c r="D126" i="1"/>
  <c r="E326" i="1"/>
  <c r="AG53" i="1"/>
  <c r="AG25" i="1"/>
  <c r="AG180" i="1"/>
  <c r="BI207" i="1"/>
  <c r="D152" i="1"/>
  <c r="AG106" i="1"/>
  <c r="E112" i="1"/>
  <c r="D284" i="1"/>
  <c r="H283" i="1"/>
  <c r="H95" i="1"/>
  <c r="E231" i="1"/>
  <c r="H293" i="1"/>
  <c r="AU90" i="1"/>
  <c r="H16" i="1"/>
  <c r="AB254" i="1"/>
  <c r="BI104" i="1"/>
  <c r="AG54" i="1"/>
  <c r="E71" i="1"/>
  <c r="A7" i="1"/>
  <c r="BI161" i="1"/>
  <c r="K56" i="1"/>
  <c r="AG241" i="1"/>
  <c r="AG252" i="1"/>
  <c r="AG257" i="1"/>
  <c r="AU60" i="1"/>
  <c r="AB57" i="1"/>
  <c r="BB157" i="1"/>
  <c r="E189" i="1"/>
  <c r="AB108" i="1"/>
  <c r="K212" i="1"/>
  <c r="H256" i="1"/>
  <c r="E223" i="1"/>
  <c r="BB52" i="1"/>
  <c r="D163" i="1"/>
  <c r="AU252" i="1"/>
  <c r="D68" i="1"/>
  <c r="E256" i="1"/>
  <c r="AU159" i="1"/>
  <c r="D298" i="1"/>
  <c r="H34" i="1"/>
  <c r="BI42" i="1"/>
  <c r="BB328" i="1"/>
  <c r="D327" i="1"/>
  <c r="AB139" i="1"/>
  <c r="AG147" i="1"/>
  <c r="D249" i="1"/>
  <c r="J113" i="1"/>
  <c r="AG163" i="1"/>
  <c r="J313" i="1"/>
  <c r="E54" i="1"/>
  <c r="D244" i="1"/>
  <c r="AB135" i="1"/>
  <c r="K287" i="1"/>
  <c r="E229" i="1"/>
  <c r="H294" i="1"/>
  <c r="AG170" i="1"/>
  <c r="J265" i="1"/>
  <c r="AU189" i="1"/>
  <c r="J127" i="1"/>
  <c r="BI91" i="1"/>
  <c r="BI21" i="1"/>
  <c r="AG316" i="1"/>
  <c r="AB253" i="1"/>
  <c r="J304" i="1"/>
  <c r="H182" i="1"/>
  <c r="K266" i="1"/>
  <c r="D81" i="1"/>
  <c r="J185" i="1"/>
  <c r="E290" i="1"/>
  <c r="H167" i="1"/>
  <c r="AG256" i="1"/>
  <c r="D247" i="1"/>
  <c r="AG112" i="1"/>
  <c r="E41" i="1"/>
  <c r="K113" i="1"/>
  <c r="E232" i="1"/>
  <c r="BB266" i="1"/>
  <c r="AB270" i="1"/>
  <c r="K90" i="1"/>
  <c r="K8" i="1"/>
  <c r="E62" i="1"/>
  <c r="J244" i="1"/>
  <c r="H183" i="1"/>
  <c r="BB174" i="1"/>
  <c r="J84" i="1"/>
  <c r="J16" i="1"/>
  <c r="J232" i="1"/>
  <c r="K267" i="1"/>
  <c r="AB291" i="1"/>
  <c r="K167" i="1"/>
  <c r="D209" i="1"/>
  <c r="H149" i="1"/>
  <c r="BB194" i="1"/>
  <c r="BI178" i="1"/>
  <c r="K5" i="1"/>
  <c r="BB24" i="1"/>
  <c r="BI222" i="1"/>
  <c r="BI167" i="1"/>
  <c r="K209" i="1"/>
  <c r="AG278" i="1"/>
  <c r="E193" i="1"/>
  <c r="A11" i="1"/>
  <c r="BB161" i="1"/>
  <c r="BB88" i="1"/>
  <c r="AG139" i="1"/>
  <c r="J47" i="1"/>
  <c r="AB281" i="1"/>
  <c r="J295" i="1"/>
  <c r="H320" i="1"/>
  <c r="J119" i="1"/>
  <c r="H297" i="1"/>
  <c r="AB35" i="1"/>
  <c r="K190" i="1"/>
  <c r="J210" i="1"/>
  <c r="D121" i="1"/>
  <c r="H270" i="1"/>
  <c r="AU166" i="1"/>
  <c r="BI187" i="1"/>
  <c r="AU266" i="1"/>
  <c r="H163" i="1"/>
  <c r="BB142" i="1"/>
  <c r="BB134" i="1"/>
  <c r="BB172" i="1"/>
  <c r="D222" i="1"/>
  <c r="BB288" i="1"/>
  <c r="E271" i="1"/>
  <c r="AU294" i="1"/>
  <c r="D178" i="1"/>
  <c r="E197" i="1"/>
  <c r="A5" i="1"/>
  <c r="AU126" i="1"/>
  <c r="BB289" i="1"/>
  <c r="A9" i="1"/>
  <c r="BI177" i="1"/>
  <c r="J124" i="1"/>
  <c r="K272" i="1"/>
  <c r="AU308" i="1"/>
  <c r="K77" i="1"/>
  <c r="D235" i="1"/>
  <c r="K279" i="1"/>
  <c r="E301" i="1"/>
  <c r="H35" i="1"/>
  <c r="J254" i="1"/>
  <c r="AU140" i="1"/>
  <c r="K22" i="1"/>
  <c r="K198" i="1"/>
  <c r="E266" i="1"/>
  <c r="J322" i="1"/>
  <c r="AU18" i="1"/>
  <c r="AB109" i="1"/>
  <c r="J162" i="1"/>
  <c r="BB108" i="1"/>
  <c r="E294" i="1"/>
  <c r="K177" i="1"/>
  <c r="BI49" i="1"/>
  <c r="BI142" i="1"/>
  <c r="J146" i="1"/>
  <c r="AU25" i="1"/>
  <c r="D32" i="1"/>
  <c r="BB148" i="1"/>
  <c r="AB152" i="1"/>
  <c r="J21" i="1"/>
  <c r="J191" i="1"/>
  <c r="K255" i="1"/>
  <c r="E171" i="1"/>
  <c r="AG99" i="1"/>
  <c r="AU263" i="1"/>
  <c r="BI24" i="1"/>
  <c r="AB319" i="1"/>
  <c r="D56" i="1"/>
  <c r="K169" i="1"/>
  <c r="H97" i="1"/>
  <c r="BB311" i="1"/>
  <c r="K4" i="1"/>
  <c r="J141" i="1"/>
  <c r="E246" i="1"/>
  <c r="BI258" i="1"/>
  <c r="AU118" i="1"/>
  <c r="AG78" i="1"/>
  <c r="AB78" i="1"/>
  <c r="AG30" i="1"/>
  <c r="D287" i="1"/>
  <c r="E30" i="1"/>
  <c r="E86" i="1"/>
  <c r="K70" i="1"/>
  <c r="H233" i="1"/>
  <c r="K207" i="1"/>
  <c r="H242" i="1"/>
  <c r="AU221" i="1"/>
  <c r="AG35" i="1"/>
  <c r="H179" i="1"/>
  <c r="D220" i="1"/>
  <c r="AB147" i="1"/>
  <c r="E212" i="1"/>
  <c r="AB134" i="1"/>
  <c r="AG169" i="1"/>
  <c r="BB315" i="1"/>
  <c r="E105" i="1"/>
  <c r="K41" i="1"/>
  <c r="BI188" i="1"/>
  <c r="K65" i="1"/>
  <c r="K42" i="1"/>
  <c r="K291" i="1"/>
  <c r="AU250" i="1"/>
  <c r="BB230" i="1"/>
  <c r="AU135" i="1"/>
  <c r="AG211" i="1"/>
  <c r="D266" i="1"/>
  <c r="D167" i="1"/>
  <c r="D328" i="1"/>
  <c r="AU39" i="1"/>
  <c r="E44" i="1"/>
  <c r="E178" i="1"/>
  <c r="K152" i="1"/>
  <c r="E276" i="1"/>
  <c r="K147" i="1"/>
  <c r="BI51" i="1"/>
  <c r="BI250" i="1"/>
  <c r="BB195" i="1"/>
  <c r="H323" i="1"/>
  <c r="AG148" i="1"/>
  <c r="BB165" i="1"/>
  <c r="AG264" i="1"/>
  <c r="K205" i="1"/>
  <c r="AU187" i="1"/>
  <c r="J332" i="1"/>
  <c r="H216" i="1"/>
  <c r="AG234" i="1"/>
  <c r="BI146" i="1"/>
  <c r="E282" i="1"/>
  <c r="AG270" i="1"/>
  <c r="J274" i="1"/>
  <c r="J110" i="1"/>
  <c r="K91" i="1"/>
  <c r="AB22" i="1"/>
  <c r="K142" i="1"/>
  <c r="J324" i="1"/>
  <c r="E119" i="1"/>
  <c r="K18" i="1"/>
  <c r="K174" i="1"/>
  <c r="BI89" i="1"/>
  <c r="BB106" i="1"/>
  <c r="AU71" i="1"/>
  <c r="AB90" i="1"/>
  <c r="AG160" i="1"/>
  <c r="BB225" i="1"/>
  <c r="D133" i="1"/>
  <c r="AG197" i="1"/>
  <c r="K215" i="1"/>
  <c r="BI68" i="1"/>
  <c r="E116" i="1"/>
  <c r="BB122" i="1"/>
  <c r="K30" i="1"/>
  <c r="AB282" i="1"/>
  <c r="D277" i="1"/>
  <c r="E249" i="1"/>
  <c r="D125" i="1"/>
  <c r="E267" i="1"/>
  <c r="K162" i="1"/>
  <c r="H53" i="1"/>
  <c r="J157" i="1"/>
  <c r="H213" i="1"/>
  <c r="D71" i="1"/>
  <c r="J292" i="1"/>
  <c r="AU264" i="1"/>
  <c r="D118" i="1"/>
  <c r="AU297" i="1"/>
  <c r="D80" i="1"/>
  <c r="J65" i="1"/>
  <c r="K210" i="1"/>
  <c r="AB67" i="1"/>
  <c r="J296" i="1"/>
  <c r="BB77" i="1"/>
  <c r="AG277" i="1"/>
  <c r="AG309" i="1"/>
  <c r="BI102" i="1"/>
  <c r="K108" i="1"/>
  <c r="H90" i="1"/>
  <c r="AG323" i="1"/>
  <c r="AG168" i="1"/>
  <c r="AG42" i="1"/>
  <c r="H86" i="1"/>
  <c r="BB121" i="1"/>
  <c r="D254" i="1"/>
  <c r="AU28" i="1"/>
  <c r="H181" i="1"/>
  <c r="AB234" i="1"/>
  <c r="BI135" i="1"/>
  <c r="H186" i="1"/>
  <c r="K307" i="1"/>
  <c r="E262" i="1"/>
  <c r="AU186" i="1"/>
  <c r="D85" i="1"/>
  <c r="BB269" i="1"/>
  <c r="K179" i="1"/>
  <c r="J62" i="1"/>
  <c r="H195" i="1"/>
  <c r="J303" i="1"/>
  <c r="BI65" i="1"/>
  <c r="J227" i="1"/>
  <c r="J229" i="1"/>
  <c r="L7" i="1"/>
  <c r="J39" i="1"/>
  <c r="D196" i="1"/>
  <c r="J166" i="1"/>
  <c r="AB284" i="1"/>
  <c r="BI221" i="1"/>
  <c r="D10" i="1"/>
  <c r="J187" i="1"/>
  <c r="BI26" i="1"/>
  <c r="K21" i="1"/>
  <c r="E168" i="1"/>
  <c r="AG237" i="1"/>
  <c r="D174" i="1"/>
  <c r="J126" i="1"/>
  <c r="BB239" i="1"/>
  <c r="K320" i="1"/>
  <c r="AU185" i="1"/>
  <c r="AB86" i="1"/>
  <c r="E228" i="1"/>
  <c r="D22" i="1"/>
  <c r="AU49" i="1"/>
  <c r="D231" i="1"/>
  <c r="J223" i="1"/>
  <c r="E47" i="1"/>
  <c r="AG104" i="1"/>
  <c r="H199" i="1"/>
  <c r="D250" i="1"/>
  <c r="BB317" i="1"/>
  <c r="BB207" i="1"/>
  <c r="K123" i="1"/>
  <c r="AU134" i="1"/>
  <c r="AU228" i="1"/>
  <c r="BB141" i="1"/>
  <c r="D137" i="1"/>
  <c r="BB326" i="1"/>
  <c r="BI228" i="1"/>
  <c r="AG296" i="1"/>
  <c r="H285" i="1"/>
  <c r="BI78" i="1"/>
  <c r="AG266" i="1"/>
  <c r="AG121" i="1"/>
  <c r="AG302" i="1"/>
  <c r="AU184" i="1"/>
  <c r="K94" i="1"/>
  <c r="H155" i="1"/>
  <c r="J118" i="1"/>
  <c r="H263" i="1"/>
  <c r="H112" i="1"/>
  <c r="J318" i="1"/>
  <c r="H114" i="1"/>
  <c r="D236" i="1"/>
  <c r="AU223" i="1"/>
  <c r="H292" i="1"/>
  <c r="H175" i="1"/>
  <c r="AB317" i="1"/>
  <c r="BB234" i="1"/>
  <c r="AB158" i="1"/>
  <c r="AU34" i="1"/>
  <c r="J264" i="1"/>
  <c r="BI166" i="1"/>
  <c r="BB302" i="1"/>
  <c r="J251" i="1"/>
  <c r="BI209" i="1"/>
  <c r="D104" i="1"/>
  <c r="BI193" i="1"/>
  <c r="AB114" i="1"/>
  <c r="BB181" i="1"/>
  <c r="BB187" i="1"/>
  <c r="AU262" i="1"/>
  <c r="K19" i="1"/>
  <c r="AU57" i="1"/>
  <c r="H106" i="1"/>
  <c r="J25" i="1"/>
  <c r="AB279" i="1"/>
  <c r="AU111" i="1"/>
  <c r="K28" i="1"/>
  <c r="BI81" i="1"/>
  <c r="D198" i="1"/>
  <c r="M5" i="1"/>
  <c r="BB80" i="1"/>
  <c r="AG179" i="1"/>
  <c r="BB54" i="1"/>
  <c r="K87" i="1"/>
  <c r="AB163" i="1"/>
  <c r="D202" i="1"/>
  <c r="AG326" i="1"/>
  <c r="BB135" i="1"/>
  <c r="E159" i="1"/>
  <c r="D53" i="1"/>
  <c r="L8" i="1"/>
  <c r="BI37" i="1"/>
  <c r="D179" i="1"/>
  <c r="H46" i="1"/>
  <c r="E236" i="1"/>
  <c r="D278" i="1"/>
  <c r="BI46" i="1"/>
  <c r="BI87" i="1"/>
  <c r="AB320" i="1"/>
  <c r="D272" i="1"/>
  <c r="AG245" i="1"/>
  <c r="AG258" i="1"/>
  <c r="AB80" i="1"/>
  <c r="H275" i="1"/>
  <c r="J175" i="1"/>
  <c r="AB77" i="1"/>
  <c r="BB205" i="1"/>
  <c r="AU226" i="1"/>
  <c r="D47" i="1"/>
  <c r="K40" i="1"/>
  <c r="BB249" i="1"/>
  <c r="E314" i="1"/>
  <c r="D296" i="1"/>
  <c r="D319" i="1"/>
  <c r="H324" i="1"/>
  <c r="H254" i="1"/>
  <c r="K275" i="1"/>
  <c r="BB303" i="1"/>
  <c r="AU158" i="1"/>
  <c r="J149" i="1"/>
  <c r="K149" i="1"/>
  <c r="AG318" i="1"/>
  <c r="D228" i="1"/>
  <c r="H189" i="1"/>
  <c r="BI124" i="1"/>
  <c r="J186" i="1"/>
  <c r="D275" i="1"/>
  <c r="AU175" i="1"/>
  <c r="AG221" i="1"/>
  <c r="E106" i="1"/>
  <c r="H288" i="1"/>
  <c r="AG29" i="1"/>
  <c r="K237" i="1"/>
  <c r="BB304" i="1"/>
  <c r="E245" i="1"/>
  <c r="M2" i="1"/>
  <c r="AU299" i="1"/>
  <c r="BB188" i="1"/>
  <c r="AB145" i="1"/>
  <c r="K37" i="1"/>
  <c r="AG238" i="1"/>
  <c r="AB49" i="1"/>
  <c r="K29" i="1"/>
  <c r="H68" i="1"/>
  <c r="K46" i="1"/>
  <c r="D158" i="1"/>
  <c r="AG202" i="1"/>
  <c r="K114" i="1"/>
  <c r="BB299" i="1"/>
  <c r="J87" i="1"/>
  <c r="J307" i="1"/>
  <c r="AG199" i="1"/>
  <c r="J314" i="1"/>
  <c r="K115" i="1"/>
  <c r="BB235" i="1"/>
  <c r="AG162" i="1"/>
  <c r="AG51" i="1"/>
  <c r="BI40" i="1"/>
  <c r="J158" i="1"/>
  <c r="K304" i="1"/>
  <c r="D208" i="1"/>
  <c r="K97" i="1"/>
  <c r="K156" i="1"/>
  <c r="AB39" i="1"/>
  <c r="AG249" i="1"/>
  <c r="AB33" i="1"/>
  <c r="H29" i="1"/>
  <c r="AG87" i="1"/>
  <c r="E315" i="1"/>
  <c r="H39" i="1"/>
  <c r="AU149" i="1"/>
  <c r="E52" i="1"/>
  <c r="E37" i="1"/>
  <c r="AU138" i="1"/>
  <c r="D172" i="1"/>
  <c r="AG196" i="1"/>
  <c r="K140" i="1"/>
  <c r="AU32" i="1"/>
  <c r="AG210" i="1"/>
  <c r="J325" i="1"/>
  <c r="BI253" i="1"/>
  <c r="E225" i="1"/>
  <c r="H93" i="1"/>
  <c r="D114" i="1"/>
  <c r="AU173" i="1"/>
  <c r="D138" i="1"/>
  <c r="BB25" i="1"/>
  <c r="AG279" i="1"/>
  <c r="H37" i="1"/>
  <c r="E274" i="1"/>
  <c r="BB44" i="1"/>
  <c r="K170" i="1"/>
  <c r="D230" i="1"/>
  <c r="H108" i="1"/>
  <c r="E327" i="1"/>
  <c r="E292" i="1"/>
  <c r="H115" i="1"/>
  <c r="K62" i="1"/>
  <c r="K274" i="1"/>
  <c r="AU37" i="1"/>
  <c r="E59" i="1"/>
  <c r="AB266" i="1"/>
  <c r="J315" i="1"/>
  <c r="D54" i="1"/>
  <c r="K302" i="1"/>
  <c r="AG205" i="1"/>
  <c r="AG107" i="1"/>
  <c r="BB189" i="1"/>
  <c r="BI141" i="1"/>
  <c r="K194" i="1"/>
  <c r="D211" i="1"/>
  <c r="K243" i="1"/>
  <c r="AU180" i="1"/>
  <c r="BI223" i="1"/>
  <c r="AB322" i="1"/>
  <c r="H330" i="1"/>
  <c r="H265" i="1"/>
  <c r="E85" i="1"/>
  <c r="K52" i="1"/>
  <c r="BB186" i="1"/>
  <c r="AB122" i="1"/>
  <c r="AG166" i="1"/>
  <c r="D177" i="1"/>
  <c r="AU151" i="1"/>
  <c r="D193" i="1"/>
  <c r="AG262" i="1"/>
  <c r="AG62" i="1"/>
  <c r="D189" i="1"/>
  <c r="H102" i="1"/>
  <c r="BB296" i="1"/>
  <c r="H198" i="1"/>
  <c r="BB211" i="1"/>
  <c r="AG181" i="1"/>
  <c r="K102" i="1"/>
  <c r="K81" i="1"/>
  <c r="E230" i="1"/>
  <c r="AG75" i="1"/>
  <c r="AG288" i="1"/>
  <c r="D155" i="1"/>
  <c r="BI53" i="1"/>
  <c r="D60" i="1"/>
  <c r="K222" i="1"/>
  <c r="J204" i="1"/>
  <c r="J82" i="1"/>
  <c r="K86" i="1"/>
  <c r="J32" i="1"/>
  <c r="E251" i="1"/>
  <c r="BI175" i="1"/>
  <c r="D321" i="1"/>
  <c r="AB167" i="1"/>
  <c r="AU181" i="1"/>
  <c r="K231" i="1"/>
  <c r="E324" i="1"/>
  <c r="K7" i="1"/>
  <c r="J174" i="1"/>
  <c r="BB260" i="1"/>
  <c r="AB127" i="1"/>
  <c r="D274" i="1"/>
  <c r="BI155" i="1"/>
  <c r="E209" i="1"/>
  <c r="D171" i="1"/>
  <c r="D135" i="1"/>
  <c r="AG251" i="1"/>
  <c r="H160" i="1"/>
  <c r="J260" i="1"/>
  <c r="E160" i="1"/>
  <c r="J97" i="1"/>
  <c r="AB112" i="1"/>
  <c r="AG39" i="1"/>
  <c r="AG214" i="1"/>
  <c r="J261" i="1"/>
  <c r="D98" i="1"/>
  <c r="AB316" i="1"/>
  <c r="BB85" i="1"/>
  <c r="E184" i="1"/>
  <c r="BI90" i="1"/>
  <c r="K32" i="1"/>
  <c r="K303" i="1"/>
  <c r="H139" i="1"/>
  <c r="J331" i="1"/>
  <c r="BI121" i="1"/>
  <c r="H28" i="1"/>
  <c r="H125" i="1"/>
  <c r="E162" i="1"/>
  <c r="AU154" i="1"/>
  <c r="J111" i="1"/>
  <c r="AG68" i="1"/>
  <c r="AB62" i="1"/>
  <c r="D107" i="1"/>
  <c r="K213" i="1"/>
  <c r="K227" i="1"/>
  <c r="AG250" i="1"/>
  <c r="K89" i="1"/>
  <c r="AU191" i="1"/>
  <c r="AG244" i="1"/>
  <c r="H259" i="1"/>
  <c r="K271" i="1"/>
  <c r="J242" i="1"/>
  <c r="J190" i="1"/>
  <c r="D190" i="1"/>
  <c r="BB253" i="1"/>
  <c r="E170" i="1"/>
  <c r="H94" i="1"/>
  <c r="BI231" i="1"/>
  <c r="AG240" i="1"/>
  <c r="K264" i="1"/>
  <c r="AU87" i="1"/>
  <c r="AB88" i="1"/>
  <c r="J77" i="1"/>
  <c r="K68" i="1"/>
  <c r="BB173" i="1"/>
  <c r="AG243" i="1"/>
  <c r="E208" i="1"/>
  <c r="BB149" i="1"/>
  <c r="K258" i="1"/>
  <c r="BI173" i="1"/>
  <c r="H210" i="1"/>
  <c r="D246" i="1"/>
  <c r="BI197" i="1"/>
  <c r="K196" i="1"/>
  <c r="D221" i="1"/>
  <c r="AB247" i="1"/>
  <c r="E201" i="1"/>
  <c r="AB327" i="1"/>
  <c r="K277" i="1"/>
  <c r="BB236" i="1"/>
  <c r="AG306" i="1"/>
  <c r="AU192" i="1"/>
  <c r="BI105" i="1"/>
  <c r="BI122" i="1"/>
  <c r="BB323" i="1"/>
  <c r="H185" i="1"/>
  <c r="BB168" i="1"/>
  <c r="J152" i="1"/>
  <c r="H215" i="1"/>
  <c r="BI59" i="1"/>
  <c r="K127" i="1"/>
  <c r="AB275" i="1"/>
  <c r="AG269" i="1"/>
  <c r="E145" i="1"/>
  <c r="H286" i="1"/>
  <c r="AB264" i="1"/>
  <c r="E215" i="1"/>
  <c r="AB310" i="1"/>
  <c r="AB151" i="1"/>
  <c r="E216" i="1"/>
  <c r="D229" i="1"/>
  <c r="H255" i="1"/>
  <c r="BB257" i="1"/>
  <c r="AB232" i="1"/>
  <c r="AU255" i="1"/>
  <c r="BB231" i="1"/>
  <c r="BB184" i="1"/>
  <c r="K251" i="1"/>
  <c r="E33" i="1"/>
  <c r="AG203" i="1"/>
  <c r="H247" i="1"/>
  <c r="K16" i="1"/>
  <c r="E149" i="1"/>
  <c r="BB206" i="1"/>
  <c r="H152" i="1"/>
  <c r="K325" i="1"/>
  <c r="J262" i="1"/>
  <c r="H196" i="1"/>
  <c r="H277" i="1"/>
  <c r="K64" i="1"/>
  <c r="H203" i="1"/>
  <c r="AG116" i="1"/>
  <c r="J283" i="1"/>
  <c r="AB250" i="1"/>
  <c r="AU197" i="1"/>
  <c r="H245" i="1"/>
  <c r="E34" i="1"/>
  <c r="E322" i="1"/>
  <c r="D93" i="1"/>
  <c r="D316" i="1"/>
  <c r="AG303" i="1"/>
  <c r="H49" i="1"/>
  <c r="BI20" i="1"/>
  <c r="BB305" i="1"/>
  <c r="K220" i="1"/>
  <c r="BI196" i="1"/>
  <c r="K233" i="1"/>
  <c r="J69" i="1"/>
  <c r="AG161" i="1"/>
  <c r="AB94" i="1"/>
  <c r="AG186" i="1"/>
  <c r="AG67" i="1"/>
  <c r="AU214" i="1"/>
  <c r="AU20" i="1"/>
  <c r="AU26" i="1"/>
  <c r="H116" i="1"/>
  <c r="AU123" i="1"/>
  <c r="D186" i="1"/>
  <c r="J121" i="1"/>
  <c r="BB177" i="1"/>
  <c r="H276" i="1"/>
  <c r="E186" i="1"/>
  <c r="H173" i="1"/>
  <c r="H18" i="1"/>
  <c r="K290" i="1"/>
  <c r="AG242" i="1"/>
  <c r="BB306" i="1"/>
  <c r="E300" i="1"/>
  <c r="AB256" i="1"/>
  <c r="AG93" i="1"/>
  <c r="J309" i="1"/>
  <c r="H140" i="1"/>
  <c r="AQ319" i="1"/>
  <c r="L320" i="1"/>
  <c r="AQ258" i="1"/>
  <c r="L116" i="1"/>
  <c r="L263" i="1"/>
  <c r="AQ211" i="1"/>
  <c r="AQ275" i="1"/>
  <c r="AQ53" i="1"/>
  <c r="L140" i="1"/>
  <c r="AQ143" i="1"/>
  <c r="L317" i="1"/>
  <c r="AQ169" i="1"/>
  <c r="AQ49" i="1"/>
  <c r="L231" i="1"/>
  <c r="L178" i="1"/>
  <c r="L34" i="1"/>
  <c r="L57" i="1"/>
  <c r="AQ266" i="1"/>
  <c r="AQ237" i="1"/>
  <c r="L81" i="1"/>
  <c r="L175" i="1"/>
  <c r="L166" i="1"/>
  <c r="L297" i="1"/>
  <c r="AQ120" i="1"/>
  <c r="L138" i="1"/>
  <c r="AQ79" i="1"/>
  <c r="AQ110" i="1"/>
  <c r="AQ202" i="1"/>
  <c r="L30" i="1"/>
  <c r="AQ290" i="1"/>
  <c r="L302" i="1"/>
  <c r="AB193" i="1"/>
  <c r="AQ293" i="1"/>
  <c r="AQ315" i="1"/>
  <c r="AQ94" i="1"/>
  <c r="AQ249" i="1"/>
  <c r="L11" i="1"/>
  <c r="L43" i="1"/>
  <c r="AQ152" i="1"/>
  <c r="AQ187" i="1"/>
  <c r="AB203" i="1"/>
  <c r="AQ271" i="1"/>
  <c r="AQ205" i="1"/>
  <c r="L160" i="1"/>
  <c r="L245" i="1"/>
  <c r="AQ256" i="1"/>
  <c r="L232" i="1"/>
  <c r="L238" i="1"/>
  <c r="AQ178" i="1"/>
  <c r="AQ84" i="1"/>
  <c r="L326" i="1"/>
  <c r="AB217" i="1"/>
  <c r="L90" i="1"/>
  <c r="L46" i="1"/>
  <c r="AQ212" i="1"/>
  <c r="L171" i="1"/>
  <c r="AB197" i="1"/>
  <c r="Y323" i="1"/>
  <c r="AQ141" i="1"/>
  <c r="AQ277" i="1"/>
  <c r="L300" i="1"/>
  <c r="AQ21" i="1"/>
  <c r="AQ112" i="1"/>
  <c r="AQ33" i="1"/>
  <c r="L93" i="1"/>
  <c r="L292" i="1"/>
  <c r="AQ179" i="1"/>
  <c r="L182" i="1"/>
  <c r="L111" i="1"/>
  <c r="L16" i="1"/>
  <c r="AQ42" i="1"/>
  <c r="L273" i="1"/>
  <c r="L29" i="1"/>
  <c r="L54" i="1"/>
  <c r="L254" i="1"/>
  <c r="L44" i="1"/>
  <c r="AB222" i="1"/>
  <c r="L221" i="1"/>
  <c r="L60" i="1"/>
  <c r="AQ177" i="1"/>
  <c r="L75" i="1"/>
  <c r="L264" i="1"/>
  <c r="L249" i="1"/>
  <c r="AQ68" i="1"/>
  <c r="L120" i="1"/>
  <c r="AQ175" i="1"/>
  <c r="AQ253" i="1"/>
  <c r="AQ286" i="1"/>
  <c r="AQ193" i="1"/>
  <c r="AQ69" i="1"/>
  <c r="AQ267" i="1"/>
  <c r="L240" i="1"/>
  <c r="AQ163" i="1"/>
  <c r="AQ182" i="1"/>
  <c r="AB196" i="1"/>
  <c r="AB209" i="1"/>
  <c r="L156" i="1"/>
  <c r="L253" i="1"/>
  <c r="L181" i="1"/>
  <c r="AQ161" i="1"/>
  <c r="L288" i="1"/>
  <c r="AQ24" i="1"/>
  <c r="L308" i="1"/>
  <c r="AQ81" i="1"/>
  <c r="AQ28" i="1"/>
  <c r="AQ326" i="1"/>
  <c r="Y322" i="1"/>
  <c r="AQ201" i="1"/>
  <c r="AQ332" i="1"/>
  <c r="AQ230" i="1"/>
  <c r="AQ140" i="1"/>
  <c r="AQ327" i="1"/>
  <c r="L324" i="1"/>
  <c r="AQ268" i="1"/>
  <c r="L269" i="1"/>
  <c r="AQ206" i="1"/>
  <c r="L216" i="1"/>
  <c r="L147" i="1"/>
  <c r="L94" i="1"/>
  <c r="AQ284" i="1"/>
  <c r="AQ282" i="1"/>
  <c r="AQ19" i="1"/>
  <c r="AQ305" i="1"/>
  <c r="L151" i="1"/>
  <c r="L177" i="1"/>
  <c r="AQ173" i="1"/>
  <c r="AQ57" i="1"/>
  <c r="L287" i="1"/>
  <c r="AQ294" i="1"/>
  <c r="AQ43" i="1"/>
  <c r="L309" i="1"/>
  <c r="AQ35" i="1"/>
  <c r="L170" i="1"/>
  <c r="AQ214" i="1"/>
  <c r="L187" i="1"/>
  <c r="AQ232" i="1"/>
  <c r="L294" i="1"/>
  <c r="L137" i="1"/>
  <c r="L141" i="1"/>
  <c r="L266" i="1"/>
  <c r="AQ85" i="1"/>
  <c r="L114" i="1"/>
  <c r="AQ235" i="1"/>
  <c r="AQ331" i="1"/>
  <c r="AQ135" i="1"/>
  <c r="L213" i="1"/>
  <c r="AQ265" i="1"/>
  <c r="AQ303" i="1"/>
  <c r="AB201" i="1"/>
  <c r="AQ86" i="1"/>
  <c r="AB223" i="1"/>
  <c r="AQ168" i="1"/>
  <c r="AQ59" i="1"/>
  <c r="L224" i="1"/>
  <c r="L88" i="1"/>
  <c r="AQ93" i="1"/>
  <c r="AQ32" i="1"/>
  <c r="L205" i="1"/>
  <c r="Y313" i="1"/>
  <c r="L157" i="1"/>
  <c r="AB195" i="1"/>
  <c r="AB214" i="1"/>
  <c r="L204" i="1"/>
  <c r="L208" i="1"/>
  <c r="L251" i="1"/>
  <c r="AQ289" i="1"/>
  <c r="L258" i="1"/>
  <c r="Y332" i="1"/>
  <c r="AQ323" i="1"/>
  <c r="L41" i="1"/>
  <c r="AQ309" i="1"/>
  <c r="AQ198" i="1"/>
  <c r="L167" i="1"/>
  <c r="AQ280" i="1"/>
  <c r="AQ139" i="1"/>
  <c r="AQ46" i="1"/>
  <c r="AQ75" i="1"/>
  <c r="AQ300" i="1"/>
  <c r="AQ325" i="1"/>
  <c r="AQ64" i="1"/>
  <c r="AB11" i="1"/>
  <c r="L169" i="1"/>
  <c r="L293" i="1"/>
  <c r="AQ170" i="1"/>
  <c r="AQ89" i="1"/>
  <c r="AQ191" i="1"/>
  <c r="L186" i="1"/>
  <c r="AQ51" i="1"/>
  <c r="L25" i="1"/>
  <c r="L220" i="1"/>
  <c r="AQ223" i="1"/>
  <c r="L24" i="1"/>
  <c r="L134" i="1"/>
  <c r="AQ291" i="1"/>
  <c r="L98" i="1"/>
  <c r="AQ233" i="1"/>
  <c r="L84" i="1"/>
  <c r="AQ113" i="1"/>
  <c r="AQ125" i="1"/>
  <c r="L331" i="1"/>
  <c r="L53" i="1"/>
  <c r="L282" i="1"/>
  <c r="L91" i="1"/>
  <c r="L149" i="1"/>
  <c r="AQ29" i="1"/>
  <c r="AQ264" i="1"/>
  <c r="L230" i="1"/>
  <c r="AQ186" i="1"/>
  <c r="L276" i="1"/>
  <c r="AQ274" i="1"/>
  <c r="AQ329" i="1"/>
  <c r="AQ210" i="1"/>
  <c r="L80" i="1"/>
  <c r="AQ22" i="1"/>
  <c r="AQ330" i="1"/>
  <c r="AQ154" i="1"/>
  <c r="L26" i="1"/>
  <c r="AQ96" i="1"/>
  <c r="L87" i="1"/>
  <c r="AQ102" i="1"/>
  <c r="L248" i="1"/>
  <c r="Y327" i="1"/>
  <c r="L78" i="1"/>
  <c r="L143" i="1"/>
  <c r="AQ283" i="1"/>
  <c r="L330" i="1"/>
  <c r="AB213" i="1"/>
  <c r="AQ15" i="1"/>
  <c r="AQ184" i="1"/>
  <c r="AB228" i="1"/>
  <c r="L239" i="1"/>
  <c r="AQ317" i="1"/>
  <c r="AQ108" i="1"/>
  <c r="L179" i="1"/>
  <c r="L299" i="1"/>
  <c r="AB218" i="1"/>
  <c r="L112" i="1"/>
  <c r="AQ246" i="1"/>
  <c r="L104" i="1"/>
  <c r="L64" i="1"/>
  <c r="AQ209" i="1"/>
  <c r="L142" i="1"/>
  <c r="AQ301" i="1"/>
  <c r="AB215" i="1"/>
  <c r="L296" i="1"/>
  <c r="AB207" i="1"/>
  <c r="AQ228" i="1"/>
  <c r="AQ240" i="1"/>
  <c r="L281" i="1"/>
  <c r="AQ37" i="1"/>
  <c r="AQ234" i="1"/>
  <c r="L274" i="1"/>
  <c r="L86" i="1"/>
  <c r="L318" i="1"/>
  <c r="L312" i="1"/>
  <c r="AB212" i="1"/>
  <c r="AB198" i="1"/>
  <c r="AQ207" i="1"/>
  <c r="L289" i="1"/>
  <c r="AQ203" i="1"/>
  <c r="AQ67" i="1"/>
  <c r="L247" i="1"/>
  <c r="AQ314" i="1"/>
  <c r="AQ281" i="1"/>
  <c r="L272" i="1"/>
  <c r="AQ80" i="1"/>
  <c r="L329" i="1"/>
  <c r="AQ248" i="1"/>
  <c r="AQ151" i="1"/>
  <c r="L265" i="1"/>
  <c r="L158" i="1"/>
  <c r="L267" i="1"/>
  <c r="Y317" i="1"/>
  <c r="AQ307" i="1"/>
  <c r="L235" i="1"/>
  <c r="AQ231" i="1"/>
  <c r="L195" i="1"/>
  <c r="AQ145" i="1"/>
  <c r="L283" i="1"/>
  <c r="AQ82" i="1"/>
  <c r="AQ39" i="1"/>
  <c r="AQ124" i="1"/>
  <c r="L124" i="1"/>
  <c r="L310" i="1"/>
  <c r="AQ166" i="1"/>
  <c r="AQ243" i="1"/>
  <c r="L107" i="1"/>
  <c r="AQ111" i="1"/>
  <c r="AQ20" i="1"/>
  <c r="C33" i="2"/>
  <c r="L243" i="1"/>
  <c r="AQ159" i="1"/>
  <c r="AQ270" i="1"/>
  <c r="L268" i="1"/>
  <c r="AQ288" i="1"/>
  <c r="Y316" i="1"/>
  <c r="AQ199" i="1"/>
  <c r="L145" i="1"/>
  <c r="AQ62" i="1"/>
  <c r="AQ25" i="1"/>
  <c r="AQ107" i="1"/>
  <c r="AQ241" i="1"/>
  <c r="L113" i="1"/>
  <c r="AQ52" i="1"/>
  <c r="L135" i="1"/>
  <c r="AQ200" i="1"/>
  <c r="L19" i="1"/>
  <c r="L193" i="1"/>
  <c r="L314" i="1"/>
  <c r="AQ188" i="1"/>
  <c r="AQ222" i="1"/>
  <c r="L311" i="1"/>
  <c r="L33" i="1"/>
  <c r="L196" i="1"/>
  <c r="L28" i="1"/>
  <c r="L233" i="1"/>
  <c r="AQ312" i="1"/>
  <c r="AQ181" i="1"/>
  <c r="L119" i="1"/>
  <c r="L42" i="1"/>
  <c r="L306" i="1"/>
  <c r="L223" i="1"/>
  <c r="AQ146" i="1"/>
  <c r="AQ310" i="1"/>
  <c r="L295" i="1"/>
  <c r="AQ252" i="1"/>
  <c r="AB231" i="1"/>
  <c r="AQ174" i="1"/>
  <c r="L332" i="1"/>
  <c r="AQ78" i="1"/>
  <c r="L261" i="1"/>
  <c r="L222" i="1"/>
  <c r="L212" i="1"/>
  <c r="AQ316" i="1"/>
  <c r="J3" i="1"/>
  <c r="AB221" i="1"/>
  <c r="AQ227" i="1"/>
  <c r="AB205" i="1"/>
  <c r="AQ34" i="1"/>
  <c r="AQ194" i="1"/>
  <c r="AB210" i="1"/>
  <c r="Y319" i="1"/>
  <c r="AQ54" i="1"/>
  <c r="AQ259" i="1"/>
  <c r="L69" i="1"/>
  <c r="L285" i="1"/>
  <c r="Y329" i="1"/>
  <c r="L198" i="1"/>
  <c r="AQ142" i="1"/>
  <c r="L165" i="1"/>
  <c r="AQ318" i="1"/>
  <c r="L241" i="1"/>
  <c r="AQ215" i="1"/>
  <c r="AQ121" i="1"/>
  <c r="L316" i="1"/>
  <c r="AB192" i="1"/>
  <c r="L199" i="1"/>
  <c r="L327" i="1"/>
  <c r="AQ213" i="1"/>
  <c r="AQ298" i="1"/>
  <c r="L37" i="1"/>
  <c r="AQ251" i="1"/>
  <c r="Y321" i="1"/>
  <c r="AQ245" i="1"/>
  <c r="L226" i="1"/>
  <c r="L85" i="1"/>
  <c r="L237" i="1"/>
  <c r="L79" i="1"/>
  <c r="AQ304" i="1"/>
  <c r="AQ123" i="1"/>
  <c r="L192" i="1"/>
  <c r="AQ197" i="1"/>
  <c r="L270" i="1"/>
  <c r="Y324" i="1"/>
  <c r="L225" i="1"/>
  <c r="AQ95" i="1"/>
  <c r="AQ91" i="1"/>
  <c r="AQ287" i="1"/>
  <c r="L206" i="1"/>
  <c r="AQ138" i="1"/>
  <c r="L174" i="1"/>
  <c r="L139" i="1"/>
  <c r="L168" i="1"/>
  <c r="L105" i="1"/>
  <c r="AQ297" i="1"/>
  <c r="L127" i="1"/>
  <c r="AQ149" i="1"/>
  <c r="AQ147" i="1"/>
  <c r="AQ26" i="1"/>
  <c r="L109" i="1"/>
  <c r="L284" i="1"/>
  <c r="AQ70" i="1"/>
  <c r="L291" i="1"/>
  <c r="L262" i="1"/>
  <c r="AQ229" i="1"/>
  <c r="Y320" i="1"/>
  <c r="AQ115" i="1"/>
  <c r="L328" i="1"/>
  <c r="L214" i="1"/>
  <c r="L303" i="1"/>
  <c r="AQ295" i="1"/>
  <c r="AQ114" i="1"/>
  <c r="L18" i="1"/>
  <c r="M10" i="1"/>
  <c r="L190" i="1"/>
  <c r="AQ224" i="1"/>
  <c r="AQ328" i="1"/>
  <c r="L67" i="1"/>
  <c r="Y328" i="1"/>
  <c r="AQ247" i="1"/>
  <c r="AQ99" i="1"/>
  <c r="AQ306" i="1"/>
  <c r="AB191" i="1"/>
  <c r="AQ236" i="1"/>
  <c r="L215" i="1"/>
  <c r="L191" i="1"/>
  <c r="AQ155" i="1"/>
  <c r="L121" i="1"/>
  <c r="AQ189" i="1"/>
  <c r="AQ239" i="1"/>
  <c r="L10" i="1"/>
  <c r="AQ273" i="1"/>
  <c r="AQ137" i="1"/>
  <c r="L180" i="1"/>
  <c r="AQ220" i="1"/>
  <c r="L279" i="1"/>
  <c r="L236" i="1"/>
  <c r="AQ255" i="1"/>
  <c r="AQ56" i="1"/>
  <c r="AB206" i="1"/>
  <c r="AQ244" i="1"/>
  <c r="AB208" i="1"/>
  <c r="AQ257" i="1"/>
  <c r="L200" i="1"/>
  <c r="Y10" i="1"/>
  <c r="AB216" i="1"/>
  <c r="L323" i="1"/>
  <c r="AB220" i="1"/>
  <c r="AB194" i="1"/>
  <c r="L319" i="1"/>
  <c r="L152" i="1"/>
  <c r="L68" i="1"/>
  <c r="AQ261" i="1"/>
  <c r="AQ242" i="1"/>
  <c r="AQ172" i="1"/>
  <c r="L257" i="1"/>
  <c r="L313" i="1"/>
  <c r="Y318" i="1"/>
  <c r="AQ285" i="1"/>
  <c r="L32" i="1"/>
  <c r="AQ106" i="1"/>
  <c r="L102" i="1"/>
  <c r="L252" i="1"/>
  <c r="AQ167" i="1"/>
  <c r="L277" i="1"/>
  <c r="N3" i="1"/>
  <c r="L194" i="1"/>
  <c r="AB219" i="1"/>
  <c r="L244" i="1"/>
  <c r="L49" i="1"/>
  <c r="AQ148" i="1"/>
  <c r="AQ77" i="1"/>
  <c r="L173" i="1"/>
  <c r="AQ322" i="1"/>
  <c r="L207" i="1"/>
  <c r="L40" i="1"/>
  <c r="L229" i="1"/>
  <c r="L189" i="1"/>
  <c r="L39" i="1"/>
  <c r="AB229" i="1"/>
  <c r="AQ204" i="1"/>
  <c r="AA11" i="1"/>
  <c r="L35" i="1"/>
  <c r="L47" i="1"/>
  <c r="AQ195" i="1"/>
  <c r="L77" i="1"/>
  <c r="AQ183" i="1"/>
  <c r="L103" i="1"/>
  <c r="AQ41" i="1"/>
  <c r="AQ279" i="1"/>
  <c r="L71" i="1"/>
  <c r="AQ180" i="1"/>
  <c r="L290" i="1"/>
  <c r="AQ221" i="1"/>
  <c r="AQ321" i="1"/>
  <c r="AB199" i="1"/>
  <c r="L315" i="1"/>
  <c r="L122" i="1"/>
  <c r="AQ156" i="1"/>
  <c r="L185" i="1"/>
  <c r="C3" i="2"/>
  <c r="L325" i="1"/>
  <c r="AQ296" i="1"/>
  <c r="Y315" i="1"/>
  <c r="AQ98" i="1"/>
  <c r="L280" i="1"/>
  <c r="Y3" i="1"/>
  <c r="L65" i="1"/>
  <c r="AQ133" i="1"/>
  <c r="AQ87" i="1"/>
  <c r="L148" i="1"/>
  <c r="AQ299" i="1"/>
  <c r="L203" i="1"/>
  <c r="L133" i="1"/>
  <c r="AQ292" i="1"/>
  <c r="L161" i="1"/>
  <c r="L123" i="1"/>
  <c r="AB190" i="1"/>
  <c r="L95" i="1"/>
  <c r="L162" i="1"/>
  <c r="L227" i="1"/>
  <c r="L301" i="1"/>
  <c r="L307" i="1"/>
  <c r="L228" i="1"/>
  <c r="AQ134" i="1"/>
  <c r="L62" i="1"/>
  <c r="AQ208" i="1"/>
  <c r="AQ190" i="1"/>
  <c r="L106" i="1"/>
  <c r="AQ160" i="1"/>
  <c r="L52" i="1"/>
  <c r="AQ127" i="1"/>
  <c r="Y330" i="1"/>
  <c r="L211" i="1"/>
  <c r="AQ18" i="1"/>
  <c r="AQ226" i="1"/>
  <c r="AQ126" i="1"/>
  <c r="AB230" i="1"/>
  <c r="L154" i="1"/>
  <c r="AQ90" i="1"/>
  <c r="AQ219" i="1"/>
  <c r="L188" i="1"/>
  <c r="L21" i="1"/>
  <c r="L304" i="1"/>
  <c r="L159" i="1"/>
  <c r="AQ171" i="1"/>
  <c r="L259" i="1"/>
  <c r="AQ116" i="1"/>
  <c r="L126" i="1"/>
  <c r="L96" i="1"/>
  <c r="AQ65" i="1"/>
  <c r="AQ158" i="1"/>
  <c r="AQ109" i="1"/>
  <c r="L322" i="1"/>
  <c r="AQ60" i="1"/>
  <c r="AQ103" i="1"/>
  <c r="L201" i="1"/>
  <c r="L97" i="1"/>
  <c r="L210" i="1"/>
  <c r="AQ165" i="1"/>
  <c r="L321" i="1"/>
  <c r="AB211" i="1"/>
  <c r="AQ263" i="1"/>
  <c r="AQ157" i="1"/>
  <c r="L202" i="1"/>
  <c r="L108" i="1"/>
  <c r="L256" i="1"/>
  <c r="AQ47" i="1"/>
  <c r="L209" i="1"/>
  <c r="AQ225" i="1"/>
  <c r="N4" i="1"/>
  <c r="AQ238" i="1"/>
  <c r="AQ302" i="1"/>
  <c r="L242" i="1"/>
  <c r="AQ185" i="1"/>
  <c r="L197" i="1"/>
  <c r="AQ262" i="1"/>
  <c r="AQ118" i="1"/>
  <c r="L298" i="1"/>
  <c r="L278" i="1"/>
  <c r="AB224" i="1"/>
  <c r="L89" i="1"/>
  <c r="AQ30" i="1"/>
  <c r="AQ88" i="1"/>
  <c r="AQ105" i="1"/>
  <c r="L305" i="1"/>
  <c r="L163" i="1"/>
  <c r="AQ192" i="1"/>
  <c r="AQ278" i="1"/>
  <c r="AQ311" i="1"/>
  <c r="AQ71" i="1"/>
  <c r="AQ119" i="1"/>
  <c r="AB189" i="1"/>
  <c r="L15" i="1"/>
  <c r="AQ44" i="1"/>
  <c r="AB226" i="1"/>
  <c r="AQ97" i="1"/>
  <c r="L115" i="1"/>
  <c r="AQ40" i="1"/>
  <c r="L146" i="1"/>
  <c r="Y325" i="1"/>
  <c r="AQ216" i="1"/>
  <c r="M11" i="1"/>
  <c r="AQ320" i="1"/>
  <c r="L183" i="1"/>
  <c r="L255" i="1"/>
  <c r="Y4" i="1"/>
  <c r="L234" i="1"/>
  <c r="L260" i="1"/>
  <c r="AB200" i="1"/>
  <c r="AQ196" i="1"/>
  <c r="L51" i="1"/>
  <c r="AQ104" i="1"/>
  <c r="L275" i="1"/>
  <c r="L286" i="1"/>
  <c r="AB204" i="1"/>
  <c r="L20" i="1"/>
  <c r="AQ313" i="1"/>
  <c r="L70" i="1"/>
  <c r="AQ272" i="1"/>
  <c r="L82" i="1"/>
  <c r="AQ269" i="1"/>
  <c r="AQ308" i="1"/>
  <c r="AQ250" i="1"/>
  <c r="AQ162" i="1"/>
  <c r="L271" i="1"/>
  <c r="L59" i="1"/>
  <c r="Y331" i="1"/>
  <c r="AQ16" i="1"/>
  <c r="L155" i="1"/>
  <c r="L125" i="1"/>
  <c r="L118" i="1"/>
  <c r="Y326" i="1"/>
  <c r="AB225" i="1"/>
  <c r="L110" i="1"/>
  <c r="L184" i="1"/>
  <c r="AQ254" i="1"/>
  <c r="L22" i="1"/>
  <c r="AQ276" i="1"/>
  <c r="Y314" i="1"/>
  <c r="L246" i="1"/>
  <c r="AQ260" i="1"/>
  <c r="L56" i="1"/>
  <c r="C36" i="2"/>
  <c r="L172" i="1"/>
  <c r="AQ122" i="1"/>
  <c r="AQ324" i="1"/>
  <c r="L250" i="1"/>
  <c r="AB202" i="1"/>
  <c r="L219" i="1"/>
  <c r="L99" i="1"/>
  <c r="AB227" i="1"/>
  <c r="J64" i="2" l="1"/>
  <c r="L64" i="2" s="1"/>
  <c r="M64" i="2" s="1"/>
  <c r="K64" i="2"/>
  <c r="K63" i="2"/>
  <c r="J63" i="2"/>
  <c r="L63" i="2" s="1"/>
  <c r="M63" i="2" s="1"/>
  <c r="K62" i="2"/>
  <c r="J62" i="2"/>
  <c r="L62" i="2" s="1"/>
  <c r="M62" i="2" s="1"/>
  <c r="K61" i="2"/>
  <c r="J61" i="2"/>
  <c r="L61" i="2" s="1"/>
  <c r="M61" i="2" s="1"/>
  <c r="J53" i="2"/>
  <c r="L53" i="2" s="1"/>
  <c r="M53" i="2" s="1"/>
  <c r="K53" i="2"/>
  <c r="J51" i="2"/>
  <c r="L51" i="2" s="1"/>
  <c r="M51" i="2" s="1"/>
  <c r="J47" i="2"/>
  <c r="L47" i="2" s="1"/>
  <c r="M47" i="2" s="1"/>
  <c r="K51" i="2"/>
  <c r="K47" i="2"/>
  <c r="K49" i="2"/>
  <c r="J49" i="2"/>
  <c r="L49" i="2" s="1"/>
  <c r="M49" i="2" s="1"/>
  <c r="J42" i="2"/>
  <c r="L42" i="2" s="1"/>
  <c r="M42" i="2" s="1"/>
  <c r="K42" i="2"/>
  <c r="K4" i="2"/>
  <c r="J4" i="2"/>
  <c r="L4" i="2" s="1"/>
  <c r="M4" i="2" s="1"/>
  <c r="J7" i="2"/>
  <c r="L7" i="2" s="1"/>
  <c r="M7" i="2" s="1"/>
  <c r="K7" i="2"/>
  <c r="H7" i="2"/>
  <c r="BC285" i="1"/>
  <c r="BD285" i="1" s="1"/>
  <c r="AY181" i="1"/>
  <c r="AH181" i="1"/>
  <c r="AI181" i="1" s="1"/>
  <c r="AD181" i="1"/>
  <c r="AV71" i="1"/>
  <c r="AW71" i="1" s="1"/>
  <c r="AR71" i="1"/>
  <c r="B315" i="1"/>
  <c r="BC155" i="1"/>
  <c r="BD155" i="1" s="1"/>
  <c r="BJ143" i="1"/>
  <c r="BK143" i="1" s="1"/>
  <c r="BF143" i="1"/>
  <c r="AC248" i="1"/>
  <c r="AH89" i="1"/>
  <c r="AI89" i="1" s="1"/>
  <c r="B171" i="1"/>
  <c r="BC296" i="1"/>
  <c r="BD296" i="1" s="1"/>
  <c r="BC252" i="1"/>
  <c r="BD252" i="1" s="1"/>
  <c r="B267" i="1"/>
  <c r="C94" i="1"/>
  <c r="B94" i="1"/>
  <c r="M265" i="1"/>
  <c r="BJ204" i="1"/>
  <c r="BK204" i="1" s="1"/>
  <c r="BF204" i="1"/>
  <c r="BC134" i="1"/>
  <c r="BD134" i="1" s="1"/>
  <c r="M174" i="1"/>
  <c r="AC228" i="1"/>
  <c r="M197" i="1"/>
  <c r="B108" i="1"/>
  <c r="BC329" i="1"/>
  <c r="BD329" i="1" s="1"/>
  <c r="B260" i="1"/>
  <c r="BJ53" i="1"/>
  <c r="BK53" i="1" s="1"/>
  <c r="BF53" i="1"/>
  <c r="M220" i="1"/>
  <c r="M20" i="1"/>
  <c r="BJ16" i="1"/>
  <c r="BK16" i="1" s="1"/>
  <c r="BF16" i="1"/>
  <c r="AV301" i="1"/>
  <c r="AW301" i="1" s="1"/>
  <c r="AR301" i="1"/>
  <c r="AH142" i="1"/>
  <c r="AI142" i="1" s="1"/>
  <c r="B297" i="1"/>
  <c r="AC32" i="1"/>
  <c r="AC265" i="1"/>
  <c r="B237" i="1"/>
  <c r="AH26" i="1"/>
  <c r="AI26" i="1" s="1"/>
  <c r="AC291" i="1"/>
  <c r="AC93" i="1"/>
  <c r="BJ219" i="1"/>
  <c r="BK219" i="1" s="1"/>
  <c r="BF219" i="1"/>
  <c r="AH238" i="1"/>
  <c r="AI238" i="1" s="1"/>
  <c r="AC250" i="1"/>
  <c r="BC185" i="1"/>
  <c r="BD185" i="1" s="1"/>
  <c r="B152" i="1"/>
  <c r="M56" i="1"/>
  <c r="BC332" i="1"/>
  <c r="BD332" i="1" s="1"/>
  <c r="B293" i="1"/>
  <c r="AC156" i="1"/>
  <c r="AV154" i="1"/>
  <c r="AW154" i="1" s="1"/>
  <c r="AR154" i="1"/>
  <c r="AC330" i="1"/>
  <c r="B28" i="1"/>
  <c r="C28" i="1"/>
  <c r="AC223" i="1"/>
  <c r="B325" i="1"/>
  <c r="AC247" i="1"/>
  <c r="AC300" i="1"/>
  <c r="AH249" i="1"/>
  <c r="AI249" i="1" s="1"/>
  <c r="BJ52" i="1"/>
  <c r="BK52" i="1" s="1"/>
  <c r="BF52" i="1"/>
  <c r="B185" i="1"/>
  <c r="AR252" i="1"/>
  <c r="AV252" i="1"/>
  <c r="AW252" i="1" s="1"/>
  <c r="AC197" i="1"/>
  <c r="AC222" i="1"/>
  <c r="BC322" i="1"/>
  <c r="BD322" i="1" s="1"/>
  <c r="M30" i="1"/>
  <c r="M112" i="1"/>
  <c r="AH203" i="1"/>
  <c r="AI203" i="1" s="1"/>
  <c r="BC184" i="1"/>
  <c r="BD184" i="1" s="1"/>
  <c r="AR91" i="1"/>
  <c r="AV91" i="1"/>
  <c r="AW91" i="1" s="1"/>
  <c r="BC67" i="1"/>
  <c r="BD67" i="1" s="1"/>
  <c r="AC196" i="1"/>
  <c r="M236" i="1"/>
  <c r="B156" i="1"/>
  <c r="B259" i="1"/>
  <c r="AC320" i="1"/>
  <c r="M135" i="1"/>
  <c r="BJ37" i="1"/>
  <c r="BK37" i="1" s="1"/>
  <c r="BF37" i="1"/>
  <c r="M260" i="1"/>
  <c r="B231" i="1"/>
  <c r="AC108" i="1"/>
  <c r="AC157" i="1"/>
  <c r="AH138" i="1"/>
  <c r="AI138" i="1" s="1"/>
  <c r="AD155" i="1"/>
  <c r="AY155" i="1"/>
  <c r="AH155" i="1"/>
  <c r="AI155" i="1" s="1"/>
  <c r="AH318" i="1"/>
  <c r="AI318" i="1" s="1"/>
  <c r="M44" i="1"/>
  <c r="AV111" i="1"/>
  <c r="AW111" i="1" s="1"/>
  <c r="AR111" i="1"/>
  <c r="AC115" i="1"/>
  <c r="AH187" i="1"/>
  <c r="AI187" i="1" s="1"/>
  <c r="BF106" i="1"/>
  <c r="BJ106" i="1"/>
  <c r="BK106" i="1" s="1"/>
  <c r="BJ81" i="1"/>
  <c r="BK81" i="1" s="1"/>
  <c r="AC124" i="1"/>
  <c r="AD113" i="1"/>
  <c r="AH113" i="1"/>
  <c r="AI113" i="1" s="1"/>
  <c r="AY113" i="1"/>
  <c r="BC326" i="1"/>
  <c r="BD326" i="1" s="1"/>
  <c r="BJ20" i="1"/>
  <c r="BK20" i="1" s="1"/>
  <c r="BF20" i="1"/>
  <c r="BF175" i="1"/>
  <c r="BJ175" i="1"/>
  <c r="BK175" i="1" s="1"/>
  <c r="M193" i="1"/>
  <c r="M289" i="1"/>
  <c r="AH42" i="1"/>
  <c r="AI42" i="1" s="1"/>
  <c r="B138" i="1"/>
  <c r="B80" i="1"/>
  <c r="C80" i="1"/>
  <c r="AH324" i="1"/>
  <c r="AI324" i="1" s="1"/>
  <c r="AC118" i="1"/>
  <c r="BC22" i="1"/>
  <c r="BD22" i="1" s="1"/>
  <c r="M241" i="1"/>
  <c r="M223" i="1"/>
  <c r="BJ177" i="1"/>
  <c r="BK177" i="1" s="1"/>
  <c r="BF177" i="1"/>
  <c r="BJ124" i="1"/>
  <c r="BK124" i="1" s="1"/>
  <c r="BF124" i="1"/>
  <c r="M22" i="1"/>
  <c r="AH94" i="1"/>
  <c r="AI94" i="1" s="1"/>
  <c r="M192" i="1"/>
  <c r="B310" i="1"/>
  <c r="M324" i="1"/>
  <c r="AV265" i="1"/>
  <c r="AW265" i="1" s="1"/>
  <c r="AR265" i="1"/>
  <c r="B142" i="1"/>
  <c r="BJ172" i="1"/>
  <c r="BK172" i="1" s="1"/>
  <c r="BF172" i="1"/>
  <c r="AR255" i="1"/>
  <c r="AV255" i="1"/>
  <c r="AW255" i="1" s="1"/>
  <c r="BC279" i="1"/>
  <c r="BD279" i="1" s="1"/>
  <c r="AC119" i="1"/>
  <c r="B270" i="1"/>
  <c r="M285" i="1"/>
  <c r="M264" i="1"/>
  <c r="B223" i="1"/>
  <c r="AH302" i="1"/>
  <c r="AI302" i="1" s="1"/>
  <c r="AC46" i="1"/>
  <c r="AV215" i="1"/>
  <c r="AW215" i="1" s="1"/>
  <c r="AR215" i="1"/>
  <c r="B257" i="1"/>
  <c r="B322" i="1"/>
  <c r="BF87" i="1"/>
  <c r="BJ87" i="1"/>
  <c r="BK87" i="1" s="1"/>
  <c r="BC157" i="1"/>
  <c r="BD157" i="1" s="1"/>
  <c r="AR308" i="1"/>
  <c r="AV308" i="1"/>
  <c r="AW308" i="1" s="1"/>
  <c r="AC97" i="1"/>
  <c r="AH279" i="1"/>
  <c r="AI279" i="1" s="1"/>
  <c r="BC223" i="1"/>
  <c r="BD223" i="1" s="1"/>
  <c r="AC232" i="1"/>
  <c r="BF167" i="1"/>
  <c r="BJ167" i="1"/>
  <c r="BK167" i="1" s="1"/>
  <c r="BC158" i="1"/>
  <c r="BD158" i="1" s="1"/>
  <c r="AC290" i="1"/>
  <c r="BJ220" i="1"/>
  <c r="BK220" i="1" s="1"/>
  <c r="BF220" i="1"/>
  <c r="AC302" i="1"/>
  <c r="M205" i="1"/>
  <c r="AR60" i="1"/>
  <c r="AV60" i="1"/>
  <c r="AW60" i="1" s="1"/>
  <c r="AH122" i="1"/>
  <c r="AI122" i="1" s="1"/>
  <c r="B304" i="1"/>
  <c r="M247" i="1"/>
  <c r="AR151" i="1"/>
  <c r="AV151" i="1"/>
  <c r="AW151" i="1" s="1"/>
  <c r="BC315" i="1"/>
  <c r="BD315" i="1" s="1"/>
  <c r="AC224" i="1"/>
  <c r="AC183" i="1"/>
  <c r="BC30" i="1"/>
  <c r="BD30" i="1" s="1"/>
  <c r="M238" i="1"/>
  <c r="M315" i="1"/>
  <c r="AH243" i="1"/>
  <c r="AI243" i="1" s="1"/>
  <c r="AC215" i="1"/>
  <c r="B219" i="1"/>
  <c r="B266" i="1"/>
  <c r="M34" i="1"/>
  <c r="BF209" i="1"/>
  <c r="BJ209" i="1"/>
  <c r="BK209" i="1" s="1"/>
  <c r="M251" i="1"/>
  <c r="BC314" i="1"/>
  <c r="BD314" i="1" s="1"/>
  <c r="B161" i="1"/>
  <c r="AC122" i="1"/>
  <c r="M274" i="1"/>
  <c r="AC33" i="1"/>
  <c r="M160" i="1"/>
  <c r="AR302" i="1"/>
  <c r="AV302" i="1"/>
  <c r="AW302" i="1" s="1"/>
  <c r="AH25" i="1"/>
  <c r="AI25" i="1" s="1"/>
  <c r="AC28" i="1"/>
  <c r="BC249" i="1"/>
  <c r="BD249" i="1" s="1"/>
  <c r="B228" i="1"/>
  <c r="M59" i="1"/>
  <c r="F2" i="1"/>
  <c r="AN2" i="1"/>
  <c r="P2" i="1"/>
  <c r="T105" i="2"/>
  <c r="U105" i="2" s="1"/>
  <c r="I2" i="1"/>
  <c r="D2" i="1"/>
  <c r="C2" i="1"/>
  <c r="T78" i="2"/>
  <c r="U78" i="2" s="1"/>
  <c r="T63" i="2"/>
  <c r="U63" i="2" s="1"/>
  <c r="E2" i="1"/>
  <c r="G2" i="1"/>
  <c r="H2" i="1"/>
  <c r="T83" i="2"/>
  <c r="U83" i="2" s="1"/>
  <c r="K20" i="2"/>
  <c r="J20" i="2"/>
  <c r="L20" i="2" s="1"/>
  <c r="M20" i="2" s="1"/>
  <c r="J11" i="2"/>
  <c r="L11" i="2" s="1"/>
  <c r="M11" i="2" s="1"/>
  <c r="T88" i="2"/>
  <c r="U88" i="2" s="1"/>
  <c r="T73" i="2"/>
  <c r="U73" i="2" s="1"/>
  <c r="K9" i="2"/>
  <c r="K11" i="2"/>
  <c r="T68" i="2"/>
  <c r="U68" i="2" s="1"/>
  <c r="J34" i="2"/>
  <c r="L34" i="2" s="1"/>
  <c r="M34" i="2" s="1"/>
  <c r="K6" i="2"/>
  <c r="J9" i="2"/>
  <c r="L9" i="2" s="1"/>
  <c r="M9" i="2" s="1"/>
  <c r="BC323" i="1"/>
  <c r="BD323" i="1" s="1"/>
  <c r="BC43" i="1"/>
  <c r="BD43" i="1" s="1"/>
  <c r="M170" i="1"/>
  <c r="BC230" i="1"/>
  <c r="BD230" i="1" s="1"/>
  <c r="BC103" i="1"/>
  <c r="BD103" i="1" s="1"/>
  <c r="AC217" i="1"/>
  <c r="M300" i="1"/>
  <c r="AR122" i="1"/>
  <c r="AV122" i="1"/>
  <c r="AW122" i="1" s="1"/>
  <c r="BC177" i="1"/>
  <c r="BD177" i="1" s="1"/>
  <c r="AH251" i="1"/>
  <c r="AI251" i="1" s="1"/>
  <c r="B222" i="1"/>
  <c r="BC280" i="1"/>
  <c r="BD280" i="1" s="1"/>
  <c r="AC251" i="1"/>
  <c r="B227" i="1"/>
  <c r="AH93" i="1"/>
  <c r="AI93" i="1" s="1"/>
  <c r="BC287" i="1"/>
  <c r="BD287" i="1" s="1"/>
  <c r="AH284" i="1"/>
  <c r="AI284" i="1" s="1"/>
  <c r="BC282" i="1"/>
  <c r="BD282" i="1" s="1"/>
  <c r="M290" i="1"/>
  <c r="AC280" i="1"/>
  <c r="BC135" i="1"/>
  <c r="BD135" i="1" s="1"/>
  <c r="F189" i="1"/>
  <c r="G189" i="1"/>
  <c r="AC43" i="1"/>
  <c r="B91" i="1"/>
  <c r="C91" i="1"/>
  <c r="AC169" i="1"/>
  <c r="B302" i="1"/>
  <c r="BF56" i="1"/>
  <c r="BJ56" i="1"/>
  <c r="BK56" i="1" s="1"/>
  <c r="BF210" i="1"/>
  <c r="BJ210" i="1"/>
  <c r="BK210" i="1" s="1"/>
  <c r="B179" i="1"/>
  <c r="B111" i="1"/>
  <c r="B154" i="1"/>
  <c r="BJ28" i="1"/>
  <c r="BK28" i="1" s="1"/>
  <c r="BF28" i="1"/>
  <c r="B173" i="1"/>
  <c r="AH186" i="1"/>
  <c r="AI186" i="1" s="1"/>
  <c r="BC126" i="1"/>
  <c r="BD126" i="1" s="1"/>
  <c r="B271" i="1"/>
  <c r="M215" i="1"/>
  <c r="BJ193" i="1"/>
  <c r="BK193" i="1" s="1"/>
  <c r="BF193" i="1"/>
  <c r="B301" i="1"/>
  <c r="AC188" i="1"/>
  <c r="AH329" i="1"/>
  <c r="AI329" i="1" s="1"/>
  <c r="AV228" i="1"/>
  <c r="AW228" i="1" s="1"/>
  <c r="AR228" i="1"/>
  <c r="AH35" i="1"/>
  <c r="AI35" i="1" s="1"/>
  <c r="M228" i="1"/>
  <c r="AH99" i="1"/>
  <c r="AI99" i="1" s="1"/>
  <c r="M309" i="1"/>
  <c r="BC181" i="1"/>
  <c r="BD181" i="1" s="1"/>
  <c r="AH168" i="1"/>
  <c r="AI168" i="1" s="1"/>
  <c r="BC149" i="1"/>
  <c r="BD149" i="1" s="1"/>
  <c r="M71" i="1"/>
  <c r="BC56" i="1"/>
  <c r="BD56" i="1" s="1"/>
  <c r="AY276" i="1"/>
  <c r="AH276" i="1"/>
  <c r="AI276" i="1" s="1"/>
  <c r="AD276" i="1"/>
  <c r="AD294" i="1"/>
  <c r="AH294" i="1"/>
  <c r="AI294" i="1" s="1"/>
  <c r="AY294" i="1"/>
  <c r="BF78" i="1"/>
  <c r="BJ78" i="1"/>
  <c r="BK78" i="1" s="1"/>
  <c r="AH82" i="1"/>
  <c r="AI82" i="1" s="1"/>
  <c r="G155" i="1"/>
  <c r="F155" i="1"/>
  <c r="B279" i="1"/>
  <c r="BF59" i="1"/>
  <c r="BJ59" i="1"/>
  <c r="BK59" i="1" s="1"/>
  <c r="AR37" i="1"/>
  <c r="AV37" i="1"/>
  <c r="AW37" i="1" s="1"/>
  <c r="BC195" i="1"/>
  <c r="BD195" i="1" s="1"/>
  <c r="AC230" i="1"/>
  <c r="AR49" i="1"/>
  <c r="AV49" i="1"/>
  <c r="AW49" i="1" s="1"/>
  <c r="AH297" i="1"/>
  <c r="AI297" i="1" s="1"/>
  <c r="BF141" i="1"/>
  <c r="BJ141" i="1"/>
  <c r="BK141" i="1" s="1"/>
  <c r="AR182" i="1"/>
  <c r="AV182" i="1"/>
  <c r="AW182" i="1" s="1"/>
  <c r="BC81" i="1"/>
  <c r="BD81" i="1" s="1"/>
  <c r="BC289" i="1"/>
  <c r="BD289" i="1" s="1"/>
  <c r="M54" i="1"/>
  <c r="M109" i="1"/>
  <c r="M179" i="1"/>
  <c r="BC304" i="1"/>
  <c r="BD304" i="1" s="1"/>
  <c r="M35" i="1"/>
  <c r="AV184" i="1"/>
  <c r="AW184" i="1" s="1"/>
  <c r="AR184" i="1"/>
  <c r="BJ258" i="1"/>
  <c r="BK258" i="1" s="1"/>
  <c r="BF258" i="1"/>
  <c r="BJ135" i="1"/>
  <c r="BK135" i="1" s="1"/>
  <c r="BF135" i="1"/>
  <c r="AH169" i="1"/>
  <c r="AI169" i="1" s="1"/>
  <c r="O8" i="1"/>
  <c r="AO8" i="1"/>
  <c r="BF190" i="1"/>
  <c r="BJ190" i="1"/>
  <c r="BK190" i="1" s="1"/>
  <c r="AH162" i="1"/>
  <c r="AI162" i="1" s="1"/>
  <c r="AY269" i="1"/>
  <c r="AD269" i="1"/>
  <c r="AH269" i="1"/>
  <c r="AI269" i="1" s="1"/>
  <c r="B162" i="1"/>
  <c r="BC331" i="1"/>
  <c r="BD331" i="1" s="1"/>
  <c r="AC284" i="1"/>
  <c r="BF221" i="1"/>
  <c r="BJ221" i="1"/>
  <c r="BK221" i="1" s="1"/>
  <c r="AC249" i="1"/>
  <c r="AC269" i="1"/>
  <c r="AC67" i="1"/>
  <c r="B64" i="1"/>
  <c r="C64" i="1"/>
  <c r="BC246" i="1"/>
  <c r="BD246" i="1" s="1"/>
  <c r="BF161" i="1"/>
  <c r="BJ161" i="1"/>
  <c r="BK161" i="1" s="1"/>
  <c r="M291" i="1"/>
  <c r="AC293" i="1"/>
  <c r="AH331" i="1"/>
  <c r="AI331" i="1" s="1"/>
  <c r="AR149" i="1"/>
  <c r="AV149" i="1"/>
  <c r="AW149" i="1" s="1"/>
  <c r="AH179" i="1"/>
  <c r="AI179" i="1" s="1"/>
  <c r="BF65" i="1"/>
  <c r="BJ65" i="1"/>
  <c r="BK65" i="1" s="1"/>
  <c r="BJ127" i="1"/>
  <c r="BK127" i="1" s="1"/>
  <c r="BF127" i="1"/>
  <c r="BC243" i="1"/>
  <c r="BD243" i="1" s="1"/>
  <c r="B52" i="1"/>
  <c r="C52" i="1"/>
  <c r="AD270" i="1"/>
  <c r="AY270" i="1"/>
  <c r="AH270" i="1"/>
  <c r="AI270" i="1" s="1"/>
  <c r="BJ21" i="1"/>
  <c r="BK21" i="1" s="1"/>
  <c r="BF21" i="1"/>
  <c r="AR230" i="1"/>
  <c r="AV230" i="1"/>
  <c r="AW230" i="1" s="1"/>
  <c r="AH67" i="1"/>
  <c r="AI67" i="1" s="1"/>
  <c r="C97" i="1"/>
  <c r="B97" i="1"/>
  <c r="M284" i="1"/>
  <c r="BF114" i="1"/>
  <c r="BJ114" i="1"/>
  <c r="BK114" i="1" s="1"/>
  <c r="AH68" i="1"/>
  <c r="AI68" i="1" s="1"/>
  <c r="BC111" i="1"/>
  <c r="BD111" i="1" s="1"/>
  <c r="AH112" i="1"/>
  <c r="AI112" i="1" s="1"/>
  <c r="AH51" i="1"/>
  <c r="AI51" i="1" s="1"/>
  <c r="M246" i="1"/>
  <c r="BJ173" i="1"/>
  <c r="BK173" i="1" s="1"/>
  <c r="BF173" i="1"/>
  <c r="AC261" i="1"/>
  <c r="B196" i="1"/>
  <c r="M158" i="1"/>
  <c r="M87" i="1"/>
  <c r="AH278" i="1"/>
  <c r="AI278" i="1" s="1"/>
  <c r="AO2" i="1"/>
  <c r="O2" i="1"/>
  <c r="M88" i="1"/>
  <c r="AH140" i="1"/>
  <c r="AI140" i="1" s="1"/>
  <c r="M187" i="1"/>
  <c r="AV39" i="1"/>
  <c r="AW39" i="1" s="1"/>
  <c r="AR39" i="1"/>
  <c r="B265" i="1"/>
  <c r="BF113" i="1"/>
  <c r="BJ113" i="1"/>
  <c r="BK113" i="1" s="1"/>
  <c r="AV90" i="1"/>
  <c r="AW90" i="1" s="1"/>
  <c r="AR90" i="1"/>
  <c r="C42" i="1"/>
  <c r="B42" i="1"/>
  <c r="BC299" i="1"/>
  <c r="BD299" i="1" s="1"/>
  <c r="C88" i="1"/>
  <c r="B88" i="1"/>
  <c r="B140" i="1"/>
  <c r="BC64" i="1"/>
  <c r="BD64" i="1" s="1"/>
  <c r="M25" i="1"/>
  <c r="B158" i="1"/>
  <c r="AH196" i="1"/>
  <c r="AI196" i="1" s="1"/>
  <c r="AV175" i="1"/>
  <c r="AW175" i="1" s="1"/>
  <c r="AR175" i="1"/>
  <c r="M219" i="1"/>
  <c r="AH54" i="1"/>
  <c r="AI54" i="1" s="1"/>
  <c r="M329" i="1"/>
  <c r="BF166" i="1"/>
  <c r="BJ166" i="1"/>
  <c r="BK166" i="1" s="1"/>
  <c r="AH70" i="1"/>
  <c r="AI70" i="1" s="1"/>
  <c r="C69" i="1"/>
  <c r="B69" i="1"/>
  <c r="B93" i="1"/>
  <c r="C93" i="1"/>
  <c r="AV263" i="1"/>
  <c r="AW263" i="1" s="1"/>
  <c r="AR263" i="1"/>
  <c r="M226" i="1"/>
  <c r="AC34" i="1"/>
  <c r="AD291" i="1"/>
  <c r="AY291" i="1"/>
  <c r="AH291" i="1"/>
  <c r="AI291" i="1" s="1"/>
  <c r="AC134" i="1"/>
  <c r="B127" i="1"/>
  <c r="AC145" i="1"/>
  <c r="AH309" i="1"/>
  <c r="AI309" i="1" s="1"/>
  <c r="B114" i="1"/>
  <c r="M85" i="1"/>
  <c r="C77" i="1"/>
  <c r="C6" i="1" s="1"/>
  <c r="B77" i="1"/>
  <c r="M163" i="1"/>
  <c r="AC68" i="1"/>
  <c r="B157" i="1"/>
  <c r="M57" i="1"/>
  <c r="B233" i="1"/>
  <c r="AR134" i="1"/>
  <c r="AV134" i="1"/>
  <c r="AW134" i="1" s="1"/>
  <c r="AR139" i="1"/>
  <c r="AV139" i="1"/>
  <c r="AW139" i="1" s="1"/>
  <c r="B112" i="1"/>
  <c r="B290" i="1"/>
  <c r="B272" i="1"/>
  <c r="B280" i="1"/>
  <c r="O3" i="1"/>
  <c r="AO3" i="1"/>
  <c r="BC165" i="1"/>
  <c r="BD165" i="1" s="1"/>
  <c r="M257" i="1"/>
  <c r="C19" i="1"/>
  <c r="B19" i="1"/>
  <c r="AC319" i="1"/>
  <c r="AH314" i="1"/>
  <c r="AI314" i="1" s="1"/>
  <c r="AV306" i="1"/>
  <c r="AW306" i="1" s="1"/>
  <c r="AR306" i="1"/>
  <c r="B172" i="1"/>
  <c r="M313" i="1"/>
  <c r="O7" i="1"/>
  <c r="J6" i="2" s="1"/>
  <c r="L6" i="2" s="1"/>
  <c r="M6" i="2" s="1"/>
  <c r="AO7" i="1"/>
  <c r="B133" i="1"/>
  <c r="B78" i="1"/>
  <c r="C78" i="1"/>
  <c r="BJ230" i="1"/>
  <c r="BK230" i="1" s="1"/>
  <c r="BF230" i="1"/>
  <c r="AR203" i="1"/>
  <c r="AV203" i="1"/>
  <c r="AW203" i="1" s="1"/>
  <c r="AR200" i="1"/>
  <c r="AV200" i="1"/>
  <c r="AW200" i="1" s="1"/>
  <c r="BF60" i="1"/>
  <c r="BJ60" i="1"/>
  <c r="BK60" i="1" s="1"/>
  <c r="BC220" i="1"/>
  <c r="BD220" i="1" s="1"/>
  <c r="B56" i="1"/>
  <c r="C56" i="1"/>
  <c r="M142" i="1"/>
  <c r="M308" i="1"/>
  <c r="AH234" i="1"/>
  <c r="AI234" i="1" s="1"/>
  <c r="AV227" i="1"/>
  <c r="AW227" i="1" s="1"/>
  <c r="AR227" i="1"/>
  <c r="BF208" i="1"/>
  <c r="BJ208" i="1"/>
  <c r="BK208" i="1" s="1"/>
  <c r="AH62" i="1"/>
  <c r="AI62" i="1" s="1"/>
  <c r="B220" i="1"/>
  <c r="M271" i="1"/>
  <c r="AY235" i="1"/>
  <c r="AD235" i="1"/>
  <c r="AH235" i="1"/>
  <c r="AI235" i="1" s="1"/>
  <c r="AV67" i="1"/>
  <c r="AW67" i="1" s="1"/>
  <c r="AR67" i="1"/>
  <c r="AC39" i="1"/>
  <c r="AH102" i="1"/>
  <c r="AI102" i="1" s="1"/>
  <c r="AC26" i="1"/>
  <c r="AH111" i="1"/>
  <c r="AI111" i="1" s="1"/>
  <c r="AY91" i="1"/>
  <c r="AD91" i="1"/>
  <c r="AH91" i="1"/>
  <c r="AI91" i="1" s="1"/>
  <c r="B314" i="1"/>
  <c r="BC211" i="1"/>
  <c r="BD211" i="1" s="1"/>
  <c r="AV183" i="1"/>
  <c r="AW183" i="1" s="1"/>
  <c r="AR183" i="1"/>
  <c r="AC219" i="1"/>
  <c r="AR188" i="1"/>
  <c r="AV188" i="1"/>
  <c r="AW188" i="1" s="1"/>
  <c r="AH189" i="1"/>
  <c r="AI189" i="1" s="1"/>
  <c r="AC167" i="1"/>
  <c r="AC190" i="1"/>
  <c r="AC160" i="1"/>
  <c r="BC234" i="1"/>
  <c r="BD234" i="1" s="1"/>
  <c r="BC288" i="1"/>
  <c r="BD288" i="1" s="1"/>
  <c r="BJ121" i="1"/>
  <c r="BK121" i="1" s="1"/>
  <c r="BF121" i="1"/>
  <c r="B189" i="1"/>
  <c r="BC229" i="1"/>
  <c r="BD229" i="1" s="1"/>
  <c r="BJ75" i="1"/>
  <c r="BK75" i="1" s="1"/>
  <c r="BF75" i="1"/>
  <c r="AC162" i="1"/>
  <c r="BC265" i="1"/>
  <c r="BD265" i="1" s="1"/>
  <c r="M175" i="1"/>
  <c r="B329" i="1"/>
  <c r="M114" i="1"/>
  <c r="BF169" i="1"/>
  <c r="BJ169" i="1"/>
  <c r="BK169" i="1" s="1"/>
  <c r="B167" i="1"/>
  <c r="BC248" i="1"/>
  <c r="BD248" i="1" s="1"/>
  <c r="AC328" i="1"/>
  <c r="BC301" i="1"/>
  <c r="BD301" i="1" s="1"/>
  <c r="M138" i="1"/>
  <c r="AR125" i="1"/>
  <c r="AV125" i="1"/>
  <c r="AW125" i="1" s="1"/>
  <c r="AC121" i="1"/>
  <c r="M86" i="1"/>
  <c r="BC121" i="1"/>
  <c r="BD121" i="1" s="1"/>
  <c r="M212" i="1"/>
  <c r="B255" i="1"/>
  <c r="AO312" i="1"/>
  <c r="AO313" i="1" s="1"/>
  <c r="AO314" i="1" s="1"/>
  <c r="AO315" i="1" s="1"/>
  <c r="AO316" i="1" s="1"/>
  <c r="AO317" i="1" s="1"/>
  <c r="AO318" i="1" s="1"/>
  <c r="AO319" i="1" s="1"/>
  <c r="AO320" i="1" s="1"/>
  <c r="AO321" i="1" s="1"/>
  <c r="AO322" i="1" s="1"/>
  <c r="AO323" i="1" s="1"/>
  <c r="AO324" i="1" s="1"/>
  <c r="AO325" i="1" s="1"/>
  <c r="AO326" i="1" s="1"/>
  <c r="AO327" i="1" s="1"/>
  <c r="AO328" i="1" s="1"/>
  <c r="AO329" i="1" s="1"/>
  <c r="AO330" i="1" s="1"/>
  <c r="AO331" i="1" s="1"/>
  <c r="AO332" i="1" s="1"/>
  <c r="BJ118" i="1"/>
  <c r="BK118" i="1" s="1"/>
  <c r="BF118" i="1"/>
  <c r="AH304" i="1"/>
  <c r="AI304" i="1" s="1"/>
  <c r="M126" i="1"/>
  <c r="M102" i="1"/>
  <c r="BJ41" i="1"/>
  <c r="BK41" i="1" s="1"/>
  <c r="BF41" i="1"/>
  <c r="AH81" i="1"/>
  <c r="AI81" i="1" s="1"/>
  <c r="AC311" i="1"/>
  <c r="AC182" i="1"/>
  <c r="AR137" i="1"/>
  <c r="AV137" i="1"/>
  <c r="AW137" i="1" s="1"/>
  <c r="AC186" i="1"/>
  <c r="M165" i="1"/>
  <c r="M162" i="1"/>
  <c r="AH323" i="1"/>
  <c r="AI323" i="1" s="1"/>
  <c r="AC204" i="1"/>
  <c r="M326" i="1"/>
  <c r="BC147" i="1"/>
  <c r="BD147" i="1" s="1"/>
  <c r="AC209" i="1"/>
  <c r="B168" i="1"/>
  <c r="B107" i="1"/>
  <c r="M222" i="1"/>
  <c r="AC253" i="1"/>
  <c r="AC227" i="1"/>
  <c r="AH123" i="1"/>
  <c r="AI123" i="1" s="1"/>
  <c r="BC232" i="1"/>
  <c r="BD232" i="1" s="1"/>
  <c r="B243" i="1"/>
  <c r="C99" i="1"/>
  <c r="B99" i="1"/>
  <c r="AC110" i="1"/>
  <c r="AC285" i="1"/>
  <c r="H10" i="1"/>
  <c r="AC88" i="1"/>
  <c r="B22" i="1"/>
  <c r="C22" i="1"/>
  <c r="AD21" i="1"/>
  <c r="AH21" i="1"/>
  <c r="AI21" i="1" s="1"/>
  <c r="AY21" i="1"/>
  <c r="AV85" i="1"/>
  <c r="AW85" i="1" s="1"/>
  <c r="AR85" i="1"/>
  <c r="BJ69" i="1"/>
  <c r="BK69" i="1" s="1"/>
  <c r="BF69" i="1"/>
  <c r="M19" i="1"/>
  <c r="M267" i="1"/>
  <c r="AH177" i="1"/>
  <c r="AI177" i="1" s="1"/>
  <c r="M202" i="1"/>
  <c r="BJ108" i="1"/>
  <c r="BK108" i="1" s="1"/>
  <c r="BF108" i="1"/>
  <c r="M209" i="1"/>
  <c r="AC82" i="1"/>
  <c r="M159" i="1"/>
  <c r="AD124" i="1"/>
  <c r="AH124" i="1"/>
  <c r="AI124" i="1" s="1"/>
  <c r="AY124" i="1"/>
  <c r="AH240" i="1"/>
  <c r="AI240" i="1" s="1"/>
  <c r="M186" i="1"/>
  <c r="AC148" i="1"/>
  <c r="BC106" i="1"/>
  <c r="BD106" i="1" s="1"/>
  <c r="AY266" i="1"/>
  <c r="AH266" i="1"/>
  <c r="AI266" i="1" s="1"/>
  <c r="AD266" i="1"/>
  <c r="AV32" i="1"/>
  <c r="AW32" i="1" s="1"/>
  <c r="AR32" i="1"/>
  <c r="AR297" i="1"/>
  <c r="AV297" i="1"/>
  <c r="AW297" i="1" s="1"/>
  <c r="BF105" i="1"/>
  <c r="BJ105" i="1"/>
  <c r="BK105" i="1" s="1"/>
  <c r="AP312" i="1"/>
  <c r="AP313" i="1" s="1"/>
  <c r="AP314" i="1" s="1"/>
  <c r="AP315" i="1" s="1"/>
  <c r="AP316" i="1" s="1"/>
  <c r="AP317" i="1" s="1"/>
  <c r="AP318" i="1" s="1"/>
  <c r="AP319" i="1" s="1"/>
  <c r="AP320" i="1" s="1"/>
  <c r="AP321" i="1" s="1"/>
  <c r="AP322" i="1" s="1"/>
  <c r="AP323" i="1" s="1"/>
  <c r="AP324" i="1" s="1"/>
  <c r="AP325" i="1" s="1"/>
  <c r="AP326" i="1" s="1"/>
  <c r="AP327" i="1" s="1"/>
  <c r="AP328" i="1" s="1"/>
  <c r="AP329" i="1" s="1"/>
  <c r="AP330" i="1" s="1"/>
  <c r="AP331" i="1" s="1"/>
  <c r="AP332" i="1" s="1"/>
  <c r="AC246" i="1"/>
  <c r="AC266" i="1"/>
  <c r="AV251" i="1"/>
  <c r="AW251" i="1" s="1"/>
  <c r="AR251" i="1"/>
  <c r="M149" i="1"/>
  <c r="AV135" i="1"/>
  <c r="AW135" i="1" s="1"/>
  <c r="AR135" i="1"/>
  <c r="B186" i="1"/>
  <c r="BF156" i="1"/>
  <c r="BJ156" i="1"/>
  <c r="BK156" i="1" s="1"/>
  <c r="M296" i="1"/>
  <c r="M253" i="1"/>
  <c r="BJ251" i="1"/>
  <c r="BK251" i="1" s="1"/>
  <c r="BF251" i="1"/>
  <c r="M297" i="1"/>
  <c r="M154" i="1"/>
  <c r="AH139" i="1"/>
  <c r="AI139" i="1" s="1"/>
  <c r="B209" i="1"/>
  <c r="AH288" i="1"/>
  <c r="AI288" i="1" s="1"/>
  <c r="C15" i="1"/>
  <c r="B15" i="1"/>
  <c r="BJ202" i="1"/>
  <c r="BK202" i="1" s="1"/>
  <c r="BF202" i="1"/>
  <c r="AR266" i="1"/>
  <c r="AV266" i="1"/>
  <c r="AW266" i="1" s="1"/>
  <c r="AV82" i="1"/>
  <c r="AW82" i="1" s="1"/>
  <c r="AR82" i="1"/>
  <c r="BC28" i="1"/>
  <c r="BD28" i="1" s="1"/>
  <c r="M198" i="1"/>
  <c r="B207" i="1"/>
  <c r="M298" i="1"/>
  <c r="AH285" i="1"/>
  <c r="AI285" i="1" s="1"/>
  <c r="AH90" i="1"/>
  <c r="AI90" i="1" s="1"/>
  <c r="BF203" i="1"/>
  <c r="BJ203" i="1"/>
  <c r="BK203" i="1" s="1"/>
  <c r="AH53" i="1"/>
  <c r="AI53" i="1" s="1"/>
  <c r="BC271" i="1"/>
  <c r="BD271" i="1" s="1"/>
  <c r="B184" i="1"/>
  <c r="M305" i="1"/>
  <c r="BJ112" i="1"/>
  <c r="BK112" i="1" s="1"/>
  <c r="BF112" i="1"/>
  <c r="BF151" i="1"/>
  <c r="BJ151" i="1"/>
  <c r="BK151" i="1" s="1"/>
  <c r="AV34" i="1"/>
  <c r="AW34" i="1" s="1"/>
  <c r="AR34" i="1"/>
  <c r="AH39" i="1"/>
  <c r="AI39" i="1" s="1"/>
  <c r="M171" i="1"/>
  <c r="AH303" i="1"/>
  <c r="AI303" i="1" s="1"/>
  <c r="BC163" i="1"/>
  <c r="BD163" i="1" s="1"/>
  <c r="AR201" i="1"/>
  <c r="AV201" i="1"/>
  <c r="AW201" i="1" s="1"/>
  <c r="AC151" i="1"/>
  <c r="AR166" i="1"/>
  <c r="AV166" i="1"/>
  <c r="AW166" i="1" s="1"/>
  <c r="AC172" i="1"/>
  <c r="O5" i="1"/>
  <c r="AO5" i="1"/>
  <c r="AV216" i="1"/>
  <c r="AW216" i="1" s="1"/>
  <c r="AR216" i="1"/>
  <c r="BC123" i="1"/>
  <c r="BD123" i="1" s="1"/>
  <c r="BC148" i="1"/>
  <c r="BD148" i="1" s="1"/>
  <c r="AC175" i="1"/>
  <c r="B291" i="1"/>
  <c r="BF260" i="1"/>
  <c r="BJ260" i="1"/>
  <c r="BK260" i="1" s="1"/>
  <c r="M281" i="1"/>
  <c r="M21" i="1"/>
  <c r="M322" i="1"/>
  <c r="BC330" i="1"/>
  <c r="BD330" i="1" s="1"/>
  <c r="AH115" i="1"/>
  <c r="AI115" i="1" s="1"/>
  <c r="AH163" i="1"/>
  <c r="AI163" i="1" s="1"/>
  <c r="BF70" i="1"/>
  <c r="BJ70" i="1"/>
  <c r="BK70" i="1" s="1"/>
  <c r="B269" i="1"/>
  <c r="AR178" i="1"/>
  <c r="AV178" i="1"/>
  <c r="AW178" i="1" s="1"/>
  <c r="AR177" i="1"/>
  <c r="AV177" i="1"/>
  <c r="AW177" i="1" s="1"/>
  <c r="AV191" i="1"/>
  <c r="AW191" i="1" s="1"/>
  <c r="AR191" i="1"/>
  <c r="AH60" i="1"/>
  <c r="AI60" i="1" s="1"/>
  <c r="M169" i="1"/>
  <c r="AH200" i="1"/>
  <c r="AI200" i="1" s="1"/>
  <c r="AC126" i="1"/>
  <c r="B226" i="1"/>
  <c r="B147" i="1"/>
  <c r="BC236" i="1"/>
  <c r="BD236" i="1" s="1"/>
  <c r="AC106" i="1"/>
  <c r="M18" i="1"/>
  <c r="BC142" i="1"/>
  <c r="BD142" i="1" s="1"/>
  <c r="BC298" i="1"/>
  <c r="BD298" i="1" s="1"/>
  <c r="BJ259" i="1"/>
  <c r="BK259" i="1" s="1"/>
  <c r="BF259" i="1"/>
  <c r="B40" i="1"/>
  <c r="C40" i="1"/>
  <c r="B174" i="1"/>
  <c r="AC135" i="1"/>
  <c r="B169" i="1"/>
  <c r="AR171" i="1"/>
  <c r="AV171" i="1"/>
  <c r="AW171" i="1" s="1"/>
  <c r="AV68" i="1"/>
  <c r="AW68" i="1" s="1"/>
  <c r="AR68" i="1"/>
  <c r="AH146" i="1"/>
  <c r="AI146" i="1" s="1"/>
  <c r="BF187" i="1"/>
  <c r="BJ187" i="1"/>
  <c r="BK187" i="1" s="1"/>
  <c r="AH183" i="1"/>
  <c r="AI183" i="1" s="1"/>
  <c r="B118" i="1"/>
  <c r="AD250" i="1"/>
  <c r="AH250" i="1"/>
  <c r="AI250" i="1" s="1"/>
  <c r="AY250" i="1"/>
  <c r="M104" i="1"/>
  <c r="AR223" i="1"/>
  <c r="AV223" i="1"/>
  <c r="AW223" i="1" s="1"/>
  <c r="M77" i="1"/>
  <c r="BC194" i="1"/>
  <c r="BD194" i="1" s="1"/>
  <c r="M237" i="1"/>
  <c r="AV16" i="1"/>
  <c r="AW16" i="1" s="1"/>
  <c r="AR16" i="1"/>
  <c r="B206" i="1"/>
  <c r="BC305" i="1"/>
  <c r="BD305" i="1" s="1"/>
  <c r="AC57" i="1"/>
  <c r="BC180" i="1"/>
  <c r="BD180" i="1" s="1"/>
  <c r="AR15" i="1"/>
  <c r="AV15" i="1"/>
  <c r="AW15" i="1" s="1"/>
  <c r="BC146" i="1"/>
  <c r="BD146" i="1" s="1"/>
  <c r="BJ222" i="1"/>
  <c r="BK222" i="1" s="1"/>
  <c r="BF222" i="1"/>
  <c r="AH326" i="1"/>
  <c r="AI326" i="1" s="1"/>
  <c r="B221" i="1"/>
  <c r="BC166" i="1"/>
  <c r="BD166" i="1" s="1"/>
  <c r="B288" i="1"/>
  <c r="BF102" i="1"/>
  <c r="BJ102" i="1"/>
  <c r="BK102" i="1" s="1"/>
  <c r="AR126" i="1"/>
  <c r="AV126" i="1"/>
  <c r="AW126" i="1" s="1"/>
  <c r="AC103" i="1"/>
  <c r="M279" i="1"/>
  <c r="M250" i="1"/>
  <c r="BC113" i="1"/>
  <c r="BD113" i="1" s="1"/>
  <c r="BC70" i="1"/>
  <c r="BD70" i="1" s="1"/>
  <c r="AC137" i="1"/>
  <c r="BF90" i="1"/>
  <c r="BJ90" i="1"/>
  <c r="BK90" i="1" s="1"/>
  <c r="M307" i="1"/>
  <c r="AC198" i="1"/>
  <c r="AC60" i="1"/>
  <c r="BC302" i="1"/>
  <c r="BD302" i="1" s="1"/>
  <c r="M184" i="1"/>
  <c r="AH141" i="1"/>
  <c r="AI141" i="1" s="1"/>
  <c r="AD141" i="1"/>
  <c r="AY141" i="1"/>
  <c r="BC173" i="1"/>
  <c r="BD173" i="1" s="1"/>
  <c r="BC325" i="1"/>
  <c r="BD325" i="1" s="1"/>
  <c r="BF257" i="1"/>
  <c r="BJ257" i="1"/>
  <c r="BK257" i="1" s="1"/>
  <c r="AH227" i="1"/>
  <c r="AI227" i="1" s="1"/>
  <c r="AC259" i="1"/>
  <c r="M244" i="1"/>
  <c r="M295" i="1"/>
  <c r="AR253" i="1"/>
  <c r="AV253" i="1"/>
  <c r="AW253" i="1" s="1"/>
  <c r="AC85" i="1"/>
  <c r="AH127" i="1"/>
  <c r="AI127" i="1" s="1"/>
  <c r="AH225" i="1"/>
  <c r="AI225" i="1" s="1"/>
  <c r="AD69" i="1"/>
  <c r="AH69" i="1"/>
  <c r="AI69" i="1" s="1"/>
  <c r="AY69" i="1"/>
  <c r="AH198" i="1"/>
  <c r="AI198" i="1" s="1"/>
  <c r="BJ253" i="1"/>
  <c r="BK253" i="1" s="1"/>
  <c r="BF253" i="1"/>
  <c r="M70" i="1"/>
  <c r="BC53" i="1"/>
  <c r="BD53" i="1" s="1"/>
  <c r="AC294" i="1"/>
  <c r="AC281" i="1"/>
  <c r="AV147" i="1"/>
  <c r="AW147" i="1" s="1"/>
  <c r="AR147" i="1"/>
  <c r="M243" i="1"/>
  <c r="AR303" i="1"/>
  <c r="AV303" i="1"/>
  <c r="AW303" i="1" s="1"/>
  <c r="BF126" i="1"/>
  <c r="BJ126" i="1"/>
  <c r="BK126" i="1" s="1"/>
  <c r="AH214" i="1"/>
  <c r="AI214" i="1" s="1"/>
  <c r="AH107" i="1"/>
  <c r="AI107" i="1" s="1"/>
  <c r="BC291" i="1"/>
  <c r="BD291" i="1" s="1"/>
  <c r="AC331" i="1"/>
  <c r="BC239" i="1"/>
  <c r="BD239" i="1" s="1"/>
  <c r="AH104" i="1"/>
  <c r="AI104" i="1" s="1"/>
  <c r="AC288" i="1"/>
  <c r="C34" i="1"/>
  <c r="B34" i="1"/>
  <c r="B37" i="1"/>
  <c r="C37" i="1"/>
  <c r="B278" i="1"/>
  <c r="AC241" i="1"/>
  <c r="B230" i="1"/>
  <c r="BJ57" i="1"/>
  <c r="BK57" i="1" s="1"/>
  <c r="BF57" i="1"/>
  <c r="BJ200" i="1"/>
  <c r="BK200" i="1" s="1"/>
  <c r="BF200" i="1"/>
  <c r="M75" i="1"/>
  <c r="AC297" i="1"/>
  <c r="B163" i="1"/>
  <c r="AH317" i="1"/>
  <c r="AI317" i="1" s="1"/>
  <c r="AH199" i="1"/>
  <c r="AI199" i="1" s="1"/>
  <c r="B210" i="1"/>
  <c r="BC245" i="1"/>
  <c r="BD245" i="1" s="1"/>
  <c r="AV88" i="1"/>
  <c r="AW88" i="1" s="1"/>
  <c r="AR88" i="1"/>
  <c r="BC137" i="1"/>
  <c r="BD137" i="1" s="1"/>
  <c r="BC317" i="1"/>
  <c r="BD317" i="1" s="1"/>
  <c r="AR193" i="1"/>
  <c r="AV193" i="1"/>
  <c r="AW193" i="1" s="1"/>
  <c r="B277" i="1"/>
  <c r="AH257" i="1"/>
  <c r="AI257" i="1" s="1"/>
  <c r="AH272" i="1"/>
  <c r="AI272" i="1" s="1"/>
  <c r="AD272" i="1"/>
  <c r="AY272" i="1"/>
  <c r="AC221" i="1"/>
  <c r="BC29" i="1"/>
  <c r="BD29" i="1" s="1"/>
  <c r="M24" i="1"/>
  <c r="M302" i="1"/>
  <c r="BJ109" i="1"/>
  <c r="BK109" i="1" s="1"/>
  <c r="BF109" i="1"/>
  <c r="AC56" i="1"/>
  <c r="AR123" i="1"/>
  <c r="AV123" i="1"/>
  <c r="AW123" i="1" s="1"/>
  <c r="M166" i="1"/>
  <c r="M97" i="1"/>
  <c r="AR26" i="1"/>
  <c r="AV26" i="1"/>
  <c r="AW26" i="1" s="1"/>
  <c r="AV190" i="1"/>
  <c r="AW190" i="1" s="1"/>
  <c r="AR190" i="1"/>
  <c r="B199" i="1"/>
  <c r="C41" i="1"/>
  <c r="B41" i="1"/>
  <c r="C39" i="1"/>
  <c r="B39" i="1"/>
  <c r="AH308" i="1"/>
  <c r="AI308" i="1" s="1"/>
  <c r="AH190" i="1"/>
  <c r="AI190" i="1" s="1"/>
  <c r="AH47" i="1"/>
  <c r="AI47" i="1" s="1"/>
  <c r="AC255" i="1"/>
  <c r="M180" i="1"/>
  <c r="M256" i="1"/>
  <c r="AH224" i="1"/>
  <c r="AI224" i="1" s="1"/>
  <c r="BJ46" i="1"/>
  <c r="BK46" i="1" s="1"/>
  <c r="BF46" i="1"/>
  <c r="M332" i="1"/>
  <c r="BC226" i="1"/>
  <c r="BD226" i="1" s="1"/>
  <c r="AH212" i="1"/>
  <c r="AI212" i="1" s="1"/>
  <c r="B43" i="1"/>
  <c r="C43" i="1"/>
  <c r="BC122" i="1"/>
  <c r="BD122" i="1" s="1"/>
  <c r="BC39" i="1"/>
  <c r="BD39" i="1" s="1"/>
  <c r="M239" i="1"/>
  <c r="B258" i="1"/>
  <c r="M98" i="1"/>
  <c r="B200" i="1"/>
  <c r="AC201" i="1"/>
  <c r="AH280" i="1"/>
  <c r="AI280" i="1" s="1"/>
  <c r="B330" i="1"/>
  <c r="M268" i="1"/>
  <c r="B320" i="1"/>
  <c r="M258" i="1"/>
  <c r="BJ146" i="1"/>
  <c r="BK146" i="1" s="1"/>
  <c r="BF146" i="1"/>
  <c r="AH219" i="1"/>
  <c r="AI219" i="1" s="1"/>
  <c r="AH161" i="1"/>
  <c r="AI161" i="1" s="1"/>
  <c r="AR225" i="1"/>
  <c r="AV225" i="1"/>
  <c r="AW225" i="1" s="1"/>
  <c r="AV86" i="1"/>
  <c r="AW86" i="1" s="1"/>
  <c r="AR86" i="1"/>
  <c r="AH290" i="1"/>
  <c r="AI290" i="1" s="1"/>
  <c r="B67" i="1"/>
  <c r="C67" i="1"/>
  <c r="AR40" i="1"/>
  <c r="AV40" i="1"/>
  <c r="AW40" i="1" s="1"/>
  <c r="AC180" i="1"/>
  <c r="AR205" i="1"/>
  <c r="AV205" i="1"/>
  <c r="AW205" i="1" s="1"/>
  <c r="AC146" i="1"/>
  <c r="AR208" i="1"/>
  <c r="AV208" i="1"/>
  <c r="AW208" i="1" s="1"/>
  <c r="AV186" i="1"/>
  <c r="AW186" i="1" s="1"/>
  <c r="AR186" i="1"/>
  <c r="AH156" i="1"/>
  <c r="AI156" i="1" s="1"/>
  <c r="BC318" i="1"/>
  <c r="BD318" i="1" s="1"/>
  <c r="AV257" i="1"/>
  <c r="AW257" i="1" s="1"/>
  <c r="AR257" i="1"/>
  <c r="AD260" i="1"/>
  <c r="AY260" i="1"/>
  <c r="AH260" i="1"/>
  <c r="AI260" i="1" s="1"/>
  <c r="AC111" i="1"/>
  <c r="B177" i="1"/>
  <c r="BF174" i="1"/>
  <c r="BJ174" i="1"/>
  <c r="BK174" i="1" s="1"/>
  <c r="M178" i="1"/>
  <c r="B89" i="1"/>
  <c r="C89" i="1"/>
  <c r="BJ15" i="1"/>
  <c r="BK15" i="1" s="1"/>
  <c r="BF15" i="1"/>
  <c r="AC95" i="1"/>
  <c r="B79" i="1"/>
  <c r="C79" i="1"/>
  <c r="AC327" i="1"/>
  <c r="B213" i="1"/>
  <c r="AH33" i="1"/>
  <c r="AI33" i="1" s="1"/>
  <c r="AC125" i="1"/>
  <c r="BC328" i="1"/>
  <c r="BD328" i="1" s="1"/>
  <c r="BF224" i="1"/>
  <c r="BJ224" i="1"/>
  <c r="BK224" i="1" s="1"/>
  <c r="AH75" i="1"/>
  <c r="AI75" i="1" s="1"/>
  <c r="B241" i="1"/>
  <c r="C82" i="1"/>
  <c r="B82" i="1"/>
  <c r="M280" i="1"/>
  <c r="M204" i="1"/>
  <c r="M195" i="1"/>
  <c r="AC78" i="1"/>
  <c r="AH40" i="1"/>
  <c r="AI40" i="1" s="1"/>
  <c r="BJ197" i="1"/>
  <c r="BK197" i="1" s="1"/>
  <c r="BF197" i="1"/>
  <c r="BC77" i="1"/>
  <c r="BD77" i="1" s="1"/>
  <c r="M145" i="1"/>
  <c r="AC233" i="1"/>
  <c r="AC177" i="1"/>
  <c r="BF216" i="1"/>
  <c r="BJ216" i="1"/>
  <c r="BK216" i="1" s="1"/>
  <c r="M116" i="1"/>
  <c r="AV19" i="1"/>
  <c r="AW19" i="1" s="1"/>
  <c r="AR19" i="1"/>
  <c r="AV89" i="1"/>
  <c r="AW89" i="1" s="1"/>
  <c r="AR89" i="1"/>
  <c r="AC216" i="1"/>
  <c r="B236" i="1"/>
  <c r="AC54" i="1"/>
  <c r="BC60" i="1"/>
  <c r="BD60" i="1" s="1"/>
  <c r="BC235" i="1"/>
  <c r="BD235" i="1" s="1"/>
  <c r="AH307" i="1"/>
  <c r="AI307" i="1" s="1"/>
  <c r="AH252" i="1"/>
  <c r="AI252" i="1" s="1"/>
  <c r="BJ22" i="1"/>
  <c r="BK22" i="1" s="1"/>
  <c r="BF22" i="1"/>
  <c r="AH259" i="1"/>
  <c r="AI259" i="1" s="1"/>
  <c r="M259" i="1"/>
  <c r="AD57" i="1"/>
  <c r="AY57" i="1"/>
  <c r="AH57" i="1"/>
  <c r="AI57" i="1" s="1"/>
  <c r="M103" i="1"/>
  <c r="AH125" i="1"/>
  <c r="AI125" i="1" s="1"/>
  <c r="BC309" i="1"/>
  <c r="BD309" i="1" s="1"/>
  <c r="AV272" i="1"/>
  <c r="AW272" i="1" s="1"/>
  <c r="AR272" i="1"/>
  <c r="AC127" i="1"/>
  <c r="AC205" i="1"/>
  <c r="AV199" i="1"/>
  <c r="AW199" i="1" s="1"/>
  <c r="AR199" i="1"/>
  <c r="B190" i="1"/>
  <c r="B252" i="1"/>
  <c r="AH277" i="1"/>
  <c r="AI277" i="1" s="1"/>
  <c r="AC324" i="1"/>
  <c r="AV187" i="1"/>
  <c r="AW187" i="1" s="1"/>
  <c r="AR187" i="1"/>
  <c r="BC268" i="1"/>
  <c r="BD268" i="1" s="1"/>
  <c r="BC204" i="1"/>
  <c r="BD204" i="1" s="1"/>
  <c r="B119" i="1"/>
  <c r="BC227" i="1"/>
  <c r="BD227" i="1" s="1"/>
  <c r="AH77" i="1"/>
  <c r="AI77" i="1" s="1"/>
  <c r="B122" i="1"/>
  <c r="AC286" i="1"/>
  <c r="BC46" i="1"/>
  <c r="BD46" i="1" s="1"/>
  <c r="AV259" i="1"/>
  <c r="AW259" i="1" s="1"/>
  <c r="AR259" i="1"/>
  <c r="AH268" i="1"/>
  <c r="AI268" i="1" s="1"/>
  <c r="E9" i="1"/>
  <c r="AN9" i="1"/>
  <c r="D9" i="1"/>
  <c r="C9" i="1"/>
  <c r="H9" i="1"/>
  <c r="I9" i="1"/>
  <c r="M235" i="1"/>
  <c r="AV113" i="1"/>
  <c r="AW113" i="1" s="1"/>
  <c r="AR113" i="1"/>
  <c r="BC312" i="1"/>
  <c r="BD312" i="1" s="1"/>
  <c r="M127" i="1"/>
  <c r="AH154" i="1"/>
  <c r="AI154" i="1" s="1"/>
  <c r="AC235" i="1"/>
  <c r="BC205" i="1"/>
  <c r="BD205" i="1" s="1"/>
  <c r="B307" i="1"/>
  <c r="B110" i="1"/>
  <c r="AR69" i="1"/>
  <c r="AV69" i="1"/>
  <c r="AW69" i="1" s="1"/>
  <c r="B312" i="1"/>
  <c r="BC192" i="1"/>
  <c r="BD192" i="1" s="1"/>
  <c r="M270" i="1"/>
  <c r="AH159" i="1"/>
  <c r="AI159" i="1" s="1"/>
  <c r="BC54" i="1"/>
  <c r="BD54" i="1" s="1"/>
  <c r="AC322" i="1"/>
  <c r="BC258" i="1"/>
  <c r="BD258" i="1" s="1"/>
  <c r="BC290" i="1"/>
  <c r="BD290" i="1" s="1"/>
  <c r="M67" i="1"/>
  <c r="AC203" i="1"/>
  <c r="C65" i="1"/>
  <c r="B65" i="1"/>
  <c r="M231" i="1"/>
  <c r="M110" i="1"/>
  <c r="AV115" i="1"/>
  <c r="AW115" i="1" s="1"/>
  <c r="AR115" i="1"/>
  <c r="AH105" i="1"/>
  <c r="AI105" i="1" s="1"/>
  <c r="AD105" i="1"/>
  <c r="AY105" i="1"/>
  <c r="B201" i="1"/>
  <c r="M216" i="1"/>
  <c r="BJ34" i="1"/>
  <c r="BK34" i="1" s="1"/>
  <c r="BF34" i="1"/>
  <c r="B87" i="1"/>
  <c r="C87" i="1"/>
  <c r="B215" i="1"/>
  <c r="AR158" i="1"/>
  <c r="AV158" i="1"/>
  <c r="AW158" i="1" s="1"/>
  <c r="AV77" i="1"/>
  <c r="AW77" i="1" s="1"/>
  <c r="AR77" i="1"/>
  <c r="BC269" i="1"/>
  <c r="BD269" i="1" s="1"/>
  <c r="B319" i="1"/>
  <c r="AR80" i="1"/>
  <c r="AV80" i="1"/>
  <c r="AW80" i="1" s="1"/>
  <c r="B194" i="1"/>
  <c r="AV119" i="1"/>
  <c r="AW119" i="1" s="1"/>
  <c r="AR119" i="1"/>
  <c r="AC178" i="1"/>
  <c r="M303" i="1"/>
  <c r="B71" i="1"/>
  <c r="C71" i="1"/>
  <c r="BC80" i="1"/>
  <c r="BD80" i="1" s="1"/>
  <c r="AC133" i="1"/>
  <c r="B170" i="1"/>
  <c r="M272" i="1"/>
  <c r="AH121" i="1"/>
  <c r="AI121" i="1" s="1"/>
  <c r="AC260" i="1"/>
  <c r="AV138" i="1"/>
  <c r="AW138" i="1" s="1"/>
  <c r="AR138" i="1"/>
  <c r="BC313" i="1"/>
  <c r="BD313" i="1" s="1"/>
  <c r="M90" i="1"/>
  <c r="AC147" i="1"/>
  <c r="M133" i="1"/>
  <c r="BC119" i="1"/>
  <c r="BD119" i="1" s="1"/>
  <c r="M301" i="1"/>
  <c r="AV51" i="1"/>
  <c r="AW51" i="1" s="1"/>
  <c r="AR51" i="1"/>
  <c r="BJ68" i="1"/>
  <c r="BK68" i="1" s="1"/>
  <c r="BF68" i="1"/>
  <c r="AC185" i="1"/>
  <c r="B253" i="1"/>
  <c r="BC161" i="1"/>
  <c r="BD161" i="1" s="1"/>
  <c r="AH247" i="1"/>
  <c r="AI247" i="1" s="1"/>
  <c r="AH20" i="1"/>
  <c r="AI20" i="1" s="1"/>
  <c r="AV296" i="1"/>
  <c r="AW296" i="1" s="1"/>
  <c r="AR296" i="1"/>
  <c r="AH180" i="1"/>
  <c r="AI180" i="1" s="1"/>
  <c r="AH213" i="1"/>
  <c r="AI213" i="1" s="1"/>
  <c r="AV269" i="1"/>
  <c r="AW269" i="1" s="1"/>
  <c r="AR269" i="1"/>
  <c r="AH310" i="1"/>
  <c r="AI310" i="1" s="1"/>
  <c r="BC87" i="1"/>
  <c r="BD87" i="1" s="1"/>
  <c r="BC311" i="1"/>
  <c r="BD311" i="1" s="1"/>
  <c r="BJ148" i="1"/>
  <c r="BK148" i="1" s="1"/>
  <c r="BF148" i="1"/>
  <c r="BC209" i="1"/>
  <c r="BD209" i="1" s="1"/>
  <c r="AH295" i="1"/>
  <c r="AI295" i="1" s="1"/>
  <c r="B303" i="1"/>
  <c r="AH321" i="1"/>
  <c r="AI321" i="1" s="1"/>
  <c r="AC163" i="1"/>
  <c r="M311" i="1"/>
  <c r="AV106" i="1"/>
  <c r="AW106" i="1" s="1"/>
  <c r="AR106" i="1"/>
  <c r="BC281" i="1"/>
  <c r="BD281" i="1" s="1"/>
  <c r="AH210" i="1"/>
  <c r="AI210" i="1" s="1"/>
  <c r="AH319" i="1"/>
  <c r="AI319" i="1" s="1"/>
  <c r="BF40" i="1"/>
  <c r="BJ40" i="1"/>
  <c r="BK40" i="1" s="1"/>
  <c r="BJ119" i="1"/>
  <c r="BK119" i="1" s="1"/>
  <c r="BF119" i="1"/>
  <c r="BC160" i="1"/>
  <c r="BD160" i="1" s="1"/>
  <c r="BJ227" i="1"/>
  <c r="BK227" i="1" s="1"/>
  <c r="BF227" i="1"/>
  <c r="AH175" i="1"/>
  <c r="AI175" i="1" s="1"/>
  <c r="AY175" i="1"/>
  <c r="AD175" i="1"/>
  <c r="O10" i="1"/>
  <c r="AO10" i="1"/>
  <c r="AR168" i="1"/>
  <c r="AV168" i="1"/>
  <c r="AW168" i="1" s="1"/>
  <c r="M213" i="1"/>
  <c r="M254" i="1"/>
  <c r="AH29" i="1"/>
  <c r="AI29" i="1" s="1"/>
  <c r="BJ213" i="1"/>
  <c r="BK213" i="1" s="1"/>
  <c r="BF213" i="1"/>
  <c r="BC145" i="1"/>
  <c r="BD145" i="1" s="1"/>
  <c r="BF142" i="1"/>
  <c r="BJ142" i="1"/>
  <c r="BK142" i="1" s="1"/>
  <c r="B235" i="1"/>
  <c r="AH149" i="1"/>
  <c r="AI149" i="1" s="1"/>
  <c r="AC158" i="1"/>
  <c r="AV298" i="1"/>
  <c r="AW298" i="1" s="1"/>
  <c r="AR298" i="1"/>
  <c r="AV133" i="1"/>
  <c r="AW133" i="1" s="1"/>
  <c r="AR133" i="1"/>
  <c r="M273" i="1"/>
  <c r="AC274" i="1"/>
  <c r="AH195" i="1"/>
  <c r="AI195" i="1" s="1"/>
  <c r="AR145" i="1"/>
  <c r="AV145" i="1"/>
  <c r="AW145" i="1" s="1"/>
  <c r="BF207" i="1"/>
  <c r="BJ207" i="1"/>
  <c r="BK207" i="1" s="1"/>
  <c r="M234" i="1"/>
  <c r="AH300" i="1"/>
  <c r="AI300" i="1" s="1"/>
  <c r="AC70" i="1"/>
  <c r="B149" i="1"/>
  <c r="AC258" i="1"/>
  <c r="AH298" i="1"/>
  <c r="AI298" i="1" s="1"/>
  <c r="B195" i="1"/>
  <c r="B104" i="1"/>
  <c r="M314" i="1"/>
  <c r="AH16" i="1"/>
  <c r="AI16" i="1" s="1"/>
  <c r="BC171" i="1"/>
  <c r="BD171" i="1" s="1"/>
  <c r="AH56" i="1"/>
  <c r="AI56" i="1" s="1"/>
  <c r="AR118" i="1"/>
  <c r="AV118" i="1"/>
  <c r="AW118" i="1" s="1"/>
  <c r="BF120" i="1"/>
  <c r="BJ120" i="1"/>
  <c r="BK120" i="1" s="1"/>
  <c r="AH287" i="1"/>
  <c r="AI287" i="1" s="1"/>
  <c r="AD287" i="1"/>
  <c r="AY287" i="1"/>
  <c r="AV157" i="1"/>
  <c r="AW157" i="1" s="1"/>
  <c r="AR157" i="1"/>
  <c r="AR116" i="1"/>
  <c r="AV116" i="1"/>
  <c r="AW116" i="1" s="1"/>
  <c r="AC210" i="1"/>
  <c r="B70" i="1"/>
  <c r="C70" i="1"/>
  <c r="AV140" i="1"/>
  <c r="AW140" i="1" s="1"/>
  <c r="AR140" i="1"/>
  <c r="AC309" i="1"/>
  <c r="BJ194" i="1"/>
  <c r="BK194" i="1" s="1"/>
  <c r="BF194" i="1"/>
  <c r="AV161" i="1"/>
  <c r="AW161" i="1" s="1"/>
  <c r="AR161" i="1"/>
  <c r="M282" i="1"/>
  <c r="BJ67" i="1"/>
  <c r="BK67" i="1" s="1"/>
  <c r="BF67" i="1"/>
  <c r="B238" i="1"/>
  <c r="AC207" i="1"/>
  <c r="AR108" i="1"/>
  <c r="AV108" i="1"/>
  <c r="AW108" i="1" s="1"/>
  <c r="AC104" i="1"/>
  <c r="AV75" i="1"/>
  <c r="AW75" i="1" s="1"/>
  <c r="AR75" i="1"/>
  <c r="BJ160" i="1"/>
  <c r="BK160" i="1" s="1"/>
  <c r="BF160" i="1"/>
  <c r="AR163" i="1"/>
  <c r="AV163" i="1"/>
  <c r="AW163" i="1" s="1"/>
  <c r="AC195" i="1"/>
  <c r="BC44" i="1"/>
  <c r="BD44" i="1" s="1"/>
  <c r="C51" i="1"/>
  <c r="B51" i="1"/>
  <c r="AH220" i="1"/>
  <c r="AI220" i="1" s="1"/>
  <c r="BF82" i="1"/>
  <c r="BJ82" i="1"/>
  <c r="BK82" i="1" s="1"/>
  <c r="AV221" i="1"/>
  <c r="AW221" i="1" s="1"/>
  <c r="AR221" i="1"/>
  <c r="AR294" i="1"/>
  <c r="AV294" i="1"/>
  <c r="AW294" i="1" s="1"/>
  <c r="AV127" i="1"/>
  <c r="AW127" i="1" s="1"/>
  <c r="AR127" i="1"/>
  <c r="C68" i="1"/>
  <c r="B68" i="1"/>
  <c r="AC263" i="1"/>
  <c r="B324" i="1"/>
  <c r="AV25" i="1"/>
  <c r="AW25" i="1" s="1"/>
  <c r="AR25" i="1"/>
  <c r="B306" i="1"/>
  <c r="B300" i="1"/>
  <c r="AH254" i="1"/>
  <c r="AI254" i="1" s="1"/>
  <c r="BC41" i="1"/>
  <c r="BD41" i="1" s="1"/>
  <c r="AC192" i="1"/>
  <c r="M249" i="1"/>
  <c r="M106" i="1"/>
  <c r="AC184" i="1"/>
  <c r="AV104" i="1"/>
  <c r="AW104" i="1" s="1"/>
  <c r="AR104" i="1"/>
  <c r="BC307" i="1"/>
  <c r="BD307" i="1" s="1"/>
  <c r="BC286" i="1"/>
  <c r="BD286" i="1" s="1"/>
  <c r="AC143" i="1"/>
  <c r="AR194" i="1"/>
  <c r="AV194" i="1"/>
  <c r="AW194" i="1" s="1"/>
  <c r="G16" i="1"/>
  <c r="F16" i="1"/>
  <c r="B212" i="1"/>
  <c r="BJ181" i="1"/>
  <c r="BK181" i="1" s="1"/>
  <c r="BF181" i="1"/>
  <c r="AC80" i="1"/>
  <c r="B292" i="1"/>
  <c r="AD261" i="1"/>
  <c r="AY261" i="1"/>
  <c r="AH261" i="1"/>
  <c r="AI261" i="1" s="1"/>
  <c r="AR258" i="1"/>
  <c r="AV258" i="1"/>
  <c r="AW258" i="1" s="1"/>
  <c r="AH256" i="1"/>
  <c r="AI256" i="1" s="1"/>
  <c r="AD256" i="1"/>
  <c r="AY256" i="1"/>
  <c r="M168" i="1"/>
  <c r="BC233" i="1"/>
  <c r="BD233" i="1" s="1"/>
  <c r="M108" i="1"/>
  <c r="AC94" i="1"/>
  <c r="AH147" i="1"/>
  <c r="AI147" i="1" s="1"/>
  <c r="M225" i="1"/>
  <c r="B202" i="1"/>
  <c r="M277" i="1"/>
  <c r="BJ186" i="1"/>
  <c r="BK186" i="1" s="1"/>
  <c r="BF186" i="1"/>
  <c r="BJ178" i="1"/>
  <c r="BK178" i="1" s="1"/>
  <c r="BF178" i="1"/>
  <c r="AY242" i="1"/>
  <c r="AD242" i="1"/>
  <c r="AH242" i="1"/>
  <c r="AI242" i="1" s="1"/>
  <c r="BJ89" i="1"/>
  <c r="BK89" i="1" s="1"/>
  <c r="BF89" i="1"/>
  <c r="B256" i="1"/>
  <c r="BC79" i="1"/>
  <c r="BD79" i="1" s="1"/>
  <c r="M199" i="1"/>
  <c r="B16" i="1"/>
  <c r="AC86" i="1"/>
  <c r="AC152" i="1"/>
  <c r="B264" i="1"/>
  <c r="BF115" i="1"/>
  <c r="BJ115" i="1"/>
  <c r="BK115" i="1" s="1"/>
  <c r="BF122" i="1"/>
  <c r="BJ122" i="1"/>
  <c r="BK122" i="1" s="1"/>
  <c r="B75" i="1"/>
  <c r="C75" i="1"/>
  <c r="BJ162" i="1"/>
  <c r="BK162" i="1" s="1"/>
  <c r="BF162" i="1"/>
  <c r="BC154" i="1"/>
  <c r="BD154" i="1" s="1"/>
  <c r="BC124" i="1"/>
  <c r="BD124" i="1" s="1"/>
  <c r="BJ51" i="1"/>
  <c r="BK51" i="1" s="1"/>
  <c r="BF51" i="1"/>
  <c r="B275" i="1"/>
  <c r="BC52" i="1"/>
  <c r="BD52" i="1" s="1"/>
  <c r="AD188" i="1"/>
  <c r="AY188" i="1"/>
  <c r="AH188" i="1"/>
  <c r="AI188" i="1" s="1"/>
  <c r="AV103" i="1"/>
  <c r="AW103" i="1" s="1"/>
  <c r="AR103" i="1"/>
  <c r="BC178" i="1"/>
  <c r="BD178" i="1" s="1"/>
  <c r="AC234" i="1"/>
  <c r="BC306" i="1"/>
  <c r="BD306" i="1" s="1"/>
  <c r="AH97" i="1"/>
  <c r="AI97" i="1" s="1"/>
  <c r="BJ62" i="1"/>
  <c r="BK62" i="1" s="1"/>
  <c r="BF62" i="1"/>
  <c r="AC87" i="1"/>
  <c r="AH293" i="1"/>
  <c r="AI293" i="1" s="1"/>
  <c r="BC267" i="1"/>
  <c r="BD267" i="1" s="1"/>
  <c r="M146" i="1"/>
  <c r="B198" i="1"/>
  <c r="BC68" i="1"/>
  <c r="BD68" i="1" s="1"/>
  <c r="BC82" i="1"/>
  <c r="BD82" i="1" s="1"/>
  <c r="M28" i="1"/>
  <c r="AC52" i="1"/>
  <c r="B182" i="1"/>
  <c r="M261" i="1"/>
  <c r="BF165" i="1"/>
  <c r="BJ165" i="1"/>
  <c r="BK165" i="1" s="1"/>
  <c r="B263" i="1"/>
  <c r="AH174" i="1"/>
  <c r="AI174" i="1" s="1"/>
  <c r="AY174" i="1"/>
  <c r="AD174" i="1"/>
  <c r="BC320" i="1"/>
  <c r="BD320" i="1" s="1"/>
  <c r="BC256" i="1"/>
  <c r="BD256" i="1" s="1"/>
  <c r="AR170" i="1"/>
  <c r="AV170" i="1"/>
  <c r="AW170" i="1" s="1"/>
  <c r="BC224" i="1"/>
  <c r="BD224" i="1" s="1"/>
  <c r="B249" i="1"/>
  <c r="M293" i="1"/>
  <c r="BC295" i="1"/>
  <c r="BD295" i="1" s="1"/>
  <c r="AC99" i="1"/>
  <c r="BC24" i="1"/>
  <c r="BD24" i="1" s="1"/>
  <c r="AC42" i="1"/>
  <c r="BJ84" i="1"/>
  <c r="BK84" i="1" s="1"/>
  <c r="BF84" i="1"/>
  <c r="AH192" i="1"/>
  <c r="AI192" i="1" s="1"/>
  <c r="M111" i="1"/>
  <c r="BC237" i="1"/>
  <c r="BD237" i="1" s="1"/>
  <c r="BC84" i="1"/>
  <c r="BD84" i="1" s="1"/>
  <c r="BC208" i="1"/>
  <c r="BD208" i="1" s="1"/>
  <c r="AV165" i="1"/>
  <c r="AW165" i="1" s="1"/>
  <c r="AR165" i="1"/>
  <c r="BC127" i="1"/>
  <c r="BD127" i="1" s="1"/>
  <c r="AH24" i="1"/>
  <c r="AI24" i="1" s="1"/>
  <c r="B296" i="1"/>
  <c r="BC231" i="1"/>
  <c r="BD231" i="1" s="1"/>
  <c r="M224" i="1"/>
  <c r="AH283" i="1"/>
  <c r="AI283" i="1" s="1"/>
  <c r="AY283" i="1"/>
  <c r="AD283" i="1"/>
  <c r="BF252" i="1"/>
  <c r="BJ252" i="1"/>
  <c r="BK252" i="1" s="1"/>
  <c r="AR59" i="1"/>
  <c r="AV59" i="1"/>
  <c r="AW59" i="1" s="1"/>
  <c r="BC85" i="1"/>
  <c r="BD85" i="1" s="1"/>
  <c r="BJ185" i="1"/>
  <c r="BK185" i="1" s="1"/>
  <c r="BF185" i="1"/>
  <c r="M173" i="1"/>
  <c r="B332" i="1"/>
  <c r="M152" i="1"/>
  <c r="BF24" i="1"/>
  <c r="BJ24" i="1"/>
  <c r="BK24" i="1" s="1"/>
  <c r="BC143" i="1"/>
  <c r="BD143" i="1" s="1"/>
  <c r="M201" i="1"/>
  <c r="AH239" i="1"/>
  <c r="AI239" i="1" s="1"/>
  <c r="B116" i="1"/>
  <c r="B44" i="1"/>
  <c r="C44" i="1"/>
  <c r="AH233" i="1"/>
  <c r="AI233" i="1" s="1"/>
  <c r="BC182" i="1"/>
  <c r="BD182" i="1" s="1"/>
  <c r="AH262" i="1"/>
  <c r="AI262" i="1" s="1"/>
  <c r="BC88" i="1"/>
  <c r="BD88" i="1" s="1"/>
  <c r="BJ107" i="1"/>
  <c r="BK107" i="1" s="1"/>
  <c r="BF107" i="1"/>
  <c r="BC26" i="1"/>
  <c r="BD26" i="1" s="1"/>
  <c r="AC264" i="1"/>
  <c r="M37" i="1"/>
  <c r="B134" i="1"/>
  <c r="BF64" i="1"/>
  <c r="BJ64" i="1"/>
  <c r="BK64" i="1" s="1"/>
  <c r="AH158" i="1"/>
  <c r="AI158" i="1" s="1"/>
  <c r="AR206" i="1"/>
  <c r="AV206" i="1"/>
  <c r="AW206" i="1" s="1"/>
  <c r="BC105" i="1"/>
  <c r="BD105" i="1" s="1"/>
  <c r="BF39" i="1"/>
  <c r="BJ39" i="1"/>
  <c r="BK39" i="1" s="1"/>
  <c r="BC206" i="1"/>
  <c r="BD206" i="1" s="1"/>
  <c r="AR152" i="1"/>
  <c r="AV152" i="1"/>
  <c r="AW152" i="1" s="1"/>
  <c r="BC19" i="1"/>
  <c r="BD19" i="1" s="1"/>
  <c r="M121" i="1"/>
  <c r="AC139" i="1"/>
  <c r="AH299" i="1"/>
  <c r="AI299" i="1" s="1"/>
  <c r="BC15" i="1"/>
  <c r="BD15" i="1" s="1"/>
  <c r="BC162" i="1"/>
  <c r="BD162" i="1" s="1"/>
  <c r="B326" i="1"/>
  <c r="BC170" i="1"/>
  <c r="BD170" i="1" s="1"/>
  <c r="AR295" i="1"/>
  <c r="AV295" i="1"/>
  <c r="AW295" i="1" s="1"/>
  <c r="BJ250" i="1"/>
  <c r="BK250" i="1" s="1"/>
  <c r="BF250" i="1"/>
  <c r="BC174" i="1"/>
  <c r="BD174" i="1" s="1"/>
  <c r="AH330" i="1"/>
  <c r="AI330" i="1" s="1"/>
  <c r="BJ149" i="1"/>
  <c r="BK149" i="1" s="1"/>
  <c r="BF149" i="1"/>
  <c r="BJ88" i="1"/>
  <c r="BK88" i="1" s="1"/>
  <c r="BF88" i="1"/>
  <c r="AV192" i="1"/>
  <c r="AW192" i="1" s="1"/>
  <c r="AR192" i="1"/>
  <c r="B125" i="1"/>
  <c r="BC274" i="1"/>
  <c r="BD274" i="1" s="1"/>
  <c r="BC104" i="1"/>
  <c r="BD104" i="1" s="1"/>
  <c r="B205" i="1"/>
  <c r="BF254" i="1"/>
  <c r="BJ254" i="1"/>
  <c r="BK254" i="1" s="1"/>
  <c r="AC75" i="1"/>
  <c r="BC201" i="1"/>
  <c r="BD201" i="1" s="1"/>
  <c r="AH267" i="1"/>
  <c r="AI267" i="1" s="1"/>
  <c r="M317" i="1"/>
  <c r="B145" i="1"/>
  <c r="B298" i="1"/>
  <c r="AH244" i="1"/>
  <c r="AI244" i="1" s="1"/>
  <c r="AC243" i="1"/>
  <c r="M53" i="1"/>
  <c r="AC276" i="1"/>
  <c r="AC317" i="1"/>
  <c r="AY271" i="1"/>
  <c r="AH271" i="1"/>
  <c r="AI271" i="1" s="1"/>
  <c r="AD271" i="1"/>
  <c r="M113" i="1"/>
  <c r="AH106" i="1"/>
  <c r="AI106" i="1" s="1"/>
  <c r="AH211" i="1"/>
  <c r="AI211" i="1" s="1"/>
  <c r="AC295" i="1"/>
  <c r="AR169" i="1"/>
  <c r="AV169" i="1"/>
  <c r="AW169" i="1" s="1"/>
  <c r="AY85" i="1"/>
  <c r="AD85" i="1"/>
  <c r="AH85" i="1"/>
  <c r="AI85" i="1" s="1"/>
  <c r="AH173" i="1"/>
  <c r="AI173" i="1" s="1"/>
  <c r="C96" i="1"/>
  <c r="B96" i="1"/>
  <c r="M69" i="1"/>
  <c r="AC262" i="1"/>
  <c r="AV47" i="1"/>
  <c r="AW47" i="1" s="1"/>
  <c r="AR47" i="1"/>
  <c r="AR209" i="1"/>
  <c r="AV209" i="1"/>
  <c r="AW209" i="1" s="1"/>
  <c r="M266" i="1"/>
  <c r="AR293" i="1"/>
  <c r="AV293" i="1"/>
  <c r="AW293" i="1" s="1"/>
  <c r="M278" i="1"/>
  <c r="AV20" i="1"/>
  <c r="AW20" i="1" s="1"/>
  <c r="AR20" i="1"/>
  <c r="BC47" i="1"/>
  <c r="BD47" i="1" s="1"/>
  <c r="AH118" i="1"/>
  <c r="AI118" i="1" s="1"/>
  <c r="B47" i="1"/>
  <c r="C47" i="1"/>
  <c r="AV148" i="1"/>
  <c r="AW148" i="1" s="1"/>
  <c r="AR148" i="1"/>
  <c r="B305" i="1"/>
  <c r="AH133" i="1"/>
  <c r="AI133" i="1" s="1"/>
  <c r="AD133" i="1"/>
  <c r="AY133" i="1"/>
  <c r="AV204" i="1"/>
  <c r="AW204" i="1" s="1"/>
  <c r="AR204" i="1"/>
  <c r="M196" i="1"/>
  <c r="AC256" i="1"/>
  <c r="M147" i="1"/>
  <c r="AV229" i="1"/>
  <c r="AW229" i="1" s="1"/>
  <c r="AR229" i="1"/>
  <c r="AC64" i="1"/>
  <c r="M185" i="1"/>
  <c r="AH325" i="1"/>
  <c r="AI325" i="1" s="1"/>
  <c r="C95" i="1"/>
  <c r="B95" i="1"/>
  <c r="B224" i="1"/>
  <c r="AC237" i="1"/>
  <c r="M203" i="1"/>
  <c r="M229" i="1"/>
  <c r="AH316" i="1"/>
  <c r="AI316" i="1" s="1"/>
  <c r="AV30" i="1"/>
  <c r="AW30" i="1" s="1"/>
  <c r="AR30" i="1"/>
  <c r="AR185" i="1"/>
  <c r="AV185" i="1"/>
  <c r="AW185" i="1" s="1"/>
  <c r="AC304" i="1"/>
  <c r="M139" i="1"/>
  <c r="M167" i="1"/>
  <c r="AH148" i="1"/>
  <c r="AI148" i="1" s="1"/>
  <c r="B274" i="1"/>
  <c r="AH134" i="1"/>
  <c r="AI134" i="1" s="1"/>
  <c r="BF179" i="1"/>
  <c r="BJ179" i="1"/>
  <c r="BK179" i="1" s="1"/>
  <c r="AC326" i="1"/>
  <c r="AC214" i="1"/>
  <c r="B321" i="1"/>
  <c r="AH52" i="1"/>
  <c r="AI52" i="1" s="1"/>
  <c r="AH160" i="1"/>
  <c r="AI160" i="1" s="1"/>
  <c r="AC202" i="1"/>
  <c r="BC257" i="1"/>
  <c r="BD257" i="1" s="1"/>
  <c r="BC310" i="1"/>
  <c r="BD310" i="1" s="1"/>
  <c r="AC24" i="1"/>
  <c r="BJ163" i="1"/>
  <c r="BK163" i="1" s="1"/>
  <c r="BF163" i="1"/>
  <c r="AC166" i="1"/>
  <c r="AC116" i="1"/>
  <c r="AV43" i="1"/>
  <c r="AW43" i="1" s="1"/>
  <c r="AR43" i="1"/>
  <c r="AD80" i="1"/>
  <c r="AH80" i="1"/>
  <c r="AI80" i="1" s="1"/>
  <c r="AY80" i="1"/>
  <c r="B262" i="1"/>
  <c r="AC307" i="1"/>
  <c r="M49" i="1"/>
  <c r="B299" i="1"/>
  <c r="AV167" i="1"/>
  <c r="AW167" i="1" s="1"/>
  <c r="AR167" i="1"/>
  <c r="AV65" i="1"/>
  <c r="AW65" i="1" s="1"/>
  <c r="AR65" i="1"/>
  <c r="AH206" i="1"/>
  <c r="AI206" i="1" s="1"/>
  <c r="AH43" i="1"/>
  <c r="AI43" i="1" s="1"/>
  <c r="M318" i="1"/>
  <c r="B143" i="1"/>
  <c r="AC318" i="1"/>
  <c r="AR44" i="1"/>
  <c r="AV44" i="1"/>
  <c r="AW44" i="1" s="1"/>
  <c r="B81" i="1"/>
  <c r="C81" i="1"/>
  <c r="AC105" i="1"/>
  <c r="AC62" i="1"/>
  <c r="BC59" i="1"/>
  <c r="BD59" i="1" s="1"/>
  <c r="B294" i="1"/>
  <c r="BC51" i="1"/>
  <c r="BD51" i="1" s="1"/>
  <c r="AC96" i="1"/>
  <c r="AV307" i="1"/>
  <c r="AW307" i="1" s="1"/>
  <c r="AR307" i="1"/>
  <c r="AR305" i="1"/>
  <c r="AV305" i="1"/>
  <c r="AW305" i="1" s="1"/>
  <c r="BC141" i="1"/>
  <c r="BD141" i="1" s="1"/>
  <c r="AR210" i="1"/>
  <c r="AV210" i="1"/>
  <c r="AW210" i="1" s="1"/>
  <c r="M122" i="1"/>
  <c r="AH184" i="1"/>
  <c r="AI184" i="1" s="1"/>
  <c r="AC37" i="1"/>
  <c r="BJ26" i="1"/>
  <c r="BK26" i="1" s="1"/>
  <c r="BF26" i="1"/>
  <c r="AH87" i="1"/>
  <c r="AI87" i="1" s="1"/>
  <c r="M255" i="1"/>
  <c r="AR181" i="1"/>
  <c r="AV181" i="1"/>
  <c r="AW181" i="1" s="1"/>
  <c r="M207" i="1"/>
  <c r="AH98" i="1"/>
  <c r="AI98" i="1" s="1"/>
  <c r="AC142" i="1"/>
  <c r="AC212" i="1"/>
  <c r="BC196" i="1"/>
  <c r="BD196" i="1" s="1"/>
  <c r="AC140" i="1"/>
  <c r="M304" i="1"/>
  <c r="BC264" i="1"/>
  <c r="BD264" i="1" s="1"/>
  <c r="AH223" i="1"/>
  <c r="AI223" i="1" s="1"/>
  <c r="AR53" i="1"/>
  <c r="AV53" i="1"/>
  <c r="AW53" i="1" s="1"/>
  <c r="BF18" i="1"/>
  <c r="BJ18" i="1"/>
  <c r="BK18" i="1" s="1"/>
  <c r="AV28" i="1"/>
  <c r="AW28" i="1" s="1"/>
  <c r="AR28" i="1"/>
  <c r="M89" i="1"/>
  <c r="AR52" i="1"/>
  <c r="AV52" i="1"/>
  <c r="AW52" i="1" s="1"/>
  <c r="M189" i="1"/>
  <c r="B141" i="1"/>
  <c r="AC191" i="1"/>
  <c r="BC197" i="1"/>
  <c r="BD197" i="1" s="1"/>
  <c r="BF32" i="1"/>
  <c r="BJ32" i="1"/>
  <c r="BK32" i="1" s="1"/>
  <c r="AV159" i="1"/>
  <c r="AW159" i="1" s="1"/>
  <c r="AR159" i="1"/>
  <c r="AR224" i="1"/>
  <c r="AV224" i="1"/>
  <c r="AW224" i="1" s="1"/>
  <c r="M321" i="1"/>
  <c r="B20" i="1"/>
  <c r="C20" i="1"/>
  <c r="C57" i="1"/>
  <c r="B57" i="1"/>
  <c r="AO4" i="1"/>
  <c r="O4" i="1"/>
  <c r="BJ138" i="1"/>
  <c r="BK138" i="1" s="1"/>
  <c r="BF138" i="1"/>
  <c r="AC312" i="1"/>
  <c r="M316" i="1"/>
  <c r="AY305" i="1"/>
  <c r="AD305" i="1"/>
  <c r="AH305" i="1"/>
  <c r="AI305" i="1" s="1"/>
  <c r="C32" i="1"/>
  <c r="B32" i="1"/>
  <c r="BF116" i="1"/>
  <c r="BJ116" i="1"/>
  <c r="BK116" i="1" s="1"/>
  <c r="AV87" i="1"/>
  <c r="AW87" i="1" s="1"/>
  <c r="AR87" i="1"/>
  <c r="BJ54" i="1"/>
  <c r="BK54" i="1" s="1"/>
  <c r="BF54" i="1"/>
  <c r="AC112" i="1"/>
  <c r="BF145" i="1"/>
  <c r="BJ145" i="1"/>
  <c r="BK145" i="1" s="1"/>
  <c r="M190" i="1"/>
  <c r="AC179" i="1"/>
  <c r="B248" i="1"/>
  <c r="I5" i="1"/>
  <c r="C5" i="1"/>
  <c r="AN5" i="1"/>
  <c r="D5" i="1"/>
  <c r="E5" i="1"/>
  <c r="H5" i="1"/>
  <c r="AH135" i="1"/>
  <c r="AI135" i="1" s="1"/>
  <c r="AC225" i="1"/>
  <c r="BJ134" i="1"/>
  <c r="BK134" i="1" s="1"/>
  <c r="BF134" i="1"/>
  <c r="BC189" i="1"/>
  <c r="BD189" i="1" s="1"/>
  <c r="B331" i="1"/>
  <c r="B123" i="1"/>
  <c r="BC210" i="1"/>
  <c r="BD210" i="1" s="1"/>
  <c r="AV41" i="1"/>
  <c r="AW41" i="1" s="1"/>
  <c r="AR41" i="1"/>
  <c r="BF214" i="1"/>
  <c r="BJ214" i="1"/>
  <c r="BK214" i="1" s="1"/>
  <c r="AH37" i="1"/>
  <c r="AI37" i="1" s="1"/>
  <c r="AC16" i="1"/>
  <c r="AH34" i="1"/>
  <c r="AI34" i="1" s="1"/>
  <c r="BJ49" i="1"/>
  <c r="BK49" i="1" s="1"/>
  <c r="BF49" i="1"/>
  <c r="AH145" i="1"/>
  <c r="AI145" i="1" s="1"/>
  <c r="M42" i="1"/>
  <c r="M157" i="1"/>
  <c r="AY315" i="1"/>
  <c r="AH315" i="1"/>
  <c r="AI315" i="1" s="1"/>
  <c r="AD315" i="1"/>
  <c r="BJ30" i="1"/>
  <c r="BK30" i="1" s="1"/>
  <c r="BF30" i="1"/>
  <c r="AH41" i="1"/>
  <c r="AI41" i="1" s="1"/>
  <c r="B313" i="1"/>
  <c r="AV189" i="1"/>
  <c r="AW189" i="1" s="1"/>
  <c r="AR189" i="1"/>
  <c r="BJ189" i="1"/>
  <c r="BK189" i="1" s="1"/>
  <c r="BF189" i="1"/>
  <c r="AV107" i="1"/>
  <c r="AW107" i="1" s="1"/>
  <c r="AR107" i="1"/>
  <c r="BC168" i="1"/>
  <c r="BD168" i="1" s="1"/>
  <c r="B151" i="1"/>
  <c r="AR62" i="1"/>
  <c r="AV62" i="1"/>
  <c r="AW62" i="1" s="1"/>
  <c r="AC91" i="1"/>
  <c r="M292" i="1"/>
  <c r="B187" i="1"/>
  <c r="AH108" i="1"/>
  <c r="AI108" i="1" s="1"/>
  <c r="M115" i="1"/>
  <c r="AH226" i="1"/>
  <c r="AI226" i="1" s="1"/>
  <c r="AH32" i="1"/>
  <c r="AI32" i="1" s="1"/>
  <c r="B283" i="1"/>
  <c r="BF228" i="1"/>
  <c r="BJ228" i="1"/>
  <c r="BK228" i="1" s="1"/>
  <c r="AH167" i="1"/>
  <c r="AI167" i="1" s="1"/>
  <c r="B126" i="1"/>
  <c r="AH120" i="1"/>
  <c r="AI120" i="1" s="1"/>
  <c r="AR143" i="1"/>
  <c r="AV143" i="1"/>
  <c r="AW143" i="1" s="1"/>
  <c r="M94" i="1"/>
  <c r="BJ44" i="1"/>
  <c r="BK44" i="1" s="1"/>
  <c r="BF44" i="1"/>
  <c r="BJ192" i="1"/>
  <c r="BK192" i="1" s="1"/>
  <c r="BF192" i="1"/>
  <c r="BC25" i="1"/>
  <c r="BD25" i="1" s="1"/>
  <c r="AH274" i="1"/>
  <c r="AI274" i="1" s="1"/>
  <c r="BC263" i="1"/>
  <c r="BD263" i="1" s="1"/>
  <c r="AC161" i="1"/>
  <c r="AV18" i="1"/>
  <c r="AW18" i="1" s="1"/>
  <c r="AR18" i="1"/>
  <c r="B317" i="1"/>
  <c r="BC35" i="1"/>
  <c r="BD35" i="1" s="1"/>
  <c r="AC287" i="1"/>
  <c r="BC222" i="1"/>
  <c r="BD222" i="1" s="1"/>
  <c r="BC34" i="1"/>
  <c r="BD34" i="1" s="1"/>
  <c r="BF125" i="1"/>
  <c r="BJ125" i="1"/>
  <c r="BK125" i="1" s="1"/>
  <c r="AY332" i="1"/>
  <c r="AH332" i="1"/>
  <c r="AI332" i="1" s="1"/>
  <c r="AD332" i="1"/>
  <c r="BJ231" i="1"/>
  <c r="BK231" i="1" s="1"/>
  <c r="BF231" i="1"/>
  <c r="AH273" i="1"/>
  <c r="AI273" i="1" s="1"/>
  <c r="B234" i="1"/>
  <c r="AV172" i="1"/>
  <c r="AW172" i="1" s="1"/>
  <c r="AR172" i="1"/>
  <c r="M240" i="1"/>
  <c r="BC120" i="1"/>
  <c r="BD120" i="1" s="1"/>
  <c r="AH182" i="1"/>
  <c r="AI182" i="1" s="1"/>
  <c r="AC199" i="1"/>
  <c r="M68" i="1"/>
  <c r="AH264" i="1"/>
  <c r="AI264" i="1" s="1"/>
  <c r="BF79" i="1"/>
  <c r="BJ79" i="1"/>
  <c r="BK79" i="1" s="1"/>
  <c r="B261" i="1"/>
  <c r="BC297" i="1"/>
  <c r="BD297" i="1" s="1"/>
  <c r="M29" i="1"/>
  <c r="AV195" i="1"/>
  <c r="AW195" i="1" s="1"/>
  <c r="AR195" i="1"/>
  <c r="M327" i="1"/>
  <c r="AC107" i="1"/>
  <c r="M208" i="1"/>
  <c r="AV256" i="1"/>
  <c r="AW256" i="1" s="1"/>
  <c r="AR256" i="1"/>
  <c r="AH246" i="1"/>
  <c r="AI246" i="1" s="1"/>
  <c r="BC65" i="1"/>
  <c r="BD65" i="1" s="1"/>
  <c r="AR198" i="1"/>
  <c r="AV198" i="1"/>
  <c r="AW198" i="1" s="1"/>
  <c r="AH207" i="1"/>
  <c r="AI207" i="1" s="1"/>
  <c r="AH114" i="1"/>
  <c r="AI114" i="1" s="1"/>
  <c r="AH185" i="1"/>
  <c r="AI185" i="1" s="1"/>
  <c r="M233" i="1"/>
  <c r="BC175" i="1"/>
  <c r="BD175" i="1" s="1"/>
  <c r="AH178" i="1"/>
  <c r="AI178" i="1" s="1"/>
  <c r="AH229" i="1"/>
  <c r="AI229" i="1" s="1"/>
  <c r="AN11" i="1"/>
  <c r="B282" i="1"/>
  <c r="AV261" i="1"/>
  <c r="AW261" i="1" s="1"/>
  <c r="AR261" i="1"/>
  <c r="I6" i="1"/>
  <c r="E6" i="1"/>
  <c r="H6" i="1"/>
  <c r="D6" i="1"/>
  <c r="AN6" i="1"/>
  <c r="BJ147" i="1"/>
  <c r="BK147" i="1" s="1"/>
  <c r="BF147" i="1"/>
  <c r="BC266" i="1"/>
  <c r="BD266" i="1" s="1"/>
  <c r="B62" i="1"/>
  <c r="C62" i="1"/>
  <c r="B191" i="1"/>
  <c r="M64" i="1"/>
  <c r="C59" i="1"/>
  <c r="B59" i="1"/>
  <c r="AC193" i="1"/>
  <c r="M210" i="1"/>
  <c r="BC102" i="1"/>
  <c r="BD102" i="1" s="1"/>
  <c r="M81" i="1"/>
  <c r="AC71" i="1"/>
  <c r="BC292" i="1"/>
  <c r="BD292" i="1" s="1"/>
  <c r="M200" i="1"/>
  <c r="AC308" i="1"/>
  <c r="B250" i="1"/>
  <c r="BC278" i="1"/>
  <c r="BD278" i="1" s="1"/>
  <c r="M62" i="1"/>
  <c r="BC294" i="1"/>
  <c r="BD294" i="1" s="1"/>
  <c r="B287" i="1"/>
  <c r="B318" i="1"/>
  <c r="AV22" i="1"/>
  <c r="AW22" i="1" s="1"/>
  <c r="AR22" i="1"/>
  <c r="AV162" i="1"/>
  <c r="AW162" i="1" s="1"/>
  <c r="AR162" i="1"/>
  <c r="B165" i="1"/>
  <c r="BC179" i="1"/>
  <c r="BD179" i="1" s="1"/>
  <c r="AH109" i="1"/>
  <c r="AI109" i="1" s="1"/>
  <c r="M26" i="1"/>
  <c r="AC277" i="1"/>
  <c r="AC84" i="1"/>
  <c r="AH322" i="1"/>
  <c r="AI322" i="1" s="1"/>
  <c r="M41" i="1"/>
  <c r="AC242" i="1"/>
  <c r="M78" i="1"/>
  <c r="AR300" i="1"/>
  <c r="AV300" i="1"/>
  <c r="AW300" i="1" s="1"/>
  <c r="AC213" i="1"/>
  <c r="M262" i="1"/>
  <c r="BF249" i="1"/>
  <c r="BJ249" i="1"/>
  <c r="BK249" i="1" s="1"/>
  <c r="AC30" i="1"/>
  <c r="BC199" i="1"/>
  <c r="BD199" i="1" s="1"/>
  <c r="BC225" i="1"/>
  <c r="BD225" i="1" s="1"/>
  <c r="BC169" i="1"/>
  <c r="BD169" i="1" s="1"/>
  <c r="BC138" i="1"/>
  <c r="BD138" i="1" s="1"/>
  <c r="B232" i="1"/>
  <c r="BC115" i="1"/>
  <c r="BD115" i="1" s="1"/>
  <c r="BC270" i="1"/>
  <c r="BD270" i="1" s="1"/>
  <c r="AH64" i="1"/>
  <c r="AI64" i="1" s="1"/>
  <c r="BC200" i="1"/>
  <c r="BD200" i="1" s="1"/>
  <c r="AC220" i="1"/>
  <c r="BC319" i="1"/>
  <c r="BD319" i="1" s="1"/>
  <c r="AR196" i="1"/>
  <c r="AV196" i="1"/>
  <c r="AW196" i="1" s="1"/>
  <c r="BC300" i="1"/>
  <c r="BD300" i="1" s="1"/>
  <c r="AC305" i="1"/>
  <c r="B98" i="1"/>
  <c r="C98" i="1"/>
  <c r="AC187" i="1"/>
  <c r="M137" i="1"/>
  <c r="B323" i="1"/>
  <c r="AV24" i="1"/>
  <c r="AW24" i="1" s="1"/>
  <c r="AR24" i="1"/>
  <c r="AH292" i="1"/>
  <c r="AI292" i="1" s="1"/>
  <c r="AH216" i="1"/>
  <c r="AI216" i="1" s="1"/>
  <c r="AC59" i="1"/>
  <c r="BC172" i="1"/>
  <c r="BD172" i="1" s="1"/>
  <c r="G200" i="1"/>
  <c r="F200" i="1"/>
  <c r="B175" i="1"/>
  <c r="AV310" i="1"/>
  <c r="AW310" i="1" s="1"/>
  <c r="AR310" i="1"/>
  <c r="AC238" i="1"/>
  <c r="AO11" i="1"/>
  <c r="O11" i="1"/>
  <c r="AV105" i="1"/>
  <c r="AW105" i="1" s="1"/>
  <c r="AR105" i="1"/>
  <c r="AH152" i="1"/>
  <c r="AI152" i="1" s="1"/>
  <c r="BC293" i="1"/>
  <c r="BD293" i="1" s="1"/>
  <c r="BF255" i="1"/>
  <c r="BJ255" i="1"/>
  <c r="BK255" i="1" s="1"/>
  <c r="AC21" i="1"/>
  <c r="BC49" i="1"/>
  <c r="BD49" i="1" s="1"/>
  <c r="AV110" i="1"/>
  <c r="AW110" i="1" s="1"/>
  <c r="AR110" i="1"/>
  <c r="M105" i="1"/>
  <c r="AH126" i="1"/>
  <c r="AI126" i="1" s="1"/>
  <c r="AC47" i="1"/>
  <c r="BC89" i="1"/>
  <c r="BD89" i="1" s="1"/>
  <c r="M32" i="1"/>
  <c r="BC260" i="1"/>
  <c r="BD260" i="1" s="1"/>
  <c r="AV102" i="1"/>
  <c r="AW102" i="1" s="1"/>
  <c r="AR102" i="1"/>
  <c r="BC202" i="1"/>
  <c r="BD202" i="1" s="1"/>
  <c r="AH95" i="1"/>
  <c r="AI95" i="1" s="1"/>
  <c r="AV173" i="1"/>
  <c r="AW173" i="1" s="1"/>
  <c r="AR173" i="1"/>
  <c r="B268" i="1"/>
  <c r="AR35" i="1"/>
  <c r="AV35" i="1"/>
  <c r="AW35" i="1" s="1"/>
  <c r="B316" i="1"/>
  <c r="AH275" i="1"/>
  <c r="AI275" i="1" s="1"/>
  <c r="AR160" i="1"/>
  <c r="AV160" i="1"/>
  <c r="AW160" i="1" s="1"/>
  <c r="AH209" i="1"/>
  <c r="AI209" i="1" s="1"/>
  <c r="B180" i="1"/>
  <c r="B273" i="1"/>
  <c r="BC86" i="1"/>
  <c r="BD86" i="1" s="1"/>
  <c r="AR29" i="1"/>
  <c r="AV29" i="1"/>
  <c r="AW29" i="1" s="1"/>
  <c r="B103" i="1"/>
  <c r="B244" i="1"/>
  <c r="AC306" i="1"/>
  <c r="M191" i="1"/>
  <c r="AH65" i="1"/>
  <c r="AI65" i="1" s="1"/>
  <c r="BF103" i="1"/>
  <c r="BJ103" i="1"/>
  <c r="BK103" i="1" s="1"/>
  <c r="AC120" i="1"/>
  <c r="AV54" i="1"/>
  <c r="AW54" i="1" s="1"/>
  <c r="AR54" i="1"/>
  <c r="AH49" i="1"/>
  <c r="AI49" i="1" s="1"/>
  <c r="AC65" i="1"/>
  <c r="BC16" i="1"/>
  <c r="BD16" i="1" s="1"/>
  <c r="BC116" i="1"/>
  <c r="BD116" i="1" s="1"/>
  <c r="B166" i="1"/>
  <c r="AR222" i="1"/>
  <c r="AV222" i="1"/>
  <c r="AW222" i="1" s="1"/>
  <c r="AC292" i="1"/>
  <c r="AR146" i="1"/>
  <c r="AV146" i="1"/>
  <c r="AW146" i="1" s="1"/>
  <c r="AC283" i="1"/>
  <c r="BC316" i="1"/>
  <c r="BD316" i="1" s="1"/>
  <c r="AC329" i="1"/>
  <c r="M183" i="1"/>
  <c r="M16" i="1"/>
  <c r="M47" i="1"/>
  <c r="M286" i="1"/>
  <c r="B328" i="1"/>
  <c r="B146" i="1"/>
  <c r="BF201" i="1"/>
  <c r="BJ201" i="1"/>
  <c r="BK201" i="1" s="1"/>
  <c r="AR304" i="1"/>
  <c r="AV304" i="1"/>
  <c r="AW304" i="1" s="1"/>
  <c r="AH18" i="1"/>
  <c r="AI18" i="1" s="1"/>
  <c r="AR56" i="1"/>
  <c r="AV56" i="1"/>
  <c r="AW56" i="1" s="1"/>
  <c r="BF110" i="1"/>
  <c r="BJ110" i="1"/>
  <c r="BK110" i="1" s="1"/>
  <c r="AC282" i="1"/>
  <c r="AR250" i="1"/>
  <c r="AV250" i="1"/>
  <c r="AW250" i="1" s="1"/>
  <c r="M95" i="1"/>
  <c r="AH59" i="1"/>
  <c r="AI59" i="1" s="1"/>
  <c r="AH110" i="1"/>
  <c r="AI110" i="1" s="1"/>
  <c r="BC203" i="1"/>
  <c r="BD203" i="1" s="1"/>
  <c r="BJ206" i="1"/>
  <c r="BK206" i="1" s="1"/>
  <c r="BF206" i="1"/>
  <c r="AY44" i="1"/>
  <c r="AH44" i="1"/>
  <c r="AI44" i="1" s="1"/>
  <c r="AD44" i="1"/>
  <c r="BF104" i="1"/>
  <c r="BJ104" i="1"/>
  <c r="BK104" i="1" s="1"/>
  <c r="B188" i="1"/>
  <c r="BC37" i="1"/>
  <c r="BD37" i="1" s="1"/>
  <c r="M331" i="1"/>
  <c r="BC327" i="1"/>
  <c r="BD327" i="1" s="1"/>
  <c r="AC208" i="1"/>
  <c r="AC332" i="1"/>
  <c r="BF229" i="1"/>
  <c r="BJ229" i="1"/>
  <c r="BK229" i="1" s="1"/>
  <c r="BJ171" i="1"/>
  <c r="BK171" i="1" s="1"/>
  <c r="BF171" i="1"/>
  <c r="AC275" i="1"/>
  <c r="AR213" i="1"/>
  <c r="AV213" i="1"/>
  <c r="AW213" i="1" s="1"/>
  <c r="BC69" i="1"/>
  <c r="BD69" i="1" s="1"/>
  <c r="B204" i="1"/>
  <c r="AV219" i="1"/>
  <c r="AW219" i="1" s="1"/>
  <c r="AR219" i="1"/>
  <c r="B124" i="1"/>
  <c r="BC250" i="1"/>
  <c r="BD250" i="1" s="1"/>
  <c r="AC298" i="1"/>
  <c r="B225" i="1"/>
  <c r="BC255" i="1"/>
  <c r="BD255" i="1" s="1"/>
  <c r="BC159" i="1"/>
  <c r="BD159" i="1" s="1"/>
  <c r="M245" i="1"/>
  <c r="C18" i="1"/>
  <c r="B18" i="1"/>
  <c r="BC275" i="1"/>
  <c r="BD275" i="1" s="1"/>
  <c r="BF199" i="1"/>
  <c r="BJ199" i="1"/>
  <c r="BK199" i="1" s="1"/>
  <c r="M294" i="1"/>
  <c r="M91" i="1"/>
  <c r="B121" i="1"/>
  <c r="AH201" i="1"/>
  <c r="AI201" i="1" s="1"/>
  <c r="M107" i="1"/>
  <c r="C90" i="1"/>
  <c r="B90" i="1"/>
  <c r="M80" i="1"/>
  <c r="AH296" i="1"/>
  <c r="AI296" i="1" s="1"/>
  <c r="AC310" i="1"/>
  <c r="AH157" i="1"/>
  <c r="AI157" i="1" s="1"/>
  <c r="B281" i="1"/>
  <c r="C21" i="1"/>
  <c r="B21" i="1"/>
  <c r="AC159" i="1"/>
  <c r="AH84" i="1"/>
  <c r="AI84" i="1" s="1"/>
  <c r="BC62" i="1"/>
  <c r="BD62" i="1" s="1"/>
  <c r="AH255" i="1"/>
  <c r="AI255" i="1" s="1"/>
  <c r="AR155" i="1"/>
  <c r="AV155" i="1"/>
  <c r="AW155" i="1" s="1"/>
  <c r="M148" i="1"/>
  <c r="AC245" i="1"/>
  <c r="M310" i="1"/>
  <c r="AH71" i="1"/>
  <c r="AI71" i="1" s="1"/>
  <c r="AC313" i="1"/>
  <c r="AR180" i="1"/>
  <c r="AV180" i="1"/>
  <c r="AW180" i="1" s="1"/>
  <c r="O9" i="1"/>
  <c r="AO9" i="1"/>
  <c r="M120" i="1"/>
  <c r="AC296" i="1"/>
  <c r="B160" i="1"/>
  <c r="AH282" i="1"/>
  <c r="AI282" i="1" s="1"/>
  <c r="AH232" i="1"/>
  <c r="AI232" i="1" s="1"/>
  <c r="M211" i="1"/>
  <c r="M119" i="1"/>
  <c r="M151" i="1"/>
  <c r="M46" i="1"/>
  <c r="AH313" i="1"/>
  <c r="AI313" i="1" s="1"/>
  <c r="B148" i="1"/>
  <c r="AV109" i="1"/>
  <c r="AW109" i="1" s="1"/>
  <c r="AR109" i="1"/>
  <c r="B311" i="1"/>
  <c r="M252" i="1"/>
  <c r="AC229" i="1"/>
  <c r="BJ205" i="1"/>
  <c r="BK205" i="1" s="1"/>
  <c r="BF205" i="1"/>
  <c r="AR268" i="1"/>
  <c r="AV268" i="1"/>
  <c r="AW268" i="1" s="1"/>
  <c r="BF157" i="1"/>
  <c r="BJ157" i="1"/>
  <c r="BK157" i="1" s="1"/>
  <c r="AR33" i="1"/>
  <c r="AV33" i="1"/>
  <c r="AW33" i="1" s="1"/>
  <c r="AY202" i="1"/>
  <c r="AH202" i="1"/>
  <c r="AI202" i="1" s="1"/>
  <c r="AD202" i="1"/>
  <c r="AV311" i="1"/>
  <c r="AW311" i="1" s="1"/>
  <c r="AR311" i="1"/>
  <c r="D8" i="1"/>
  <c r="E8" i="1"/>
  <c r="AN8" i="1"/>
  <c r="H8" i="1"/>
  <c r="I8" i="1"/>
  <c r="C8" i="1"/>
  <c r="AV84" i="1"/>
  <c r="AW84" i="1" s="1"/>
  <c r="AR84" i="1"/>
  <c r="AC90" i="1"/>
  <c r="B308" i="1"/>
  <c r="C49" i="1"/>
  <c r="B49" i="1"/>
  <c r="I7" i="1"/>
  <c r="H7" i="1"/>
  <c r="E7" i="1"/>
  <c r="D7" i="1"/>
  <c r="AN7" i="1"/>
  <c r="M232" i="1"/>
  <c r="BC191" i="1"/>
  <c r="BD191" i="1" s="1"/>
  <c r="BC57" i="1"/>
  <c r="BD57" i="1" s="1"/>
  <c r="BF170" i="1"/>
  <c r="BJ170" i="1"/>
  <c r="BK170" i="1" s="1"/>
  <c r="M319" i="1"/>
  <c r="M172" i="1"/>
  <c r="AC35" i="1"/>
  <c r="AC114" i="1"/>
  <c r="AC206" i="1"/>
  <c r="M320" i="1"/>
  <c r="BF183" i="1"/>
  <c r="BJ183" i="1"/>
  <c r="BK183" i="1" s="1"/>
  <c r="M33" i="1"/>
  <c r="BC261" i="1"/>
  <c r="BD261" i="1" s="1"/>
  <c r="B181" i="1"/>
  <c r="BC186" i="1"/>
  <c r="BD186" i="1" s="1"/>
  <c r="BC110" i="1"/>
  <c r="BD110" i="1" s="1"/>
  <c r="BJ195" i="1"/>
  <c r="BK195" i="1" s="1"/>
  <c r="BF195" i="1"/>
  <c r="AV264" i="1"/>
  <c r="AW264" i="1" s="1"/>
  <c r="AR264" i="1"/>
  <c r="AD245" i="1"/>
  <c r="AH245" i="1"/>
  <c r="AI245" i="1" s="1"/>
  <c r="AY245" i="1"/>
  <c r="BC139" i="1"/>
  <c r="BD139" i="1" s="1"/>
  <c r="AC257" i="1"/>
  <c r="AC194" i="1"/>
  <c r="BF225" i="1"/>
  <c r="BJ225" i="1"/>
  <c r="BK225" i="1" s="1"/>
  <c r="BF25" i="1"/>
  <c r="BJ25" i="1"/>
  <c r="BK25" i="1" s="1"/>
  <c r="B214" i="1"/>
  <c r="C60" i="1"/>
  <c r="B60" i="1"/>
  <c r="AC273" i="1"/>
  <c r="M330" i="1"/>
  <c r="AO6" i="1"/>
  <c r="O6" i="1"/>
  <c r="BJ71" i="1"/>
  <c r="BK71" i="1" s="1"/>
  <c r="BF71" i="1"/>
  <c r="AC53" i="1"/>
  <c r="B284" i="1"/>
  <c r="BC32" i="1"/>
  <c r="BD32" i="1" s="1"/>
  <c r="BC251" i="1"/>
  <c r="BD251" i="1" s="1"/>
  <c r="M51" i="1"/>
  <c r="AR214" i="1"/>
  <c r="AV214" i="1"/>
  <c r="AW214" i="1" s="1"/>
  <c r="AC123" i="1"/>
  <c r="BC151" i="1"/>
  <c r="BD151" i="1" s="1"/>
  <c r="AD312" i="1"/>
  <c r="AH312" i="1"/>
  <c r="AI312" i="1" s="1"/>
  <c r="AY312" i="1"/>
  <c r="BC90" i="1"/>
  <c r="BD90" i="1" s="1"/>
  <c r="C54" i="1"/>
  <c r="B54" i="1"/>
  <c r="AH281" i="1"/>
  <c r="AI281" i="1" s="1"/>
  <c r="B197" i="1"/>
  <c r="BF159" i="1"/>
  <c r="BJ159" i="1"/>
  <c r="BK159" i="1" s="1"/>
  <c r="AR78" i="1"/>
  <c r="AV78" i="1"/>
  <c r="AW78" i="1" s="1"/>
  <c r="B193" i="1"/>
  <c r="BC213" i="1"/>
  <c r="BD213" i="1" s="1"/>
  <c r="AC69" i="1"/>
  <c r="BC276" i="1"/>
  <c r="BD276" i="1" s="1"/>
  <c r="AD258" i="1"/>
  <c r="AH258" i="1"/>
  <c r="AI258" i="1" s="1"/>
  <c r="AY258" i="1"/>
  <c r="M156" i="1"/>
  <c r="BC272" i="1"/>
  <c r="BD272" i="1" s="1"/>
  <c r="BC212" i="1"/>
  <c r="BD212" i="1" s="1"/>
  <c r="BC259" i="1"/>
  <c r="BD259" i="1" s="1"/>
  <c r="AC18" i="1"/>
  <c r="BC221" i="1"/>
  <c r="BD221" i="1" s="1"/>
  <c r="BF140" i="1"/>
  <c r="BJ140" i="1"/>
  <c r="BK140" i="1" s="1"/>
  <c r="M118" i="1"/>
  <c r="BF133" i="1"/>
  <c r="BJ133" i="1"/>
  <c r="BK133" i="1" s="1"/>
  <c r="BC71" i="1"/>
  <c r="BD71" i="1" s="1"/>
  <c r="AC165" i="1"/>
  <c r="BC214" i="1"/>
  <c r="BD214" i="1" s="1"/>
  <c r="AH172" i="1"/>
  <c r="AI172" i="1" s="1"/>
  <c r="AR254" i="1"/>
  <c r="AV254" i="1"/>
  <c r="AW254" i="1" s="1"/>
  <c r="B251" i="1"/>
  <c r="M82" i="1"/>
  <c r="M323" i="1"/>
  <c r="M141" i="1"/>
  <c r="AC218" i="1"/>
  <c r="AC98" i="1"/>
  <c r="AH96" i="1"/>
  <c r="AI96" i="1" s="1"/>
  <c r="AC268" i="1"/>
  <c r="AC252" i="1"/>
  <c r="B245" i="1"/>
  <c r="B137" i="1"/>
  <c r="AH301" i="1"/>
  <c r="AI301" i="1" s="1"/>
  <c r="AD301" i="1"/>
  <c r="AY301" i="1"/>
  <c r="C29" i="1"/>
  <c r="B29" i="1"/>
  <c r="AH228" i="1"/>
  <c r="AI228" i="1" s="1"/>
  <c r="AY228" i="1"/>
  <c r="AD228" i="1"/>
  <c r="AC89" i="1"/>
  <c r="AV211" i="1"/>
  <c r="AW211" i="1" s="1"/>
  <c r="AR211" i="1"/>
  <c r="M40" i="1"/>
  <c r="M194" i="1"/>
  <c r="AV271" i="1"/>
  <c r="AW271" i="1" s="1"/>
  <c r="AR271" i="1"/>
  <c r="B285" i="1"/>
  <c r="AV207" i="1"/>
  <c r="AW207" i="1" s="1"/>
  <c r="AR207" i="1"/>
  <c r="AC211" i="1"/>
  <c r="AC51" i="1"/>
  <c r="AC25" i="1"/>
  <c r="AH327" i="1"/>
  <c r="AI327" i="1" s="1"/>
  <c r="BF80" i="1"/>
  <c r="BJ80" i="1"/>
  <c r="BK80" i="1" s="1"/>
  <c r="BC187" i="1"/>
  <c r="BD187" i="1" s="1"/>
  <c r="AH88" i="1"/>
  <c r="AI88" i="1" s="1"/>
  <c r="AH79" i="1"/>
  <c r="AI79" i="1" s="1"/>
  <c r="BF155" i="1"/>
  <c r="BJ155" i="1"/>
  <c r="BK155" i="1" s="1"/>
  <c r="AY289" i="1"/>
  <c r="AH289" i="1"/>
  <c r="AI289" i="1" s="1"/>
  <c r="AD289" i="1"/>
  <c r="AH197" i="1"/>
  <c r="AI197" i="1" s="1"/>
  <c r="C84" i="1"/>
  <c r="B84" i="1"/>
  <c r="AC141" i="1"/>
  <c r="BC114" i="1"/>
  <c r="BD114" i="1" s="1"/>
  <c r="BC321" i="1"/>
  <c r="BD321" i="1" s="1"/>
  <c r="BC240" i="1"/>
  <c r="BD240" i="1" s="1"/>
  <c r="AR141" i="1"/>
  <c r="AV141" i="1"/>
  <c r="AW141" i="1" s="1"/>
  <c r="BC283" i="1"/>
  <c r="BD283" i="1" s="1"/>
  <c r="M188" i="1"/>
  <c r="AD311" i="1"/>
  <c r="AY311" i="1"/>
  <c r="AH311" i="1"/>
  <c r="AI311" i="1" s="1"/>
  <c r="BC40" i="1"/>
  <c r="BD40" i="1" s="1"/>
  <c r="AH263" i="1"/>
  <c r="AI263" i="1" s="1"/>
  <c r="BC242" i="1"/>
  <c r="BD242" i="1" s="1"/>
  <c r="BC193" i="1"/>
  <c r="BD193" i="1" s="1"/>
  <c r="AC154" i="1"/>
  <c r="BF123" i="1"/>
  <c r="BJ123" i="1"/>
  <c r="BK123" i="1" s="1"/>
  <c r="BC108" i="1"/>
  <c r="BD108" i="1" s="1"/>
  <c r="M214" i="1"/>
  <c r="AC149" i="1"/>
  <c r="AC138" i="1"/>
  <c r="AR174" i="1"/>
  <c r="AV174" i="1"/>
  <c r="AW174" i="1" s="1"/>
  <c r="AR267" i="1"/>
  <c r="AV267" i="1"/>
  <c r="AW267" i="1" s="1"/>
  <c r="AR231" i="1"/>
  <c r="AV231" i="1"/>
  <c r="AW231" i="1" s="1"/>
  <c r="AH46" i="1"/>
  <c r="AI46" i="1" s="1"/>
  <c r="BC91" i="1"/>
  <c r="BD91" i="1" s="1"/>
  <c r="AC267" i="1"/>
  <c r="AH151" i="1"/>
  <c r="AI151" i="1" s="1"/>
  <c r="AC170" i="1"/>
  <c r="B24" i="1"/>
  <c r="C24" i="1"/>
  <c r="B276" i="1"/>
  <c r="AC323" i="1"/>
  <c r="AY222" i="1"/>
  <c r="AD222" i="1"/>
  <c r="AH222" i="1"/>
  <c r="AI222" i="1" s="1"/>
  <c r="M283" i="1"/>
  <c r="AC314" i="1"/>
  <c r="AH306" i="1"/>
  <c r="AI306" i="1" s="1"/>
  <c r="BC133" i="1"/>
  <c r="BD133" i="1" s="1"/>
  <c r="B106" i="1"/>
  <c r="BC198" i="1"/>
  <c r="BD198" i="1" s="1"/>
  <c r="M306" i="1"/>
  <c r="AH19" i="1"/>
  <c r="AI19" i="1" s="1"/>
  <c r="AC240" i="1"/>
  <c r="BC109" i="1"/>
  <c r="BD109" i="1" s="1"/>
  <c r="AC49" i="1"/>
  <c r="AC189" i="1"/>
  <c r="AV120" i="1"/>
  <c r="AW120" i="1" s="1"/>
  <c r="AR120" i="1"/>
  <c r="C35" i="1"/>
  <c r="B35" i="1"/>
  <c r="AV21" i="1"/>
  <c r="AW21" i="1" s="1"/>
  <c r="AR21" i="1"/>
  <c r="M177" i="1"/>
  <c r="AR197" i="1"/>
  <c r="AV197" i="1"/>
  <c r="AW197" i="1" s="1"/>
  <c r="BC228" i="1"/>
  <c r="BD228" i="1" s="1"/>
  <c r="AC321" i="1"/>
  <c r="AV70" i="1"/>
  <c r="AW70" i="1" s="1"/>
  <c r="AR70" i="1"/>
  <c r="AV202" i="1"/>
  <c r="AW202" i="1" s="1"/>
  <c r="AR202" i="1"/>
  <c r="BC277" i="1"/>
  <c r="BD277" i="1" s="1"/>
  <c r="B53" i="1"/>
  <c r="C53" i="1"/>
  <c r="AH119" i="1"/>
  <c r="AI119" i="1" s="1"/>
  <c r="AY119" i="1"/>
  <c r="AD119" i="1"/>
  <c r="M287" i="1"/>
  <c r="BJ158" i="1"/>
  <c r="BK158" i="1" s="1"/>
  <c r="BF158" i="1"/>
  <c r="BJ256" i="1"/>
  <c r="BK256" i="1" s="1"/>
  <c r="BF256" i="1"/>
  <c r="BJ182" i="1"/>
  <c r="BK182" i="1" s="1"/>
  <c r="BF182" i="1"/>
  <c r="BC118" i="1"/>
  <c r="BD118" i="1" s="1"/>
  <c r="BJ33" i="1"/>
  <c r="BK33" i="1" s="1"/>
  <c r="BF33" i="1"/>
  <c r="B102" i="1"/>
  <c r="M161" i="1"/>
  <c r="B26" i="1"/>
  <c r="C26" i="1"/>
  <c r="M288" i="1"/>
  <c r="BC308" i="1"/>
  <c r="BD308" i="1" s="1"/>
  <c r="BJ111" i="1"/>
  <c r="BK111" i="1" s="1"/>
  <c r="BF111" i="1"/>
  <c r="BF47" i="1"/>
  <c r="BJ47" i="1"/>
  <c r="BK47" i="1" s="1"/>
  <c r="AH286" i="1"/>
  <c r="AI286" i="1" s="1"/>
  <c r="B183" i="1"/>
  <c r="AH116" i="1"/>
  <c r="AI116" i="1" s="1"/>
  <c r="B239" i="1"/>
  <c r="BF184" i="1"/>
  <c r="BJ184" i="1"/>
  <c r="BK184" i="1" s="1"/>
  <c r="BC324" i="1"/>
  <c r="BD324" i="1" s="1"/>
  <c r="AH230" i="1"/>
  <c r="AI230" i="1" s="1"/>
  <c r="M60" i="1"/>
  <c r="AR262" i="1"/>
  <c r="AV262" i="1"/>
  <c r="AW262" i="1" s="1"/>
  <c r="AC29" i="1"/>
  <c r="AR260" i="1"/>
  <c r="AV260" i="1"/>
  <c r="AW260" i="1" s="1"/>
  <c r="M312" i="1"/>
  <c r="M124" i="1"/>
  <c r="B242" i="1"/>
  <c r="AH103" i="1"/>
  <c r="AI103" i="1" s="1"/>
  <c r="AC77" i="1"/>
  <c r="AC155" i="1"/>
  <c r="AR292" i="1"/>
  <c r="AV292" i="1"/>
  <c r="AW292" i="1" s="1"/>
  <c r="BF211" i="1"/>
  <c r="BJ211" i="1"/>
  <c r="BK211" i="1" s="1"/>
  <c r="BC303" i="1"/>
  <c r="BD303" i="1" s="1"/>
  <c r="BC78" i="1"/>
  <c r="BD78" i="1" s="1"/>
  <c r="BC253" i="1"/>
  <c r="BD253" i="1" s="1"/>
  <c r="M79" i="1"/>
  <c r="AC236" i="1"/>
  <c r="M43" i="1"/>
  <c r="B240" i="1"/>
  <c r="B211" i="1"/>
  <c r="BC215" i="1"/>
  <c r="BD215" i="1" s="1"/>
  <c r="BF152" i="1"/>
  <c r="BJ152" i="1"/>
  <c r="BK152" i="1" s="1"/>
  <c r="AC113" i="1"/>
  <c r="BC125" i="1"/>
  <c r="BD125" i="1" s="1"/>
  <c r="AC278" i="1"/>
  <c r="AH170" i="1"/>
  <c r="AI170" i="1" s="1"/>
  <c r="M96" i="1"/>
  <c r="AC40" i="1"/>
  <c r="AC272" i="1"/>
  <c r="M123" i="1"/>
  <c r="M84" i="1"/>
  <c r="AH265" i="1"/>
  <c r="AI265" i="1" s="1"/>
  <c r="AY265" i="1"/>
  <c r="AD265" i="1"/>
  <c r="AC168" i="1"/>
  <c r="AR299" i="1"/>
  <c r="AV299" i="1"/>
  <c r="AW299" i="1" s="1"/>
  <c r="B135" i="1"/>
  <c r="AC279" i="1"/>
  <c r="AC109" i="1"/>
  <c r="M155" i="1"/>
  <c r="BJ196" i="1"/>
  <c r="BK196" i="1" s="1"/>
  <c r="BF196" i="1"/>
  <c r="BC247" i="1"/>
  <c r="BD247" i="1" s="1"/>
  <c r="AR124" i="1"/>
  <c r="AV124" i="1"/>
  <c r="AW124" i="1" s="1"/>
  <c r="AC270" i="1"/>
  <c r="M275" i="1"/>
  <c r="AR112" i="1"/>
  <c r="AV112" i="1"/>
  <c r="AW112" i="1" s="1"/>
  <c r="AY320" i="1"/>
  <c r="AD320" i="1"/>
  <c r="AH320" i="1"/>
  <c r="AI320" i="1" s="1"/>
  <c r="AV179" i="1"/>
  <c r="AW179" i="1" s="1"/>
  <c r="AR179" i="1"/>
  <c r="M299" i="1"/>
  <c r="BC273" i="1"/>
  <c r="BD273" i="1" s="1"/>
  <c r="AH30" i="1"/>
  <c r="AI30" i="1" s="1"/>
  <c r="AY30" i="1"/>
  <c r="AD30" i="1"/>
  <c r="AV46" i="1"/>
  <c r="AW46" i="1" s="1"/>
  <c r="AR46" i="1"/>
  <c r="BC262" i="1"/>
  <c r="BD262" i="1" s="1"/>
  <c r="B120" i="1"/>
  <c r="AH22" i="1"/>
  <c r="AI22" i="1" s="1"/>
  <c r="BC156" i="1"/>
  <c r="BD156" i="1" s="1"/>
  <c r="BC183" i="1"/>
  <c r="BD183" i="1" s="1"/>
  <c r="BC107" i="1"/>
  <c r="BD107" i="1" s="1"/>
  <c r="BC207" i="1"/>
  <c r="BD207" i="1" s="1"/>
  <c r="BJ154" i="1"/>
  <c r="BK154" i="1" s="1"/>
  <c r="BF154" i="1"/>
  <c r="BC18" i="1"/>
  <c r="BD18" i="1" s="1"/>
  <c r="M276" i="1"/>
  <c r="AC173" i="1"/>
  <c r="AV220" i="1"/>
  <c r="AW220" i="1" s="1"/>
  <c r="AR220" i="1"/>
  <c r="B115" i="1"/>
  <c r="BC33" i="1"/>
  <c r="BD33" i="1" s="1"/>
  <c r="AH208" i="1"/>
  <c r="AI208" i="1" s="1"/>
  <c r="BF42" i="1"/>
  <c r="BJ42" i="1"/>
  <c r="BK42" i="1" s="1"/>
  <c r="B246" i="1"/>
  <c r="BJ215" i="1"/>
  <c r="BK215" i="1" s="1"/>
  <c r="BF215" i="1"/>
  <c r="B295" i="1"/>
  <c r="M140" i="1"/>
  <c r="BF91" i="1"/>
  <c r="BJ91" i="1"/>
  <c r="BK91" i="1" s="1"/>
  <c r="B155" i="1"/>
  <c r="AH78" i="1"/>
  <c r="AI78" i="1" s="1"/>
  <c r="AR212" i="1"/>
  <c r="AV212" i="1"/>
  <c r="AW212" i="1" s="1"/>
  <c r="AR121" i="1"/>
  <c r="AV121" i="1"/>
  <c r="AW121" i="1" s="1"/>
  <c r="BC20" i="1"/>
  <c r="BD20" i="1" s="1"/>
  <c r="AH237" i="1"/>
  <c r="AI237" i="1" s="1"/>
  <c r="B247" i="1"/>
  <c r="AC271" i="1"/>
  <c r="C85" i="1"/>
  <c r="B85" i="1"/>
  <c r="BF85" i="1"/>
  <c r="BJ85" i="1"/>
  <c r="BK85" i="1" s="1"/>
  <c r="B254" i="1"/>
  <c r="BC238" i="1"/>
  <c r="BD238" i="1" s="1"/>
  <c r="BC140" i="1"/>
  <c r="BD140" i="1" s="1"/>
  <c r="BJ137" i="1"/>
  <c r="BK137" i="1" s="1"/>
  <c r="BF137" i="1"/>
  <c r="BF191" i="1"/>
  <c r="BJ191" i="1"/>
  <c r="BK191" i="1" s="1"/>
  <c r="BF198" i="1"/>
  <c r="BJ198" i="1"/>
  <c r="BK198" i="1" s="1"/>
  <c r="M65" i="1"/>
  <c r="B208" i="1"/>
  <c r="BC284" i="1"/>
  <c r="BD284" i="1" s="1"/>
  <c r="B105" i="1"/>
  <c r="AH165" i="1"/>
  <c r="AI165" i="1" s="1"/>
  <c r="BJ139" i="1"/>
  <c r="BK139" i="1" s="1"/>
  <c r="BF139" i="1"/>
  <c r="AR64" i="1"/>
  <c r="AV64" i="1"/>
  <c r="AW64" i="1" s="1"/>
  <c r="AC239" i="1"/>
  <c r="BF19" i="1"/>
  <c r="BJ19" i="1"/>
  <c r="BK19" i="1" s="1"/>
  <c r="AH191" i="1"/>
  <c r="AI191" i="1" s="1"/>
  <c r="AH171" i="1"/>
  <c r="AI171" i="1" s="1"/>
  <c r="B309" i="1"/>
  <c r="AC301" i="1"/>
  <c r="BJ35" i="1"/>
  <c r="BK35" i="1" s="1"/>
  <c r="BF35" i="1"/>
  <c r="AC289" i="1"/>
  <c r="BJ43" i="1"/>
  <c r="BK43" i="1" s="1"/>
  <c r="BF43" i="1"/>
  <c r="BC167" i="1"/>
  <c r="BD167" i="1" s="1"/>
  <c r="AV42" i="1"/>
  <c r="AW42" i="1" s="1"/>
  <c r="AR42" i="1"/>
  <c r="BF223" i="1"/>
  <c r="BJ223" i="1"/>
  <c r="BK223" i="1" s="1"/>
  <c r="BJ168" i="1"/>
  <c r="BK168" i="1" s="1"/>
  <c r="BF168" i="1"/>
  <c r="AC174" i="1"/>
  <c r="BJ212" i="1"/>
  <c r="BK212" i="1" s="1"/>
  <c r="BF212" i="1"/>
  <c r="B113" i="1"/>
  <c r="AH28" i="1"/>
  <c r="AI28" i="1" s="1"/>
  <c r="M15" i="1"/>
  <c r="AC303" i="1"/>
  <c r="BJ226" i="1"/>
  <c r="BK226" i="1" s="1"/>
  <c r="BF226" i="1"/>
  <c r="AR114" i="1"/>
  <c r="AV114" i="1"/>
  <c r="AW114" i="1" s="1"/>
  <c r="AC171" i="1"/>
  <c r="AC41" i="1"/>
  <c r="B289" i="1"/>
  <c r="AV79" i="1"/>
  <c r="AW79" i="1" s="1"/>
  <c r="AR79" i="1"/>
  <c r="AH204" i="1"/>
  <c r="AI204" i="1" s="1"/>
  <c r="AR309" i="1"/>
  <c r="AV309" i="1"/>
  <c r="AW309" i="1" s="1"/>
  <c r="AR270" i="1"/>
  <c r="AV270" i="1"/>
  <c r="AW270" i="1" s="1"/>
  <c r="AD253" i="1"/>
  <c r="AY253" i="1"/>
  <c r="AH253" i="1"/>
  <c r="AI253" i="1" s="1"/>
  <c r="B203" i="1"/>
  <c r="BC190" i="1"/>
  <c r="BD190" i="1" s="1"/>
  <c r="AC79" i="1"/>
  <c r="AH328" i="1"/>
  <c r="AI328" i="1" s="1"/>
  <c r="M39" i="1"/>
  <c r="BJ29" i="1"/>
  <c r="BK29" i="1" s="1"/>
  <c r="BF29" i="1"/>
  <c r="AC325" i="1"/>
  <c r="BC241" i="1"/>
  <c r="BD241" i="1" s="1"/>
  <c r="AH241" i="1"/>
  <c r="AI241" i="1" s="1"/>
  <c r="B46" i="1"/>
  <c r="C46" i="1"/>
  <c r="B178" i="1"/>
  <c r="M242" i="1"/>
  <c r="BC244" i="1"/>
  <c r="BD244" i="1" s="1"/>
  <c r="AC200" i="1"/>
  <c r="AH143" i="1"/>
  <c r="AI143" i="1" s="1"/>
  <c r="M328" i="1"/>
  <c r="M99" i="1"/>
  <c r="M143" i="1"/>
  <c r="BJ77" i="1"/>
  <c r="BK77" i="1" s="1"/>
  <c r="BF77" i="1"/>
  <c r="AC254" i="1"/>
  <c r="AH86" i="1"/>
  <c r="AI86" i="1" s="1"/>
  <c r="B159" i="1"/>
  <c r="M269" i="1"/>
  <c r="AH248" i="1"/>
  <c r="AI248" i="1" s="1"/>
  <c r="AD248" i="1"/>
  <c r="AY248" i="1"/>
  <c r="M125" i="1"/>
  <c r="BC75" i="1"/>
  <c r="BD75" i="1" s="1"/>
  <c r="BC21" i="1"/>
  <c r="BD21" i="1" s="1"/>
  <c r="AY215" i="1"/>
  <c r="AH215" i="1"/>
  <c r="AI215" i="1" s="1"/>
  <c r="AD215" i="1"/>
  <c r="AC315" i="1"/>
  <c r="BC42" i="1"/>
  <c r="BD42" i="1" s="1"/>
  <c r="BC152" i="1"/>
  <c r="BD152" i="1" s="1"/>
  <c r="B229" i="1"/>
  <c r="AH236" i="1"/>
  <c r="AI236" i="1" s="1"/>
  <c r="AV156" i="1"/>
  <c r="AW156" i="1" s="1"/>
  <c r="AR156" i="1"/>
  <c r="AC226" i="1"/>
  <c r="AC19" i="1"/>
  <c r="BC219" i="1"/>
  <c r="BD219" i="1" s="1"/>
  <c r="AH166" i="1"/>
  <c r="AI166" i="1" s="1"/>
  <c r="AH193" i="1"/>
  <c r="AI193" i="1" s="1"/>
  <c r="B286" i="1"/>
  <c r="AH15" i="1"/>
  <c r="AI15" i="1" s="1"/>
  <c r="M93" i="1"/>
  <c r="AH137" i="1"/>
  <c r="AI137" i="1" s="1"/>
  <c r="AH205" i="1"/>
  <c r="AI205" i="1" s="1"/>
  <c r="B30" i="1"/>
  <c r="C30" i="1"/>
  <c r="AH194" i="1"/>
  <c r="AI194" i="1" s="1"/>
  <c r="AV81" i="1"/>
  <c r="AW81" i="1" s="1"/>
  <c r="AH221" i="1"/>
  <c r="AI221" i="1" s="1"/>
  <c r="M325" i="1"/>
  <c r="B216" i="1"/>
  <c r="M182" i="1"/>
  <c r="M134" i="1"/>
  <c r="AV249" i="1"/>
  <c r="AW249" i="1" s="1"/>
  <c r="AR249" i="1"/>
  <c r="B192" i="1"/>
  <c r="M248" i="1"/>
  <c r="BJ188" i="1"/>
  <c r="BK188" i="1" s="1"/>
  <c r="BF188" i="1"/>
  <c r="C33" i="1"/>
  <c r="B33" i="1"/>
  <c r="AR142" i="1"/>
  <c r="AV142" i="1"/>
  <c r="AW142" i="1" s="1"/>
  <c r="BC112" i="1"/>
  <c r="BD112" i="1" s="1"/>
  <c r="AC20" i="1"/>
  <c r="AC316" i="1"/>
  <c r="AC44" i="1"/>
  <c r="C86" i="1"/>
  <c r="B86" i="1"/>
  <c r="M263" i="1"/>
  <c r="AC81" i="1"/>
  <c r="BC188" i="1"/>
  <c r="BD188" i="1" s="1"/>
  <c r="C25" i="1"/>
  <c r="B25" i="1"/>
  <c r="B139" i="1"/>
  <c r="B327" i="1"/>
  <c r="M206" i="1"/>
  <c r="BF180" i="1"/>
  <c r="BJ180" i="1"/>
  <c r="BK180" i="1" s="1"/>
  <c r="B109" i="1"/>
  <c r="AV226" i="1"/>
  <c r="AW226" i="1" s="1"/>
  <c r="AR226" i="1"/>
  <c r="M221" i="1"/>
  <c r="AC22" i="1"/>
  <c r="AC244" i="1"/>
  <c r="AR57" i="1"/>
  <c r="AV57" i="1"/>
  <c r="AW57" i="1" s="1"/>
  <c r="M227" i="1"/>
  <c r="BC216" i="1"/>
  <c r="BD216" i="1" s="1"/>
  <c r="AC299" i="1"/>
  <c r="M230" i="1"/>
  <c r="M52" i="1"/>
  <c r="M181" i="1"/>
  <c r="BC254" i="1"/>
  <c r="BD254" i="1" s="1"/>
  <c r="AH231" i="1"/>
  <c r="AI231" i="1" s="1"/>
  <c r="AY231" i="1"/>
  <c r="AD231" i="1"/>
  <c r="BJ86" i="1"/>
  <c r="BK86" i="1" s="1"/>
  <c r="BF86" i="1"/>
  <c r="AC181" i="1"/>
  <c r="AC231" i="1"/>
  <c r="T58" i="2"/>
  <c r="U58" i="2" s="1"/>
  <c r="T98" i="2"/>
  <c r="U98" i="2" s="1"/>
  <c r="Q17" i="1"/>
  <c r="A39" i="2"/>
  <c r="Y43" i="2" s="1"/>
  <c r="H9" i="2"/>
  <c r="H11" i="2"/>
  <c r="H34" i="2"/>
  <c r="H27" i="2"/>
  <c r="H20" i="2"/>
  <c r="K34" i="2"/>
  <c r="R13" i="1"/>
  <c r="F256" i="1"/>
  <c r="F180" i="1"/>
  <c r="G259" i="1"/>
  <c r="P70" i="1"/>
  <c r="F293" i="1"/>
  <c r="F87" i="1"/>
  <c r="G204" i="1"/>
  <c r="G268" i="1"/>
  <c r="G287" i="1"/>
  <c r="G232" i="1"/>
  <c r="G154" i="1"/>
  <c r="G264" i="1"/>
  <c r="F25" i="1"/>
  <c r="G291" i="1"/>
  <c r="P87" i="1"/>
  <c r="G156" i="1"/>
  <c r="G300" i="1"/>
  <c r="P26" i="1"/>
  <c r="F316" i="1"/>
  <c r="G209" i="1"/>
  <c r="P28" i="1"/>
  <c r="F154" i="1"/>
  <c r="G28" i="1"/>
  <c r="G206" i="1"/>
  <c r="G229" i="1"/>
  <c r="P75" i="1"/>
  <c r="G215" i="1"/>
  <c r="F18" i="1"/>
  <c r="G44" i="1"/>
  <c r="G118" i="1"/>
  <c r="F311" i="1"/>
  <c r="F162" i="1"/>
  <c r="F185" i="1"/>
  <c r="F232" i="1"/>
  <c r="G120" i="1"/>
  <c r="P94" i="1"/>
  <c r="P91" i="1"/>
  <c r="G80" i="1"/>
  <c r="F137" i="1"/>
  <c r="P79" i="1"/>
  <c r="F248" i="1"/>
  <c r="F149" i="1"/>
  <c r="G162" i="1"/>
  <c r="G59" i="1"/>
  <c r="F289" i="1"/>
  <c r="F309" i="1"/>
  <c r="G244" i="1"/>
  <c r="P49" i="1"/>
  <c r="P68" i="1"/>
  <c r="G103" i="1"/>
  <c r="G225" i="1"/>
  <c r="F322" i="1"/>
  <c r="F328" i="1"/>
  <c r="F75" i="1"/>
  <c r="F116" i="1"/>
  <c r="F318" i="1"/>
  <c r="F194" i="1"/>
  <c r="F192" i="1"/>
  <c r="F301" i="1"/>
  <c r="P80" i="1"/>
  <c r="P39" i="1"/>
  <c r="G124" i="1"/>
  <c r="F265" i="1"/>
  <c r="G272" i="1"/>
  <c r="F68" i="1"/>
  <c r="P82" i="1"/>
  <c r="F292" i="1"/>
  <c r="P47" i="1"/>
  <c r="G251" i="1"/>
  <c r="G271" i="1"/>
  <c r="G207" i="1"/>
  <c r="G330" i="1"/>
  <c r="G208" i="1"/>
  <c r="G108" i="1"/>
  <c r="G216" i="1"/>
  <c r="G67" i="1"/>
  <c r="F39" i="1"/>
  <c r="F37" i="1"/>
  <c r="G125" i="1"/>
  <c r="F56" i="1"/>
  <c r="F326" i="1"/>
  <c r="G247" i="1"/>
  <c r="F94" i="1"/>
  <c r="F195" i="1"/>
  <c r="G20" i="1"/>
  <c r="G56" i="1"/>
  <c r="G221" i="1"/>
  <c r="G113" i="1"/>
  <c r="G107" i="1"/>
  <c r="G252" i="1"/>
  <c r="F305" i="1"/>
  <c r="G299" i="1"/>
  <c r="F97" i="1"/>
  <c r="F140" i="1"/>
  <c r="G250" i="1"/>
  <c r="F235" i="1"/>
  <c r="F266" i="1"/>
  <c r="G163" i="1"/>
  <c r="G22" i="1"/>
  <c r="F81" i="1"/>
  <c r="P18" i="1"/>
  <c r="P85" i="1"/>
  <c r="G285" i="1"/>
  <c r="G79" i="1"/>
  <c r="G231" i="1"/>
  <c r="G102" i="1"/>
  <c r="F47" i="1"/>
  <c r="F222" i="1"/>
  <c r="F215" i="1"/>
  <c r="G187" i="1"/>
  <c r="G199" i="1"/>
  <c r="G281" i="1"/>
  <c r="F241" i="1"/>
  <c r="F70" i="1"/>
  <c r="G214" i="1"/>
  <c r="G179" i="1"/>
  <c r="F277" i="1"/>
  <c r="G310" i="1"/>
  <c r="F29" i="1"/>
  <c r="G30" i="1"/>
  <c r="G169" i="1"/>
  <c r="F86" i="1"/>
  <c r="G186" i="1"/>
  <c r="G283" i="1"/>
  <c r="F127" i="1"/>
  <c r="G49" i="1"/>
  <c r="P24" i="1"/>
  <c r="G263" i="1"/>
  <c r="G99" i="1"/>
  <c r="G65" i="1"/>
  <c r="P99" i="1"/>
  <c r="G89" i="1"/>
  <c r="F187" i="1"/>
  <c r="F298" i="1"/>
  <c r="G315" i="1"/>
  <c r="F227" i="1"/>
  <c r="G331" i="1"/>
  <c r="G78" i="1"/>
  <c r="G18" i="1"/>
  <c r="F135" i="1"/>
  <c r="P54" i="1"/>
  <c r="F106" i="1"/>
  <c r="G302" i="1"/>
  <c r="F210" i="1"/>
  <c r="G269" i="1"/>
  <c r="G307" i="1"/>
  <c r="F294" i="1"/>
  <c r="G276" i="1"/>
  <c r="G220" i="1"/>
  <c r="F315" i="1"/>
  <c r="F40" i="1"/>
  <c r="F327" i="1"/>
  <c r="F284" i="1"/>
  <c r="G270" i="1"/>
  <c r="F259" i="1"/>
  <c r="G197" i="1"/>
  <c r="G203" i="1"/>
  <c r="P53" i="1"/>
  <c r="G235" i="1"/>
  <c r="G303" i="1"/>
  <c r="F226" i="1"/>
  <c r="G182" i="1"/>
  <c r="F122" i="1"/>
  <c r="F244" i="1"/>
  <c r="F105" i="1"/>
  <c r="G139" i="1"/>
  <c r="G317" i="1"/>
  <c r="G278" i="1"/>
  <c r="F209" i="1"/>
  <c r="G109" i="1"/>
  <c r="G37" i="1"/>
  <c r="G84" i="1"/>
  <c r="F24" i="1"/>
  <c r="P42" i="1"/>
  <c r="G172" i="1"/>
  <c r="F51" i="1"/>
  <c r="F177" i="1"/>
  <c r="G195" i="1"/>
  <c r="P86" i="1"/>
  <c r="G224" i="1"/>
  <c r="F77" i="1"/>
  <c r="F71" i="1"/>
  <c r="F172" i="1"/>
  <c r="P71" i="1"/>
  <c r="P95" i="1"/>
  <c r="F121" i="1"/>
  <c r="F263" i="1"/>
  <c r="G290" i="1"/>
  <c r="G282" i="1"/>
  <c r="G292" i="1"/>
  <c r="G175" i="1"/>
  <c r="F204" i="1"/>
  <c r="G112" i="1"/>
  <c r="G322" i="1"/>
  <c r="F60" i="1"/>
  <c r="F273" i="1"/>
  <c r="G161" i="1"/>
  <c r="P60" i="1"/>
  <c r="G135" i="1"/>
  <c r="F104" i="1"/>
  <c r="F271" i="1"/>
  <c r="G122" i="1"/>
  <c r="F102" i="1"/>
  <c r="G246" i="1"/>
  <c r="P67" i="1"/>
  <c r="F78" i="1"/>
  <c r="F147" i="1"/>
  <c r="F262" i="1"/>
  <c r="F152" i="1"/>
  <c r="F274" i="1"/>
  <c r="F236" i="1"/>
  <c r="F103" i="1"/>
  <c r="F208" i="1"/>
  <c r="G328" i="1"/>
  <c r="P65" i="1"/>
  <c r="F242" i="1"/>
  <c r="G261" i="1"/>
  <c r="F255" i="1"/>
  <c r="G210" i="1"/>
  <c r="G332" i="1"/>
  <c r="F193" i="1"/>
  <c r="G167" i="1"/>
  <c r="G93" i="1"/>
  <c r="F62" i="1"/>
  <c r="G64" i="1"/>
  <c r="F211" i="1"/>
  <c r="G157" i="1"/>
  <c r="F306" i="1"/>
  <c r="G39" i="1"/>
  <c r="P33" i="1"/>
  <c r="F281" i="1"/>
  <c r="G256" i="1"/>
  <c r="F64" i="1"/>
  <c r="F206" i="1"/>
  <c r="F229" i="1"/>
  <c r="P16" i="1"/>
  <c r="F142" i="1"/>
  <c r="P25" i="1"/>
  <c r="F325" i="1"/>
  <c r="G178" i="1"/>
  <c r="P69" i="1"/>
  <c r="G297" i="1"/>
  <c r="G42" i="1"/>
  <c r="G313" i="1"/>
  <c r="G97" i="1"/>
  <c r="G171" i="1"/>
  <c r="F267" i="1"/>
  <c r="P98" i="1"/>
  <c r="G242" i="1"/>
  <c r="G91" i="1"/>
  <c r="F20" i="1"/>
  <c r="F233" i="1"/>
  <c r="F28" i="1"/>
  <c r="P41" i="1"/>
  <c r="G116" i="1"/>
  <c r="G95" i="1"/>
  <c r="F44" i="1"/>
  <c r="F251" i="1"/>
  <c r="F224" i="1"/>
  <c r="F220" i="1"/>
  <c r="F124" i="1"/>
  <c r="F112" i="1"/>
  <c r="G98" i="1"/>
  <c r="G222" i="1"/>
  <c r="F134" i="1"/>
  <c r="G53" i="1"/>
  <c r="G119" i="1"/>
  <c r="F324" i="1"/>
  <c r="F146" i="1"/>
  <c r="F213" i="1"/>
  <c r="G158" i="1"/>
  <c r="G279" i="1"/>
  <c r="F249" i="1"/>
  <c r="F216" i="1"/>
  <c r="F302" i="1"/>
  <c r="F243" i="1"/>
  <c r="G43" i="1"/>
  <c r="G82" i="1"/>
  <c r="F287" i="1"/>
  <c r="G236" i="1"/>
  <c r="F158" i="1"/>
  <c r="P37" i="1"/>
  <c r="G96" i="1"/>
  <c r="F15" i="1"/>
  <c r="G70" i="1"/>
  <c r="F107" i="1"/>
  <c r="F190" i="1"/>
  <c r="G177" i="1"/>
  <c r="G280" i="1"/>
  <c r="F173" i="1"/>
  <c r="F290" i="1"/>
  <c r="F288" i="1"/>
  <c r="G115" i="1"/>
  <c r="G180" i="1"/>
  <c r="G326" i="1"/>
  <c r="F157" i="1"/>
  <c r="G293" i="1"/>
  <c r="G321" i="1"/>
  <c r="F90" i="1"/>
  <c r="P20" i="1"/>
  <c r="G52" i="1"/>
  <c r="G319" i="1"/>
  <c r="F238" i="1"/>
  <c r="G260" i="1"/>
  <c r="P57" i="1"/>
  <c r="G245" i="1"/>
  <c r="G160" i="1"/>
  <c r="F197" i="1"/>
  <c r="F207" i="1"/>
  <c r="G126" i="1"/>
  <c r="G284" i="1"/>
  <c r="F178" i="1"/>
  <c r="F214" i="1"/>
  <c r="G202" i="1"/>
  <c r="F22" i="1"/>
  <c r="F239" i="1"/>
  <c r="G121" i="1"/>
  <c r="P84" i="1"/>
  <c r="F161" i="1"/>
  <c r="F65" i="1"/>
  <c r="P46" i="1"/>
  <c r="F237" i="1"/>
  <c r="F307" i="1"/>
  <c r="G47" i="1"/>
  <c r="G46" i="1"/>
  <c r="G273" i="1"/>
  <c r="F85" i="1"/>
  <c r="G127" i="1"/>
  <c r="G57" i="1"/>
  <c r="F212" i="1"/>
  <c r="G192" i="1"/>
  <c r="F41" i="1"/>
  <c r="F98" i="1"/>
  <c r="F179" i="1"/>
  <c r="F123" i="1"/>
  <c r="G147" i="1"/>
  <c r="F310" i="1"/>
  <c r="G226" i="1"/>
  <c r="G170" i="1"/>
  <c r="F186" i="1"/>
  <c r="G35" i="1"/>
  <c r="G166" i="1"/>
  <c r="F109" i="1"/>
  <c r="G274" i="1"/>
  <c r="F143" i="1"/>
  <c r="G19" i="1"/>
  <c r="F332" i="1"/>
  <c r="P52" i="1"/>
  <c r="G138" i="1"/>
  <c r="F285" i="1"/>
  <c r="G309" i="1"/>
  <c r="F168" i="1"/>
  <c r="F254" i="1"/>
  <c r="G316" i="1"/>
  <c r="F21" i="1"/>
  <c r="F291" i="1"/>
  <c r="G227" i="1"/>
  <c r="F26" i="1"/>
  <c r="F96" i="1"/>
  <c r="F167" i="1"/>
  <c r="G324" i="1"/>
  <c r="F125" i="1"/>
  <c r="F230" i="1"/>
  <c r="F275" i="1"/>
  <c r="G183" i="1"/>
  <c r="F313" i="1"/>
  <c r="F171" i="1"/>
  <c r="F317" i="1"/>
  <c r="G173" i="1"/>
  <c r="G33" i="1"/>
  <c r="G137" i="1"/>
  <c r="F205" i="1"/>
  <c r="F300" i="1"/>
  <c r="G142" i="1"/>
  <c r="F69" i="1"/>
  <c r="G320" i="1"/>
  <c r="P62" i="1"/>
  <c r="F52" i="1"/>
  <c r="F297" i="1"/>
  <c r="G312" i="1"/>
  <c r="F160" i="1"/>
  <c r="G243" i="1"/>
  <c r="F80" i="1"/>
  <c r="F141" i="1"/>
  <c r="F43" i="1"/>
  <c r="F296" i="1"/>
  <c r="F67" i="1"/>
  <c r="P89" i="1"/>
  <c r="F30" i="1"/>
  <c r="F119" i="1"/>
  <c r="G249" i="1"/>
  <c r="F145" i="1"/>
  <c r="F114" i="1"/>
  <c r="G314" i="1"/>
  <c r="G305" i="1"/>
  <c r="F99" i="1"/>
  <c r="G329" i="1"/>
  <c r="G111" i="1"/>
  <c r="F166" i="1"/>
  <c r="G114" i="1"/>
  <c r="P64" i="1"/>
  <c r="G211" i="1"/>
  <c r="F286" i="1"/>
  <c r="P51" i="1"/>
  <c r="F89" i="1"/>
  <c r="F118" i="1"/>
  <c r="G133" i="1"/>
  <c r="G296" i="1"/>
  <c r="F113" i="1"/>
  <c r="G25" i="1"/>
  <c r="G286" i="1"/>
  <c r="P44" i="1"/>
  <c r="F95" i="1"/>
  <c r="G311" i="1"/>
  <c r="G289" i="1"/>
  <c r="G69" i="1"/>
  <c r="F223" i="1"/>
  <c r="G254" i="1"/>
  <c r="G301" i="1"/>
  <c r="F33" i="1"/>
  <c r="P56" i="1"/>
  <c r="P34" i="1"/>
  <c r="G75" i="1"/>
  <c r="F282" i="1"/>
  <c r="F245" i="1"/>
  <c r="G223" i="1"/>
  <c r="G241" i="1"/>
  <c r="F181" i="1"/>
  <c r="G105" i="1"/>
  <c r="G41" i="1"/>
  <c r="F331" i="1"/>
  <c r="G294" i="1"/>
  <c r="G248" i="1"/>
  <c r="F276" i="1"/>
  <c r="G159" i="1"/>
  <c r="P32" i="1"/>
  <c r="G40" i="1"/>
  <c r="G327" i="1"/>
  <c r="G237" i="1"/>
  <c r="P88" i="1"/>
  <c r="G168" i="1"/>
  <c r="G193" i="1"/>
  <c r="F182" i="1"/>
  <c r="G85" i="1"/>
  <c r="G219" i="1"/>
  <c r="F198" i="1"/>
  <c r="G165" i="1"/>
  <c r="G86" i="1"/>
  <c r="G54" i="1"/>
  <c r="F148" i="1"/>
  <c r="G24" i="1"/>
  <c r="G230" i="1"/>
  <c r="G110" i="1"/>
  <c r="F133" i="1"/>
  <c r="F321" i="1"/>
  <c r="F323" i="1"/>
  <c r="G21" i="1"/>
  <c r="G77" i="1"/>
  <c r="F139" i="1"/>
  <c r="G190" i="1"/>
  <c r="F110" i="1"/>
  <c r="G205" i="1"/>
  <c r="F196" i="1"/>
  <c r="F111" i="1"/>
  <c r="G104" i="1"/>
  <c r="F221" i="1"/>
  <c r="F253" i="1"/>
  <c r="F252" i="1"/>
  <c r="G51" i="1"/>
  <c r="F303" i="1"/>
  <c r="F304" i="1"/>
  <c r="G258" i="1"/>
  <c r="F270" i="1"/>
  <c r="G185" i="1"/>
  <c r="F82" i="1"/>
  <c r="G198" i="1"/>
  <c r="G87" i="1"/>
  <c r="G266" i="1"/>
  <c r="F319" i="1"/>
  <c r="F163" i="1"/>
  <c r="G277" i="1"/>
  <c r="P59" i="1"/>
  <c r="F191" i="1"/>
  <c r="G262" i="1"/>
  <c r="F120" i="1"/>
  <c r="P90" i="1"/>
  <c r="F35" i="1"/>
  <c r="G265" i="1"/>
  <c r="F279" i="1"/>
  <c r="P40" i="1"/>
  <c r="F312" i="1"/>
  <c r="G298" i="1"/>
  <c r="F188" i="1"/>
  <c r="F330" i="1"/>
  <c r="F93" i="1"/>
  <c r="G295" i="1"/>
  <c r="P93" i="1"/>
  <c r="F88" i="1"/>
  <c r="F46" i="1"/>
  <c r="F19" i="1"/>
  <c r="F234" i="1"/>
  <c r="F79" i="1"/>
  <c r="F269" i="1"/>
  <c r="F169" i="1"/>
  <c r="G146" i="1"/>
  <c r="G201" i="1"/>
  <c r="F34" i="1"/>
  <c r="F278" i="1"/>
  <c r="F329" i="1"/>
  <c r="G34" i="1"/>
  <c r="F299" i="1"/>
  <c r="P21" i="1"/>
  <c r="G151" i="1"/>
  <c r="F247" i="1"/>
  <c r="P22" i="1"/>
  <c r="F49" i="1"/>
  <c r="F231" i="1"/>
  <c r="F283" i="1"/>
  <c r="G213" i="1"/>
  <c r="F174" i="1"/>
  <c r="F246" i="1"/>
  <c r="G181" i="1"/>
  <c r="F272" i="1"/>
  <c r="F250" i="1"/>
  <c r="G323" i="1"/>
  <c r="G212" i="1"/>
  <c r="G275" i="1"/>
  <c r="F156" i="1"/>
  <c r="G240" i="1"/>
  <c r="G62" i="1"/>
  <c r="G267" i="1"/>
  <c r="F280" i="1"/>
  <c r="G253" i="1"/>
  <c r="F314" i="1"/>
  <c r="G238" i="1"/>
  <c r="F260" i="1"/>
  <c r="G94" i="1"/>
  <c r="F201" i="1"/>
  <c r="P78" i="1"/>
  <c r="G306" i="1"/>
  <c r="F115" i="1"/>
  <c r="P15" i="1"/>
  <c r="P43" i="1"/>
  <c r="F183" i="1"/>
  <c r="G196" i="1"/>
  <c r="G191" i="1"/>
  <c r="G140" i="1"/>
  <c r="F258" i="1"/>
  <c r="F59" i="1"/>
  <c r="F261" i="1"/>
  <c r="F240" i="1"/>
  <c r="G143" i="1"/>
  <c r="G71" i="1"/>
  <c r="G308" i="1"/>
  <c r="F42" i="1"/>
  <c r="P81" i="1"/>
  <c r="F151" i="1"/>
  <c r="G194" i="1"/>
  <c r="F320" i="1"/>
  <c r="G234" i="1"/>
  <c r="F170" i="1"/>
  <c r="P97" i="1"/>
  <c r="F308" i="1"/>
  <c r="G15" i="1"/>
  <c r="P96" i="1"/>
  <c r="G255" i="1"/>
  <c r="G184" i="1"/>
  <c r="F126" i="1"/>
  <c r="G106" i="1"/>
  <c r="F108" i="1"/>
  <c r="F53" i="1"/>
  <c r="F184" i="1"/>
  <c r="F175" i="1"/>
  <c r="P30" i="1"/>
  <c r="F32" i="1"/>
  <c r="F219" i="1"/>
  <c r="G26" i="1"/>
  <c r="F203" i="1"/>
  <c r="G141" i="1"/>
  <c r="F257" i="1"/>
  <c r="F228" i="1"/>
  <c r="G148" i="1"/>
  <c r="G68" i="1"/>
  <c r="G239" i="1"/>
  <c r="G174" i="1"/>
  <c r="F54" i="1"/>
  <c r="F57" i="1"/>
  <c r="G145" i="1"/>
  <c r="G134" i="1"/>
  <c r="G318" i="1"/>
  <c r="P35" i="1"/>
  <c r="F91" i="1"/>
  <c r="F268" i="1"/>
  <c r="G152" i="1"/>
  <c r="F138" i="1"/>
  <c r="G228" i="1"/>
  <c r="G88" i="1"/>
  <c r="F264" i="1"/>
  <c r="G288" i="1"/>
  <c r="G188" i="1"/>
  <c r="P19" i="1"/>
  <c r="G81" i="1"/>
  <c r="G29" i="1"/>
  <c r="G60" i="1"/>
  <c r="G149" i="1"/>
  <c r="F199" i="1"/>
  <c r="F84" i="1"/>
  <c r="F225" i="1"/>
  <c r="G32" i="1"/>
  <c r="G304" i="1"/>
  <c r="G325" i="1"/>
  <c r="G233" i="1"/>
  <c r="F202" i="1"/>
  <c r="G257" i="1"/>
  <c r="P77" i="1"/>
  <c r="F165" i="1"/>
  <c r="G90" i="1"/>
  <c r="G123" i="1"/>
  <c r="F295" i="1"/>
  <c r="P29" i="1"/>
  <c r="F159" i="1"/>
  <c r="T97" i="1"/>
  <c r="Y85" i="1"/>
  <c r="N37" i="1"/>
  <c r="S54" i="1"/>
  <c r="S24" i="1"/>
  <c r="N89" i="1"/>
  <c r="N71" i="1"/>
  <c r="S80" i="1"/>
  <c r="T77" i="1"/>
  <c r="P159" i="1"/>
  <c r="N75" i="1"/>
  <c r="N30" i="1"/>
  <c r="T43" i="1"/>
  <c r="Y67" i="1"/>
  <c r="S99" i="1"/>
  <c r="S98" i="1"/>
  <c r="Y37" i="1"/>
  <c r="N21" i="1"/>
  <c r="T19" i="1"/>
  <c r="T95" i="1"/>
  <c r="S30" i="1"/>
  <c r="N98" i="1"/>
  <c r="N46" i="1"/>
  <c r="Y26" i="1"/>
  <c r="Y18" i="1"/>
  <c r="P262" i="1"/>
  <c r="S40" i="1"/>
  <c r="P113" i="1"/>
  <c r="Y82" i="1"/>
  <c r="S69" i="1"/>
  <c r="P207" i="1"/>
  <c r="S75" i="1"/>
  <c r="P123" i="1"/>
  <c r="S59" i="1"/>
  <c r="P193" i="1"/>
  <c r="S25" i="1"/>
  <c r="T32" i="1"/>
  <c r="S18" i="1"/>
  <c r="T80" i="1"/>
  <c r="E11" i="1"/>
  <c r="P139" i="1"/>
  <c r="S70" i="1"/>
  <c r="S39" i="1"/>
  <c r="S47" i="1"/>
  <c r="S46" i="1"/>
  <c r="T49" i="1"/>
  <c r="N52" i="1"/>
  <c r="N81" i="1"/>
  <c r="P141" i="1"/>
  <c r="S141" i="1" s="1"/>
  <c r="T67" i="1"/>
  <c r="N69" i="1"/>
  <c r="N56" i="1"/>
  <c r="P109" i="1"/>
  <c r="S82" i="1"/>
  <c r="N80" i="1"/>
  <c r="Y79" i="1"/>
  <c r="P167" i="1"/>
  <c r="T57" i="1"/>
  <c r="T96" i="1"/>
  <c r="S49" i="1"/>
  <c r="N87" i="1"/>
  <c r="N94" i="1"/>
  <c r="Y20" i="1"/>
  <c r="T139" i="1"/>
  <c r="S93" i="1"/>
  <c r="N29" i="1"/>
  <c r="Y21" i="1"/>
  <c r="S71" i="1"/>
  <c r="P311" i="1"/>
  <c r="N33" i="1"/>
  <c r="T28" i="1"/>
  <c r="Y51" i="1"/>
  <c r="T82" i="1"/>
  <c r="J6" i="1"/>
  <c r="P310" i="1"/>
  <c r="N54" i="1"/>
  <c r="T20" i="1"/>
  <c r="N44" i="1"/>
  <c r="P289" i="1"/>
  <c r="Y139" i="1"/>
  <c r="Y29" i="1"/>
  <c r="T46" i="1"/>
  <c r="S43" i="1"/>
  <c r="N289" i="1"/>
  <c r="P119" i="1"/>
  <c r="P332" i="1"/>
  <c r="P232" i="1"/>
  <c r="P323" i="1"/>
  <c r="N64" i="1"/>
  <c r="Y56" i="1"/>
  <c r="T47" i="1"/>
  <c r="Y44" i="1"/>
  <c r="Y95" i="1"/>
  <c r="Y30" i="1"/>
  <c r="Y88" i="1"/>
  <c r="Y91" i="1"/>
  <c r="N68" i="1"/>
  <c r="G11" i="1"/>
  <c r="S57" i="1"/>
  <c r="N86" i="1"/>
  <c r="P257" i="1"/>
  <c r="T40" i="1"/>
  <c r="P163" i="1"/>
  <c r="P171" i="1"/>
  <c r="N78" i="1"/>
  <c r="T69" i="1"/>
  <c r="N77" i="1"/>
  <c r="Y32" i="1"/>
  <c r="Y15" i="1"/>
  <c r="N24" i="1"/>
  <c r="N15" i="1"/>
  <c r="Y39" i="1"/>
  <c r="T25" i="1"/>
  <c r="P228" i="1"/>
  <c r="Y65" i="1"/>
  <c r="N25" i="1"/>
  <c r="P296" i="1"/>
  <c r="T75" i="1"/>
  <c r="T79" i="1"/>
  <c r="N232" i="1"/>
  <c r="Y296" i="1"/>
  <c r="P188" i="1"/>
  <c r="T24" i="1"/>
  <c r="T37" i="1"/>
  <c r="N91" i="1"/>
  <c r="T29" i="1"/>
  <c r="P252" i="1"/>
  <c r="N171" i="1"/>
  <c r="N123" i="1"/>
  <c r="T119" i="1"/>
  <c r="P179" i="1"/>
  <c r="P271" i="1"/>
  <c r="S271" i="1" s="1"/>
  <c r="P185" i="1"/>
  <c r="P320" i="1"/>
  <c r="N320" i="1" s="1"/>
  <c r="S21" i="1"/>
  <c r="T22" i="1"/>
  <c r="Y78" i="1"/>
  <c r="S19" i="1"/>
  <c r="P231" i="1"/>
  <c r="Y62" i="1"/>
  <c r="N19" i="1"/>
  <c r="Y69" i="1"/>
  <c r="Y98" i="1"/>
  <c r="P249" i="1"/>
  <c r="Y231" i="1"/>
  <c r="Y97" i="1"/>
  <c r="J8" i="1"/>
  <c r="P243" i="1"/>
  <c r="T62" i="1"/>
  <c r="T68" i="1"/>
  <c r="Y80" i="1"/>
  <c r="T85" i="1"/>
  <c r="T98" i="1"/>
  <c r="S87" i="1"/>
  <c r="N207" i="1"/>
  <c r="N271" i="1"/>
  <c r="P192" i="1"/>
  <c r="P270" i="1"/>
  <c r="Y270" i="1" s="1"/>
  <c r="Y86" i="1"/>
  <c r="N41" i="1"/>
  <c r="P154" i="1"/>
  <c r="Y154" i="1" s="1"/>
  <c r="P156" i="1"/>
  <c r="P102" i="1"/>
  <c r="S37" i="1"/>
  <c r="N185" i="1"/>
  <c r="S33" i="1"/>
  <c r="S84" i="1"/>
  <c r="T232" i="1"/>
  <c r="N34" i="1"/>
  <c r="S68" i="1"/>
  <c r="Y46" i="1"/>
  <c r="N163" i="1"/>
  <c r="S154" i="1"/>
  <c r="S262" i="1"/>
  <c r="P152" i="1"/>
  <c r="Y188" i="1"/>
  <c r="T26" i="1"/>
  <c r="S311" i="1"/>
  <c r="Y40" i="1"/>
  <c r="T18" i="1"/>
  <c r="J7" i="1"/>
  <c r="T21" i="1"/>
  <c r="P107" i="1"/>
  <c r="S107" i="1" s="1"/>
  <c r="Y47" i="1"/>
  <c r="N93" i="1"/>
  <c r="T59" i="1"/>
  <c r="T257" i="1"/>
  <c r="N79" i="1"/>
  <c r="N65" i="1"/>
  <c r="N26" i="1"/>
  <c r="D11" i="1"/>
  <c r="N97" i="1"/>
  <c r="T91" i="1"/>
  <c r="Y81" i="1"/>
  <c r="N192" i="1"/>
  <c r="Y19" i="1"/>
  <c r="Y42" i="1"/>
  <c r="T94" i="1"/>
  <c r="T141" i="1"/>
  <c r="S257" i="1"/>
  <c r="S77" i="1"/>
  <c r="N49" i="1"/>
  <c r="P298" i="1"/>
  <c r="P221" i="1"/>
  <c r="T221" i="1" s="1"/>
  <c r="T188" i="1"/>
  <c r="Y107" i="1"/>
  <c r="T78" i="1"/>
  <c r="T52" i="1"/>
  <c r="T35" i="1"/>
  <c r="Y159" i="1"/>
  <c r="T323" i="1"/>
  <c r="S320" i="1"/>
  <c r="S323" i="1"/>
  <c r="T88" i="1"/>
  <c r="S67" i="1"/>
  <c r="T243" i="1"/>
  <c r="Y221" i="1"/>
  <c r="T207" i="1"/>
  <c r="S289" i="1"/>
  <c r="Y271" i="1"/>
  <c r="S123" i="1"/>
  <c r="N119" i="1"/>
  <c r="Y193" i="1"/>
  <c r="P308" i="1"/>
  <c r="P116" i="1"/>
  <c r="S65" i="1"/>
  <c r="Y16" i="1"/>
  <c r="P324" i="1"/>
  <c r="T324" i="1" s="1"/>
  <c r="S51" i="1"/>
  <c r="S32" i="1"/>
  <c r="N90" i="1"/>
  <c r="T44" i="1"/>
  <c r="P223" i="1"/>
  <c r="T99" i="1"/>
  <c r="T109" i="1"/>
  <c r="S53" i="1"/>
  <c r="Y141" i="1"/>
  <c r="Y232" i="1"/>
  <c r="T81" i="1"/>
  <c r="N88" i="1"/>
  <c r="P200" i="1"/>
  <c r="T33" i="1"/>
  <c r="P234" i="1"/>
  <c r="P112" i="1"/>
  <c r="P181" i="1"/>
  <c r="T90" i="1"/>
  <c r="N139" i="1"/>
  <c r="P239" i="1"/>
  <c r="P104" i="1"/>
  <c r="T311" i="1"/>
  <c r="N181" i="1"/>
  <c r="Y289" i="1"/>
  <c r="T123" i="1"/>
  <c r="N193" i="1"/>
  <c r="S52" i="1"/>
  <c r="T42" i="1"/>
  <c r="J9" i="1"/>
  <c r="N53" i="1"/>
  <c r="T89" i="1"/>
  <c r="J5" i="1"/>
  <c r="N47" i="1"/>
  <c r="P178" i="1"/>
  <c r="P187" i="1"/>
  <c r="N35" i="1"/>
  <c r="N67" i="1"/>
  <c r="I11" i="1"/>
  <c r="T56" i="1"/>
  <c r="P189" i="1"/>
  <c r="Y185" i="1"/>
  <c r="P121" i="1"/>
  <c r="T121" i="1" s="1"/>
  <c r="S90" i="1"/>
  <c r="P269" i="1"/>
  <c r="N159" i="1"/>
  <c r="N231" i="1"/>
  <c r="P280" i="1"/>
  <c r="S280" i="1" s="1"/>
  <c r="S139" i="1"/>
  <c r="N51" i="1"/>
  <c r="S200" i="1"/>
  <c r="T289" i="1"/>
  <c r="N39" i="1"/>
  <c r="P230" i="1"/>
  <c r="Y230" i="1" s="1"/>
  <c r="S223" i="1"/>
  <c r="S228" i="1"/>
  <c r="S269" i="1"/>
  <c r="P138" i="1"/>
  <c r="P272" i="1"/>
  <c r="P213" i="1"/>
  <c r="P224" i="1"/>
  <c r="P240" i="1"/>
  <c r="P287" i="1"/>
  <c r="P299" i="1"/>
  <c r="N16" i="1"/>
  <c r="P313" i="1"/>
  <c r="T313" i="1" s="1"/>
  <c r="P142" i="1"/>
  <c r="Y75" i="1"/>
  <c r="P329" i="1"/>
  <c r="Y54" i="1"/>
  <c r="Y53" i="1"/>
  <c r="Y94" i="1"/>
  <c r="P305" i="1"/>
  <c r="S88" i="1"/>
  <c r="N99" i="1"/>
  <c r="T34" i="1"/>
  <c r="P294" i="1"/>
  <c r="P300" i="1"/>
  <c r="T294" i="1"/>
  <c r="T51" i="1"/>
  <c r="P319" i="1"/>
  <c r="S319" i="1" s="1"/>
  <c r="P161" i="1"/>
  <c r="S95" i="1"/>
  <c r="T93" i="1"/>
  <c r="S56" i="1"/>
  <c r="N32" i="1"/>
  <c r="T54" i="1"/>
  <c r="S64" i="1"/>
  <c r="Y96" i="1"/>
  <c r="P166" i="1"/>
  <c r="T163" i="1"/>
  <c r="S232" i="1"/>
  <c r="P293" i="1"/>
  <c r="Y49" i="1"/>
  <c r="P327" i="1"/>
  <c r="P284" i="1"/>
  <c r="T192" i="1"/>
  <c r="P111" i="1"/>
  <c r="Y68" i="1"/>
  <c r="N187" i="1"/>
  <c r="P229" i="1"/>
  <c r="N270" i="1"/>
  <c r="T159" i="1"/>
  <c r="S163" i="1"/>
  <c r="N299" i="1"/>
  <c r="P118" i="1"/>
  <c r="S121" i="1"/>
  <c r="T30" i="1"/>
  <c r="N43" i="1"/>
  <c r="S29" i="1"/>
  <c r="T287" i="1"/>
  <c r="T15" i="1"/>
  <c r="S34" i="1"/>
  <c r="S60" i="1"/>
  <c r="S294" i="1"/>
  <c r="P277" i="1"/>
  <c r="P248" i="1"/>
  <c r="P135" i="1"/>
  <c r="N277" i="1"/>
  <c r="T102" i="1"/>
  <c r="N228" i="1"/>
  <c r="N327" i="1"/>
  <c r="Y111" i="1"/>
  <c r="S296" i="1"/>
  <c r="Y262" i="1"/>
  <c r="N310" i="1"/>
  <c r="N118" i="1"/>
  <c r="N113" i="1"/>
  <c r="S112" i="1"/>
  <c r="Y252" i="1"/>
  <c r="T230" i="1"/>
  <c r="T239" i="1"/>
  <c r="T332" i="1"/>
  <c r="P256" i="1"/>
  <c r="Y41" i="1"/>
  <c r="N84" i="1"/>
  <c r="Y256" i="1"/>
  <c r="S91" i="1"/>
  <c r="P126" i="1"/>
  <c r="P165" i="1"/>
  <c r="N178" i="1"/>
  <c r="N60" i="1"/>
  <c r="N62" i="1"/>
  <c r="Y25" i="1"/>
  <c r="P259" i="1"/>
  <c r="S259" i="1" s="1"/>
  <c r="N294" i="1"/>
  <c r="Y163" i="1"/>
  <c r="Y34" i="1"/>
  <c r="Y187" i="1"/>
  <c r="P325" i="1"/>
  <c r="S325" i="1" s="1"/>
  <c r="Y259" i="1"/>
  <c r="Y223" i="1"/>
  <c r="T270" i="1"/>
  <c r="S26" i="1"/>
  <c r="S94" i="1"/>
  <c r="T189" i="1"/>
  <c r="P238" i="1"/>
  <c r="P227" i="1"/>
  <c r="T227" i="1" s="1"/>
  <c r="Y28" i="1"/>
  <c r="P151" i="1"/>
  <c r="T107" i="1"/>
  <c r="Y121" i="1"/>
  <c r="T296" i="1"/>
  <c r="S310" i="1"/>
  <c r="Y272" i="1"/>
  <c r="S207" i="1"/>
  <c r="S230" i="1"/>
  <c r="N239" i="1"/>
  <c r="S151" i="1"/>
  <c r="S332" i="1"/>
  <c r="T104" i="1"/>
  <c r="P331" i="1"/>
  <c r="T65" i="1"/>
  <c r="S86" i="1"/>
  <c r="P226" i="1"/>
  <c r="N20" i="1"/>
  <c r="Y116" i="1"/>
  <c r="P106" i="1"/>
  <c r="S96" i="1"/>
  <c r="T327" i="1"/>
  <c r="Y112" i="1"/>
  <c r="Y239" i="1"/>
  <c r="P244" i="1"/>
  <c r="S78" i="1"/>
  <c r="Y161" i="1"/>
  <c r="P203" i="1"/>
  <c r="P137" i="1"/>
  <c r="P274" i="1"/>
  <c r="T142" i="1"/>
  <c r="S188" i="1"/>
  <c r="T64" i="1"/>
  <c r="T325" i="1"/>
  <c r="Y181" i="1"/>
  <c r="T277" i="1"/>
  <c r="P251" i="1"/>
  <c r="P170" i="1"/>
  <c r="P158" i="1"/>
  <c r="P162" i="1"/>
  <c r="P202" i="1"/>
  <c r="P281" i="1"/>
  <c r="P180" i="1"/>
  <c r="P292" i="1"/>
  <c r="P208" i="1"/>
  <c r="P143" i="1"/>
  <c r="P182" i="1"/>
  <c r="N57" i="1"/>
  <c r="S16" i="1"/>
  <c r="Y77" i="1"/>
  <c r="F11" i="1"/>
  <c r="P291" i="1"/>
  <c r="P314" i="1"/>
  <c r="T179" i="1"/>
  <c r="P105" i="1"/>
  <c r="N18" i="1"/>
  <c r="S126" i="1"/>
  <c r="P286" i="1"/>
  <c r="S171" i="1"/>
  <c r="Y137" i="1"/>
  <c r="N227" i="1"/>
  <c r="S182" i="1"/>
  <c r="P309" i="1"/>
  <c r="P246" i="1"/>
  <c r="P209" i="1"/>
  <c r="P198" i="1"/>
  <c r="P268" i="1"/>
  <c r="P146" i="1"/>
  <c r="P115" i="1"/>
  <c r="N42" i="1"/>
  <c r="Y60" i="1"/>
  <c r="P266" i="1"/>
  <c r="P173" i="1"/>
  <c r="T319" i="1"/>
  <c r="Y35" i="1"/>
  <c r="N141" i="1"/>
  <c r="Y311" i="1"/>
  <c r="T60" i="1"/>
  <c r="P127" i="1"/>
  <c r="P278" i="1"/>
  <c r="P267" i="1"/>
  <c r="N313" i="1"/>
  <c r="S81" i="1"/>
  <c r="S97" i="1"/>
  <c r="N107" i="1"/>
  <c r="Y251" i="1"/>
  <c r="S15" i="1"/>
  <c r="Y90" i="1"/>
  <c r="S35" i="1"/>
  <c r="Y24" i="1"/>
  <c r="S166" i="1"/>
  <c r="S20" i="1"/>
  <c r="N22" i="1"/>
  <c r="N59" i="1"/>
  <c r="T71" i="1"/>
  <c r="N244" i="1"/>
  <c r="S267" i="1"/>
  <c r="P160" i="1"/>
  <c r="T127" i="1"/>
  <c r="N146" i="1"/>
  <c r="Y203" i="1"/>
  <c r="N296" i="1"/>
  <c r="Y229" i="1"/>
  <c r="Y310" i="1"/>
  <c r="S274" i="1"/>
  <c r="T112" i="1"/>
  <c r="Y106" i="1"/>
  <c r="Y162" i="1"/>
  <c r="N230" i="1"/>
  <c r="S239" i="1"/>
  <c r="N151" i="1"/>
  <c r="N332" i="1"/>
  <c r="Y104" i="1"/>
  <c r="P307" i="1"/>
  <c r="P306" i="1"/>
  <c r="N40" i="1"/>
  <c r="N85" i="1"/>
  <c r="Y70" i="1"/>
  <c r="Y87" i="1"/>
  <c r="P241" i="1"/>
  <c r="S324" i="1"/>
  <c r="T307" i="1"/>
  <c r="N116" i="1"/>
  <c r="S42" i="1"/>
  <c r="Y99" i="1"/>
  <c r="T314" i="1"/>
  <c r="N311" i="1"/>
  <c r="S146" i="1"/>
  <c r="Y269" i="1"/>
  <c r="T310" i="1"/>
  <c r="N158" i="1"/>
  <c r="Y248" i="1"/>
  <c r="T39" i="1"/>
  <c r="P148" i="1"/>
  <c r="S22" i="1"/>
  <c r="P194" i="1"/>
  <c r="P120" i="1"/>
  <c r="P328" i="1"/>
  <c r="T328" i="1" s="1"/>
  <c r="T84" i="1"/>
  <c r="N154" i="1"/>
  <c r="T185" i="1"/>
  <c r="P235" i="1"/>
  <c r="P318" i="1"/>
  <c r="N96" i="1"/>
  <c r="Y244" i="1"/>
  <c r="Y171" i="1"/>
  <c r="S327" i="1"/>
  <c r="N221" i="1"/>
  <c r="N234" i="1"/>
  <c r="S158" i="1"/>
  <c r="S248" i="1"/>
  <c r="P315" i="1"/>
  <c r="P222" i="1"/>
  <c r="P169" i="1"/>
  <c r="P273" i="1"/>
  <c r="P321" i="1"/>
  <c r="P283" i="1"/>
  <c r="T283" i="1" s="1"/>
  <c r="P297" i="1"/>
  <c r="Y71" i="1"/>
  <c r="Y84" i="1"/>
  <c r="N167" i="1"/>
  <c r="T267" i="1"/>
  <c r="T154" i="1"/>
  <c r="P216" i="1"/>
  <c r="S159" i="1"/>
  <c r="S249" i="1"/>
  <c r="N95" i="1"/>
  <c r="S328" i="1"/>
  <c r="P155" i="1"/>
  <c r="S291" i="1"/>
  <c r="N325" i="1"/>
  <c r="N280" i="1"/>
  <c r="N252" i="1"/>
  <c r="Y224" i="1"/>
  <c r="Y160" i="1"/>
  <c r="T193" i="1"/>
  <c r="P197" i="1"/>
  <c r="P236" i="1"/>
  <c r="P205" i="1"/>
  <c r="P326" i="1"/>
  <c r="P149" i="1"/>
  <c r="P302" i="1"/>
  <c r="P301" i="1"/>
  <c r="P122" i="1"/>
  <c r="P211" i="1"/>
  <c r="Y52" i="1"/>
  <c r="S127" i="1"/>
  <c r="T222" i="1"/>
  <c r="T166" i="1"/>
  <c r="Y22" i="1"/>
  <c r="S79" i="1"/>
  <c r="N28" i="1"/>
  <c r="T53" i="1"/>
  <c r="N283" i="1"/>
  <c r="N121" i="1"/>
  <c r="T262" i="1"/>
  <c r="T113" i="1"/>
  <c r="T271" i="1"/>
  <c r="S119" i="1"/>
  <c r="S180" i="1"/>
  <c r="P290" i="1"/>
  <c r="P145" i="1"/>
  <c r="P103" i="1"/>
  <c r="P133" i="1"/>
  <c r="P255" i="1"/>
  <c r="P190" i="1"/>
  <c r="P275" i="1"/>
  <c r="P134" i="1"/>
  <c r="P206" i="1"/>
  <c r="P210" i="1"/>
  <c r="P124" i="1"/>
  <c r="Y57" i="1"/>
  <c r="P220" i="1"/>
  <c r="T86" i="1"/>
  <c r="T148" i="1"/>
  <c r="S329" i="1"/>
  <c r="T87" i="1"/>
  <c r="S270" i="1"/>
  <c r="P183" i="1"/>
  <c r="J2" i="1"/>
  <c r="P265" i="1"/>
  <c r="P288" i="1"/>
  <c r="S314" i="1"/>
  <c r="P174" i="1"/>
  <c r="Y205" i="1"/>
  <c r="S62" i="1"/>
  <c r="N70" i="1"/>
  <c r="P279" i="1"/>
  <c r="T297" i="1"/>
  <c r="N203" i="1"/>
  <c r="N265" i="1"/>
  <c r="N266" i="1"/>
  <c r="S122" i="1"/>
  <c r="S273" i="1"/>
  <c r="T331" i="1"/>
  <c r="N111" i="1"/>
  <c r="S137" i="1"/>
  <c r="T280" i="1"/>
  <c r="T118" i="1"/>
  <c r="Y279" i="1"/>
  <c r="S227" i="1"/>
  <c r="S252" i="1"/>
  <c r="N255" i="1"/>
  <c r="Y182" i="1"/>
  <c r="Y283" i="1"/>
  <c r="S193" i="1"/>
  <c r="P260" i="1"/>
  <c r="P285" i="1"/>
  <c r="P114" i="1"/>
  <c r="P186" i="1"/>
  <c r="P253" i="1"/>
  <c r="P184" i="1"/>
  <c r="P204" i="1"/>
  <c r="P254" i="1"/>
  <c r="P199" i="1"/>
  <c r="P261" i="1"/>
  <c r="P147" i="1"/>
  <c r="P304" i="1"/>
  <c r="P316" i="1"/>
  <c r="P233" i="1"/>
  <c r="P177" i="1"/>
  <c r="P276" i="1"/>
  <c r="P242" i="1"/>
  <c r="P125" i="1"/>
  <c r="N10" i="1"/>
  <c r="Y93" i="1"/>
  <c r="S28" i="1"/>
  <c r="P225" i="1"/>
  <c r="P322" i="1"/>
  <c r="P317" i="1"/>
  <c r="T70" i="1"/>
  <c r="S220" i="1"/>
  <c r="Y89" i="1"/>
  <c r="N281" i="1"/>
  <c r="P157" i="1"/>
  <c r="S41" i="1"/>
  <c r="S89" i="1"/>
  <c r="N138" i="1"/>
  <c r="P11" i="1"/>
  <c r="N82" i="1"/>
  <c r="Y64" i="1"/>
  <c r="P140" i="1"/>
  <c r="Y109" i="1"/>
  <c r="Y59" i="1"/>
  <c r="S309" i="1"/>
  <c r="P108" i="1"/>
  <c r="Y33" i="1"/>
  <c r="P168" i="1"/>
  <c r="Y302" i="1"/>
  <c r="P212" i="1"/>
  <c r="S114" i="1"/>
  <c r="Y216" i="1"/>
  <c r="Y43" i="1"/>
  <c r="N246" i="1"/>
  <c r="S44" i="1"/>
  <c r="S85" i="1"/>
  <c r="S241" i="1"/>
  <c r="T228" i="1"/>
  <c r="N243" i="1"/>
  <c r="T208" i="1"/>
  <c r="N262" i="1"/>
  <c r="T108" i="1"/>
  <c r="S118" i="1"/>
  <c r="S113" i="1"/>
  <c r="N279" i="1"/>
  <c r="S238" i="1"/>
  <c r="Y227" i="1"/>
  <c r="T252" i="1"/>
  <c r="Y286" i="1"/>
  <c r="Y119" i="1"/>
  <c r="S283" i="1"/>
  <c r="Y155" i="1"/>
  <c r="Y180" i="1"/>
  <c r="P245" i="1"/>
  <c r="P214" i="1"/>
  <c r="P312" i="1"/>
  <c r="T16" i="1"/>
  <c r="T41" i="1"/>
  <c r="P295" i="1"/>
  <c r="J11" i="1"/>
  <c r="P258" i="1"/>
  <c r="Y206" i="1"/>
  <c r="S281" i="1"/>
  <c r="S185" i="1"/>
  <c r="S111" i="1"/>
  <c r="T326" i="1"/>
  <c r="N120" i="1"/>
  <c r="Y209" i="1"/>
  <c r="S245" i="1"/>
  <c r="S208" i="1"/>
  <c r="Y118" i="1"/>
  <c r="Y238" i="1"/>
  <c r="S286" i="1"/>
  <c r="Y135" i="1"/>
  <c r="P330" i="1"/>
  <c r="P247" i="1"/>
  <c r="P215" i="1"/>
  <c r="P175" i="1"/>
  <c r="P250" i="1"/>
  <c r="P282" i="1"/>
  <c r="P196" i="1"/>
  <c r="P237" i="1"/>
  <c r="P110" i="1"/>
  <c r="P201" i="1"/>
  <c r="P172" i="1"/>
  <c r="P263" i="1"/>
  <c r="P264" i="1"/>
  <c r="P219" i="1"/>
  <c r="P195" i="1"/>
  <c r="P303" i="1"/>
  <c r="P191" i="1"/>
  <c r="AA55" i="1"/>
  <c r="AA83" i="1"/>
  <c r="C28" i="2"/>
  <c r="Y8" i="1"/>
  <c r="AA74" i="1"/>
  <c r="Y9" i="1"/>
  <c r="AA63" i="1"/>
  <c r="AA14" i="1"/>
  <c r="Y11" i="1"/>
  <c r="AA36" i="1"/>
  <c r="AA13" i="1"/>
  <c r="AA38" i="1"/>
  <c r="AA17" i="1"/>
  <c r="AA61" i="1"/>
  <c r="AA31" i="1"/>
  <c r="Y5" i="1"/>
  <c r="Y6" i="1"/>
  <c r="Q100" i="2"/>
  <c r="AA58" i="1"/>
  <c r="AA92" i="1"/>
  <c r="Y2" i="1"/>
  <c r="AA23" i="1"/>
  <c r="Y7" i="1"/>
  <c r="AA72" i="1"/>
  <c r="AA48" i="1"/>
  <c r="AA66" i="1"/>
  <c r="AA76" i="1"/>
  <c r="AA50" i="1"/>
  <c r="AA27" i="1"/>
  <c r="AA45" i="1"/>
  <c r="C39" i="2"/>
  <c r="AA73" i="1"/>
  <c r="N109" i="1"/>
  <c r="S167" i="1"/>
  <c r="Y179" i="1"/>
  <c r="N179" i="1"/>
  <c r="S231" i="1"/>
  <c r="T231" i="1"/>
  <c r="Y249" i="1"/>
  <c r="T249" i="1"/>
  <c r="N249" i="1"/>
  <c r="Y243" i="1"/>
  <c r="S243" i="1"/>
  <c r="S192" i="1"/>
  <c r="S156" i="1"/>
  <c r="N156" i="1"/>
  <c r="Y156" i="1"/>
  <c r="Y102" i="1"/>
  <c r="N102" i="1"/>
  <c r="Y152" i="1"/>
  <c r="S152" i="1"/>
  <c r="T298" i="1"/>
  <c r="Y298" i="1"/>
  <c r="T308" i="1"/>
  <c r="N308" i="1"/>
  <c r="Y308" i="1"/>
  <c r="S308" i="1"/>
  <c r="T116" i="1"/>
  <c r="S116" i="1"/>
  <c r="T223" i="1"/>
  <c r="N223" i="1"/>
  <c r="T200" i="1"/>
  <c r="N200" i="1"/>
  <c r="Y200" i="1"/>
  <c r="Y234" i="1"/>
  <c r="T234" i="1"/>
  <c r="S181" i="1"/>
  <c r="T181" i="1"/>
  <c r="N104" i="1"/>
  <c r="S104" i="1"/>
  <c r="Y178" i="1"/>
  <c r="S178" i="1"/>
  <c r="S187" i="1"/>
  <c r="T187" i="1"/>
  <c r="S189" i="1"/>
  <c r="N189" i="1"/>
  <c r="N269" i="1"/>
  <c r="T269" i="1"/>
  <c r="S138" i="1"/>
  <c r="Y138" i="1"/>
  <c r="T272" i="1"/>
  <c r="N272" i="1"/>
  <c r="S272" i="1"/>
  <c r="Y213" i="1"/>
  <c r="S213" i="1"/>
  <c r="N213" i="1"/>
  <c r="S224" i="1"/>
  <c r="N224" i="1"/>
  <c r="T224" i="1"/>
  <c r="N240" i="1"/>
  <c r="S240" i="1"/>
  <c r="T240" i="1"/>
  <c r="Y240" i="1"/>
  <c r="S287" i="1"/>
  <c r="N287" i="1"/>
  <c r="Y287" i="1"/>
  <c r="T299" i="1"/>
  <c r="S299" i="1"/>
  <c r="Y299" i="1"/>
  <c r="S142" i="1"/>
  <c r="N142" i="1"/>
  <c r="Y142" i="1"/>
  <c r="T329" i="1"/>
  <c r="S305" i="1"/>
  <c r="T305" i="1"/>
  <c r="Y305" i="1"/>
  <c r="N305" i="1"/>
  <c r="Y300" i="1"/>
  <c r="S300" i="1"/>
  <c r="N300" i="1"/>
  <c r="N161" i="1"/>
  <c r="S161" i="1"/>
  <c r="N166" i="1"/>
  <c r="Y293" i="1"/>
  <c r="T293" i="1"/>
  <c r="S293" i="1"/>
  <c r="Y284" i="1"/>
  <c r="N284" i="1"/>
  <c r="T284" i="1"/>
  <c r="S284" i="1"/>
  <c r="S229" i="1"/>
  <c r="T229" i="1"/>
  <c r="S277" i="1"/>
  <c r="Y277" i="1"/>
  <c r="T248" i="1"/>
  <c r="N248" i="1"/>
  <c r="T135" i="1"/>
  <c r="N135" i="1"/>
  <c r="S135" i="1"/>
  <c r="S256" i="1"/>
  <c r="N256" i="1"/>
  <c r="T126" i="1"/>
  <c r="N126" i="1"/>
  <c r="Y126" i="1"/>
  <c r="T165" i="1"/>
  <c r="N165" i="1"/>
  <c r="S165" i="1"/>
  <c r="T238" i="1"/>
  <c r="N238" i="1"/>
  <c r="T151" i="1"/>
  <c r="Y151" i="1"/>
  <c r="S331" i="1"/>
  <c r="N331" i="1"/>
  <c r="N226" i="1"/>
  <c r="T226" i="1"/>
  <c r="Y226" i="1"/>
  <c r="S226" i="1"/>
  <c r="T106" i="1"/>
  <c r="S106" i="1"/>
  <c r="N106" i="1"/>
  <c r="S244" i="1"/>
  <c r="T244" i="1"/>
  <c r="S203" i="1"/>
  <c r="T203" i="1"/>
  <c r="T137" i="1"/>
  <c r="N137" i="1"/>
  <c r="T274" i="1"/>
  <c r="Y274" i="1"/>
  <c r="T251" i="1"/>
  <c r="S251" i="1"/>
  <c r="S170" i="1"/>
  <c r="N170" i="1"/>
  <c r="T170" i="1"/>
  <c r="T158" i="1"/>
  <c r="Y158" i="1"/>
  <c r="T162" i="1"/>
  <c r="N162" i="1"/>
  <c r="S162" i="1"/>
  <c r="S202" i="1"/>
  <c r="N202" i="1"/>
  <c r="T202" i="1"/>
  <c r="T281" i="1"/>
  <c r="Y281" i="1"/>
  <c r="N180" i="1"/>
  <c r="T180" i="1"/>
  <c r="N292" i="1"/>
  <c r="T292" i="1"/>
  <c r="S292" i="1"/>
  <c r="Y292" i="1"/>
  <c r="Y208" i="1"/>
  <c r="N208" i="1"/>
  <c r="N143" i="1"/>
  <c r="S143" i="1"/>
  <c r="Y143" i="1"/>
  <c r="T143" i="1"/>
  <c r="N182" i="1"/>
  <c r="T182" i="1"/>
  <c r="T291" i="1"/>
  <c r="N291" i="1"/>
  <c r="Y291" i="1"/>
  <c r="Y105" i="1"/>
  <c r="N105" i="1"/>
  <c r="T105" i="1"/>
  <c r="S105" i="1"/>
  <c r="T286" i="1"/>
  <c r="N286" i="1"/>
  <c r="Y309" i="1"/>
  <c r="T309" i="1"/>
  <c r="N309" i="1"/>
  <c r="Y246" i="1"/>
  <c r="T246" i="1"/>
  <c r="S246" i="1"/>
  <c r="T209" i="1"/>
  <c r="S209" i="1"/>
  <c r="N209" i="1"/>
  <c r="S198" i="1"/>
  <c r="T198" i="1"/>
  <c r="Y198" i="1"/>
  <c r="T268" i="1"/>
  <c r="N268" i="1"/>
  <c r="S268" i="1"/>
  <c r="Y268" i="1"/>
  <c r="T146" i="1"/>
  <c r="Y146" i="1"/>
  <c r="S115" i="1"/>
  <c r="N115" i="1"/>
  <c r="T115" i="1"/>
  <c r="Y266" i="1"/>
  <c r="T266" i="1"/>
  <c r="Y173" i="1"/>
  <c r="T173" i="1"/>
  <c r="N173" i="1"/>
  <c r="S173" i="1"/>
  <c r="Y127" i="1"/>
  <c r="N127" i="1"/>
  <c r="Y278" i="1"/>
  <c r="T278" i="1"/>
  <c r="S278" i="1"/>
  <c r="N278" i="1"/>
  <c r="N267" i="1"/>
  <c r="Y267" i="1"/>
  <c r="N160" i="1"/>
  <c r="S160" i="1"/>
  <c r="T160" i="1"/>
  <c r="S307" i="1"/>
  <c r="N307" i="1"/>
  <c r="Y307" i="1"/>
  <c r="Y306" i="1"/>
  <c r="T306" i="1"/>
  <c r="N306" i="1"/>
  <c r="S306" i="1"/>
  <c r="Y241" i="1"/>
  <c r="T241" i="1"/>
  <c r="N241" i="1"/>
  <c r="Y148" i="1"/>
  <c r="S148" i="1"/>
  <c r="N148" i="1"/>
  <c r="T194" i="1"/>
  <c r="S194" i="1"/>
  <c r="Y194" i="1"/>
  <c r="T120" i="1"/>
  <c r="Y120" i="1"/>
  <c r="Y235" i="1"/>
  <c r="S235" i="1"/>
  <c r="N235" i="1"/>
  <c r="T235" i="1"/>
  <c r="T318" i="1"/>
  <c r="T315" i="1"/>
  <c r="N315" i="1"/>
  <c r="S315" i="1"/>
  <c r="Y222" i="1"/>
  <c r="S222" i="1"/>
  <c r="N222" i="1"/>
  <c r="S169" i="1"/>
  <c r="T169" i="1"/>
  <c r="N169" i="1"/>
  <c r="Y273" i="1"/>
  <c r="T273" i="1"/>
  <c r="S321" i="1"/>
  <c r="T321" i="1"/>
  <c r="S297" i="1"/>
  <c r="N297" i="1"/>
  <c r="Y297" i="1"/>
  <c r="N216" i="1"/>
  <c r="S216" i="1"/>
  <c r="N155" i="1"/>
  <c r="S155" i="1"/>
  <c r="T155" i="1"/>
  <c r="S197" i="1"/>
  <c r="Y197" i="1"/>
  <c r="N197" i="1"/>
  <c r="S236" i="1"/>
  <c r="N236" i="1"/>
  <c r="Y236" i="1"/>
  <c r="T236" i="1"/>
  <c r="T205" i="1"/>
  <c r="N205" i="1"/>
  <c r="S205" i="1"/>
  <c r="N326" i="1"/>
  <c r="S326" i="1"/>
  <c r="Y149" i="1"/>
  <c r="T149" i="1"/>
  <c r="S149" i="1"/>
  <c r="N149" i="1"/>
  <c r="N302" i="1"/>
  <c r="T302" i="1"/>
  <c r="Y301" i="1"/>
  <c r="S301" i="1"/>
  <c r="T301" i="1"/>
  <c r="N301" i="1"/>
  <c r="N122" i="1"/>
  <c r="T122" i="1"/>
  <c r="Y211" i="1"/>
  <c r="N211" i="1"/>
  <c r="S211" i="1"/>
  <c r="Y290" i="1"/>
  <c r="N290" i="1"/>
  <c r="T290" i="1"/>
  <c r="S145" i="1"/>
  <c r="N145" i="1"/>
  <c r="Y145" i="1"/>
  <c r="N103" i="1"/>
  <c r="T103" i="1"/>
  <c r="Y103" i="1"/>
  <c r="Y133" i="1"/>
  <c r="N133" i="1"/>
  <c r="T133" i="1"/>
  <c r="S133" i="1"/>
  <c r="S255" i="1"/>
  <c r="Y255" i="1"/>
  <c r="T255" i="1"/>
  <c r="T190" i="1"/>
  <c r="Y190" i="1"/>
  <c r="N190" i="1"/>
  <c r="S190" i="1"/>
  <c r="N275" i="1"/>
  <c r="S275" i="1"/>
  <c r="T275" i="1"/>
  <c r="Y275" i="1"/>
  <c r="S134" i="1"/>
  <c r="T134" i="1"/>
  <c r="N134" i="1"/>
  <c r="Y134" i="1"/>
  <c r="S206" i="1"/>
  <c r="N206" i="1"/>
  <c r="T206" i="1"/>
  <c r="T210" i="1"/>
  <c r="S210" i="1"/>
  <c r="N210" i="1"/>
  <c r="N124" i="1"/>
  <c r="S124" i="1"/>
  <c r="Y124" i="1"/>
  <c r="T124" i="1"/>
  <c r="N220" i="1"/>
  <c r="Y220" i="1"/>
  <c r="T183" i="1"/>
  <c r="Y183" i="1"/>
  <c r="N183" i="1"/>
  <c r="S183" i="1"/>
  <c r="Y265" i="1"/>
  <c r="T265" i="1"/>
  <c r="Y288" i="1"/>
  <c r="T288" i="1"/>
  <c r="N288" i="1"/>
  <c r="T174" i="1"/>
  <c r="Y174" i="1"/>
  <c r="T279" i="1"/>
  <c r="S279" i="1"/>
  <c r="Y260" i="1"/>
  <c r="S260" i="1"/>
  <c r="T260" i="1"/>
  <c r="N260" i="1"/>
  <c r="T285" i="1"/>
  <c r="Y285" i="1"/>
  <c r="N114" i="1"/>
  <c r="T114" i="1"/>
  <c r="Y114" i="1"/>
  <c r="N186" i="1"/>
  <c r="T186" i="1"/>
  <c r="Y186" i="1"/>
  <c r="S253" i="1"/>
  <c r="N253" i="1"/>
  <c r="T253" i="1"/>
  <c r="Y253" i="1"/>
  <c r="Y184" i="1"/>
  <c r="S184" i="1"/>
  <c r="T184" i="1"/>
  <c r="N184" i="1"/>
  <c r="Y204" i="1"/>
  <c r="N204" i="1"/>
  <c r="S204" i="1"/>
  <c r="N254" i="1"/>
  <c r="Y254" i="1"/>
  <c r="S254" i="1"/>
  <c r="T254" i="1"/>
  <c r="N199" i="1"/>
  <c r="T199" i="1"/>
  <c r="S199" i="1"/>
  <c r="S261" i="1"/>
  <c r="N261" i="1"/>
  <c r="Y261" i="1"/>
  <c r="Y147" i="1"/>
  <c r="T147" i="1"/>
  <c r="N147" i="1"/>
  <c r="S147" i="1"/>
  <c r="T304" i="1"/>
  <c r="Y304" i="1"/>
  <c r="N304" i="1"/>
  <c r="S304" i="1"/>
  <c r="N316" i="1"/>
  <c r="T316" i="1"/>
  <c r="S316" i="1"/>
  <c r="S233" i="1"/>
  <c r="Y233" i="1"/>
  <c r="N233" i="1"/>
  <c r="T233" i="1"/>
  <c r="Y177" i="1"/>
  <c r="N177" i="1"/>
  <c r="S177" i="1"/>
  <c r="T177" i="1"/>
  <c r="T276" i="1"/>
  <c r="Y276" i="1"/>
  <c r="S276" i="1"/>
  <c r="Y242" i="1"/>
  <c r="S242" i="1"/>
  <c r="T242" i="1"/>
  <c r="T125" i="1"/>
  <c r="Y125" i="1"/>
  <c r="N125" i="1"/>
  <c r="S225" i="1"/>
  <c r="N225" i="1"/>
  <c r="T225" i="1"/>
  <c r="Y225" i="1"/>
  <c r="S322" i="1"/>
  <c r="T322" i="1"/>
  <c r="S317" i="1"/>
  <c r="N317" i="1"/>
  <c r="T317" i="1"/>
  <c r="Y157" i="1"/>
  <c r="T157" i="1"/>
  <c r="N157" i="1"/>
  <c r="N140" i="1"/>
  <c r="Y140" i="1"/>
  <c r="S140" i="1"/>
  <c r="S108" i="1"/>
  <c r="Y108" i="1"/>
  <c r="N108" i="1"/>
  <c r="S168" i="1"/>
  <c r="T168" i="1"/>
  <c r="Y168" i="1"/>
  <c r="N168" i="1"/>
  <c r="S212" i="1"/>
  <c r="T212" i="1"/>
  <c r="Y212" i="1"/>
  <c r="N212" i="1"/>
  <c r="N245" i="1"/>
  <c r="Y245" i="1"/>
  <c r="S214" i="1"/>
  <c r="N214" i="1"/>
  <c r="T214" i="1"/>
  <c r="Y214" i="1"/>
  <c r="Y312" i="1"/>
  <c r="S312" i="1"/>
  <c r="T312" i="1"/>
  <c r="Y295" i="1"/>
  <c r="T295" i="1"/>
  <c r="N295" i="1"/>
  <c r="S295" i="1"/>
  <c r="S258" i="1"/>
  <c r="N258" i="1"/>
  <c r="T258" i="1"/>
  <c r="S330" i="1"/>
  <c r="N330" i="1"/>
  <c r="S247" i="1"/>
  <c r="N247" i="1"/>
  <c r="Y247" i="1"/>
  <c r="T247" i="1"/>
  <c r="S215" i="1"/>
  <c r="T215" i="1"/>
  <c r="Y215" i="1"/>
  <c r="N175" i="1"/>
  <c r="T175" i="1"/>
  <c r="Y175" i="1"/>
  <c r="Y250" i="1"/>
  <c r="S250" i="1"/>
  <c r="N250" i="1"/>
  <c r="T250" i="1"/>
  <c r="N282" i="1"/>
  <c r="T282" i="1"/>
  <c r="S282" i="1"/>
  <c r="Y282" i="1"/>
  <c r="T196" i="1"/>
  <c r="N196" i="1"/>
  <c r="S196" i="1"/>
  <c r="Y196" i="1"/>
  <c r="N237" i="1"/>
  <c r="T237" i="1"/>
  <c r="Y237" i="1"/>
  <c r="S237" i="1"/>
  <c r="N110" i="1"/>
  <c r="Y110" i="1"/>
  <c r="S110" i="1"/>
  <c r="Y201" i="1"/>
  <c r="T201" i="1"/>
  <c r="N201" i="1"/>
  <c r="S172" i="1"/>
  <c r="T172" i="1"/>
  <c r="N172" i="1"/>
  <c r="Y172" i="1"/>
  <c r="Y263" i="1"/>
  <c r="N263" i="1"/>
  <c r="S263" i="1"/>
  <c r="T263" i="1"/>
  <c r="Y264" i="1"/>
  <c r="N264" i="1"/>
  <c r="T264" i="1"/>
  <c r="S264" i="1"/>
  <c r="S219" i="1"/>
  <c r="T219" i="1"/>
  <c r="N219" i="1"/>
  <c r="Y195" i="1"/>
  <c r="N195" i="1"/>
  <c r="S195" i="1"/>
  <c r="T195" i="1"/>
  <c r="S303" i="1"/>
  <c r="N303" i="1"/>
  <c r="T303" i="1"/>
  <c r="Y191" i="1"/>
  <c r="N191" i="1"/>
  <c r="T191" i="1"/>
  <c r="S191" i="1"/>
  <c r="Q66" i="1" l="1"/>
  <c r="Q55" i="1"/>
  <c r="Q27" i="1"/>
  <c r="Q132" i="1"/>
  <c r="G17" i="2"/>
  <c r="H17" i="2" s="1"/>
  <c r="K17" i="2"/>
  <c r="G67" i="2"/>
  <c r="H67" i="2" s="1"/>
  <c r="K13" i="2"/>
  <c r="G13" i="2"/>
  <c r="H13" i="2" s="1"/>
  <c r="J17" i="2"/>
  <c r="L17" i="2" s="1"/>
  <c r="J13" i="2"/>
  <c r="L13" i="2" s="1"/>
  <c r="A67" i="2"/>
  <c r="Y71" i="2" s="1"/>
  <c r="A28" i="2"/>
  <c r="Y32" i="2" s="1"/>
  <c r="T65" i="2"/>
  <c r="U65" i="2" s="1"/>
  <c r="V64" i="2" s="1"/>
  <c r="J67" i="2"/>
  <c r="L67" i="2" s="1"/>
  <c r="K38" i="2"/>
  <c r="K46" i="2"/>
  <c r="J38" i="2"/>
  <c r="L38" i="2" s="1"/>
  <c r="J46" i="2"/>
  <c r="L46" i="2" s="1"/>
  <c r="K57" i="2"/>
  <c r="K52" i="2"/>
  <c r="K50" i="2"/>
  <c r="K55" i="2"/>
  <c r="J55" i="2"/>
  <c r="L55" i="2" s="1"/>
  <c r="J57" i="2"/>
  <c r="L57" i="2" s="1"/>
  <c r="J50" i="2"/>
  <c r="L50" i="2" s="1"/>
  <c r="J52" i="2"/>
  <c r="L52" i="2" s="1"/>
  <c r="K48" i="2"/>
  <c r="J48" i="2"/>
  <c r="L48" i="2" s="1"/>
  <c r="K59" i="2"/>
  <c r="J59" i="2"/>
  <c r="L59" i="2" s="1"/>
  <c r="K69" i="2"/>
  <c r="J69" i="2"/>
  <c r="L69" i="2" s="1"/>
  <c r="K58" i="2"/>
  <c r="J58" i="2"/>
  <c r="L58" i="2" s="1"/>
  <c r="K70" i="2"/>
  <c r="K60" i="2"/>
  <c r="K68" i="2"/>
  <c r="J70" i="2"/>
  <c r="L70" i="2" s="1"/>
  <c r="J60" i="2"/>
  <c r="L60" i="2" s="1"/>
  <c r="J68" i="2"/>
  <c r="L68" i="2" s="1"/>
  <c r="G57" i="2"/>
  <c r="K23" i="2"/>
  <c r="G23" i="2"/>
  <c r="H23" i="2" s="1"/>
  <c r="J23" i="2"/>
  <c r="L23" i="2" s="1"/>
  <c r="G68" i="2"/>
  <c r="G60" i="2"/>
  <c r="G70" i="2"/>
  <c r="G52" i="2"/>
  <c r="G50" i="2"/>
  <c r="G55" i="2"/>
  <c r="G59" i="2"/>
  <c r="G66" i="2"/>
  <c r="G48" i="2"/>
  <c r="K36" i="2"/>
  <c r="G36" i="2"/>
  <c r="H36" i="2" s="1"/>
  <c r="G25" i="2"/>
  <c r="H25" i="2" s="1"/>
  <c r="K25" i="2"/>
  <c r="G38" i="2"/>
  <c r="H38" i="2" s="1"/>
  <c r="K44" i="2"/>
  <c r="G44" i="2"/>
  <c r="H44" i="2" s="1"/>
  <c r="G58" i="2"/>
  <c r="G46" i="2"/>
  <c r="G35" i="2"/>
  <c r="H35" i="2" s="1"/>
  <c r="K35" i="2"/>
  <c r="G69" i="2"/>
  <c r="J25" i="2"/>
  <c r="L25" i="2" s="1"/>
  <c r="J36" i="2"/>
  <c r="L36" i="2" s="1"/>
  <c r="J44" i="2"/>
  <c r="L44" i="2" s="1"/>
  <c r="J35" i="2"/>
  <c r="L35" i="2" s="1"/>
  <c r="T75" i="2"/>
  <c r="U75" i="2" s="1"/>
  <c r="V74" i="2" s="1"/>
  <c r="T80" i="2"/>
  <c r="U80" i="2" s="1"/>
  <c r="V79" i="2" s="1"/>
  <c r="J39" i="2"/>
  <c r="L39" i="2" s="1"/>
  <c r="T60" i="2"/>
  <c r="U60" i="2" s="1"/>
  <c r="V59" i="2" s="1"/>
  <c r="T90" i="2"/>
  <c r="U90" i="2" s="1"/>
  <c r="V89" i="2" s="1"/>
  <c r="T100" i="2"/>
  <c r="U100" i="2" s="1"/>
  <c r="V99" i="2" s="1"/>
  <c r="P5" i="1"/>
  <c r="P9" i="1"/>
  <c r="P8" i="1"/>
  <c r="J3" i="2" s="1"/>
  <c r="L3" i="2" s="1"/>
  <c r="M3" i="2" s="1"/>
  <c r="F5" i="1"/>
  <c r="G9" i="1"/>
  <c r="F8" i="1"/>
  <c r="J28" i="2"/>
  <c r="L28" i="2" s="1"/>
  <c r="J43" i="2"/>
  <c r="L43" i="2" s="1"/>
  <c r="G5" i="1"/>
  <c r="P6" i="1"/>
  <c r="J66" i="2" s="1"/>
  <c r="L66" i="2" s="1"/>
  <c r="G8" i="1"/>
  <c r="J30" i="2"/>
  <c r="L30" i="2" s="1"/>
  <c r="J10" i="2"/>
  <c r="L10" i="2" s="1"/>
  <c r="J22" i="2"/>
  <c r="L22" i="2" s="1"/>
  <c r="J41" i="2"/>
  <c r="L41" i="2" s="1"/>
  <c r="J18" i="2"/>
  <c r="L18" i="2" s="1"/>
  <c r="F7" i="1"/>
  <c r="J24" i="2"/>
  <c r="L24" i="2" s="1"/>
  <c r="F9" i="1"/>
  <c r="J16" i="2"/>
  <c r="L16" i="2" s="1"/>
  <c r="J19" i="2"/>
  <c r="L19" i="2" s="1"/>
  <c r="J37" i="2"/>
  <c r="L37" i="2" s="1"/>
  <c r="J33" i="2"/>
  <c r="L33" i="2" s="1"/>
  <c r="J8" i="2"/>
  <c r="L8" i="2" s="1"/>
  <c r="J31" i="2"/>
  <c r="L31" i="2" s="1"/>
  <c r="G7" i="1"/>
  <c r="F6" i="1"/>
  <c r="J40" i="2"/>
  <c r="L40" i="2" s="1"/>
  <c r="J14" i="2"/>
  <c r="L14" i="2" s="1"/>
  <c r="J26" i="2"/>
  <c r="L26" i="2" s="1"/>
  <c r="G6" i="1"/>
  <c r="P7" i="1"/>
  <c r="J27" i="2" s="1"/>
  <c r="L27" i="2" s="1"/>
  <c r="M27" i="2" s="1"/>
  <c r="J32" i="2"/>
  <c r="L32" i="2" s="1"/>
  <c r="T95" i="2"/>
  <c r="U95" i="2" s="1"/>
  <c r="T70" i="2"/>
  <c r="U70" i="2" s="1"/>
  <c r="V69" i="2" s="1"/>
  <c r="Z3" i="2"/>
  <c r="AO3" i="2" s="1"/>
  <c r="T93" i="2"/>
  <c r="U93" i="2" s="1"/>
  <c r="AF141" i="1"/>
  <c r="AJ141" i="1"/>
  <c r="O141" i="1"/>
  <c r="Q141" i="1"/>
  <c r="AT141" i="1"/>
  <c r="V141" i="1"/>
  <c r="X141" i="1"/>
  <c r="W141" i="1"/>
  <c r="AJ118" i="1"/>
  <c r="V118" i="1"/>
  <c r="X118" i="1"/>
  <c r="AT118" i="1"/>
  <c r="W118" i="1"/>
  <c r="Q118" i="1"/>
  <c r="O118" i="1"/>
  <c r="AJ182" i="1"/>
  <c r="V140" i="1"/>
  <c r="AT140" i="1"/>
  <c r="X140" i="1"/>
  <c r="O140" i="1"/>
  <c r="W140" i="1"/>
  <c r="Q140" i="1"/>
  <c r="AJ275" i="1"/>
  <c r="V275" i="1"/>
  <c r="O275" i="1"/>
  <c r="X275" i="1"/>
  <c r="W275" i="1"/>
  <c r="X205" i="1"/>
  <c r="V205" i="1"/>
  <c r="O205" i="1"/>
  <c r="Q205" i="1"/>
  <c r="AT205" i="1"/>
  <c r="W205" i="1"/>
  <c r="AJ205" i="1"/>
  <c r="X260" i="1"/>
  <c r="AT260" i="1"/>
  <c r="W260" i="1"/>
  <c r="O260" i="1"/>
  <c r="V260" i="1"/>
  <c r="AJ260" i="1"/>
  <c r="AF260" i="1"/>
  <c r="AJ112" i="1"/>
  <c r="AJ121" i="1"/>
  <c r="O310" i="1"/>
  <c r="Q310" i="1"/>
  <c r="V310" i="1"/>
  <c r="AT310" i="1"/>
  <c r="W310" i="1"/>
  <c r="X310" i="1"/>
  <c r="AJ310" i="1"/>
  <c r="AJ107" i="1"/>
  <c r="W262" i="1"/>
  <c r="AT262" i="1"/>
  <c r="V262" i="1"/>
  <c r="X262" i="1"/>
  <c r="O262" i="1"/>
  <c r="Q262" i="1"/>
  <c r="X308" i="1"/>
  <c r="Q308" i="1"/>
  <c r="V308" i="1"/>
  <c r="AT308" i="1"/>
  <c r="W308" i="1"/>
  <c r="O308" i="1"/>
  <c r="AJ308" i="1"/>
  <c r="V284" i="1"/>
  <c r="X284" i="1"/>
  <c r="O284" i="1"/>
  <c r="W284" i="1"/>
  <c r="AJ309" i="1"/>
  <c r="V309" i="1"/>
  <c r="W309" i="1"/>
  <c r="O309" i="1"/>
  <c r="Q309" i="1"/>
  <c r="AT309" i="1"/>
  <c r="X309" i="1"/>
  <c r="AF215" i="1"/>
  <c r="AJ215" i="1"/>
  <c r="V122" i="1"/>
  <c r="X122" i="1"/>
  <c r="O122" i="1"/>
  <c r="W122" i="1"/>
  <c r="AT122" i="1"/>
  <c r="W279" i="1"/>
  <c r="O279" i="1"/>
  <c r="X279" i="1"/>
  <c r="V279" i="1"/>
  <c r="Q279" i="1"/>
  <c r="O281" i="1"/>
  <c r="X281" i="1"/>
  <c r="V281" i="1"/>
  <c r="W281" i="1"/>
  <c r="V326" i="1"/>
  <c r="R326" i="1"/>
  <c r="X326" i="1"/>
  <c r="W326" i="1"/>
  <c r="O326" i="1"/>
  <c r="Q326" i="1"/>
  <c r="AJ114" i="1"/>
  <c r="AT114" i="1"/>
  <c r="Q114" i="1"/>
  <c r="O114" i="1"/>
  <c r="V114" i="1"/>
  <c r="W114" i="1"/>
  <c r="X114" i="1"/>
  <c r="O245" i="1"/>
  <c r="W245" i="1"/>
  <c r="V245" i="1"/>
  <c r="X245" i="1"/>
  <c r="AJ191" i="1"/>
  <c r="V191" i="1"/>
  <c r="X191" i="1"/>
  <c r="O191" i="1"/>
  <c r="W191" i="1"/>
  <c r="AT191" i="1"/>
  <c r="Q191" i="1"/>
  <c r="AT111" i="1"/>
  <c r="V111" i="1"/>
  <c r="X111" i="1"/>
  <c r="W111" i="1"/>
  <c r="Q111" i="1"/>
  <c r="O111" i="1"/>
  <c r="W209" i="1"/>
  <c r="AT209" i="1"/>
  <c r="Q209" i="1"/>
  <c r="X209" i="1"/>
  <c r="O209" i="1"/>
  <c r="V209" i="1"/>
  <c r="W134" i="1"/>
  <c r="X134" i="1"/>
  <c r="V134" i="1"/>
  <c r="O134" i="1"/>
  <c r="AT134" i="1"/>
  <c r="W125" i="1"/>
  <c r="Q125" i="1"/>
  <c r="V125" i="1"/>
  <c r="O125" i="1"/>
  <c r="AT125" i="1"/>
  <c r="X125" i="1"/>
  <c r="AJ125" i="1"/>
  <c r="AF155" i="1"/>
  <c r="AJ155" i="1"/>
  <c r="W161" i="1"/>
  <c r="X161" i="1"/>
  <c r="Q161" i="1"/>
  <c r="AT161" i="1"/>
  <c r="O161" i="1"/>
  <c r="V161" i="1"/>
  <c r="AT211" i="1"/>
  <c r="Q211" i="1"/>
  <c r="W211" i="1"/>
  <c r="O211" i="1"/>
  <c r="V211" i="1"/>
  <c r="X211" i="1"/>
  <c r="V148" i="1"/>
  <c r="AT148" i="1"/>
  <c r="X148" i="1"/>
  <c r="O148" i="1"/>
  <c r="W148" i="1"/>
  <c r="AJ148" i="1"/>
  <c r="AJ331" i="1"/>
  <c r="W331" i="1"/>
  <c r="O331" i="1"/>
  <c r="Q331" i="1"/>
  <c r="R331" i="1"/>
  <c r="X331" i="1"/>
  <c r="V331" i="1"/>
  <c r="V206" i="1"/>
  <c r="AT206" i="1"/>
  <c r="Q206" i="1"/>
  <c r="X206" i="1"/>
  <c r="W206" i="1"/>
  <c r="O206" i="1"/>
  <c r="AJ206" i="1"/>
  <c r="AF276" i="1"/>
  <c r="AJ276" i="1"/>
  <c r="O288" i="1"/>
  <c r="V288" i="1"/>
  <c r="Q288" i="1"/>
  <c r="W288" i="1"/>
  <c r="X288" i="1"/>
  <c r="W232" i="1"/>
  <c r="X232" i="1"/>
  <c r="V232" i="1"/>
  <c r="O232" i="1"/>
  <c r="AT123" i="1"/>
  <c r="W123" i="1"/>
  <c r="V123" i="1"/>
  <c r="Q123" i="1"/>
  <c r="O123" i="1"/>
  <c r="X123" i="1"/>
  <c r="AF124" i="1"/>
  <c r="AJ124" i="1"/>
  <c r="Q124" i="1"/>
  <c r="V124" i="1"/>
  <c r="X124" i="1"/>
  <c r="O124" i="1"/>
  <c r="AT124" i="1"/>
  <c r="W124" i="1"/>
  <c r="W156" i="1"/>
  <c r="AT156" i="1"/>
  <c r="V156" i="1"/>
  <c r="X156" i="1"/>
  <c r="Q156" i="1"/>
  <c r="O156" i="1"/>
  <c r="X166" i="1"/>
  <c r="O166" i="1"/>
  <c r="AT166" i="1"/>
  <c r="Q166" i="1"/>
  <c r="V166" i="1"/>
  <c r="W166" i="1"/>
  <c r="AJ166" i="1"/>
  <c r="AT224" i="1"/>
  <c r="O224" i="1"/>
  <c r="X224" i="1"/>
  <c r="W224" i="1"/>
  <c r="Q224" i="1"/>
  <c r="V224" i="1"/>
  <c r="AJ293" i="1"/>
  <c r="W303" i="1"/>
  <c r="V303" i="1"/>
  <c r="X303" i="1"/>
  <c r="AT303" i="1"/>
  <c r="O303" i="1"/>
  <c r="Q303" i="1"/>
  <c r="O248" i="1"/>
  <c r="X248" i="1"/>
  <c r="V248" i="1"/>
  <c r="W248" i="1"/>
  <c r="V325" i="1"/>
  <c r="W325" i="1"/>
  <c r="X325" i="1"/>
  <c r="O325" i="1"/>
  <c r="AJ181" i="1"/>
  <c r="AF181" i="1"/>
  <c r="W181" i="1"/>
  <c r="O181" i="1"/>
  <c r="AT181" i="1"/>
  <c r="X181" i="1"/>
  <c r="V181" i="1"/>
  <c r="Q181" i="1"/>
  <c r="W227" i="1"/>
  <c r="Q227" i="1"/>
  <c r="V227" i="1"/>
  <c r="X227" i="1"/>
  <c r="O227" i="1"/>
  <c r="AT227" i="1"/>
  <c r="X299" i="1"/>
  <c r="V299" i="1"/>
  <c r="AT299" i="1"/>
  <c r="W299" i="1"/>
  <c r="O299" i="1"/>
  <c r="AF287" i="1"/>
  <c r="AJ287" i="1"/>
  <c r="X287" i="1"/>
  <c r="Q287" i="1"/>
  <c r="W287" i="1"/>
  <c r="V287" i="1"/>
  <c r="O287" i="1"/>
  <c r="AJ177" i="1"/>
  <c r="AJ120" i="1"/>
  <c r="X120" i="1"/>
  <c r="AT120" i="1"/>
  <c r="O120" i="1"/>
  <c r="Q120" i="1"/>
  <c r="W120" i="1"/>
  <c r="V120" i="1"/>
  <c r="AT208" i="1"/>
  <c r="V208" i="1"/>
  <c r="O208" i="1"/>
  <c r="Q208" i="1"/>
  <c r="W208" i="1"/>
  <c r="X208" i="1"/>
  <c r="V190" i="1"/>
  <c r="X190" i="1"/>
  <c r="W190" i="1"/>
  <c r="O190" i="1"/>
  <c r="AT190" i="1"/>
  <c r="AJ316" i="1"/>
  <c r="AJ189" i="1"/>
  <c r="AJ207" i="1"/>
  <c r="X207" i="1"/>
  <c r="V207" i="1"/>
  <c r="Q207" i="1"/>
  <c r="W207" i="1"/>
  <c r="AT207" i="1"/>
  <c r="O207" i="1"/>
  <c r="AJ147" i="1"/>
  <c r="AT168" i="1"/>
  <c r="X168" i="1"/>
  <c r="W168" i="1"/>
  <c r="V168" i="1"/>
  <c r="Q168" i="1"/>
  <c r="O168" i="1"/>
  <c r="Q272" i="1"/>
  <c r="AT272" i="1"/>
  <c r="O272" i="1"/>
  <c r="X272" i="1"/>
  <c r="W272" i="1"/>
  <c r="V272" i="1"/>
  <c r="AJ195" i="1"/>
  <c r="W195" i="1"/>
  <c r="V195" i="1"/>
  <c r="X195" i="1"/>
  <c r="AT195" i="1"/>
  <c r="O195" i="1"/>
  <c r="AT178" i="1"/>
  <c r="O178" i="1"/>
  <c r="W178" i="1"/>
  <c r="V178" i="1"/>
  <c r="X178" i="1"/>
  <c r="AF250" i="1"/>
  <c r="AJ250" i="1"/>
  <c r="O250" i="1"/>
  <c r="AT250" i="1"/>
  <c r="W250" i="1"/>
  <c r="V250" i="1"/>
  <c r="X250" i="1"/>
  <c r="Q305" i="1"/>
  <c r="X305" i="1"/>
  <c r="V305" i="1"/>
  <c r="O305" i="1"/>
  <c r="W305" i="1"/>
  <c r="AT305" i="1"/>
  <c r="AJ305" i="1"/>
  <c r="AF305" i="1"/>
  <c r="AJ186" i="1"/>
  <c r="X186" i="1"/>
  <c r="W186" i="1"/>
  <c r="Q186" i="1"/>
  <c r="AT186" i="1"/>
  <c r="V186" i="1"/>
  <c r="O186" i="1"/>
  <c r="AJ257" i="1"/>
  <c r="Q291" i="1"/>
  <c r="O291" i="1"/>
  <c r="W291" i="1"/>
  <c r="X291" i="1"/>
  <c r="V291" i="1"/>
  <c r="V300" i="1"/>
  <c r="Q300" i="1"/>
  <c r="O300" i="1"/>
  <c r="W300" i="1"/>
  <c r="X300" i="1"/>
  <c r="AT300" i="1"/>
  <c r="AJ247" i="1"/>
  <c r="Q236" i="1"/>
  <c r="X236" i="1"/>
  <c r="V236" i="1"/>
  <c r="O236" i="1"/>
  <c r="W236" i="1"/>
  <c r="AJ236" i="1"/>
  <c r="V330" i="1"/>
  <c r="O330" i="1"/>
  <c r="W330" i="1"/>
  <c r="X330" i="1"/>
  <c r="W119" i="1"/>
  <c r="Q119" i="1"/>
  <c r="X119" i="1"/>
  <c r="V119" i="1"/>
  <c r="O119" i="1"/>
  <c r="AT119" i="1"/>
  <c r="AF119" i="1"/>
  <c r="AJ119" i="1"/>
  <c r="W105" i="1"/>
  <c r="V105" i="1"/>
  <c r="O105" i="1"/>
  <c r="AT105" i="1"/>
  <c r="X105" i="1"/>
  <c r="X200" i="1"/>
  <c r="W200" i="1"/>
  <c r="AT200" i="1"/>
  <c r="V200" i="1"/>
  <c r="O200" i="1"/>
  <c r="AJ233" i="1"/>
  <c r="AT292" i="1"/>
  <c r="W292" i="1"/>
  <c r="X292" i="1"/>
  <c r="O292" i="1"/>
  <c r="V292" i="1"/>
  <c r="W196" i="1"/>
  <c r="X196" i="1"/>
  <c r="V196" i="1"/>
  <c r="AT196" i="1"/>
  <c r="O196" i="1"/>
  <c r="Q196" i="1"/>
  <c r="AJ278" i="1"/>
  <c r="X278" i="1"/>
  <c r="W278" i="1"/>
  <c r="V278" i="1"/>
  <c r="O278" i="1"/>
  <c r="Q278" i="1"/>
  <c r="AF113" i="1"/>
  <c r="AJ113" i="1"/>
  <c r="AT113" i="1"/>
  <c r="Q113" i="1"/>
  <c r="V113" i="1"/>
  <c r="X113" i="1"/>
  <c r="W113" i="1"/>
  <c r="O113" i="1"/>
  <c r="V146" i="1"/>
  <c r="Q146" i="1"/>
  <c r="O146" i="1"/>
  <c r="W146" i="1"/>
  <c r="X146" i="1"/>
  <c r="AT146" i="1"/>
  <c r="AJ146" i="1"/>
  <c r="W301" i="1"/>
  <c r="AT301" i="1"/>
  <c r="V301" i="1"/>
  <c r="Q301" i="1"/>
  <c r="X301" i="1"/>
  <c r="O301" i="1"/>
  <c r="AF301" i="1"/>
  <c r="AJ184" i="1"/>
  <c r="W184" i="1"/>
  <c r="AT184" i="1"/>
  <c r="V184" i="1"/>
  <c r="O184" i="1"/>
  <c r="X184" i="1"/>
  <c r="W307" i="1"/>
  <c r="V307" i="1"/>
  <c r="AT307" i="1"/>
  <c r="X307" i="1"/>
  <c r="O307" i="1"/>
  <c r="AJ104" i="1"/>
  <c r="V154" i="1"/>
  <c r="O154" i="1"/>
  <c r="W154" i="1"/>
  <c r="AT154" i="1"/>
  <c r="X154" i="1"/>
  <c r="AJ154" i="1"/>
  <c r="AJ142" i="1"/>
  <c r="AT142" i="1"/>
  <c r="O142" i="1"/>
  <c r="X142" i="1"/>
  <c r="V142" i="1"/>
  <c r="W142" i="1"/>
  <c r="AJ226" i="1"/>
  <c r="AT226" i="1"/>
  <c r="W226" i="1"/>
  <c r="V226" i="1"/>
  <c r="Q226" i="1"/>
  <c r="O226" i="1"/>
  <c r="X226" i="1"/>
  <c r="AJ329" i="1"/>
  <c r="W246" i="1"/>
  <c r="X246" i="1"/>
  <c r="O246" i="1"/>
  <c r="Q246" i="1"/>
  <c r="V246" i="1"/>
  <c r="AJ246" i="1"/>
  <c r="O160" i="1"/>
  <c r="X160" i="1"/>
  <c r="Q160" i="1"/>
  <c r="V160" i="1"/>
  <c r="AT160" i="1"/>
  <c r="W160" i="1"/>
  <c r="V265" i="1"/>
  <c r="X265" i="1"/>
  <c r="W265" i="1"/>
  <c r="O265" i="1"/>
  <c r="AT265" i="1"/>
  <c r="Q265" i="1"/>
  <c r="AF265" i="1"/>
  <c r="V234" i="1"/>
  <c r="X234" i="1"/>
  <c r="W234" i="1"/>
  <c r="O234" i="1"/>
  <c r="AJ234" i="1"/>
  <c r="AJ273" i="1"/>
  <c r="O110" i="1"/>
  <c r="X110" i="1"/>
  <c r="V110" i="1"/>
  <c r="Q110" i="1"/>
  <c r="AT110" i="1"/>
  <c r="W110" i="1"/>
  <c r="W270" i="1"/>
  <c r="AT270" i="1"/>
  <c r="O270" i="1"/>
  <c r="X270" i="1"/>
  <c r="V270" i="1"/>
  <c r="Q270" i="1"/>
  <c r="AF270" i="1"/>
  <c r="AJ270" i="1"/>
  <c r="V204" i="1"/>
  <c r="W204" i="1"/>
  <c r="AT204" i="1"/>
  <c r="O204" i="1"/>
  <c r="X204" i="1"/>
  <c r="Q204" i="1"/>
  <c r="O302" i="1"/>
  <c r="X302" i="1"/>
  <c r="AT302" i="1"/>
  <c r="V302" i="1"/>
  <c r="W302" i="1"/>
  <c r="Q302" i="1"/>
  <c r="AJ302" i="1"/>
  <c r="Q237" i="1"/>
  <c r="O237" i="1"/>
  <c r="V237" i="1"/>
  <c r="W237" i="1"/>
  <c r="X237" i="1"/>
  <c r="O297" i="1"/>
  <c r="W297" i="1"/>
  <c r="X297" i="1"/>
  <c r="V297" i="1"/>
  <c r="AT297" i="1"/>
  <c r="AJ175" i="1"/>
  <c r="AF175" i="1"/>
  <c r="AJ324" i="1"/>
  <c r="X327" i="1"/>
  <c r="O327" i="1"/>
  <c r="V327" i="1"/>
  <c r="R327" i="1"/>
  <c r="W327" i="1"/>
  <c r="Q327" i="1"/>
  <c r="AJ327" i="1"/>
  <c r="AJ321" i="1"/>
  <c r="AJ318" i="1"/>
  <c r="AJ185" i="1"/>
  <c r="X185" i="1"/>
  <c r="W185" i="1"/>
  <c r="AT185" i="1"/>
  <c r="Q185" i="1"/>
  <c r="O185" i="1"/>
  <c r="V185" i="1"/>
  <c r="W173" i="1"/>
  <c r="Q173" i="1"/>
  <c r="V173" i="1"/>
  <c r="X173" i="1"/>
  <c r="AT173" i="1"/>
  <c r="O173" i="1"/>
  <c r="AJ173" i="1"/>
  <c r="AJ106" i="1"/>
  <c r="Q106" i="1"/>
  <c r="W106" i="1"/>
  <c r="O106" i="1"/>
  <c r="X106" i="1"/>
  <c r="AT106" i="1"/>
  <c r="V106" i="1"/>
  <c r="X311" i="1"/>
  <c r="W311" i="1"/>
  <c r="V311" i="1"/>
  <c r="AT311" i="1"/>
  <c r="O311" i="1"/>
  <c r="Q311" i="1"/>
  <c r="AF311" i="1"/>
  <c r="AJ311" i="1"/>
  <c r="AJ133" i="1"/>
  <c r="AF133" i="1"/>
  <c r="O216" i="1"/>
  <c r="AT216" i="1"/>
  <c r="W216" i="1"/>
  <c r="X216" i="1"/>
  <c r="Q217" i="1"/>
  <c r="V216" i="1"/>
  <c r="V231" i="1"/>
  <c r="W231" i="1"/>
  <c r="O231" i="1"/>
  <c r="X231" i="1"/>
  <c r="AT231" i="1"/>
  <c r="AJ231" i="1"/>
  <c r="AF231" i="1"/>
  <c r="Q103" i="1"/>
  <c r="W103" i="1"/>
  <c r="AT103" i="1"/>
  <c r="X103" i="1"/>
  <c r="V103" i="1"/>
  <c r="O103" i="1"/>
  <c r="Q145" i="1"/>
  <c r="W145" i="1"/>
  <c r="V145" i="1"/>
  <c r="O145" i="1"/>
  <c r="X145" i="1"/>
  <c r="AT145" i="1"/>
  <c r="AJ280" i="1"/>
  <c r="AF258" i="1"/>
  <c r="AJ258" i="1"/>
  <c r="W258" i="1"/>
  <c r="V258" i="1"/>
  <c r="X258" i="1"/>
  <c r="AT258" i="1"/>
  <c r="O258" i="1"/>
  <c r="O180" i="1"/>
  <c r="Q180" i="1"/>
  <c r="AT180" i="1"/>
  <c r="W180" i="1"/>
  <c r="V180" i="1"/>
  <c r="X180" i="1"/>
  <c r="AJ198" i="1"/>
  <c r="AF202" i="1"/>
  <c r="AJ202" i="1"/>
  <c r="O222" i="1"/>
  <c r="X222" i="1"/>
  <c r="V222" i="1"/>
  <c r="Q222" i="1"/>
  <c r="AT222" i="1"/>
  <c r="W222" i="1"/>
  <c r="V162" i="1"/>
  <c r="O162" i="1"/>
  <c r="Q162" i="1"/>
  <c r="W162" i="1"/>
  <c r="X162" i="1"/>
  <c r="AT162" i="1"/>
  <c r="AJ162" i="1"/>
  <c r="V102" i="1"/>
  <c r="O102" i="1"/>
  <c r="W102" i="1"/>
  <c r="Q102" i="1"/>
  <c r="AT102" i="1"/>
  <c r="X102" i="1"/>
  <c r="AJ102" i="1"/>
  <c r="X163" i="1"/>
  <c r="AT163" i="1"/>
  <c r="W163" i="1"/>
  <c r="O163" i="1"/>
  <c r="Q163" i="1"/>
  <c r="V163" i="1"/>
  <c r="Q164" i="1"/>
  <c r="AJ163" i="1"/>
  <c r="V219" i="1"/>
  <c r="O219" i="1"/>
  <c r="AT219" i="1"/>
  <c r="W219" i="1"/>
  <c r="X219" i="1"/>
  <c r="Q219" i="1"/>
  <c r="X179" i="1"/>
  <c r="W179" i="1"/>
  <c r="V179" i="1"/>
  <c r="Q179" i="1"/>
  <c r="AT179" i="1"/>
  <c r="O179" i="1"/>
  <c r="Q223" i="1"/>
  <c r="X223" i="1"/>
  <c r="O223" i="1"/>
  <c r="V223" i="1"/>
  <c r="W223" i="1"/>
  <c r="AT223" i="1"/>
  <c r="AT135" i="1"/>
  <c r="X135" i="1"/>
  <c r="Q136" i="1"/>
  <c r="V135" i="1"/>
  <c r="W135" i="1"/>
  <c r="O135" i="1"/>
  <c r="Q135" i="1"/>
  <c r="AJ135" i="1"/>
  <c r="V221" i="1"/>
  <c r="W221" i="1"/>
  <c r="O221" i="1"/>
  <c r="X221" i="1"/>
  <c r="AT221" i="1"/>
  <c r="AJ263" i="1"/>
  <c r="W263" i="1"/>
  <c r="AT263" i="1"/>
  <c r="O263" i="1"/>
  <c r="X263" i="1"/>
  <c r="Q263" i="1"/>
  <c r="V263" i="1"/>
  <c r="V283" i="1"/>
  <c r="O283" i="1"/>
  <c r="W283" i="1"/>
  <c r="X283" i="1"/>
  <c r="W172" i="1"/>
  <c r="V172" i="1"/>
  <c r="O172" i="1"/>
  <c r="AT172" i="1"/>
  <c r="X172" i="1"/>
  <c r="AJ294" i="1"/>
  <c r="AF294" i="1"/>
  <c r="V294" i="1"/>
  <c r="X294" i="1"/>
  <c r="W294" i="1"/>
  <c r="AT294" i="1"/>
  <c r="O294" i="1"/>
  <c r="W286" i="1"/>
  <c r="V286" i="1"/>
  <c r="Q286" i="1"/>
  <c r="X286" i="1"/>
  <c r="O286" i="1"/>
  <c r="Q240" i="1"/>
  <c r="X240" i="1"/>
  <c r="W240" i="1"/>
  <c r="V240" i="1"/>
  <c r="O240" i="1"/>
  <c r="X255" i="1"/>
  <c r="AT255" i="1"/>
  <c r="V255" i="1"/>
  <c r="W255" i="1"/>
  <c r="Q255" i="1"/>
  <c r="O255" i="1"/>
  <c r="AJ255" i="1"/>
  <c r="AJ266" i="1"/>
  <c r="AF266" i="1"/>
  <c r="V266" i="1"/>
  <c r="X266" i="1"/>
  <c r="W266" i="1"/>
  <c r="O266" i="1"/>
  <c r="Q266" i="1"/>
  <c r="AT266" i="1"/>
  <c r="AJ317" i="1"/>
  <c r="O317" i="1"/>
  <c r="X317" i="1"/>
  <c r="W317" i="1"/>
  <c r="V317" i="1"/>
  <c r="AJ201" i="1"/>
  <c r="AJ108" i="1"/>
  <c r="AT108" i="1"/>
  <c r="W108" i="1"/>
  <c r="O108" i="1"/>
  <c r="V108" i="1"/>
  <c r="X108" i="1"/>
  <c r="W254" i="1"/>
  <c r="Q254" i="1"/>
  <c r="V254" i="1"/>
  <c r="O254" i="1"/>
  <c r="X254" i="1"/>
  <c r="AT254" i="1"/>
  <c r="AJ254" i="1"/>
  <c r="W235" i="1"/>
  <c r="V235" i="1"/>
  <c r="Q235" i="1"/>
  <c r="X235" i="1"/>
  <c r="O235" i="1"/>
  <c r="V239" i="1"/>
  <c r="W239" i="1"/>
  <c r="X239" i="1"/>
  <c r="O239" i="1"/>
  <c r="AF332" i="1"/>
  <c r="AJ332" i="1"/>
  <c r="V332" i="1"/>
  <c r="Q332" i="1"/>
  <c r="X332" i="1"/>
  <c r="W332" i="1"/>
  <c r="O332" i="1"/>
  <c r="R332" i="1"/>
  <c r="AJ295" i="1"/>
  <c r="X295" i="1"/>
  <c r="O295" i="1"/>
  <c r="V295" i="1"/>
  <c r="AT295" i="1"/>
  <c r="W295" i="1"/>
  <c r="Q295" i="1"/>
  <c r="W149" i="1"/>
  <c r="Q150" i="1"/>
  <c r="AT149" i="1"/>
  <c r="Q149" i="1"/>
  <c r="O149" i="1"/>
  <c r="V149" i="1"/>
  <c r="X149" i="1"/>
  <c r="AJ149" i="1"/>
  <c r="O126" i="1"/>
  <c r="V126" i="1"/>
  <c r="W126" i="1"/>
  <c r="Q126" i="1"/>
  <c r="AT126" i="1"/>
  <c r="X126" i="1"/>
  <c r="AJ271" i="1"/>
  <c r="AF271" i="1"/>
  <c r="O271" i="1"/>
  <c r="V271" i="1"/>
  <c r="W271" i="1"/>
  <c r="Q271" i="1"/>
  <c r="AT271" i="1"/>
  <c r="X271" i="1"/>
  <c r="AJ313" i="1"/>
  <c r="V313" i="1"/>
  <c r="O313" i="1"/>
  <c r="X313" i="1"/>
  <c r="W313" i="1"/>
  <c r="V158" i="1"/>
  <c r="Q158" i="1"/>
  <c r="X158" i="1"/>
  <c r="AT158" i="1"/>
  <c r="W158" i="1"/>
  <c r="O158" i="1"/>
  <c r="AJ158" i="1"/>
  <c r="AJ264" i="1"/>
  <c r="W264" i="1"/>
  <c r="Q264" i="1"/>
  <c r="O264" i="1"/>
  <c r="X264" i="1"/>
  <c r="V264" i="1"/>
  <c r="AT264" i="1"/>
  <c r="W192" i="1"/>
  <c r="O192" i="1"/>
  <c r="X192" i="1"/>
  <c r="V192" i="1"/>
  <c r="AT192" i="1"/>
  <c r="Q192" i="1"/>
  <c r="AJ192" i="1"/>
  <c r="O241" i="1"/>
  <c r="X241" i="1"/>
  <c r="V241" i="1"/>
  <c r="W241" i="1"/>
  <c r="Q241" i="1"/>
  <c r="AJ241" i="1"/>
  <c r="O252" i="1"/>
  <c r="W252" i="1"/>
  <c r="AT252" i="1"/>
  <c r="V252" i="1"/>
  <c r="X252" i="1"/>
  <c r="O137" i="1"/>
  <c r="X137" i="1"/>
  <c r="W137" i="1"/>
  <c r="V137" i="1"/>
  <c r="AT137" i="1"/>
  <c r="Q137" i="1"/>
  <c r="W304" i="1"/>
  <c r="Q304" i="1"/>
  <c r="X304" i="1"/>
  <c r="V304" i="1"/>
  <c r="AT304" i="1"/>
  <c r="O304" i="1"/>
  <c r="AJ304" i="1"/>
  <c r="O167" i="1"/>
  <c r="W167" i="1"/>
  <c r="AT167" i="1"/>
  <c r="V167" i="1"/>
  <c r="X167" i="1"/>
  <c r="Q167" i="1"/>
  <c r="AJ277" i="1"/>
  <c r="V277" i="1"/>
  <c r="O277" i="1"/>
  <c r="W277" i="1"/>
  <c r="X277" i="1"/>
  <c r="AJ225" i="1"/>
  <c r="V225" i="1"/>
  <c r="W225" i="1"/>
  <c r="AT225" i="1"/>
  <c r="X225" i="1"/>
  <c r="O225" i="1"/>
  <c r="Q225" i="1"/>
  <c r="AJ282" i="1"/>
  <c r="AJ268" i="1"/>
  <c r="AJ244" i="1"/>
  <c r="AJ253" i="1"/>
  <c r="AF253" i="1"/>
  <c r="Q253" i="1"/>
  <c r="V253" i="1"/>
  <c r="X253" i="1"/>
  <c r="AT253" i="1"/>
  <c r="W253" i="1"/>
  <c r="O253" i="1"/>
  <c r="W267" i="1"/>
  <c r="V267" i="1"/>
  <c r="X267" i="1"/>
  <c r="AT267" i="1"/>
  <c r="O267" i="1"/>
  <c r="Q267" i="1"/>
  <c r="AJ267" i="1"/>
  <c r="AJ187" i="1"/>
  <c r="AJ285" i="1"/>
  <c r="Q289" i="1"/>
  <c r="W289" i="1"/>
  <c r="O289" i="1"/>
  <c r="V289" i="1"/>
  <c r="X289" i="1"/>
  <c r="AF289" i="1"/>
  <c r="O269" i="1"/>
  <c r="W269" i="1"/>
  <c r="X269" i="1"/>
  <c r="AT269" i="1"/>
  <c r="V269" i="1"/>
  <c r="AF269" i="1"/>
  <c r="V143" i="1"/>
  <c r="Q143" i="1"/>
  <c r="AT143" i="1"/>
  <c r="Q144" i="1"/>
  <c r="X143" i="1"/>
  <c r="W143" i="1"/>
  <c r="O143" i="1"/>
  <c r="AJ214" i="1"/>
  <c r="W214" i="1"/>
  <c r="X214" i="1"/>
  <c r="V214" i="1"/>
  <c r="O214" i="1"/>
  <c r="AT214" i="1"/>
  <c r="AJ210" i="1"/>
  <c r="W210" i="1"/>
  <c r="Q210" i="1"/>
  <c r="O210" i="1"/>
  <c r="V210" i="1"/>
  <c r="X210" i="1"/>
  <c r="AT210" i="1"/>
  <c r="AJ115" i="1"/>
  <c r="AJ157" i="1"/>
  <c r="V157" i="1"/>
  <c r="AT157" i="1"/>
  <c r="W157" i="1"/>
  <c r="O157" i="1"/>
  <c r="X157" i="1"/>
  <c r="Q157" i="1"/>
  <c r="X139" i="1"/>
  <c r="AT139" i="1"/>
  <c r="W139" i="1"/>
  <c r="V139" i="1"/>
  <c r="O139" i="1"/>
  <c r="Q139" i="1"/>
  <c r="AJ139" i="1"/>
  <c r="AJ203" i="1"/>
  <c r="X203" i="1"/>
  <c r="V203" i="1"/>
  <c r="W203" i="1"/>
  <c r="AT203" i="1"/>
  <c r="O203" i="1"/>
  <c r="V261" i="1"/>
  <c r="W261" i="1"/>
  <c r="X261" i="1"/>
  <c r="AT261" i="1"/>
  <c r="Q261" i="1"/>
  <c r="O261" i="1"/>
  <c r="AJ127" i="1"/>
  <c r="Q128" i="1"/>
  <c r="X127" i="1"/>
  <c r="O127" i="1"/>
  <c r="W127" i="1"/>
  <c r="Q127" i="1"/>
  <c r="AT127" i="1"/>
  <c r="V127" i="1"/>
  <c r="V116" i="1"/>
  <c r="X116" i="1"/>
  <c r="AT116" i="1"/>
  <c r="O116" i="1"/>
  <c r="W116" i="1"/>
  <c r="Q116" i="1"/>
  <c r="AJ243" i="1"/>
  <c r="AJ296" i="1"/>
  <c r="AT159" i="1"/>
  <c r="V159" i="1"/>
  <c r="Q159" i="1"/>
  <c r="O159" i="1"/>
  <c r="X159" i="1"/>
  <c r="W159" i="1"/>
  <c r="AJ159" i="1"/>
  <c r="W165" i="1"/>
  <c r="V165" i="1"/>
  <c r="Q165" i="1"/>
  <c r="X165" i="1"/>
  <c r="AT165" i="1"/>
  <c r="O165" i="1"/>
  <c r="AJ212" i="1"/>
  <c r="W138" i="1"/>
  <c r="V138" i="1"/>
  <c r="O138" i="1"/>
  <c r="X138" i="1"/>
  <c r="AT138" i="1"/>
  <c r="Q138" i="1"/>
  <c r="O109" i="1"/>
  <c r="AT109" i="1"/>
  <c r="V109" i="1"/>
  <c r="X109" i="1"/>
  <c r="Q109" i="1"/>
  <c r="W109" i="1"/>
  <c r="AJ109" i="1"/>
  <c r="V193" i="1"/>
  <c r="W193" i="1"/>
  <c r="Q193" i="1"/>
  <c r="O193" i="1"/>
  <c r="X193" i="1"/>
  <c r="AT193" i="1"/>
  <c r="X197" i="1"/>
  <c r="Q197" i="1"/>
  <c r="AT197" i="1"/>
  <c r="O197" i="1"/>
  <c r="W197" i="1"/>
  <c r="V197" i="1"/>
  <c r="O54" i="1"/>
  <c r="W54" i="1"/>
  <c r="Q54" i="1"/>
  <c r="V54" i="1"/>
  <c r="X54" i="1"/>
  <c r="AT54" i="1"/>
  <c r="AJ46" i="1"/>
  <c r="W80" i="1"/>
  <c r="Q80" i="1"/>
  <c r="X80" i="1"/>
  <c r="AT80" i="1"/>
  <c r="V80" i="1"/>
  <c r="O80" i="1"/>
  <c r="AJ77" i="1"/>
  <c r="Q93" i="1"/>
  <c r="X93" i="1"/>
  <c r="V93" i="1"/>
  <c r="O93" i="1"/>
  <c r="W93" i="1"/>
  <c r="W88" i="1"/>
  <c r="Q88" i="1"/>
  <c r="AT88" i="1"/>
  <c r="X88" i="1"/>
  <c r="V88" i="1"/>
  <c r="O88" i="1"/>
  <c r="G15" i="2"/>
  <c r="H15" i="2" s="1"/>
  <c r="AT52" i="1"/>
  <c r="W52" i="1"/>
  <c r="Q52" i="1"/>
  <c r="K15" i="2"/>
  <c r="X52" i="1"/>
  <c r="O52" i="1"/>
  <c r="V52" i="1"/>
  <c r="AF21" i="1"/>
  <c r="W47" i="1"/>
  <c r="O47" i="1"/>
  <c r="V47" i="1"/>
  <c r="Q50" i="1"/>
  <c r="AT47" i="1"/>
  <c r="X47" i="1"/>
  <c r="Q47" i="1"/>
  <c r="Q48" i="1"/>
  <c r="K21" i="2"/>
  <c r="O59" i="1"/>
  <c r="W59" i="1"/>
  <c r="V59" i="1"/>
  <c r="X59" i="1"/>
  <c r="Q59" i="1"/>
  <c r="AT59" i="1"/>
  <c r="G21" i="2"/>
  <c r="H21" i="2" s="1"/>
  <c r="AJ33" i="1"/>
  <c r="AJ30" i="1"/>
  <c r="AF30" i="1"/>
  <c r="V46" i="1"/>
  <c r="Q46" i="1"/>
  <c r="K10" i="2"/>
  <c r="W46" i="1"/>
  <c r="X46" i="1"/>
  <c r="O46" i="1"/>
  <c r="AT46" i="1"/>
  <c r="G10" i="2"/>
  <c r="H10" i="2" s="1"/>
  <c r="AJ54" i="1"/>
  <c r="AJ18" i="1"/>
  <c r="AJ59" i="1"/>
  <c r="Q35" i="1"/>
  <c r="O35" i="1"/>
  <c r="W35" i="1"/>
  <c r="V35" i="1"/>
  <c r="AT35" i="1"/>
  <c r="X35" i="1"/>
  <c r="W24" i="1"/>
  <c r="O24" i="1"/>
  <c r="X24" i="1"/>
  <c r="AT24" i="1"/>
  <c r="Q24" i="1"/>
  <c r="V24" i="1"/>
  <c r="G12" i="2"/>
  <c r="H12" i="2" s="1"/>
  <c r="W49" i="1"/>
  <c r="K12" i="2"/>
  <c r="AT49" i="1"/>
  <c r="X49" i="1"/>
  <c r="O49" i="1"/>
  <c r="V49" i="1"/>
  <c r="Q49" i="1"/>
  <c r="AJ53" i="1"/>
  <c r="AJ43" i="1"/>
  <c r="AJ34" i="1"/>
  <c r="Q20" i="1"/>
  <c r="AT20" i="1"/>
  <c r="O20" i="1"/>
  <c r="V20" i="1"/>
  <c r="X20" i="1"/>
  <c r="W20" i="1"/>
  <c r="AT68" i="1"/>
  <c r="X68" i="1"/>
  <c r="O68" i="1"/>
  <c r="K30" i="2"/>
  <c r="V68" i="1"/>
  <c r="W68" i="1"/>
  <c r="Q68" i="1"/>
  <c r="G30" i="2"/>
  <c r="H30" i="2" s="1"/>
  <c r="AJ51" i="1"/>
  <c r="AJ70" i="1"/>
  <c r="AJ25" i="1"/>
  <c r="X30" i="1"/>
  <c r="Q30" i="1"/>
  <c r="V30" i="1"/>
  <c r="AT30" i="1"/>
  <c r="W30" i="1"/>
  <c r="O30" i="1"/>
  <c r="Q31" i="1"/>
  <c r="AJ90" i="1"/>
  <c r="Q98" i="1"/>
  <c r="V98" i="1"/>
  <c r="W98" i="1"/>
  <c r="X98" i="1"/>
  <c r="O98" i="1"/>
  <c r="AF57" i="1"/>
  <c r="AJ57" i="1"/>
  <c r="G32" i="2"/>
  <c r="H32" i="2" s="1"/>
  <c r="O70" i="1"/>
  <c r="Q72" i="1"/>
  <c r="X70" i="1"/>
  <c r="W70" i="1"/>
  <c r="K32" i="2"/>
  <c r="V70" i="1"/>
  <c r="Q70" i="1"/>
  <c r="AT70" i="1"/>
  <c r="AJ87" i="1"/>
  <c r="AJ79" i="1"/>
  <c r="G8" i="2"/>
  <c r="H8" i="2" s="1"/>
  <c r="O43" i="1"/>
  <c r="K8" i="2"/>
  <c r="W43" i="1"/>
  <c r="Q43" i="1"/>
  <c r="X43" i="1"/>
  <c r="V43" i="1"/>
  <c r="AT43" i="1"/>
  <c r="AJ41" i="1"/>
  <c r="V21" i="1"/>
  <c r="AT21" i="1"/>
  <c r="Q23" i="1"/>
  <c r="X21" i="1"/>
  <c r="O21" i="1"/>
  <c r="Q21" i="1"/>
  <c r="W21" i="1"/>
  <c r="W18" i="1"/>
  <c r="O18" i="1"/>
  <c r="Q18" i="1"/>
  <c r="V18" i="1"/>
  <c r="AT18" i="1"/>
  <c r="X18" i="1"/>
  <c r="V32" i="1"/>
  <c r="W32" i="1"/>
  <c r="X32" i="1"/>
  <c r="AT32" i="1"/>
  <c r="Q32" i="1"/>
  <c r="O32" i="1"/>
  <c r="AJ20" i="1"/>
  <c r="X40" i="1"/>
  <c r="V40" i="1"/>
  <c r="Q40" i="1"/>
  <c r="O40" i="1"/>
  <c r="W40" i="1"/>
  <c r="AT40" i="1"/>
  <c r="AJ88" i="1"/>
  <c r="O97" i="1"/>
  <c r="X97" i="1"/>
  <c r="W97" i="1"/>
  <c r="Q97" i="1"/>
  <c r="V97" i="1"/>
  <c r="AF80" i="1"/>
  <c r="AJ80" i="1"/>
  <c r="AJ68" i="1"/>
  <c r="Q65" i="1"/>
  <c r="AT65" i="1"/>
  <c r="W65" i="1"/>
  <c r="O65" i="1"/>
  <c r="X65" i="1"/>
  <c r="V65" i="1"/>
  <c r="G28" i="2"/>
  <c r="H28" i="2" s="1"/>
  <c r="V39" i="1"/>
  <c r="W39" i="1"/>
  <c r="AT39" i="1"/>
  <c r="O39" i="1"/>
  <c r="Q39" i="1"/>
  <c r="X39" i="1"/>
  <c r="AJ40" i="1"/>
  <c r="W22" i="1"/>
  <c r="O22" i="1"/>
  <c r="V22" i="1"/>
  <c r="AT22" i="1"/>
  <c r="X22" i="1"/>
  <c r="Q22" i="1"/>
  <c r="AT56" i="1"/>
  <c r="Q56" i="1"/>
  <c r="V56" i="1"/>
  <c r="O56" i="1"/>
  <c r="K18" i="2"/>
  <c r="W56" i="1"/>
  <c r="X56" i="1"/>
  <c r="G18" i="2"/>
  <c r="H18" i="2" s="1"/>
  <c r="O91" i="1"/>
  <c r="AT91" i="1"/>
  <c r="W91" i="1"/>
  <c r="Q91" i="1"/>
  <c r="V91" i="1"/>
  <c r="Q92" i="1"/>
  <c r="X91" i="1"/>
  <c r="H11" i="1"/>
  <c r="AJ32" i="1"/>
  <c r="AJ47" i="1"/>
  <c r="X96" i="1"/>
  <c r="W96" i="1"/>
  <c r="V96" i="1"/>
  <c r="Q96" i="1"/>
  <c r="O96" i="1"/>
  <c r="Q37" i="1"/>
  <c r="O37" i="1"/>
  <c r="AT37" i="1"/>
  <c r="V37" i="1"/>
  <c r="X37" i="1"/>
  <c r="W37" i="1"/>
  <c r="V15" i="1"/>
  <c r="X15" i="1"/>
  <c r="O15" i="1"/>
  <c r="W15" i="1"/>
  <c r="Q15" i="1"/>
  <c r="AT15" i="1"/>
  <c r="AJ22" i="1"/>
  <c r="W99" i="1"/>
  <c r="Q100" i="1"/>
  <c r="V99" i="1"/>
  <c r="Q99" i="1"/>
  <c r="O99" i="1"/>
  <c r="X99" i="1"/>
  <c r="AJ56" i="1"/>
  <c r="Q69" i="1"/>
  <c r="X69" i="1"/>
  <c r="O69" i="1"/>
  <c r="K31" i="2"/>
  <c r="V69" i="1"/>
  <c r="W69" i="1"/>
  <c r="AT69" i="1"/>
  <c r="G31" i="2"/>
  <c r="H31" i="2" s="1"/>
  <c r="AJ64" i="1"/>
  <c r="AF91" i="1"/>
  <c r="V85" i="1"/>
  <c r="Q85" i="1"/>
  <c r="X85" i="1"/>
  <c r="W85" i="1"/>
  <c r="O85" i="1"/>
  <c r="AT85" i="1"/>
  <c r="W53" i="1"/>
  <c r="K16" i="2"/>
  <c r="V53" i="1"/>
  <c r="X53" i="1"/>
  <c r="O53" i="1"/>
  <c r="Q53" i="1"/>
  <c r="AT53" i="1"/>
  <c r="G16" i="2"/>
  <c r="H16" i="2" s="1"/>
  <c r="AJ35" i="1"/>
  <c r="O84" i="1"/>
  <c r="V84" i="1"/>
  <c r="AT84" i="1"/>
  <c r="Q84" i="1"/>
  <c r="W84" i="1"/>
  <c r="X84" i="1"/>
  <c r="V29" i="1"/>
  <c r="O29" i="1"/>
  <c r="Q29" i="1"/>
  <c r="W29" i="1"/>
  <c r="X29" i="1"/>
  <c r="AT29" i="1"/>
  <c r="G22" i="2"/>
  <c r="H22" i="2" s="1"/>
  <c r="V60" i="1"/>
  <c r="X60" i="1"/>
  <c r="Q61" i="1"/>
  <c r="W60" i="1"/>
  <c r="K22" i="2"/>
  <c r="O60" i="1"/>
  <c r="AT60" i="1"/>
  <c r="Q60" i="1"/>
  <c r="AJ49" i="1"/>
  <c r="G39" i="2"/>
  <c r="H39" i="2" s="1"/>
  <c r="X81" i="1"/>
  <c r="V81" i="1"/>
  <c r="O81" i="1"/>
  <c r="Q83" i="1"/>
  <c r="Q81" i="1"/>
  <c r="W81" i="1"/>
  <c r="AJ75" i="1"/>
  <c r="K43" i="2"/>
  <c r="Q82" i="1"/>
  <c r="AT82" i="1"/>
  <c r="W82" i="1"/>
  <c r="V82" i="1"/>
  <c r="X82" i="1"/>
  <c r="O82" i="1"/>
  <c r="G43" i="2"/>
  <c r="H43" i="2" s="1"/>
  <c r="AT89" i="1"/>
  <c r="V89" i="1"/>
  <c r="O89" i="1"/>
  <c r="X89" i="1"/>
  <c r="Q89" i="1"/>
  <c r="W89" i="1"/>
  <c r="AJ39" i="1"/>
  <c r="AJ37" i="1"/>
  <c r="AT19" i="1"/>
  <c r="X19" i="1"/>
  <c r="O19" i="1"/>
  <c r="V19" i="1"/>
  <c r="Q19" i="1"/>
  <c r="W19" i="1"/>
  <c r="AT42" i="1"/>
  <c r="W42" i="1"/>
  <c r="Q42" i="1"/>
  <c r="V42" i="1"/>
  <c r="X42" i="1"/>
  <c r="Q45" i="1"/>
  <c r="O42" i="1"/>
  <c r="X64" i="1"/>
  <c r="Q64" i="1"/>
  <c r="K26" i="2"/>
  <c r="AT64" i="1"/>
  <c r="O64" i="1"/>
  <c r="V64" i="1"/>
  <c r="W64" i="1"/>
  <c r="G26" i="2"/>
  <c r="H26" i="2" s="1"/>
  <c r="V94" i="1"/>
  <c r="Q94" i="1"/>
  <c r="X94" i="1"/>
  <c r="O94" i="1"/>
  <c r="W94" i="1"/>
  <c r="W25" i="1"/>
  <c r="V25" i="1"/>
  <c r="X25" i="1"/>
  <c r="Q25" i="1"/>
  <c r="O25" i="1"/>
  <c r="AT25" i="1"/>
  <c r="AT86" i="1"/>
  <c r="X86" i="1"/>
  <c r="V86" i="1"/>
  <c r="O86" i="1"/>
  <c r="Q86" i="1"/>
  <c r="W86" i="1"/>
  <c r="Q26" i="1"/>
  <c r="W26" i="1"/>
  <c r="V26" i="1"/>
  <c r="AT26" i="1"/>
  <c r="O26" i="1"/>
  <c r="X26" i="1"/>
  <c r="AJ60" i="1"/>
  <c r="AT90" i="1"/>
  <c r="V90" i="1"/>
  <c r="W90" i="1"/>
  <c r="Q90" i="1"/>
  <c r="O90" i="1"/>
  <c r="X90" i="1"/>
  <c r="W62" i="1"/>
  <c r="V62" i="1"/>
  <c r="K24" i="2"/>
  <c r="Q62" i="1"/>
  <c r="O62" i="1"/>
  <c r="AT62" i="1"/>
  <c r="X62" i="1"/>
  <c r="G24" i="2"/>
  <c r="H24" i="2" s="1"/>
  <c r="K19" i="2"/>
  <c r="Q58" i="1"/>
  <c r="W57" i="1"/>
  <c r="O57" i="1"/>
  <c r="Q57" i="1"/>
  <c r="AT57" i="1"/>
  <c r="X57" i="1"/>
  <c r="V57" i="1"/>
  <c r="G19" i="2"/>
  <c r="H19" i="2" s="1"/>
  <c r="AJ81" i="1"/>
  <c r="O95" i="1"/>
  <c r="X95" i="1"/>
  <c r="W95" i="1"/>
  <c r="Q95" i="1"/>
  <c r="V95" i="1"/>
  <c r="Q44" i="1"/>
  <c r="W44" i="1"/>
  <c r="AT44" i="1"/>
  <c r="V44" i="1"/>
  <c r="X44" i="1"/>
  <c r="O44" i="1"/>
  <c r="O75" i="1"/>
  <c r="K37" i="2"/>
  <c r="W75" i="1"/>
  <c r="AT75" i="1"/>
  <c r="Q75" i="1"/>
  <c r="V75" i="1"/>
  <c r="X75" i="1"/>
  <c r="G37" i="2"/>
  <c r="H37" i="2" s="1"/>
  <c r="G33" i="2"/>
  <c r="H33" i="2" s="1"/>
  <c r="O71" i="1"/>
  <c r="W71" i="1"/>
  <c r="Q71" i="1"/>
  <c r="Q73" i="1"/>
  <c r="K33" i="2"/>
  <c r="X71" i="1"/>
  <c r="AT71" i="1"/>
  <c r="V71" i="1"/>
  <c r="AJ89" i="1"/>
  <c r="G29" i="2"/>
  <c r="H29" i="2" s="1"/>
  <c r="AT67" i="1"/>
  <c r="Q67" i="1"/>
  <c r="W67" i="1"/>
  <c r="V67" i="1"/>
  <c r="X67" i="1"/>
  <c r="O67" i="1"/>
  <c r="AJ69" i="1"/>
  <c r="AF69" i="1"/>
  <c r="AJ42" i="1"/>
  <c r="W28" i="1"/>
  <c r="V28" i="1"/>
  <c r="X28" i="1"/>
  <c r="Q28" i="1"/>
  <c r="O28" i="1"/>
  <c r="AT28" i="1"/>
  <c r="O33" i="1"/>
  <c r="Q36" i="1"/>
  <c r="W33" i="1"/>
  <c r="AT33" i="1"/>
  <c r="V33" i="1"/>
  <c r="Q33" i="1"/>
  <c r="X33" i="1"/>
  <c r="AF85" i="1"/>
  <c r="AJ85" i="1"/>
  <c r="AJ26" i="1"/>
  <c r="AJ84" i="1"/>
  <c r="AJ44" i="1"/>
  <c r="AF44" i="1"/>
  <c r="V16" i="1"/>
  <c r="W16" i="1"/>
  <c r="Q16" i="1"/>
  <c r="X16" i="1"/>
  <c r="O16" i="1"/>
  <c r="AT16" i="1"/>
  <c r="AJ16" i="1"/>
  <c r="X51" i="1"/>
  <c r="W51" i="1"/>
  <c r="Q51" i="1"/>
  <c r="V51" i="1"/>
  <c r="AT51" i="1"/>
  <c r="K14" i="2"/>
  <c r="O51" i="1"/>
  <c r="G14" i="2"/>
  <c r="H14" i="2" s="1"/>
  <c r="AJ71" i="1"/>
  <c r="X87" i="1"/>
  <c r="Q87" i="1"/>
  <c r="W87" i="1"/>
  <c r="V87" i="1"/>
  <c r="AT87" i="1"/>
  <c r="O87" i="1"/>
  <c r="O79" i="1"/>
  <c r="K41" i="2"/>
  <c r="X79" i="1"/>
  <c r="Q79" i="1"/>
  <c r="V79" i="1"/>
  <c r="W79" i="1"/>
  <c r="AT79" i="1"/>
  <c r="G41" i="2"/>
  <c r="H41" i="2" s="1"/>
  <c r="AJ67" i="1"/>
  <c r="W41" i="1"/>
  <c r="O41" i="1"/>
  <c r="X41" i="1"/>
  <c r="Q41" i="1"/>
  <c r="V41" i="1"/>
  <c r="AT41" i="1"/>
  <c r="X34" i="1"/>
  <c r="Q34" i="1"/>
  <c r="W34" i="1"/>
  <c r="AT34" i="1"/>
  <c r="V34" i="1"/>
  <c r="O34" i="1"/>
  <c r="G40" i="2"/>
  <c r="H40" i="2" s="1"/>
  <c r="AT78" i="1"/>
  <c r="O78" i="1"/>
  <c r="W78" i="1"/>
  <c r="X78" i="1"/>
  <c r="Q78" i="1"/>
  <c r="V78" i="1"/>
  <c r="K40" i="2"/>
  <c r="AJ19" i="1"/>
  <c r="X77" i="1"/>
  <c r="AT77" i="1"/>
  <c r="W77" i="1"/>
  <c r="O77" i="1"/>
  <c r="Q77" i="1"/>
  <c r="V77" i="1"/>
  <c r="AJ28" i="1"/>
  <c r="AJ328" i="1"/>
  <c r="AJ172" i="1"/>
  <c r="AJ325" i="1"/>
  <c r="AJ289" i="1"/>
  <c r="AJ301" i="1"/>
  <c r="AJ15" i="1"/>
  <c r="AJ143" i="1"/>
  <c r="AJ237" i="1"/>
  <c r="AJ265" i="1"/>
  <c r="AJ249" i="1"/>
  <c r="AJ165" i="1"/>
  <c r="AJ21" i="1"/>
  <c r="AJ62" i="1"/>
  <c r="J15" i="2"/>
  <c r="L15" i="2" s="1"/>
  <c r="AJ269" i="1"/>
  <c r="AJ169" i="1"/>
  <c r="AJ297" i="1"/>
  <c r="AJ82" i="1"/>
  <c r="AJ284" i="1"/>
  <c r="AJ52" i="1"/>
  <c r="AJ240" i="1"/>
  <c r="AJ91" i="1"/>
  <c r="AJ126" i="1"/>
  <c r="AJ24" i="1"/>
  <c r="AJ123" i="1"/>
  <c r="AJ232" i="1"/>
  <c r="AJ262" i="1"/>
  <c r="AJ193" i="1"/>
  <c r="AF3" i="2"/>
  <c r="AU3" i="2" s="1"/>
  <c r="AD3" i="2"/>
  <c r="AS3" i="2" s="1"/>
  <c r="AH3" i="2"/>
  <c r="AB3" i="2"/>
  <c r="AQ3" i="2" s="1"/>
  <c r="AL3" i="2"/>
  <c r="BA3" i="2" s="1"/>
  <c r="AJ3" i="2"/>
  <c r="AY3" i="2" s="1"/>
  <c r="J21" i="2"/>
  <c r="L21" i="2" s="1"/>
  <c r="AJ223" i="1"/>
  <c r="AJ29" i="1"/>
  <c r="C7" i="1"/>
  <c r="AJ86" i="1"/>
  <c r="AJ116" i="1"/>
  <c r="AJ306" i="1"/>
  <c r="AJ65" i="1"/>
  <c r="AJ208" i="1"/>
  <c r="J12" i="2"/>
  <c r="L12" i="2" s="1"/>
  <c r="AJ78" i="1"/>
  <c r="AJ219" i="1"/>
  <c r="AJ221" i="1"/>
  <c r="AJ299" i="1"/>
  <c r="T85" i="2"/>
  <c r="U85" i="2" s="1"/>
  <c r="V84" i="2" s="1"/>
  <c r="AJ303" i="1"/>
  <c r="AJ291" i="1"/>
  <c r="AF291" i="1"/>
  <c r="Q108" i="1"/>
  <c r="X107" i="1"/>
  <c r="Q107" i="1"/>
  <c r="V107" i="1"/>
  <c r="W107" i="1"/>
  <c r="O107" i="1"/>
  <c r="AT107" i="1"/>
  <c r="X247" i="1"/>
  <c r="Q248" i="1"/>
  <c r="Q247" i="1"/>
  <c r="W247" i="1"/>
  <c r="O247" i="1"/>
  <c r="V247" i="1"/>
  <c r="AJ188" i="1"/>
  <c r="AF188" i="1"/>
  <c r="AJ170" i="1"/>
  <c r="AF235" i="1"/>
  <c r="AJ235" i="1"/>
  <c r="AJ319" i="1"/>
  <c r="AJ224" i="1"/>
  <c r="AJ160" i="1"/>
  <c r="AJ230" i="1"/>
  <c r="X243" i="1"/>
  <c r="O243" i="1"/>
  <c r="W243" i="1"/>
  <c r="V243" i="1"/>
  <c r="AF248" i="1"/>
  <c r="AJ248" i="1"/>
  <c r="AJ227" i="1"/>
  <c r="AJ209" i="1"/>
  <c r="Q244" i="1"/>
  <c r="O244" i="1"/>
  <c r="X244" i="1"/>
  <c r="Q245" i="1"/>
  <c r="V244" i="1"/>
  <c r="W244" i="1"/>
  <c r="W201" i="1"/>
  <c r="Q201" i="1"/>
  <c r="AT201" i="1"/>
  <c r="V201" i="1"/>
  <c r="X201" i="1"/>
  <c r="O201" i="1"/>
  <c r="AT155" i="1"/>
  <c r="V155" i="1"/>
  <c r="Q155" i="1"/>
  <c r="W155" i="1"/>
  <c r="O155" i="1"/>
  <c r="X155" i="1"/>
  <c r="AJ196" i="1"/>
  <c r="AJ103" i="1"/>
  <c r="V175" i="1"/>
  <c r="W175" i="1"/>
  <c r="X175" i="1"/>
  <c r="O175" i="1"/>
  <c r="AT175" i="1"/>
  <c r="Q176" i="1"/>
  <c r="O282" i="1"/>
  <c r="W282" i="1"/>
  <c r="X282" i="1"/>
  <c r="V282" i="1"/>
  <c r="Q282" i="1"/>
  <c r="Q283" i="1"/>
  <c r="Q284" i="1"/>
  <c r="AJ183" i="1"/>
  <c r="AJ194" i="1"/>
  <c r="AJ290" i="1"/>
  <c r="W233" i="1"/>
  <c r="V233" i="1"/>
  <c r="O233" i="1"/>
  <c r="Q233" i="1"/>
  <c r="Q234" i="1"/>
  <c r="X233" i="1"/>
  <c r="W182" i="1"/>
  <c r="AT182" i="1"/>
  <c r="X182" i="1"/>
  <c r="O182" i="1"/>
  <c r="Q182" i="1"/>
  <c r="V182" i="1"/>
  <c r="AJ137" i="1"/>
  <c r="AJ134" i="1"/>
  <c r="Q292" i="1"/>
  <c r="AJ180" i="1"/>
  <c r="AF174" i="1"/>
  <c r="AJ174" i="1"/>
  <c r="O202" i="1"/>
  <c r="X202" i="1"/>
  <c r="Q203" i="1"/>
  <c r="V202" i="1"/>
  <c r="Q202" i="1"/>
  <c r="W202" i="1"/>
  <c r="AT202" i="1"/>
  <c r="AJ238" i="1"/>
  <c r="O187" i="1"/>
  <c r="W187" i="1"/>
  <c r="AT187" i="1"/>
  <c r="X187" i="1"/>
  <c r="Q187" i="1"/>
  <c r="V187" i="1"/>
  <c r="W249" i="1"/>
  <c r="AT249" i="1"/>
  <c r="V249" i="1"/>
  <c r="Q250" i="1"/>
  <c r="X249" i="1"/>
  <c r="O249" i="1"/>
  <c r="Q121" i="1"/>
  <c r="X121" i="1"/>
  <c r="W121" i="1"/>
  <c r="V121" i="1"/>
  <c r="AT121" i="1"/>
  <c r="Q122" i="1"/>
  <c r="O121" i="1"/>
  <c r="O171" i="1"/>
  <c r="X171" i="1"/>
  <c r="Q172" i="1"/>
  <c r="W171" i="1"/>
  <c r="V171" i="1"/>
  <c r="AT171" i="1"/>
  <c r="W315" i="1"/>
  <c r="O315" i="1"/>
  <c r="V315" i="1"/>
  <c r="X315" i="1"/>
  <c r="Q306" i="1"/>
  <c r="X306" i="1"/>
  <c r="V306" i="1"/>
  <c r="AT306" i="1"/>
  <c r="Q307" i="1"/>
  <c r="O306" i="1"/>
  <c r="W306" i="1"/>
  <c r="AJ251" i="1"/>
  <c r="AJ292" i="1"/>
  <c r="Q133" i="1"/>
  <c r="V133" i="1"/>
  <c r="AT133" i="1"/>
  <c r="O133" i="1"/>
  <c r="Q134" i="1"/>
  <c r="W133" i="1"/>
  <c r="X133" i="1"/>
  <c r="Q232" i="1"/>
  <c r="AJ314" i="1"/>
  <c r="Q142" i="1"/>
  <c r="AJ168" i="1"/>
  <c r="AJ190" i="1"/>
  <c r="W199" i="1"/>
  <c r="V199" i="1"/>
  <c r="Q200" i="1"/>
  <c r="AT199" i="1"/>
  <c r="O199" i="1"/>
  <c r="X199" i="1"/>
  <c r="X220" i="1"/>
  <c r="Q221" i="1"/>
  <c r="AT220" i="1"/>
  <c r="O220" i="1"/>
  <c r="Q220" i="1"/>
  <c r="W220" i="1"/>
  <c r="V220" i="1"/>
  <c r="O290" i="1"/>
  <c r="W290" i="1"/>
  <c r="Q290" i="1"/>
  <c r="V290" i="1"/>
  <c r="X290" i="1"/>
  <c r="O104" i="1"/>
  <c r="V104" i="1"/>
  <c r="Q104" i="1"/>
  <c r="W104" i="1"/>
  <c r="X104" i="1"/>
  <c r="Q105" i="1"/>
  <c r="AT104" i="1"/>
  <c r="Q183" i="1"/>
  <c r="V183" i="1"/>
  <c r="O183" i="1"/>
  <c r="AT183" i="1"/>
  <c r="Q184" i="1"/>
  <c r="X183" i="1"/>
  <c r="W183" i="1"/>
  <c r="AF283" i="1"/>
  <c r="AJ283" i="1"/>
  <c r="AT147" i="1"/>
  <c r="O147" i="1"/>
  <c r="Q148" i="1"/>
  <c r="X147" i="1"/>
  <c r="Q147" i="1"/>
  <c r="W147" i="1"/>
  <c r="V147" i="1"/>
  <c r="AT213" i="1"/>
  <c r="V213" i="1"/>
  <c r="Q214" i="1"/>
  <c r="O213" i="1"/>
  <c r="X213" i="1"/>
  <c r="W213" i="1"/>
  <c r="AJ323" i="1"/>
  <c r="AT189" i="1"/>
  <c r="Q189" i="1"/>
  <c r="O189" i="1"/>
  <c r="W189" i="1"/>
  <c r="Q190" i="1"/>
  <c r="X189" i="1"/>
  <c r="V189" i="1"/>
  <c r="AJ279" i="1"/>
  <c r="X316" i="1"/>
  <c r="O316" i="1"/>
  <c r="Q317" i="1"/>
  <c r="W316" i="1"/>
  <c r="V316" i="1"/>
  <c r="R316" i="1"/>
  <c r="Q316" i="1"/>
  <c r="R317" i="1"/>
  <c r="AJ281" i="1"/>
  <c r="AJ151" i="1"/>
  <c r="AT177" i="1"/>
  <c r="Q178" i="1"/>
  <c r="X177" i="1"/>
  <c r="W177" i="1"/>
  <c r="O177" i="1"/>
  <c r="Q177" i="1"/>
  <c r="V177" i="1"/>
  <c r="AT169" i="1"/>
  <c r="O169" i="1"/>
  <c r="X169" i="1"/>
  <c r="W169" i="1"/>
  <c r="V169" i="1"/>
  <c r="Q169" i="1"/>
  <c r="V296" i="1"/>
  <c r="Q297" i="1"/>
  <c r="AT296" i="1"/>
  <c r="X296" i="1"/>
  <c r="O296" i="1"/>
  <c r="W296" i="1"/>
  <c r="Q296" i="1"/>
  <c r="AJ242" i="1"/>
  <c r="AF242" i="1"/>
  <c r="AJ326" i="1"/>
  <c r="W256" i="1"/>
  <c r="AT256" i="1"/>
  <c r="O256" i="1"/>
  <c r="V256" i="1"/>
  <c r="Q256" i="1"/>
  <c r="X256" i="1"/>
  <c r="AJ122" i="1"/>
  <c r="AF272" i="1"/>
  <c r="AJ272" i="1"/>
  <c r="AJ315" i="1"/>
  <c r="AF315" i="1"/>
  <c r="W280" i="1"/>
  <c r="Q280" i="1"/>
  <c r="X280" i="1"/>
  <c r="Q281" i="1"/>
  <c r="O280" i="1"/>
  <c r="V280" i="1"/>
  <c r="AJ222" i="1"/>
  <c r="AF222" i="1"/>
  <c r="AJ252" i="1"/>
  <c r="AF105" i="1"/>
  <c r="AJ105" i="1"/>
  <c r="AJ229" i="1"/>
  <c r="AJ286" i="1"/>
  <c r="AJ298" i="1"/>
  <c r="AJ199" i="1"/>
  <c r="AJ228" i="1"/>
  <c r="AF228" i="1"/>
  <c r="AJ312" i="1"/>
  <c r="AF312" i="1"/>
  <c r="AJ239" i="1"/>
  <c r="AJ288" i="1"/>
  <c r="AJ200" i="1"/>
  <c r="O170" i="1"/>
  <c r="AT170" i="1"/>
  <c r="W170" i="1"/>
  <c r="V170" i="1"/>
  <c r="X170" i="1"/>
  <c r="Q170" i="1"/>
  <c r="Q171" i="1"/>
  <c r="O268" i="1"/>
  <c r="Q268" i="1"/>
  <c r="V268" i="1"/>
  <c r="W268" i="1"/>
  <c r="X268" i="1"/>
  <c r="AT268" i="1"/>
  <c r="Q269" i="1"/>
  <c r="AT228" i="1"/>
  <c r="V228" i="1"/>
  <c r="X228" i="1"/>
  <c r="W228" i="1"/>
  <c r="O228" i="1"/>
  <c r="Q228" i="1"/>
  <c r="W212" i="1"/>
  <c r="V212" i="1"/>
  <c r="AT212" i="1"/>
  <c r="X212" i="1"/>
  <c r="O212" i="1"/>
  <c r="Q212" i="1"/>
  <c r="Q213" i="1"/>
  <c r="O151" i="1"/>
  <c r="W151" i="1"/>
  <c r="X151" i="1"/>
  <c r="AT151" i="1"/>
  <c r="Q151" i="1"/>
  <c r="V151" i="1"/>
  <c r="AJ274" i="1"/>
  <c r="AJ322" i="1"/>
  <c r="X238" i="1"/>
  <c r="O238" i="1"/>
  <c r="Q238" i="1"/>
  <c r="W238" i="1"/>
  <c r="V238" i="1"/>
  <c r="Q239" i="1"/>
  <c r="W230" i="1"/>
  <c r="AT230" i="1"/>
  <c r="V230" i="1"/>
  <c r="X230" i="1"/>
  <c r="O230" i="1"/>
  <c r="Q231" i="1"/>
  <c r="AJ179" i="1"/>
  <c r="AJ307" i="1"/>
  <c r="X115" i="1"/>
  <c r="V115" i="1"/>
  <c r="O115" i="1"/>
  <c r="AT115" i="1"/>
  <c r="W115" i="1"/>
  <c r="Q115" i="1"/>
  <c r="Q117" i="1"/>
  <c r="R17" i="1"/>
  <c r="V320" i="1"/>
  <c r="X320" i="1"/>
  <c r="O320" i="1"/>
  <c r="W320" i="1"/>
  <c r="Y303" i="1"/>
  <c r="S265" i="1"/>
  <c r="S318" i="1"/>
  <c r="T161" i="1"/>
  <c r="T156" i="1"/>
  <c r="S285" i="1"/>
  <c r="U85" i="1"/>
  <c r="T320" i="1"/>
  <c r="U248" i="1"/>
  <c r="U108" i="1"/>
  <c r="N11" i="1"/>
  <c r="U296" i="1"/>
  <c r="U200" i="1"/>
  <c r="U191" i="1"/>
  <c r="S313" i="1"/>
  <c r="U311" i="1"/>
  <c r="U172" i="1"/>
  <c r="U167" i="1"/>
  <c r="U195" i="1"/>
  <c r="U69" i="1"/>
  <c r="U121" i="1"/>
  <c r="N242" i="1"/>
  <c r="Y210" i="1"/>
  <c r="U281" i="1"/>
  <c r="U122" i="1"/>
  <c r="U206" i="1"/>
  <c r="U288" i="1"/>
  <c r="U62" i="1"/>
  <c r="T111" i="1"/>
  <c r="U260" i="1"/>
  <c r="U102" i="1"/>
  <c r="Y280" i="1"/>
  <c r="U252" i="1"/>
  <c r="U266" i="1"/>
  <c r="Y167" i="1"/>
  <c r="U303" i="1"/>
  <c r="U133" i="1"/>
  <c r="U154" i="1"/>
  <c r="U197" i="1"/>
  <c r="U15" i="1"/>
  <c r="S186" i="1"/>
  <c r="U235" i="1"/>
  <c r="U239" i="1"/>
  <c r="U145" i="1"/>
  <c r="U211" i="1"/>
  <c r="U47" i="1"/>
  <c r="U89" i="1"/>
  <c r="U155" i="1"/>
  <c r="U275" i="1"/>
  <c r="U332" i="1"/>
  <c r="U234" i="1"/>
  <c r="U124" i="1"/>
  <c r="U292" i="1"/>
  <c r="U309" i="1"/>
  <c r="U231" i="1"/>
  <c r="U67" i="1"/>
  <c r="U302" i="1"/>
  <c r="U269" i="1"/>
  <c r="U271" i="1"/>
  <c r="U330" i="1"/>
  <c r="U161" i="1"/>
  <c r="T211" i="1"/>
  <c r="T138" i="1"/>
  <c r="U30" i="1"/>
  <c r="N285" i="1"/>
  <c r="U118" i="1"/>
  <c r="U277" i="1"/>
  <c r="U18" i="1"/>
  <c r="U287" i="1"/>
  <c r="U157" i="1"/>
  <c r="U116" i="1"/>
  <c r="U95" i="1"/>
  <c r="U165" i="1"/>
  <c r="T171" i="1"/>
  <c r="U297" i="1"/>
  <c r="U216" i="1"/>
  <c r="U24" i="1"/>
  <c r="U21" i="1"/>
  <c r="U244" i="1"/>
  <c r="S302" i="1"/>
  <c r="Y189" i="1"/>
  <c r="N257" i="1"/>
  <c r="U308" i="1"/>
  <c r="U171" i="1"/>
  <c r="U113" i="1"/>
  <c r="U29" i="1"/>
  <c r="U180" i="1"/>
  <c r="U299" i="1"/>
  <c r="U238" i="1"/>
  <c r="U326" i="1"/>
  <c r="U222" i="1"/>
  <c r="U327" i="1"/>
  <c r="U295" i="1"/>
  <c r="U225" i="1"/>
  <c r="U241" i="1"/>
  <c r="U245" i="1"/>
  <c r="U221" i="1"/>
  <c r="Y258" i="1"/>
  <c r="U166" i="1"/>
  <c r="U110" i="1"/>
  <c r="U179" i="1"/>
  <c r="U190" i="1"/>
  <c r="U209" i="1"/>
  <c r="Y122" i="1"/>
  <c r="U306" i="1"/>
  <c r="T213" i="1"/>
  <c r="U137" i="1"/>
  <c r="T145" i="1"/>
  <c r="U203" i="1"/>
  <c r="U43" i="1"/>
  <c r="U86" i="1"/>
  <c r="U20" i="1"/>
  <c r="S201" i="1"/>
  <c r="T220" i="1"/>
  <c r="S120" i="1"/>
  <c r="T300" i="1"/>
  <c r="Y192" i="1"/>
  <c r="U135" i="1"/>
  <c r="S234" i="1"/>
  <c r="U42" i="1"/>
  <c r="U78" i="1"/>
  <c r="U264" i="1"/>
  <c r="U54" i="1"/>
  <c r="U114" i="1"/>
  <c r="U201" i="1"/>
  <c r="U80" i="1"/>
  <c r="U65" i="1"/>
  <c r="U111" i="1"/>
  <c r="U232" i="1"/>
  <c r="U32" i="1"/>
  <c r="U57" i="1"/>
  <c r="U70" i="1"/>
  <c r="Y113" i="1"/>
  <c r="U212" i="1"/>
  <c r="U97" i="1"/>
  <c r="U313" i="1"/>
  <c r="U207" i="1"/>
  <c r="U53" i="1"/>
  <c r="U236" i="1"/>
  <c r="U119" i="1"/>
  <c r="U151" i="1"/>
  <c r="N112" i="1"/>
  <c r="N259" i="1"/>
  <c r="U40" i="1"/>
  <c r="T259" i="1"/>
  <c r="U39" i="1"/>
  <c r="U199" i="1"/>
  <c r="Y257" i="1"/>
  <c r="U294" i="1"/>
  <c r="Y123" i="1"/>
  <c r="U255" i="1"/>
  <c r="U35" i="1"/>
  <c r="U98" i="1"/>
  <c r="U249" i="1"/>
  <c r="U175" i="1"/>
  <c r="N318" i="1"/>
  <c r="U278" i="1"/>
  <c r="U272" i="1"/>
  <c r="U19" i="1"/>
  <c r="U26" i="1"/>
  <c r="U99" i="1"/>
  <c r="Y294" i="1"/>
  <c r="U77" i="1"/>
  <c r="U33" i="1"/>
  <c r="U204" i="1"/>
  <c r="U162" i="1"/>
  <c r="U310" i="1"/>
  <c r="U106" i="1"/>
  <c r="T261" i="1"/>
  <c r="U279" i="1"/>
  <c r="U182" i="1"/>
  <c r="U183" i="1"/>
  <c r="N293" i="1"/>
  <c r="S175" i="1"/>
  <c r="N188" i="1"/>
  <c r="U283" i="1"/>
  <c r="Y202" i="1"/>
  <c r="U331" i="1"/>
  <c r="U307" i="1"/>
  <c r="U168" i="1"/>
  <c r="U193" i="1"/>
  <c r="S102" i="1"/>
  <c r="U90" i="1"/>
  <c r="S290" i="1"/>
  <c r="N323" i="1"/>
  <c r="U94" i="1"/>
  <c r="U284" i="1"/>
  <c r="U91" i="1"/>
  <c r="U88" i="1"/>
  <c r="U301" i="1"/>
  <c r="U109" i="1"/>
  <c r="U163" i="1"/>
  <c r="U247" i="1"/>
  <c r="N328" i="1"/>
  <c r="T330" i="1"/>
  <c r="U316" i="1"/>
  <c r="U51" i="1"/>
  <c r="U184" i="1"/>
  <c r="N319" i="1"/>
  <c r="U265" i="1"/>
  <c r="U187" i="1"/>
  <c r="U226" i="1"/>
  <c r="U60" i="1"/>
  <c r="U115" i="1"/>
  <c r="U202" i="1"/>
  <c r="U246" i="1"/>
  <c r="U227" i="1"/>
  <c r="U290" i="1"/>
  <c r="U52" i="1"/>
  <c r="U213" i="1"/>
  <c r="U254" i="1"/>
  <c r="U34" i="1"/>
  <c r="U68" i="1"/>
  <c r="U261" i="1"/>
  <c r="U181" i="1"/>
  <c r="U22" i="1"/>
  <c r="N174" i="1"/>
  <c r="U56" i="1"/>
  <c r="N321" i="1"/>
  <c r="U315" i="1"/>
  <c r="U230" i="1"/>
  <c r="U305" i="1"/>
  <c r="U105" i="1"/>
  <c r="U280" i="1"/>
  <c r="U103" i="1"/>
  <c r="U134" i="1"/>
  <c r="N274" i="1"/>
  <c r="U149" i="1"/>
  <c r="U41" i="1"/>
  <c r="T110" i="1"/>
  <c r="S103" i="1"/>
  <c r="S266" i="1"/>
  <c r="N329" i="1"/>
  <c r="S179" i="1"/>
  <c r="U139" i="1"/>
  <c r="N276" i="1"/>
  <c r="Y115" i="1"/>
  <c r="U44" i="1"/>
  <c r="U185" i="1"/>
  <c r="S298" i="1"/>
  <c r="U320" i="1"/>
  <c r="N198" i="1"/>
  <c r="T152" i="1"/>
  <c r="U156" i="1"/>
  <c r="U205" i="1"/>
  <c r="U75" i="1"/>
  <c r="U59" i="1"/>
  <c r="U104" i="1"/>
  <c r="U214" i="1"/>
  <c r="U148" i="1"/>
  <c r="U220" i="1"/>
  <c r="N322" i="1"/>
  <c r="T197" i="1"/>
  <c r="N251" i="1"/>
  <c r="T178" i="1"/>
  <c r="T167" i="1"/>
  <c r="S125" i="1"/>
  <c r="U140" i="1"/>
  <c r="U81" i="1"/>
  <c r="U160" i="1"/>
  <c r="T140" i="1"/>
  <c r="U126" i="1"/>
  <c r="U192" i="1"/>
  <c r="N314" i="1"/>
  <c r="N215" i="1"/>
  <c r="T204" i="1"/>
  <c r="U169" i="1"/>
  <c r="U268" i="1"/>
  <c r="U253" i="1"/>
  <c r="U96" i="1"/>
  <c r="U16" i="1"/>
  <c r="U142" i="1"/>
  <c r="U93" i="1"/>
  <c r="U37" i="1"/>
  <c r="U270" i="1"/>
  <c r="Y207" i="1"/>
  <c r="U300" i="1"/>
  <c r="U224" i="1"/>
  <c r="U159" i="1"/>
  <c r="U125" i="1"/>
  <c r="U233" i="1"/>
  <c r="Y228" i="1"/>
  <c r="Y219" i="1"/>
  <c r="U186" i="1"/>
  <c r="U325" i="1"/>
  <c r="U210" i="1"/>
  <c r="N312" i="1"/>
  <c r="U228" i="1"/>
  <c r="U143" i="1"/>
  <c r="U258" i="1"/>
  <c r="U263" i="1"/>
  <c r="U208" i="1"/>
  <c r="U147" i="1"/>
  <c r="U123" i="1"/>
  <c r="U196" i="1"/>
  <c r="U170" i="1"/>
  <c r="Y199" i="1"/>
  <c r="T216" i="1"/>
  <c r="Y165" i="1"/>
  <c r="N298" i="1"/>
  <c r="S109" i="1"/>
  <c r="S221" i="1"/>
  <c r="N194" i="1"/>
  <c r="U291" i="1"/>
  <c r="U71" i="1"/>
  <c r="U46" i="1"/>
  <c r="U79" i="1"/>
  <c r="U138" i="1"/>
  <c r="U120" i="1"/>
  <c r="U286" i="1"/>
  <c r="S174" i="1"/>
  <c r="U262" i="1"/>
  <c r="U304" i="1"/>
  <c r="U256" i="1"/>
  <c r="N324" i="1"/>
  <c r="T256" i="1"/>
  <c r="U240" i="1"/>
  <c r="Y170" i="1"/>
  <c r="U243" i="1"/>
  <c r="N229" i="1"/>
  <c r="U317" i="1"/>
  <c r="U173" i="1"/>
  <c r="U49" i="1"/>
  <c r="U282" i="1"/>
  <c r="U87" i="1"/>
  <c r="U25" i="1"/>
  <c r="U158" i="1"/>
  <c r="U178" i="1"/>
  <c r="U127" i="1"/>
  <c r="U250" i="1"/>
  <c r="U141" i="1"/>
  <c r="U84" i="1"/>
  <c r="U146" i="1"/>
  <c r="U189" i="1"/>
  <c r="T245" i="1"/>
  <c r="U267" i="1"/>
  <c r="N273" i="1"/>
  <c r="U107" i="1"/>
  <c r="U289" i="1"/>
  <c r="U223" i="1"/>
  <c r="S288" i="1"/>
  <c r="Y169" i="1"/>
  <c r="Y166" i="1"/>
  <c r="N152" i="1"/>
  <c r="S157" i="1"/>
  <c r="U64" i="1"/>
  <c r="U177" i="1"/>
  <c r="U219" i="1"/>
  <c r="U82" i="1"/>
  <c r="U237" i="1"/>
  <c r="U28" i="1"/>
  <c r="AA81" i="1"/>
  <c r="N5" i="1"/>
  <c r="AA71" i="1"/>
  <c r="AA84" i="1"/>
  <c r="N8" i="1"/>
  <c r="Q95" i="2"/>
  <c r="Q75" i="2"/>
  <c r="Q60" i="2"/>
  <c r="Q80" i="2"/>
  <c r="AA65" i="1"/>
  <c r="AA57" i="1"/>
  <c r="AA68" i="1"/>
  <c r="AA42" i="1"/>
  <c r="AA54" i="1"/>
  <c r="AA46" i="1"/>
  <c r="AA33" i="1"/>
  <c r="AA26" i="1"/>
  <c r="AA20" i="1"/>
  <c r="AA80" i="1"/>
  <c r="AA60" i="1"/>
  <c r="AA43" i="1"/>
  <c r="AA41" i="1"/>
  <c r="AA44" i="1"/>
  <c r="Q65" i="2"/>
  <c r="AA90" i="1"/>
  <c r="AA75" i="1"/>
  <c r="AA86" i="1"/>
  <c r="AA25" i="1"/>
  <c r="C67" i="2"/>
  <c r="AA32" i="1"/>
  <c r="AA59" i="1"/>
  <c r="AA35" i="1"/>
  <c r="AA30" i="1"/>
  <c r="AA70" i="1"/>
  <c r="AA52" i="1"/>
  <c r="AA67" i="1"/>
  <c r="Q70" i="2"/>
  <c r="AA21" i="1"/>
  <c r="Q90" i="2"/>
  <c r="AA79" i="1"/>
  <c r="AA24" i="1"/>
  <c r="AA51" i="1"/>
  <c r="AA15" i="1"/>
  <c r="AA18" i="1"/>
  <c r="AA37" i="1"/>
  <c r="AA28" i="1"/>
  <c r="AA22" i="1"/>
  <c r="N9" i="1"/>
  <c r="AA19" i="1"/>
  <c r="AA69" i="1"/>
  <c r="AA29" i="1"/>
  <c r="AA34" i="1"/>
  <c r="AA78" i="1"/>
  <c r="AA49" i="1"/>
  <c r="AA47" i="1"/>
  <c r="AA39" i="1"/>
  <c r="AA16" i="1"/>
  <c r="N7" i="1"/>
  <c r="AA62" i="1"/>
  <c r="AA87" i="1"/>
  <c r="AA53" i="1"/>
  <c r="N6" i="1"/>
  <c r="AA91" i="1"/>
  <c r="AA40" i="1"/>
  <c r="AA85" i="1"/>
  <c r="AA77" i="1"/>
  <c r="AA88" i="1"/>
  <c r="AA56" i="1"/>
  <c r="N2" i="1"/>
  <c r="AA82" i="1"/>
  <c r="Q85" i="2"/>
  <c r="AA64" i="1"/>
  <c r="AA89" i="1"/>
  <c r="V152" i="1" l="1"/>
  <c r="AT152" i="1"/>
  <c r="O152" i="1"/>
  <c r="X152" i="1"/>
  <c r="W152" i="1"/>
  <c r="Q152" i="1"/>
  <c r="Q154" i="1"/>
  <c r="Q153" i="1"/>
  <c r="V298" i="1"/>
  <c r="Q298" i="1"/>
  <c r="AT298" i="1"/>
  <c r="X298" i="1"/>
  <c r="Q299" i="1"/>
  <c r="O298" i="1"/>
  <c r="W298" i="1"/>
  <c r="AJ216" i="1"/>
  <c r="AJ167" i="1"/>
  <c r="AJ178" i="1"/>
  <c r="W251" i="1"/>
  <c r="Q251" i="1"/>
  <c r="Q252" i="1"/>
  <c r="V251" i="1"/>
  <c r="O251" i="1"/>
  <c r="AT251" i="1"/>
  <c r="X251" i="1"/>
  <c r="AJ197" i="1"/>
  <c r="W322" i="1"/>
  <c r="O322" i="1"/>
  <c r="V322" i="1"/>
  <c r="X322" i="1"/>
  <c r="AT198" i="1"/>
  <c r="V198" i="1"/>
  <c r="O198" i="1"/>
  <c r="X198" i="1"/>
  <c r="W198" i="1"/>
  <c r="Q199" i="1"/>
  <c r="Q198" i="1"/>
  <c r="R330" i="1"/>
  <c r="W329" i="1"/>
  <c r="O329" i="1"/>
  <c r="Q330" i="1"/>
  <c r="X329" i="1"/>
  <c r="V329" i="1"/>
  <c r="AJ110" i="1"/>
  <c r="AJ330" i="1"/>
  <c r="V188" i="1"/>
  <c r="X188" i="1"/>
  <c r="Q188" i="1"/>
  <c r="O188" i="1"/>
  <c r="AT188" i="1"/>
  <c r="W188" i="1"/>
  <c r="AJ300" i="1"/>
  <c r="AJ220" i="1"/>
  <c r="W257" i="1"/>
  <c r="Q257" i="1"/>
  <c r="O257" i="1"/>
  <c r="AT257" i="1"/>
  <c r="X257" i="1"/>
  <c r="Q258" i="1"/>
  <c r="V257" i="1"/>
  <c r="AJ138" i="1"/>
  <c r="AJ211" i="1"/>
  <c r="AJ156" i="1"/>
  <c r="AJ161" i="1"/>
  <c r="W293" i="1"/>
  <c r="Q294" i="1"/>
  <c r="O293" i="1"/>
  <c r="AT293" i="1"/>
  <c r="Q293" i="1"/>
  <c r="V293" i="1"/>
  <c r="X293" i="1"/>
  <c r="O273" i="1"/>
  <c r="Q273" i="1"/>
  <c r="V273" i="1"/>
  <c r="W273" i="1"/>
  <c r="X273" i="1"/>
  <c r="AF245" i="1"/>
  <c r="AJ245" i="1"/>
  <c r="AF261" i="1"/>
  <c r="AJ261" i="1"/>
  <c r="AJ259" i="1"/>
  <c r="AJ145" i="1"/>
  <c r="AJ111" i="1"/>
  <c r="V112" i="1"/>
  <c r="W112" i="1"/>
  <c r="X112" i="1"/>
  <c r="Q112" i="1"/>
  <c r="O112" i="1"/>
  <c r="AT112" i="1"/>
  <c r="AJ213" i="1"/>
  <c r="Q230" i="1"/>
  <c r="W229" i="1"/>
  <c r="Q229" i="1"/>
  <c r="V229" i="1"/>
  <c r="AT229" i="1"/>
  <c r="O229" i="1"/>
  <c r="X229" i="1"/>
  <c r="AJ256" i="1"/>
  <c r="AF256" i="1"/>
  <c r="AJ204" i="1"/>
  <c r="V321" i="1"/>
  <c r="R322" i="1"/>
  <c r="Q321" i="1"/>
  <c r="X321" i="1"/>
  <c r="Q322" i="1"/>
  <c r="R321" i="1"/>
  <c r="O321" i="1"/>
  <c r="W321" i="1"/>
  <c r="R315" i="1"/>
  <c r="Q315" i="1"/>
  <c r="Q314" i="1"/>
  <c r="V314" i="1"/>
  <c r="R314" i="1"/>
  <c r="X314" i="1"/>
  <c r="O314" i="1"/>
  <c r="W314" i="1"/>
  <c r="AJ140" i="1"/>
  <c r="AJ171" i="1"/>
  <c r="R313" i="1"/>
  <c r="Q312" i="1"/>
  <c r="W312" i="1"/>
  <c r="O312" i="1"/>
  <c r="V312" i="1"/>
  <c r="R312" i="1"/>
  <c r="Q313" i="1"/>
  <c r="X312" i="1"/>
  <c r="O319" i="1"/>
  <c r="V319" i="1"/>
  <c r="X319" i="1"/>
  <c r="R320" i="1"/>
  <c r="Q320" i="1"/>
  <c r="W319" i="1"/>
  <c r="R66" i="1"/>
  <c r="R55" i="1"/>
  <c r="R27" i="1"/>
  <c r="J29" i="2"/>
  <c r="L29" i="2" s="1"/>
  <c r="L1" i="2" s="1"/>
  <c r="B1" i="2" s="1"/>
  <c r="K1" i="2" s="1"/>
  <c r="K29" i="2"/>
  <c r="K3" i="2"/>
  <c r="S47" i="2"/>
  <c r="R47" i="2"/>
  <c r="R132" i="1"/>
  <c r="V34" i="2"/>
  <c r="V33" i="2" s="1"/>
  <c r="P18" i="2"/>
  <c r="R38" i="2"/>
  <c r="R37" i="2" s="1"/>
  <c r="Q17" i="2"/>
  <c r="Q16" i="2" s="1"/>
  <c r="S44" i="2"/>
  <c r="Q18" i="2"/>
  <c r="S34" i="2"/>
  <c r="S33" i="2" s="1"/>
  <c r="P35" i="2"/>
  <c r="T21" i="2"/>
  <c r="T20" i="2" s="1"/>
  <c r="R49" i="2"/>
  <c r="T22" i="2"/>
  <c r="P39" i="2"/>
  <c r="U34" i="2"/>
  <c r="U33" i="2" s="1"/>
  <c r="R22" i="2"/>
  <c r="U22" i="2"/>
  <c r="Q39" i="2"/>
  <c r="T18" i="2"/>
  <c r="V38" i="2"/>
  <c r="V37" i="2" s="1"/>
  <c r="P22" i="2"/>
  <c r="T34" i="2"/>
  <c r="T33" i="2" s="1"/>
  <c r="S17" i="2"/>
  <c r="S16" i="2" s="1"/>
  <c r="U39" i="2"/>
  <c r="S35" i="2"/>
  <c r="Q21" i="2"/>
  <c r="Q20" i="2" s="1"/>
  <c r="R18" i="2"/>
  <c r="R43" i="2"/>
  <c r="U38" i="2"/>
  <c r="U37" i="2" s="1"/>
  <c r="S43" i="2"/>
  <c r="P38" i="2"/>
  <c r="P37" i="2" s="1"/>
  <c r="Q35" i="2"/>
  <c r="V17" i="2"/>
  <c r="V16" i="2" s="1"/>
  <c r="S22" i="2"/>
  <c r="P17" i="2"/>
  <c r="P16" i="2" s="1"/>
  <c r="R45" i="2"/>
  <c r="V35" i="2"/>
  <c r="R17" i="2"/>
  <c r="R16" i="2" s="1"/>
  <c r="V39" i="2"/>
  <c r="T35" i="2"/>
  <c r="S18" i="2"/>
  <c r="R21" i="2"/>
  <c r="R20" i="2" s="1"/>
  <c r="S21" i="2"/>
  <c r="S20" i="2" s="1"/>
  <c r="V22" i="2"/>
  <c r="U18" i="2"/>
  <c r="Q38" i="2"/>
  <c r="Q37" i="2" s="1"/>
  <c r="S45" i="2"/>
  <c r="T39" i="2"/>
  <c r="S38" i="2"/>
  <c r="S37" i="2" s="1"/>
  <c r="U21" i="2"/>
  <c r="U20" i="2" s="1"/>
  <c r="T17" i="2"/>
  <c r="T16" i="2" s="1"/>
  <c r="R35" i="2"/>
  <c r="Q34" i="2"/>
  <c r="Q33" i="2" s="1"/>
  <c r="V21" i="2"/>
  <c r="V20" i="2" s="1"/>
  <c r="R34" i="2"/>
  <c r="T38" i="2"/>
  <c r="T37" i="2" s="1"/>
  <c r="V18" i="2"/>
  <c r="P21" i="2"/>
  <c r="S49" i="2"/>
  <c r="U35" i="2"/>
  <c r="R44" i="2"/>
  <c r="P34" i="2"/>
  <c r="P33" i="2" s="1"/>
  <c r="U17" i="2"/>
  <c r="S39" i="2"/>
  <c r="S42" i="2"/>
  <c r="R42" i="2"/>
  <c r="R39" i="2"/>
  <c r="Q22" i="2"/>
  <c r="M13" i="2"/>
  <c r="M17" i="2"/>
  <c r="M67" i="2"/>
  <c r="K67" i="2"/>
  <c r="K28" i="2"/>
  <c r="K66" i="2"/>
  <c r="K27" i="2"/>
  <c r="H46" i="2"/>
  <c r="M46" i="2"/>
  <c r="H60" i="2"/>
  <c r="M60" i="2"/>
  <c r="H70" i="2"/>
  <c r="M70" i="2"/>
  <c r="H58" i="2"/>
  <c r="M58" i="2"/>
  <c r="H48" i="2"/>
  <c r="M48" i="2"/>
  <c r="H68" i="2"/>
  <c r="M68" i="2"/>
  <c r="H66" i="2"/>
  <c r="M66" i="2"/>
  <c r="H59" i="2"/>
  <c r="M59" i="2"/>
  <c r="H55" i="2"/>
  <c r="M55" i="2"/>
  <c r="H69" i="2"/>
  <c r="M69" i="2"/>
  <c r="H50" i="2"/>
  <c r="M50" i="2"/>
  <c r="H57" i="2"/>
  <c r="M57" i="2"/>
  <c r="M52" i="2"/>
  <c r="H52" i="2"/>
  <c r="M38" i="2"/>
  <c r="M23" i="2"/>
  <c r="M44" i="2"/>
  <c r="M25" i="2"/>
  <c r="M35" i="2"/>
  <c r="M36" i="2"/>
  <c r="M39" i="2"/>
  <c r="M14" i="2"/>
  <c r="M10" i="2"/>
  <c r="AP3" i="2"/>
  <c r="M8" i="2"/>
  <c r="M32" i="2"/>
  <c r="AT3" i="2"/>
  <c r="M16" i="2"/>
  <c r="M18" i="2"/>
  <c r="M12" i="2"/>
  <c r="M21" i="2"/>
  <c r="M41" i="2"/>
  <c r="M30" i="2"/>
  <c r="M24" i="2"/>
  <c r="M19" i="2"/>
  <c r="M40" i="2"/>
  <c r="AR3" i="2"/>
  <c r="AK3" i="2"/>
  <c r="M31" i="2"/>
  <c r="M15" i="2"/>
  <c r="M33" i="2"/>
  <c r="M43" i="2"/>
  <c r="M26" i="2"/>
  <c r="M37" i="2"/>
  <c r="M22" i="2"/>
  <c r="M28" i="2"/>
  <c r="V94" i="2"/>
  <c r="AA3" i="2"/>
  <c r="K39" i="2"/>
  <c r="T103" i="2"/>
  <c r="U103" i="2" s="1"/>
  <c r="V104" i="2" s="1"/>
  <c r="AC3" i="2"/>
  <c r="AG3" i="2"/>
  <c r="R78" i="1"/>
  <c r="AK78" i="1"/>
  <c r="BH78" i="1"/>
  <c r="R60" i="1"/>
  <c r="R61" i="1"/>
  <c r="AK60" i="1"/>
  <c r="BH60" i="1"/>
  <c r="BH34" i="1"/>
  <c r="AK34" i="1"/>
  <c r="R34" i="1"/>
  <c r="R16" i="1"/>
  <c r="BH16" i="1"/>
  <c r="AK16" i="1"/>
  <c r="R95" i="1"/>
  <c r="Q174" i="1"/>
  <c r="X174" i="1"/>
  <c r="AT174" i="1"/>
  <c r="W174" i="1"/>
  <c r="O174" i="1"/>
  <c r="V174" i="1"/>
  <c r="Q175" i="1"/>
  <c r="W259" i="1"/>
  <c r="Q259" i="1"/>
  <c r="AT259" i="1"/>
  <c r="O259" i="1"/>
  <c r="V259" i="1"/>
  <c r="X259" i="1"/>
  <c r="Q260" i="1"/>
  <c r="AK165" i="1"/>
  <c r="R165" i="1"/>
  <c r="BH165" i="1"/>
  <c r="R127" i="1"/>
  <c r="AK127" i="1"/>
  <c r="BH127" i="1"/>
  <c r="R128" i="1"/>
  <c r="R167" i="1"/>
  <c r="BH167" i="1"/>
  <c r="AK167" i="1"/>
  <c r="AK108" i="1"/>
  <c r="BH108" i="1"/>
  <c r="AK317" i="1"/>
  <c r="BH255" i="1"/>
  <c r="R255" i="1"/>
  <c r="AK255" i="1"/>
  <c r="AK286" i="1"/>
  <c r="R263" i="1"/>
  <c r="AK263" i="1"/>
  <c r="BH204" i="1"/>
  <c r="AK204" i="1"/>
  <c r="R204" i="1"/>
  <c r="BA265" i="1"/>
  <c r="AK265" i="1"/>
  <c r="R265" i="1"/>
  <c r="R160" i="1"/>
  <c r="BH160" i="1"/>
  <c r="AK160" i="1"/>
  <c r="AK307" i="1"/>
  <c r="AK113" i="1"/>
  <c r="BH113" i="1"/>
  <c r="BA113" i="1"/>
  <c r="AK300" i="1"/>
  <c r="R300" i="1"/>
  <c r="AK168" i="1"/>
  <c r="BH168" i="1"/>
  <c r="R168" i="1"/>
  <c r="AK111" i="1"/>
  <c r="R111" i="1"/>
  <c r="BH111" i="1"/>
  <c r="AK114" i="1"/>
  <c r="R114" i="1"/>
  <c r="BH114" i="1"/>
  <c r="R279" i="1"/>
  <c r="AK279" i="1"/>
  <c r="R284" i="1"/>
  <c r="AK284" i="1"/>
  <c r="AK140" i="1"/>
  <c r="R140" i="1"/>
  <c r="BH140" i="1"/>
  <c r="BH118" i="1"/>
  <c r="AK118" i="1"/>
  <c r="R118" i="1"/>
  <c r="BH87" i="1"/>
  <c r="R87" i="1"/>
  <c r="AK87" i="1"/>
  <c r="Q242" i="1"/>
  <c r="X242" i="1"/>
  <c r="V242" i="1"/>
  <c r="W242" i="1"/>
  <c r="O242" i="1"/>
  <c r="Q243" i="1"/>
  <c r="BH82" i="1"/>
  <c r="R82" i="1"/>
  <c r="R83" i="1"/>
  <c r="AK82" i="1"/>
  <c r="AK85" i="1"/>
  <c r="R85" i="1"/>
  <c r="BH85" i="1"/>
  <c r="BA85" i="1"/>
  <c r="Q324" i="1"/>
  <c r="X324" i="1"/>
  <c r="V324" i="1"/>
  <c r="O324" i="1"/>
  <c r="W324" i="1"/>
  <c r="R324" i="1"/>
  <c r="R325" i="1"/>
  <c r="Q325" i="1"/>
  <c r="AK56" i="1"/>
  <c r="R56" i="1"/>
  <c r="BH56" i="1"/>
  <c r="R23" i="1"/>
  <c r="AK22" i="1"/>
  <c r="R22" i="1"/>
  <c r="BH22" i="1"/>
  <c r="R40" i="1"/>
  <c r="AK40" i="1"/>
  <c r="BH40" i="1"/>
  <c r="AK159" i="1"/>
  <c r="BH159" i="1"/>
  <c r="R159" i="1"/>
  <c r="AK241" i="1"/>
  <c r="R241" i="1"/>
  <c r="R126" i="1"/>
  <c r="BH126" i="1"/>
  <c r="AK126" i="1"/>
  <c r="R254" i="1"/>
  <c r="AK254" i="1"/>
  <c r="BH254" i="1"/>
  <c r="R240" i="1"/>
  <c r="AK240" i="1"/>
  <c r="AK179" i="1"/>
  <c r="BH179" i="1"/>
  <c r="R179" i="1"/>
  <c r="AK163" i="1"/>
  <c r="R163" i="1"/>
  <c r="BH163" i="1"/>
  <c r="R164" i="1"/>
  <c r="AK297" i="1"/>
  <c r="AK292" i="1"/>
  <c r="AK190" i="1"/>
  <c r="BH190" i="1"/>
  <c r="AK208" i="1"/>
  <c r="R208" i="1"/>
  <c r="BH208" i="1"/>
  <c r="R287" i="1"/>
  <c r="BA287" i="1"/>
  <c r="AK287" i="1"/>
  <c r="R181" i="1"/>
  <c r="BH181" i="1"/>
  <c r="AK181" i="1"/>
  <c r="BA181" i="1"/>
  <c r="BH166" i="1"/>
  <c r="AK166" i="1"/>
  <c r="R166" i="1"/>
  <c r="AK232" i="1"/>
  <c r="AK161" i="1"/>
  <c r="R161" i="1"/>
  <c r="BH161" i="1"/>
  <c r="BH209" i="1"/>
  <c r="R209" i="1"/>
  <c r="AK209" i="1"/>
  <c r="AK191" i="1"/>
  <c r="BH191" i="1"/>
  <c r="R191" i="1"/>
  <c r="AK122" i="1"/>
  <c r="BH122" i="1"/>
  <c r="R309" i="1"/>
  <c r="AK309" i="1"/>
  <c r="BH205" i="1"/>
  <c r="R205" i="1"/>
  <c r="AK205" i="1"/>
  <c r="BH41" i="1"/>
  <c r="R41" i="1"/>
  <c r="AK41" i="1"/>
  <c r="R51" i="1"/>
  <c r="BH51" i="1"/>
  <c r="AK51" i="1"/>
  <c r="AK75" i="1"/>
  <c r="BH75" i="1"/>
  <c r="R75" i="1"/>
  <c r="R64" i="1"/>
  <c r="BH64" i="1"/>
  <c r="AK64" i="1"/>
  <c r="AK81" i="1"/>
  <c r="R81" i="1"/>
  <c r="AK59" i="1"/>
  <c r="BH59" i="1"/>
  <c r="R59" i="1"/>
  <c r="AK47" i="1"/>
  <c r="R48" i="1"/>
  <c r="BH47" i="1"/>
  <c r="R47" i="1"/>
  <c r="AK57" i="1"/>
  <c r="BH57" i="1"/>
  <c r="R58" i="1"/>
  <c r="R57" i="1"/>
  <c r="BA57" i="1"/>
  <c r="BH62" i="1"/>
  <c r="AK62" i="1"/>
  <c r="R62" i="1"/>
  <c r="AK84" i="1"/>
  <c r="BH84" i="1"/>
  <c r="R84" i="1"/>
  <c r="R96" i="1"/>
  <c r="R39" i="1"/>
  <c r="AK39" i="1"/>
  <c r="BH39" i="1"/>
  <c r="R97" i="1"/>
  <c r="AK70" i="1"/>
  <c r="BH70" i="1"/>
  <c r="R70" i="1"/>
  <c r="R98" i="1"/>
  <c r="BH24" i="1"/>
  <c r="AK24" i="1"/>
  <c r="R24" i="1"/>
  <c r="R36" i="1"/>
  <c r="BH35" i="1"/>
  <c r="R35" i="1"/>
  <c r="AK35" i="1"/>
  <c r="X276" i="1"/>
  <c r="V276" i="1"/>
  <c r="Q276" i="1"/>
  <c r="W276" i="1"/>
  <c r="O276" i="1"/>
  <c r="Q277" i="1"/>
  <c r="X328" i="1"/>
  <c r="W328" i="1"/>
  <c r="O328" i="1"/>
  <c r="R328" i="1"/>
  <c r="V328" i="1"/>
  <c r="Q328" i="1"/>
  <c r="Q329" i="1"/>
  <c r="R329" i="1"/>
  <c r="BA269" i="1"/>
  <c r="AK269" i="1"/>
  <c r="BH180" i="1"/>
  <c r="R180" i="1"/>
  <c r="AK180" i="1"/>
  <c r="BA301" i="1"/>
  <c r="R301" i="1"/>
  <c r="AK301" i="1"/>
  <c r="R146" i="1"/>
  <c r="BH146" i="1"/>
  <c r="AK146" i="1"/>
  <c r="BH119" i="1"/>
  <c r="AK119" i="1"/>
  <c r="R119" i="1"/>
  <c r="BA119" i="1"/>
  <c r="AK272" i="1"/>
  <c r="R272" i="1"/>
  <c r="BA272" i="1"/>
  <c r="BH211" i="1"/>
  <c r="AK211" i="1"/>
  <c r="R211" i="1"/>
  <c r="BH134" i="1"/>
  <c r="AK134" i="1"/>
  <c r="R308" i="1"/>
  <c r="AK308" i="1"/>
  <c r="X285" i="1"/>
  <c r="W285" i="1"/>
  <c r="Q285" i="1"/>
  <c r="O285" i="1"/>
  <c r="V285" i="1"/>
  <c r="R94" i="1"/>
  <c r="BH19" i="1"/>
  <c r="AK19" i="1"/>
  <c r="R19" i="1"/>
  <c r="R53" i="1"/>
  <c r="AK53" i="1"/>
  <c r="BH53" i="1"/>
  <c r="AJ152" i="1"/>
  <c r="AK116" i="1"/>
  <c r="R116" i="1"/>
  <c r="BH116" i="1"/>
  <c r="BH157" i="1"/>
  <c r="AK157" i="1"/>
  <c r="R157" i="1"/>
  <c r="AK313" i="1"/>
  <c r="BA271" i="1"/>
  <c r="AK271" i="1"/>
  <c r="R271" i="1"/>
  <c r="R266" i="1"/>
  <c r="BA266" i="1"/>
  <c r="AK266" i="1"/>
  <c r="AK283" i="1"/>
  <c r="BA283" i="1"/>
  <c r="BA222" i="1"/>
  <c r="AK222" i="1"/>
  <c r="R222" i="1"/>
  <c r="BH222" i="1"/>
  <c r="BH258" i="1"/>
  <c r="BA258" i="1"/>
  <c r="AK258" i="1"/>
  <c r="R311" i="1"/>
  <c r="BA311" i="1"/>
  <c r="AK311" i="1"/>
  <c r="R110" i="1"/>
  <c r="AK110" i="1"/>
  <c r="BH110" i="1"/>
  <c r="AK234" i="1"/>
  <c r="AK291" i="1"/>
  <c r="BA291" i="1"/>
  <c r="R305" i="1"/>
  <c r="AK305" i="1"/>
  <c r="BA305" i="1"/>
  <c r="BH250" i="1"/>
  <c r="BA250" i="1"/>
  <c r="AK250" i="1"/>
  <c r="BH195" i="1"/>
  <c r="AK195" i="1"/>
  <c r="AK156" i="1"/>
  <c r="BH156" i="1"/>
  <c r="AK123" i="1"/>
  <c r="R123" i="1"/>
  <c r="BH123" i="1"/>
  <c r="R288" i="1"/>
  <c r="AK288" i="1"/>
  <c r="AK245" i="1"/>
  <c r="BA245" i="1"/>
  <c r="AK281" i="1"/>
  <c r="BH260" i="1"/>
  <c r="BA260" i="1"/>
  <c r="AK260" i="1"/>
  <c r="R99" i="1"/>
  <c r="R100" i="1"/>
  <c r="AK197" i="1"/>
  <c r="BH197" i="1"/>
  <c r="R197" i="1"/>
  <c r="AK109" i="1"/>
  <c r="BH109" i="1"/>
  <c r="R109" i="1"/>
  <c r="R192" i="1"/>
  <c r="BH192" i="1"/>
  <c r="AK192" i="1"/>
  <c r="AK158" i="1"/>
  <c r="R158" i="1"/>
  <c r="BH158" i="1"/>
  <c r="AK294" i="1"/>
  <c r="BA294" i="1"/>
  <c r="AK327" i="1"/>
  <c r="AK248" i="1"/>
  <c r="BA248" i="1"/>
  <c r="R206" i="1"/>
  <c r="BH206" i="1"/>
  <c r="AK206" i="1"/>
  <c r="AK262" i="1"/>
  <c r="R262" i="1"/>
  <c r="AK275" i="1"/>
  <c r="R89" i="1"/>
  <c r="AK89" i="1"/>
  <c r="BH89" i="1"/>
  <c r="R144" i="1"/>
  <c r="BH143" i="1"/>
  <c r="AK143" i="1"/>
  <c r="R143" i="1"/>
  <c r="R253" i="1"/>
  <c r="BA253" i="1"/>
  <c r="BH253" i="1"/>
  <c r="AK253" i="1"/>
  <c r="BA231" i="1"/>
  <c r="BH231" i="1"/>
  <c r="AK231" i="1"/>
  <c r="BH173" i="1"/>
  <c r="R173" i="1"/>
  <c r="AK173" i="1"/>
  <c r="BH154" i="1"/>
  <c r="AK154" i="1"/>
  <c r="BH186" i="1"/>
  <c r="R186" i="1"/>
  <c r="AK186" i="1"/>
  <c r="AK178" i="1"/>
  <c r="BH178" i="1"/>
  <c r="AK227" i="1"/>
  <c r="R227" i="1"/>
  <c r="BH227" i="1"/>
  <c r="AK325" i="1"/>
  <c r="AK331" i="1"/>
  <c r="BH28" i="1"/>
  <c r="R28" i="1"/>
  <c r="AK28" i="1"/>
  <c r="AK67" i="1"/>
  <c r="BH67" i="1"/>
  <c r="R67" i="1"/>
  <c r="BH44" i="1"/>
  <c r="R44" i="1"/>
  <c r="R45" i="1"/>
  <c r="BA44" i="1"/>
  <c r="AK44" i="1"/>
  <c r="R26" i="1"/>
  <c r="BH26" i="1"/>
  <c r="AK26" i="1"/>
  <c r="BH25" i="1"/>
  <c r="AK25" i="1"/>
  <c r="R25" i="1"/>
  <c r="AK42" i="1"/>
  <c r="R42" i="1"/>
  <c r="BH42" i="1"/>
  <c r="O323" i="1"/>
  <c r="X323" i="1"/>
  <c r="W323" i="1"/>
  <c r="V323" i="1"/>
  <c r="Q323" i="1"/>
  <c r="R323" i="1"/>
  <c r="R318" i="1"/>
  <c r="O318" i="1"/>
  <c r="X318" i="1"/>
  <c r="V318" i="1"/>
  <c r="W318" i="1"/>
  <c r="Q318" i="1"/>
  <c r="Q319" i="1"/>
  <c r="R319" i="1"/>
  <c r="R91" i="1"/>
  <c r="BA91" i="1"/>
  <c r="R92" i="1"/>
  <c r="BH91" i="1"/>
  <c r="AK91" i="1"/>
  <c r="R32" i="1"/>
  <c r="AK32" i="1"/>
  <c r="BH32" i="1"/>
  <c r="BH21" i="1"/>
  <c r="AK21" i="1"/>
  <c r="R21" i="1"/>
  <c r="BA21" i="1"/>
  <c r="BH52" i="1"/>
  <c r="R52" i="1"/>
  <c r="AK52" i="1"/>
  <c r="BH138" i="1"/>
  <c r="AK138" i="1"/>
  <c r="R138" i="1"/>
  <c r="AK203" i="1"/>
  <c r="BH203" i="1"/>
  <c r="R210" i="1"/>
  <c r="BH210" i="1"/>
  <c r="AK210" i="1"/>
  <c r="AK214" i="1"/>
  <c r="BH214" i="1"/>
  <c r="AK289" i="1"/>
  <c r="BA289" i="1"/>
  <c r="R289" i="1"/>
  <c r="AK267" i="1"/>
  <c r="R267" i="1"/>
  <c r="R137" i="1"/>
  <c r="BH137" i="1"/>
  <c r="AK137" i="1"/>
  <c r="BA332" i="1"/>
  <c r="AK332" i="1"/>
  <c r="BH221" i="1"/>
  <c r="AK221" i="1"/>
  <c r="AK223" i="1"/>
  <c r="BH223" i="1"/>
  <c r="R223" i="1"/>
  <c r="AK102" i="1"/>
  <c r="BH102" i="1"/>
  <c r="R102" i="1"/>
  <c r="BH145" i="1"/>
  <c r="AK145" i="1"/>
  <c r="R145" i="1"/>
  <c r="BH103" i="1"/>
  <c r="R103" i="1"/>
  <c r="AK103" i="1"/>
  <c r="BA270" i="1"/>
  <c r="AK270" i="1"/>
  <c r="R270" i="1"/>
  <c r="AK226" i="1"/>
  <c r="BH226" i="1"/>
  <c r="R226" i="1"/>
  <c r="AK184" i="1"/>
  <c r="BH184" i="1"/>
  <c r="BH200" i="1"/>
  <c r="AK200" i="1"/>
  <c r="AK330" i="1"/>
  <c r="AK120" i="1"/>
  <c r="BH120" i="1"/>
  <c r="R120" i="1"/>
  <c r="R303" i="1"/>
  <c r="AK303" i="1"/>
  <c r="BH148" i="1"/>
  <c r="AK148" i="1"/>
  <c r="AK326" i="1"/>
  <c r="AK77" i="1"/>
  <c r="BH77" i="1"/>
  <c r="R77" i="1"/>
  <c r="X274" i="1"/>
  <c r="Q274" i="1"/>
  <c r="W274" i="1"/>
  <c r="O274" i="1"/>
  <c r="V274" i="1"/>
  <c r="Q275" i="1"/>
  <c r="AK71" i="1"/>
  <c r="R71" i="1"/>
  <c r="BH71" i="1"/>
  <c r="R72" i="1"/>
  <c r="R29" i="1"/>
  <c r="BH29" i="1"/>
  <c r="AK29" i="1"/>
  <c r="BH15" i="1"/>
  <c r="R15" i="1"/>
  <c r="AK15" i="1"/>
  <c r="R68" i="1"/>
  <c r="BH68" i="1"/>
  <c r="AK68" i="1"/>
  <c r="AK46" i="1"/>
  <c r="BH46" i="1"/>
  <c r="R46" i="1"/>
  <c r="W215" i="1"/>
  <c r="V215" i="1"/>
  <c r="O215" i="1"/>
  <c r="X215" i="1"/>
  <c r="Q215" i="1"/>
  <c r="AT215" i="1"/>
  <c r="Q216" i="1"/>
  <c r="AK295" i="1"/>
  <c r="R295" i="1"/>
  <c r="BH172" i="1"/>
  <c r="AK172" i="1"/>
  <c r="AK278" i="1"/>
  <c r="R278" i="1"/>
  <c r="R236" i="1"/>
  <c r="AK236" i="1"/>
  <c r="R224" i="1"/>
  <c r="BH224" i="1"/>
  <c r="AK224" i="1"/>
  <c r="AK124" i="1"/>
  <c r="R124" i="1"/>
  <c r="BH124" i="1"/>
  <c r="BA124" i="1"/>
  <c r="AK69" i="1"/>
  <c r="BH69" i="1"/>
  <c r="R69" i="1"/>
  <c r="BA69" i="1"/>
  <c r="R65" i="1"/>
  <c r="BH65" i="1"/>
  <c r="AK65" i="1"/>
  <c r="R18" i="1"/>
  <c r="BH18" i="1"/>
  <c r="AK18" i="1"/>
  <c r="AF320" i="1"/>
  <c r="AJ320" i="1"/>
  <c r="Q249" i="1"/>
  <c r="BH88" i="1"/>
  <c r="R88" i="1"/>
  <c r="AK88" i="1"/>
  <c r="AK80" i="1"/>
  <c r="BA80" i="1"/>
  <c r="BH80" i="1"/>
  <c r="R80" i="1"/>
  <c r="AK304" i="1"/>
  <c r="R304" i="1"/>
  <c r="AK239" i="1"/>
  <c r="BH135" i="1"/>
  <c r="R135" i="1"/>
  <c r="AK135" i="1"/>
  <c r="R136" i="1"/>
  <c r="AK162" i="1"/>
  <c r="R162" i="1"/>
  <c r="BH162" i="1"/>
  <c r="R217" i="1"/>
  <c r="BH216" i="1"/>
  <c r="AK216" i="1"/>
  <c r="BH142" i="1"/>
  <c r="AK142" i="1"/>
  <c r="R196" i="1"/>
  <c r="AK196" i="1"/>
  <c r="BH196" i="1"/>
  <c r="AK105" i="1"/>
  <c r="BH105" i="1"/>
  <c r="BA105" i="1"/>
  <c r="BH141" i="1"/>
  <c r="AK141" i="1"/>
  <c r="R141" i="1"/>
  <c r="BA141" i="1"/>
  <c r="AK79" i="1"/>
  <c r="BH79" i="1"/>
  <c r="R79" i="1"/>
  <c r="BH33" i="1"/>
  <c r="R33" i="1"/>
  <c r="AK33" i="1"/>
  <c r="BH90" i="1"/>
  <c r="R90" i="1"/>
  <c r="AK90" i="1"/>
  <c r="AK86" i="1"/>
  <c r="BH86" i="1"/>
  <c r="R86" i="1"/>
  <c r="X194" i="1"/>
  <c r="W194" i="1"/>
  <c r="AT194" i="1"/>
  <c r="O194" i="1"/>
  <c r="V194" i="1"/>
  <c r="Q194" i="1"/>
  <c r="Q195" i="1"/>
  <c r="BH37" i="1"/>
  <c r="R37" i="1"/>
  <c r="AK37" i="1"/>
  <c r="AK43" i="1"/>
  <c r="R43" i="1"/>
  <c r="BH43" i="1"/>
  <c r="R30" i="1"/>
  <c r="BA30" i="1"/>
  <c r="AK30" i="1"/>
  <c r="R31" i="1"/>
  <c r="BH30" i="1"/>
  <c r="AK20" i="1"/>
  <c r="BH20" i="1"/>
  <c r="R20" i="1"/>
  <c r="R49" i="1"/>
  <c r="BH49" i="1"/>
  <c r="AK49" i="1"/>
  <c r="R93" i="1"/>
  <c r="AK54" i="1"/>
  <c r="R54" i="1"/>
  <c r="BH54" i="1"/>
  <c r="R193" i="1"/>
  <c r="AK193" i="1"/>
  <c r="BH193" i="1"/>
  <c r="AK261" i="1"/>
  <c r="BA261" i="1"/>
  <c r="R261" i="1"/>
  <c r="R139" i="1"/>
  <c r="AK139" i="1"/>
  <c r="BH139" i="1"/>
  <c r="R225" i="1"/>
  <c r="AK225" i="1"/>
  <c r="BH225" i="1"/>
  <c r="AK277" i="1"/>
  <c r="AK252" i="1"/>
  <c r="BH252" i="1"/>
  <c r="AK264" i="1"/>
  <c r="R264" i="1"/>
  <c r="R149" i="1"/>
  <c r="BH149" i="1"/>
  <c r="R150" i="1"/>
  <c r="AK149" i="1"/>
  <c r="BA235" i="1"/>
  <c r="AK235" i="1"/>
  <c r="R235" i="1"/>
  <c r="BH219" i="1"/>
  <c r="AK219" i="1"/>
  <c r="R219" i="1"/>
  <c r="BH106" i="1"/>
  <c r="AK106" i="1"/>
  <c r="R106" i="1"/>
  <c r="AK185" i="1"/>
  <c r="R185" i="1"/>
  <c r="BH185" i="1"/>
  <c r="AK237" i="1"/>
  <c r="R237" i="1"/>
  <c r="AK302" i="1"/>
  <c r="R302" i="1"/>
  <c r="R246" i="1"/>
  <c r="AK246" i="1"/>
  <c r="R207" i="1"/>
  <c r="BH207" i="1"/>
  <c r="AK207" i="1"/>
  <c r="AK299" i="1"/>
  <c r="BH125" i="1"/>
  <c r="R125" i="1"/>
  <c r="AK125" i="1"/>
  <c r="AK310" i="1"/>
  <c r="R310" i="1"/>
  <c r="AW3" i="2"/>
  <c r="AV3" i="2" s="1"/>
  <c r="AI3" i="2"/>
  <c r="AE3" i="2"/>
  <c r="AK247" i="1"/>
  <c r="R247" i="1"/>
  <c r="R248" i="1"/>
  <c r="R283" i="1"/>
  <c r="AK282" i="1"/>
  <c r="R282" i="1"/>
  <c r="R107" i="1"/>
  <c r="BH107" i="1"/>
  <c r="R108" i="1"/>
  <c r="AK107" i="1"/>
  <c r="R244" i="1"/>
  <c r="R245" i="1"/>
  <c r="AK244" i="1"/>
  <c r="AK243" i="1"/>
  <c r="R176" i="1"/>
  <c r="BA175" i="1"/>
  <c r="AK175" i="1"/>
  <c r="BH175" i="1"/>
  <c r="BH155" i="1"/>
  <c r="BA155" i="1"/>
  <c r="R155" i="1"/>
  <c r="R156" i="1"/>
  <c r="AK155" i="1"/>
  <c r="BH201" i="1"/>
  <c r="R201" i="1"/>
  <c r="AK201" i="1"/>
  <c r="BA202" i="1"/>
  <c r="R203" i="1"/>
  <c r="R202" i="1"/>
  <c r="BH202" i="1"/>
  <c r="AK202" i="1"/>
  <c r="BH182" i="1"/>
  <c r="AK182" i="1"/>
  <c r="R182" i="1"/>
  <c r="R233" i="1"/>
  <c r="AK233" i="1"/>
  <c r="R234" i="1"/>
  <c r="R292" i="1"/>
  <c r="R232" i="1"/>
  <c r="AK249" i="1"/>
  <c r="BH249" i="1"/>
  <c r="R250" i="1"/>
  <c r="R187" i="1"/>
  <c r="AK187" i="1"/>
  <c r="BH187" i="1"/>
  <c r="AK171" i="1"/>
  <c r="R172" i="1"/>
  <c r="BH171" i="1"/>
  <c r="AK199" i="1"/>
  <c r="BH199" i="1"/>
  <c r="R200" i="1"/>
  <c r="AK133" i="1"/>
  <c r="BA133" i="1"/>
  <c r="R134" i="1"/>
  <c r="R133" i="1"/>
  <c r="BH133" i="1"/>
  <c r="BA315" i="1"/>
  <c r="AK315" i="1"/>
  <c r="R142" i="1"/>
  <c r="AK306" i="1"/>
  <c r="R307" i="1"/>
  <c r="R306" i="1"/>
  <c r="BH121" i="1"/>
  <c r="AK121" i="1"/>
  <c r="R121" i="1"/>
  <c r="R122" i="1"/>
  <c r="R214" i="1"/>
  <c r="AK213" i="1"/>
  <c r="BH213" i="1"/>
  <c r="R291" i="1"/>
  <c r="R290" i="1"/>
  <c r="AK290" i="1"/>
  <c r="R296" i="1"/>
  <c r="R297" i="1"/>
  <c r="AK296" i="1"/>
  <c r="R104" i="1"/>
  <c r="AK104" i="1"/>
  <c r="R105" i="1"/>
  <c r="BH104" i="1"/>
  <c r="BH169" i="1"/>
  <c r="AK169" i="1"/>
  <c r="R169" i="1"/>
  <c r="R147" i="1"/>
  <c r="R148" i="1"/>
  <c r="AK147" i="1"/>
  <c r="BH147" i="1"/>
  <c r="AK316" i="1"/>
  <c r="AK183" i="1"/>
  <c r="R184" i="1"/>
  <c r="BH183" i="1"/>
  <c r="R183" i="1"/>
  <c r="R178" i="1"/>
  <c r="BH177" i="1"/>
  <c r="AK177" i="1"/>
  <c r="R177" i="1"/>
  <c r="BH189" i="1"/>
  <c r="R190" i="1"/>
  <c r="R189" i="1"/>
  <c r="AK189" i="1"/>
  <c r="R221" i="1"/>
  <c r="R220" i="1"/>
  <c r="BH220" i="1"/>
  <c r="AK220" i="1"/>
  <c r="R280" i="1"/>
  <c r="AK280" i="1"/>
  <c r="R281" i="1"/>
  <c r="BH256" i="1"/>
  <c r="BA256" i="1"/>
  <c r="AK256" i="1"/>
  <c r="R256" i="1"/>
  <c r="R238" i="1"/>
  <c r="AK238" i="1"/>
  <c r="R239" i="1"/>
  <c r="AK115" i="1"/>
  <c r="BH115" i="1"/>
  <c r="R117" i="1"/>
  <c r="R115" i="1"/>
  <c r="AK268" i="1"/>
  <c r="R268" i="1"/>
  <c r="R269" i="1"/>
  <c r="AK228" i="1"/>
  <c r="BH228" i="1"/>
  <c r="R228" i="1"/>
  <c r="BA228" i="1"/>
  <c r="AK320" i="1"/>
  <c r="BA320" i="1"/>
  <c r="AK170" i="1"/>
  <c r="BH170" i="1"/>
  <c r="R171" i="1"/>
  <c r="R170" i="1"/>
  <c r="BH151" i="1"/>
  <c r="R151" i="1"/>
  <c r="AK151" i="1"/>
  <c r="AK230" i="1"/>
  <c r="BH230" i="1"/>
  <c r="R231" i="1"/>
  <c r="BH212" i="1"/>
  <c r="AK212" i="1"/>
  <c r="R212" i="1"/>
  <c r="R213" i="1"/>
  <c r="Q30" i="2"/>
  <c r="Q29" i="2" s="1"/>
  <c r="U298" i="1"/>
  <c r="U293" i="1"/>
  <c r="U215" i="1"/>
  <c r="U274" i="1"/>
  <c r="U273" i="1"/>
  <c r="U329" i="1"/>
  <c r="U188" i="1"/>
  <c r="U318" i="1"/>
  <c r="U242" i="1"/>
  <c r="U251" i="1"/>
  <c r="U152" i="1"/>
  <c r="U322" i="1"/>
  <c r="U321" i="1"/>
  <c r="U276" i="1"/>
  <c r="U285" i="1"/>
  <c r="U324" i="1"/>
  <c r="U319" i="1"/>
  <c r="U312" i="1"/>
  <c r="U229" i="1"/>
  <c r="U257" i="1"/>
  <c r="U323" i="1"/>
  <c r="U198" i="1"/>
  <c r="U259" i="1"/>
  <c r="U194" i="1"/>
  <c r="U328" i="1"/>
  <c r="U314" i="1"/>
  <c r="U112" i="1"/>
  <c r="U174" i="1"/>
  <c r="R199" i="1" l="1"/>
  <c r="R198" i="1"/>
  <c r="AK198" i="1"/>
  <c r="BH198" i="1"/>
  <c r="AK257" i="1"/>
  <c r="R258" i="1"/>
  <c r="BH257" i="1"/>
  <c r="R257" i="1"/>
  <c r="AK322" i="1"/>
  <c r="BH152" i="1"/>
  <c r="R152" i="1"/>
  <c r="AK152" i="1"/>
  <c r="R154" i="1"/>
  <c r="R153" i="1"/>
  <c r="BH251" i="1"/>
  <c r="AK251" i="1"/>
  <c r="R251" i="1"/>
  <c r="R252" i="1"/>
  <c r="AK188" i="1"/>
  <c r="BH188" i="1"/>
  <c r="R188" i="1"/>
  <c r="BA188" i="1"/>
  <c r="AK329" i="1"/>
  <c r="R299" i="1"/>
  <c r="R298" i="1"/>
  <c r="AK298" i="1"/>
  <c r="AK321" i="1"/>
  <c r="AK273" i="1"/>
  <c r="R273" i="1"/>
  <c r="AK314" i="1"/>
  <c r="R293" i="1"/>
  <c r="R294" i="1"/>
  <c r="AK293" i="1"/>
  <c r="BH112" i="1"/>
  <c r="AK112" i="1"/>
  <c r="R112" i="1"/>
  <c r="R113" i="1"/>
  <c r="AK229" i="1"/>
  <c r="R229" i="1"/>
  <c r="R230" i="1"/>
  <c r="BH229" i="1"/>
  <c r="M29" i="2"/>
  <c r="S48" i="2"/>
  <c r="S50" i="2" s="1"/>
  <c r="R48" i="2"/>
  <c r="R50" i="2" s="1"/>
  <c r="E1" i="2"/>
  <c r="AK319" i="1"/>
  <c r="BA312" i="1"/>
  <c r="AK312" i="1"/>
  <c r="W18" i="2"/>
  <c r="W22" i="2"/>
  <c r="S46" i="2"/>
  <c r="W17" i="2"/>
  <c r="W16" i="2" s="1"/>
  <c r="W35" i="2"/>
  <c r="W39" i="2"/>
  <c r="R46" i="2"/>
  <c r="W21" i="2"/>
  <c r="W20" i="2" s="1"/>
  <c r="P20" i="2"/>
  <c r="W38" i="2"/>
  <c r="W37" i="2" s="1"/>
  <c r="W34" i="2"/>
  <c r="W33" i="2" s="1"/>
  <c r="R33" i="2"/>
  <c r="U16" i="2"/>
  <c r="E2" i="2"/>
  <c r="I58" i="2"/>
  <c r="AU62" i="2" s="1"/>
  <c r="I48" i="2"/>
  <c r="I6" i="2"/>
  <c r="Z10" i="2" s="1"/>
  <c r="I67" i="2"/>
  <c r="I63" i="2"/>
  <c r="I59" i="2"/>
  <c r="I55" i="2"/>
  <c r="I60" i="2"/>
  <c r="I61" i="2"/>
  <c r="I56" i="2"/>
  <c r="I66" i="2"/>
  <c r="I70" i="2"/>
  <c r="I57" i="2"/>
  <c r="I62" i="2"/>
  <c r="I68" i="2"/>
  <c r="I64" i="2"/>
  <c r="I4" i="2"/>
  <c r="I53" i="2"/>
  <c r="I49" i="2"/>
  <c r="I50" i="2"/>
  <c r="I47" i="2"/>
  <c r="I52" i="2"/>
  <c r="I51" i="2"/>
  <c r="I42" i="2"/>
  <c r="I27" i="2"/>
  <c r="I17" i="2"/>
  <c r="I7" i="2"/>
  <c r="I46" i="2"/>
  <c r="I69" i="2"/>
  <c r="I38" i="2"/>
  <c r="I3" i="2"/>
  <c r="AD7" i="2" s="1"/>
  <c r="R30" i="2" s="1"/>
  <c r="R29" i="2" s="1"/>
  <c r="I18" i="2"/>
  <c r="BA22" i="2" s="1"/>
  <c r="I36" i="2"/>
  <c r="AB40" i="2" s="1"/>
  <c r="I26" i="2"/>
  <c r="AO30" i="2" s="1"/>
  <c r="I44" i="2"/>
  <c r="AH48" i="2" s="1"/>
  <c r="I8" i="2"/>
  <c r="AH12" i="2" s="1"/>
  <c r="I23" i="2"/>
  <c r="Z27" i="2" s="1"/>
  <c r="I22" i="2"/>
  <c r="AQ26" i="2" s="1"/>
  <c r="I16" i="2"/>
  <c r="AB20" i="2" s="1"/>
  <c r="I9" i="2"/>
  <c r="AY13" i="2" s="1"/>
  <c r="I24" i="2"/>
  <c r="Z28" i="2" s="1"/>
  <c r="I30" i="2"/>
  <c r="BA34" i="2" s="1"/>
  <c r="I31" i="2"/>
  <c r="AU35" i="2" s="1"/>
  <c r="I11" i="2"/>
  <c r="AD15" i="2" s="1"/>
  <c r="I28" i="2"/>
  <c r="AW32" i="2" s="1"/>
  <c r="T27" i="2" s="1"/>
  <c r="I20" i="2"/>
  <c r="AJ24" i="2" s="1"/>
  <c r="I14" i="2"/>
  <c r="AF18" i="2" s="1"/>
  <c r="I29" i="2"/>
  <c r="AW33" i="2" s="1"/>
  <c r="I37" i="2"/>
  <c r="AW41" i="2" s="1"/>
  <c r="I33" i="2"/>
  <c r="AS37" i="2" s="1"/>
  <c r="I21" i="2"/>
  <c r="AW25" i="2" s="1"/>
  <c r="I40" i="2"/>
  <c r="BA44" i="2" s="1"/>
  <c r="I13" i="2"/>
  <c r="AB17" i="2" s="1"/>
  <c r="I39" i="2"/>
  <c r="AU43" i="2" s="1"/>
  <c r="I25" i="2"/>
  <c r="AQ29" i="2" s="1"/>
  <c r="I32" i="2"/>
  <c r="AJ36" i="2" s="1"/>
  <c r="I41" i="2"/>
  <c r="AU45" i="2" s="1"/>
  <c r="I12" i="2"/>
  <c r="AW16" i="2" s="1"/>
  <c r="I35" i="2"/>
  <c r="AJ39" i="2" s="1"/>
  <c r="I34" i="2"/>
  <c r="AW38" i="2" s="1"/>
  <c r="I15" i="2"/>
  <c r="AQ19" i="2" s="1"/>
  <c r="I19" i="2"/>
  <c r="AY23" i="2" s="1"/>
  <c r="I43" i="2"/>
  <c r="AH47" i="2" s="1"/>
  <c r="I10" i="2"/>
  <c r="AD14" i="2" s="1"/>
  <c r="AK323" i="1"/>
  <c r="AK285" i="1"/>
  <c r="R285" i="1"/>
  <c r="R286" i="1"/>
  <c r="AK324" i="1"/>
  <c r="AK259" i="1"/>
  <c r="R259" i="1"/>
  <c r="BH259" i="1"/>
  <c r="R260" i="1"/>
  <c r="R242" i="1"/>
  <c r="AK242" i="1"/>
  <c r="BA242" i="1"/>
  <c r="R243" i="1"/>
  <c r="AK328" i="1"/>
  <c r="BA276" i="1"/>
  <c r="R276" i="1"/>
  <c r="AK276" i="1"/>
  <c r="R277" i="1"/>
  <c r="AK194" i="1"/>
  <c r="BH194" i="1"/>
  <c r="R194" i="1"/>
  <c r="R195" i="1"/>
  <c r="R274" i="1"/>
  <c r="AK274" i="1"/>
  <c r="R275" i="1"/>
  <c r="AK318" i="1"/>
  <c r="AK174" i="1"/>
  <c r="BH174" i="1"/>
  <c r="BA174" i="1"/>
  <c r="R174" i="1"/>
  <c r="R175" i="1"/>
  <c r="R249" i="1"/>
  <c r="BA215" i="1"/>
  <c r="AK215" i="1"/>
  <c r="BH215" i="1"/>
  <c r="R215" i="1"/>
  <c r="R216" i="1"/>
  <c r="AX3" i="2"/>
  <c r="AZ3" i="2"/>
  <c r="R51" i="2" l="1"/>
  <c r="S51" i="2"/>
  <c r="AB10" i="2"/>
  <c r="AD10" i="2"/>
  <c r="AH10" i="2"/>
  <c r="AO10" i="2"/>
  <c r="AB62" i="2"/>
  <c r="AY62" i="2"/>
  <c r="AO62" i="2"/>
  <c r="AF62" i="2"/>
  <c r="Z62" i="2"/>
  <c r="AS62" i="2"/>
  <c r="BA10" i="2"/>
  <c r="AS10" i="2"/>
  <c r="AQ62" i="2"/>
  <c r="AF10" i="2"/>
  <c r="AJ62" i="2"/>
  <c r="AU10" i="2"/>
  <c r="AL10" i="2"/>
  <c r="BA62" i="2"/>
  <c r="AL62" i="2"/>
  <c r="AW62" i="2"/>
  <c r="AH62" i="2"/>
  <c r="AD62" i="2"/>
  <c r="AS11" i="2"/>
  <c r="AQ11" i="2"/>
  <c r="AH11" i="2"/>
  <c r="AU11" i="2"/>
  <c r="AJ11" i="2"/>
  <c r="BA11" i="2"/>
  <c r="AO11" i="2"/>
  <c r="AL11" i="2"/>
  <c r="AY11" i="2"/>
  <c r="AW11" i="2"/>
  <c r="AF11" i="2"/>
  <c r="Z11" i="2"/>
  <c r="AB11" i="2"/>
  <c r="AD11" i="2"/>
  <c r="AY53" i="2"/>
  <c r="AL53" i="2"/>
  <c r="AJ53" i="2"/>
  <c r="AD53" i="2"/>
  <c r="AS53" i="2"/>
  <c r="AF53" i="2"/>
  <c r="AH53" i="2"/>
  <c r="BA53" i="2"/>
  <c r="AB53" i="2"/>
  <c r="AW53" i="2"/>
  <c r="AQ53" i="2"/>
  <c r="AO53" i="2"/>
  <c r="Z53" i="2"/>
  <c r="AU53" i="2"/>
  <c r="AD70" i="2"/>
  <c r="AW70" i="2"/>
  <c r="Z70" i="2"/>
  <c r="AH70" i="2"/>
  <c r="AJ70" i="2"/>
  <c r="AS70" i="2"/>
  <c r="AQ70" i="2"/>
  <c r="AO70" i="2"/>
  <c r="AU70" i="2"/>
  <c r="AY70" i="2"/>
  <c r="BA70" i="2"/>
  <c r="AF70" i="2"/>
  <c r="AL70" i="2"/>
  <c r="AB70" i="2"/>
  <c r="AQ10" i="2"/>
  <c r="AD21" i="2"/>
  <c r="BA21" i="2"/>
  <c r="AJ21" i="2"/>
  <c r="AB21" i="2"/>
  <c r="AY21" i="2"/>
  <c r="AS21" i="2"/>
  <c r="AQ21" i="2"/>
  <c r="Z21" i="2"/>
  <c r="AF21" i="2"/>
  <c r="AW21" i="2"/>
  <c r="AH21" i="2"/>
  <c r="AU21" i="2"/>
  <c r="AL21" i="2"/>
  <c r="AO21" i="2"/>
  <c r="AJ57" i="2"/>
  <c r="AO57" i="2"/>
  <c r="AW57" i="2"/>
  <c r="AQ57" i="2"/>
  <c r="AS57" i="2"/>
  <c r="AB57" i="2"/>
  <c r="Z57" i="2"/>
  <c r="AF57" i="2"/>
  <c r="BA57" i="2"/>
  <c r="AY57" i="2"/>
  <c r="AU57" i="2"/>
  <c r="AH57" i="2"/>
  <c r="AL57" i="2"/>
  <c r="AD57" i="2"/>
  <c r="AD60" i="2"/>
  <c r="AU60" i="2"/>
  <c r="AQ60" i="2"/>
  <c r="AO60" i="2"/>
  <c r="AF60" i="2"/>
  <c r="AB60" i="2"/>
  <c r="BA60" i="2"/>
  <c r="Z60" i="2"/>
  <c r="AL60" i="2"/>
  <c r="AY60" i="2"/>
  <c r="AW60" i="2"/>
  <c r="AJ60" i="2"/>
  <c r="AH60" i="2"/>
  <c r="AS60" i="2"/>
  <c r="AL52" i="2"/>
  <c r="AY52" i="2"/>
  <c r="AF52" i="2"/>
  <c r="AU52" i="2"/>
  <c r="Z52" i="2"/>
  <c r="AB52" i="2"/>
  <c r="AO52" i="2"/>
  <c r="AQ52" i="2"/>
  <c r="AH52" i="2"/>
  <c r="AJ52" i="2"/>
  <c r="AW52" i="2"/>
  <c r="BA52" i="2"/>
  <c r="AD52" i="2"/>
  <c r="AS52" i="2"/>
  <c r="AJ31" i="2"/>
  <c r="AU31" i="2"/>
  <c r="AD31" i="2"/>
  <c r="Z31" i="2"/>
  <c r="BA31" i="2"/>
  <c r="AY31" i="2"/>
  <c r="AS31" i="2"/>
  <c r="AF31" i="2"/>
  <c r="AL31" i="2"/>
  <c r="AH31" i="2"/>
  <c r="AB31" i="2"/>
  <c r="AO31" i="2"/>
  <c r="AW31" i="2"/>
  <c r="AQ31" i="2"/>
  <c r="AY8" i="2"/>
  <c r="AS8" i="2"/>
  <c r="AF8" i="2"/>
  <c r="AJ8" i="2"/>
  <c r="AU8" i="2"/>
  <c r="BA8" i="2"/>
  <c r="AW8" i="2"/>
  <c r="AD8" i="2"/>
  <c r="AH8" i="2"/>
  <c r="AB8" i="2"/>
  <c r="AL8" i="2"/>
  <c r="Z8" i="2"/>
  <c r="AO8" i="2"/>
  <c r="AQ8" i="2"/>
  <c r="AU65" i="2"/>
  <c r="AQ65" i="2"/>
  <c r="AY65" i="2"/>
  <c r="AF65" i="2"/>
  <c r="AB65" i="2"/>
  <c r="AO65" i="2"/>
  <c r="BA65" i="2"/>
  <c r="AW65" i="2"/>
  <c r="AH65" i="2"/>
  <c r="Z65" i="2"/>
  <c r="AJ65" i="2"/>
  <c r="AL65" i="2"/>
  <c r="AS65" i="2"/>
  <c r="AD65" i="2"/>
  <c r="AJ10" i="2"/>
  <c r="AW10" i="2"/>
  <c r="AU46" i="2"/>
  <c r="AJ46" i="2"/>
  <c r="BA46" i="2"/>
  <c r="AQ46" i="2"/>
  <c r="AL46" i="2"/>
  <c r="AD46" i="2"/>
  <c r="AF46" i="2"/>
  <c r="AS46" i="2"/>
  <c r="AB46" i="2"/>
  <c r="Z46" i="2"/>
  <c r="AY46" i="2"/>
  <c r="AH46" i="2"/>
  <c r="AO46" i="2"/>
  <c r="AW46" i="2"/>
  <c r="AJ68" i="2"/>
  <c r="Z68" i="2"/>
  <c r="AF68" i="2"/>
  <c r="AU68" i="2"/>
  <c r="AO68" i="2"/>
  <c r="AS68" i="2"/>
  <c r="BA68" i="2"/>
  <c r="AD68" i="2"/>
  <c r="AL68" i="2"/>
  <c r="AW68" i="2"/>
  <c r="AQ68" i="2"/>
  <c r="AH68" i="2"/>
  <c r="AB68" i="2"/>
  <c r="AY68" i="2"/>
  <c r="AD64" i="2"/>
  <c r="AH64" i="2"/>
  <c r="Z64" i="2"/>
  <c r="AQ64" i="2"/>
  <c r="AJ64" i="2"/>
  <c r="AB64" i="2"/>
  <c r="BA64" i="2"/>
  <c r="AW64" i="2"/>
  <c r="AO64" i="2"/>
  <c r="AF64" i="2"/>
  <c r="AY64" i="2"/>
  <c r="AU64" i="2"/>
  <c r="AL64" i="2"/>
  <c r="AS64" i="2"/>
  <c r="AY55" i="2"/>
  <c r="AH55" i="2"/>
  <c r="AO55" i="2"/>
  <c r="AB55" i="2"/>
  <c r="AU55" i="2"/>
  <c r="AW55" i="2"/>
  <c r="AF55" i="2"/>
  <c r="AD55" i="2"/>
  <c r="BA55" i="2"/>
  <c r="AJ55" i="2"/>
  <c r="AQ55" i="2"/>
  <c r="Z55" i="2"/>
  <c r="AL55" i="2"/>
  <c r="AS55" i="2"/>
  <c r="BA72" i="2"/>
  <c r="AS72" i="2"/>
  <c r="AQ72" i="2"/>
  <c r="AL72" i="2"/>
  <c r="AD72" i="2"/>
  <c r="AH72" i="2"/>
  <c r="Z72" i="2"/>
  <c r="AU72" i="2"/>
  <c r="AY72" i="2"/>
  <c r="AJ72" i="2"/>
  <c r="AB72" i="2"/>
  <c r="AF72" i="2"/>
  <c r="AW72" i="2"/>
  <c r="AO72" i="2"/>
  <c r="AQ59" i="2"/>
  <c r="AO59" i="2"/>
  <c r="Z59" i="2"/>
  <c r="AW59" i="2"/>
  <c r="AH59" i="2"/>
  <c r="AU59" i="2"/>
  <c r="AL59" i="2"/>
  <c r="AF59" i="2"/>
  <c r="AY59" i="2"/>
  <c r="AD59" i="2"/>
  <c r="AJ59" i="2"/>
  <c r="AS59" i="2"/>
  <c r="AB59" i="2"/>
  <c r="BA59" i="2"/>
  <c r="AY10" i="2"/>
  <c r="AD42" i="2"/>
  <c r="AJ42" i="2"/>
  <c r="AO42" i="2"/>
  <c r="BA42" i="2"/>
  <c r="AQ42" i="2"/>
  <c r="AS42" i="2"/>
  <c r="AF42" i="2"/>
  <c r="AY42" i="2"/>
  <c r="AH42" i="2"/>
  <c r="AU42" i="2"/>
  <c r="Z42" i="2"/>
  <c r="AW42" i="2"/>
  <c r="AL42" i="2"/>
  <c r="AB42" i="2"/>
  <c r="BA56" i="2"/>
  <c r="AB56" i="2"/>
  <c r="AF56" i="2"/>
  <c r="AJ56" i="2"/>
  <c r="AQ56" i="2"/>
  <c r="AH56" i="2"/>
  <c r="AY56" i="2"/>
  <c r="AS56" i="2"/>
  <c r="AL56" i="2"/>
  <c r="Z56" i="2"/>
  <c r="AD56" i="2"/>
  <c r="AO56" i="2"/>
  <c r="AU56" i="2"/>
  <c r="AW56" i="2"/>
  <c r="BA66" i="2"/>
  <c r="AU66" i="2"/>
  <c r="AO66" i="2"/>
  <c r="AL66" i="2"/>
  <c r="AF66" i="2"/>
  <c r="AS66" i="2"/>
  <c r="AB66" i="2"/>
  <c r="Z66" i="2"/>
  <c r="AD66" i="2"/>
  <c r="AY66" i="2"/>
  <c r="AJ66" i="2"/>
  <c r="AQ66" i="2"/>
  <c r="AW66" i="2"/>
  <c r="AH66" i="2"/>
  <c r="AU63" i="2"/>
  <c r="AS63" i="2"/>
  <c r="AD63" i="2"/>
  <c r="AL63" i="2"/>
  <c r="Z63" i="2"/>
  <c r="AW63" i="2"/>
  <c r="AF63" i="2"/>
  <c r="AY63" i="2"/>
  <c r="AB63" i="2"/>
  <c r="AH63" i="2"/>
  <c r="BA63" i="2"/>
  <c r="AJ63" i="2"/>
  <c r="AO63" i="2"/>
  <c r="AQ63" i="2"/>
  <c r="AS73" i="2"/>
  <c r="AW73" i="2"/>
  <c r="AH73" i="2"/>
  <c r="AD73" i="2"/>
  <c r="AU73" i="2"/>
  <c r="AF73" i="2"/>
  <c r="AO73" i="2"/>
  <c r="AY73" i="2"/>
  <c r="Z73" i="2"/>
  <c r="AJ73" i="2"/>
  <c r="BA73" i="2"/>
  <c r="AQ73" i="2"/>
  <c r="AL73" i="2"/>
  <c r="AB73" i="2"/>
  <c r="AY51" i="2"/>
  <c r="AW51" i="2"/>
  <c r="AF51" i="2"/>
  <c r="AJ51" i="2"/>
  <c r="AB51" i="2"/>
  <c r="AH51" i="2"/>
  <c r="AD51" i="2"/>
  <c r="AS51" i="2"/>
  <c r="AO51" i="2"/>
  <c r="AL51" i="2"/>
  <c r="Z51" i="2"/>
  <c r="BA51" i="2"/>
  <c r="AU51" i="2"/>
  <c r="AQ51" i="2"/>
  <c r="AB61" i="2"/>
  <c r="AO61" i="2"/>
  <c r="AS61" i="2"/>
  <c r="BA61" i="2"/>
  <c r="Z61" i="2"/>
  <c r="AY61" i="2"/>
  <c r="AL61" i="2"/>
  <c r="AU61" i="2"/>
  <c r="AJ61" i="2"/>
  <c r="AD61" i="2"/>
  <c r="AW61" i="2"/>
  <c r="AH61" i="2"/>
  <c r="AQ61" i="2"/>
  <c r="AF61" i="2"/>
  <c r="AS67" i="2"/>
  <c r="AQ67" i="2"/>
  <c r="AO67" i="2"/>
  <c r="AD67" i="2"/>
  <c r="AB67" i="2"/>
  <c r="AW67" i="2"/>
  <c r="AJ67" i="2"/>
  <c r="Z67" i="2"/>
  <c r="BA67" i="2"/>
  <c r="AL67" i="2"/>
  <c r="AU67" i="2"/>
  <c r="AF67" i="2"/>
  <c r="AH67" i="2"/>
  <c r="AY67" i="2"/>
  <c r="AD50" i="2"/>
  <c r="BA50" i="2"/>
  <c r="AF50" i="2"/>
  <c r="AU50" i="2"/>
  <c r="AJ50" i="2"/>
  <c r="AY50" i="2"/>
  <c r="AO50" i="2"/>
  <c r="AL50" i="2"/>
  <c r="AB50" i="2"/>
  <c r="AQ50" i="2"/>
  <c r="AS50" i="2"/>
  <c r="AH50" i="2"/>
  <c r="AW50" i="2"/>
  <c r="Z50" i="2"/>
  <c r="AF54" i="2"/>
  <c r="AO54" i="2"/>
  <c r="AD54" i="2"/>
  <c r="AB54" i="2"/>
  <c r="Z54" i="2"/>
  <c r="AJ54" i="2"/>
  <c r="AW54" i="2"/>
  <c r="BA54" i="2"/>
  <c r="AQ54" i="2"/>
  <c r="AY54" i="2"/>
  <c r="AL54" i="2"/>
  <c r="AU54" i="2"/>
  <c r="AH54" i="2"/>
  <c r="AS54" i="2"/>
  <c r="AW74" i="2"/>
  <c r="AO74" i="2"/>
  <c r="BA74" i="2"/>
  <c r="AH74" i="2"/>
  <c r="Z74" i="2"/>
  <c r="AB74" i="2"/>
  <c r="AU74" i="2"/>
  <c r="AL74" i="2"/>
  <c r="AJ74" i="2"/>
  <c r="AD74" i="2"/>
  <c r="AQ74" i="2"/>
  <c r="AF74" i="2"/>
  <c r="AY74" i="2"/>
  <c r="AS74" i="2"/>
  <c r="BA71" i="2"/>
  <c r="AU71" i="2"/>
  <c r="AY71" i="2"/>
  <c r="AQ71" i="2"/>
  <c r="AS71" i="2"/>
  <c r="AD71" i="2"/>
  <c r="AL71" i="2"/>
  <c r="AF71" i="2"/>
  <c r="AO71" i="2"/>
  <c r="AH71" i="2"/>
  <c r="AJ71" i="2"/>
  <c r="AB71" i="2"/>
  <c r="Z71" i="2"/>
  <c r="AW71" i="2"/>
  <c r="AU15" i="2"/>
  <c r="AQ7" i="2"/>
  <c r="Q31" i="2" s="1"/>
  <c r="AS7" i="2"/>
  <c r="R31" i="2" s="1"/>
  <c r="AU7" i="2"/>
  <c r="S31" i="2" s="1"/>
  <c r="R13" i="2"/>
  <c r="R12" i="2" s="1"/>
  <c r="AJ7" i="2"/>
  <c r="U30" i="2" s="1"/>
  <c r="U29" i="2" s="1"/>
  <c r="AY7" i="2"/>
  <c r="U31" i="2" s="1"/>
  <c r="AW18" i="2"/>
  <c r="AD20" i="2"/>
  <c r="AO20" i="2"/>
  <c r="BA20" i="2"/>
  <c r="AW20" i="2"/>
  <c r="AJ14" i="2"/>
  <c r="AS22" i="2"/>
  <c r="Z29" i="2"/>
  <c r="AU36" i="2"/>
  <c r="AW29" i="2"/>
  <c r="AS13" i="2"/>
  <c r="AO22" i="2"/>
  <c r="AD18" i="2"/>
  <c r="AF7" i="2"/>
  <c r="S30" i="2" s="1"/>
  <c r="S29" i="2" s="1"/>
  <c r="AL20" i="2"/>
  <c r="AO7" i="2"/>
  <c r="P31" i="2" s="1"/>
  <c r="AU33" i="2"/>
  <c r="AY14" i="2"/>
  <c r="AO33" i="2"/>
  <c r="AQ20" i="2"/>
  <c r="AD29" i="2"/>
  <c r="Z7" i="2"/>
  <c r="P30" i="2" s="1"/>
  <c r="P29" i="2" s="1"/>
  <c r="AB7" i="2"/>
  <c r="AU13" i="2"/>
  <c r="AS33" i="2"/>
  <c r="BA7" i="2"/>
  <c r="V31" i="2" s="1"/>
  <c r="AQ33" i="2"/>
  <c r="AO13" i="2"/>
  <c r="AJ20" i="2"/>
  <c r="AL7" i="2"/>
  <c r="V30" i="2" s="1"/>
  <c r="V29" i="2" s="1"/>
  <c r="AF36" i="2"/>
  <c r="AH7" i="2"/>
  <c r="T30" i="2" s="1"/>
  <c r="T29" i="2" s="1"/>
  <c r="AL13" i="2"/>
  <c r="AJ22" i="2"/>
  <c r="AS29" i="2"/>
  <c r="BA36" i="2"/>
  <c r="AS14" i="2"/>
  <c r="AB14" i="2"/>
  <c r="AQ36" i="2"/>
  <c r="BA14" i="2"/>
  <c r="AH22" i="2"/>
  <c r="AH14" i="2"/>
  <c r="AQ14" i="2"/>
  <c r="AL33" i="2"/>
  <c r="BA33" i="2"/>
  <c r="AD22" i="2"/>
  <c r="AW19" i="2"/>
  <c r="AW14" i="2"/>
  <c r="AY36" i="2"/>
  <c r="AS36" i="2"/>
  <c r="AL14" i="2"/>
  <c r="BA47" i="2"/>
  <c r="Z14" i="2"/>
  <c r="AB36" i="2"/>
  <c r="Z36" i="2"/>
  <c r="AB33" i="2"/>
  <c r="AH36" i="2"/>
  <c r="AD33" i="2"/>
  <c r="AJ13" i="2"/>
  <c r="AB22" i="2"/>
  <c r="AB13" i="2"/>
  <c r="AL22" i="2"/>
  <c r="AB25" i="2"/>
  <c r="AQ25" i="2"/>
  <c r="AU14" i="2"/>
  <c r="Z33" i="2"/>
  <c r="AF33" i="2"/>
  <c r="AH13" i="2"/>
  <c r="AF13" i="2"/>
  <c r="AF14" i="2"/>
  <c r="AL36" i="2"/>
  <c r="AD36" i="2"/>
  <c r="AU22" i="2"/>
  <c r="AQ22" i="2"/>
  <c r="AS47" i="2"/>
  <c r="AU25" i="2"/>
  <c r="BA39" i="2"/>
  <c r="AL40" i="2"/>
  <c r="AY48" i="2"/>
  <c r="AY20" i="2"/>
  <c r="AB29" i="2"/>
  <c r="AJ18" i="2"/>
  <c r="AW7" i="2"/>
  <c r="T31" i="2" s="1"/>
  <c r="AL12" i="2"/>
  <c r="AH20" i="2"/>
  <c r="AQ48" i="2"/>
  <c r="AF29" i="2"/>
  <c r="AU18" i="2"/>
  <c r="AO12" i="2"/>
  <c r="AJ26" i="2"/>
  <c r="AD28" i="2"/>
  <c r="BA40" i="2"/>
  <c r="AQ34" i="2"/>
  <c r="AO40" i="2"/>
  <c r="Z13" i="2"/>
  <c r="AW22" i="2"/>
  <c r="AQ13" i="2"/>
  <c r="AJ30" i="2"/>
  <c r="AW36" i="2"/>
  <c r="AO36" i="2"/>
  <c r="AB28" i="2"/>
  <c r="AH33" i="2"/>
  <c r="AJ47" i="2"/>
  <c r="BA13" i="2"/>
  <c r="AY22" i="2"/>
  <c r="AW13" i="2"/>
  <c r="AL30" i="2"/>
  <c r="AB34" i="2"/>
  <c r="AL34" i="2"/>
  <c r="AO14" i="2"/>
  <c r="AU40" i="2"/>
  <c r="AJ33" i="2"/>
  <c r="AW40" i="2"/>
  <c r="AY33" i="2"/>
  <c r="AD13" i="2"/>
  <c r="Z22" i="2"/>
  <c r="AF22" i="2"/>
  <c r="AL48" i="2"/>
  <c r="AQ40" i="2"/>
  <c r="AY29" i="2"/>
  <c r="AO18" i="2"/>
  <c r="AQ47" i="2"/>
  <c r="AY35" i="2"/>
  <c r="AJ35" i="2"/>
  <c r="AU28" i="2"/>
  <c r="AJ29" i="2"/>
  <c r="AU29" i="2"/>
  <c r="AO47" i="2"/>
  <c r="Z40" i="2"/>
  <c r="AW27" i="2"/>
  <c r="AF48" i="2"/>
  <c r="AJ25" i="2"/>
  <c r="AS40" i="2"/>
  <c r="AD40" i="2"/>
  <c r="AB47" i="2"/>
  <c r="AD27" i="2"/>
  <c r="AH40" i="2"/>
  <c r="Z25" i="2"/>
  <c r="AS48" i="2"/>
  <c r="AD39" i="2"/>
  <c r="AY18" i="2"/>
  <c r="Z20" i="2"/>
  <c r="BA19" i="2"/>
  <c r="AY40" i="2"/>
  <c r="Z39" i="2"/>
  <c r="AF40" i="2"/>
  <c r="AS39" i="2"/>
  <c r="AO48" i="2"/>
  <c r="Z35" i="2"/>
  <c r="AH29" i="2"/>
  <c r="AF26" i="2"/>
  <c r="AO39" i="2"/>
  <c r="AL29" i="2"/>
  <c r="AH18" i="2"/>
  <c r="AF47" i="2"/>
  <c r="BA48" i="2"/>
  <c r="AS15" i="2"/>
  <c r="AY44" i="2"/>
  <c r="Z48" i="2"/>
  <c r="AB48" i="2"/>
  <c r="AJ48" i="2"/>
  <c r="AD48" i="2"/>
  <c r="AO35" i="2"/>
  <c r="AW48" i="2"/>
  <c r="Z47" i="2"/>
  <c r="Z18" i="2"/>
  <c r="AL47" i="2"/>
  <c r="AU47" i="2"/>
  <c r="AY25" i="2"/>
  <c r="AB15" i="2"/>
  <c r="AB30" i="2"/>
  <c r="AQ35" i="2"/>
  <c r="AF20" i="2"/>
  <c r="AS20" i="2"/>
  <c r="AS25" i="2"/>
  <c r="AB18" i="2"/>
  <c r="AL35" i="2"/>
  <c r="AU48" i="2"/>
  <c r="AL18" i="2"/>
  <c r="BA18" i="2"/>
  <c r="AW47" i="2"/>
  <c r="AY47" i="2"/>
  <c r="AW39" i="2"/>
  <c r="AH16" i="2"/>
  <c r="AU30" i="2"/>
  <c r="AU20" i="2"/>
  <c r="AS18" i="2"/>
  <c r="AF25" i="2"/>
  <c r="BA29" i="2"/>
  <c r="AO29" i="2"/>
  <c r="AD25" i="2"/>
  <c r="AQ18" i="2"/>
  <c r="AD47" i="2"/>
  <c r="AB26" i="2"/>
  <c r="AF39" i="2"/>
  <c r="AH30" i="2"/>
  <c r="AY30" i="2"/>
  <c r="AB16" i="2"/>
  <c r="AF30" i="2"/>
  <c r="AD17" i="2"/>
  <c r="AY27" i="2"/>
  <c r="AB19" i="2"/>
  <c r="AO32" i="2"/>
  <c r="P27" i="2" s="1"/>
  <c r="AW15" i="2"/>
  <c r="AQ15" i="2"/>
  <c r="Z30" i="2"/>
  <c r="AO34" i="2"/>
  <c r="AJ34" i="2"/>
  <c r="AS34" i="2"/>
  <c r="BA27" i="2"/>
  <c r="AB27" i="2"/>
  <c r="AD32" i="2"/>
  <c r="AD30" i="2"/>
  <c r="AS30" i="2"/>
  <c r="AQ30" i="2"/>
  <c r="AQ32" i="2"/>
  <c r="Q27" i="2" s="1"/>
  <c r="AY12" i="2"/>
  <c r="AY34" i="2"/>
  <c r="AL32" i="2"/>
  <c r="V26" i="2" s="1"/>
  <c r="V25" i="2" s="1"/>
  <c r="AF34" i="2"/>
  <c r="AU27" i="2"/>
  <c r="AH27" i="2"/>
  <c r="AS16" i="2"/>
  <c r="AW34" i="2"/>
  <c r="AD34" i="2"/>
  <c r="AO27" i="2"/>
  <c r="AQ27" i="2"/>
  <c r="Z34" i="2"/>
  <c r="AU34" i="2"/>
  <c r="AW12" i="2"/>
  <c r="AF15" i="2"/>
  <c r="AF27" i="2"/>
  <c r="AL27" i="2"/>
  <c r="AW30" i="2"/>
  <c r="AF32" i="2"/>
  <c r="S26" i="2" s="1"/>
  <c r="S25" i="2" s="1"/>
  <c r="AB32" i="2"/>
  <c r="AY32" i="2"/>
  <c r="U27" i="2" s="1"/>
  <c r="BA30" i="2"/>
  <c r="AF17" i="2"/>
  <c r="BA32" i="2"/>
  <c r="V27" i="2" s="1"/>
  <c r="Z32" i="2"/>
  <c r="P26" i="2" s="1"/>
  <c r="P25" i="2" s="1"/>
  <c r="AH32" i="2"/>
  <c r="T26" i="2" s="1"/>
  <c r="T25" i="2" s="1"/>
  <c r="AH34" i="2"/>
  <c r="AS27" i="2"/>
  <c r="AL19" i="2"/>
  <c r="AJ27" i="2"/>
  <c r="AY19" i="2"/>
  <c r="AJ12" i="2"/>
  <c r="AL26" i="2"/>
  <c r="AU12" i="2"/>
  <c r="AO44" i="2"/>
  <c r="AU26" i="2"/>
  <c r="Z12" i="2"/>
  <c r="AL23" i="2"/>
  <c r="AS26" i="2"/>
  <c r="AJ40" i="2"/>
  <c r="BA26" i="2"/>
  <c r="AH37" i="2"/>
  <c r="AB12" i="2"/>
  <c r="AD23" i="2"/>
  <c r="Z45" i="2"/>
  <c r="AW26" i="2"/>
  <c r="Z15" i="2"/>
  <c r="AB37" i="2"/>
  <c r="AY26" i="2"/>
  <c r="AU24" i="2"/>
  <c r="AU23" i="2"/>
  <c r="AJ15" i="2"/>
  <c r="Z38" i="2"/>
  <c r="BA15" i="2"/>
  <c r="AL15" i="2"/>
  <c r="AH15" i="2"/>
  <c r="AO15" i="2"/>
  <c r="AS12" i="2"/>
  <c r="AD12" i="2"/>
  <c r="Z26" i="2"/>
  <c r="AQ12" i="2"/>
  <c r="AF12" i="2"/>
  <c r="AY15" i="2"/>
  <c r="AY28" i="2"/>
  <c r="AJ37" i="2"/>
  <c r="AH26" i="2"/>
  <c r="BA12" i="2"/>
  <c r="AD26" i="2"/>
  <c r="AF37" i="2"/>
  <c r="AO26" i="2"/>
  <c r="AW28" i="2"/>
  <c r="AB23" i="2"/>
  <c r="AB43" i="2"/>
  <c r="AO43" i="2"/>
  <c r="AY45" i="2"/>
  <c r="AW45" i="2"/>
  <c r="AH45" i="2"/>
  <c r="AF28" i="2"/>
  <c r="BA28" i="2"/>
  <c r="AY43" i="2"/>
  <c r="AD35" i="2"/>
  <c r="AF35" i="2"/>
  <c r="AB35" i="2"/>
  <c r="BA24" i="2"/>
  <c r="AS17" i="2"/>
  <c r="AO25" i="2"/>
  <c r="AO24" i="2"/>
  <c r="AW17" i="2"/>
  <c r="AQ24" i="2"/>
  <c r="AJ17" i="2"/>
  <c r="AU17" i="2"/>
  <c r="AW23" i="2"/>
  <c r="AH39" i="2"/>
  <c r="AF23" i="2"/>
  <c r="AW35" i="2"/>
  <c r="AQ43" i="2"/>
  <c r="AW43" i="2"/>
  <c r="AF19" i="2"/>
  <c r="AJ32" i="2"/>
  <c r="U26" i="2" s="1"/>
  <c r="U25" i="2" s="1"/>
  <c r="AQ28" i="2"/>
  <c r="BA43" i="2"/>
  <c r="AS28" i="2"/>
  <c r="AJ19" i="2"/>
  <c r="Z24" i="2"/>
  <c r="AD24" i="2"/>
  <c r="AH23" i="2"/>
  <c r="AQ23" i="2"/>
  <c r="AJ23" i="2"/>
  <c r="AY41" i="2"/>
  <c r="AO28" i="2"/>
  <c r="AD43" i="2"/>
  <c r="AS35" i="2"/>
  <c r="AY39" i="2"/>
  <c r="AW24" i="2"/>
  <c r="AU32" i="2"/>
  <c r="S27" i="2" s="1"/>
  <c r="AL28" i="2"/>
  <c r="AH17" i="2"/>
  <c r="AJ28" i="2"/>
  <c r="AL39" i="2"/>
  <c r="BA25" i="2"/>
  <c r="Z23" i="2"/>
  <c r="AH35" i="2"/>
  <c r="Z43" i="2"/>
  <c r="AQ39" i="2"/>
  <c r="AO45" i="2"/>
  <c r="AH41" i="2"/>
  <c r="AL24" i="2"/>
  <c r="AD19" i="2"/>
  <c r="AB24" i="2"/>
  <c r="AL25" i="2"/>
  <c r="AH28" i="2"/>
  <c r="BA17" i="2"/>
  <c r="AO17" i="2"/>
  <c r="AO23" i="2"/>
  <c r="AU39" i="2"/>
  <c r="AS23" i="2"/>
  <c r="BA23" i="2"/>
  <c r="AJ43" i="2"/>
  <c r="AQ45" i="2"/>
  <c r="Z19" i="2"/>
  <c r="AY24" i="2"/>
  <c r="AH43" i="2"/>
  <c r="AS19" i="2"/>
  <c r="AH24" i="2"/>
  <c r="AF24" i="2"/>
  <c r="AL43" i="2"/>
  <c r="AY17" i="2"/>
  <c r="BA35" i="2"/>
  <c r="AB39" i="2"/>
  <c r="AQ17" i="2"/>
  <c r="AH25" i="2"/>
  <c r="Z17" i="2"/>
  <c r="AL17" i="2"/>
  <c r="AS43" i="2"/>
  <c r="AF43" i="2"/>
  <c r="AO19" i="2"/>
  <c r="AH19" i="2"/>
  <c r="AB41" i="2"/>
  <c r="AS24" i="2"/>
  <c r="AS32" i="2"/>
  <c r="R27" i="2" s="1"/>
  <c r="AU19" i="2"/>
  <c r="AH44" i="2"/>
  <c r="AJ44" i="2"/>
  <c r="BA38" i="2"/>
  <c r="AB45" i="2"/>
  <c r="AQ41" i="2"/>
  <c r="AF41" i="2"/>
  <c r="BA37" i="2"/>
  <c r="AB44" i="2"/>
  <c r="AW37" i="2"/>
  <c r="AL37" i="2"/>
  <c r="Z16" i="2"/>
  <c r="AQ16" i="2"/>
  <c r="AS44" i="2"/>
  <c r="AQ44" i="2"/>
  <c r="AO38" i="2"/>
  <c r="AJ38" i="2"/>
  <c r="AF45" i="2"/>
  <c r="Z41" i="2"/>
  <c r="AD41" i="2"/>
  <c r="AY37" i="2"/>
  <c r="AJ16" i="2"/>
  <c r="AU16" i="2"/>
  <c r="AY16" i="2"/>
  <c r="AD38" i="2"/>
  <c r="AB38" i="2"/>
  <c r="AL45" i="2"/>
  <c r="AJ45" i="2"/>
  <c r="AJ41" i="2"/>
  <c r="AO41" i="2"/>
  <c r="BA41" i="2"/>
  <c r="AL41" i="2"/>
  <c r="AO37" i="2"/>
  <c r="AY38" i="2"/>
  <c r="AF38" i="2"/>
  <c r="AF44" i="2"/>
  <c r="AQ38" i="2"/>
  <c r="AD16" i="2"/>
  <c r="AO16" i="2"/>
  <c r="AU44" i="2"/>
  <c r="AH38" i="2"/>
  <c r="AS45" i="2"/>
  <c r="BA45" i="2"/>
  <c r="AS41" i="2"/>
  <c r="AU37" i="2"/>
  <c r="Z37" i="2"/>
  <c r="AS38" i="2"/>
  <c r="BA16" i="2"/>
  <c r="AL16" i="2"/>
  <c r="AF16" i="2"/>
  <c r="AD44" i="2"/>
  <c r="AW44" i="2"/>
  <c r="AL44" i="2"/>
  <c r="AL38" i="2"/>
  <c r="AU38" i="2"/>
  <c r="AD45" i="2"/>
  <c r="Z44" i="2"/>
  <c r="AU41" i="2"/>
  <c r="AD37" i="2"/>
  <c r="AQ37" i="2"/>
  <c r="AM57" i="2" l="1"/>
  <c r="AM46" i="2"/>
  <c r="T10" i="2"/>
  <c r="U10" i="2"/>
  <c r="R10" i="2"/>
  <c r="V9" i="2"/>
  <c r="V8" i="2" s="1"/>
  <c r="P10" i="2"/>
  <c r="R9" i="2"/>
  <c r="R8" i="2" s="1"/>
  <c r="Q9" i="2"/>
  <c r="Q8" i="2" s="1"/>
  <c r="U9" i="2"/>
  <c r="U8" i="2" s="1"/>
  <c r="V10" i="2"/>
  <c r="S10" i="2"/>
  <c r="S9" i="2"/>
  <c r="S8" i="2" s="1"/>
  <c r="T9" i="2"/>
  <c r="T8" i="2" s="1"/>
  <c r="AM11" i="2"/>
  <c r="AD5" i="2"/>
  <c r="R4" i="2" s="1"/>
  <c r="AM8" i="2"/>
  <c r="AM60" i="2"/>
  <c r="AM71" i="2"/>
  <c r="W27" i="2"/>
  <c r="P9" i="2"/>
  <c r="P8" i="2" s="1"/>
  <c r="AM10" i="2"/>
  <c r="AM62" i="2"/>
  <c r="AM61" i="2"/>
  <c r="AM54" i="2"/>
  <c r="AM66" i="2"/>
  <c r="AM59" i="2"/>
  <c r="AM42" i="2"/>
  <c r="AM68" i="2"/>
  <c r="AM31" i="2"/>
  <c r="AM70" i="2"/>
  <c r="AM74" i="2"/>
  <c r="AM67" i="2"/>
  <c r="AM72" i="2"/>
  <c r="AM64" i="2"/>
  <c r="AM51" i="2"/>
  <c r="AM73" i="2"/>
  <c r="AM55" i="2"/>
  <c r="AM56" i="2"/>
  <c r="R26" i="2"/>
  <c r="R25" i="2" s="1"/>
  <c r="Q26" i="2"/>
  <c r="Q25" i="2" s="1"/>
  <c r="AM50" i="2"/>
  <c r="AM63" i="2"/>
  <c r="AM21" i="2"/>
  <c r="AM53" i="2"/>
  <c r="AM52" i="2"/>
  <c r="AM65" i="2"/>
  <c r="U14" i="2"/>
  <c r="AY5" i="2"/>
  <c r="U5" i="2" s="1"/>
  <c r="R14" i="2"/>
  <c r="AF5" i="2"/>
  <c r="S4" i="2" s="1"/>
  <c r="AJ5" i="2"/>
  <c r="U4" i="2" s="1"/>
  <c r="AU5" i="2"/>
  <c r="S5" i="2" s="1"/>
  <c r="AS5" i="2"/>
  <c r="R5" i="2" s="1"/>
  <c r="U13" i="2"/>
  <c r="U12" i="2" s="1"/>
  <c r="AQ5" i="2"/>
  <c r="Q5" i="2" s="1"/>
  <c r="Q14" i="2"/>
  <c r="S14" i="2"/>
  <c r="S13" i="2"/>
  <c r="S12" i="2" s="1"/>
  <c r="P14" i="2"/>
  <c r="AO5" i="2"/>
  <c r="P5" i="2" s="1"/>
  <c r="V14" i="2"/>
  <c r="BA5" i="2"/>
  <c r="V5" i="2" s="1"/>
  <c r="W31" i="2"/>
  <c r="AH5" i="2"/>
  <c r="AH4" i="2" s="1"/>
  <c r="T3" i="2" s="1"/>
  <c r="P13" i="2"/>
  <c r="P12" i="2" s="1"/>
  <c r="W30" i="2"/>
  <c r="W29" i="2" s="1"/>
  <c r="AB5" i="2"/>
  <c r="AB4" i="2" s="1"/>
  <c r="Q3" i="2" s="1"/>
  <c r="AM20" i="2"/>
  <c r="T13" i="2"/>
  <c r="T12" i="2" s="1"/>
  <c r="AM7" i="2"/>
  <c r="Z5" i="2"/>
  <c r="Z4" i="2" s="1"/>
  <c r="P3" i="2" s="1"/>
  <c r="V13" i="2"/>
  <c r="V12" i="2" s="1"/>
  <c r="AL5" i="2"/>
  <c r="V4" i="2" s="1"/>
  <c r="Q13" i="2"/>
  <c r="Q12" i="2" s="1"/>
  <c r="AM36" i="2"/>
  <c r="AM13" i="2"/>
  <c r="AM14" i="2"/>
  <c r="AM29" i="2"/>
  <c r="AM33" i="2"/>
  <c r="AM47" i="2"/>
  <c r="AM22" i="2"/>
  <c r="T14" i="2"/>
  <c r="AW5" i="2"/>
  <c r="T5" i="2" s="1"/>
  <c r="AM48" i="2"/>
  <c r="AM26" i="2"/>
  <c r="AM27" i="2"/>
  <c r="AM45" i="2"/>
  <c r="AM18" i="2"/>
  <c r="AM40" i="2"/>
  <c r="AM25" i="2"/>
  <c r="AM30" i="2"/>
  <c r="AM17" i="2"/>
  <c r="AM34" i="2"/>
  <c r="AM32" i="2"/>
  <c r="AM37" i="2"/>
  <c r="AM16" i="2"/>
  <c r="AM28" i="2"/>
  <c r="AM12" i="2"/>
  <c r="AM19" i="2"/>
  <c r="AM15" i="2"/>
  <c r="AM39" i="2"/>
  <c r="AM44" i="2"/>
  <c r="AM38" i="2"/>
  <c r="AM24" i="2"/>
  <c r="AM23" i="2"/>
  <c r="AM35" i="2"/>
  <c r="AM43" i="2"/>
  <c r="AM41" i="2"/>
  <c r="W10" i="2" l="1"/>
  <c r="W5" i="2"/>
  <c r="AD4" i="2"/>
  <c r="R3" i="2" s="1"/>
  <c r="W26" i="2"/>
  <c r="W25" i="2" s="1"/>
  <c r="W9" i="2"/>
  <c r="W8" i="2" s="1"/>
  <c r="AF4" i="2"/>
  <c r="S3" i="2" s="1"/>
  <c r="AJ4" i="2"/>
  <c r="U3" i="2" s="1"/>
  <c r="W14" i="2"/>
  <c r="BB5" i="2"/>
  <c r="Q4" i="2"/>
  <c r="T4" i="2"/>
  <c r="AM5" i="2"/>
  <c r="AM4" i="2" s="1"/>
  <c r="P4" i="2"/>
  <c r="W13" i="2"/>
  <c r="W12" i="2" s="1"/>
  <c r="AL4" i="2"/>
  <c r="V3" i="2" s="1"/>
  <c r="W4" i="2" l="1"/>
  <c r="W3" i="2"/>
</calcChain>
</file>

<file path=xl/sharedStrings.xml><?xml version="1.0" encoding="utf-8"?>
<sst xmlns="http://schemas.openxmlformats.org/spreadsheetml/2006/main" count="1518" uniqueCount="479">
  <si>
    <t>BID</t>
  </si>
  <si>
    <t>STD</t>
  </si>
  <si>
    <t>FGBS</t>
  </si>
  <si>
    <t>OIS</t>
  </si>
  <si>
    <t>DU</t>
  </si>
  <si>
    <t>FGBM</t>
  </si>
  <si>
    <t>OE</t>
  </si>
  <si>
    <t>FGBL</t>
  </si>
  <si>
    <t>RX</t>
  </si>
  <si>
    <t>FGBX</t>
  </si>
  <si>
    <t>UB</t>
  </si>
  <si>
    <t>FBTP</t>
  </si>
  <si>
    <t>IK</t>
  </si>
  <si>
    <t>FBTS</t>
  </si>
  <si>
    <t>BTS</t>
  </si>
  <si>
    <t>FBON</t>
  </si>
  <si>
    <t>KOA</t>
  </si>
  <si>
    <t>FOAT</t>
  </si>
  <si>
    <t>OAT</t>
  </si>
  <si>
    <t>FV</t>
  </si>
  <si>
    <t>BTP</t>
  </si>
  <si>
    <t>Y roll</t>
  </si>
  <si>
    <t>Eonia</t>
  </si>
  <si>
    <t>TY</t>
  </si>
  <si>
    <t>Y/Y roll</t>
  </si>
  <si>
    <t>ISIN</t>
  </si>
  <si>
    <t>Mkt Name</t>
  </si>
  <si>
    <t>Coupon</t>
  </si>
  <si>
    <t>Maturity</t>
  </si>
  <si>
    <t>INT_ACC_DT</t>
  </si>
  <si>
    <t>FIRST_CPN_DT</t>
  </si>
  <si>
    <t>FIRST_SETTLE_DT</t>
  </si>
  <si>
    <t>ISSUE_PX</t>
  </si>
  <si>
    <t>SETTLE_DT</t>
  </si>
  <si>
    <t>SECURITY_DES</t>
  </si>
  <si>
    <t>AMT OUT</t>
  </si>
  <si>
    <t>DtM</t>
  </si>
  <si>
    <t>BID Y</t>
  </si>
  <si>
    <t>Y CoD</t>
  </si>
  <si>
    <t>roll</t>
  </si>
  <si>
    <t>ASW</t>
  </si>
  <si>
    <t>Z-Spd</t>
  </si>
  <si>
    <t>Y/Y</t>
  </si>
  <si>
    <t>vs DE</t>
  </si>
  <si>
    <t>vs ES</t>
  </si>
  <si>
    <t>vs IT</t>
  </si>
  <si>
    <t>DV01</t>
  </si>
  <si>
    <t>TN</t>
  </si>
  <si>
    <t>CoD</t>
  </si>
  <si>
    <t>mat</t>
  </si>
  <si>
    <t>sel</t>
  </si>
  <si>
    <t>MAT</t>
  </si>
  <si>
    <t>interp</t>
  </si>
  <si>
    <t>FITCH</t>
  </si>
  <si>
    <t>S&amp;P</t>
  </si>
  <si>
    <t>MOODY's</t>
  </si>
  <si>
    <t>Y completa</t>
  </si>
  <si>
    <t>Y/Y pillar</t>
  </si>
  <si>
    <t>Y/Y completa</t>
  </si>
  <si>
    <t>CTZ</t>
  </si>
  <si>
    <t>x</t>
  </si>
  <si>
    <t>IT0004273493</t>
  </si>
  <si>
    <t>IT0005175366</t>
  </si>
  <si>
    <t>IT0005106049</t>
  </si>
  <si>
    <t>IT0004907843</t>
  </si>
  <si>
    <t>IT0004361041</t>
  </si>
  <si>
    <t>IT0005139099</t>
  </si>
  <si>
    <t>IT0004957574</t>
  </si>
  <si>
    <t>IT0003493258</t>
  </si>
  <si>
    <t>IT0004423957</t>
  </si>
  <si>
    <t>IT0005177271</t>
  </si>
  <si>
    <t>IT0004992308</t>
  </si>
  <si>
    <t>IT0005030504</t>
  </si>
  <si>
    <t>IT0004489610</t>
  </si>
  <si>
    <t>IT0005069395</t>
  </si>
  <si>
    <t>IT0003644769</t>
  </si>
  <si>
    <t>IT0004536949</t>
  </si>
  <si>
    <t>IT0005107708</t>
  </si>
  <si>
    <t>IT0004594930</t>
  </si>
  <si>
    <t>IT0005142143</t>
  </si>
  <si>
    <t>IT0004634132</t>
  </si>
  <si>
    <t>IT0004966401</t>
  </si>
  <si>
    <t>IT0005175598</t>
  </si>
  <si>
    <t>IT0004009673</t>
  </si>
  <si>
    <t>IT0004695075</t>
  </si>
  <si>
    <t>IT0005028003</t>
  </si>
  <si>
    <t>IT0004759673</t>
  </si>
  <si>
    <t>IT0005086886</t>
  </si>
  <si>
    <t>IT0004801541</t>
  </si>
  <si>
    <t>IT0005135840</t>
  </si>
  <si>
    <t>IT0004848831</t>
  </si>
  <si>
    <t>IT0005172322</t>
  </si>
  <si>
    <t>IT0004898034</t>
  </si>
  <si>
    <t>IT0004356843</t>
  </si>
  <si>
    <t>IT0000366655</t>
  </si>
  <si>
    <t>IT0004953417</t>
  </si>
  <si>
    <t>IT0005001547</t>
  </si>
  <si>
    <t>IT0005045270</t>
  </si>
  <si>
    <t>IT0004513641</t>
  </si>
  <si>
    <t>IT0005090318</t>
  </si>
  <si>
    <t>IT0005127086</t>
  </si>
  <si>
    <t>IT0004644735</t>
  </si>
  <si>
    <t>IT0005170839</t>
  </si>
  <si>
    <t>IT0001086567</t>
  </si>
  <si>
    <t>IT0001174611</t>
  </si>
  <si>
    <t>IT0004889033</t>
  </si>
  <si>
    <t>IT0001278511</t>
  </si>
  <si>
    <t>IT0005024234</t>
  </si>
  <si>
    <t>IT0001444378</t>
  </si>
  <si>
    <t>IT0005094088</t>
  </si>
  <si>
    <t>IT0003256820</t>
  </si>
  <si>
    <t>IT0003535157</t>
  </si>
  <si>
    <t>IT0005177909</t>
  </si>
  <si>
    <t>IT0003934657</t>
  </si>
  <si>
    <t>IT0004286966</t>
  </si>
  <si>
    <t>IT0004532559</t>
  </si>
  <si>
    <t>IT0004923998</t>
  </si>
  <si>
    <t>IT0005083057</t>
  </si>
  <si>
    <t>IT0005162828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</si>
  <si>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</si>
  <si>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</si>
  <si>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</si>
  <si>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</si>
  <si>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</si>
  <si>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</si>
  <si>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</si>
  <si>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BUND</t>
  </si>
  <si>
    <t/>
  </si>
  <si>
    <t>ES00000123Q7</t>
  </si>
  <si>
    <t>ES00000127D6</t>
  </si>
  <si>
    <t>ES00000121A5</t>
  </si>
  <si>
    <t>ES00000124B7</t>
  </si>
  <si>
    <t>ES00000128A0</t>
  </si>
  <si>
    <t>ES00000124V5</t>
  </si>
  <si>
    <t>ES00000121L2</t>
  </si>
  <si>
    <t>ES00000121O6</t>
  </si>
  <si>
    <t>ES00000126C0</t>
  </si>
  <si>
    <t>ES00000122D7</t>
  </si>
  <si>
    <t>ES00000127H7</t>
  </si>
  <si>
    <t>ES00000122T3</t>
  </si>
  <si>
    <t>ES00000123B9</t>
  </si>
  <si>
    <t>ES00000128B8</t>
  </si>
  <si>
    <t>ES00000123K0</t>
  </si>
  <si>
    <t>ES00000123U9</t>
  </si>
  <si>
    <t>ES00000123X3</t>
  </si>
  <si>
    <t>ES00000121G2</t>
  </si>
  <si>
    <t>ES00000124W3</t>
  </si>
  <si>
    <t>ES00000126B2</t>
  </si>
  <si>
    <t>ES00000126Z1</t>
  </si>
  <si>
    <t>ES00000122E5</t>
  </si>
  <si>
    <t>ES00000127G9</t>
  </si>
  <si>
    <t>ES00000127Z9</t>
  </si>
  <si>
    <t>ES00000123C7</t>
  </si>
  <si>
    <t>ES00000124C5</t>
  </si>
  <si>
    <t>ES0000011868</t>
  </si>
  <si>
    <t>ES00000127A2</t>
  </si>
  <si>
    <t>ES0000012411</t>
  </si>
  <si>
    <t>ES0000012932</t>
  </si>
  <si>
    <t>ES00000120N0</t>
  </si>
  <si>
    <t>ES00000121S7</t>
  </si>
  <si>
    <t>ES00000124H4</t>
  </si>
  <si>
    <t>ES00000128C6</t>
  </si>
  <si>
    <t>DE0001141653</t>
  </si>
  <si>
    <t>DE0001141661</t>
  </si>
  <si>
    <t>DE0001135358</t>
  </si>
  <si>
    <t>DE0001141679</t>
  </si>
  <si>
    <t>DE0001135374</t>
  </si>
  <si>
    <t>DE0001141687</t>
  </si>
  <si>
    <t>DE0001141695</t>
  </si>
  <si>
    <t>DE0001135382</t>
  </si>
  <si>
    <t>DE0001141703</t>
  </si>
  <si>
    <t>DE0001135390</t>
  </si>
  <si>
    <t>DE0001141711</t>
  </si>
  <si>
    <t>DE0001135408</t>
  </si>
  <si>
    <t>DE0001135416</t>
  </si>
  <si>
    <t>DE0001141729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</si>
  <si>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</si>
  <si>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</si>
  <si>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</si>
  <si>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</si>
  <si>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</si>
  <si>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</si>
  <si>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</si>
  <si>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</si>
  <si>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</si>
  <si>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</si>
  <si>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DE0001102333</t>
  </si>
  <si>
    <t>DE0001102358</t>
  </si>
  <si>
    <t>DE0001102366</t>
  </si>
  <si>
    <t>DE0001102374</t>
  </si>
  <si>
    <t>DE0001102382</t>
  </si>
  <si>
    <t>DE0001102390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</si>
  <si>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</si>
  <si>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</si>
  <si>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</si>
  <si>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</si>
  <si>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</si>
  <si>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</si>
  <si>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</si>
  <si>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</si>
  <si>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</si>
  <si>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</si>
  <si>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</si>
  <si>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DE0001102341</t>
  </si>
  <si>
    <t>FR0012634558</t>
  </si>
  <si>
    <t>FR0010604983</t>
  </si>
  <si>
    <t>FR0011394345</t>
  </si>
  <si>
    <t>FR0010670737</t>
  </si>
  <si>
    <t>FR0011523257</t>
  </si>
  <si>
    <t>FR0000189151</t>
  </si>
  <si>
    <t>FR0011708080</t>
  </si>
  <si>
    <t>FR0010776161</t>
  </si>
  <si>
    <t>FR0000570921</t>
  </si>
  <si>
    <t>FR0011993179</t>
  </si>
  <si>
    <t>FR0010854182</t>
  </si>
  <si>
    <t>FR0012557957</t>
  </si>
  <si>
    <t>FR0010949651</t>
  </si>
  <si>
    <t>FR0010192997</t>
  </si>
  <si>
    <t>FR0011059088</t>
  </si>
  <si>
    <t>FR0000571044</t>
  </si>
  <si>
    <t>FR0011196856</t>
  </si>
  <si>
    <t>FR0011337880</t>
  </si>
  <si>
    <t>FR0000571085</t>
  </si>
  <si>
    <t>FR0011486067</t>
  </si>
  <si>
    <t>FR0010466938</t>
  </si>
  <si>
    <t>FR0011619436</t>
  </si>
  <si>
    <t>FR0011962398</t>
  </si>
  <si>
    <t>FR0012517027</t>
  </si>
  <si>
    <t>FR0000571150</t>
  </si>
  <si>
    <t>FR0012938116</t>
  </si>
  <si>
    <t>FR0010916924</t>
  </si>
  <si>
    <t>FR0013131877</t>
  </si>
  <si>
    <t>FR0011317783</t>
  </si>
  <si>
    <t>FR0000571218</t>
  </si>
  <si>
    <t>FR0011883966</t>
  </si>
  <si>
    <t>FR0012993103</t>
  </si>
  <si>
    <t>FR0000187635</t>
  </si>
  <si>
    <t>FR0010070060</t>
  </si>
  <si>
    <t>FR0013154044</t>
  </si>
  <si>
    <t>FR0010371401</t>
  </si>
  <si>
    <t>FR0010773192</t>
  </si>
  <si>
    <t>FR0011461037</t>
  </si>
  <si>
    <t>FR0010171975</t>
  </si>
  <si>
    <t>FR0010870956</t>
  </si>
  <si>
    <t>FR0013154028</t>
  </si>
  <si>
    <t>NL0006227316</t>
  </si>
  <si>
    <t>NL0010514246</t>
  </si>
  <si>
    <t>NL0009086115</t>
  </si>
  <si>
    <t>NL0010881827</t>
  </si>
  <si>
    <t>NL0009348242</t>
  </si>
  <si>
    <t>NL0009712470</t>
  </si>
  <si>
    <t>NL0010060257</t>
  </si>
  <si>
    <t>NL0000102275</t>
  </si>
  <si>
    <t>NL0000102077</t>
  </si>
  <si>
    <t>NL0010418810</t>
  </si>
  <si>
    <t>NL0010733424</t>
  </si>
  <si>
    <t>NL0011220108</t>
  </si>
  <si>
    <t>NL0000102317</t>
  </si>
  <si>
    <t>NL0010071189</t>
  </si>
  <si>
    <t>NL0000102234</t>
  </si>
  <si>
    <t>NL0009446418</t>
  </si>
  <si>
    <t>NL0010721999</t>
  </si>
  <si>
    <t>PGB</t>
  </si>
  <si>
    <t>PTOTENOE0018</t>
  </si>
  <si>
    <t>PTOTEMOE0027</t>
  </si>
  <si>
    <t>PTOTECOE0029</t>
  </si>
  <si>
    <t>PTOTEYOE0007</t>
  </si>
  <si>
    <t>PTOTESOE0013</t>
  </si>
  <si>
    <t>PTOTEAOE0021</t>
  </si>
  <si>
    <t>PTOTEQOE0015</t>
  </si>
  <si>
    <t>PTOTEKOE0011</t>
  </si>
  <si>
    <t>PTOTETOE0012</t>
  </si>
  <si>
    <t>PTOTEROE0014</t>
  </si>
  <si>
    <t>PTOTE5OE0007</t>
  </si>
  <si>
    <t>PTOTEBOE0020</t>
  </si>
  <si>
    <t>IE00B28HXX02</t>
  </si>
  <si>
    <t>IE00B2QTFG59</t>
  </si>
  <si>
    <t>IE00B6089D15</t>
  </si>
  <si>
    <t>IE0034074488</t>
  </si>
  <si>
    <t>IE00B60Z6194</t>
  </si>
  <si>
    <t>IE00BJ38CQ36</t>
  </si>
  <si>
    <t>IE00B4S3JD47</t>
  </si>
  <si>
    <t>IE00B6X95T99</t>
  </si>
  <si>
    <t>IE00B4TV0D44</t>
  </si>
  <si>
    <t>IE00BV8C9418</t>
  </si>
  <si>
    <t>IE00BJ38CR43</t>
  </si>
  <si>
    <t>IE00BV8C9186</t>
  </si>
  <si>
    <t>RAGB</t>
  </si>
  <si>
    <t>AT0000A12B06</t>
  </si>
  <si>
    <t>AT0000A08968</t>
  </si>
  <si>
    <t>AT0000A0VRF9</t>
  </si>
  <si>
    <t>AT0000A19XC3</t>
  </si>
  <si>
    <t>AT0000386115</t>
  </si>
  <si>
    <t>AT0000A001X2</t>
  </si>
  <si>
    <t>AT0000A0N9A0</t>
  </si>
  <si>
    <t>AT0000A0U3T4</t>
  </si>
  <si>
    <t>AT0000A105W3</t>
  </si>
  <si>
    <t>AT0000A185T1</t>
  </si>
  <si>
    <t>AT0000A1FAP5</t>
  </si>
  <si>
    <t>AT0000A0DXC2</t>
  </si>
  <si>
    <t>AT0000A1K9C8</t>
  </si>
  <si>
    <t>AT0000383864</t>
  </si>
  <si>
    <t>AT0000A10683</t>
  </si>
  <si>
    <t>AT0000A04967</t>
  </si>
  <si>
    <t>AT0000A0VRQ6</t>
  </si>
  <si>
    <t>AT0000A1K9F1</t>
  </si>
  <si>
    <t>AT0000A0U299</t>
  </si>
  <si>
    <t>BGB</t>
  </si>
  <si>
    <t>BE0000312216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</si>
  <si>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</si>
  <si>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</si>
  <si>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</si>
  <si>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</si>
  <si>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</si>
  <si>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</si>
  <si>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</si>
  <si>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BE0000332412</t>
  </si>
  <si>
    <t>BE0000334434</t>
  </si>
  <si>
    <t>BE0000324336</t>
  </si>
  <si>
    <t>BE0000337460</t>
  </si>
  <si>
    <t>BE0000291972</t>
  </si>
  <si>
    <t>BE0000335449</t>
  </si>
  <si>
    <t>BE0000326356</t>
  </si>
  <si>
    <t>BE0000333428</t>
  </si>
  <si>
    <t>BE0000304130</t>
  </si>
  <si>
    <t>BE0000320292</t>
  </si>
  <si>
    <t>BE0000331406</t>
  </si>
  <si>
    <t>BE0000338476</t>
  </si>
  <si>
    <t>GR0114028534</t>
  </si>
  <si>
    <t>GR0128010676</t>
  </si>
  <si>
    <t>GGB</t>
  </si>
  <si>
    <t>GR0128011682</t>
  </si>
  <si>
    <t>GR0128012698</t>
  </si>
  <si>
    <t>GR0128013704</t>
  </si>
  <si>
    <t>GR0128014710</t>
  </si>
  <si>
    <t>GR0133006198</t>
  </si>
  <si>
    <t>GR0133007204</t>
  </si>
  <si>
    <t>GR0133008210</t>
  </si>
  <si>
    <t>GR0133009226</t>
  </si>
  <si>
    <t>GR0133010232</t>
  </si>
  <si>
    <t>GR0138005716</t>
  </si>
  <si>
    <t>GR0138006722</t>
  </si>
  <si>
    <t>GR0138007738</t>
  </si>
  <si>
    <t>GR0138008744</t>
  </si>
  <si>
    <t>GR0138009759</t>
  </si>
  <si>
    <t>GR0138010765</t>
  </si>
  <si>
    <t>GR0138011771</t>
  </si>
  <si>
    <t>GR0138012787</t>
  </si>
  <si>
    <t>GR0138013793</t>
  </si>
  <si>
    <t>GR0138014809</t>
  </si>
  <si>
    <t>Y</t>
  </si>
  <si>
    <t>PVPB</t>
  </si>
  <si>
    <t>Sens</t>
  </si>
  <si>
    <t>N</t>
  </si>
  <si>
    <t>live P</t>
  </si>
  <si>
    <t>P&amp;L</t>
  </si>
  <si>
    <t>TOT</t>
  </si>
  <si>
    <t>3y</t>
  </si>
  <si>
    <t>5y</t>
  </si>
  <si>
    <t>7y</t>
  </si>
  <si>
    <t>10y</t>
  </si>
  <si>
    <t>15y</t>
  </si>
  <si>
    <t>20y</t>
  </si>
  <si>
    <t>30y</t>
  </si>
  <si>
    <t>Nom</t>
  </si>
  <si>
    <t>IT</t>
  </si>
  <si>
    <t>ES</t>
  </si>
  <si>
    <t>PT</t>
  </si>
  <si>
    <t>IE</t>
  </si>
  <si>
    <t>DE</t>
  </si>
  <si>
    <t>FR</t>
  </si>
  <si>
    <t>BE</t>
  </si>
  <si>
    <t>AT</t>
  </si>
  <si>
    <t>CORE</t>
  </si>
  <si>
    <t>PERI</t>
  </si>
  <si>
    <t xml:space="preserve">P&amp;L </t>
  </si>
  <si>
    <t>P Live</t>
  </si>
  <si>
    <t>DE0001104644</t>
  </si>
  <si>
    <t>Z_SPRD_MID</t>
  </si>
  <si>
    <t>PREV_CPN_DT</t>
  </si>
  <si>
    <t>NXT_CPN_DT</t>
  </si>
  <si>
    <t>CurrentClosingPriceMid</t>
  </si>
  <si>
    <t>MDuration</t>
  </si>
  <si>
    <t>MID</t>
  </si>
  <si>
    <t>CPN</t>
  </si>
  <si>
    <t>Spread</t>
  </si>
  <si>
    <t>EUR.PRICING_MAIN.PXE.</t>
  </si>
  <si>
    <t>ES00000128H5</t>
  </si>
  <si>
    <t>IT0005210650</t>
  </si>
  <si>
    <t>IT0005215246</t>
  </si>
  <si>
    <t>IT0005216491</t>
  </si>
  <si>
    <t>IT0005217929</t>
  </si>
  <si>
    <t>IT0005218968</t>
  </si>
  <si>
    <t>FR0013200813</t>
  </si>
  <si>
    <t>ES00000128P8</t>
  </si>
  <si>
    <t>IT0005240830</t>
  </si>
  <si>
    <t>PX_BID</t>
  </si>
  <si>
    <t>PX_ASK</t>
  </si>
  <si>
    <t>chg</t>
  </si>
  <si>
    <t>TrdValueAvg</t>
  </si>
  <si>
    <t>VolumeMarket</t>
  </si>
  <si>
    <t>Interp</t>
  </si>
  <si>
    <t>Match</t>
  </si>
  <si>
    <t>Accr</t>
  </si>
  <si>
    <t>REPO</t>
  </si>
  <si>
    <t>ES00000128Q6</t>
  </si>
  <si>
    <t>IT0005240350</t>
  </si>
  <si>
    <t>ES00000128O1</t>
  </si>
  <si>
    <t>IT0005244782</t>
  </si>
  <si>
    <t>IT0005246340</t>
  </si>
  <si>
    <t xml:space="preserve"> </t>
  </si>
  <si>
    <t>IT0005250946</t>
  </si>
  <si>
    <t>FR0013250560</t>
  </si>
  <si>
    <t>IT0005252520</t>
  </si>
  <si>
    <t>IT0005241770</t>
  </si>
  <si>
    <t>IT0005245326</t>
  </si>
  <si>
    <t>IT0005248395</t>
  </si>
  <si>
    <t>IT0005221285</t>
  </si>
  <si>
    <t>IT0005217390</t>
  </si>
  <si>
    <t>fbtp</t>
  </si>
  <si>
    <t>BTP Feb37</t>
  </si>
  <si>
    <t>BTP Sep33</t>
  </si>
  <si>
    <t>BTP May24</t>
  </si>
  <si>
    <t>FI Govies4</t>
  </si>
  <si>
    <t>FI STIRT</t>
  </si>
  <si>
    <t>ITL CCT</t>
  </si>
  <si>
    <t>FI Govies1</t>
  </si>
  <si>
    <t>STRIPS</t>
  </si>
  <si>
    <t>10yrs</t>
  </si>
  <si>
    <t>P&amp;L 2013</t>
  </si>
  <si>
    <t>CCT</t>
  </si>
  <si>
    <t>Govies3</t>
  </si>
  <si>
    <t>P&amp;L 2014</t>
  </si>
  <si>
    <t>Govies8</t>
  </si>
  <si>
    <t>PURI</t>
  </si>
  <si>
    <t>P&amp;L 2015</t>
  </si>
  <si>
    <t>GM</t>
  </si>
  <si>
    <t>VA</t>
  </si>
  <si>
    <t>AP</t>
  </si>
  <si>
    <t>MM</t>
  </si>
  <si>
    <t>GB</t>
  </si>
  <si>
    <t>AVA</t>
  </si>
  <si>
    <t>SM</t>
  </si>
  <si>
    <t>P&amp;L 2016</t>
  </si>
  <si>
    <t>ITL Lacava</t>
  </si>
  <si>
    <t>FI Govies2</t>
  </si>
  <si>
    <t>P&amp;L 2009</t>
  </si>
  <si>
    <t>P&amp;L 2010</t>
  </si>
  <si>
    <t>P&amp;L 2011</t>
  </si>
  <si>
    <t>P&amp;L 2012</t>
  </si>
  <si>
    <t>DE0001102408</t>
  </si>
  <si>
    <t>BTP Sep44</t>
  </si>
  <si>
    <t>IT0005274805</t>
  </si>
  <si>
    <t>ES0000012A89</t>
  </si>
  <si>
    <t>DE0001141752</t>
  </si>
  <si>
    <t>DE0001104685</t>
  </si>
  <si>
    <t>IT0005277444</t>
  </si>
  <si>
    <t>DE0001104693</t>
  </si>
  <si>
    <t>IT0005282527</t>
  </si>
  <si>
    <t>IT0005311508</t>
  </si>
  <si>
    <t>BTP Aug27</t>
  </si>
  <si>
    <t>BTP Nov20</t>
  </si>
  <si>
    <t>BTP Aug22</t>
  </si>
  <si>
    <t>IT0005323032</t>
  </si>
  <si>
    <t>JUN18</t>
  </si>
  <si>
    <t>M8</t>
  </si>
  <si>
    <t>ES0000012B39</t>
  </si>
  <si>
    <t>IT0005332413</t>
  </si>
  <si>
    <t>IT0005285041</t>
  </si>
  <si>
    <t>IT0005325946</t>
  </si>
  <si>
    <t>IT0005327306</t>
  </si>
  <si>
    <t>fbts</t>
  </si>
  <si>
    <t>Bon 20</t>
  </si>
  <si>
    <t>Bon 60</t>
  </si>
  <si>
    <t>Bon 80</t>
  </si>
  <si>
    <t>Bon 95</t>
  </si>
  <si>
    <t>Bon 50</t>
  </si>
  <si>
    <t>P&amp;L 2017</t>
  </si>
  <si>
    <t>Bon 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</si>
</sst>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0.000"/>
    <numFmt numFmtId="165" formatCode="0.0"/>
    <numFmt numFmtId="166" formatCode="[$-409]d\-mmm\-yyyy;@"/>
    <numFmt numFmtId="167" formatCode="[$-409]d\-mmm\-yy;@"/>
    <numFmt numFmtId="168" formatCode="h:mm;@"/>
    <numFmt numFmtId="169" formatCode="_(* #,##0_);_(* \(#,##0\);_(* &quot;-&quot;??_);_(@_)"/>
    <numFmt numFmtId="170" formatCode="&quot;£&quot;#,##0.00;[Red]\-&quot;£&quot;#,##0.00"/>
    <numFmt numFmtId="171" formatCode="#,##0.0"/>
    <numFmt numFmtId="172" formatCode="0.0000000"/>
    <numFmt numFmtId="173" formatCode="0.000000%"/>
    <numFmt numFmtId="174" formatCode="#,##0.00000"/>
    <numFmt numFmtId="175" formatCode="0.000%"/>
    <numFmt numFmtId="176" formatCode="_-* #,##0.00_-;\-* #,##0.00_-;_-* &quot;-&quot;??_-;_-@_-"/>
    <numFmt numFmtId="177" formatCode="&quot;£&quot;#,##0\ ;\(&quot;£&quot;#,##0\)"/>
    <numFmt numFmtId="178" formatCode="&quot;$&quot;#,##0\ ;\(&quot;$&quot;#,##0\)"/>
    <numFmt numFmtId="179" formatCode="_-[$€]\ * #,##0.00_-;\-[$€]\ * #,##0.00_-;_-[$€]\ * &quot;-&quot;??_-;_-@_-"/>
    <numFmt numFmtId="180" formatCode="ddd\ d\-mmm\-yy"/>
    <numFmt numFmtId="181" formatCode="0.00_)"/>
    <numFmt numFmtId="182" formatCode="#,##0.0;#,##0.0"/>
    <numFmt numFmtId="183" formatCode="#,##0.0_);\(#,##0.0\)"/>
    <numFmt numFmtId="184" formatCode="[$-409]mmm\-yy;@"/>
    <numFmt numFmtId="185" formatCode="0.0000"/>
    <numFmt numFmtId="186" formatCode="d\.m\.yy;@"/>
    <numFmt numFmtId="187" formatCode="[$-409]dd\-mmm\-yy;@"/>
    <numFmt numFmtId="188" formatCode="##,#0_;\(#,##0\)\ "/>
    <numFmt numFmtId="189" formatCode="#,##0_ ;\(#,##0\)\ "/>
    <numFmt numFmtId="190" formatCode="_(&quot;£&quot;* #,##0.00_);_(&quot;£&quot;* \(#,##0.00\);_(&quot;£&quot;* &quot;-&quot;??_);_(@_)"/>
    <numFmt numFmtId="191" formatCode="[$-F800]dddd\,\ mmmm\ dd\,\ yyyy"/>
  </numFmts>
  <fonts count="15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3"/>
      <name val="Arial Narrow"/>
      <family val="2"/>
    </font>
    <font>
      <b/>
      <sz val="13"/>
      <name val="Arial Narrow"/>
      <family val="2"/>
    </font>
    <font>
      <b/>
      <sz val="13"/>
      <color indexed="9"/>
      <name val="Arial Narrow"/>
      <family val="2"/>
    </font>
    <font>
      <b/>
      <sz val="13"/>
      <color indexed="8"/>
      <name val="Arial Narrow"/>
      <family val="2"/>
    </font>
    <font>
      <sz val="8"/>
      <name val="Arial"/>
      <family val="2"/>
    </font>
    <font>
      <b/>
      <i/>
      <sz val="13"/>
      <name val="Arial Narrow"/>
      <family val="2"/>
    </font>
    <font>
      <b/>
      <sz val="11"/>
      <name val="Arial Narrow"/>
      <family val="2"/>
    </font>
    <font>
      <sz val="13"/>
      <color indexed="8"/>
      <name val="Arial Narrow"/>
      <family val="2"/>
    </font>
    <font>
      <sz val="10"/>
      <name val="Arial Narrow"/>
      <family val="2"/>
    </font>
    <font>
      <i/>
      <sz val="13"/>
      <name val="Arial Narrow"/>
      <family val="2"/>
    </font>
    <font>
      <b/>
      <sz val="10"/>
      <name val="Arial Narrow"/>
      <family val="2"/>
    </font>
    <font>
      <b/>
      <sz val="13"/>
      <color indexed="10"/>
      <name val="Arial Narrow"/>
      <family val="2"/>
    </font>
    <font>
      <sz val="13"/>
      <color indexed="10"/>
      <name val="Arial Narrow"/>
      <family val="2"/>
    </font>
    <font>
      <sz val="13"/>
      <color indexed="9"/>
      <name val="Arial Narrow"/>
      <family val="2"/>
    </font>
    <font>
      <sz val="12"/>
      <name val="¹ÙÅÁÃ¼"/>
      <family val="2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2"/>
      <color indexed="24"/>
      <name val="Times New Roman"/>
      <family val="1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10"/>
      <color indexed="10"/>
      <name val="Arial"/>
      <family val="2"/>
    </font>
    <font>
      <i/>
      <sz val="11"/>
      <color indexed="23"/>
      <name val="Calibri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color indexed="17"/>
      <name val="Calibri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color indexed="9"/>
      <name val="Arial Narrow"/>
      <family val="2"/>
    </font>
    <font>
      <sz val="10"/>
      <color indexed="12"/>
      <name val="MS Sans Serif"/>
      <family val="2"/>
    </font>
    <font>
      <sz val="11"/>
      <color indexed="62"/>
      <name val="Calibri"/>
      <family val="2"/>
    </font>
    <font>
      <sz val="10"/>
      <color indexed="14"/>
      <name val="Arial"/>
      <family val="2"/>
    </font>
    <font>
      <sz val="8"/>
      <color indexed="9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sz val="10"/>
      <name val="Times New Roman"/>
      <family val="1"/>
    </font>
    <font>
      <b/>
      <sz val="12"/>
      <color indexed="16"/>
      <name val="MS Sans Serif"/>
      <family val="2"/>
    </font>
    <font>
      <b/>
      <sz val="9"/>
      <name val="Tahoma"/>
      <family val="2"/>
    </font>
    <font>
      <sz val="9"/>
      <name val="Tahoma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11"/>
      <color indexed="8"/>
      <name val="Calibri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3"/>
      <color theme="1"/>
      <name val="Arial Narrow"/>
      <family val="2"/>
    </font>
    <font>
      <b/>
      <sz val="13"/>
      <color theme="0"/>
      <name val="Arial Narrow"/>
      <family val="2"/>
    </font>
    <font>
      <sz val="13"/>
      <color theme="0"/>
      <name val="Arial Narrow"/>
      <family val="2"/>
    </font>
    <font>
      <b/>
      <sz val="13"/>
      <color rgb="FFFFC000"/>
      <name val="Arial Narrow"/>
      <family val="2"/>
    </font>
    <font>
      <sz val="13"/>
      <color rgb="FFFFC000"/>
      <name val="Arial Narrow"/>
      <family val="2"/>
    </font>
    <font>
      <u/>
      <sz val="11"/>
      <color theme="10"/>
      <name val="Calibri"/>
      <family val="2"/>
    </font>
    <font>
      <b/>
      <sz val="10"/>
      <color theme="9" tint="-0.249977111117893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b/>
      <sz val="12"/>
      <color indexed="16"/>
      <name val="MS Sans Serif"/>
      <family val="2"/>
    </font>
    <font>
      <sz val="10"/>
      <color indexed="9"/>
      <name val="Arial"/>
      <family val="2"/>
    </font>
    <font>
      <b/>
      <sz val="9.5"/>
      <color indexed="10"/>
      <name val="MS Sans Serif"/>
      <family val="2"/>
    </font>
    <font>
      <b/>
      <sz val="10"/>
      <name val="Times New Roman"/>
      <family val="1"/>
    </font>
    <font>
      <u/>
      <sz val="10"/>
      <color indexed="12"/>
      <name val="Arial"/>
      <family val="2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b/>
      <sz val="12"/>
      <color indexed="63"/>
      <name val="Calibri"/>
      <family val="2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sz val="11"/>
      <color indexed="23"/>
      <name val="Arial"/>
      <family val="2"/>
    </font>
    <font>
      <sz val="10"/>
      <color indexed="55"/>
      <name val="Arial"/>
      <family val="2"/>
    </font>
    <font>
      <sz val="10"/>
      <color theme="1"/>
      <name val="Arial"/>
      <family val="2"/>
    </font>
    <font>
      <b/>
      <i/>
      <sz val="12"/>
      <name val="Arial"/>
      <family val="2"/>
    </font>
    <font>
      <b/>
      <i/>
      <u/>
      <sz val="10"/>
      <color rgb="FFFF0000"/>
      <name val="Arial"/>
      <family val="2"/>
    </font>
    <font>
      <sz val="10"/>
      <color rgb="FFFF0000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</fonts>
  <fills count="10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15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C7214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4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3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55930">
    <xf numFmtId="0" fontId="0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7" fillId="0" borderId="0"/>
    <xf numFmtId="0" fontId="7" fillId="0" borderId="0"/>
    <xf numFmtId="9" fontId="22" fillId="0" borderId="0" applyFont="0" applyFill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23" fillId="2" borderId="0" applyNumberFormat="0" applyBorder="0" applyAlignment="0" applyProtection="0"/>
    <xf numFmtId="0" fontId="79" fillId="60" borderId="0" applyNumberFormat="0" applyBorder="0" applyAlignment="0" applyProtection="0"/>
    <xf numFmtId="0" fontId="79" fillId="60" borderId="0" applyNumberFormat="0" applyBorder="0" applyAlignment="0" applyProtection="0"/>
    <xf numFmtId="0" fontId="79" fillId="60" borderId="0" applyNumberFormat="0" applyBorder="0" applyAlignment="0" applyProtection="0"/>
    <xf numFmtId="0" fontId="79" fillId="60" borderId="0" applyNumberFormat="0" applyBorder="0" applyAlignment="0" applyProtection="0"/>
    <xf numFmtId="0" fontId="79" fillId="60" borderId="0" applyNumberFormat="0" applyBorder="0" applyAlignment="0" applyProtection="0"/>
    <xf numFmtId="0" fontId="79" fillId="60" borderId="0" applyNumberFormat="0" applyBorder="0" applyAlignment="0" applyProtection="0"/>
    <xf numFmtId="0" fontId="79" fillId="60" borderId="0" applyNumberFormat="0" applyBorder="0" applyAlignment="0" applyProtection="0"/>
    <xf numFmtId="0" fontId="79" fillId="60" borderId="0" applyNumberFormat="0" applyBorder="0" applyAlignment="0" applyProtection="0"/>
    <xf numFmtId="0" fontId="23" fillId="3" borderId="0" applyNumberFormat="0" applyBorder="0" applyAlignment="0" applyProtection="0"/>
    <xf numFmtId="0" fontId="79" fillId="64" borderId="0" applyNumberFormat="0" applyBorder="0" applyAlignment="0" applyProtection="0"/>
    <xf numFmtId="0" fontId="79" fillId="64" borderId="0" applyNumberFormat="0" applyBorder="0" applyAlignment="0" applyProtection="0"/>
    <xf numFmtId="0" fontId="79" fillId="64" borderId="0" applyNumberFormat="0" applyBorder="0" applyAlignment="0" applyProtection="0"/>
    <xf numFmtId="0" fontId="79" fillId="64" borderId="0" applyNumberFormat="0" applyBorder="0" applyAlignment="0" applyProtection="0"/>
    <xf numFmtId="0" fontId="79" fillId="64" borderId="0" applyNumberFormat="0" applyBorder="0" applyAlignment="0" applyProtection="0"/>
    <xf numFmtId="0" fontId="79" fillId="64" borderId="0" applyNumberFormat="0" applyBorder="0" applyAlignment="0" applyProtection="0"/>
    <xf numFmtId="0" fontId="79" fillId="64" borderId="0" applyNumberFormat="0" applyBorder="0" applyAlignment="0" applyProtection="0"/>
    <xf numFmtId="0" fontId="79" fillId="64" borderId="0" applyNumberFormat="0" applyBorder="0" applyAlignment="0" applyProtection="0"/>
    <xf numFmtId="0" fontId="23" fillId="4" borderId="0" applyNumberFormat="0" applyBorder="0" applyAlignment="0" applyProtection="0"/>
    <xf numFmtId="0" fontId="79" fillId="68" borderId="0" applyNumberFormat="0" applyBorder="0" applyAlignment="0" applyProtection="0"/>
    <xf numFmtId="0" fontId="79" fillId="68" borderId="0" applyNumberFormat="0" applyBorder="0" applyAlignment="0" applyProtection="0"/>
    <xf numFmtId="0" fontId="79" fillId="68" borderId="0" applyNumberFormat="0" applyBorder="0" applyAlignment="0" applyProtection="0"/>
    <xf numFmtId="0" fontId="79" fillId="68" borderId="0" applyNumberFormat="0" applyBorder="0" applyAlignment="0" applyProtection="0"/>
    <xf numFmtId="0" fontId="79" fillId="68" borderId="0" applyNumberFormat="0" applyBorder="0" applyAlignment="0" applyProtection="0"/>
    <xf numFmtId="0" fontId="79" fillId="68" borderId="0" applyNumberFormat="0" applyBorder="0" applyAlignment="0" applyProtection="0"/>
    <xf numFmtId="0" fontId="79" fillId="68" borderId="0" applyNumberFormat="0" applyBorder="0" applyAlignment="0" applyProtection="0"/>
    <xf numFmtId="0" fontId="79" fillId="68" borderId="0" applyNumberFormat="0" applyBorder="0" applyAlignment="0" applyProtection="0"/>
    <xf numFmtId="0" fontId="23" fillId="5" borderId="0" applyNumberFormat="0" applyBorder="0" applyAlignment="0" applyProtection="0"/>
    <xf numFmtId="0" fontId="79" fillId="72" borderId="0" applyNumberFormat="0" applyBorder="0" applyAlignment="0" applyProtection="0"/>
    <xf numFmtId="0" fontId="79" fillId="72" borderId="0" applyNumberFormat="0" applyBorder="0" applyAlignment="0" applyProtection="0"/>
    <xf numFmtId="0" fontId="79" fillId="72" borderId="0" applyNumberFormat="0" applyBorder="0" applyAlignment="0" applyProtection="0"/>
    <xf numFmtId="0" fontId="79" fillId="72" borderId="0" applyNumberFormat="0" applyBorder="0" applyAlignment="0" applyProtection="0"/>
    <xf numFmtId="0" fontId="79" fillId="72" borderId="0" applyNumberFormat="0" applyBorder="0" applyAlignment="0" applyProtection="0"/>
    <xf numFmtId="0" fontId="79" fillId="72" borderId="0" applyNumberFormat="0" applyBorder="0" applyAlignment="0" applyProtection="0"/>
    <xf numFmtId="0" fontId="79" fillId="72" borderId="0" applyNumberFormat="0" applyBorder="0" applyAlignment="0" applyProtection="0"/>
    <xf numFmtId="0" fontId="79" fillId="72" borderId="0" applyNumberFormat="0" applyBorder="0" applyAlignment="0" applyProtection="0"/>
    <xf numFmtId="0" fontId="23" fillId="6" borderId="0" applyNumberFormat="0" applyBorder="0" applyAlignment="0" applyProtection="0"/>
    <xf numFmtId="0" fontId="79" fillId="76" borderId="0" applyNumberFormat="0" applyBorder="0" applyAlignment="0" applyProtection="0"/>
    <xf numFmtId="0" fontId="79" fillId="76" borderId="0" applyNumberFormat="0" applyBorder="0" applyAlignment="0" applyProtection="0"/>
    <xf numFmtId="0" fontId="79" fillId="76" borderId="0" applyNumberFormat="0" applyBorder="0" applyAlignment="0" applyProtection="0"/>
    <xf numFmtId="0" fontId="79" fillId="76" borderId="0" applyNumberFormat="0" applyBorder="0" applyAlignment="0" applyProtection="0"/>
    <xf numFmtId="0" fontId="79" fillId="76" borderId="0" applyNumberFormat="0" applyBorder="0" applyAlignment="0" applyProtection="0"/>
    <xf numFmtId="0" fontId="79" fillId="76" borderId="0" applyNumberFormat="0" applyBorder="0" applyAlignment="0" applyProtection="0"/>
    <xf numFmtId="0" fontId="79" fillId="76" borderId="0" applyNumberFormat="0" applyBorder="0" applyAlignment="0" applyProtection="0"/>
    <xf numFmtId="0" fontId="79" fillId="76" borderId="0" applyNumberFormat="0" applyBorder="0" applyAlignment="0" applyProtection="0"/>
    <xf numFmtId="0" fontId="23" fillId="7" borderId="0" applyNumberFormat="0" applyBorder="0" applyAlignment="0" applyProtection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23" fillId="8" borderId="0" applyNumberFormat="0" applyBorder="0" applyAlignment="0" applyProtection="0"/>
    <xf numFmtId="0" fontId="79" fillId="61" borderId="0" applyNumberFormat="0" applyBorder="0" applyAlignment="0" applyProtection="0"/>
    <xf numFmtId="0" fontId="79" fillId="61" borderId="0" applyNumberFormat="0" applyBorder="0" applyAlignment="0" applyProtection="0"/>
    <xf numFmtId="0" fontId="79" fillId="61" borderId="0" applyNumberFormat="0" applyBorder="0" applyAlignment="0" applyProtection="0"/>
    <xf numFmtId="0" fontId="79" fillId="61" borderId="0" applyNumberFormat="0" applyBorder="0" applyAlignment="0" applyProtection="0"/>
    <xf numFmtId="0" fontId="79" fillId="61" borderId="0" applyNumberFormat="0" applyBorder="0" applyAlignment="0" applyProtection="0"/>
    <xf numFmtId="0" fontId="79" fillId="61" borderId="0" applyNumberFormat="0" applyBorder="0" applyAlignment="0" applyProtection="0"/>
    <xf numFmtId="0" fontId="79" fillId="61" borderId="0" applyNumberFormat="0" applyBorder="0" applyAlignment="0" applyProtection="0"/>
    <xf numFmtId="0" fontId="79" fillId="61" borderId="0" applyNumberFormat="0" applyBorder="0" applyAlignment="0" applyProtection="0"/>
    <xf numFmtId="0" fontId="23" fillId="9" borderId="0" applyNumberFormat="0" applyBorder="0" applyAlignment="0" applyProtection="0"/>
    <xf numFmtId="0" fontId="79" fillId="65" borderId="0" applyNumberFormat="0" applyBorder="0" applyAlignment="0" applyProtection="0"/>
    <xf numFmtId="0" fontId="79" fillId="65" borderId="0" applyNumberFormat="0" applyBorder="0" applyAlignment="0" applyProtection="0"/>
    <xf numFmtId="0" fontId="79" fillId="65" borderId="0" applyNumberFormat="0" applyBorder="0" applyAlignment="0" applyProtection="0"/>
    <xf numFmtId="0" fontId="79" fillId="65" borderId="0" applyNumberFormat="0" applyBorder="0" applyAlignment="0" applyProtection="0"/>
    <xf numFmtId="0" fontId="79" fillId="65" borderId="0" applyNumberFormat="0" applyBorder="0" applyAlignment="0" applyProtection="0"/>
    <xf numFmtId="0" fontId="79" fillId="65" borderId="0" applyNumberFormat="0" applyBorder="0" applyAlignment="0" applyProtection="0"/>
    <xf numFmtId="0" fontId="79" fillId="65" borderId="0" applyNumberFormat="0" applyBorder="0" applyAlignment="0" applyProtection="0"/>
    <xf numFmtId="0" fontId="79" fillId="65" borderId="0" applyNumberFormat="0" applyBorder="0" applyAlignment="0" applyProtection="0"/>
    <xf numFmtId="0" fontId="23" fillId="10" borderId="0" applyNumberFormat="0" applyBorder="0" applyAlignment="0" applyProtection="0"/>
    <xf numFmtId="0" fontId="79" fillId="69" borderId="0" applyNumberFormat="0" applyBorder="0" applyAlignment="0" applyProtection="0"/>
    <xf numFmtId="0" fontId="79" fillId="69" borderId="0" applyNumberFormat="0" applyBorder="0" applyAlignment="0" applyProtection="0"/>
    <xf numFmtId="0" fontId="79" fillId="69" borderId="0" applyNumberFormat="0" applyBorder="0" applyAlignment="0" applyProtection="0"/>
    <xf numFmtId="0" fontId="79" fillId="69" borderId="0" applyNumberFormat="0" applyBorder="0" applyAlignment="0" applyProtection="0"/>
    <xf numFmtId="0" fontId="79" fillId="69" borderId="0" applyNumberFormat="0" applyBorder="0" applyAlignment="0" applyProtection="0"/>
    <xf numFmtId="0" fontId="79" fillId="69" borderId="0" applyNumberFormat="0" applyBorder="0" applyAlignment="0" applyProtection="0"/>
    <xf numFmtId="0" fontId="79" fillId="69" borderId="0" applyNumberFormat="0" applyBorder="0" applyAlignment="0" applyProtection="0"/>
    <xf numFmtId="0" fontId="79" fillId="69" borderId="0" applyNumberFormat="0" applyBorder="0" applyAlignment="0" applyProtection="0"/>
    <xf numFmtId="0" fontId="23" fillId="5" borderId="0" applyNumberFormat="0" applyBorder="0" applyAlignment="0" applyProtection="0"/>
    <xf numFmtId="0" fontId="79" fillId="73" borderId="0" applyNumberFormat="0" applyBorder="0" applyAlignment="0" applyProtection="0"/>
    <xf numFmtId="0" fontId="79" fillId="73" borderId="0" applyNumberFormat="0" applyBorder="0" applyAlignment="0" applyProtection="0"/>
    <xf numFmtId="0" fontId="79" fillId="73" borderId="0" applyNumberFormat="0" applyBorder="0" applyAlignment="0" applyProtection="0"/>
    <xf numFmtId="0" fontId="79" fillId="73" borderId="0" applyNumberFormat="0" applyBorder="0" applyAlignment="0" applyProtection="0"/>
    <xf numFmtId="0" fontId="79" fillId="73" borderId="0" applyNumberFormat="0" applyBorder="0" applyAlignment="0" applyProtection="0"/>
    <xf numFmtId="0" fontId="79" fillId="73" borderId="0" applyNumberFormat="0" applyBorder="0" applyAlignment="0" applyProtection="0"/>
    <xf numFmtId="0" fontId="79" fillId="73" borderId="0" applyNumberFormat="0" applyBorder="0" applyAlignment="0" applyProtection="0"/>
    <xf numFmtId="0" fontId="79" fillId="73" borderId="0" applyNumberFormat="0" applyBorder="0" applyAlignment="0" applyProtection="0"/>
    <xf numFmtId="0" fontId="23" fillId="8" borderId="0" applyNumberFormat="0" applyBorder="0" applyAlignment="0" applyProtection="0"/>
    <xf numFmtId="0" fontId="79" fillId="77" borderId="0" applyNumberFormat="0" applyBorder="0" applyAlignment="0" applyProtection="0"/>
    <xf numFmtId="0" fontId="79" fillId="77" borderId="0" applyNumberFormat="0" applyBorder="0" applyAlignment="0" applyProtection="0"/>
    <xf numFmtId="0" fontId="79" fillId="77" borderId="0" applyNumberFormat="0" applyBorder="0" applyAlignment="0" applyProtection="0"/>
    <xf numFmtId="0" fontId="79" fillId="77" borderId="0" applyNumberFormat="0" applyBorder="0" applyAlignment="0" applyProtection="0"/>
    <xf numFmtId="0" fontId="79" fillId="77" borderId="0" applyNumberFormat="0" applyBorder="0" applyAlignment="0" applyProtection="0"/>
    <xf numFmtId="0" fontId="79" fillId="77" borderId="0" applyNumberFormat="0" applyBorder="0" applyAlignment="0" applyProtection="0"/>
    <xf numFmtId="0" fontId="79" fillId="77" borderId="0" applyNumberFormat="0" applyBorder="0" applyAlignment="0" applyProtection="0"/>
    <xf numFmtId="0" fontId="79" fillId="77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95" fillId="58" borderId="0" applyNumberFormat="0" applyBorder="0" applyAlignment="0" applyProtection="0"/>
    <xf numFmtId="0" fontId="24" fillId="12" borderId="0" applyNumberFormat="0" applyBorder="0" applyAlignment="0" applyProtection="0"/>
    <xf numFmtId="0" fontId="95" fillId="62" borderId="0" applyNumberFormat="0" applyBorder="0" applyAlignment="0" applyProtection="0"/>
    <xf numFmtId="0" fontId="24" fillId="9" borderId="0" applyNumberFormat="0" applyBorder="0" applyAlignment="0" applyProtection="0"/>
    <xf numFmtId="0" fontId="95" fillId="66" borderId="0" applyNumberFormat="0" applyBorder="0" applyAlignment="0" applyProtection="0"/>
    <xf numFmtId="0" fontId="24" fillId="10" borderId="0" applyNumberFormat="0" applyBorder="0" applyAlignment="0" applyProtection="0"/>
    <xf numFmtId="0" fontId="95" fillId="70" borderId="0" applyNumberFormat="0" applyBorder="0" applyAlignment="0" applyProtection="0"/>
    <xf numFmtId="0" fontId="24" fillId="13" borderId="0" applyNumberFormat="0" applyBorder="0" applyAlignment="0" applyProtection="0"/>
    <xf numFmtId="0" fontId="95" fillId="74" borderId="0" applyNumberFormat="0" applyBorder="0" applyAlignment="0" applyProtection="0"/>
    <xf numFmtId="0" fontId="24" fillId="14" borderId="0" applyNumberFormat="0" applyBorder="0" applyAlignment="0" applyProtection="0"/>
    <xf numFmtId="0" fontId="95" fillId="78" borderId="0" applyNumberFormat="0" applyBorder="0" applyAlignment="0" applyProtection="0"/>
    <xf numFmtId="0" fontId="24" fillId="15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95" fillId="55" borderId="0" applyNumberFormat="0" applyBorder="0" applyAlignment="0" applyProtection="0"/>
    <xf numFmtId="0" fontId="24" fillId="16" borderId="0" applyNumberFormat="0" applyBorder="0" applyAlignment="0" applyProtection="0"/>
    <xf numFmtId="0" fontId="95" fillId="59" borderId="0" applyNumberFormat="0" applyBorder="0" applyAlignment="0" applyProtection="0"/>
    <xf numFmtId="0" fontId="24" fillId="17" borderId="0" applyNumberFormat="0" applyBorder="0" applyAlignment="0" applyProtection="0"/>
    <xf numFmtId="0" fontId="95" fillId="63" borderId="0" applyNumberFormat="0" applyBorder="0" applyAlignment="0" applyProtection="0"/>
    <xf numFmtId="0" fontId="24" fillId="18" borderId="0" applyNumberFormat="0" applyBorder="0" applyAlignment="0" applyProtection="0"/>
    <xf numFmtId="0" fontId="95" fillId="67" borderId="0" applyNumberFormat="0" applyBorder="0" applyAlignment="0" applyProtection="0"/>
    <xf numFmtId="0" fontId="24" fillId="13" borderId="0" applyNumberFormat="0" applyBorder="0" applyAlignment="0" applyProtection="0"/>
    <xf numFmtId="0" fontId="95" fillId="71" borderId="0" applyNumberFormat="0" applyBorder="0" applyAlignment="0" applyProtection="0"/>
    <xf numFmtId="0" fontId="24" fillId="14" borderId="0" applyNumberFormat="0" applyBorder="0" applyAlignment="0" applyProtection="0"/>
    <xf numFmtId="0" fontId="95" fillId="75" borderId="0" applyNumberFormat="0" applyBorder="0" applyAlignment="0" applyProtection="0"/>
    <xf numFmtId="0" fontId="24" fillId="19" borderId="0" applyNumberFormat="0" applyBorder="0" applyAlignment="0" applyProtection="0"/>
    <xf numFmtId="172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0" fontId="85" fillId="49" borderId="0" applyNumberFormat="0" applyBorder="0" applyAlignment="0" applyProtection="0"/>
    <xf numFmtId="0" fontId="25" fillId="3" borderId="0" applyNumberFormat="0" applyBorder="0" applyAlignment="0" applyProtection="0"/>
    <xf numFmtId="0" fontId="26" fillId="89" borderId="0"/>
    <xf numFmtId="0" fontId="27" fillId="0" borderId="0"/>
    <xf numFmtId="175" fontId="28" fillId="20" borderId="0"/>
    <xf numFmtId="0" fontId="29" fillId="21" borderId="1" applyNumberFormat="0" applyAlignment="0" applyProtection="0"/>
    <xf numFmtId="0" fontId="89" fillId="52" borderId="47" applyNumberFormat="0" applyAlignment="0" applyProtection="0"/>
    <xf numFmtId="0" fontId="29" fillId="21" borderId="1" applyNumberFormat="0" applyAlignment="0" applyProtection="0"/>
    <xf numFmtId="0" fontId="30" fillId="0" borderId="2" applyNumberFormat="0" applyFill="0" applyAlignment="0" applyProtection="0"/>
    <xf numFmtId="0" fontId="26" fillId="22" borderId="3" applyNumberFormat="0" applyAlignment="0" applyProtection="0"/>
    <xf numFmtId="0" fontId="91" fillId="53" borderId="50" applyNumberFormat="0" applyAlignment="0" applyProtection="0"/>
    <xf numFmtId="0" fontId="26" fillId="22" borderId="3" applyNumberFormat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43" fontId="7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0" fontId="32" fillId="23" borderId="4" applyNumberFormat="0" applyFont="0" applyBorder="0" applyAlignment="0" applyProtection="0"/>
    <xf numFmtId="15" fontId="33" fillId="24" borderId="0">
      <alignment horizontal="right"/>
    </xf>
    <xf numFmtId="0" fontId="34" fillId="25" borderId="0" applyNumberFormat="0" applyBorder="0" applyAlignment="0">
      <alignment horizontal="center"/>
    </xf>
    <xf numFmtId="0" fontId="35" fillId="26" borderId="0" applyNumberFormat="0" applyBorder="0" applyAlignment="0"/>
    <xf numFmtId="0" fontId="36" fillId="26" borderId="0">
      <alignment horizontal="centerContinuous"/>
    </xf>
    <xf numFmtId="0" fontId="37" fillId="27" borderId="5">
      <alignment horizontal="center"/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0" fontId="93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Protection="0"/>
    <xf numFmtId="0" fontId="40" fillId="0" borderId="0" applyProtection="0"/>
    <xf numFmtId="0" fontId="40" fillId="0" borderId="0" applyProtection="0"/>
    <xf numFmtId="0" fontId="40" fillId="0" borderId="0" applyProtection="0"/>
    <xf numFmtId="0" fontId="12" fillId="0" borderId="0" applyProtection="0"/>
    <xf numFmtId="0" fontId="12" fillId="0" borderId="0" applyProtection="0"/>
    <xf numFmtId="0" fontId="12" fillId="0" borderId="0" applyProtection="0"/>
    <xf numFmtId="0" fontId="12" fillId="0" borderId="0" applyProtection="0"/>
    <xf numFmtId="0" fontId="41" fillId="0" borderId="0" applyProtection="0"/>
    <xf numFmtId="0" fontId="41" fillId="0" borderId="0" applyProtection="0"/>
    <xf numFmtId="0" fontId="41" fillId="0" borderId="0" applyProtection="0"/>
    <xf numFmtId="0" fontId="41" fillId="0" borderId="0" applyProtection="0"/>
    <xf numFmtId="0" fontId="39" fillId="0" borderId="0" applyProtection="0"/>
    <xf numFmtId="0" fontId="39" fillId="0" borderId="0" applyProtection="0"/>
    <xf numFmtId="0" fontId="39" fillId="0" borderId="0" applyProtection="0"/>
    <xf numFmtId="0" fontId="39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2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84" fillId="48" borderId="0" applyNumberFormat="0" applyBorder="0" applyAlignment="0" applyProtection="0"/>
    <xf numFmtId="0" fontId="45" fillId="4" borderId="0" applyNumberFormat="0" applyBorder="0" applyAlignment="0" applyProtection="0"/>
    <xf numFmtId="38" fontId="12" fillId="24" borderId="0" applyNumberFormat="0" applyBorder="0" applyAlignment="0" applyProtection="0"/>
    <xf numFmtId="38" fontId="12" fillId="24" borderId="0" applyNumberFormat="0" applyBorder="0" applyAlignment="0" applyProtection="0"/>
    <xf numFmtId="0" fontId="46" fillId="28" borderId="6">
      <alignment horizontal="left"/>
    </xf>
    <xf numFmtId="0" fontId="47" fillId="0" borderId="7" applyNumberFormat="0" applyAlignment="0" applyProtection="0">
      <alignment horizontal="left" vertical="center"/>
    </xf>
    <xf numFmtId="0" fontId="47" fillId="0" borderId="8">
      <alignment horizontal="left" vertical="center"/>
    </xf>
    <xf numFmtId="0" fontId="81" fillId="0" borderId="44" applyNumberFormat="0" applyFill="0" applyAlignment="0" applyProtection="0"/>
    <xf numFmtId="0" fontId="48" fillId="0" borderId="9" applyNumberFormat="0" applyFill="0" applyAlignment="0" applyProtection="0"/>
    <xf numFmtId="0" fontId="82" fillId="0" borderId="45" applyNumberFormat="0" applyFill="0" applyAlignment="0" applyProtection="0"/>
    <xf numFmtId="0" fontId="49" fillId="0" borderId="10" applyNumberFormat="0" applyFill="0" applyAlignment="0" applyProtection="0"/>
    <xf numFmtId="0" fontId="83" fillId="0" borderId="46" applyNumberFormat="0" applyFill="0" applyAlignment="0" applyProtection="0"/>
    <xf numFmtId="0" fontId="50" fillId="0" borderId="11" applyNumberFormat="0" applyFill="0" applyAlignment="0" applyProtection="0"/>
    <xf numFmtId="0" fontId="83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12">
      <alignment horizontal="center"/>
    </xf>
    <xf numFmtId="0" fontId="101" fillId="0" borderId="0" applyNumberFormat="0" applyFill="0" applyBorder="0" applyAlignment="0" applyProtection="0">
      <alignment vertical="top"/>
      <protection locked="0"/>
    </xf>
    <xf numFmtId="10" fontId="12" fillId="30" borderId="13" applyNumberFormat="0" applyBorder="0" applyAlignment="0" applyProtection="0"/>
    <xf numFmtId="10" fontId="12" fillId="30" borderId="13" applyNumberFormat="0" applyBorder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87" fillId="51" borderId="47" applyNumberFormat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53" fillId="7" borderId="1" applyNumberFormat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53" fillId="7" borderId="1" applyNumberFormat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53" fillId="7" borderId="1" applyNumberFormat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12" fillId="0" borderId="0">
      <alignment horizontal="center"/>
    </xf>
    <xf numFmtId="0" fontId="12" fillId="0" borderId="0">
      <alignment horizontal="center"/>
    </xf>
    <xf numFmtId="0" fontId="12" fillId="0" borderId="0">
      <alignment horizontal="center"/>
    </xf>
    <xf numFmtId="0" fontId="12" fillId="0" borderId="0">
      <alignment horizontal="center"/>
    </xf>
    <xf numFmtId="0" fontId="54" fillId="31" borderId="0"/>
    <xf numFmtId="0" fontId="54" fillId="31" borderId="0"/>
    <xf numFmtId="0" fontId="54" fillId="31" borderId="0"/>
    <xf numFmtId="0" fontId="54" fillId="31" borderId="0"/>
    <xf numFmtId="0" fontId="55" fillId="31" borderId="0">
      <alignment horizontal="center"/>
    </xf>
    <xf numFmtId="0" fontId="55" fillId="31" borderId="0">
      <alignment horizontal="center"/>
    </xf>
    <xf numFmtId="0" fontId="55" fillId="31" borderId="0">
      <alignment horizontal="center"/>
    </xf>
    <xf numFmtId="0" fontId="55" fillId="31" borderId="0">
      <alignment horizontal="center"/>
    </xf>
    <xf numFmtId="0" fontId="56" fillId="24" borderId="0"/>
    <xf numFmtId="0" fontId="90" fillId="0" borderId="49" applyNumberFormat="0" applyFill="0" applyAlignment="0" applyProtection="0"/>
    <xf numFmtId="0" fontId="30" fillId="0" borderId="2" applyNumberFormat="0" applyFill="0" applyAlignment="0" applyProtection="0"/>
    <xf numFmtId="0" fontId="57" fillId="32" borderId="15">
      <alignment vertical="center"/>
    </xf>
    <xf numFmtId="41" fontId="58" fillId="0" borderId="0" applyFont="0" applyFill="0" applyBorder="0" applyAlignment="0" applyProtection="0"/>
    <xf numFmtId="40" fontId="32" fillId="0" borderId="0" applyFont="0" applyFill="0" applyBorder="0" applyAlignment="0" applyProtection="0"/>
    <xf numFmtId="10" fontId="32" fillId="33" borderId="4" applyBorder="0">
      <alignment horizontal="center"/>
      <protection locked="0"/>
    </xf>
    <xf numFmtId="0" fontId="86" fillId="50" borderId="0" applyNumberFormat="0" applyBorder="0" applyAlignment="0" applyProtection="0"/>
    <xf numFmtId="0" fontId="59" fillId="34" borderId="0" applyNumberFormat="0" applyBorder="0" applyAlignment="0" applyProtection="0"/>
    <xf numFmtId="0" fontId="59" fillId="34" borderId="0" applyNumberFormat="0" applyBorder="0" applyAlignment="0" applyProtection="0"/>
    <xf numFmtId="181" fontId="60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23" fillId="0" borderId="0"/>
    <xf numFmtId="0" fontId="7" fillId="0" borderId="0"/>
    <xf numFmtId="0" fontId="7" fillId="0" borderId="0"/>
    <xf numFmtId="0" fontId="79" fillId="0" borderId="0"/>
    <xf numFmtId="0" fontId="7" fillId="0" borderId="0"/>
    <xf numFmtId="0" fontId="79" fillId="0" borderId="0"/>
    <xf numFmtId="0" fontId="7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32" fillId="0" borderId="0"/>
    <xf numFmtId="0" fontId="7" fillId="35" borderId="16" applyNumberFormat="0" applyFont="0" applyAlignment="0" applyProtection="0"/>
    <xf numFmtId="0" fontId="7" fillId="35" borderId="16" applyNumberFormat="0" applyFont="0" applyAlignment="0" applyProtection="0"/>
    <xf numFmtId="0" fontId="7" fillId="35" borderId="16" applyNumberFormat="0" applyFont="0" applyAlignment="0" applyProtection="0"/>
    <xf numFmtId="0" fontId="7" fillId="35" borderId="16" applyNumberFormat="0" applyFont="0" applyAlignment="0" applyProtection="0"/>
    <xf numFmtId="0" fontId="7" fillId="35" borderId="16" applyNumberFormat="0" applyFont="0" applyAlignment="0" applyProtection="0"/>
    <xf numFmtId="0" fontId="79" fillId="54" borderId="51" applyNumberFormat="0" applyFont="0" applyAlignment="0" applyProtection="0"/>
    <xf numFmtId="0" fontId="79" fillId="54" borderId="51" applyNumberFormat="0" applyFont="0" applyAlignment="0" applyProtection="0"/>
    <xf numFmtId="0" fontId="79" fillId="54" borderId="51" applyNumberFormat="0" applyFont="0" applyAlignment="0" applyProtection="0"/>
    <xf numFmtId="0" fontId="79" fillId="54" borderId="51" applyNumberFormat="0" applyFont="0" applyAlignment="0" applyProtection="0"/>
    <xf numFmtId="0" fontId="79" fillId="54" borderId="51" applyNumberFormat="0" applyFont="0" applyAlignment="0" applyProtection="0"/>
    <xf numFmtId="0" fontId="79" fillId="54" borderId="51" applyNumberFormat="0" applyFont="0" applyAlignment="0" applyProtection="0"/>
    <xf numFmtId="0" fontId="79" fillId="54" borderId="51" applyNumberFormat="0" applyFont="0" applyAlignment="0" applyProtection="0"/>
    <xf numFmtId="0" fontId="79" fillId="54" borderId="51" applyNumberFormat="0" applyFont="0" applyAlignment="0" applyProtection="0"/>
    <xf numFmtId="0" fontId="23" fillId="35" borderId="16" applyNumberFormat="0" applyFont="0" applyAlignment="0" applyProtection="0"/>
    <xf numFmtId="0" fontId="88" fillId="52" borderId="48" applyNumberFormat="0" applyAlignment="0" applyProtection="0"/>
    <xf numFmtId="0" fontId="61" fillId="21" borderId="15" applyNumberFormat="0" applyAlignment="0" applyProtection="0"/>
    <xf numFmtId="9" fontId="7" fillId="0" borderId="0" applyFont="0" applyFill="0" applyBorder="0" applyAlignment="0" applyProtection="0"/>
    <xf numFmtId="9" fontId="62" fillId="0" borderId="0" applyFont="0" applyFill="0" applyBorder="0" applyAlignment="0" applyProtection="0"/>
    <xf numFmtId="10" fontId="6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82" fontId="63" fillId="36" borderId="0">
      <alignment horizontal="center" vertical="center"/>
    </xf>
    <xf numFmtId="0" fontId="64" fillId="20" borderId="0"/>
    <xf numFmtId="0" fontId="7" fillId="24" borderId="0">
      <alignment horizontal="center"/>
    </xf>
    <xf numFmtId="0" fontId="7" fillId="24" borderId="0">
      <alignment horizontal="center"/>
    </xf>
    <xf numFmtId="0" fontId="7" fillId="24" borderId="0">
      <alignment horizontal="center"/>
    </xf>
    <xf numFmtId="0" fontId="7" fillId="24" borderId="0">
      <alignment horizontal="center"/>
    </xf>
    <xf numFmtId="0" fontId="52" fillId="32" borderId="0" applyAlignment="0"/>
    <xf numFmtId="0" fontId="65" fillId="20" borderId="0"/>
    <xf numFmtId="183" fontId="7" fillId="0" borderId="0"/>
    <xf numFmtId="183" fontId="7" fillId="0" borderId="0"/>
    <xf numFmtId="183" fontId="7" fillId="0" borderId="0"/>
    <xf numFmtId="0" fontId="7" fillId="0" borderId="0" applyNumberFormat="0" applyFill="0" applyBorder="0" applyAlignment="0" applyProtection="0"/>
    <xf numFmtId="183" fontId="7" fillId="0" borderId="0"/>
    <xf numFmtId="0" fontId="66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64" fillId="20" borderId="0"/>
    <xf numFmtId="0" fontId="80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10" applyNumberFormat="0" applyFill="0" applyAlignment="0" applyProtection="0"/>
    <xf numFmtId="0" fontId="50" fillId="0" borderId="11" applyNumberFormat="0" applyFill="0" applyAlignment="0" applyProtection="0"/>
    <xf numFmtId="0" fontId="50" fillId="0" borderId="0" applyNumberFormat="0" applyFill="0" applyBorder="0" applyAlignment="0" applyProtection="0"/>
    <xf numFmtId="0" fontId="68" fillId="37" borderId="0">
      <alignment horizontal="centerContinuous"/>
    </xf>
    <xf numFmtId="0" fontId="69" fillId="21" borderId="0" applyNumberFormat="0" applyBorder="0" applyAlignment="0">
      <alignment horizontal="center"/>
    </xf>
    <xf numFmtId="0" fontId="94" fillId="0" borderId="52" applyNumberFormat="0" applyFill="0" applyAlignment="0" applyProtection="0"/>
    <xf numFmtId="0" fontId="70" fillId="0" borderId="17" applyNumberFormat="0" applyFill="0" applyAlignment="0" applyProtection="0"/>
    <xf numFmtId="0" fontId="70" fillId="0" borderId="17" applyNumberFormat="0" applyFill="0" applyAlignment="0" applyProtection="0"/>
    <xf numFmtId="0" fontId="25" fillId="3" borderId="0" applyNumberFormat="0" applyBorder="0" applyAlignment="0" applyProtection="0"/>
    <xf numFmtId="0" fontId="45" fillId="4" borderId="0" applyNumberFormat="0" applyBorder="0" applyAlignment="0" applyProtection="0"/>
    <xf numFmtId="42" fontId="58" fillId="0" borderId="0" applyFont="0" applyFill="0" applyBorder="0" applyAlignment="0" applyProtection="0"/>
    <xf numFmtId="8" fontId="32" fillId="0" borderId="0" applyFont="0" applyFill="0" applyBorder="0" applyAlignment="0" applyProtection="0"/>
    <xf numFmtId="0" fontId="92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119" fillId="0" borderId="0"/>
    <xf numFmtId="0" fontId="53" fillId="7" borderId="1" applyNumberFormat="0" applyAlignment="0" applyProtection="0"/>
    <xf numFmtId="0" fontId="53" fillId="7" borderId="1" applyNumberFormat="0" applyAlignment="0" applyProtection="0"/>
    <xf numFmtId="0" fontId="119" fillId="0" borderId="0"/>
    <xf numFmtId="43" fontId="119" fillId="0" borderId="0" applyFont="0" applyFill="0" applyBorder="0" applyAlignment="0" applyProtection="0"/>
    <xf numFmtId="0" fontId="53" fillId="7" borderId="1" applyNumberFormat="0" applyAlignment="0" applyProtection="0"/>
    <xf numFmtId="0" fontId="53" fillId="7" borderId="1" applyNumberFormat="0" applyAlignment="0" applyProtection="0"/>
    <xf numFmtId="43" fontId="119" fillId="0" borderId="0" applyFont="0" applyFill="0" applyBorder="0" applyAlignment="0" applyProtection="0"/>
    <xf numFmtId="188" fontId="39" fillId="0" borderId="0"/>
    <xf numFmtId="189" fontId="120" fillId="0" borderId="0"/>
    <xf numFmtId="9" fontId="119" fillId="0" borderId="0" applyFont="0" applyFill="0" applyBorder="0" applyAlignment="0" applyProtection="0"/>
    <xf numFmtId="9" fontId="119" fillId="0" borderId="0" applyFont="0" applyFill="0" applyBorder="0" applyAlignment="0" applyProtection="0"/>
    <xf numFmtId="43" fontId="119" fillId="0" borderId="0" applyFont="0" applyFill="0" applyBorder="0" applyAlignment="0" applyProtection="0"/>
    <xf numFmtId="0" fontId="7" fillId="99" borderId="0" applyNumberFormat="0" applyBorder="0" applyAlignment="0" applyProtection="0"/>
    <xf numFmtId="43" fontId="119" fillId="0" borderId="0" applyFont="0" applyFill="0" applyBorder="0" applyAlignment="0" applyProtection="0"/>
    <xf numFmtId="43" fontId="119" fillId="0" borderId="0" applyFont="0" applyFill="0" applyBorder="0" applyAlignment="0" applyProtection="0"/>
    <xf numFmtId="0" fontId="119" fillId="99" borderId="0" applyNumberFormat="0" applyBorder="0" applyAlignment="0" applyProtection="0"/>
    <xf numFmtId="9" fontId="123" fillId="0" borderId="13" applyNumberFormat="0">
      <protection locked="0"/>
    </xf>
    <xf numFmtId="179" fontId="119" fillId="0" borderId="0" applyFont="0" applyFill="0" applyBorder="0" applyAlignment="0" applyProtection="0"/>
    <xf numFmtId="0" fontId="122" fillId="100" borderId="24" applyNumberFormat="0" applyBorder="0" applyAlignment="0" applyProtection="0">
      <alignment textRotation="90"/>
    </xf>
    <xf numFmtId="9" fontId="119" fillId="0" borderId="0" applyFont="0" applyFill="0" applyBorder="0" applyAlignment="0" applyProtection="0"/>
    <xf numFmtId="0" fontId="53" fillId="7" borderId="1" applyNumberFormat="0" applyAlignment="0" applyProtection="0"/>
    <xf numFmtId="9" fontId="119" fillId="0" borderId="0" applyFont="0" applyFill="0" applyBorder="0" applyAlignment="0" applyProtection="0"/>
    <xf numFmtId="0" fontId="53" fillId="7" borderId="1" applyNumberFormat="0" applyAlignment="0" applyProtection="0"/>
    <xf numFmtId="0" fontId="53" fillId="7" borderId="1" applyNumberFormat="0" applyAlignment="0" applyProtection="0"/>
    <xf numFmtId="0" fontId="7" fillId="0" borderId="0"/>
    <xf numFmtId="0" fontId="23" fillId="35" borderId="16" applyNumberFormat="0" applyFont="0" applyAlignment="0" applyProtection="0"/>
    <xf numFmtId="0" fontId="119" fillId="35" borderId="16" applyNumberFormat="0" applyFont="0" applyAlignment="0" applyProtection="0"/>
    <xf numFmtId="0" fontId="124" fillId="0" borderId="57" applyNumberFormat="0" applyAlignment="0" applyProtection="0"/>
    <xf numFmtId="0" fontId="62" fillId="41" borderId="0" applyNumberFormat="0" applyFont="0" applyBorder="0" applyAlignment="0" applyProtection="0"/>
    <xf numFmtId="0" fontId="12" fillId="101" borderId="35" applyNumberFormat="0" applyFont="0" applyBorder="0" applyAlignment="0" applyProtection="0">
      <alignment horizontal="center"/>
    </xf>
    <xf numFmtId="0" fontId="12" fillId="102" borderId="35" applyNumberFormat="0" applyFont="0" applyBorder="0" applyAlignment="0" applyProtection="0">
      <alignment horizontal="center"/>
    </xf>
    <xf numFmtId="0" fontId="62" fillId="0" borderId="58" applyNumberFormat="0" applyAlignment="0" applyProtection="0"/>
    <xf numFmtId="0" fontId="62" fillId="0" borderId="59" applyNumberFormat="0" applyAlignment="0" applyProtection="0"/>
    <xf numFmtId="0" fontId="124" fillId="0" borderId="60" applyNumberFormat="0" applyAlignment="0" applyProtection="0"/>
    <xf numFmtId="9" fontId="119" fillId="0" borderId="0" applyFont="0" applyFill="0" applyBorder="0" applyAlignment="0" applyProtection="0"/>
    <xf numFmtId="188" fontId="120" fillId="0" borderId="0"/>
    <xf numFmtId="182" fontId="121" fillId="36" borderId="0">
      <alignment horizontal="center" vertical="center"/>
    </xf>
    <xf numFmtId="0" fontId="58" fillId="0" borderId="20" applyNumberFormat="0" applyBorder="0"/>
    <xf numFmtId="0" fontId="119" fillId="41" borderId="0" applyNumberFormat="0" applyBorder="0" applyAlignment="0">
      <protection locked="0"/>
    </xf>
    <xf numFmtId="0" fontId="53" fillId="7" borderId="1" applyNumberFormat="0" applyAlignment="0" applyProtection="0"/>
    <xf numFmtId="0" fontId="7" fillId="35" borderId="16" applyNumberFormat="0" applyFont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53" fillId="7" borderId="1" applyNumberFormat="0" applyAlignment="0" applyProtection="0"/>
    <xf numFmtId="0" fontId="119" fillId="103" borderId="33" applyNumberFormat="0" applyFont="0" applyBorder="0" applyAlignment="0" applyProtection="0">
      <alignment horizontal="left"/>
    </xf>
    <xf numFmtId="0" fontId="119" fillId="104" borderId="0" applyNumberFormat="0" applyBorder="0" applyAlignment="0">
      <protection locked="0"/>
    </xf>
    <xf numFmtId="189" fontId="39" fillId="0" borderId="0"/>
    <xf numFmtId="9" fontId="119" fillId="0" borderId="0" applyFont="0" applyFill="0" applyBorder="0" applyAlignment="0" applyProtection="0"/>
    <xf numFmtId="0" fontId="119" fillId="24" borderId="0" applyNumberFormat="0" applyFont="0" applyFill="0" applyBorder="0" applyProtection="0">
      <alignment horizontal="center" textRotation="90" wrapText="1"/>
    </xf>
    <xf numFmtId="0" fontId="119" fillId="0" borderId="0"/>
    <xf numFmtId="9" fontId="119" fillId="0" borderId="0" applyFont="0" applyFill="0" applyBorder="0" applyAlignment="0" applyProtection="0"/>
    <xf numFmtId="9" fontId="119" fillId="0" borderId="0" applyFont="0" applyFill="0" applyBorder="0" applyAlignment="0" applyProtection="0"/>
    <xf numFmtId="0" fontId="119" fillId="0" borderId="0"/>
    <xf numFmtId="0" fontId="119" fillId="0" borderId="0"/>
    <xf numFmtId="0" fontId="119" fillId="0" borderId="0"/>
    <xf numFmtId="9" fontId="119" fillId="0" borderId="0" applyFont="0" applyFill="0" applyBorder="0" applyAlignment="0" applyProtection="0"/>
    <xf numFmtId="0" fontId="119" fillId="0" borderId="0"/>
    <xf numFmtId="0" fontId="7" fillId="41" borderId="0" applyNumberFormat="0" applyBorder="0" applyAlignment="0">
      <protection locked="0"/>
    </xf>
    <xf numFmtId="0" fontId="7" fillId="103" borderId="33" applyNumberFormat="0" applyFont="0" applyBorder="0" applyAlignment="0" applyProtection="0">
      <alignment horizontal="left"/>
    </xf>
    <xf numFmtId="0" fontId="7" fillId="104" borderId="0" applyNumberFormat="0" applyBorder="0" applyAlignment="0">
      <protection locked="0"/>
    </xf>
    <xf numFmtId="0" fontId="119" fillId="0" borderId="0"/>
    <xf numFmtId="0" fontId="119" fillId="0" borderId="0"/>
    <xf numFmtId="0" fontId="7" fillId="24" borderId="0" applyNumberFormat="0" applyFont="0" applyFill="0" applyBorder="0" applyProtection="0">
      <alignment horizontal="center" textRotation="90" wrapText="1"/>
    </xf>
    <xf numFmtId="0" fontId="7" fillId="0" borderId="0"/>
    <xf numFmtId="0" fontId="2" fillId="56" borderId="0" applyNumberFormat="0" applyBorder="0" applyAlignment="0" applyProtection="0"/>
    <xf numFmtId="0" fontId="2" fillId="60" borderId="0" applyNumberFormat="0" applyBorder="0" applyAlignment="0" applyProtection="0"/>
    <xf numFmtId="0" fontId="2" fillId="64" borderId="0" applyNumberFormat="0" applyBorder="0" applyAlignment="0" applyProtection="0"/>
    <xf numFmtId="0" fontId="2" fillId="68" borderId="0" applyNumberFormat="0" applyBorder="0" applyAlignment="0" applyProtection="0"/>
    <xf numFmtId="0" fontId="2" fillId="72" borderId="0" applyNumberFormat="0" applyBorder="0" applyAlignment="0" applyProtection="0"/>
    <xf numFmtId="0" fontId="2" fillId="76" borderId="0" applyNumberFormat="0" applyBorder="0" applyAlignment="0" applyProtection="0"/>
    <xf numFmtId="0" fontId="2" fillId="57" borderId="0" applyNumberFormat="0" applyBorder="0" applyAlignment="0" applyProtection="0"/>
    <xf numFmtId="0" fontId="2" fillId="61" borderId="0" applyNumberFormat="0" applyBorder="0" applyAlignment="0" applyProtection="0"/>
    <xf numFmtId="0" fontId="2" fillId="65" borderId="0" applyNumberFormat="0" applyBorder="0" applyAlignment="0" applyProtection="0"/>
    <xf numFmtId="0" fontId="2" fillId="69" borderId="0" applyNumberFormat="0" applyBorder="0" applyAlignment="0" applyProtection="0"/>
    <xf numFmtId="0" fontId="2" fillId="73" borderId="0" applyNumberFormat="0" applyBorder="0" applyAlignment="0" applyProtection="0"/>
    <xf numFmtId="9" fontId="119" fillId="0" borderId="0" applyFont="0" applyFill="0" applyBorder="0" applyAlignment="0" applyProtection="0"/>
    <xf numFmtId="0" fontId="2" fillId="77" borderId="0" applyNumberFormat="0" applyBorder="0" applyAlignment="0" applyProtection="0"/>
    <xf numFmtId="9" fontId="119" fillId="0" borderId="0" applyFont="0" applyFill="0" applyBorder="0" applyAlignment="0" applyProtection="0"/>
    <xf numFmtId="0" fontId="53" fillId="7" borderId="1" applyNumberFormat="0" applyAlignment="0" applyProtection="0"/>
    <xf numFmtId="0" fontId="53" fillId="7" borderId="1" applyNumberFormat="0" applyAlignment="0" applyProtection="0"/>
    <xf numFmtId="43" fontId="7" fillId="0" borderId="0" applyFont="0" applyFill="0" applyBorder="0" applyAlignment="0" applyProtection="0"/>
    <xf numFmtId="0" fontId="53" fillId="7" borderId="1" applyNumberFormat="0" applyAlignment="0" applyProtection="0"/>
    <xf numFmtId="0" fontId="53" fillId="7" borderId="1" applyNumberFormat="0" applyAlignment="0" applyProtection="0"/>
    <xf numFmtId="0" fontId="7" fillId="0" borderId="0"/>
    <xf numFmtId="0" fontId="2" fillId="0" borderId="0"/>
    <xf numFmtId="0" fontId="2" fillId="0" borderId="0"/>
    <xf numFmtId="0" fontId="2" fillId="54" borderId="51" applyNumberFormat="0" applyFont="0" applyAlignment="0" applyProtection="0"/>
    <xf numFmtId="9" fontId="119" fillId="0" borderId="0" applyFont="0" applyFill="0" applyBorder="0" applyAlignment="0" applyProtection="0"/>
    <xf numFmtId="0" fontId="119" fillId="0" borderId="0"/>
    <xf numFmtId="191" fontId="7" fillId="0" borderId="0">
      <alignment horizontal="left" wrapText="1"/>
    </xf>
    <xf numFmtId="41" fontId="7" fillId="0" borderId="0" applyFont="0" applyFill="0" applyBorder="0" applyAlignment="0" applyProtection="0"/>
    <xf numFmtId="191" fontId="80" fillId="0" borderId="0" applyNumberFormat="0" applyFill="0" applyBorder="0" applyAlignment="0" applyProtection="0"/>
    <xf numFmtId="191" fontId="81" fillId="0" borderId="44" applyNumberFormat="0" applyFill="0" applyAlignment="0" applyProtection="0"/>
    <xf numFmtId="191" fontId="82" fillId="0" borderId="45" applyNumberFormat="0" applyFill="0" applyAlignment="0" applyProtection="0"/>
    <xf numFmtId="191" fontId="83" fillId="0" borderId="46" applyNumberFormat="0" applyFill="0" applyAlignment="0" applyProtection="0"/>
    <xf numFmtId="191" fontId="83" fillId="0" borderId="0" applyNumberFormat="0" applyFill="0" applyBorder="0" applyAlignment="0" applyProtection="0"/>
    <xf numFmtId="191" fontId="84" fillId="48" borderId="0" applyNumberFormat="0" applyBorder="0" applyAlignment="0" applyProtection="0"/>
    <xf numFmtId="191" fontId="85" fillId="49" borderId="0" applyNumberFormat="0" applyBorder="0" applyAlignment="0" applyProtection="0"/>
    <xf numFmtId="191" fontId="86" fillId="50" borderId="0" applyNumberFormat="0" applyBorder="0" applyAlignment="0" applyProtection="0"/>
    <xf numFmtId="191" fontId="87" fillId="51" borderId="47" applyNumberFormat="0" applyAlignment="0" applyProtection="0"/>
    <xf numFmtId="191" fontId="88" fillId="52" borderId="48" applyNumberFormat="0" applyAlignment="0" applyProtection="0"/>
    <xf numFmtId="191" fontId="89" fillId="52" borderId="47" applyNumberFormat="0" applyAlignment="0" applyProtection="0"/>
    <xf numFmtId="191" fontId="90" fillId="0" borderId="49" applyNumberFormat="0" applyFill="0" applyAlignment="0" applyProtection="0"/>
    <xf numFmtId="191" fontId="91" fillId="53" borderId="50" applyNumberFormat="0" applyAlignment="0" applyProtection="0"/>
    <xf numFmtId="191" fontId="92" fillId="0" borderId="0" applyNumberFormat="0" applyFill="0" applyBorder="0" applyAlignment="0" applyProtection="0"/>
    <xf numFmtId="191" fontId="93" fillId="0" borderId="0" applyNumberFormat="0" applyFill="0" applyBorder="0" applyAlignment="0" applyProtection="0"/>
    <xf numFmtId="191" fontId="94" fillId="0" borderId="52" applyNumberFormat="0" applyFill="0" applyAlignment="0" applyProtection="0"/>
    <xf numFmtId="191" fontId="95" fillId="55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95" fillId="58" borderId="0" applyNumberFormat="0" applyBorder="0" applyAlignment="0" applyProtection="0"/>
    <xf numFmtId="191" fontId="95" fillId="59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95" fillId="62" borderId="0" applyNumberFormat="0" applyBorder="0" applyAlignment="0" applyProtection="0"/>
    <xf numFmtId="191" fontId="95" fillId="63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95" fillId="66" borderId="0" applyNumberFormat="0" applyBorder="0" applyAlignment="0" applyProtection="0"/>
    <xf numFmtId="191" fontId="95" fillId="67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95" fillId="70" borderId="0" applyNumberFormat="0" applyBorder="0" applyAlignment="0" applyProtection="0"/>
    <xf numFmtId="191" fontId="95" fillId="71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95" fillId="74" borderId="0" applyNumberFormat="0" applyBorder="0" applyAlignment="0" applyProtection="0"/>
    <xf numFmtId="191" fontId="95" fillId="75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95" fillId="78" borderId="0" applyNumberFormat="0" applyBorder="0" applyAlignment="0" applyProtection="0"/>
    <xf numFmtId="191" fontId="7" fillId="0" borderId="0"/>
    <xf numFmtId="191" fontId="2" fillId="0" borderId="0"/>
    <xf numFmtId="191" fontId="2" fillId="54" borderId="51" applyNumberFormat="0" applyFont="0" applyAlignment="0" applyProtection="0"/>
    <xf numFmtId="191" fontId="7" fillId="0" borderId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126" fillId="2" borderId="0" applyNumberFormat="0" applyBorder="0" applyAlignment="0" applyProtection="0"/>
    <xf numFmtId="191" fontId="126" fillId="3" borderId="0" applyNumberFormat="0" applyBorder="0" applyAlignment="0" applyProtection="0"/>
    <xf numFmtId="191" fontId="126" fillId="4" borderId="0" applyNumberFormat="0" applyBorder="0" applyAlignment="0" applyProtection="0"/>
    <xf numFmtId="191" fontId="126" fillId="5" borderId="0" applyNumberFormat="0" applyBorder="0" applyAlignment="0" applyProtection="0"/>
    <xf numFmtId="191" fontId="126" fillId="6" borderId="0" applyNumberFormat="0" applyBorder="0" applyAlignment="0" applyProtection="0"/>
    <xf numFmtId="191" fontId="126" fillId="7" borderId="0" applyNumberFormat="0" applyBorder="0" applyAlignment="0" applyProtection="0"/>
    <xf numFmtId="191" fontId="126" fillId="8" borderId="0" applyNumberFormat="0" applyBorder="0" applyAlignment="0" applyProtection="0"/>
    <xf numFmtId="191" fontId="126" fillId="9" borderId="0" applyNumberFormat="0" applyBorder="0" applyAlignment="0" applyProtection="0"/>
    <xf numFmtId="191" fontId="126" fillId="10" borderId="0" applyNumberFormat="0" applyBorder="0" applyAlignment="0" applyProtection="0"/>
    <xf numFmtId="191" fontId="126" fillId="5" borderId="0" applyNumberFormat="0" applyBorder="0" applyAlignment="0" applyProtection="0"/>
    <xf numFmtId="191" fontId="126" fillId="8" borderId="0" applyNumberFormat="0" applyBorder="0" applyAlignment="0" applyProtection="0"/>
    <xf numFmtId="191" fontId="126" fillId="11" borderId="0" applyNumberFormat="0" applyBorder="0" applyAlignment="0" applyProtection="0"/>
    <xf numFmtId="191" fontId="127" fillId="12" borderId="0" applyNumberFormat="0" applyBorder="0" applyAlignment="0" applyProtection="0"/>
    <xf numFmtId="191" fontId="127" fillId="9" borderId="0" applyNumberFormat="0" applyBorder="0" applyAlignment="0" applyProtection="0"/>
    <xf numFmtId="191" fontId="127" fillId="10" borderId="0" applyNumberFormat="0" applyBorder="0" applyAlignment="0" applyProtection="0"/>
    <xf numFmtId="191" fontId="127" fillId="13" borderId="0" applyNumberFormat="0" applyBorder="0" applyAlignment="0" applyProtection="0"/>
    <xf numFmtId="191" fontId="127" fillId="14" borderId="0" applyNumberFormat="0" applyBorder="0" applyAlignment="0" applyProtection="0"/>
    <xf numFmtId="191" fontId="127" fillId="15" borderId="0" applyNumberFormat="0" applyBorder="0" applyAlignment="0" applyProtection="0"/>
    <xf numFmtId="191" fontId="127" fillId="16" borderId="0" applyNumberFormat="0" applyBorder="0" applyAlignment="0" applyProtection="0"/>
    <xf numFmtId="191" fontId="127" fillId="17" borderId="0" applyNumberFormat="0" applyBorder="0" applyAlignment="0" applyProtection="0"/>
    <xf numFmtId="191" fontId="127" fillId="18" borderId="0" applyNumberFormat="0" applyBorder="0" applyAlignment="0" applyProtection="0"/>
    <xf numFmtId="191" fontId="127" fillId="13" borderId="0" applyNumberFormat="0" applyBorder="0" applyAlignment="0" applyProtection="0"/>
    <xf numFmtId="191" fontId="127" fillId="14" borderId="0" applyNumberFormat="0" applyBorder="0" applyAlignment="0" applyProtection="0"/>
    <xf numFmtId="191" fontId="127" fillId="19" borderId="0" applyNumberFormat="0" applyBorder="0" applyAlignment="0" applyProtection="0"/>
    <xf numFmtId="191" fontId="128" fillId="3" borderId="0" applyNumberFormat="0" applyBorder="0" applyAlignment="0" applyProtection="0"/>
    <xf numFmtId="191" fontId="129" fillId="21" borderId="1" applyNumberFormat="0" applyAlignment="0" applyProtection="0"/>
    <xf numFmtId="191" fontId="130" fillId="22" borderId="3" applyNumberFormat="0" applyAlignment="0" applyProtection="0"/>
    <xf numFmtId="191" fontId="131" fillId="0" borderId="0" applyNumberFormat="0" applyFill="0" applyBorder="0" applyAlignment="0" applyProtection="0"/>
    <xf numFmtId="191" fontId="132" fillId="4" borderId="0" applyNumberFormat="0" applyBorder="0" applyAlignment="0" applyProtection="0"/>
    <xf numFmtId="191" fontId="48" fillId="0" borderId="9" applyNumberFormat="0" applyFill="0" applyAlignment="0" applyProtection="0"/>
    <xf numFmtId="191" fontId="49" fillId="0" borderId="10" applyNumberFormat="0" applyFill="0" applyAlignment="0" applyProtection="0"/>
    <xf numFmtId="191" fontId="50" fillId="0" borderId="11" applyNumberFormat="0" applyFill="0" applyAlignment="0" applyProtection="0"/>
    <xf numFmtId="191" fontId="50" fillId="0" borderId="0" applyNumberFormat="0" applyFill="0" applyBorder="0" applyAlignment="0" applyProtection="0"/>
    <xf numFmtId="191" fontId="133" fillId="7" borderId="1" applyNumberFormat="0" applyAlignment="0" applyProtection="0"/>
    <xf numFmtId="191" fontId="134" fillId="0" borderId="2" applyNumberFormat="0" applyFill="0" applyAlignment="0" applyProtection="0"/>
    <xf numFmtId="191" fontId="135" fillId="34" borderId="0" applyNumberFormat="0" applyBorder="0" applyAlignment="0" applyProtection="0"/>
    <xf numFmtId="191" fontId="7" fillId="35" borderId="16" applyNumberFormat="0" applyFont="0" applyAlignment="0" applyProtection="0"/>
    <xf numFmtId="191" fontId="136" fillId="21" borderId="15" applyNumberFormat="0" applyAlignment="0" applyProtection="0"/>
    <xf numFmtId="191" fontId="67" fillId="0" borderId="0" applyNumberFormat="0" applyFill="0" applyBorder="0" applyAlignment="0" applyProtection="0"/>
    <xf numFmtId="191" fontId="137" fillId="0" borderId="17" applyNumberFormat="0" applyFill="0" applyAlignment="0" applyProtection="0"/>
    <xf numFmtId="191" fontId="138" fillId="0" borderId="0" applyNumberFormat="0" applyFill="0" applyBorder="0" applyAlignment="0" applyProtection="0"/>
    <xf numFmtId="191" fontId="125" fillId="0" borderId="0" applyNumberFormat="0" applyFill="0" applyBorder="0" applyAlignment="0" applyProtection="0">
      <alignment vertical="top"/>
      <protection locked="0"/>
    </xf>
    <xf numFmtId="191" fontId="125" fillId="0" borderId="0" applyNumberFormat="0" applyFill="0" applyBorder="0" applyAlignment="0" applyProtection="0">
      <alignment vertical="top"/>
      <protection locked="0"/>
    </xf>
    <xf numFmtId="43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91" fontId="7" fillId="0" borderId="0"/>
    <xf numFmtId="191" fontId="126" fillId="2" borderId="0" applyNumberFormat="0" applyBorder="0" applyAlignment="0" applyProtection="0"/>
    <xf numFmtId="191" fontId="126" fillId="3" borderId="0" applyNumberFormat="0" applyBorder="0" applyAlignment="0" applyProtection="0"/>
    <xf numFmtId="191" fontId="126" fillId="4" borderId="0" applyNumberFormat="0" applyBorder="0" applyAlignment="0" applyProtection="0"/>
    <xf numFmtId="191" fontId="126" fillId="5" borderId="0" applyNumberFormat="0" applyBorder="0" applyAlignment="0" applyProtection="0"/>
    <xf numFmtId="191" fontId="126" fillId="6" borderId="0" applyNumberFormat="0" applyBorder="0" applyAlignment="0" applyProtection="0"/>
    <xf numFmtId="191" fontId="126" fillId="7" borderId="0" applyNumberFormat="0" applyBorder="0" applyAlignment="0" applyProtection="0"/>
    <xf numFmtId="191" fontId="126" fillId="8" borderId="0" applyNumberFormat="0" applyBorder="0" applyAlignment="0" applyProtection="0"/>
    <xf numFmtId="191" fontId="126" fillId="9" borderId="0" applyNumberFormat="0" applyBorder="0" applyAlignment="0" applyProtection="0"/>
    <xf numFmtId="191" fontId="126" fillId="10" borderId="0" applyNumberFormat="0" applyBorder="0" applyAlignment="0" applyProtection="0"/>
    <xf numFmtId="191" fontId="126" fillId="5" borderId="0" applyNumberFormat="0" applyBorder="0" applyAlignment="0" applyProtection="0"/>
    <xf numFmtId="191" fontId="126" fillId="8" borderId="0" applyNumberFormat="0" applyBorder="0" applyAlignment="0" applyProtection="0"/>
    <xf numFmtId="191" fontId="126" fillId="11" borderId="0" applyNumberFormat="0" applyBorder="0" applyAlignment="0" applyProtection="0"/>
    <xf numFmtId="191" fontId="7" fillId="35" borderId="16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7" fillId="0" borderId="0">
      <alignment horizontal="left" wrapText="1"/>
    </xf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43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43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43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43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2" fillId="54" borderId="51" applyNumberFormat="0" applyFont="0" applyAlignment="0" applyProtection="0"/>
    <xf numFmtId="191" fontId="2" fillId="56" borderId="0" applyNumberFormat="0" applyBorder="0" applyAlignment="0" applyProtection="0"/>
    <xf numFmtId="191" fontId="2" fillId="57" borderId="0" applyNumberFormat="0" applyBorder="0" applyAlignment="0" applyProtection="0"/>
    <xf numFmtId="191" fontId="2" fillId="60" borderId="0" applyNumberFormat="0" applyBorder="0" applyAlignment="0" applyProtection="0"/>
    <xf numFmtId="191" fontId="2" fillId="61" borderId="0" applyNumberFormat="0" applyBorder="0" applyAlignment="0" applyProtection="0"/>
    <xf numFmtId="191" fontId="2" fillId="64" borderId="0" applyNumberFormat="0" applyBorder="0" applyAlignment="0" applyProtection="0"/>
    <xf numFmtId="191" fontId="2" fillId="65" borderId="0" applyNumberFormat="0" applyBorder="0" applyAlignment="0" applyProtection="0"/>
    <xf numFmtId="191" fontId="2" fillId="68" borderId="0" applyNumberFormat="0" applyBorder="0" applyAlignment="0" applyProtection="0"/>
    <xf numFmtId="191" fontId="2" fillId="69" borderId="0" applyNumberFormat="0" applyBorder="0" applyAlignment="0" applyProtection="0"/>
    <xf numFmtId="191" fontId="2" fillId="72" borderId="0" applyNumberFormat="0" applyBorder="0" applyAlignment="0" applyProtection="0"/>
    <xf numFmtId="191" fontId="2" fillId="73" borderId="0" applyNumberFormat="0" applyBorder="0" applyAlignment="0" applyProtection="0"/>
    <xf numFmtId="191" fontId="2" fillId="76" borderId="0" applyNumberFormat="0" applyBorder="0" applyAlignment="0" applyProtection="0"/>
    <xf numFmtId="191" fontId="2" fillId="77" borderId="0" applyNumberFormat="0" applyBorder="0" applyAlignment="0" applyProtection="0"/>
    <xf numFmtId="191" fontId="2" fillId="0" borderId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2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4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6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7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5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8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1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12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9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0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5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6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7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8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3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4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19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3" borderId="0" applyNumberFormat="0" applyBorder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1" borderId="1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2" borderId="3" applyNumberFormat="0" applyAlignment="0" applyProtection="0"/>
    <xf numFmtId="191" fontId="7" fillId="29" borderId="0"/>
    <xf numFmtId="191" fontId="140" fillId="29" borderId="0"/>
    <xf numFmtId="191" fontId="140" fillId="29" borderId="0"/>
    <xf numFmtId="191" fontId="140" fillId="29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139" fillId="0" borderId="0"/>
    <xf numFmtId="191" fontId="139" fillId="0" borderId="0"/>
    <xf numFmtId="191" fontId="139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141" fillId="0" borderId="0"/>
    <xf numFmtId="191" fontId="7" fillId="0" borderId="0"/>
    <xf numFmtId="0" fontId="119" fillId="0" borderId="0"/>
    <xf numFmtId="0" fontId="119" fillId="0" borderId="0"/>
    <xf numFmtId="0" fontId="119" fillId="0" borderId="0"/>
    <xf numFmtId="0" fontId="23" fillId="105" borderId="0" applyNumberFormat="0" applyBorder="0" applyAlignment="0" applyProtection="0"/>
    <xf numFmtId="0" fontId="23" fillId="7" borderId="0" applyNumberFormat="0" applyBorder="0" applyAlignment="0" applyProtection="0"/>
    <xf numFmtId="0" fontId="23" fillId="35" borderId="0" applyNumberFormat="0" applyBorder="0" applyAlignment="0" applyProtection="0"/>
    <xf numFmtId="0" fontId="23" fillId="106" borderId="0" applyNumberFormat="0" applyBorder="0" applyAlignment="0" applyProtection="0"/>
    <xf numFmtId="0" fontId="23" fillId="107" borderId="0" applyNumberFormat="0" applyBorder="0" applyAlignment="0" applyProtection="0"/>
    <xf numFmtId="0" fontId="23" fillId="107" borderId="0" applyNumberFormat="0" applyBorder="0" applyAlignment="0" applyProtection="0"/>
    <xf numFmtId="0" fontId="23" fillId="34" borderId="0" applyNumberFormat="0" applyBorder="0" applyAlignment="0" applyProtection="0"/>
    <xf numFmtId="0" fontId="23" fillId="105" borderId="0" applyNumberFormat="0" applyBorder="0" applyAlignment="0" applyProtection="0"/>
    <xf numFmtId="0" fontId="23" fillId="107" borderId="0" applyNumberFormat="0" applyBorder="0" applyAlignment="0" applyProtection="0"/>
    <xf numFmtId="0" fontId="23" fillId="7" borderId="0" applyNumberFormat="0" applyBorder="0" applyAlignment="0" applyProtection="0"/>
    <xf numFmtId="0" fontId="24" fillId="107" borderId="0" applyNumberFormat="0" applyBorder="0" applyAlignment="0" applyProtection="0"/>
    <xf numFmtId="0" fontId="24" fillId="34" borderId="0" applyNumberFormat="0" applyBorder="0" applyAlignment="0" applyProtection="0"/>
    <xf numFmtId="0" fontId="24" fillId="105" borderId="0" applyNumberFormat="0" applyBorder="0" applyAlignment="0" applyProtection="0"/>
    <xf numFmtId="0" fontId="24" fillId="107" borderId="0" applyNumberFormat="0" applyBorder="0" applyAlignment="0" applyProtection="0"/>
    <xf numFmtId="0" fontId="24" fillId="7" borderId="0" applyNumberFormat="0" applyBorder="0" applyAlignment="0" applyProtection="0"/>
    <xf numFmtId="0" fontId="24" fillId="14" borderId="0" applyNumberFormat="0" applyBorder="0" applyAlignment="0" applyProtection="0"/>
    <xf numFmtId="0" fontId="24" fillId="5" borderId="0" applyNumberFormat="0" applyBorder="0" applyAlignment="0" applyProtection="0"/>
    <xf numFmtId="0" fontId="25" fillId="108" borderId="0" applyNumberFormat="0" applyBorder="0" applyAlignment="0" applyProtection="0"/>
    <xf numFmtId="0" fontId="29" fillId="106" borderId="1" applyNumberFormat="0" applyAlignment="0" applyProtection="0"/>
    <xf numFmtId="0" fontId="26" fillId="3" borderId="3" applyNumberFormat="0" applyAlignment="0" applyProtection="0"/>
    <xf numFmtId="0" fontId="45" fillId="6" borderId="0" applyNumberFormat="0" applyBorder="0" applyAlignment="0" applyProtection="0"/>
    <xf numFmtId="0" fontId="145" fillId="0" borderId="63" applyNumberFormat="0" applyFill="0" applyAlignment="0" applyProtection="0"/>
    <xf numFmtId="0" fontId="146" fillId="0" borderId="64" applyNumberFormat="0" applyFill="0" applyAlignment="0" applyProtection="0"/>
    <xf numFmtId="0" fontId="147" fillId="0" borderId="65" applyNumberFormat="0" applyFill="0" applyAlignment="0" applyProtection="0"/>
    <xf numFmtId="0" fontId="147" fillId="0" borderId="0" applyNumberFormat="0" applyFill="0" applyBorder="0" applyAlignment="0" applyProtection="0"/>
    <xf numFmtId="0" fontId="53" fillId="7" borderId="1" applyNumberFormat="0" applyAlignment="0" applyProtection="0"/>
    <xf numFmtId="0" fontId="7" fillId="35" borderId="66" applyNumberFormat="0" applyFont="0" applyAlignment="0" applyProtection="0"/>
    <xf numFmtId="0" fontId="61" fillId="106" borderId="15" applyNumberFormat="0" applyAlignment="0" applyProtection="0"/>
    <xf numFmtId="0" fontId="148" fillId="0" borderId="0" applyNumberFormat="0" applyFill="0" applyBorder="0" applyAlignment="0" applyProtection="0"/>
    <xf numFmtId="0" fontId="70" fillId="0" borderId="67" applyNumberFormat="0" applyFill="0" applyAlignment="0" applyProtection="0"/>
    <xf numFmtId="0" fontId="7" fillId="35" borderId="66" applyNumberFormat="0" applyFont="0" applyAlignment="0" applyProtection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0" fontId="25" fillId="3" borderId="0" applyNumberFormat="0" applyBorder="0" applyAlignment="0" applyProtection="0"/>
    <xf numFmtId="0" fontId="29" fillId="21" borderId="1" applyNumberFormat="0" applyAlignment="0" applyProtection="0"/>
    <xf numFmtId="0" fontId="26" fillId="22" borderId="3" applyNumberFormat="0" applyAlignment="0" applyProtection="0"/>
    <xf numFmtId="0" fontId="7" fillId="0" borderId="0"/>
    <xf numFmtId="0" fontId="38" fillId="0" borderId="0" applyNumberFormat="0" applyFill="0" applyBorder="0" applyAlignment="0" applyProtection="0"/>
    <xf numFmtId="0" fontId="45" fillId="4" borderId="0" applyNumberFormat="0" applyBorder="0" applyAlignment="0" applyProtection="0"/>
    <xf numFmtId="0" fontId="7" fillId="0" borderId="0"/>
    <xf numFmtId="0" fontId="48" fillId="0" borderId="9" applyNumberFormat="0" applyFill="0" applyAlignment="0" applyProtection="0"/>
    <xf numFmtId="0" fontId="49" fillId="0" borderId="10" applyNumberFormat="0" applyFill="0" applyAlignment="0" applyProtection="0"/>
    <xf numFmtId="0" fontId="50" fillId="0" borderId="11" applyNumberFormat="0" applyFill="0" applyAlignment="0" applyProtection="0"/>
    <xf numFmtId="0" fontId="50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30" fillId="0" borderId="2" applyNumberFormat="0" applyFill="0" applyAlignment="0" applyProtection="0"/>
    <xf numFmtId="0" fontId="59" fillId="34" borderId="0" applyNumberFormat="0" applyBorder="0" applyAlignment="0" applyProtection="0"/>
    <xf numFmtId="0" fontId="1" fillId="0" borderId="0"/>
    <xf numFmtId="0" fontId="23" fillId="35" borderId="16" applyNumberFormat="0" applyFont="0" applyAlignment="0" applyProtection="0"/>
    <xf numFmtId="0" fontId="61" fillId="21" borderId="15" applyNumberFormat="0" applyAlignment="0" applyProtection="0"/>
    <xf numFmtId="0" fontId="7" fillId="0" borderId="0"/>
    <xf numFmtId="0" fontId="7" fillId="0" borderId="0"/>
    <xf numFmtId="0" fontId="67" fillId="0" borderId="0" applyNumberFormat="0" applyFill="0" applyBorder="0" applyAlignment="0" applyProtection="0"/>
    <xf numFmtId="0" fontId="7" fillId="0" borderId="0"/>
    <xf numFmtId="0" fontId="70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9" fillId="0" borderId="0" applyNumberFormat="0" applyFill="0" applyBorder="0" applyAlignment="0" applyProtection="0"/>
    <xf numFmtId="0" fontId="1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3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0" fillId="0" borderId="0" applyProtection="0"/>
    <xf numFmtId="0" fontId="12" fillId="0" borderId="0" applyProtection="0"/>
    <xf numFmtId="0" fontId="41" fillId="0" borderId="0" applyProtection="0"/>
    <xf numFmtId="0" fontId="39" fillId="0" borderId="0" applyProtection="0"/>
    <xf numFmtId="0" fontId="42" fillId="0" borderId="0" applyProtection="0"/>
    <xf numFmtId="0" fontId="43" fillId="0" borderId="0" applyProtection="0"/>
    <xf numFmtId="0" fontId="44" fillId="0" borderId="0" applyProtection="0"/>
    <xf numFmtId="2" fontId="31" fillId="0" borderId="0" applyFon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12" fillId="0" borderId="0">
      <alignment horizontal="center"/>
    </xf>
    <xf numFmtId="0" fontId="54" fillId="31" borderId="0"/>
    <xf numFmtId="0" fontId="55" fillId="31" borderId="0">
      <alignment horizont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4" borderId="0">
      <alignment horizont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0" fontId="35" fillId="26" borderId="0" applyNumberFormat="0" applyBorder="0" applyAlignment="0"/>
    <xf numFmtId="0" fontId="37" fillId="27" borderId="5">
      <alignment horizontal="center"/>
      <protection locked="0"/>
    </xf>
    <xf numFmtId="0" fontId="31" fillId="0" borderId="0" applyFont="0" applyFill="0" applyBorder="0" applyAlignment="0" applyProtection="0"/>
    <xf numFmtId="0" fontId="40" fillId="0" borderId="0" applyProtection="0"/>
    <xf numFmtId="0" fontId="12" fillId="0" borderId="0" applyProtection="0"/>
    <xf numFmtId="0" fontId="41" fillId="0" borderId="0" applyProtection="0"/>
    <xf numFmtId="0" fontId="39" fillId="0" borderId="0" applyProtection="0"/>
    <xf numFmtId="0" fontId="42" fillId="0" borderId="0" applyProtection="0"/>
    <xf numFmtId="0" fontId="43" fillId="0" borderId="0" applyProtection="0"/>
    <xf numFmtId="0" fontId="44" fillId="0" borderId="0" applyProtection="0"/>
    <xf numFmtId="2" fontId="31" fillId="0" borderId="0" applyFont="0" applyFill="0" applyBorder="0" applyAlignment="0" applyProtection="0"/>
    <xf numFmtId="38" fontId="12" fillId="24" borderId="0" applyNumberFormat="0" applyBorder="0" applyAlignment="0" applyProtection="0"/>
    <xf numFmtId="10" fontId="12" fillId="30" borderId="13" applyNumberFormat="0" applyBorder="0" applyAlignment="0" applyProtection="0"/>
    <xf numFmtId="0" fontId="12" fillId="0" borderId="0">
      <alignment horizontal="center"/>
    </xf>
    <xf numFmtId="0" fontId="54" fillId="31" borderId="0"/>
    <xf numFmtId="0" fontId="55" fillId="31" borderId="0">
      <alignment horizontal="center"/>
    </xf>
    <xf numFmtId="0" fontId="7" fillId="0" borderId="0" applyNumberFormat="0" applyFill="0" applyBorder="0" applyAlignment="0" applyProtection="0"/>
    <xf numFmtId="0" fontId="23" fillId="0" borderId="0"/>
    <xf numFmtId="0" fontId="101" fillId="0" borderId="0" applyNumberFormat="0" applyFill="0" applyBorder="0" applyAlignment="0" applyProtection="0">
      <alignment vertical="top"/>
      <protection locked="0"/>
    </xf>
    <xf numFmtId="0" fontId="7" fillId="0" borderId="0"/>
    <xf numFmtId="3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31" fillId="0" borderId="0" applyFont="0" applyFill="0" applyBorder="0" applyAlignment="0" applyProtection="0"/>
    <xf numFmtId="0" fontId="7" fillId="0" borderId="0"/>
    <xf numFmtId="0" fontId="40" fillId="0" borderId="0" applyProtection="0"/>
    <xf numFmtId="0" fontId="12" fillId="0" borderId="0" applyProtection="0"/>
    <xf numFmtId="0" fontId="41" fillId="0" borderId="0" applyProtection="0"/>
    <xf numFmtId="0" fontId="39" fillId="0" borderId="0" applyProtection="0"/>
    <xf numFmtId="0" fontId="42" fillId="0" borderId="0" applyProtection="0"/>
    <xf numFmtId="0" fontId="43" fillId="0" borderId="0" applyProtection="0"/>
    <xf numFmtId="0" fontId="44" fillId="0" borderId="0" applyProtection="0"/>
    <xf numFmtId="2" fontId="3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12" fillId="0" borderId="0">
      <alignment horizontal="center"/>
    </xf>
    <xf numFmtId="0" fontId="54" fillId="31" borderId="0"/>
    <xf numFmtId="0" fontId="55" fillId="31" borderId="0">
      <alignment horizont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4" borderId="0">
      <alignment horizont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0" fontId="7" fillId="0" borderId="0"/>
    <xf numFmtId="3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0" fillId="0" borderId="0" applyProtection="0"/>
    <xf numFmtId="0" fontId="12" fillId="0" borderId="0" applyProtection="0"/>
    <xf numFmtId="0" fontId="41" fillId="0" borderId="0" applyProtection="0"/>
    <xf numFmtId="0" fontId="39" fillId="0" borderId="0" applyProtection="0"/>
    <xf numFmtId="0" fontId="42" fillId="0" borderId="0" applyProtection="0"/>
    <xf numFmtId="0" fontId="43" fillId="0" borderId="0" applyProtection="0"/>
    <xf numFmtId="0" fontId="44" fillId="0" borderId="0" applyProtection="0"/>
    <xf numFmtId="2" fontId="31" fillId="0" borderId="0" applyFont="0" applyFill="0" applyBorder="0" applyAlignment="0" applyProtection="0"/>
    <xf numFmtId="0" fontId="12" fillId="0" borderId="0">
      <alignment horizontal="center"/>
    </xf>
    <xf numFmtId="0" fontId="54" fillId="31" borderId="0"/>
    <xf numFmtId="0" fontId="55" fillId="31" borderId="0">
      <alignment horizontal="center"/>
    </xf>
    <xf numFmtId="0" fontId="7" fillId="0" borderId="0"/>
    <xf numFmtId="0" fontId="7" fillId="24" borderId="0">
      <alignment horizont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72" borderId="0" applyNumberFormat="0" applyBorder="0" applyAlignment="0" applyProtection="0"/>
    <xf numFmtId="0" fontId="1" fillId="72" borderId="0" applyNumberFormat="0" applyBorder="0" applyAlignment="0" applyProtection="0"/>
    <xf numFmtId="0" fontId="1" fillId="72" borderId="0" applyNumberFormat="0" applyBorder="0" applyAlignment="0" applyProtection="0"/>
    <xf numFmtId="0" fontId="1" fillId="72" borderId="0" applyNumberFormat="0" applyBorder="0" applyAlignment="0" applyProtection="0"/>
    <xf numFmtId="0" fontId="1" fillId="72" borderId="0" applyNumberFormat="0" applyBorder="0" applyAlignment="0" applyProtection="0"/>
    <xf numFmtId="0" fontId="1" fillId="72" borderId="0" applyNumberFormat="0" applyBorder="0" applyAlignment="0" applyProtection="0"/>
    <xf numFmtId="0" fontId="1" fillId="72" borderId="0" applyNumberFormat="0" applyBorder="0" applyAlignment="0" applyProtection="0"/>
    <xf numFmtId="0" fontId="1" fillId="72" borderId="0" applyNumberFormat="0" applyBorder="0" applyAlignment="0" applyProtection="0"/>
    <xf numFmtId="0" fontId="1" fillId="76" borderId="0" applyNumberFormat="0" applyBorder="0" applyAlignment="0" applyProtection="0"/>
    <xf numFmtId="0" fontId="1" fillId="76" borderId="0" applyNumberFormat="0" applyBorder="0" applyAlignment="0" applyProtection="0"/>
    <xf numFmtId="0" fontId="1" fillId="76" borderId="0" applyNumberFormat="0" applyBorder="0" applyAlignment="0" applyProtection="0"/>
    <xf numFmtId="0" fontId="1" fillId="76" borderId="0" applyNumberFormat="0" applyBorder="0" applyAlignment="0" applyProtection="0"/>
    <xf numFmtId="0" fontId="1" fillId="76" borderId="0" applyNumberFormat="0" applyBorder="0" applyAlignment="0" applyProtection="0"/>
    <xf numFmtId="0" fontId="1" fillId="76" borderId="0" applyNumberFormat="0" applyBorder="0" applyAlignment="0" applyProtection="0"/>
    <xf numFmtId="0" fontId="1" fillId="76" borderId="0" applyNumberFormat="0" applyBorder="0" applyAlignment="0" applyProtection="0"/>
    <xf numFmtId="0" fontId="1" fillId="76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9" borderId="0" applyNumberFormat="0" applyBorder="0" applyAlignment="0" applyProtection="0"/>
    <xf numFmtId="0" fontId="1" fillId="69" borderId="0" applyNumberFormat="0" applyBorder="0" applyAlignment="0" applyProtection="0"/>
    <xf numFmtId="0" fontId="1" fillId="69" borderId="0" applyNumberFormat="0" applyBorder="0" applyAlignment="0" applyProtection="0"/>
    <xf numFmtId="0" fontId="1" fillId="69" borderId="0" applyNumberFormat="0" applyBorder="0" applyAlignment="0" applyProtection="0"/>
    <xf numFmtId="0" fontId="1" fillId="69" borderId="0" applyNumberFormat="0" applyBorder="0" applyAlignment="0" applyProtection="0"/>
    <xf numFmtId="0" fontId="1" fillId="69" borderId="0" applyNumberFormat="0" applyBorder="0" applyAlignment="0" applyProtection="0"/>
    <xf numFmtId="0" fontId="1" fillId="69" borderId="0" applyNumberFormat="0" applyBorder="0" applyAlignment="0" applyProtection="0"/>
    <xf numFmtId="0" fontId="1" fillId="69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7" borderId="0" applyNumberFormat="0" applyBorder="0" applyAlignment="0" applyProtection="0"/>
    <xf numFmtId="0" fontId="1" fillId="77" borderId="0" applyNumberFormat="0" applyBorder="0" applyAlignment="0" applyProtection="0"/>
    <xf numFmtId="0" fontId="1" fillId="77" borderId="0" applyNumberFormat="0" applyBorder="0" applyAlignment="0" applyProtection="0"/>
    <xf numFmtId="0" fontId="1" fillId="77" borderId="0" applyNumberFormat="0" applyBorder="0" applyAlignment="0" applyProtection="0"/>
    <xf numFmtId="0" fontId="1" fillId="77" borderId="0" applyNumberFormat="0" applyBorder="0" applyAlignment="0" applyProtection="0"/>
    <xf numFmtId="0" fontId="1" fillId="77" borderId="0" applyNumberFormat="0" applyBorder="0" applyAlignment="0" applyProtection="0"/>
    <xf numFmtId="0" fontId="1" fillId="77" borderId="0" applyNumberFormat="0" applyBorder="0" applyAlignment="0" applyProtection="0"/>
    <xf numFmtId="0" fontId="1" fillId="77" borderId="0" applyNumberFormat="0" applyBorder="0" applyAlignment="0" applyProtection="0"/>
    <xf numFmtId="0" fontId="95" fillId="58" borderId="0" applyNumberFormat="0" applyBorder="0" applyAlignment="0" applyProtection="0"/>
    <xf numFmtId="0" fontId="95" fillId="62" borderId="0" applyNumberFormat="0" applyBorder="0" applyAlignment="0" applyProtection="0"/>
    <xf numFmtId="0" fontId="95" fillId="66" borderId="0" applyNumberFormat="0" applyBorder="0" applyAlignment="0" applyProtection="0"/>
    <xf numFmtId="0" fontId="95" fillId="70" borderId="0" applyNumberFormat="0" applyBorder="0" applyAlignment="0" applyProtection="0"/>
    <xf numFmtId="0" fontId="95" fillId="74" borderId="0" applyNumberFormat="0" applyBorder="0" applyAlignment="0" applyProtection="0"/>
    <xf numFmtId="0" fontId="95" fillId="78" borderId="0" applyNumberFormat="0" applyBorder="0" applyAlignment="0" applyProtection="0"/>
    <xf numFmtId="0" fontId="95" fillId="55" borderId="0" applyNumberFormat="0" applyBorder="0" applyAlignment="0" applyProtection="0"/>
    <xf numFmtId="0" fontId="95" fillId="59" borderId="0" applyNumberFormat="0" applyBorder="0" applyAlignment="0" applyProtection="0"/>
    <xf numFmtId="0" fontId="95" fillId="63" borderId="0" applyNumberFormat="0" applyBorder="0" applyAlignment="0" applyProtection="0"/>
    <xf numFmtId="0" fontId="95" fillId="67" borderId="0" applyNumberFormat="0" applyBorder="0" applyAlignment="0" applyProtection="0"/>
    <xf numFmtId="0" fontId="95" fillId="71" borderId="0" applyNumberFormat="0" applyBorder="0" applyAlignment="0" applyProtection="0"/>
    <xf numFmtId="0" fontId="95" fillId="75" borderId="0" applyNumberFormat="0" applyBorder="0" applyAlignment="0" applyProtection="0"/>
    <xf numFmtId="0" fontId="85" fillId="49" borderId="0" applyNumberFormat="0" applyBorder="0" applyAlignment="0" applyProtection="0"/>
    <xf numFmtId="0" fontId="89" fillId="52" borderId="47" applyNumberFormat="0" applyAlignment="0" applyProtection="0"/>
    <xf numFmtId="0" fontId="91" fillId="53" borderId="50" applyNumberFormat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93" fillId="0" borderId="0" applyNumberFormat="0" applyFill="0" applyBorder="0" applyAlignment="0" applyProtection="0"/>
    <xf numFmtId="0" fontId="84" fillId="48" borderId="0" applyNumberFormat="0" applyBorder="0" applyAlignment="0" applyProtection="0"/>
    <xf numFmtId="0" fontId="81" fillId="0" borderId="44" applyNumberFormat="0" applyFill="0" applyAlignment="0" applyProtection="0"/>
    <xf numFmtId="0" fontId="82" fillId="0" borderId="45" applyNumberFormat="0" applyFill="0" applyAlignment="0" applyProtection="0"/>
    <xf numFmtId="0" fontId="83" fillId="0" borderId="46" applyNumberFormat="0" applyFill="0" applyAlignment="0" applyProtection="0"/>
    <xf numFmtId="0" fontId="83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87" fillId="51" borderId="47" applyNumberFormat="0" applyAlignment="0" applyProtection="0"/>
    <xf numFmtId="0" fontId="53" fillId="7" borderId="1" applyNumberFormat="0" applyAlignment="0" applyProtection="0"/>
    <xf numFmtId="0" fontId="53" fillId="7" borderId="1" applyNumberFormat="0" applyAlignment="0" applyProtection="0"/>
    <xf numFmtId="0" fontId="53" fillId="7" borderId="1" applyNumberFormat="0" applyAlignment="0" applyProtection="0"/>
    <xf numFmtId="0" fontId="90" fillId="0" borderId="49" applyNumberFormat="0" applyFill="0" applyAlignment="0" applyProtection="0"/>
    <xf numFmtId="0" fontId="86" fillId="50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54" borderId="51" applyNumberFormat="0" applyFont="0" applyAlignment="0" applyProtection="0"/>
    <xf numFmtId="0" fontId="1" fillId="54" borderId="51" applyNumberFormat="0" applyFont="0" applyAlignment="0" applyProtection="0"/>
    <xf numFmtId="0" fontId="1" fillId="54" borderId="51" applyNumberFormat="0" applyFont="0" applyAlignment="0" applyProtection="0"/>
    <xf numFmtId="0" fontId="1" fillId="54" borderId="51" applyNumberFormat="0" applyFont="0" applyAlignment="0" applyProtection="0"/>
    <xf numFmtId="0" fontId="1" fillId="54" borderId="51" applyNumberFormat="0" applyFont="0" applyAlignment="0" applyProtection="0"/>
    <xf numFmtId="0" fontId="1" fillId="54" borderId="51" applyNumberFormat="0" applyFont="0" applyAlignment="0" applyProtection="0"/>
    <xf numFmtId="0" fontId="1" fillId="54" borderId="51" applyNumberFormat="0" applyFont="0" applyAlignment="0" applyProtection="0"/>
    <xf numFmtId="0" fontId="1" fillId="54" borderId="51" applyNumberFormat="0" applyFont="0" applyAlignment="0" applyProtection="0"/>
    <xf numFmtId="0" fontId="88" fillId="52" borderId="48" applyNumberFormat="0" applyAlignment="0" applyProtection="0"/>
    <xf numFmtId="183" fontId="7" fillId="0" borderId="0"/>
    <xf numFmtId="183" fontId="7" fillId="0" borderId="0"/>
    <xf numFmtId="0" fontId="80" fillId="0" borderId="0" applyNumberFormat="0" applyFill="0" applyBorder="0" applyAlignment="0" applyProtection="0"/>
    <xf numFmtId="0" fontId="7" fillId="0" borderId="0"/>
    <xf numFmtId="0" fontId="94" fillId="0" borderId="52" applyNumberFormat="0" applyFill="0" applyAlignment="0" applyProtection="0"/>
    <xf numFmtId="0" fontId="7" fillId="0" borderId="0"/>
    <xf numFmtId="0" fontId="7" fillId="0" borderId="0"/>
    <xf numFmtId="0" fontId="9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9" fillId="0" borderId="0" applyNumberFormat="0" applyFill="0" applyBorder="0" applyAlignment="0" applyProtection="0"/>
    <xf numFmtId="0" fontId="12" fillId="20" borderId="13" applyNumberFormat="0" applyFont="0" applyAlignment="0">
      <protection locked="0"/>
    </xf>
    <xf numFmtId="0" fontId="12" fillId="0" borderId="0"/>
    <xf numFmtId="0" fontId="1" fillId="0" borderId="0"/>
    <xf numFmtId="0" fontId="7" fillId="0" borderId="0"/>
    <xf numFmtId="0" fontId="7" fillId="0" borderId="0"/>
    <xf numFmtId="0" fontId="1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29" fillId="21" borderId="1" applyNumberFormat="0" applyAlignment="0" applyProtection="0"/>
    <xf numFmtId="0" fontId="32" fillId="23" borderId="4" applyNumberFormat="0" applyFont="0" applyBorder="0" applyAlignment="0" applyProtection="0"/>
    <xf numFmtId="0" fontId="37" fillId="27" borderId="5">
      <alignment horizontal="center"/>
      <protection locked="0"/>
    </xf>
    <xf numFmtId="0" fontId="50" fillId="0" borderId="11" applyNumberFormat="0" applyFill="0" applyAlignment="0" applyProtection="0"/>
    <xf numFmtId="180" fontId="52" fillId="0" borderId="14" applyNumberFormat="0" applyFill="0" applyAlignment="0">
      <alignment horizontal="center"/>
      <protection locked="0"/>
    </xf>
    <xf numFmtId="10" fontId="32" fillId="33" borderId="4" applyBorder="0">
      <alignment horizontal="center"/>
      <protection locked="0"/>
    </xf>
    <xf numFmtId="0" fontId="1" fillId="0" borderId="0"/>
    <xf numFmtId="0" fontId="23" fillId="35" borderId="16" applyNumberFormat="0" applyFont="0" applyAlignment="0" applyProtection="0"/>
    <xf numFmtId="0" fontId="61" fillId="21" borderId="15" applyNumberFormat="0" applyAlignment="0" applyProtection="0"/>
    <xf numFmtId="0" fontId="70" fillId="0" borderId="17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35" fillId="26" borderId="0" applyNumberFormat="0" applyBorder="0" applyAlignment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1" fillId="0" borderId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" fillId="0" borderId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1" fillId="0" borderId="0"/>
    <xf numFmtId="0" fontId="37" fillId="27" borderId="5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180" fontId="52" fillId="0" borderId="14" applyNumberFormat="0" applyFill="0" applyAlignment="0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7" fillId="27" borderId="5">
      <alignment horizontal="center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0" fontId="52" fillId="0" borderId="14" applyNumberFormat="0" applyFill="0" applyAlignment="0">
      <alignment horizontal="center"/>
      <protection locked="0"/>
    </xf>
    <xf numFmtId="0" fontId="1" fillId="0" borderId="0"/>
    <xf numFmtId="0" fontId="1" fillId="0" borderId="0"/>
  </cellStyleXfs>
  <cellXfs count="445">
    <xf numFmtId="0" fontId="0" fillId="0" borderId="0" xfId="0"/>
    <xf numFmtId="0" fontId="8" fillId="0" borderId="0" xfId="0" applyFont="1" applyAlignment="1">
      <alignment vertical="center" wrapText="1"/>
    </xf>
    <xf numFmtId="0" fontId="8" fillId="0" borderId="0" xfId="0" applyFont="1" applyFill="1" applyBorder="1"/>
    <xf numFmtId="0" fontId="9" fillId="0" borderId="0" xfId="0" applyFont="1" applyFill="1" applyBorder="1"/>
    <xf numFmtId="164" fontId="9" fillId="0" borderId="0" xfId="0" applyNumberFormat="1" applyFont="1" applyFill="1" applyBorder="1"/>
    <xf numFmtId="165" fontId="9" fillId="0" borderId="0" xfId="0" applyNumberFormat="1" applyFont="1" applyFill="1" applyBorder="1"/>
    <xf numFmtId="14" fontId="8" fillId="0" borderId="0" xfId="0" applyNumberFormat="1" applyFont="1" applyBorder="1"/>
    <xf numFmtId="166" fontId="10" fillId="38" borderId="18" xfId="0" applyNumberFormat="1" applyFont="1" applyFill="1" applyBorder="1" applyAlignment="1">
      <alignment horizontal="center"/>
    </xf>
    <xf numFmtId="49" fontId="9" fillId="39" borderId="13" xfId="0" quotePrefix="1" applyNumberFormat="1" applyFont="1" applyFill="1" applyBorder="1" applyAlignment="1">
      <alignment horizontal="center"/>
    </xf>
    <xf numFmtId="164" fontId="11" fillId="39" borderId="13" xfId="0" applyNumberFormat="1" applyFont="1" applyFill="1" applyBorder="1" applyAlignment="1">
      <alignment horizontal="center"/>
    </xf>
    <xf numFmtId="164" fontId="9" fillId="40" borderId="13" xfId="0" applyNumberFormat="1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3" fillId="0" borderId="13" xfId="834" applyFont="1" applyBorder="1"/>
    <xf numFmtId="0" fontId="8" fillId="0" borderId="13" xfId="0" applyFont="1" applyFill="1" applyBorder="1"/>
    <xf numFmtId="0" fontId="8" fillId="0" borderId="0" xfId="0" applyFont="1"/>
    <xf numFmtId="167" fontId="8" fillId="0" borderId="0" xfId="0" applyNumberFormat="1" applyFont="1"/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/>
    <xf numFmtId="0" fontId="8" fillId="0" borderId="0" xfId="0" applyNumberFormat="1" applyFont="1" applyFill="1" applyBorder="1"/>
    <xf numFmtId="0" fontId="8" fillId="0" borderId="0" xfId="0" applyFont="1" applyBorder="1"/>
    <xf numFmtId="164" fontId="9" fillId="40" borderId="13" xfId="0" applyNumberFormat="1" applyFont="1" applyFill="1" applyBorder="1"/>
    <xf numFmtId="164" fontId="14" fillId="40" borderId="13" xfId="0" applyNumberFormat="1" applyFont="1" applyFill="1" applyBorder="1"/>
    <xf numFmtId="164" fontId="9" fillId="41" borderId="13" xfId="0" applyNumberFormat="1" applyFont="1" applyFill="1" applyBorder="1"/>
    <xf numFmtId="2" fontId="9" fillId="41" borderId="13" xfId="0" applyNumberFormat="1" applyFont="1" applyFill="1" applyBorder="1"/>
    <xf numFmtId="168" fontId="10" fillId="0" borderId="19" xfId="0" applyNumberFormat="1" applyFont="1" applyFill="1" applyBorder="1" applyAlignment="1">
      <alignment horizontal="center"/>
    </xf>
    <xf numFmtId="168" fontId="10" fillId="0" borderId="20" xfId="0" applyNumberFormat="1" applyFont="1" applyFill="1" applyBorder="1" applyAlignment="1">
      <alignment horizontal="center"/>
    </xf>
    <xf numFmtId="0" fontId="13" fillId="0" borderId="21" xfId="834" applyFont="1" applyBorder="1"/>
    <xf numFmtId="2" fontId="13" fillId="40" borderId="13" xfId="0" applyNumberFormat="1" applyFont="1" applyFill="1" applyBorder="1"/>
    <xf numFmtId="164" fontId="8" fillId="0" borderId="0" xfId="0" quotePrefix="1" applyNumberFormat="1" applyFont="1" applyFill="1" applyBorder="1"/>
    <xf numFmtId="2" fontId="8" fillId="0" borderId="0" xfId="0" applyNumberFormat="1" applyFont="1" applyFill="1" applyBorder="1"/>
    <xf numFmtId="4" fontId="8" fillId="0" borderId="0" xfId="0" applyNumberFormat="1" applyFont="1"/>
    <xf numFmtId="164" fontId="8" fillId="0" borderId="0" xfId="0" applyNumberFormat="1" applyFont="1" applyFill="1" applyBorder="1"/>
    <xf numFmtId="1" fontId="8" fillId="0" borderId="0" xfId="0" applyNumberFormat="1" applyFont="1" applyFill="1" applyBorder="1"/>
    <xf numFmtId="4" fontId="15" fillId="0" borderId="0" xfId="0" applyNumberFormat="1" applyFont="1" applyFill="1"/>
    <xf numFmtId="9" fontId="13" fillId="0" borderId="0" xfId="852" applyFont="1" applyFill="1" applyBorder="1" applyAlignment="1">
      <alignment horizontal="center"/>
    </xf>
    <xf numFmtId="168" fontId="13" fillId="0" borderId="0" xfId="0" applyNumberFormat="1" applyFont="1" applyFill="1" applyBorder="1" applyAlignment="1">
      <alignment horizontal="center"/>
    </xf>
    <xf numFmtId="14" fontId="13" fillId="0" borderId="0" xfId="0" applyNumberFormat="1" applyFont="1" applyFill="1" applyBorder="1" applyAlignment="1">
      <alignment horizontal="center"/>
    </xf>
    <xf numFmtId="0" fontId="9" fillId="39" borderId="22" xfId="0" applyFont="1" applyFill="1" applyBorder="1"/>
    <xf numFmtId="164" fontId="8" fillId="0" borderId="0" xfId="0" applyNumberFormat="1" applyFont="1"/>
    <xf numFmtId="0" fontId="8" fillId="0" borderId="0" xfId="0" applyFont="1" applyFill="1"/>
    <xf numFmtId="164" fontId="8" fillId="0" borderId="0" xfId="0" applyNumberFormat="1" applyFont="1" applyFill="1"/>
    <xf numFmtId="169" fontId="13" fillId="0" borderId="13" xfId="359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4" fontId="16" fillId="0" borderId="0" xfId="0" applyNumberFormat="1" applyFont="1"/>
    <xf numFmtId="14" fontId="8" fillId="0" borderId="0" xfId="0" applyNumberFormat="1" applyFont="1"/>
    <xf numFmtId="0" fontId="13" fillId="0" borderId="13" xfId="0" applyFont="1" applyBorder="1" applyAlignment="1">
      <alignment horizontal="center"/>
    </xf>
    <xf numFmtId="164" fontId="17" fillId="79" borderId="23" xfId="0" applyNumberFormat="1" applyFont="1" applyFill="1" applyBorder="1" applyAlignment="1">
      <alignment horizontal="center"/>
    </xf>
    <xf numFmtId="165" fontId="8" fillId="0" borderId="0" xfId="0" applyNumberFormat="1" applyFont="1"/>
    <xf numFmtId="2" fontId="13" fillId="40" borderId="24" xfId="0" applyNumberFormat="1" applyFont="1" applyFill="1" applyBorder="1"/>
    <xf numFmtId="2" fontId="13" fillId="0" borderId="13" xfId="0" applyNumberFormat="1" applyFont="1" applyBorder="1" applyAlignment="1">
      <alignment horizontal="center"/>
    </xf>
    <xf numFmtId="0" fontId="9" fillId="24" borderId="25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9" fillId="24" borderId="26" xfId="0" applyFont="1" applyFill="1" applyBorder="1" applyAlignment="1">
      <alignment horizontal="center"/>
    </xf>
    <xf numFmtId="0" fontId="9" fillId="0" borderId="13" xfId="0" applyFont="1" applyBorder="1" applyAlignment="1">
      <alignment horizontal="left"/>
    </xf>
    <xf numFmtId="0" fontId="18" fillId="0" borderId="13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9" fillId="0" borderId="24" xfId="0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0" fontId="8" fillId="0" borderId="24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39" borderId="13" xfId="0" applyFont="1" applyFill="1" applyBorder="1" applyAlignment="1">
      <alignment horizontal="center"/>
    </xf>
    <xf numFmtId="0" fontId="17" fillId="0" borderId="13" xfId="0" applyFont="1" applyBorder="1"/>
    <xf numFmtId="0" fontId="8" fillId="0" borderId="13" xfId="0" applyFont="1" applyBorder="1"/>
    <xf numFmtId="0" fontId="8" fillId="0" borderId="24" xfId="0" applyFont="1" applyBorder="1"/>
    <xf numFmtId="0" fontId="8" fillId="0" borderId="28" xfId="0" applyFont="1" applyFill="1" applyBorder="1"/>
    <xf numFmtId="0" fontId="8" fillId="0" borderId="0" xfId="0" applyNumberFormat="1" applyFont="1" applyFill="1" applyBorder="1" applyAlignment="1">
      <alignment horizontal="left"/>
    </xf>
    <xf numFmtId="169" fontId="19" fillId="24" borderId="30" xfId="359" applyNumberFormat="1" applyFont="1" applyFill="1" applyBorder="1"/>
    <xf numFmtId="0" fontId="8" fillId="0" borderId="30" xfId="0" applyFont="1" applyBorder="1"/>
    <xf numFmtId="165" fontId="13" fillId="80" borderId="13" xfId="0" applyNumberFormat="1" applyFont="1" applyFill="1" applyBorder="1"/>
    <xf numFmtId="165" fontId="9" fillId="24" borderId="13" xfId="0" applyNumberFormat="1" applyFont="1" applyFill="1" applyBorder="1"/>
    <xf numFmtId="165" fontId="9" fillId="24" borderId="30" xfId="0" applyNumberFormat="1" applyFont="1" applyFill="1" applyBorder="1"/>
    <xf numFmtId="165" fontId="9" fillId="40" borderId="30" xfId="0" applyNumberFormat="1" applyFont="1" applyFill="1" applyBorder="1"/>
    <xf numFmtId="165" fontId="9" fillId="40" borderId="13" xfId="0" applyNumberFormat="1" applyFont="1" applyFill="1" applyBorder="1"/>
    <xf numFmtId="165" fontId="9" fillId="40" borderId="21" xfId="0" applyNumberFormat="1" applyFont="1" applyFill="1" applyBorder="1"/>
    <xf numFmtId="2" fontId="13" fillId="40" borderId="21" xfId="0" applyNumberFormat="1" applyFont="1" applyFill="1" applyBorder="1"/>
    <xf numFmtId="1" fontId="96" fillId="81" borderId="21" xfId="0" applyNumberFormat="1" applyFont="1" applyFill="1" applyBorder="1"/>
    <xf numFmtId="169" fontId="9" fillId="41" borderId="13" xfId="359" applyNumberFormat="1" applyFont="1" applyFill="1" applyBorder="1"/>
    <xf numFmtId="164" fontId="17" fillId="79" borderId="21" xfId="0" applyNumberFormat="1" applyFont="1" applyFill="1" applyBorder="1"/>
    <xf numFmtId="165" fontId="17" fillId="79" borderId="8" xfId="0" applyNumberFormat="1" applyFont="1" applyFill="1" applyBorder="1"/>
    <xf numFmtId="165" fontId="8" fillId="42" borderId="13" xfId="0" applyNumberFormat="1" applyFont="1" applyFill="1" applyBorder="1"/>
    <xf numFmtId="164" fontId="17" fillId="0" borderId="21" xfId="0" applyNumberFormat="1" applyFont="1" applyBorder="1"/>
    <xf numFmtId="164" fontId="17" fillId="0" borderId="13" xfId="0" applyNumberFormat="1" applyFont="1" applyBorder="1"/>
    <xf numFmtId="0" fontId="8" fillId="43" borderId="31" xfId="0" applyFont="1" applyFill="1" applyBorder="1"/>
    <xf numFmtId="0" fontId="8" fillId="43" borderId="13" xfId="0" applyFont="1" applyFill="1" applyBorder="1" applyAlignment="1">
      <alignment horizontal="center"/>
    </xf>
    <xf numFmtId="164" fontId="8" fillId="43" borderId="13" xfId="0" applyNumberFormat="1" applyFont="1" applyFill="1" applyBorder="1"/>
    <xf numFmtId="14" fontId="8" fillId="43" borderId="13" xfId="0" applyNumberFormat="1" applyFont="1" applyFill="1" applyBorder="1"/>
    <xf numFmtId="0" fontId="8" fillId="43" borderId="13" xfId="0" applyFont="1" applyFill="1" applyBorder="1"/>
    <xf numFmtId="0" fontId="8" fillId="82" borderId="31" xfId="0" applyFont="1" applyFill="1" applyBorder="1"/>
    <xf numFmtId="0" fontId="8" fillId="82" borderId="13" xfId="0" applyFont="1" applyFill="1" applyBorder="1" applyAlignment="1">
      <alignment horizontal="center"/>
    </xf>
    <xf numFmtId="165" fontId="8" fillId="82" borderId="13" xfId="0" applyNumberFormat="1" applyFont="1" applyFill="1" applyBorder="1"/>
    <xf numFmtId="167" fontId="8" fillId="82" borderId="13" xfId="0" applyNumberFormat="1" applyFont="1" applyFill="1" applyBorder="1"/>
    <xf numFmtId="0" fontId="8" fillId="82" borderId="13" xfId="0" applyFont="1" applyFill="1" applyBorder="1"/>
    <xf numFmtId="2" fontId="8" fillId="43" borderId="13" xfId="0" applyNumberFormat="1" applyFont="1" applyFill="1" applyBorder="1"/>
    <xf numFmtId="0" fontId="9" fillId="43" borderId="29" xfId="0" applyFont="1" applyFill="1" applyBorder="1"/>
    <xf numFmtId="164" fontId="17" fillId="0" borderId="21" xfId="0" applyNumberFormat="1" applyFont="1" applyFill="1" applyBorder="1"/>
    <xf numFmtId="0" fontId="97" fillId="83" borderId="29" xfId="0" applyFont="1" applyFill="1" applyBorder="1"/>
    <xf numFmtId="0" fontId="98" fillId="83" borderId="13" xfId="0" applyFont="1" applyFill="1" applyBorder="1"/>
    <xf numFmtId="0" fontId="98" fillId="83" borderId="13" xfId="0" applyFont="1" applyFill="1" applyBorder="1" applyAlignment="1">
      <alignment horizontal="center"/>
    </xf>
    <xf numFmtId="165" fontId="98" fillId="83" borderId="13" xfId="0" applyNumberFormat="1" applyFont="1" applyFill="1" applyBorder="1"/>
    <xf numFmtId="167" fontId="98" fillId="83" borderId="13" xfId="0" applyNumberFormat="1" applyFont="1" applyFill="1" applyBorder="1"/>
    <xf numFmtId="1" fontId="13" fillId="81" borderId="21" xfId="0" applyNumberFormat="1" applyFont="1" applyFill="1" applyBorder="1"/>
    <xf numFmtId="165" fontId="9" fillId="84" borderId="13" xfId="0" applyNumberFormat="1" applyFont="1" applyFill="1" applyBorder="1"/>
    <xf numFmtId="0" fontId="8" fillId="0" borderId="0" xfId="0" applyFont="1" applyAlignment="1">
      <alignment wrapText="1"/>
    </xf>
    <xf numFmtId="0" fontId="8" fillId="43" borderId="32" xfId="0" applyFont="1" applyFill="1" applyBorder="1"/>
    <xf numFmtId="0" fontId="8" fillId="43" borderId="33" xfId="0" applyFont="1" applyFill="1" applyBorder="1" applyAlignment="1">
      <alignment horizontal="center"/>
    </xf>
    <xf numFmtId="164" fontId="8" fillId="43" borderId="33" xfId="0" applyNumberFormat="1" applyFont="1" applyFill="1" applyBorder="1"/>
    <xf numFmtId="14" fontId="8" fillId="43" borderId="33" xfId="0" applyNumberFormat="1" applyFont="1" applyFill="1" applyBorder="1"/>
    <xf numFmtId="0" fontId="8" fillId="43" borderId="33" xfId="0" applyFont="1" applyFill="1" applyBorder="1"/>
    <xf numFmtId="0" fontId="9" fillId="81" borderId="29" xfId="0" applyFont="1" applyFill="1" applyBorder="1"/>
    <xf numFmtId="0" fontId="8" fillId="81" borderId="13" xfId="0" applyFont="1" applyFill="1" applyBorder="1"/>
    <xf numFmtId="0" fontId="8" fillId="81" borderId="13" xfId="0" applyFont="1" applyFill="1" applyBorder="1" applyAlignment="1">
      <alignment horizontal="center"/>
    </xf>
    <xf numFmtId="165" fontId="8" fillId="81" borderId="13" xfId="0" applyNumberFormat="1" applyFont="1" applyFill="1" applyBorder="1"/>
    <xf numFmtId="167" fontId="8" fillId="81" borderId="13" xfId="0" applyNumberFormat="1" applyFont="1" applyFill="1" applyBorder="1"/>
    <xf numFmtId="14" fontId="8" fillId="0" borderId="0" xfId="0" applyNumberFormat="1" applyFont="1" applyFill="1" applyBorder="1"/>
    <xf numFmtId="2" fontId="9" fillId="0" borderId="0" xfId="0" applyNumberFormat="1" applyFont="1" applyFill="1" applyBorder="1"/>
    <xf numFmtId="0" fontId="9" fillId="38" borderId="29" xfId="0" applyFont="1" applyFill="1" applyBorder="1"/>
    <xf numFmtId="0" fontId="8" fillId="38" borderId="13" xfId="0" applyFont="1" applyFill="1" applyBorder="1"/>
    <xf numFmtId="0" fontId="8" fillId="38" borderId="13" xfId="0" applyFont="1" applyFill="1" applyBorder="1" applyAlignment="1">
      <alignment horizontal="center"/>
    </xf>
    <xf numFmtId="165" fontId="8" fillId="38" borderId="13" xfId="0" applyNumberFormat="1" applyFont="1" applyFill="1" applyBorder="1"/>
    <xf numFmtId="167" fontId="8" fillId="38" borderId="13" xfId="0" applyNumberFormat="1" applyFont="1" applyFill="1" applyBorder="1"/>
    <xf numFmtId="0" fontId="8" fillId="38" borderId="31" xfId="0" applyFont="1" applyFill="1" applyBorder="1"/>
    <xf numFmtId="164" fontId="8" fillId="38" borderId="13" xfId="0" applyNumberFormat="1" applyFont="1" applyFill="1" applyBorder="1"/>
    <xf numFmtId="14" fontId="8" fillId="38" borderId="13" xfId="0" applyNumberFormat="1" applyFont="1" applyFill="1" applyBorder="1"/>
    <xf numFmtId="0" fontId="9" fillId="27" borderId="29" xfId="0" applyFont="1" applyFill="1" applyBorder="1"/>
    <xf numFmtId="0" fontId="8" fillId="27" borderId="13" xfId="0" applyFont="1" applyFill="1" applyBorder="1"/>
    <xf numFmtId="0" fontId="8" fillId="27" borderId="13" xfId="0" applyFont="1" applyFill="1" applyBorder="1" applyAlignment="1">
      <alignment horizontal="center"/>
    </xf>
    <xf numFmtId="165" fontId="8" fillId="27" borderId="13" xfId="0" applyNumberFormat="1" applyFont="1" applyFill="1" applyBorder="1"/>
    <xf numFmtId="167" fontId="8" fillId="27" borderId="13" xfId="0" applyNumberFormat="1" applyFont="1" applyFill="1" applyBorder="1"/>
    <xf numFmtId="0" fontId="8" fillId="27" borderId="31" xfId="0" applyFont="1" applyFill="1" applyBorder="1"/>
    <xf numFmtId="164" fontId="8" fillId="27" borderId="13" xfId="0" applyNumberFormat="1" applyFont="1" applyFill="1" applyBorder="1"/>
    <xf numFmtId="14" fontId="8" fillId="84" borderId="13" xfId="0" applyNumberFormat="1" applyFont="1" applyFill="1" applyBorder="1"/>
    <xf numFmtId="0" fontId="9" fillId="39" borderId="29" xfId="0" applyFont="1" applyFill="1" applyBorder="1"/>
    <xf numFmtId="0" fontId="8" fillId="39" borderId="13" xfId="0" applyFont="1" applyFill="1" applyBorder="1"/>
    <xf numFmtId="0" fontId="8" fillId="39" borderId="13" xfId="0" applyFont="1" applyFill="1" applyBorder="1" applyAlignment="1">
      <alignment horizontal="center"/>
    </xf>
    <xf numFmtId="165" fontId="8" fillId="39" borderId="13" xfId="0" applyNumberFormat="1" applyFont="1" applyFill="1" applyBorder="1"/>
    <xf numFmtId="167" fontId="8" fillId="39" borderId="13" xfId="0" applyNumberFormat="1" applyFont="1" applyFill="1" applyBorder="1"/>
    <xf numFmtId="0" fontId="8" fillId="85" borderId="31" xfId="0" applyFont="1" applyFill="1" applyBorder="1"/>
    <xf numFmtId="0" fontId="8" fillId="85" borderId="13" xfId="0" applyFont="1" applyFill="1" applyBorder="1" applyAlignment="1">
      <alignment horizontal="center"/>
    </xf>
    <xf numFmtId="164" fontId="8" fillId="85" borderId="13" xfId="0" applyNumberFormat="1" applyFont="1" applyFill="1" applyBorder="1"/>
    <xf numFmtId="14" fontId="8" fillId="85" borderId="13" xfId="0" applyNumberFormat="1" applyFont="1" applyFill="1" applyBorder="1"/>
    <xf numFmtId="0" fontId="8" fillId="85" borderId="13" xfId="0" applyFont="1" applyFill="1" applyBorder="1"/>
    <xf numFmtId="0" fontId="8" fillId="0" borderId="28" xfId="665" applyFont="1" applyFill="1" applyBorder="1"/>
    <xf numFmtId="0" fontId="9" fillId="44" borderId="29" xfId="0" applyFont="1" applyFill="1" applyBorder="1"/>
    <xf numFmtId="0" fontId="8" fillId="44" borderId="13" xfId="0" applyFont="1" applyFill="1" applyBorder="1"/>
    <xf numFmtId="0" fontId="8" fillId="44" borderId="13" xfId="0" applyFont="1" applyFill="1" applyBorder="1" applyAlignment="1">
      <alignment horizontal="center"/>
    </xf>
    <xf numFmtId="165" fontId="8" fillId="44" borderId="13" xfId="0" applyNumberFormat="1" applyFont="1" applyFill="1" applyBorder="1"/>
    <xf numFmtId="167" fontId="8" fillId="44" borderId="13" xfId="0" applyNumberFormat="1" applyFont="1" applyFill="1" applyBorder="1"/>
    <xf numFmtId="0" fontId="8" fillId="44" borderId="31" xfId="0" applyFont="1" applyFill="1" applyBorder="1"/>
    <xf numFmtId="0" fontId="9" fillId="45" borderId="29" xfId="0" applyFont="1" applyFill="1" applyBorder="1"/>
    <xf numFmtId="0" fontId="8" fillId="45" borderId="13" xfId="0" applyFont="1" applyFill="1" applyBorder="1"/>
    <xf numFmtId="0" fontId="8" fillId="45" borderId="13" xfId="0" applyFont="1" applyFill="1" applyBorder="1" applyAlignment="1">
      <alignment horizontal="center"/>
    </xf>
    <xf numFmtId="165" fontId="8" fillId="45" borderId="13" xfId="0" applyNumberFormat="1" applyFont="1" applyFill="1" applyBorder="1"/>
    <xf numFmtId="167" fontId="8" fillId="45" borderId="13" xfId="0" applyNumberFormat="1" applyFont="1" applyFill="1" applyBorder="1"/>
    <xf numFmtId="0" fontId="8" fillId="86" borderId="31" xfId="0" applyFont="1" applyFill="1" applyBorder="1"/>
    <xf numFmtId="0" fontId="8" fillId="86" borderId="13" xfId="0" applyFont="1" applyFill="1" applyBorder="1" applyAlignment="1">
      <alignment horizontal="center"/>
    </xf>
    <xf numFmtId="164" fontId="8" fillId="86" borderId="13" xfId="0" applyNumberFormat="1" applyFont="1" applyFill="1" applyBorder="1"/>
    <xf numFmtId="14" fontId="8" fillId="86" borderId="13" xfId="0" applyNumberFormat="1" applyFont="1" applyFill="1" applyBorder="1"/>
    <xf numFmtId="0" fontId="8" fillId="86" borderId="13" xfId="0" applyFont="1" applyFill="1" applyBorder="1"/>
    <xf numFmtId="0" fontId="8" fillId="45" borderId="31" xfId="0" applyFont="1" applyFill="1" applyBorder="1"/>
    <xf numFmtId="0" fontId="99" fillId="87" borderId="29" xfId="0" applyFont="1" applyFill="1" applyBorder="1"/>
    <xf numFmtId="0" fontId="100" fillId="87" borderId="13" xfId="0" applyFont="1" applyFill="1" applyBorder="1"/>
    <xf numFmtId="0" fontId="100" fillId="87" borderId="13" xfId="0" applyFont="1" applyFill="1" applyBorder="1" applyAlignment="1">
      <alignment horizontal="center"/>
    </xf>
    <xf numFmtId="165" fontId="100" fillId="87" borderId="13" xfId="0" applyNumberFormat="1" applyFont="1" applyFill="1" applyBorder="1"/>
    <xf numFmtId="167" fontId="100" fillId="87" borderId="13" xfId="0" applyNumberFormat="1" applyFont="1" applyFill="1" applyBorder="1"/>
    <xf numFmtId="0" fontId="100" fillId="87" borderId="31" xfId="0" applyFont="1" applyFill="1" applyBorder="1"/>
    <xf numFmtId="164" fontId="100" fillId="87" borderId="13" xfId="0" applyNumberFormat="1" applyFont="1" applyFill="1" applyBorder="1"/>
    <xf numFmtId="14" fontId="100" fillId="87" borderId="13" xfId="0" applyNumberFormat="1" applyFont="1" applyFill="1" applyBorder="1"/>
    <xf numFmtId="0" fontId="19" fillId="32" borderId="29" xfId="0" applyFont="1" applyFill="1" applyBorder="1"/>
    <xf numFmtId="0" fontId="20" fillId="32" borderId="13" xfId="0" applyFont="1" applyFill="1" applyBorder="1"/>
    <xf numFmtId="0" fontId="20" fillId="32" borderId="13" xfId="0" applyFont="1" applyFill="1" applyBorder="1" applyAlignment="1">
      <alignment horizontal="center"/>
    </xf>
    <xf numFmtId="165" fontId="20" fillId="32" borderId="13" xfId="0" applyNumberFormat="1" applyFont="1" applyFill="1" applyBorder="1"/>
    <xf numFmtId="167" fontId="20" fillId="32" borderId="13" xfId="0" applyNumberFormat="1" applyFont="1" applyFill="1" applyBorder="1"/>
    <xf numFmtId="0" fontId="20" fillId="32" borderId="31" xfId="0" applyFont="1" applyFill="1" applyBorder="1"/>
    <xf numFmtId="0" fontId="9" fillId="46" borderId="29" xfId="0" applyFont="1" applyFill="1" applyBorder="1"/>
    <xf numFmtId="0" fontId="15" fillId="46" borderId="13" xfId="0" applyFont="1" applyFill="1" applyBorder="1"/>
    <xf numFmtId="0" fontId="15" fillId="46" borderId="13" xfId="0" applyFont="1" applyFill="1" applyBorder="1" applyAlignment="1">
      <alignment horizontal="center"/>
    </xf>
    <xf numFmtId="165" fontId="15" fillId="46" borderId="13" xfId="0" applyNumberFormat="1" applyFont="1" applyFill="1" applyBorder="1"/>
    <xf numFmtId="167" fontId="15" fillId="46" borderId="13" xfId="0" applyNumberFormat="1" applyFont="1" applyFill="1" applyBorder="1"/>
    <xf numFmtId="0" fontId="8" fillId="88" borderId="31" xfId="0" applyFont="1" applyFill="1" applyBorder="1"/>
    <xf numFmtId="0" fontId="8" fillId="88" borderId="13" xfId="0" applyFont="1" applyFill="1" applyBorder="1" applyAlignment="1">
      <alignment horizontal="center"/>
    </xf>
    <xf numFmtId="164" fontId="8" fillId="88" borderId="13" xfId="0" applyNumberFormat="1" applyFont="1" applyFill="1" applyBorder="1"/>
    <xf numFmtId="14" fontId="8" fillId="88" borderId="13" xfId="0" applyNumberFormat="1" applyFont="1" applyFill="1" applyBorder="1"/>
    <xf numFmtId="0" fontId="8" fillId="88" borderId="13" xfId="0" applyFont="1" applyFill="1" applyBorder="1"/>
    <xf numFmtId="0" fontId="15" fillId="46" borderId="31" xfId="0" applyFont="1" applyFill="1" applyBorder="1"/>
    <xf numFmtId="0" fontId="15" fillId="46" borderId="32" xfId="0" applyFont="1" applyFill="1" applyBorder="1"/>
    <xf numFmtId="0" fontId="15" fillId="46" borderId="33" xfId="0" applyFont="1" applyFill="1" applyBorder="1" applyAlignment="1">
      <alignment horizontal="center"/>
    </xf>
    <xf numFmtId="165" fontId="15" fillId="46" borderId="33" xfId="0" applyNumberFormat="1" applyFont="1" applyFill="1" applyBorder="1"/>
    <xf numFmtId="0" fontId="15" fillId="46" borderId="33" xfId="0" applyFont="1" applyFill="1" applyBorder="1"/>
    <xf numFmtId="164" fontId="9" fillId="41" borderId="33" xfId="0" applyNumberFormat="1" applyFont="1" applyFill="1" applyBorder="1"/>
    <xf numFmtId="165" fontId="13" fillId="80" borderId="33" xfId="0" applyNumberFormat="1" applyFont="1" applyFill="1" applyBorder="1"/>
    <xf numFmtId="165" fontId="9" fillId="40" borderId="33" xfId="0" applyNumberFormat="1" applyFont="1" applyFill="1" applyBorder="1"/>
    <xf numFmtId="165" fontId="9" fillId="40" borderId="34" xfId="0" applyNumberFormat="1" applyFont="1" applyFill="1" applyBorder="1"/>
    <xf numFmtId="164" fontId="17" fillId="0" borderId="34" xfId="0" applyNumberFormat="1" applyFont="1" applyFill="1" applyBorder="1"/>
    <xf numFmtId="0" fontId="8" fillId="88" borderId="32" xfId="0" applyFont="1" applyFill="1" applyBorder="1"/>
    <xf numFmtId="0" fontId="8" fillId="88" borderId="33" xfId="0" applyFont="1" applyFill="1" applyBorder="1" applyAlignment="1">
      <alignment horizontal="center"/>
    </xf>
    <xf numFmtId="164" fontId="8" fillId="88" borderId="33" xfId="0" applyNumberFormat="1" applyFont="1" applyFill="1" applyBorder="1"/>
    <xf numFmtId="14" fontId="8" fillId="88" borderId="33" xfId="0" applyNumberFormat="1" applyFont="1" applyFill="1" applyBorder="1"/>
    <xf numFmtId="0" fontId="8" fillId="88" borderId="33" xfId="0" applyFont="1" applyFill="1" applyBorder="1"/>
    <xf numFmtId="167" fontId="15" fillId="46" borderId="33" xfId="0" applyNumberFormat="1" applyFont="1" applyFill="1" applyBorder="1"/>
    <xf numFmtId="0" fontId="10" fillId="47" borderId="29" xfId="0" applyFont="1" applyFill="1" applyBorder="1"/>
    <xf numFmtId="0" fontId="21" fillId="47" borderId="13" xfId="0" applyFont="1" applyFill="1" applyBorder="1"/>
    <xf numFmtId="0" fontId="21" fillId="47" borderId="13" xfId="0" applyFont="1" applyFill="1" applyBorder="1" applyAlignment="1">
      <alignment horizontal="center"/>
    </xf>
    <xf numFmtId="165" fontId="21" fillId="47" borderId="13" xfId="0" applyNumberFormat="1" applyFont="1" applyFill="1" applyBorder="1"/>
    <xf numFmtId="167" fontId="21" fillId="47" borderId="13" xfId="0" applyNumberFormat="1" applyFont="1" applyFill="1" applyBorder="1"/>
    <xf numFmtId="14" fontId="8" fillId="0" borderId="13" xfId="0" applyNumberFormat="1" applyFont="1" applyBorder="1"/>
    <xf numFmtId="0" fontId="21" fillId="47" borderId="31" xfId="0" applyFont="1" applyFill="1" applyBorder="1"/>
    <xf numFmtId="169" fontId="37" fillId="0" borderId="13" xfId="0" applyNumberFormat="1" applyFont="1" applyBorder="1"/>
    <xf numFmtId="169" fontId="0" fillId="0" borderId="13" xfId="359" applyNumberFormat="1" applyFont="1" applyBorder="1" applyAlignment="1">
      <alignment horizontal="center"/>
    </xf>
    <xf numFmtId="0" fontId="7" fillId="0" borderId="13" xfId="0" applyFont="1" applyBorder="1"/>
    <xf numFmtId="1" fontId="71" fillId="0" borderId="13" xfId="0" applyNumberFormat="1" applyFont="1" applyBorder="1" applyAlignment="1">
      <alignment horizontal="center"/>
    </xf>
    <xf numFmtId="2" fontId="0" fillId="0" borderId="0" xfId="0" applyNumberFormat="1"/>
    <xf numFmtId="0" fontId="0" fillId="0" borderId="13" xfId="0" applyBorder="1"/>
    <xf numFmtId="1" fontId="7" fillId="44" borderId="13" xfId="0" applyNumberFormat="1" applyFont="1" applyFill="1" applyBorder="1" applyAlignment="1">
      <alignment horizontal="center"/>
    </xf>
    <xf numFmtId="169" fontId="72" fillId="0" borderId="13" xfId="359" applyNumberFormat="1" applyFont="1" applyBorder="1" applyAlignment="1">
      <alignment horizontal="center"/>
    </xf>
    <xf numFmtId="0" fontId="12" fillId="0" borderId="13" xfId="0" applyFont="1" applyBorder="1"/>
    <xf numFmtId="0" fontId="0" fillId="0" borderId="0" xfId="0" applyBorder="1"/>
    <xf numFmtId="14" fontId="0" fillId="39" borderId="13" xfId="0" applyNumberFormat="1" applyFill="1" applyBorder="1"/>
    <xf numFmtId="0" fontId="0" fillId="0" borderId="13" xfId="0" applyBorder="1" applyAlignment="1">
      <alignment horizontal="left"/>
    </xf>
    <xf numFmtId="14" fontId="7" fillId="39" borderId="13" xfId="0" applyNumberFormat="1" applyFont="1" applyFill="1" applyBorder="1"/>
    <xf numFmtId="0" fontId="0" fillId="39" borderId="13" xfId="0" applyFill="1" applyBorder="1"/>
    <xf numFmtId="14" fontId="0" fillId="90" borderId="13" xfId="0" applyNumberFormat="1" applyFill="1" applyBorder="1"/>
    <xf numFmtId="0" fontId="72" fillId="0" borderId="13" xfId="0" applyFont="1" applyFill="1" applyBorder="1" applyAlignment="1">
      <alignment horizontal="center"/>
    </xf>
    <xf numFmtId="4" fontId="72" fillId="0" borderId="13" xfId="0" applyNumberFormat="1" applyFont="1" applyBorder="1" applyAlignment="1">
      <alignment horizontal="center"/>
    </xf>
    <xf numFmtId="169" fontId="72" fillId="0" borderId="13" xfId="0" applyNumberFormat="1" applyFont="1" applyBorder="1" applyAlignment="1">
      <alignment horizontal="center"/>
    </xf>
    <xf numFmtId="0" fontId="72" fillId="0" borderId="13" xfId="0" applyFont="1" applyBorder="1" applyAlignment="1">
      <alignment horizontal="center"/>
    </xf>
    <xf numFmtId="2" fontId="72" fillId="0" borderId="13" xfId="0" applyNumberFormat="1" applyFont="1" applyBorder="1" applyAlignment="1">
      <alignment horizontal="center"/>
    </xf>
    <xf numFmtId="1" fontId="72" fillId="0" borderId="13" xfId="0" applyNumberFormat="1" applyFont="1" applyBorder="1" applyAlignment="1">
      <alignment horizontal="center"/>
    </xf>
    <xf numFmtId="0" fontId="37" fillId="91" borderId="13" xfId="0" applyFont="1" applyFill="1" applyBorder="1" applyAlignment="1">
      <alignment horizontal="center"/>
    </xf>
    <xf numFmtId="0" fontId="72" fillId="91" borderId="13" xfId="0" applyFont="1" applyFill="1" applyBorder="1" applyAlignment="1">
      <alignment horizontal="center"/>
    </xf>
    <xf numFmtId="0" fontId="72" fillId="0" borderId="0" xfId="0" applyFont="1" applyFill="1" applyBorder="1" applyAlignment="1">
      <alignment horizontal="center"/>
    </xf>
    <xf numFmtId="0" fontId="0" fillId="32" borderId="13" xfId="0" applyFill="1" applyBorder="1" applyAlignment="1">
      <alignment horizontal="left"/>
    </xf>
    <xf numFmtId="0" fontId="0" fillId="32" borderId="13" xfId="0" applyFill="1" applyBorder="1"/>
    <xf numFmtId="0" fontId="7" fillId="0" borderId="0" xfId="0" quotePrefix="1" applyFont="1"/>
    <xf numFmtId="0" fontId="0" fillId="0" borderId="13" xfId="0" applyFill="1" applyBorder="1"/>
    <xf numFmtId="2" fontId="7" fillId="39" borderId="13" xfId="709" applyNumberFormat="1" applyFill="1" applyBorder="1"/>
    <xf numFmtId="4" fontId="7" fillId="39" borderId="13" xfId="709" applyNumberFormat="1" applyFill="1" applyBorder="1"/>
    <xf numFmtId="14" fontId="0" fillId="0" borderId="13" xfId="0" applyNumberFormat="1" applyBorder="1"/>
    <xf numFmtId="2" fontId="0" fillId="32" borderId="13" xfId="0" applyNumberFormat="1" applyFill="1" applyBorder="1"/>
    <xf numFmtId="3" fontId="0" fillId="32" borderId="13" xfId="0" applyNumberFormat="1" applyFill="1" applyBorder="1"/>
    <xf numFmtId="0" fontId="71" fillId="0" borderId="13" xfId="0" applyFont="1" applyBorder="1" applyAlignment="1">
      <alignment horizontal="center"/>
    </xf>
    <xf numFmtId="2" fontId="0" fillId="0" borderId="13" xfId="0" applyNumberFormat="1" applyBorder="1"/>
    <xf numFmtId="164" fontId="0" fillId="0" borderId="13" xfId="0" applyNumberFormat="1" applyBorder="1"/>
    <xf numFmtId="1" fontId="0" fillId="0" borderId="13" xfId="0" applyNumberFormat="1" applyBorder="1"/>
    <xf numFmtId="171" fontId="0" fillId="0" borderId="0" xfId="0" applyNumberFormat="1"/>
    <xf numFmtId="171" fontId="73" fillId="91" borderId="13" xfId="0" applyNumberFormat="1" applyFont="1" applyFill="1" applyBorder="1" applyAlignment="1">
      <alignment horizontal="center"/>
    </xf>
    <xf numFmtId="171" fontId="72" fillId="0" borderId="0" xfId="0" applyNumberFormat="1" applyFont="1" applyFill="1" applyBorder="1" applyAlignment="1">
      <alignment horizontal="center"/>
    </xf>
    <xf numFmtId="2" fontId="0" fillId="0" borderId="13" xfId="0" applyNumberFormat="1" applyBorder="1" applyAlignment="1">
      <alignment horizontal="left"/>
    </xf>
    <xf numFmtId="3" fontId="74" fillId="91" borderId="13" xfId="0" applyNumberFormat="1" applyFon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71" fontId="72" fillId="0" borderId="13" xfId="0" applyNumberFormat="1" applyFont="1" applyFill="1" applyBorder="1" applyAlignment="1">
      <alignment horizontal="center"/>
    </xf>
    <xf numFmtId="3" fontId="72" fillId="0" borderId="13" xfId="0" applyNumberFormat="1" applyFont="1" applyFill="1" applyBorder="1" applyAlignment="1">
      <alignment horizontal="center"/>
    </xf>
    <xf numFmtId="3" fontId="75" fillId="91" borderId="13" xfId="0" applyNumberFormat="1" applyFont="1" applyFill="1" applyBorder="1" applyAlignment="1">
      <alignment horizontal="center"/>
    </xf>
    <xf numFmtId="3" fontId="76" fillId="81" borderId="13" xfId="0" applyNumberFormat="1" applyFont="1" applyFill="1" applyBorder="1" applyAlignment="1">
      <alignment horizontal="center"/>
    </xf>
    <xf numFmtId="3" fontId="0" fillId="0" borderId="13" xfId="0" applyNumberFormat="1" applyFill="1" applyBorder="1" applyAlignment="1">
      <alignment horizontal="center"/>
    </xf>
    <xf numFmtId="3" fontId="72" fillId="0" borderId="13" xfId="0" applyNumberFormat="1" applyFont="1" applyBorder="1"/>
    <xf numFmtId="2" fontId="77" fillId="0" borderId="13" xfId="0" applyNumberFormat="1" applyFont="1" applyFill="1" applyBorder="1" applyAlignment="1">
      <alignment horizontal="center"/>
    </xf>
    <xf numFmtId="0" fontId="37" fillId="24" borderId="37" xfId="0" applyFont="1" applyFill="1" applyBorder="1" applyAlignment="1">
      <alignment horizontal="center"/>
    </xf>
    <xf numFmtId="0" fontId="37" fillId="91" borderId="37" xfId="0" applyFont="1" applyFill="1" applyBorder="1" applyAlignment="1">
      <alignment horizontal="center"/>
    </xf>
    <xf numFmtId="0" fontId="72" fillId="24" borderId="38" xfId="0" applyFont="1" applyFill="1" applyBorder="1" applyAlignment="1">
      <alignment horizontal="center"/>
    </xf>
    <xf numFmtId="3" fontId="0" fillId="39" borderId="13" xfId="0" applyNumberFormat="1" applyFill="1" applyBorder="1"/>
    <xf numFmtId="3" fontId="0" fillId="0" borderId="13" xfId="0" applyNumberFormat="1" applyFill="1" applyBorder="1"/>
    <xf numFmtId="3" fontId="77" fillId="0" borderId="13" xfId="0" applyNumberFormat="1" applyFont="1" applyFill="1" applyBorder="1" applyAlignment="1">
      <alignment horizontal="right"/>
    </xf>
    <xf numFmtId="3" fontId="0" fillId="0" borderId="13" xfId="0" applyNumberFormat="1" applyBorder="1"/>
    <xf numFmtId="171" fontId="73" fillId="91" borderId="40" xfId="0" applyNumberFormat="1" applyFont="1" applyFill="1" applyBorder="1" applyAlignment="1">
      <alignment horizontal="center"/>
    </xf>
    <xf numFmtId="3" fontId="74" fillId="91" borderId="40" xfId="0" applyNumberFormat="1" applyFont="1" applyFill="1" applyBorder="1" applyAlignment="1">
      <alignment horizontal="center"/>
    </xf>
    <xf numFmtId="3" fontId="75" fillId="91" borderId="42" xfId="0" applyNumberFormat="1" applyFont="1" applyFill="1" applyBorder="1" applyAlignment="1">
      <alignment horizontal="center"/>
    </xf>
    <xf numFmtId="3" fontId="76" fillId="81" borderId="43" xfId="0" applyNumberFormat="1" applyFont="1" applyFill="1" applyBorder="1" applyAlignment="1">
      <alignment horizontal="center"/>
    </xf>
    <xf numFmtId="0" fontId="7" fillId="39" borderId="13" xfId="0" applyFont="1" applyFill="1" applyBorder="1"/>
    <xf numFmtId="0" fontId="7" fillId="0" borderId="0" xfId="0" applyFont="1"/>
    <xf numFmtId="3" fontId="0" fillId="0" borderId="0" xfId="0" applyNumberFormat="1"/>
    <xf numFmtId="0" fontId="72" fillId="94" borderId="13" xfId="0" applyFont="1" applyFill="1" applyBorder="1"/>
    <xf numFmtId="169" fontId="7" fillId="94" borderId="13" xfId="359" applyNumberFormat="1" applyFont="1" applyFill="1" applyBorder="1"/>
    <xf numFmtId="1" fontId="0" fillId="0" borderId="0" xfId="0" applyNumberFormat="1" applyBorder="1"/>
    <xf numFmtId="0" fontId="7" fillId="0" borderId="0" xfId="0" applyFont="1" applyFill="1" applyBorder="1"/>
    <xf numFmtId="0" fontId="71" fillId="94" borderId="13" xfId="0" applyFont="1" applyFill="1" applyBorder="1"/>
    <xf numFmtId="169" fontId="73" fillId="94" borderId="13" xfId="359" applyNumberFormat="1" applyFont="1" applyFill="1" applyBorder="1"/>
    <xf numFmtId="0" fontId="72" fillId="96" borderId="13" xfId="0" applyFont="1" applyFill="1" applyBorder="1"/>
    <xf numFmtId="169" fontId="7" fillId="96" borderId="13" xfId="359" applyNumberFormat="1" applyFont="1" applyFill="1" applyBorder="1"/>
    <xf numFmtId="0" fontId="71" fillId="96" borderId="13" xfId="0" applyFont="1" applyFill="1" applyBorder="1"/>
    <xf numFmtId="169" fontId="73" fillId="96" borderId="13" xfId="359" applyNumberFormat="1" applyFont="1" applyFill="1" applyBorder="1"/>
    <xf numFmtId="0" fontId="7" fillId="97" borderId="13" xfId="0" applyFont="1" applyFill="1" applyBorder="1"/>
    <xf numFmtId="169" fontId="73" fillId="97" borderId="13" xfId="359" applyNumberFormat="1" applyFont="1" applyFill="1" applyBorder="1"/>
    <xf numFmtId="0" fontId="7" fillId="0" borderId="0" xfId="0" applyFont="1" applyFill="1"/>
    <xf numFmtId="16" fontId="0" fillId="0" borderId="0" xfId="0" applyNumberFormat="1" applyFill="1"/>
    <xf numFmtId="0" fontId="0" fillId="0" borderId="0" xfId="0" applyFill="1"/>
    <xf numFmtId="16" fontId="7" fillId="0" borderId="0" xfId="0" applyNumberFormat="1" applyFont="1" applyFill="1"/>
    <xf numFmtId="2" fontId="7" fillId="39" borderId="13" xfId="0" applyNumberFormat="1" applyFont="1" applyFill="1" applyBorder="1"/>
    <xf numFmtId="4" fontId="0" fillId="0" borderId="0" xfId="0" applyNumberFormat="1"/>
    <xf numFmtId="2" fontId="0" fillId="39" borderId="13" xfId="0" applyNumberFormat="1" applyFill="1" applyBorder="1"/>
    <xf numFmtId="0" fontId="0" fillId="0" borderId="0" xfId="0" applyFill="1" applyBorder="1"/>
    <xf numFmtId="0" fontId="78" fillId="0" borderId="0" xfId="0" applyFont="1" applyFill="1" applyAlignment="1">
      <alignment vertical="center"/>
    </xf>
    <xf numFmtId="0" fontId="103" fillId="0" borderId="0" xfId="0" applyFont="1" applyFill="1" applyAlignment="1">
      <alignment horizontal="center" vertical="center" wrapText="1"/>
    </xf>
    <xf numFmtId="0" fontId="103" fillId="0" borderId="0" xfId="0" applyFont="1" applyFill="1" applyAlignment="1">
      <alignment vertical="center" wrapText="1"/>
    </xf>
    <xf numFmtId="0" fontId="103" fillId="0" borderId="0" xfId="0" applyFont="1" applyFill="1" applyAlignment="1">
      <alignment horizontal="right" vertical="center" wrapText="1"/>
    </xf>
    <xf numFmtId="4" fontId="0" fillId="39" borderId="13" xfId="0" applyNumberFormat="1" applyFill="1" applyBorder="1"/>
    <xf numFmtId="3" fontId="0" fillId="39" borderId="33" xfId="0" applyNumberFormat="1" applyFill="1" applyBorder="1"/>
    <xf numFmtId="0" fontId="0" fillId="0" borderId="33" xfId="0" applyBorder="1"/>
    <xf numFmtId="3" fontId="0" fillId="0" borderId="33" xfId="0" applyNumberFormat="1" applyBorder="1"/>
    <xf numFmtId="3" fontId="0" fillId="0" borderId="0" xfId="0" applyNumberFormat="1" applyFill="1" applyBorder="1"/>
    <xf numFmtId="4" fontId="0" fillId="0" borderId="0" xfId="0" applyNumberFormat="1" applyFill="1" applyBorder="1"/>
    <xf numFmtId="2" fontId="7" fillId="0" borderId="0" xfId="709" applyNumberFormat="1" applyFill="1" applyBorder="1"/>
    <xf numFmtId="4" fontId="7" fillId="0" borderId="0" xfId="709" applyNumberFormat="1" applyFill="1" applyBorder="1"/>
    <xf numFmtId="2" fontId="0" fillId="0" borderId="0" xfId="0" applyNumberFormat="1" applyFill="1" applyBorder="1"/>
    <xf numFmtId="0" fontId="0" fillId="39" borderId="13" xfId="0" applyFont="1" applyFill="1" applyBorder="1"/>
    <xf numFmtId="164" fontId="7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2" fontId="0" fillId="39" borderId="13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72" fillId="84" borderId="13" xfId="0" applyNumberFormat="1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72" fillId="0" borderId="0" xfId="0" applyFont="1" applyFill="1"/>
    <xf numFmtId="21" fontId="0" fillId="0" borderId="0" xfId="0" applyNumberFormat="1"/>
    <xf numFmtId="16" fontId="0" fillId="0" borderId="0" xfId="0" applyNumberFormat="1"/>
    <xf numFmtId="21" fontId="0" fillId="0" borderId="0" xfId="0" applyNumberFormat="1" applyBorder="1"/>
    <xf numFmtId="164" fontId="103" fillId="0" borderId="0" xfId="0" applyNumberFormat="1" applyFont="1" applyFill="1" applyAlignment="1">
      <alignment horizontal="center" vertical="center" wrapText="1"/>
    </xf>
    <xf numFmtId="14" fontId="0" fillId="39" borderId="13" xfId="0" applyNumberFormat="1" applyFont="1" applyFill="1" applyBorder="1"/>
    <xf numFmtId="171" fontId="0" fillId="0" borderId="0" xfId="0" applyNumberFormat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0" borderId="0" xfId="0" applyNumberFormat="1"/>
    <xf numFmtId="0" fontId="7" fillId="0" borderId="0" xfId="0" applyNumberFormat="1" applyFont="1" applyFill="1" applyAlignment="1">
      <alignment horizontal="center"/>
    </xf>
    <xf numFmtId="0" fontId="113" fillId="0" borderId="0" xfId="900" applyFont="1" applyBorder="1" applyProtection="1">
      <protection locked="0"/>
    </xf>
    <xf numFmtId="0" fontId="107" fillId="0" borderId="0" xfId="900" applyFont="1" applyBorder="1" applyProtection="1">
      <protection locked="0"/>
    </xf>
    <xf numFmtId="0" fontId="107" fillId="0" borderId="0" xfId="900" applyFont="1" applyBorder="1" applyAlignment="1" applyProtection="1">
      <alignment horizontal="center"/>
    </xf>
    <xf numFmtId="0" fontId="107" fillId="0" borderId="0" xfId="900" applyFont="1" applyBorder="1" applyProtection="1"/>
    <xf numFmtId="0" fontId="107" fillId="0" borderId="53" xfId="900" applyFont="1" applyBorder="1" applyProtection="1"/>
    <xf numFmtId="0" fontId="111" fillId="0" borderId="0" xfId="900" applyFont="1" applyFill="1" applyAlignment="1" applyProtection="1"/>
    <xf numFmtId="167" fontId="112" fillId="0" borderId="0" xfId="900" applyNumberFormat="1" applyFont="1" applyFill="1" applyBorder="1" applyAlignment="1" applyProtection="1">
      <alignment horizontal="center"/>
    </xf>
    <xf numFmtId="0" fontId="3" fillId="0" borderId="0" xfId="900"/>
    <xf numFmtId="0" fontId="114" fillId="0" borderId="0" xfId="900" applyFont="1" applyBorder="1" applyAlignment="1" applyProtection="1">
      <alignment wrapText="1"/>
      <protection locked="0"/>
    </xf>
    <xf numFmtId="0" fontId="115" fillId="0" borderId="0" xfId="900" applyFont="1" applyBorder="1" applyAlignment="1" applyProtection="1">
      <alignment wrapText="1"/>
      <protection locked="0"/>
    </xf>
    <xf numFmtId="0" fontId="115" fillId="0" borderId="56" xfId="900" applyFont="1" applyBorder="1" applyAlignment="1" applyProtection="1">
      <alignment horizontal="center" vertical="center" wrapText="1"/>
    </xf>
    <xf numFmtId="0" fontId="115" fillId="0" borderId="12" xfId="900" applyFont="1" applyBorder="1" applyAlignment="1" applyProtection="1">
      <alignment horizontal="center" vertical="center" wrapText="1"/>
    </xf>
    <xf numFmtId="0" fontId="115" fillId="0" borderId="55" xfId="900" applyFont="1" applyBorder="1" applyAlignment="1" applyProtection="1">
      <alignment horizontal="center" vertical="center" wrapText="1"/>
    </xf>
    <xf numFmtId="164" fontId="105" fillId="0" borderId="12" xfId="900" applyNumberFormat="1" applyFont="1" applyFill="1" applyBorder="1" applyAlignment="1" applyProtection="1">
      <alignment vertical="center"/>
    </xf>
    <xf numFmtId="0" fontId="105" fillId="0" borderId="56" xfId="900" applyFont="1" applyFill="1" applyBorder="1" applyAlignment="1" applyProtection="1">
      <alignment horizontal="center"/>
      <protection locked="0"/>
    </xf>
    <xf numFmtId="0" fontId="115" fillId="0" borderId="0" xfId="900" applyFont="1" applyBorder="1" applyAlignment="1" applyProtection="1">
      <alignment wrapText="1"/>
    </xf>
    <xf numFmtId="0" fontId="106" fillId="0" borderId="0" xfId="900" applyFont="1" applyFill="1" applyAlignment="1" applyProtection="1">
      <alignment horizontal="center"/>
    </xf>
    <xf numFmtId="0" fontId="106" fillId="0" borderId="0" xfId="900" applyFont="1" applyFill="1" applyProtection="1"/>
    <xf numFmtId="0" fontId="115" fillId="0" borderId="53" xfId="900" applyFont="1" applyBorder="1" applyAlignment="1" applyProtection="1">
      <alignment horizontal="center" vertical="center" wrapText="1"/>
    </xf>
    <xf numFmtId="0" fontId="116" fillId="0" borderId="0" xfId="900" applyFont="1" applyFill="1" applyBorder="1" applyAlignment="1" applyProtection="1">
      <alignment horizontal="center"/>
      <protection locked="0"/>
    </xf>
    <xf numFmtId="0" fontId="117" fillId="0" borderId="0" xfId="900" applyFont="1" applyFill="1" applyBorder="1" applyAlignment="1" applyProtection="1">
      <alignment horizontal="center"/>
      <protection locked="0"/>
    </xf>
    <xf numFmtId="0" fontId="3" fillId="0" borderId="0" xfId="900" applyFill="1" applyBorder="1" applyAlignment="1" applyProtection="1">
      <alignment horizontal="center"/>
    </xf>
    <xf numFmtId="0" fontId="109" fillId="0" borderId="0" xfId="900" applyFont="1" applyFill="1" applyBorder="1" applyAlignment="1" applyProtection="1">
      <alignment horizontal="center"/>
    </xf>
    <xf numFmtId="165" fontId="3" fillId="0" borderId="0" xfId="900" applyNumberFormat="1" applyFont="1" applyFill="1" applyBorder="1" applyAlignment="1" applyProtection="1">
      <alignment horizontal="center"/>
    </xf>
    <xf numFmtId="2" fontId="107" fillId="0" borderId="0" xfId="900" applyNumberFormat="1" applyFont="1" applyBorder="1" applyAlignment="1" applyProtection="1">
      <alignment horizontal="center"/>
    </xf>
    <xf numFmtId="0" fontId="108" fillId="0" borderId="0" xfId="900" applyFont="1" applyFill="1" applyAlignment="1" applyProtection="1">
      <alignment horizontal="center"/>
    </xf>
    <xf numFmtId="186" fontId="110" fillId="0" borderId="0" xfId="900" applyNumberFormat="1" applyFont="1" applyFill="1" applyAlignment="1" applyProtection="1">
      <alignment horizontal="center"/>
    </xf>
    <xf numFmtId="165" fontId="110" fillId="0" borderId="0" xfId="900" applyNumberFormat="1" applyFont="1" applyFill="1" applyAlignment="1" applyProtection="1">
      <alignment horizontal="center"/>
    </xf>
    <xf numFmtId="2" fontId="107" fillId="0" borderId="0" xfId="900" applyNumberFormat="1" applyFont="1" applyBorder="1" applyAlignment="1" applyProtection="1">
      <alignment horizontal="center" vertical="center"/>
    </xf>
    <xf numFmtId="186" fontId="105" fillId="0" borderId="0" xfId="900" applyNumberFormat="1" applyFont="1" applyFill="1" applyAlignment="1" applyProtection="1">
      <alignment horizontal="center"/>
    </xf>
    <xf numFmtId="2" fontId="3" fillId="0" borderId="0" xfId="900" applyNumberFormat="1" applyProtection="1"/>
    <xf numFmtId="185" fontId="3" fillId="0" borderId="0" xfId="900" applyNumberFormat="1" applyBorder="1" applyProtection="1"/>
    <xf numFmtId="164" fontId="107" fillId="0" borderId="0" xfId="900" applyNumberFormat="1" applyFont="1" applyBorder="1" applyAlignment="1" applyProtection="1">
      <alignment horizontal="center"/>
    </xf>
    <xf numFmtId="1" fontId="107" fillId="0" borderId="0" xfId="900" applyNumberFormat="1" applyFont="1" applyBorder="1" applyAlignment="1" applyProtection="1">
      <alignment horizontal="center"/>
    </xf>
    <xf numFmtId="184" fontId="110" fillId="0" borderId="0" xfId="900" applyNumberFormat="1" applyFont="1" applyFill="1" applyAlignment="1" applyProtection="1">
      <alignment horizontal="center"/>
    </xf>
    <xf numFmtId="2" fontId="107" fillId="0" borderId="53" xfId="900" applyNumberFormat="1" applyFont="1" applyBorder="1" applyAlignment="1" applyProtection="1">
      <alignment horizontal="center"/>
    </xf>
    <xf numFmtId="1" fontId="107" fillId="0" borderId="53" xfId="900" applyNumberFormat="1" applyFont="1" applyBorder="1" applyAlignment="1" applyProtection="1">
      <alignment horizontal="center"/>
    </xf>
    <xf numFmtId="165" fontId="3" fillId="0" borderId="53" xfId="900" applyNumberFormat="1" applyFont="1" applyFill="1" applyBorder="1" applyAlignment="1" applyProtection="1">
      <alignment horizontal="center"/>
    </xf>
    <xf numFmtId="184" fontId="118" fillId="0" borderId="0" xfId="900" applyNumberFormat="1" applyFont="1" applyFill="1" applyBorder="1" applyAlignment="1" applyProtection="1">
      <alignment horizontal="center"/>
    </xf>
    <xf numFmtId="165" fontId="107" fillId="0" borderId="0" xfId="900" applyNumberFormat="1" applyFont="1" applyBorder="1" applyAlignment="1" applyProtection="1">
      <alignment horizontal="center"/>
    </xf>
    <xf numFmtId="187" fontId="118" fillId="0" borderId="0" xfId="900" applyNumberFormat="1" applyFont="1" applyFill="1" applyBorder="1" applyAlignment="1" applyProtection="1">
      <alignment horizontal="center"/>
    </xf>
    <xf numFmtId="0" fontId="7" fillId="0" borderId="0" xfId="990" applyFont="1" applyAlignment="1">
      <alignment horizontal="center"/>
    </xf>
    <xf numFmtId="38" fontId="143" fillId="0" borderId="0" xfId="962" applyNumberFormat="1" applyFont="1" applyAlignment="1">
      <alignment horizontal="center" vertical="center"/>
    </xf>
    <xf numFmtId="3" fontId="143" fillId="0" borderId="0" xfId="54425" applyNumberFormat="1" applyFont="1" applyAlignment="1">
      <alignment horizontal="center" vertical="center"/>
    </xf>
    <xf numFmtId="3" fontId="143" fillId="0" borderId="0" xfId="54424" applyNumberFormat="1" applyFont="1" applyAlignment="1">
      <alignment horizontal="center" vertical="center"/>
    </xf>
    <xf numFmtId="3" fontId="143" fillId="0" borderId="0" xfId="54423" applyNumberFormat="1" applyFont="1" applyAlignment="1">
      <alignment horizontal="center" vertical="center"/>
    </xf>
    <xf numFmtId="169" fontId="143" fillId="0" borderId="0" xfId="990" applyNumberFormat="1" applyFont="1" applyAlignment="1">
      <alignment horizontal="center"/>
    </xf>
    <xf numFmtId="0" fontId="143" fillId="0" borderId="0" xfId="990" applyFont="1" applyAlignment="1">
      <alignment horizontal="center"/>
    </xf>
    <xf numFmtId="3" fontId="72" fillId="0" borderId="0" xfId="956" applyNumberFormat="1" applyFont="1" applyAlignment="1">
      <alignment horizontal="center" vertical="center"/>
    </xf>
    <xf numFmtId="38" fontId="7" fillId="0" borderId="0" xfId="904" applyNumberFormat="1" applyFont="1" applyAlignment="1">
      <alignment horizontal="center" vertical="center"/>
    </xf>
    <xf numFmtId="38" fontId="7" fillId="0" borderId="0" xfId="962" applyNumberFormat="1" applyFont="1" applyAlignment="1">
      <alignment horizontal="center" vertical="center"/>
    </xf>
    <xf numFmtId="169" fontId="7" fillId="0" borderId="0" xfId="990" applyNumberFormat="1" applyFont="1" applyAlignment="1">
      <alignment horizontal="center"/>
    </xf>
    <xf numFmtId="38" fontId="143" fillId="0" borderId="0" xfId="963" applyNumberFormat="1" applyFont="1" applyAlignment="1">
      <alignment horizontal="center" vertical="center"/>
    </xf>
    <xf numFmtId="38" fontId="143" fillId="0" borderId="0" xfId="904" applyNumberFormat="1" applyFont="1" applyAlignment="1">
      <alignment horizontal="center" vertical="center"/>
    </xf>
    <xf numFmtId="3" fontId="7" fillId="0" borderId="0" xfId="963" applyNumberFormat="1" applyFont="1" applyAlignment="1">
      <alignment horizontal="center" vertical="center"/>
    </xf>
    <xf numFmtId="38" fontId="7" fillId="0" borderId="0" xfId="963" applyNumberFormat="1" applyFont="1" applyAlignment="1">
      <alignment horizontal="center" vertical="center"/>
    </xf>
    <xf numFmtId="3" fontId="7" fillId="0" borderId="0" xfId="990" applyNumberFormat="1" applyFont="1" applyAlignment="1">
      <alignment horizontal="center"/>
    </xf>
    <xf numFmtId="3" fontId="7" fillId="0" borderId="0" xfId="54423" applyNumberFormat="1" applyFont="1" applyAlignment="1">
      <alignment horizontal="center" vertical="center"/>
    </xf>
    <xf numFmtId="3" fontId="72" fillId="0" borderId="0" xfId="54424" applyNumberFormat="1" applyFont="1" applyAlignment="1">
      <alignment horizontal="center" vertical="center"/>
    </xf>
    <xf numFmtId="3" fontId="7" fillId="0" borderId="0" xfId="54424" applyNumberFormat="1" applyFont="1" applyAlignment="1">
      <alignment horizontal="center" vertical="center"/>
    </xf>
    <xf numFmtId="0" fontId="142" fillId="0" borderId="0" xfId="0" applyFont="1"/>
    <xf numFmtId="3" fontId="7" fillId="0" borderId="0" xfId="54425" applyNumberFormat="1" applyFont="1" applyAlignment="1">
      <alignment horizontal="center" vertical="center"/>
    </xf>
    <xf numFmtId="0" fontId="144" fillId="0" borderId="0" xfId="0" applyFont="1" applyAlignment="1">
      <alignment horizontal="center"/>
    </xf>
    <xf numFmtId="0" fontId="115" fillId="0" borderId="28" xfId="900" applyFont="1" applyBorder="1" applyAlignment="1" applyProtection="1">
      <alignment horizontal="center" vertical="center" wrapText="1"/>
    </xf>
    <xf numFmtId="0" fontId="115" fillId="0" borderId="0" xfId="900" applyFont="1" applyBorder="1" applyAlignment="1" applyProtection="1">
      <alignment horizontal="center" vertical="center" wrapText="1"/>
    </xf>
    <xf numFmtId="184" fontId="118" fillId="0" borderId="4" xfId="900" applyNumberFormat="1" applyFont="1" applyFill="1" applyBorder="1" applyAlignment="1" applyProtection="1">
      <alignment horizontal="center"/>
    </xf>
    <xf numFmtId="0" fontId="3" fillId="0" borderId="61" xfId="900" applyFill="1" applyBorder="1" applyAlignment="1" applyProtection="1">
      <alignment horizontal="center"/>
    </xf>
    <xf numFmtId="0" fontId="109" fillId="0" borderId="61" xfId="900" applyFont="1" applyFill="1" applyBorder="1" applyAlignment="1" applyProtection="1">
      <alignment horizontal="center"/>
    </xf>
    <xf numFmtId="0" fontId="107" fillId="0" borderId="61" xfId="900" applyFont="1" applyBorder="1" applyAlignment="1" applyProtection="1">
      <alignment horizontal="center"/>
    </xf>
    <xf numFmtId="0" fontId="109" fillId="0" borderId="34" xfId="900" applyFont="1" applyFill="1" applyBorder="1" applyAlignment="1" applyProtection="1">
      <alignment horizontal="center"/>
    </xf>
    <xf numFmtId="187" fontId="118" fillId="0" borderId="19" xfId="900" applyNumberFormat="1" applyFont="1" applyFill="1" applyBorder="1" applyAlignment="1" applyProtection="1">
      <alignment horizontal="center"/>
    </xf>
    <xf numFmtId="0" fontId="109" fillId="0" borderId="20" xfId="900" applyFont="1" applyFill="1" applyBorder="1" applyAlignment="1" applyProtection="1">
      <alignment horizontal="center"/>
    </xf>
    <xf numFmtId="187" fontId="118" fillId="0" borderId="18" xfId="900" applyNumberFormat="1" applyFont="1" applyFill="1" applyBorder="1" applyAlignment="1" applyProtection="1">
      <alignment horizontal="center"/>
    </xf>
    <xf numFmtId="0" fontId="3" fillId="0" borderId="62" xfId="900" applyFill="1" applyBorder="1" applyAlignment="1" applyProtection="1">
      <alignment horizontal="center"/>
    </xf>
    <xf numFmtId="0" fontId="109" fillId="0" borderId="62" xfId="900" applyFont="1" applyFill="1" applyBorder="1" applyAlignment="1" applyProtection="1">
      <alignment horizontal="center"/>
    </xf>
    <xf numFmtId="164" fontId="107" fillId="0" borderId="62" xfId="900" applyNumberFormat="1" applyFont="1" applyBorder="1" applyAlignment="1" applyProtection="1">
      <alignment horizontal="center"/>
    </xf>
    <xf numFmtId="0" fontId="109" fillId="0" borderId="27" xfId="900" applyFont="1" applyFill="1" applyBorder="1" applyAlignment="1" applyProtection="1">
      <alignment horizontal="center"/>
    </xf>
    <xf numFmtId="0" fontId="115" fillId="0" borderId="54" xfId="900" applyFont="1" applyBorder="1" applyAlignment="1" applyProtection="1">
      <alignment horizontal="center" vertical="center" wrapText="1"/>
    </xf>
    <xf numFmtId="165" fontId="118" fillId="98" borderId="33" xfId="900" applyNumberFormat="1" applyFont="1" applyFill="1" applyBorder="1" applyAlignment="1" applyProtection="1">
      <alignment horizontal="center"/>
    </xf>
    <xf numFmtId="165" fontId="118" fillId="98" borderId="35" xfId="900" applyNumberFormat="1" applyFont="1" applyFill="1" applyBorder="1" applyAlignment="1" applyProtection="1">
      <alignment horizontal="center"/>
    </xf>
    <xf numFmtId="165" fontId="118" fillId="98" borderId="30" xfId="900" applyNumberFormat="1" applyFont="1" applyFill="1" applyBorder="1" applyAlignment="1" applyProtection="1">
      <alignment horizontal="center"/>
    </xf>
    <xf numFmtId="165" fontId="107" fillId="0" borderId="33" xfId="900" applyNumberFormat="1" applyFont="1" applyFill="1" applyBorder="1" applyAlignment="1" applyProtection="1">
      <alignment horizontal="center"/>
    </xf>
    <xf numFmtId="165" fontId="107" fillId="0" borderId="35" xfId="900" applyNumberFormat="1" applyFont="1" applyFill="1" applyBorder="1" applyAlignment="1" applyProtection="1">
      <alignment horizontal="center"/>
    </xf>
    <xf numFmtId="165" fontId="107" fillId="0" borderId="30" xfId="900" applyNumberFormat="1" applyFont="1" applyFill="1" applyBorder="1" applyAlignment="1" applyProtection="1">
      <alignment horizontal="center"/>
    </xf>
    <xf numFmtId="165" fontId="3" fillId="0" borderId="33" xfId="900" applyNumberFormat="1" applyFont="1" applyFill="1" applyBorder="1" applyAlignment="1" applyProtection="1">
      <alignment horizontal="center"/>
    </xf>
    <xf numFmtId="165" fontId="3" fillId="0" borderId="35" xfId="900" applyNumberFormat="1" applyFont="1" applyFill="1" applyBorder="1" applyAlignment="1" applyProtection="1">
      <alignment horizontal="center"/>
    </xf>
    <xf numFmtId="165" fontId="3" fillId="0" borderId="30" xfId="900" applyNumberFormat="1" applyFont="1" applyFill="1" applyBorder="1" applyAlignment="1" applyProtection="1">
      <alignment horizontal="center"/>
    </xf>
    <xf numFmtId="165" fontId="94" fillId="98" borderId="33" xfId="900" applyNumberFormat="1" applyFont="1" applyFill="1" applyBorder="1" applyAlignment="1" applyProtection="1">
      <alignment horizontal="center"/>
    </xf>
    <xf numFmtId="165" fontId="94" fillId="98" borderId="35" xfId="900" applyNumberFormat="1" applyFont="1" applyFill="1" applyBorder="1" applyAlignment="1" applyProtection="1">
      <alignment horizontal="center"/>
    </xf>
    <xf numFmtId="165" fontId="94" fillId="98" borderId="30" xfId="900" applyNumberFormat="1" applyFont="1" applyFill="1" applyBorder="1" applyAlignment="1" applyProtection="1">
      <alignment horizontal="center"/>
    </xf>
    <xf numFmtId="164" fontId="144" fillId="0" borderId="0" xfId="0" applyNumberFormat="1" applyFont="1" applyAlignment="1">
      <alignment horizontal="center"/>
    </xf>
    <xf numFmtId="185" fontId="144" fillId="0" borderId="0" xfId="0" applyNumberFormat="1" applyFont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71" fontId="72" fillId="85" borderId="36" xfId="0" applyNumberFormat="1" applyFont="1" applyFill="1" applyBorder="1" applyAlignment="1">
      <alignment horizontal="center" vertical="center"/>
    </xf>
    <xf numFmtId="171" fontId="72" fillId="85" borderId="39" xfId="0" applyNumberFormat="1" applyFont="1" applyFill="1" applyBorder="1" applyAlignment="1">
      <alignment horizontal="center" vertical="center"/>
    </xf>
    <xf numFmtId="171" fontId="72" fillId="85" borderId="41" xfId="0" applyNumberFormat="1" applyFont="1" applyFill="1" applyBorder="1" applyAlignment="1">
      <alignment horizontal="center" vertical="center"/>
    </xf>
    <xf numFmtId="171" fontId="72" fillId="95" borderId="36" xfId="0" applyNumberFormat="1" applyFont="1" applyFill="1" applyBorder="1" applyAlignment="1">
      <alignment horizontal="center" vertical="center"/>
    </xf>
    <xf numFmtId="171" fontId="72" fillId="95" borderId="39" xfId="0" applyNumberFormat="1" applyFont="1" applyFill="1" applyBorder="1" applyAlignment="1">
      <alignment horizontal="center" vertical="center"/>
    </xf>
    <xf numFmtId="171" fontId="72" fillId="95" borderId="41" xfId="0" applyNumberFormat="1" applyFont="1" applyFill="1" applyBorder="1" applyAlignment="1">
      <alignment horizontal="center" vertical="center"/>
    </xf>
    <xf numFmtId="171" fontId="72" fillId="81" borderId="36" xfId="0" applyNumberFormat="1" applyFont="1" applyFill="1" applyBorder="1" applyAlignment="1">
      <alignment horizontal="center" vertical="center"/>
    </xf>
    <xf numFmtId="171" fontId="72" fillId="81" borderId="39" xfId="0" applyNumberFormat="1" applyFont="1" applyFill="1" applyBorder="1" applyAlignment="1">
      <alignment horizontal="center" vertical="center"/>
    </xf>
    <xf numFmtId="171" fontId="72" fillId="81" borderId="41" xfId="0" applyNumberFormat="1" applyFont="1" applyFill="1" applyBorder="1" applyAlignment="1">
      <alignment horizontal="center" vertical="center"/>
    </xf>
    <xf numFmtId="0" fontId="72" fillId="91" borderId="33" xfId="0" applyFont="1" applyFill="1" applyBorder="1" applyAlignment="1">
      <alignment horizontal="center" vertical="center" textRotation="255"/>
    </xf>
    <xf numFmtId="0" fontId="72" fillId="91" borderId="35" xfId="0" applyFont="1" applyFill="1" applyBorder="1" applyAlignment="1">
      <alignment horizontal="center" vertical="center" textRotation="255"/>
    </xf>
    <xf numFmtId="0" fontId="72" fillId="91" borderId="30" xfId="0" applyFont="1" applyFill="1" applyBorder="1" applyAlignment="1">
      <alignment horizontal="center" vertical="center" textRotation="255"/>
    </xf>
    <xf numFmtId="171" fontId="72" fillId="92" borderId="36" xfId="0" applyNumberFormat="1" applyFont="1" applyFill="1" applyBorder="1" applyAlignment="1">
      <alignment horizontal="center" vertical="center"/>
    </xf>
    <xf numFmtId="171" fontId="72" fillId="92" borderId="39" xfId="0" applyNumberFormat="1" applyFont="1" applyFill="1" applyBorder="1" applyAlignment="1">
      <alignment horizontal="center" vertical="center"/>
    </xf>
    <xf numFmtId="171" fontId="72" fillId="92" borderId="41" xfId="0" applyNumberFormat="1" applyFont="1" applyFill="1" applyBorder="1" applyAlignment="1">
      <alignment horizontal="center" vertical="center"/>
    </xf>
    <xf numFmtId="171" fontId="72" fillId="93" borderId="36" xfId="0" applyNumberFormat="1" applyFont="1" applyFill="1" applyBorder="1" applyAlignment="1">
      <alignment horizontal="center" vertical="center"/>
    </xf>
    <xf numFmtId="171" fontId="72" fillId="93" borderId="39" xfId="0" applyNumberFormat="1" applyFont="1" applyFill="1" applyBorder="1" applyAlignment="1">
      <alignment horizontal="center" vertical="center"/>
    </xf>
    <xf numFmtId="171" fontId="72" fillId="93" borderId="41" xfId="0" applyNumberFormat="1" applyFont="1" applyFill="1" applyBorder="1" applyAlignment="1">
      <alignment horizontal="center" vertical="center"/>
    </xf>
    <xf numFmtId="171" fontId="72" fillId="86" borderId="36" xfId="0" applyNumberFormat="1" applyFont="1" applyFill="1" applyBorder="1" applyAlignment="1">
      <alignment horizontal="center" vertical="center"/>
    </xf>
    <xf numFmtId="171" fontId="72" fillId="86" borderId="39" xfId="0" applyNumberFormat="1" applyFont="1" applyFill="1" applyBorder="1" applyAlignment="1">
      <alignment horizontal="center" vertical="center"/>
    </xf>
    <xf numFmtId="171" fontId="72" fillId="86" borderId="41" xfId="0" applyNumberFormat="1" applyFont="1" applyFill="1" applyBorder="1" applyAlignment="1">
      <alignment horizontal="center" vertical="center"/>
    </xf>
    <xf numFmtId="171" fontId="102" fillId="87" borderId="36" xfId="0" applyNumberFormat="1" applyFont="1" applyFill="1" applyBorder="1" applyAlignment="1">
      <alignment horizontal="center" vertical="center"/>
    </xf>
    <xf numFmtId="171" fontId="102" fillId="87" borderId="39" xfId="0" applyNumberFormat="1" applyFont="1" applyFill="1" applyBorder="1" applyAlignment="1">
      <alignment horizontal="center" vertical="center"/>
    </xf>
    <xf numFmtId="171" fontId="102" fillId="87" borderId="41" xfId="0" applyNumberFormat="1" applyFont="1" applyFill="1" applyBorder="1" applyAlignment="1">
      <alignment horizontal="center" vertical="center"/>
    </xf>
    <xf numFmtId="171" fontId="72" fillId="94" borderId="36" xfId="0" applyNumberFormat="1" applyFont="1" applyFill="1" applyBorder="1" applyAlignment="1">
      <alignment horizontal="center" vertical="center"/>
    </xf>
    <xf numFmtId="171" fontId="72" fillId="94" borderId="39" xfId="0" applyNumberFormat="1" applyFont="1" applyFill="1" applyBorder="1" applyAlignment="1">
      <alignment horizontal="center" vertical="center"/>
    </xf>
    <xf numFmtId="171" fontId="72" fillId="94" borderId="41" xfId="0" applyNumberFormat="1" applyFont="1" applyFill="1" applyBorder="1" applyAlignment="1">
      <alignment horizontal="center" vertical="center"/>
    </xf>
    <xf numFmtId="0" fontId="150" fillId="84" borderId="0" xfId="0" applyFont="1" applyFill="1" applyAlignment="1">
      <alignment horizontal="center"/>
    </xf>
  </cellXfs>
  <cellStyles count="55930">
    <cellStyle name=" 1" xfId="1"/>
    <cellStyle name="_BreakdownSpec" xfId="2"/>
    <cellStyle name="_BreakdownSpec 2" xfId="54879"/>
    <cellStyle name="_BreakdownSpec 3" xfId="55684"/>
    <cellStyle name="_BreakdownSpec_ConsolidateMktData" xfId="3"/>
    <cellStyle name="_BreakdownSpec_ConsolidateMktData 2" xfId="54880"/>
    <cellStyle name="_BreakdownSpec_ConsolidateMktData 3" xfId="55693"/>
    <cellStyle name="_BreakdownSpec_Days" xfId="4"/>
    <cellStyle name="_BreakdownSpec_Days 2" xfId="54881"/>
    <cellStyle name="_BreakdownSpec_Days 3" xfId="55906"/>
    <cellStyle name="_BreakdownSpec_FxoCorrTable" xfId="5"/>
    <cellStyle name="_BreakdownSpec_FxoCorrTable 2" xfId="54882"/>
    <cellStyle name="_BreakdownSpec_FxoCorrTable 3" xfId="55879"/>
    <cellStyle name="_BreakdownSpec_GetMktData" xfId="6"/>
    <cellStyle name="_BreakdownSpec_GetMktData 2" xfId="54883"/>
    <cellStyle name="_BreakdownSpec_GetMktData 3" xfId="55889"/>
    <cellStyle name="_BreakdownSpec_ND CNY UI" xfId="7"/>
    <cellStyle name="_BreakdownSpec_ND CNY UI 2" xfId="54884"/>
    <cellStyle name="_BreakdownSpec_ND CNY UI 3" xfId="55780"/>
    <cellStyle name="_BreakdownSpec_NZDIRS-LocalCalc" xfId="8"/>
    <cellStyle name="_BreakdownSpec_NZDIRS-LocalCalc 2" xfId="54885"/>
    <cellStyle name="_BreakdownSpec_NZDIRS-LocalCalc 3" xfId="55721"/>
    <cellStyle name="_BreakdownSpec_NZDIRS-LocalCalc_Multiuser" xfId="9"/>
    <cellStyle name="_BreakdownSpec_NZDIRS-LocalCalc_Multiuser 2" xfId="54886"/>
    <cellStyle name="_BreakdownSpec_NZDIRS-LocalCalc_Multiuser 3" xfId="55880"/>
    <cellStyle name="_BreakdownSpec_NZDIRS-LocalCalc_new subscribe logic" xfId="10"/>
    <cellStyle name="_BreakdownSpec_NZDIRS-LocalCalc_new subscribe logic 2" xfId="54887"/>
    <cellStyle name="_BreakdownSpec_NZDIRS-LocalCalc_new subscribe logic 3" xfId="55908"/>
    <cellStyle name="_BreakdownSpec_NZDIRS-MKTS" xfId="11"/>
    <cellStyle name="_BreakdownSpec_NZDIRS-MKTS 2" xfId="54888"/>
    <cellStyle name="_BreakdownSpec_NZDIRS-MKTS 3" xfId="55866"/>
    <cellStyle name="_BreakdownSpec_NzdTreasuryZeros" xfId="12"/>
    <cellStyle name="_BreakdownSpec_NzdTreasuryZeros 2" xfId="54889"/>
    <cellStyle name="_BreakdownSpec_NzdTreasuryZeros 3" xfId="55730"/>
    <cellStyle name="_BreakdownSpec_SampleCalc" xfId="13"/>
    <cellStyle name="_BreakdownSpec_SampleCalc 2" xfId="54890"/>
    <cellStyle name="_BreakdownSpec_SampleCalc 3" xfId="55922"/>
    <cellStyle name="_BreakdownSpec_SG-LocalCalc" xfId="14"/>
    <cellStyle name="_BreakdownSpec_SG-LocalCalc 2" xfId="54891"/>
    <cellStyle name="_BreakdownSpec_SG-LocalCalc 3" xfId="55871"/>
    <cellStyle name="_BreakdownSpec_SG-LocalCalc_DEV" xfId="15"/>
    <cellStyle name="_BreakdownSpec_SG-LocalCalc_DEV 2" xfId="54892"/>
    <cellStyle name="_BreakdownSpec_SG-LocalCalc_DEV 3" xfId="55725"/>
    <cellStyle name="_BreakdownSpec_TreasuryZeros" xfId="16"/>
    <cellStyle name="_BreakdownSpec_TreasuryZeros 2" xfId="54893"/>
    <cellStyle name="_BreakdownSpec_TreasuryZeros 3" xfId="55890"/>
    <cellStyle name="_ConsolidateMktData" xfId="17"/>
    <cellStyle name="_ConsolidateMktData 2" xfId="54894"/>
    <cellStyle name="_ConsolidateMktData 3" xfId="55723"/>
    <cellStyle name="_Days" xfId="18"/>
    <cellStyle name="_Days 2" xfId="54895"/>
    <cellStyle name="_Days 3" xfId="55744"/>
    <cellStyle name="_FXO_1mth_comparison" xfId="19"/>
    <cellStyle name="_FXO_1mth_comparison 2" xfId="54896"/>
    <cellStyle name="_FXO_1mth_comparison 3" xfId="55762"/>
    <cellStyle name="_FXO_1mth_comparison v 2" xfId="20"/>
    <cellStyle name="_FXO_1mth_comparison v 2 2" xfId="54897"/>
    <cellStyle name="_FXO_1mth_comparison v 2 3" xfId="55833"/>
    <cellStyle name="_FXO_1mth_comparison v 2_ConsolidateMktData" xfId="21"/>
    <cellStyle name="_FXO_1mth_comparison v 2_ConsolidateMktData 2" xfId="54898"/>
    <cellStyle name="_FXO_1mth_comparison v 2_ConsolidateMktData 3" xfId="55743"/>
    <cellStyle name="_FXO_1mth_comparison v 2_Days" xfId="22"/>
    <cellStyle name="_FXO_1mth_comparison v 2_Days 2" xfId="54899"/>
    <cellStyle name="_FXO_1mth_comparison v 2_Days 3" xfId="55899"/>
    <cellStyle name="_FXO_1mth_comparison v 2_FxoCorrTable" xfId="23"/>
    <cellStyle name="_FXO_1mth_comparison v 2_FxoCorrTable 2" xfId="54900"/>
    <cellStyle name="_FXO_1mth_comparison v 2_FxoCorrTable 3" xfId="55748"/>
    <cellStyle name="_FXO_1mth_comparison v 2_GetMktData" xfId="24"/>
    <cellStyle name="_FXO_1mth_comparison v 2_GetMktData 2" xfId="54901"/>
    <cellStyle name="_FXO_1mth_comparison v 2_GetMktData 3" xfId="55881"/>
    <cellStyle name="_FXO_1mth_comparison v 2_ND CNY UI" xfId="25"/>
    <cellStyle name="_FXO_1mth_comparison v 2_ND CNY UI 2" xfId="54902"/>
    <cellStyle name="_FXO_1mth_comparison v 2_ND CNY UI 3" xfId="55843"/>
    <cellStyle name="_FXO_1mth_comparison v 2_NZDIRS-LocalCalc" xfId="26"/>
    <cellStyle name="_FXO_1mth_comparison v 2_NZDIRS-LocalCalc 2" xfId="54903"/>
    <cellStyle name="_FXO_1mth_comparison v 2_NZDIRS-LocalCalc 3" xfId="55827"/>
    <cellStyle name="_FXO_1mth_comparison v 2_NZDIRS-LocalCalc_Multiuser" xfId="27"/>
    <cellStyle name="_FXO_1mth_comparison v 2_NZDIRS-LocalCalc_Multiuser 2" xfId="54904"/>
    <cellStyle name="_FXO_1mth_comparison v 2_NZDIRS-LocalCalc_Multiuser 3" xfId="55731"/>
    <cellStyle name="_FXO_1mth_comparison v 2_NZDIRS-LocalCalc_new subscribe logic" xfId="28"/>
    <cellStyle name="_FXO_1mth_comparison v 2_NZDIRS-LocalCalc_new subscribe logic 2" xfId="54905"/>
    <cellStyle name="_FXO_1mth_comparison v 2_NZDIRS-LocalCalc_new subscribe logic 3" xfId="55733"/>
    <cellStyle name="_FXO_1mth_comparison v 2_NZDIRS-MKTS" xfId="29"/>
    <cellStyle name="_FXO_1mth_comparison v 2_NZDIRS-MKTS 2" xfId="54906"/>
    <cellStyle name="_FXO_1mth_comparison v 2_NZDIRS-MKTS 3" xfId="55861"/>
    <cellStyle name="_FXO_1mth_comparison v 2_NzdTreasuryZeros" xfId="30"/>
    <cellStyle name="_FXO_1mth_comparison v 2_NzdTreasuryZeros 2" xfId="54907"/>
    <cellStyle name="_FXO_1mth_comparison v 2_NzdTreasuryZeros 3" xfId="55887"/>
    <cellStyle name="_FXO_1mth_comparison v 2_SampleCalc" xfId="31"/>
    <cellStyle name="_FXO_1mth_comparison v 2_SampleCalc 2" xfId="54908"/>
    <cellStyle name="_FXO_1mth_comparison v 2_SampleCalc 3" xfId="55909"/>
    <cellStyle name="_FXO_1mth_comparison v 2_SG-LocalCalc" xfId="32"/>
    <cellStyle name="_FXO_1mth_comparison v 2_SG-LocalCalc 2" xfId="54909"/>
    <cellStyle name="_FXO_1mth_comparison v 2_SG-LocalCalc 3" xfId="55863"/>
    <cellStyle name="_FXO_1mth_comparison v 2_SG-LocalCalc_DEV" xfId="33"/>
    <cellStyle name="_FXO_1mth_comparison v 2_SG-LocalCalc_DEV 2" xfId="54910"/>
    <cellStyle name="_FXO_1mth_comparison v 2_SG-LocalCalc_DEV 3" xfId="55712"/>
    <cellStyle name="_FXO_1mth_comparison v 2_TreasuryZeros" xfId="34"/>
    <cellStyle name="_FXO_1mth_comparison v 2_TreasuryZeros 2" xfId="54911"/>
    <cellStyle name="_FXO_1mth_comparison v 2_TreasuryZeros 3" xfId="55926"/>
    <cellStyle name="_FXO_1mth_comparison_ConsolidateMktData" xfId="35"/>
    <cellStyle name="_FXO_1mth_comparison_ConsolidateMktData 2" xfId="54912"/>
    <cellStyle name="_FXO_1mth_comparison_ConsolidateMktData 3" xfId="55857"/>
    <cellStyle name="_FXO_1mth_comparison_Days" xfId="36"/>
    <cellStyle name="_FXO_1mth_comparison_Days 2" xfId="54913"/>
    <cellStyle name="_FXO_1mth_comparison_Days 3" xfId="55715"/>
    <cellStyle name="_FXO_1mth_comparison_FxoCorrTable" xfId="37"/>
    <cellStyle name="_FXO_1mth_comparison_FxoCorrTable 2" xfId="54914"/>
    <cellStyle name="_FXO_1mth_comparison_FxoCorrTable 3" xfId="55819"/>
    <cellStyle name="_FXO_1mth_comparison_GetMktData" xfId="38"/>
    <cellStyle name="_FXO_1mth_comparison_GetMktData 2" xfId="54915"/>
    <cellStyle name="_FXO_1mth_comparison_GetMktData 3" xfId="55777"/>
    <cellStyle name="_FXO_1mth_comparison_ND CNY UI" xfId="39"/>
    <cellStyle name="_FXO_1mth_comparison_ND CNY UI 2" xfId="54916"/>
    <cellStyle name="_FXO_1mth_comparison_ND CNY UI 3" xfId="55761"/>
    <cellStyle name="_FXO_1mth_comparison_NZDIRS-LocalCalc" xfId="40"/>
    <cellStyle name="_FXO_1mth_comparison_NZDIRS-LocalCalc 2" xfId="54917"/>
    <cellStyle name="_FXO_1mth_comparison_NZDIRS-LocalCalc 3" xfId="55834"/>
    <cellStyle name="_FXO_1mth_comparison_NZDIRS-LocalCalc_Multiuser" xfId="41"/>
    <cellStyle name="_FXO_1mth_comparison_NZDIRS-LocalCalc_Multiuser 2" xfId="54918"/>
    <cellStyle name="_FXO_1mth_comparison_NZDIRS-LocalCalc_Multiuser 3" xfId="55771"/>
    <cellStyle name="_FXO_1mth_comparison_NZDIRS-LocalCalc_new subscribe logic" xfId="42"/>
    <cellStyle name="_FXO_1mth_comparison_NZDIRS-LocalCalc_new subscribe logic 2" xfId="54919"/>
    <cellStyle name="_FXO_1mth_comparison_NZDIRS-LocalCalc_new subscribe logic 3" xfId="55676"/>
    <cellStyle name="_FXO_1mth_comparison_NZDIRS-MKTS" xfId="43"/>
    <cellStyle name="_FXO_1mth_comparison_NZDIRS-MKTS 2" xfId="54920"/>
    <cellStyle name="_FXO_1mth_comparison_NZDIRS-MKTS 3" xfId="55678"/>
    <cellStyle name="_FXO_1mth_comparison_NzdTreasuryZeros" xfId="44"/>
    <cellStyle name="_FXO_1mth_comparison_NzdTreasuryZeros 2" xfId="54921"/>
    <cellStyle name="_FXO_1mth_comparison_NzdTreasuryZeros 3" xfId="55921"/>
    <cellStyle name="_FXO_1mth_comparison_SampleCalc" xfId="45"/>
    <cellStyle name="_FXO_1mth_comparison_SampleCalc 2" xfId="54922"/>
    <cellStyle name="_FXO_1mth_comparison_SampleCalc 3" xfId="55720"/>
    <cellStyle name="_FXO_1mth_comparison_SG-LocalCalc" xfId="46"/>
    <cellStyle name="_FXO_1mth_comparison_SG-LocalCalc 2" xfId="54923"/>
    <cellStyle name="_FXO_1mth_comparison_SG-LocalCalc 3" xfId="55680"/>
    <cellStyle name="_FXO_1mth_comparison_SG-LocalCalc_DEV" xfId="47"/>
    <cellStyle name="_FXO_1mth_comparison_SG-LocalCalc_DEV 2" xfId="54924"/>
    <cellStyle name="_FXO_1mth_comparison_SG-LocalCalc_DEV 3" xfId="55865"/>
    <cellStyle name="_FXO_1mth_comparison_TreasuryZeros" xfId="48"/>
    <cellStyle name="_FXO_1mth_comparison_TreasuryZeros 2" xfId="54925"/>
    <cellStyle name="_FXO_1mth_comparison_TreasuryZeros 3" xfId="55679"/>
    <cellStyle name="_FXO_Cleaned_Hypothetical_PnL_MXG" xfId="49"/>
    <cellStyle name="_FXO_Cleaned_Hypothetical_PnL_MXG 2" xfId="54926"/>
    <cellStyle name="_FXO_Cleaned_Hypothetical_PnL_MXG 3" xfId="55911"/>
    <cellStyle name="_FXO_Cleaned_Hypothetical_PnL_MXG_ConsolidateMktData" xfId="50"/>
    <cellStyle name="_FXO_Cleaned_Hypothetical_PnL_MXG_ConsolidateMktData 2" xfId="54927"/>
    <cellStyle name="_FXO_Cleaned_Hypothetical_PnL_MXG_ConsolidateMktData 3" xfId="55706"/>
    <cellStyle name="_FXO_Cleaned_Hypothetical_PnL_MXG_Days" xfId="51"/>
    <cellStyle name="_FXO_Cleaned_Hypothetical_PnL_MXG_Days 2" xfId="54928"/>
    <cellStyle name="_FXO_Cleaned_Hypothetical_PnL_MXG_Days 3" xfId="55782"/>
    <cellStyle name="_FXO_Cleaned_Hypothetical_PnL_MXG_FxoCorrTable" xfId="52"/>
    <cellStyle name="_FXO_Cleaned_Hypothetical_PnL_MXG_FxoCorrTable 2" xfId="54929"/>
    <cellStyle name="_FXO_Cleaned_Hypothetical_PnL_MXG_FxoCorrTable 3" xfId="55916"/>
    <cellStyle name="_FXO_Cleaned_Hypothetical_PnL_MXG_GetMktData" xfId="53"/>
    <cellStyle name="_FXO_Cleaned_Hypothetical_PnL_MXG_GetMktData 2" xfId="54930"/>
    <cellStyle name="_FXO_Cleaned_Hypothetical_PnL_MXG_GetMktData 3" xfId="55842"/>
    <cellStyle name="_FXO_Cleaned_Hypothetical_PnL_MXG_ND CNY UI" xfId="54"/>
    <cellStyle name="_FXO_Cleaned_Hypothetical_PnL_MXG_ND CNY UI 2" xfId="54931"/>
    <cellStyle name="_FXO_Cleaned_Hypothetical_PnL_MXG_ND CNY UI 3" xfId="55749"/>
    <cellStyle name="_FXO_Cleaned_Hypothetical_PnL_MXG_NZDIRS-LocalCalc" xfId="55"/>
    <cellStyle name="_FXO_Cleaned_Hypothetical_PnL_MXG_NZDIRS-LocalCalc 2" xfId="54932"/>
    <cellStyle name="_FXO_Cleaned_Hypothetical_PnL_MXG_NZDIRS-LocalCalc 3" xfId="55855"/>
    <cellStyle name="_FXO_Cleaned_Hypothetical_PnL_MXG_NZDIRS-LocalCalc_Multiuser" xfId="56"/>
    <cellStyle name="_FXO_Cleaned_Hypothetical_PnL_MXG_NZDIRS-LocalCalc_Multiuser 2" xfId="54933"/>
    <cellStyle name="_FXO_Cleaned_Hypothetical_PnL_MXG_NZDIRS-LocalCalc_Multiuser 3" xfId="55751"/>
    <cellStyle name="_FXO_Cleaned_Hypothetical_PnL_MXG_NZDIRS-LocalCalc_new subscribe logic" xfId="57"/>
    <cellStyle name="_FXO_Cleaned_Hypothetical_PnL_MXG_NZDIRS-LocalCalc_new subscribe logic 2" xfId="54934"/>
    <cellStyle name="_FXO_Cleaned_Hypothetical_PnL_MXG_NZDIRS-LocalCalc_new subscribe logic 3" xfId="55902"/>
    <cellStyle name="_FXO_Cleaned_Hypothetical_PnL_MXG_NZDIRS-MKTS" xfId="58"/>
    <cellStyle name="_FXO_Cleaned_Hypothetical_PnL_MXG_NZDIRS-MKTS 2" xfId="54935"/>
    <cellStyle name="_FXO_Cleaned_Hypothetical_PnL_MXG_NZDIRS-MKTS 3" xfId="55849"/>
    <cellStyle name="_FXO_Cleaned_Hypothetical_PnL_MXG_NzdTreasuryZeros" xfId="59"/>
    <cellStyle name="_FXO_Cleaned_Hypothetical_PnL_MXG_NzdTreasuryZeros 2" xfId="54936"/>
    <cellStyle name="_FXO_Cleaned_Hypothetical_PnL_MXG_NzdTreasuryZeros 3" xfId="55828"/>
    <cellStyle name="_FXO_Cleaned_Hypothetical_PnL_MXG_SampleCalc" xfId="60"/>
    <cellStyle name="_FXO_Cleaned_Hypothetical_PnL_MXG_SampleCalc 2" xfId="54937"/>
    <cellStyle name="_FXO_Cleaned_Hypothetical_PnL_MXG_SampleCalc 3" xfId="55923"/>
    <cellStyle name="_FXO_Cleaned_Hypothetical_PnL_MXG_SG-LocalCalc" xfId="61"/>
    <cellStyle name="_FXO_Cleaned_Hypothetical_PnL_MXG_SG-LocalCalc 2" xfId="54938"/>
    <cellStyle name="_FXO_Cleaned_Hypothetical_PnL_MXG_SG-LocalCalc 3" xfId="55868"/>
    <cellStyle name="_FXO_Cleaned_Hypothetical_PnL_MXG_SG-LocalCalc_DEV" xfId="62"/>
    <cellStyle name="_FXO_Cleaned_Hypothetical_PnL_MXG_SG-LocalCalc_DEV 2" xfId="54939"/>
    <cellStyle name="_FXO_Cleaned_Hypothetical_PnL_MXG_SG-LocalCalc_DEV 3" xfId="55876"/>
    <cellStyle name="_FXO_Cleaned_Hypothetical_PnL_MXG_TreasuryZeros" xfId="63"/>
    <cellStyle name="_FXO_Cleaned_Hypothetical_PnL_MXG_TreasuryZeros 2" xfId="54940"/>
    <cellStyle name="_FXO_Cleaned_Hypothetical_PnL_MXG_TreasuryZeros 3" xfId="55829"/>
    <cellStyle name="_FXO_PnL_by_parameter" xfId="64"/>
    <cellStyle name="_FXO_PnL_by_parameter 2" xfId="54941"/>
    <cellStyle name="_FXO_PnL_by_parameter 3" xfId="55821"/>
    <cellStyle name="_FXO_PnL_by_parameter_ConsolidateMktData" xfId="65"/>
    <cellStyle name="_FXO_PnL_by_parameter_ConsolidateMktData 2" xfId="54942"/>
    <cellStyle name="_FXO_PnL_by_parameter_ConsolidateMktData 3" xfId="55806"/>
    <cellStyle name="_FXO_PnL_by_parameter_Days" xfId="66"/>
    <cellStyle name="_FXO_PnL_by_parameter_Days 2" xfId="54943"/>
    <cellStyle name="_FXO_PnL_by_parameter_Days 3" xfId="55701"/>
    <cellStyle name="_FXO_PnL_by_parameter_FxoCorrTable" xfId="67"/>
    <cellStyle name="_FXO_PnL_by_parameter_FxoCorrTable 2" xfId="54944"/>
    <cellStyle name="_FXO_PnL_by_parameter_FxoCorrTable 3" xfId="55918"/>
    <cellStyle name="_FXO_PnL_by_parameter_GetMktData" xfId="68"/>
    <cellStyle name="_FXO_PnL_by_parameter_GetMktData 2" xfId="54945"/>
    <cellStyle name="_FXO_PnL_by_parameter_GetMktData 3" xfId="55726"/>
    <cellStyle name="_FXO_PnL_by_parameter_MXG" xfId="69"/>
    <cellStyle name="_FXO_PnL_by_parameter_MXG 2" xfId="54946"/>
    <cellStyle name="_FXO_PnL_by_parameter_MXG 3" xfId="55856"/>
    <cellStyle name="_FXO_PnL_by_parameter_MXG_ConsolidateMktData" xfId="70"/>
    <cellStyle name="_FXO_PnL_by_parameter_MXG_ConsolidateMktData 2" xfId="54947"/>
    <cellStyle name="_FXO_PnL_by_parameter_MXG_ConsolidateMktData 3" xfId="55722"/>
    <cellStyle name="_FXO_PnL_by_parameter_MXG_Days" xfId="71"/>
    <cellStyle name="_FXO_PnL_by_parameter_MXG_Days 2" xfId="54948"/>
    <cellStyle name="_FXO_PnL_by_parameter_MXG_Days 3" xfId="55757"/>
    <cellStyle name="_FXO_PnL_by_parameter_MXG_FxoCorrTable" xfId="72"/>
    <cellStyle name="_FXO_PnL_by_parameter_MXG_FxoCorrTable 2" xfId="54949"/>
    <cellStyle name="_FXO_PnL_by_parameter_MXG_FxoCorrTable 3" xfId="55779"/>
    <cellStyle name="_FXO_PnL_by_parameter_MXG_GetMktData" xfId="73"/>
    <cellStyle name="_FXO_PnL_by_parameter_MXG_GetMktData 2" xfId="54950"/>
    <cellStyle name="_FXO_PnL_by_parameter_MXG_GetMktData 3" xfId="55838"/>
    <cellStyle name="_FXO_PnL_by_parameter_MXG_ND CNY UI" xfId="74"/>
    <cellStyle name="_FXO_PnL_by_parameter_MXG_ND CNY UI 2" xfId="54951"/>
    <cellStyle name="_FXO_PnL_by_parameter_MXG_ND CNY UI 3" xfId="55682"/>
    <cellStyle name="_FXO_PnL_by_parameter_MXG_NZDIRS-LocalCalc" xfId="75"/>
    <cellStyle name="_FXO_PnL_by_parameter_MXG_NZDIRS-LocalCalc 2" xfId="54952"/>
    <cellStyle name="_FXO_PnL_by_parameter_MXG_NZDIRS-LocalCalc 3" xfId="55698"/>
    <cellStyle name="_FXO_PnL_by_parameter_MXG_NZDIRS-LocalCalc_Multiuser" xfId="76"/>
    <cellStyle name="_FXO_PnL_by_parameter_MXG_NZDIRS-LocalCalc_Multiuser 2" xfId="54953"/>
    <cellStyle name="_FXO_PnL_by_parameter_MXG_NZDIRS-LocalCalc_Multiuser 3" xfId="55836"/>
    <cellStyle name="_FXO_PnL_by_parameter_MXG_NZDIRS-LocalCalc_new subscribe logic" xfId="77"/>
    <cellStyle name="_FXO_PnL_by_parameter_MXG_NZDIRS-LocalCalc_new subscribe logic 2" xfId="54954"/>
    <cellStyle name="_FXO_PnL_by_parameter_MXG_NZDIRS-LocalCalc_new subscribe logic 3" xfId="55869"/>
    <cellStyle name="_FXO_PnL_by_parameter_MXG_NZDIRS-MKTS" xfId="78"/>
    <cellStyle name="_FXO_PnL_by_parameter_MXG_NZDIRS-MKTS 2" xfId="54955"/>
    <cellStyle name="_FXO_PnL_by_parameter_MXG_NZDIRS-MKTS 3" xfId="55719"/>
    <cellStyle name="_FXO_PnL_by_parameter_MXG_NzdTreasuryZeros" xfId="79"/>
    <cellStyle name="_FXO_PnL_by_parameter_MXG_NzdTreasuryZeros 2" xfId="54956"/>
    <cellStyle name="_FXO_PnL_by_parameter_MXG_NzdTreasuryZeros 3" xfId="55696"/>
    <cellStyle name="_FXO_PnL_by_parameter_MXG_SampleCalc" xfId="80"/>
    <cellStyle name="_FXO_PnL_by_parameter_MXG_SampleCalc 2" xfId="54957"/>
    <cellStyle name="_FXO_PnL_by_parameter_MXG_SampleCalc 3" xfId="55854"/>
    <cellStyle name="_FXO_PnL_by_parameter_MXG_SG-LocalCalc" xfId="81"/>
    <cellStyle name="_FXO_PnL_by_parameter_MXG_SG-LocalCalc 2" xfId="54958"/>
    <cellStyle name="_FXO_PnL_by_parameter_MXG_SG-LocalCalc 3" xfId="55705"/>
    <cellStyle name="_FXO_PnL_by_parameter_MXG_SG-LocalCalc_DEV" xfId="82"/>
    <cellStyle name="_FXO_PnL_by_parameter_MXG_SG-LocalCalc_DEV 2" xfId="54959"/>
    <cellStyle name="_FXO_PnL_by_parameter_MXG_SG-LocalCalc_DEV 3" xfId="55826"/>
    <cellStyle name="_FXO_PnL_by_parameter_MXG_TreasuryZeros" xfId="83"/>
    <cellStyle name="_FXO_PnL_by_parameter_MXG_TreasuryZeros 2" xfId="54960"/>
    <cellStyle name="_FXO_PnL_by_parameter_MXG_TreasuryZeros 3" xfId="55815"/>
    <cellStyle name="_FXO_PnL_by_parameter_ND CNY UI" xfId="84"/>
    <cellStyle name="_FXO_PnL_by_parameter_ND CNY UI 2" xfId="54961"/>
    <cellStyle name="_FXO_PnL_by_parameter_ND CNY UI 3" xfId="55882"/>
    <cellStyle name="_FXO_PnL_by_parameter_NZDIRS-LocalCalc" xfId="85"/>
    <cellStyle name="_FXO_PnL_by_parameter_NZDIRS-LocalCalc 2" xfId="54962"/>
    <cellStyle name="_FXO_PnL_by_parameter_NZDIRS-LocalCalc 3" xfId="55860"/>
    <cellStyle name="_FXO_PnL_by_parameter_NZDIRS-LocalCalc_Multiuser" xfId="86"/>
    <cellStyle name="_FXO_PnL_by_parameter_NZDIRS-LocalCalc_Multiuser 2" xfId="54963"/>
    <cellStyle name="_FXO_PnL_by_parameter_NZDIRS-LocalCalc_Multiuser 3" xfId="55783"/>
    <cellStyle name="_FXO_PnL_by_parameter_NZDIRS-LocalCalc_new subscribe logic" xfId="87"/>
    <cellStyle name="_FXO_PnL_by_parameter_NZDIRS-LocalCalc_new subscribe logic 2" xfId="54964"/>
    <cellStyle name="_FXO_PnL_by_parameter_NZDIRS-LocalCalc_new subscribe logic 3" xfId="55905"/>
    <cellStyle name="_FXO_PnL_by_parameter_NZDIRS-MKTS" xfId="88"/>
    <cellStyle name="_FXO_PnL_by_parameter_NZDIRS-MKTS 2" xfId="54965"/>
    <cellStyle name="_FXO_PnL_by_parameter_NZDIRS-MKTS 3" xfId="55675"/>
    <cellStyle name="_FXO_PnL_by_parameter_NzdTreasuryZeros" xfId="89"/>
    <cellStyle name="_FXO_PnL_by_parameter_NzdTreasuryZeros 2" xfId="54966"/>
    <cellStyle name="_FXO_PnL_by_parameter_NzdTreasuryZeros 3" xfId="55844"/>
    <cellStyle name="_FXO_PnL_by_parameter_SampleCalc" xfId="90"/>
    <cellStyle name="_FXO_PnL_by_parameter_SampleCalc 2" xfId="54967"/>
    <cellStyle name="_FXO_PnL_by_parameter_SampleCalc 3" xfId="55867"/>
    <cellStyle name="_FXO_PnL_by_parameter_SG-LocalCalc" xfId="91"/>
    <cellStyle name="_FXO_PnL_by_parameter_SG-LocalCalc 2" xfId="54968"/>
    <cellStyle name="_FXO_PnL_by_parameter_SG-LocalCalc 3" xfId="55835"/>
    <cellStyle name="_FXO_PnL_by_parameter_SG-LocalCalc_DEV" xfId="92"/>
    <cellStyle name="_FXO_PnL_by_parameter_SG-LocalCalc_DEV 2" xfId="54969"/>
    <cellStyle name="_FXO_PnL_by_parameter_SG-LocalCalc_DEV 3" xfId="55858"/>
    <cellStyle name="_FXO_PnL_by_parameter_TreasuryZeros" xfId="93"/>
    <cellStyle name="_FXO_PnL_by_parameter_TreasuryZeros 2" xfId="54970"/>
    <cellStyle name="_FXO_PnL_by_parameter_TreasuryZeros 3" xfId="55790"/>
    <cellStyle name="_FxoCorrTable" xfId="94"/>
    <cellStyle name="_FxoCorrTable 2" xfId="54971"/>
    <cellStyle name="_FxoCorrTable 3" xfId="55873"/>
    <cellStyle name="_GetMktData" xfId="95"/>
    <cellStyle name="_GetMktData 2" xfId="54972"/>
    <cellStyle name="_GetMktData 3" xfId="55745"/>
    <cellStyle name="_GFXO CONSOLIDATED PnL" xfId="96"/>
    <cellStyle name="_GFXO CONSOLIDATED PnL 2" xfId="54973"/>
    <cellStyle name="_GFXO CONSOLIDATED PnL 3" xfId="55689"/>
    <cellStyle name="_GFXO CONSOLIDATED PnL_ConsolidateMktData" xfId="97"/>
    <cellStyle name="_GFXO CONSOLIDATED PnL_ConsolidateMktData 2" xfId="54974"/>
    <cellStyle name="_GFXO CONSOLIDATED PnL_ConsolidateMktData 3" xfId="55925"/>
    <cellStyle name="_GFXO CONSOLIDATED PnL_Days" xfId="98"/>
    <cellStyle name="_GFXO CONSOLIDATED PnL_Days 2" xfId="54975"/>
    <cellStyle name="_GFXO CONSOLIDATED PnL_Days 3" xfId="55919"/>
    <cellStyle name="_GFXO CONSOLIDATED PnL_FxoCorrTable" xfId="99"/>
    <cellStyle name="_GFXO CONSOLIDATED PnL_FxoCorrTable 2" xfId="54976"/>
    <cellStyle name="_GFXO CONSOLIDATED PnL_FxoCorrTable 3" xfId="55813"/>
    <cellStyle name="_GFXO CONSOLIDATED PnL_GetMktData" xfId="100"/>
    <cellStyle name="_GFXO CONSOLIDATED PnL_GetMktData 2" xfId="54977"/>
    <cellStyle name="_GFXO CONSOLIDATED PnL_GetMktData 3" xfId="55924"/>
    <cellStyle name="_GFXO CONSOLIDATED PnL_ND CNY UI" xfId="101"/>
    <cellStyle name="_GFXO CONSOLIDATED PnL_ND CNY UI 2" xfId="54978"/>
    <cellStyle name="_GFXO CONSOLIDATED PnL_ND CNY UI 3" xfId="55752"/>
    <cellStyle name="_GFXO CONSOLIDATED PnL_NZDIRS-LocalCalc" xfId="102"/>
    <cellStyle name="_GFXO CONSOLIDATED PnL_NZDIRS-LocalCalc 2" xfId="54979"/>
    <cellStyle name="_GFXO CONSOLIDATED PnL_NZDIRS-LocalCalc 3" xfId="55769"/>
    <cellStyle name="_GFXO CONSOLIDATED PnL_NZDIRS-LocalCalc_Multiuser" xfId="103"/>
    <cellStyle name="_GFXO CONSOLIDATED PnL_NZDIRS-LocalCalc_Multiuser 2" xfId="54980"/>
    <cellStyle name="_GFXO CONSOLIDATED PnL_NZDIRS-LocalCalc_Multiuser 3" xfId="55837"/>
    <cellStyle name="_GFXO CONSOLIDATED PnL_NZDIRS-LocalCalc_new subscribe logic" xfId="104"/>
    <cellStyle name="_GFXO CONSOLIDATED PnL_NZDIRS-LocalCalc_new subscribe logic 2" xfId="54981"/>
    <cellStyle name="_GFXO CONSOLIDATED PnL_NZDIRS-LocalCalc_new subscribe logic 3" xfId="55692"/>
    <cellStyle name="_GFXO CONSOLIDATED PnL_NZDIRS-MKTS" xfId="105"/>
    <cellStyle name="_GFXO CONSOLIDATED PnL_NZDIRS-MKTS 2" xfId="54982"/>
    <cellStyle name="_GFXO CONSOLIDATED PnL_NZDIRS-MKTS 3" xfId="55822"/>
    <cellStyle name="_GFXO CONSOLIDATED PnL_NzdTreasuryZeros" xfId="106"/>
    <cellStyle name="_GFXO CONSOLIDATED PnL_NzdTreasuryZeros 2" xfId="54983"/>
    <cellStyle name="_GFXO CONSOLIDATED PnL_NzdTreasuryZeros 3" xfId="55824"/>
    <cellStyle name="_GFXO CONSOLIDATED PnL_SampleCalc" xfId="107"/>
    <cellStyle name="_GFXO CONSOLIDATED PnL_SampleCalc 2" xfId="54984"/>
    <cellStyle name="_GFXO CONSOLIDATED PnL_SampleCalc 3" xfId="55870"/>
    <cellStyle name="_GFXO CONSOLIDATED PnL_SG-LocalCalc" xfId="108"/>
    <cellStyle name="_GFXO CONSOLIDATED PnL_SG-LocalCalc 2" xfId="54985"/>
    <cellStyle name="_GFXO CONSOLIDATED PnL_SG-LocalCalc 3" xfId="55732"/>
    <cellStyle name="_GFXO CONSOLIDATED PnL_SG-LocalCalc_DEV" xfId="109"/>
    <cellStyle name="_GFXO CONSOLIDATED PnL_SG-LocalCalc_DEV 2" xfId="54986"/>
    <cellStyle name="_GFXO CONSOLIDATED PnL_SG-LocalCalc_DEV 3" xfId="55775"/>
    <cellStyle name="_GFXO CONSOLIDATED PnL_TreasuryZeros" xfId="110"/>
    <cellStyle name="_GFXO CONSOLIDATED PnL_TreasuryZeros 2" xfId="54987"/>
    <cellStyle name="_GFXO CONSOLIDATED PnL_TreasuryZeros 3" xfId="55910"/>
    <cellStyle name="_gfxoweek" xfId="111"/>
    <cellStyle name="_gfxoweek 2" xfId="54988"/>
    <cellStyle name="_gfxoweek 3" xfId="55888"/>
    <cellStyle name="_gfxoweek v2" xfId="112"/>
    <cellStyle name="_gfxoweek v2 2" xfId="54989"/>
    <cellStyle name="_gfxoweek v2 3" xfId="55830"/>
    <cellStyle name="_gfxoweek v2_ConsolidateMktData" xfId="113"/>
    <cellStyle name="_gfxoweek v2_ConsolidateMktData 2" xfId="54990"/>
    <cellStyle name="_gfxoweek v2_ConsolidateMktData 3" xfId="55914"/>
    <cellStyle name="_gfxoweek v2_Days" xfId="114"/>
    <cellStyle name="_gfxoweek v2_Days 2" xfId="54991"/>
    <cellStyle name="_gfxoweek v2_Days 3" xfId="55895"/>
    <cellStyle name="_gfxoweek v2_FxoCorrTable" xfId="115"/>
    <cellStyle name="_gfxoweek v2_FxoCorrTable 2" xfId="54992"/>
    <cellStyle name="_gfxoweek v2_FxoCorrTable 3" xfId="55864"/>
    <cellStyle name="_gfxoweek v2_GetMktData" xfId="116"/>
    <cellStyle name="_gfxoweek v2_GetMktData 2" xfId="54993"/>
    <cellStyle name="_gfxoweek v2_GetMktData 3" xfId="55883"/>
    <cellStyle name="_gfxoweek v2_ND CNY UI" xfId="117"/>
    <cellStyle name="_gfxoweek v2_ND CNY UI 2" xfId="54994"/>
    <cellStyle name="_gfxoweek v2_ND CNY UI 3" xfId="55831"/>
    <cellStyle name="_gfxoweek v2_NZDIRS-LocalCalc" xfId="118"/>
    <cellStyle name="_gfxoweek v2_NZDIRS-LocalCalc 2" xfId="54995"/>
    <cellStyle name="_gfxoweek v2_NZDIRS-LocalCalc 3" xfId="55741"/>
    <cellStyle name="_gfxoweek v2_NZDIRS-LocalCalc_Multiuser" xfId="119"/>
    <cellStyle name="_gfxoweek v2_NZDIRS-LocalCalc_Multiuser 2" xfId="54996"/>
    <cellStyle name="_gfxoweek v2_NZDIRS-LocalCalc_Multiuser 3" xfId="55708"/>
    <cellStyle name="_gfxoweek v2_NZDIRS-LocalCalc_new subscribe logic" xfId="120"/>
    <cellStyle name="_gfxoweek v2_NZDIRS-LocalCalc_new subscribe logic 2" xfId="54997"/>
    <cellStyle name="_gfxoweek v2_NZDIRS-LocalCalc_new subscribe logic 3" xfId="55729"/>
    <cellStyle name="_gfxoweek v2_NZDIRS-MKTS" xfId="121"/>
    <cellStyle name="_gfxoweek v2_NZDIRS-MKTS 2" xfId="54998"/>
    <cellStyle name="_gfxoweek v2_NZDIRS-MKTS 3" xfId="55734"/>
    <cellStyle name="_gfxoweek v2_NzdTreasuryZeros" xfId="122"/>
    <cellStyle name="_gfxoweek v2_NzdTreasuryZeros 2" xfId="54999"/>
    <cellStyle name="_gfxoweek v2_NzdTreasuryZeros 3" xfId="55892"/>
    <cellStyle name="_gfxoweek v2_SampleCalc" xfId="123"/>
    <cellStyle name="_gfxoweek v2_SampleCalc 2" xfId="55000"/>
    <cellStyle name="_gfxoweek v2_SampleCalc 3" xfId="55710"/>
    <cellStyle name="_gfxoweek v2_SG-LocalCalc" xfId="124"/>
    <cellStyle name="_gfxoweek v2_SG-LocalCalc 2" xfId="55001"/>
    <cellStyle name="_gfxoweek v2_SG-LocalCalc 3" xfId="55766"/>
    <cellStyle name="_gfxoweek v2_SG-LocalCalc_DEV" xfId="125"/>
    <cellStyle name="_gfxoweek v2_SG-LocalCalc_DEV 2" xfId="55002"/>
    <cellStyle name="_gfxoweek v2_SG-LocalCalc_DEV 3" xfId="55901"/>
    <cellStyle name="_gfxoweek v2_TreasuryZeros" xfId="126"/>
    <cellStyle name="_gfxoweek v2_TreasuryZeros 2" xfId="55003"/>
    <cellStyle name="_gfxoweek v2_TreasuryZeros 3" xfId="55840"/>
    <cellStyle name="_gfxoweek_ConsolidateMktData" xfId="127"/>
    <cellStyle name="_gfxoweek_ConsolidateMktData 2" xfId="55004"/>
    <cellStyle name="_gfxoweek_ConsolidateMktData 3" xfId="55781"/>
    <cellStyle name="_gfxoweek_Days" xfId="128"/>
    <cellStyle name="_gfxoweek_Days 2" xfId="55005"/>
    <cellStyle name="_gfxoweek_Days 3" xfId="55885"/>
    <cellStyle name="_gfxoweek_FxoCorrTable" xfId="129"/>
    <cellStyle name="_gfxoweek_FxoCorrTable 2" xfId="55006"/>
    <cellStyle name="_gfxoweek_FxoCorrTable 3" xfId="55809"/>
    <cellStyle name="_gfxoweek_GetMktData" xfId="130"/>
    <cellStyle name="_gfxoweek_GetMktData 2" xfId="55007"/>
    <cellStyle name="_gfxoweek_GetMktData 3" xfId="55877"/>
    <cellStyle name="_gfxoweek_ND CNY UI" xfId="131"/>
    <cellStyle name="_gfxoweek_ND CNY UI 2" xfId="55008"/>
    <cellStyle name="_gfxoweek_ND CNY UI 3" xfId="55915"/>
    <cellStyle name="_gfxoweek_NZDIRS-LocalCalc" xfId="132"/>
    <cellStyle name="_gfxoweek_NZDIRS-LocalCalc 2" xfId="55009"/>
    <cellStyle name="_gfxoweek_NZDIRS-LocalCalc 3" xfId="55739"/>
    <cellStyle name="_gfxoweek_NZDIRS-LocalCalc_Multiuser" xfId="133"/>
    <cellStyle name="_gfxoweek_NZDIRS-LocalCalc_Multiuser 2" xfId="55010"/>
    <cellStyle name="_gfxoweek_NZDIRS-LocalCalc_Multiuser 3" xfId="55763"/>
    <cellStyle name="_gfxoweek_NZDIRS-LocalCalc_new subscribe logic" xfId="134"/>
    <cellStyle name="_gfxoweek_NZDIRS-LocalCalc_new subscribe logic 2" xfId="55011"/>
    <cellStyle name="_gfxoweek_NZDIRS-LocalCalc_new subscribe logic 3" xfId="55737"/>
    <cellStyle name="_gfxoweek_NZDIRS-MKTS" xfId="135"/>
    <cellStyle name="_gfxoweek_NZDIRS-MKTS 2" xfId="55012"/>
    <cellStyle name="_gfxoweek_NZDIRS-MKTS 3" xfId="55759"/>
    <cellStyle name="_gfxoweek_NzdTreasuryZeros" xfId="136"/>
    <cellStyle name="_gfxoweek_NzdTreasuryZeros 2" xfId="55013"/>
    <cellStyle name="_gfxoweek_NzdTreasuryZeros 3" xfId="55767"/>
    <cellStyle name="_gfxoweek_SampleCalc" xfId="137"/>
    <cellStyle name="_gfxoweek_SampleCalc 2" xfId="55014"/>
    <cellStyle name="_gfxoweek_SampleCalc 3" xfId="55846"/>
    <cellStyle name="_gfxoweek_SG-LocalCalc" xfId="138"/>
    <cellStyle name="_gfxoweek_SG-LocalCalc 2" xfId="55015"/>
    <cellStyle name="_gfxoweek_SG-LocalCalc 3" xfId="55736"/>
    <cellStyle name="_gfxoweek_SG-LocalCalc_DEV" xfId="139"/>
    <cellStyle name="_gfxoweek_SG-LocalCalc_DEV 2" xfId="55016"/>
    <cellStyle name="_gfxoweek_SG-LocalCalc_DEV 3" xfId="55760"/>
    <cellStyle name="_gfxoweek_TreasuryZeros" xfId="140"/>
    <cellStyle name="_gfxoweek_TreasuryZeros 2" xfId="55017"/>
    <cellStyle name="_gfxoweek_TreasuryZeros 3" xfId="55709"/>
    <cellStyle name="_ND CNY UI" xfId="141"/>
    <cellStyle name="_ND CNY UI 2" xfId="55018"/>
    <cellStyle name="_ND CNY UI 3" xfId="55839"/>
    <cellStyle name="_NZDIRS-LocalCalc" xfId="142"/>
    <cellStyle name="_NZDIRS-LocalCalc 2" xfId="55019"/>
    <cellStyle name="_NZDIRS-LocalCalc 3" xfId="55845"/>
    <cellStyle name="_NZDIRS-LocalCalc_Multiuser" xfId="143"/>
    <cellStyle name="_NZDIRS-LocalCalc_Multiuser 2" xfId="55020"/>
    <cellStyle name="_NZDIRS-LocalCalc_Multiuser 3" xfId="55747"/>
    <cellStyle name="_NZDIRS-LocalCalc_new subscribe logic" xfId="144"/>
    <cellStyle name="_NZDIRS-LocalCalc_new subscribe logic 2" xfId="55021"/>
    <cellStyle name="_NZDIRS-LocalCalc_new subscribe logic 3" xfId="55812"/>
    <cellStyle name="_NZDIRS-MKTS" xfId="145"/>
    <cellStyle name="_NZDIRS-MKTS 2" xfId="55022"/>
    <cellStyle name="_NZDIRS-MKTS 3" xfId="55778"/>
    <cellStyle name="_NzdTreasuryZeros" xfId="146"/>
    <cellStyle name="_NzdTreasuryZeros 2" xfId="55023"/>
    <cellStyle name="_NzdTreasuryZeros 3" xfId="55894"/>
    <cellStyle name="_OPTIONS Board" xfId="147"/>
    <cellStyle name="_OPTIONS Board 2" xfId="55024"/>
    <cellStyle name="_OPTIONS Board 3" xfId="55814"/>
    <cellStyle name="_SampleCalc" xfId="148"/>
    <cellStyle name="_SampleCalc 2" xfId="55025"/>
    <cellStyle name="_SampleCalc 3" xfId="55788"/>
    <cellStyle name="_SG-LocalCalc" xfId="149"/>
    <cellStyle name="_SG-LocalCalc 2" xfId="55026"/>
    <cellStyle name="_SG-LocalCalc 3" xfId="55703"/>
    <cellStyle name="_SG-LocalCalc_DEV" xfId="150"/>
    <cellStyle name="_SG-LocalCalc_DEV 2" xfId="55027"/>
    <cellStyle name="_SG-LocalCalc_DEV 3" xfId="55773"/>
    <cellStyle name="_Sheet1" xfId="151"/>
    <cellStyle name="_Sheet1 2" xfId="55028"/>
    <cellStyle name="_Sheet1 3" xfId="55816"/>
    <cellStyle name="_Sheet1_ConsolidateMktData" xfId="152"/>
    <cellStyle name="_Sheet1_ConsolidateMktData 2" xfId="55029"/>
    <cellStyle name="_Sheet1_ConsolidateMktData 3" xfId="55875"/>
    <cellStyle name="_Sheet1_Days" xfId="153"/>
    <cellStyle name="_Sheet1_Days 2" xfId="55030"/>
    <cellStyle name="_Sheet1_Days 3" xfId="55848"/>
    <cellStyle name="_Sheet1_FxoCorrTable" xfId="154"/>
    <cellStyle name="_Sheet1_FxoCorrTable 2" xfId="55031"/>
    <cellStyle name="_Sheet1_FxoCorrTable 3" xfId="55903"/>
    <cellStyle name="_Sheet1_GetMktData" xfId="155"/>
    <cellStyle name="_Sheet1_GetMktData 2" xfId="55032"/>
    <cellStyle name="_Sheet1_GetMktData 3" xfId="55702"/>
    <cellStyle name="_Sheet1_ND CNY UI" xfId="156"/>
    <cellStyle name="_Sheet1_ND CNY UI 2" xfId="55033"/>
    <cellStyle name="_Sheet1_ND CNY UI 3" xfId="55727"/>
    <cellStyle name="_Sheet1_NZDIRS-LocalCalc" xfId="157"/>
    <cellStyle name="_Sheet1_NZDIRS-LocalCalc 2" xfId="55034"/>
    <cellStyle name="_Sheet1_NZDIRS-LocalCalc 3" xfId="55787"/>
    <cellStyle name="_Sheet1_NZDIRS-LocalCalc_Multiuser" xfId="158"/>
    <cellStyle name="_Sheet1_NZDIRS-LocalCalc_Multiuser 2" xfId="55035"/>
    <cellStyle name="_Sheet1_NZDIRS-LocalCalc_Multiuser 3" xfId="55742"/>
    <cellStyle name="_Sheet1_NZDIRS-LocalCalc_new subscribe logic" xfId="159"/>
    <cellStyle name="_Sheet1_NZDIRS-LocalCalc_new subscribe logic 2" xfId="55036"/>
    <cellStyle name="_Sheet1_NZDIRS-LocalCalc_new subscribe logic 3" xfId="55699"/>
    <cellStyle name="_Sheet1_NZDIRS-MKTS" xfId="160"/>
    <cellStyle name="_Sheet1_NZDIRS-MKTS 2" xfId="55037"/>
    <cellStyle name="_Sheet1_NZDIRS-MKTS 3" xfId="55683"/>
    <cellStyle name="_Sheet1_NzdTreasuryZeros" xfId="161"/>
    <cellStyle name="_Sheet1_NzdTreasuryZeros 2" xfId="55038"/>
    <cellStyle name="_Sheet1_NzdTreasuryZeros 3" xfId="55891"/>
    <cellStyle name="_Sheet1_SampleCalc" xfId="162"/>
    <cellStyle name="_Sheet1_SampleCalc 2" xfId="55039"/>
    <cellStyle name="_Sheet1_SampleCalc 3" xfId="55716"/>
    <cellStyle name="_Sheet1_SG-LocalCalc" xfId="163"/>
    <cellStyle name="_Sheet1_SG-LocalCalc 2" xfId="55040"/>
    <cellStyle name="_Sheet1_SG-LocalCalc 3" xfId="55817"/>
    <cellStyle name="_Sheet1_SG-LocalCalc_DEV" xfId="164"/>
    <cellStyle name="_Sheet1_SG-LocalCalc_DEV 2" xfId="55041"/>
    <cellStyle name="_Sheet1_SG-LocalCalc_DEV 3" xfId="55852"/>
    <cellStyle name="_Sheet1_TreasuryZeros" xfId="165"/>
    <cellStyle name="_Sheet1_TreasuryZeros 2" xfId="55042"/>
    <cellStyle name="_Sheet1_TreasuryZeros 3" xfId="55874"/>
    <cellStyle name="_TreasuryZeros" xfId="166"/>
    <cellStyle name="_TreasuryZeros 2" xfId="55043"/>
    <cellStyle name="_TreasuryZeros 3" xfId="55917"/>
    <cellStyle name="_ZAT2001e97" xfId="167"/>
    <cellStyle name="_ZAT2001e97 2" xfId="55044"/>
    <cellStyle name="_ZAT2001e97 3" xfId="55717"/>
    <cellStyle name="_ZAT2001e97_ConsolidateMktData" xfId="168"/>
    <cellStyle name="_ZAT2001e97_ConsolidateMktData 2" xfId="55045"/>
    <cellStyle name="_ZAT2001e97_ConsolidateMktData 3" xfId="55746"/>
    <cellStyle name="_ZAT2001e97_Days" xfId="169"/>
    <cellStyle name="_ZAT2001e97_Days 2" xfId="55046"/>
    <cellStyle name="_ZAT2001e97_Days 3" xfId="55898"/>
    <cellStyle name="_ZAT2001e97_FxoCorrTable" xfId="170"/>
    <cellStyle name="_ZAT2001e97_FxoCorrTable 2" xfId="55047"/>
    <cellStyle name="_ZAT2001e97_FxoCorrTable 3" xfId="55753"/>
    <cellStyle name="_ZAT2001e97_GetMktData" xfId="171"/>
    <cellStyle name="_ZAT2001e97_GetMktData 2" xfId="55048"/>
    <cellStyle name="_ZAT2001e97_GetMktData 3" xfId="55688"/>
    <cellStyle name="_ZAT2001e97_ND CNY UI" xfId="172"/>
    <cellStyle name="_ZAT2001e97_ND CNY UI 2" xfId="55049"/>
    <cellStyle name="_ZAT2001e97_ND CNY UI 3" xfId="55772"/>
    <cellStyle name="_ZAT2001e97_NZDIRS-LocalCalc" xfId="173"/>
    <cellStyle name="_ZAT2001e97_NZDIRS-LocalCalc 2" xfId="55050"/>
    <cellStyle name="_ZAT2001e97_NZDIRS-LocalCalc 3" xfId="55884"/>
    <cellStyle name="_ZAT2001e97_NZDIRS-LocalCalc_Multiuser" xfId="174"/>
    <cellStyle name="_ZAT2001e97_NZDIRS-LocalCalc_Multiuser 2" xfId="55051"/>
    <cellStyle name="_ZAT2001e97_NZDIRS-LocalCalc_Multiuser 3" xfId="55904"/>
    <cellStyle name="_ZAT2001e97_NZDIRS-LocalCalc_new subscribe logic" xfId="175"/>
    <cellStyle name="_ZAT2001e97_NZDIRS-LocalCalc_new subscribe logic 2" xfId="55052"/>
    <cellStyle name="_ZAT2001e97_NZDIRS-LocalCalc_new subscribe logic 3" xfId="55811"/>
    <cellStyle name="_ZAT2001e97_NZDIRS-MKTS" xfId="176"/>
    <cellStyle name="_ZAT2001e97_NZDIRS-MKTS 2" xfId="55053"/>
    <cellStyle name="_ZAT2001e97_NZDIRS-MKTS 3" xfId="55851"/>
    <cellStyle name="_ZAT2001e97_NzdTreasuryZeros" xfId="177"/>
    <cellStyle name="_ZAT2001e97_NzdTreasuryZeros 2" xfId="55054"/>
    <cellStyle name="_ZAT2001e97_NzdTreasuryZeros 3" xfId="55847"/>
    <cellStyle name="_ZAT2001e97_SampleCalc" xfId="178"/>
    <cellStyle name="_ZAT2001e97_SampleCalc 2" xfId="55055"/>
    <cellStyle name="_ZAT2001e97_SampleCalc 3" xfId="55893"/>
    <cellStyle name="_ZAT2001e97_SG-LocalCalc" xfId="179"/>
    <cellStyle name="_ZAT2001e97_SG-LocalCalc 2" xfId="55056"/>
    <cellStyle name="_ZAT2001e97_SG-LocalCalc 3" xfId="55765"/>
    <cellStyle name="_ZAT2001e97_SG-LocalCalc_DEV" xfId="180"/>
    <cellStyle name="_ZAT2001e97_SG-LocalCalc_DEV 2" xfId="55057"/>
    <cellStyle name="_ZAT2001e97_SG-LocalCalc_DEV 3" xfId="55872"/>
    <cellStyle name="_ZAT2001e97_TreasuryZeros" xfId="181"/>
    <cellStyle name="_ZAT2001e97_TreasuryZeros 2" xfId="55058"/>
    <cellStyle name="_ZAT2001e97_TreasuryZeros 3" xfId="55694"/>
    <cellStyle name="’Ê‰Ý [0.00]_guyan" xfId="182"/>
    <cellStyle name="’Ê‰Ý_guyan" xfId="183"/>
    <cellStyle name="•W?_Fem.Pro" xfId="184"/>
    <cellStyle name="•W€_Fem.Pro" xfId="185"/>
    <cellStyle name="¹éºÐÀ²_±âÅ¸" xfId="186"/>
    <cellStyle name="20% - Accent1 10" xfId="1194"/>
    <cellStyle name="20% - Accent1 10 2" xfId="2203"/>
    <cellStyle name="20% - Accent1 10 2 2" xfId="5119"/>
    <cellStyle name="20% - Accent1 10 2 2 2" xfId="20470"/>
    <cellStyle name="20% - Accent1 10 2 3" xfId="8033"/>
    <cellStyle name="20% - Accent1 10 2 4" xfId="10947"/>
    <cellStyle name="20% - Accent1 10 2 5" xfId="13859"/>
    <cellStyle name="20% - Accent1 10 2 6" xfId="16771"/>
    <cellStyle name="20% - Accent1 10 2 7" xfId="19683"/>
    <cellStyle name="20% - Accent1 10 3" xfId="4111"/>
    <cellStyle name="20% - Accent1 10 3 2" xfId="7025"/>
    <cellStyle name="20% - Accent1 10 3 2 2" xfId="20471"/>
    <cellStyle name="20% - Accent1 10 3 3" xfId="9939"/>
    <cellStyle name="20% - Accent1 10 3 4" xfId="12851"/>
    <cellStyle name="20% - Accent1 10 3 5" xfId="15763"/>
    <cellStyle name="20% - Accent1 10 3 6" xfId="18675"/>
    <cellStyle name="20% - Accent1 10 4" xfId="3213"/>
    <cellStyle name="20% - Accent1 10 4 2" xfId="20469"/>
    <cellStyle name="20% - Accent1 10 5" xfId="6129"/>
    <cellStyle name="20% - Accent1 10 6" xfId="9041"/>
    <cellStyle name="20% - Accent1 10 7" xfId="11955"/>
    <cellStyle name="20% - Accent1 10 8" xfId="14867"/>
    <cellStyle name="20% - Accent1 10 9" xfId="17779"/>
    <cellStyle name="20% - Accent1 11" xfId="1306"/>
    <cellStyle name="20% - Accent1 11 2" xfId="2315"/>
    <cellStyle name="20% - Accent1 11 2 2" xfId="5231"/>
    <cellStyle name="20% - Accent1 11 2 2 2" xfId="20473"/>
    <cellStyle name="20% - Accent1 11 2 3" xfId="8145"/>
    <cellStyle name="20% - Accent1 11 2 4" xfId="11059"/>
    <cellStyle name="20% - Accent1 11 2 5" xfId="13971"/>
    <cellStyle name="20% - Accent1 11 2 6" xfId="16883"/>
    <cellStyle name="20% - Accent1 11 2 7" xfId="19795"/>
    <cellStyle name="20% - Accent1 11 3" xfId="4223"/>
    <cellStyle name="20% - Accent1 11 3 2" xfId="7137"/>
    <cellStyle name="20% - Accent1 11 3 2 2" xfId="20474"/>
    <cellStyle name="20% - Accent1 11 3 3" xfId="10051"/>
    <cellStyle name="20% - Accent1 11 3 4" xfId="12963"/>
    <cellStyle name="20% - Accent1 11 3 5" xfId="15875"/>
    <cellStyle name="20% - Accent1 11 3 6" xfId="18787"/>
    <cellStyle name="20% - Accent1 11 4" xfId="3325"/>
    <cellStyle name="20% - Accent1 11 4 2" xfId="20472"/>
    <cellStyle name="20% - Accent1 11 5" xfId="6241"/>
    <cellStyle name="20% - Accent1 11 6" xfId="9153"/>
    <cellStyle name="20% - Accent1 11 7" xfId="12067"/>
    <cellStyle name="20% - Accent1 11 8" xfId="14979"/>
    <cellStyle name="20% - Accent1 11 9" xfId="17891"/>
    <cellStyle name="20% - Accent1 12" xfId="1418"/>
    <cellStyle name="20% - Accent1 12 2" xfId="2427"/>
    <cellStyle name="20% - Accent1 12 2 2" xfId="5343"/>
    <cellStyle name="20% - Accent1 12 2 2 2" xfId="20476"/>
    <cellStyle name="20% - Accent1 12 2 3" xfId="8257"/>
    <cellStyle name="20% - Accent1 12 2 4" xfId="11171"/>
    <cellStyle name="20% - Accent1 12 2 5" xfId="14083"/>
    <cellStyle name="20% - Accent1 12 2 6" xfId="16995"/>
    <cellStyle name="20% - Accent1 12 2 7" xfId="19907"/>
    <cellStyle name="20% - Accent1 12 3" xfId="4335"/>
    <cellStyle name="20% - Accent1 12 3 2" xfId="7249"/>
    <cellStyle name="20% - Accent1 12 3 2 2" xfId="20477"/>
    <cellStyle name="20% - Accent1 12 3 3" xfId="10163"/>
    <cellStyle name="20% - Accent1 12 3 4" xfId="13075"/>
    <cellStyle name="20% - Accent1 12 3 5" xfId="15987"/>
    <cellStyle name="20% - Accent1 12 3 6" xfId="18899"/>
    <cellStyle name="20% - Accent1 12 4" xfId="3437"/>
    <cellStyle name="20% - Accent1 12 4 2" xfId="20475"/>
    <cellStyle name="20% - Accent1 12 5" xfId="6353"/>
    <cellStyle name="20% - Accent1 12 6" xfId="9265"/>
    <cellStyle name="20% - Accent1 12 7" xfId="12179"/>
    <cellStyle name="20% - Accent1 12 8" xfId="15091"/>
    <cellStyle name="20% - Accent1 12 9" xfId="18003"/>
    <cellStyle name="20% - Accent1 13" xfId="1530"/>
    <cellStyle name="20% - Accent1 13 2" xfId="2539"/>
    <cellStyle name="20% - Accent1 13 2 2" xfId="5455"/>
    <cellStyle name="20% - Accent1 13 2 2 2" xfId="20479"/>
    <cellStyle name="20% - Accent1 13 2 3" xfId="8369"/>
    <cellStyle name="20% - Accent1 13 2 4" xfId="11283"/>
    <cellStyle name="20% - Accent1 13 2 5" xfId="14195"/>
    <cellStyle name="20% - Accent1 13 2 6" xfId="17107"/>
    <cellStyle name="20% - Accent1 13 2 7" xfId="20019"/>
    <cellStyle name="20% - Accent1 13 3" xfId="4447"/>
    <cellStyle name="20% - Accent1 13 3 2" xfId="7361"/>
    <cellStyle name="20% - Accent1 13 3 2 2" xfId="20480"/>
    <cellStyle name="20% - Accent1 13 3 3" xfId="10275"/>
    <cellStyle name="20% - Accent1 13 3 4" xfId="13187"/>
    <cellStyle name="20% - Accent1 13 3 5" xfId="16099"/>
    <cellStyle name="20% - Accent1 13 3 6" xfId="19011"/>
    <cellStyle name="20% - Accent1 13 4" xfId="3549"/>
    <cellStyle name="20% - Accent1 13 4 2" xfId="20478"/>
    <cellStyle name="20% - Accent1 13 5" xfId="6465"/>
    <cellStyle name="20% - Accent1 13 6" xfId="9377"/>
    <cellStyle name="20% - Accent1 13 7" xfId="12291"/>
    <cellStyle name="20% - Accent1 13 8" xfId="15203"/>
    <cellStyle name="20% - Accent1 13 9" xfId="18115"/>
    <cellStyle name="20% - Accent1 14" xfId="1642"/>
    <cellStyle name="20% - Accent1 14 2" xfId="2651"/>
    <cellStyle name="20% - Accent1 14 2 2" xfId="5567"/>
    <cellStyle name="20% - Accent1 14 2 2 2" xfId="20482"/>
    <cellStyle name="20% - Accent1 14 2 3" xfId="8481"/>
    <cellStyle name="20% - Accent1 14 2 4" xfId="11395"/>
    <cellStyle name="20% - Accent1 14 2 5" xfId="14307"/>
    <cellStyle name="20% - Accent1 14 2 6" xfId="17219"/>
    <cellStyle name="20% - Accent1 14 2 7" xfId="20131"/>
    <cellStyle name="20% - Accent1 14 3" xfId="4559"/>
    <cellStyle name="20% - Accent1 14 3 2" xfId="7473"/>
    <cellStyle name="20% - Accent1 14 3 2 2" xfId="20483"/>
    <cellStyle name="20% - Accent1 14 3 3" xfId="10387"/>
    <cellStyle name="20% - Accent1 14 3 4" xfId="13299"/>
    <cellStyle name="20% - Accent1 14 3 5" xfId="16211"/>
    <cellStyle name="20% - Accent1 14 3 6" xfId="19123"/>
    <cellStyle name="20% - Accent1 14 4" xfId="3661"/>
    <cellStyle name="20% - Accent1 14 4 2" xfId="20481"/>
    <cellStyle name="20% - Accent1 14 5" xfId="6577"/>
    <cellStyle name="20% - Accent1 14 6" xfId="9489"/>
    <cellStyle name="20% - Accent1 14 7" xfId="12403"/>
    <cellStyle name="20% - Accent1 14 8" xfId="15315"/>
    <cellStyle name="20% - Accent1 14 9" xfId="18227"/>
    <cellStyle name="20% - Accent1 15" xfId="1754"/>
    <cellStyle name="20% - Accent1 15 2" xfId="2763"/>
    <cellStyle name="20% - Accent1 15 2 2" xfId="5679"/>
    <cellStyle name="20% - Accent1 15 2 2 2" xfId="20485"/>
    <cellStyle name="20% - Accent1 15 2 3" xfId="8593"/>
    <cellStyle name="20% - Accent1 15 2 4" xfId="11507"/>
    <cellStyle name="20% - Accent1 15 2 5" xfId="14419"/>
    <cellStyle name="20% - Accent1 15 2 6" xfId="17331"/>
    <cellStyle name="20% - Accent1 15 2 7" xfId="20243"/>
    <cellStyle name="20% - Accent1 15 3" xfId="4671"/>
    <cellStyle name="20% - Accent1 15 3 2" xfId="7585"/>
    <cellStyle name="20% - Accent1 15 3 2 2" xfId="20486"/>
    <cellStyle name="20% - Accent1 15 3 3" xfId="10499"/>
    <cellStyle name="20% - Accent1 15 3 4" xfId="13411"/>
    <cellStyle name="20% - Accent1 15 3 5" xfId="16323"/>
    <cellStyle name="20% - Accent1 15 3 6" xfId="19235"/>
    <cellStyle name="20% - Accent1 15 4" xfId="3773"/>
    <cellStyle name="20% - Accent1 15 4 2" xfId="20484"/>
    <cellStyle name="20% - Accent1 15 5" xfId="6689"/>
    <cellStyle name="20% - Accent1 15 6" xfId="9601"/>
    <cellStyle name="20% - Accent1 15 7" xfId="12515"/>
    <cellStyle name="20% - Accent1 15 8" xfId="15427"/>
    <cellStyle name="20% - Accent1 15 9" xfId="18339"/>
    <cellStyle name="20% - Accent1 16" xfId="1866"/>
    <cellStyle name="20% - Accent1 16 2" xfId="2875"/>
    <cellStyle name="20% - Accent1 16 2 2" xfId="5791"/>
    <cellStyle name="20% - Accent1 16 2 2 2" xfId="20488"/>
    <cellStyle name="20% - Accent1 16 2 3" xfId="8705"/>
    <cellStyle name="20% - Accent1 16 2 4" xfId="11619"/>
    <cellStyle name="20% - Accent1 16 2 5" xfId="14531"/>
    <cellStyle name="20% - Accent1 16 2 6" xfId="17443"/>
    <cellStyle name="20% - Accent1 16 2 7" xfId="20355"/>
    <cellStyle name="20% - Accent1 16 3" xfId="4783"/>
    <cellStyle name="20% - Accent1 16 3 2" xfId="7697"/>
    <cellStyle name="20% - Accent1 16 3 2 2" xfId="20489"/>
    <cellStyle name="20% - Accent1 16 3 3" xfId="10611"/>
    <cellStyle name="20% - Accent1 16 3 4" xfId="13523"/>
    <cellStyle name="20% - Accent1 16 3 5" xfId="16435"/>
    <cellStyle name="20% - Accent1 16 3 6" xfId="19347"/>
    <cellStyle name="20% - Accent1 16 4" xfId="3885"/>
    <cellStyle name="20% - Accent1 16 4 2" xfId="20487"/>
    <cellStyle name="20% - Accent1 16 5" xfId="6801"/>
    <cellStyle name="20% - Accent1 16 6" xfId="9713"/>
    <cellStyle name="20% - Accent1 16 7" xfId="12627"/>
    <cellStyle name="20% - Accent1 16 8" xfId="15539"/>
    <cellStyle name="20% - Accent1 16 9" xfId="18451"/>
    <cellStyle name="20% - Accent1 17" xfId="2091"/>
    <cellStyle name="20% - Accent1 17 2" xfId="5007"/>
    <cellStyle name="20% - Accent1 17 2 2" xfId="7921"/>
    <cellStyle name="20% - Accent1 17 2 2 2" xfId="20491"/>
    <cellStyle name="20% - Accent1 17 2 3" xfId="10835"/>
    <cellStyle name="20% - Accent1 17 2 4" xfId="13747"/>
    <cellStyle name="20% - Accent1 17 2 5" xfId="16659"/>
    <cellStyle name="20% - Accent1 17 2 6" xfId="19571"/>
    <cellStyle name="20% - Accent1 17 3" xfId="3101"/>
    <cellStyle name="20% - Accent1 17 3 2" xfId="20492"/>
    <cellStyle name="20% - Accent1 17 4" xfId="6017"/>
    <cellStyle name="20% - Accent1 17 4 2" xfId="20490"/>
    <cellStyle name="20% - Accent1 17 5" xfId="8929"/>
    <cellStyle name="20% - Accent1 17 6" xfId="11843"/>
    <cellStyle name="20% - Accent1 17 7" xfId="14755"/>
    <cellStyle name="20% - Accent1 17 8" xfId="17667"/>
    <cellStyle name="20% - Accent1 18" xfId="1978"/>
    <cellStyle name="20% - Accent1 18 2" xfId="4895"/>
    <cellStyle name="20% - Accent1 18 2 2" xfId="20494"/>
    <cellStyle name="20% - Accent1 18 3" xfId="7809"/>
    <cellStyle name="20% - Accent1 18 3 2" xfId="20495"/>
    <cellStyle name="20% - Accent1 18 4" xfId="10723"/>
    <cellStyle name="20% - Accent1 18 4 2" xfId="20493"/>
    <cellStyle name="20% - Accent1 18 5" xfId="13635"/>
    <cellStyle name="20% - Accent1 18 6" xfId="16547"/>
    <cellStyle name="20% - Accent1 18 7" xfId="19459"/>
    <cellStyle name="20% - Accent1 19" xfId="3999"/>
    <cellStyle name="20% - Accent1 19 2" xfId="6913"/>
    <cellStyle name="20% - Accent1 19 2 2" xfId="20497"/>
    <cellStyle name="20% - Accent1 19 3" xfId="9827"/>
    <cellStyle name="20% - Accent1 19 3 2" xfId="20498"/>
    <cellStyle name="20% - Accent1 19 4" xfId="12739"/>
    <cellStyle name="20% - Accent1 19 4 2" xfId="20496"/>
    <cellStyle name="20% - Accent1 19 5" xfId="15651"/>
    <cellStyle name="20% - Accent1 19 6" xfId="18563"/>
    <cellStyle name="20% - Accent1 2" xfId="187"/>
    <cellStyle name="20% - Accent1 2 10" xfId="2107"/>
    <cellStyle name="20% - Accent1 2 10 2" xfId="5023"/>
    <cellStyle name="20% - Accent1 2 10 2 2" xfId="7937"/>
    <cellStyle name="20% - Accent1 2 10 2 3" xfId="10851"/>
    <cellStyle name="20% - Accent1 2 10 2 4" xfId="13763"/>
    <cellStyle name="20% - Accent1 2 10 2 5" xfId="16675"/>
    <cellStyle name="20% - Accent1 2 10 2 6" xfId="19587"/>
    <cellStyle name="20% - Accent1 2 10 3" xfId="3117"/>
    <cellStyle name="20% - Accent1 2 10 3 2" xfId="20500"/>
    <cellStyle name="20% - Accent1 2 10 4" xfId="6033"/>
    <cellStyle name="20% - Accent1 2 10 5" xfId="8945"/>
    <cellStyle name="20% - Accent1 2 10 6" xfId="11859"/>
    <cellStyle name="20% - Accent1 2 10 7" xfId="14771"/>
    <cellStyle name="20% - Accent1 2 10 8" xfId="17683"/>
    <cellStyle name="20% - Accent1 2 11" xfId="1994"/>
    <cellStyle name="20% - Accent1 2 11 2" xfId="4911"/>
    <cellStyle name="20% - Accent1 2 11 2 2" xfId="20501"/>
    <cellStyle name="20% - Accent1 2 11 3" xfId="7825"/>
    <cellStyle name="20% - Accent1 2 11 4" xfId="10739"/>
    <cellStyle name="20% - Accent1 2 11 5" xfId="13651"/>
    <cellStyle name="20% - Accent1 2 11 6" xfId="16563"/>
    <cellStyle name="20% - Accent1 2 11 7" xfId="19475"/>
    <cellStyle name="20% - Accent1 2 12" xfId="4015"/>
    <cellStyle name="20% - Accent1 2 12 2" xfId="6929"/>
    <cellStyle name="20% - Accent1 2 12 2 2" xfId="20502"/>
    <cellStyle name="20% - Accent1 2 12 3" xfId="9843"/>
    <cellStyle name="20% - Accent1 2 12 4" xfId="12755"/>
    <cellStyle name="20% - Accent1 2 12 5" xfId="15667"/>
    <cellStyle name="20% - Accent1 2 12 6" xfId="18579"/>
    <cellStyle name="20% - Accent1 2 13" xfId="3005"/>
    <cellStyle name="20% - Accent1 2 13 2" xfId="20503"/>
    <cellStyle name="20% - Accent1 2 14" xfId="5921"/>
    <cellStyle name="20% - Accent1 2 14 2" xfId="20504"/>
    <cellStyle name="20% - Accent1 2 15" xfId="8833"/>
    <cellStyle name="20% - Accent1 2 15 2" xfId="20505"/>
    <cellStyle name="20% - Accent1 2 16" xfId="11747"/>
    <cellStyle name="20% - Accent1 2 16 2" xfId="20506"/>
    <cellStyle name="20% - Accent1 2 17" xfId="14659"/>
    <cellStyle name="20% - Accent1 2 17 2" xfId="20507"/>
    <cellStyle name="20% - Accent1 2 18" xfId="20508"/>
    <cellStyle name="20% - Accent1 2 19" xfId="20509"/>
    <cellStyle name="20% - Accent1 2 2" xfId="188"/>
    <cellStyle name="20% - Accent1 2 2 2" xfId="189"/>
    <cellStyle name="20% - Accent1 2 2 2 2" xfId="20499"/>
    <cellStyle name="20% - Accent1 2 2 2 3" xfId="55280"/>
    <cellStyle name="20% - Accent1 2 2 3" xfId="1181"/>
    <cellStyle name="20% - Accent1 2 2 4" xfId="55279"/>
    <cellStyle name="20% - Accent1 2 20" xfId="20510"/>
    <cellStyle name="20% - Accent1 2 21" xfId="20511"/>
    <cellStyle name="20% - Accent1 2 22" xfId="20512"/>
    <cellStyle name="20% - Accent1 2 23" xfId="20513"/>
    <cellStyle name="20% - Accent1 2 24" xfId="20514"/>
    <cellStyle name="20% - Accent1 2 25" xfId="20515"/>
    <cellStyle name="20% - Accent1 2 26" xfId="20516"/>
    <cellStyle name="20% - Accent1 2 27" xfId="20517"/>
    <cellStyle name="20% - Accent1 2 28" xfId="20518"/>
    <cellStyle name="20% - Accent1 2 29" xfId="20519"/>
    <cellStyle name="20% - Accent1 2 3" xfId="190"/>
    <cellStyle name="20% - Accent1 2 3 10" xfId="1210"/>
    <cellStyle name="20% - Accent1 2 3 11" xfId="55281"/>
    <cellStyle name="20% - Accent1 2 3 2" xfId="191"/>
    <cellStyle name="20% - Accent1 2 3 2 2" xfId="5135"/>
    <cellStyle name="20% - Accent1 2 3 2 3" xfId="8049"/>
    <cellStyle name="20% - Accent1 2 3 2 4" xfId="10963"/>
    <cellStyle name="20% - Accent1 2 3 2 5" xfId="13875"/>
    <cellStyle name="20% - Accent1 2 3 2 6" xfId="16787"/>
    <cellStyle name="20% - Accent1 2 3 2 7" xfId="19699"/>
    <cellStyle name="20% - Accent1 2 3 2 8" xfId="2219"/>
    <cellStyle name="20% - Accent1 2 3 2 9" xfId="55282"/>
    <cellStyle name="20% - Accent1 2 3 3" xfId="4127"/>
    <cellStyle name="20% - Accent1 2 3 3 2" xfId="7041"/>
    <cellStyle name="20% - Accent1 2 3 3 3" xfId="9955"/>
    <cellStyle name="20% - Accent1 2 3 3 4" xfId="12867"/>
    <cellStyle name="20% - Accent1 2 3 3 5" xfId="15779"/>
    <cellStyle name="20% - Accent1 2 3 3 6" xfId="18691"/>
    <cellStyle name="20% - Accent1 2 3 4" xfId="3229"/>
    <cellStyle name="20% - Accent1 2 3 4 2" xfId="20520"/>
    <cellStyle name="20% - Accent1 2 3 5" xfId="6145"/>
    <cellStyle name="20% - Accent1 2 3 6" xfId="9057"/>
    <cellStyle name="20% - Accent1 2 3 7" xfId="11971"/>
    <cellStyle name="20% - Accent1 2 3 8" xfId="14883"/>
    <cellStyle name="20% - Accent1 2 3 9" xfId="17795"/>
    <cellStyle name="20% - Accent1 2 30" xfId="20521"/>
    <cellStyle name="20% - Accent1 2 31" xfId="20468"/>
    <cellStyle name="20% - Accent1 2 32" xfId="17571"/>
    <cellStyle name="20% - Accent1 2 33" xfId="1039"/>
    <cellStyle name="20% - Accent1 2 34" xfId="966"/>
    <cellStyle name="20% - Accent1 2 35" xfId="54480"/>
    <cellStyle name="20% - Accent1 2 4" xfId="192"/>
    <cellStyle name="20% - Accent1 2 4 10" xfId="1322"/>
    <cellStyle name="20% - Accent1 2 4 11" xfId="55283"/>
    <cellStyle name="20% - Accent1 2 4 2" xfId="2331"/>
    <cellStyle name="20% - Accent1 2 4 2 2" xfId="5247"/>
    <cellStyle name="20% - Accent1 2 4 2 3" xfId="8161"/>
    <cellStyle name="20% - Accent1 2 4 2 4" xfId="11075"/>
    <cellStyle name="20% - Accent1 2 4 2 5" xfId="13987"/>
    <cellStyle name="20% - Accent1 2 4 2 6" xfId="16899"/>
    <cellStyle name="20% - Accent1 2 4 2 7" xfId="19811"/>
    <cellStyle name="20% - Accent1 2 4 3" xfId="4239"/>
    <cellStyle name="20% - Accent1 2 4 3 2" xfId="7153"/>
    <cellStyle name="20% - Accent1 2 4 3 3" xfId="10067"/>
    <cellStyle name="20% - Accent1 2 4 3 4" xfId="12979"/>
    <cellStyle name="20% - Accent1 2 4 3 5" xfId="15891"/>
    <cellStyle name="20% - Accent1 2 4 3 6" xfId="18803"/>
    <cellStyle name="20% - Accent1 2 4 4" xfId="3341"/>
    <cellStyle name="20% - Accent1 2 4 4 2" xfId="20522"/>
    <cellStyle name="20% - Accent1 2 4 5" xfId="6257"/>
    <cellStyle name="20% - Accent1 2 4 6" xfId="9169"/>
    <cellStyle name="20% - Accent1 2 4 7" xfId="12083"/>
    <cellStyle name="20% - Accent1 2 4 8" xfId="14995"/>
    <cellStyle name="20% - Accent1 2 4 9" xfId="17907"/>
    <cellStyle name="20% - Accent1 2 5" xfId="193"/>
    <cellStyle name="20% - Accent1 2 5 10" xfId="1434"/>
    <cellStyle name="20% - Accent1 2 5 11" xfId="55284"/>
    <cellStyle name="20% - Accent1 2 5 2" xfId="2443"/>
    <cellStyle name="20% - Accent1 2 5 2 2" xfId="5359"/>
    <cellStyle name="20% - Accent1 2 5 2 3" xfId="8273"/>
    <cellStyle name="20% - Accent1 2 5 2 4" xfId="11187"/>
    <cellStyle name="20% - Accent1 2 5 2 5" xfId="14099"/>
    <cellStyle name="20% - Accent1 2 5 2 6" xfId="17011"/>
    <cellStyle name="20% - Accent1 2 5 2 7" xfId="19923"/>
    <cellStyle name="20% - Accent1 2 5 3" xfId="4351"/>
    <cellStyle name="20% - Accent1 2 5 3 2" xfId="7265"/>
    <cellStyle name="20% - Accent1 2 5 3 3" xfId="10179"/>
    <cellStyle name="20% - Accent1 2 5 3 4" xfId="13091"/>
    <cellStyle name="20% - Accent1 2 5 3 5" xfId="16003"/>
    <cellStyle name="20% - Accent1 2 5 3 6" xfId="18915"/>
    <cellStyle name="20% - Accent1 2 5 4" xfId="3453"/>
    <cellStyle name="20% - Accent1 2 5 4 2" xfId="20523"/>
    <cellStyle name="20% - Accent1 2 5 5" xfId="6369"/>
    <cellStyle name="20% - Accent1 2 5 6" xfId="9281"/>
    <cellStyle name="20% - Accent1 2 5 7" xfId="12195"/>
    <cellStyle name="20% - Accent1 2 5 8" xfId="15107"/>
    <cellStyle name="20% - Accent1 2 5 9" xfId="18019"/>
    <cellStyle name="20% - Accent1 2 6" xfId="194"/>
    <cellStyle name="20% - Accent1 2 6 10" xfId="1546"/>
    <cellStyle name="20% - Accent1 2 6 11" xfId="55285"/>
    <cellStyle name="20% - Accent1 2 6 2" xfId="2555"/>
    <cellStyle name="20% - Accent1 2 6 2 2" xfId="5471"/>
    <cellStyle name="20% - Accent1 2 6 2 3" xfId="8385"/>
    <cellStyle name="20% - Accent1 2 6 2 4" xfId="11299"/>
    <cellStyle name="20% - Accent1 2 6 2 5" xfId="14211"/>
    <cellStyle name="20% - Accent1 2 6 2 6" xfId="17123"/>
    <cellStyle name="20% - Accent1 2 6 2 7" xfId="20035"/>
    <cellStyle name="20% - Accent1 2 6 3" xfId="4463"/>
    <cellStyle name="20% - Accent1 2 6 3 2" xfId="7377"/>
    <cellStyle name="20% - Accent1 2 6 3 3" xfId="10291"/>
    <cellStyle name="20% - Accent1 2 6 3 4" xfId="13203"/>
    <cellStyle name="20% - Accent1 2 6 3 5" xfId="16115"/>
    <cellStyle name="20% - Accent1 2 6 3 6" xfId="19027"/>
    <cellStyle name="20% - Accent1 2 6 4" xfId="3565"/>
    <cellStyle name="20% - Accent1 2 6 4 2" xfId="20524"/>
    <cellStyle name="20% - Accent1 2 6 5" xfId="6481"/>
    <cellStyle name="20% - Accent1 2 6 6" xfId="9393"/>
    <cellStyle name="20% - Accent1 2 6 7" xfId="12307"/>
    <cellStyle name="20% - Accent1 2 6 8" xfId="15219"/>
    <cellStyle name="20% - Accent1 2 6 9" xfId="18131"/>
    <cellStyle name="20% - Accent1 2 7" xfId="1658"/>
    <cellStyle name="20% - Accent1 2 7 10" xfId="55278"/>
    <cellStyle name="20% - Accent1 2 7 2" xfId="2667"/>
    <cellStyle name="20% - Accent1 2 7 2 2" xfId="5583"/>
    <cellStyle name="20% - Accent1 2 7 2 3" xfId="8497"/>
    <cellStyle name="20% - Accent1 2 7 2 4" xfId="11411"/>
    <cellStyle name="20% - Accent1 2 7 2 5" xfId="14323"/>
    <cellStyle name="20% - Accent1 2 7 2 6" xfId="17235"/>
    <cellStyle name="20% - Accent1 2 7 2 7" xfId="20147"/>
    <cellStyle name="20% - Accent1 2 7 3" xfId="4575"/>
    <cellStyle name="20% - Accent1 2 7 3 2" xfId="7489"/>
    <cellStyle name="20% - Accent1 2 7 3 3" xfId="10403"/>
    <cellStyle name="20% - Accent1 2 7 3 4" xfId="13315"/>
    <cellStyle name="20% - Accent1 2 7 3 5" xfId="16227"/>
    <cellStyle name="20% - Accent1 2 7 3 6" xfId="19139"/>
    <cellStyle name="20% - Accent1 2 7 4" xfId="3677"/>
    <cellStyle name="20% - Accent1 2 7 4 2" xfId="20525"/>
    <cellStyle name="20% - Accent1 2 7 5" xfId="6593"/>
    <cellStyle name="20% - Accent1 2 7 6" xfId="9505"/>
    <cellStyle name="20% - Accent1 2 7 7" xfId="12419"/>
    <cellStyle name="20% - Accent1 2 7 8" xfId="15331"/>
    <cellStyle name="20% - Accent1 2 7 9" xfId="18243"/>
    <cellStyle name="20% - Accent1 2 8" xfId="1770"/>
    <cellStyle name="20% - Accent1 2 8 2" xfId="2779"/>
    <cellStyle name="20% - Accent1 2 8 2 2" xfId="5695"/>
    <cellStyle name="20% - Accent1 2 8 2 3" xfId="8609"/>
    <cellStyle name="20% - Accent1 2 8 2 4" xfId="11523"/>
    <cellStyle name="20% - Accent1 2 8 2 5" xfId="14435"/>
    <cellStyle name="20% - Accent1 2 8 2 6" xfId="17347"/>
    <cellStyle name="20% - Accent1 2 8 2 7" xfId="20259"/>
    <cellStyle name="20% - Accent1 2 8 3" xfId="4687"/>
    <cellStyle name="20% - Accent1 2 8 3 2" xfId="7601"/>
    <cellStyle name="20% - Accent1 2 8 3 3" xfId="10515"/>
    <cellStyle name="20% - Accent1 2 8 3 4" xfId="13427"/>
    <cellStyle name="20% - Accent1 2 8 3 5" xfId="16339"/>
    <cellStyle name="20% - Accent1 2 8 3 6" xfId="19251"/>
    <cellStyle name="20% - Accent1 2 8 4" xfId="3789"/>
    <cellStyle name="20% - Accent1 2 8 4 2" xfId="20526"/>
    <cellStyle name="20% - Accent1 2 8 5" xfId="6705"/>
    <cellStyle name="20% - Accent1 2 8 6" xfId="9617"/>
    <cellStyle name="20% - Accent1 2 8 7" xfId="12531"/>
    <cellStyle name="20% - Accent1 2 8 8" xfId="15443"/>
    <cellStyle name="20% - Accent1 2 8 9" xfId="18355"/>
    <cellStyle name="20% - Accent1 2 9" xfId="1882"/>
    <cellStyle name="20% - Accent1 2 9 2" xfId="2891"/>
    <cellStyle name="20% - Accent1 2 9 2 2" xfId="5807"/>
    <cellStyle name="20% - Accent1 2 9 2 3" xfId="8721"/>
    <cellStyle name="20% - Accent1 2 9 2 4" xfId="11635"/>
    <cellStyle name="20% - Accent1 2 9 2 5" xfId="14547"/>
    <cellStyle name="20% - Accent1 2 9 2 6" xfId="17459"/>
    <cellStyle name="20% - Accent1 2 9 2 7" xfId="20371"/>
    <cellStyle name="20% - Accent1 2 9 3" xfId="4799"/>
    <cellStyle name="20% - Accent1 2 9 3 2" xfId="7713"/>
    <cellStyle name="20% - Accent1 2 9 3 3" xfId="10627"/>
    <cellStyle name="20% - Accent1 2 9 3 4" xfId="13539"/>
    <cellStyle name="20% - Accent1 2 9 3 5" xfId="16451"/>
    <cellStyle name="20% - Accent1 2 9 3 6" xfId="19363"/>
    <cellStyle name="20% - Accent1 2 9 4" xfId="3901"/>
    <cellStyle name="20% - Accent1 2 9 4 2" xfId="20527"/>
    <cellStyle name="20% - Accent1 2 9 5" xfId="6817"/>
    <cellStyle name="20% - Accent1 2 9 6" xfId="9729"/>
    <cellStyle name="20% - Accent1 2 9 7" xfId="12643"/>
    <cellStyle name="20% - Accent1 2 9 8" xfId="15555"/>
    <cellStyle name="20% - Accent1 2 9 9" xfId="18467"/>
    <cellStyle name="20% - Accent1 20" xfId="2989"/>
    <cellStyle name="20% - Accent1 20 2" xfId="20529"/>
    <cellStyle name="20% - Accent1 20 3" xfId="20530"/>
    <cellStyle name="20% - Accent1 20 4" xfId="20528"/>
    <cellStyle name="20% - Accent1 21" xfId="5905"/>
    <cellStyle name="20% - Accent1 21 2" xfId="20532"/>
    <cellStyle name="20% - Accent1 21 3" xfId="20533"/>
    <cellStyle name="20% - Accent1 21 4" xfId="20531"/>
    <cellStyle name="20% - Accent1 22" xfId="8817"/>
    <cellStyle name="20% - Accent1 22 2" xfId="20535"/>
    <cellStyle name="20% - Accent1 22 3" xfId="20536"/>
    <cellStyle name="20% - Accent1 22 4" xfId="20534"/>
    <cellStyle name="20% - Accent1 23" xfId="11731"/>
    <cellStyle name="20% - Accent1 23 2" xfId="20538"/>
    <cellStyle name="20% - Accent1 23 3" xfId="20539"/>
    <cellStyle name="20% - Accent1 23 4" xfId="20537"/>
    <cellStyle name="20% - Accent1 24" xfId="14643"/>
    <cellStyle name="20% - Accent1 24 2" xfId="20541"/>
    <cellStyle name="20% - Accent1 24 3" xfId="20542"/>
    <cellStyle name="20% - Accent1 24 4" xfId="20540"/>
    <cellStyle name="20% - Accent1 25" xfId="20543"/>
    <cellStyle name="20% - Accent1 25 2" xfId="20544"/>
    <cellStyle name="20% - Accent1 25 3" xfId="20545"/>
    <cellStyle name="20% - Accent1 26" xfId="20546"/>
    <cellStyle name="20% - Accent1 26 2" xfId="20547"/>
    <cellStyle name="20% - Accent1 26 3" xfId="20548"/>
    <cellStyle name="20% - Accent1 27" xfId="20549"/>
    <cellStyle name="20% - Accent1 27 2" xfId="20550"/>
    <cellStyle name="20% - Accent1 27 3" xfId="20551"/>
    <cellStyle name="20% - Accent1 28" xfId="20552"/>
    <cellStyle name="20% - Accent1 28 2" xfId="20553"/>
    <cellStyle name="20% - Accent1 28 3" xfId="20554"/>
    <cellStyle name="20% - Accent1 29" xfId="20555"/>
    <cellStyle name="20% - Accent1 29 2" xfId="20556"/>
    <cellStyle name="20% - Accent1 29 3" xfId="20557"/>
    <cellStyle name="20% - Accent1 3" xfId="195"/>
    <cellStyle name="20% - Accent1 3 10" xfId="2008"/>
    <cellStyle name="20% - Accent1 3 10 2" xfId="4925"/>
    <cellStyle name="20% - Accent1 3 10 3" xfId="7839"/>
    <cellStyle name="20% - Accent1 3 10 4" xfId="10753"/>
    <cellStyle name="20% - Accent1 3 10 5" xfId="13665"/>
    <cellStyle name="20% - Accent1 3 10 6" xfId="16577"/>
    <cellStyle name="20% - Accent1 3 10 7" xfId="19489"/>
    <cellStyle name="20% - Accent1 3 11" xfId="4029"/>
    <cellStyle name="20% - Accent1 3 11 2" xfId="6943"/>
    <cellStyle name="20% - Accent1 3 11 3" xfId="9857"/>
    <cellStyle name="20% - Accent1 3 11 4" xfId="12769"/>
    <cellStyle name="20% - Accent1 3 11 5" xfId="15681"/>
    <cellStyle name="20% - Accent1 3 11 6" xfId="18593"/>
    <cellStyle name="20% - Accent1 3 12" xfId="3019"/>
    <cellStyle name="20% - Accent1 3 12 2" xfId="20558"/>
    <cellStyle name="20% - Accent1 3 13" xfId="5935"/>
    <cellStyle name="20% - Accent1 3 14" xfId="8847"/>
    <cellStyle name="20% - Accent1 3 15" xfId="11761"/>
    <cellStyle name="20% - Accent1 3 16" xfId="14673"/>
    <cellStyle name="20% - Accent1 3 17" xfId="17585"/>
    <cellStyle name="20% - Accent1 3 18" xfId="1053"/>
    <cellStyle name="20% - Accent1 3 2" xfId="1224"/>
    <cellStyle name="20% - Accent1 3 2 2" xfId="2233"/>
    <cellStyle name="20% - Accent1 3 2 2 2" xfId="5149"/>
    <cellStyle name="20% - Accent1 3 2 2 3" xfId="8063"/>
    <cellStyle name="20% - Accent1 3 2 2 4" xfId="10977"/>
    <cellStyle name="20% - Accent1 3 2 2 5" xfId="13889"/>
    <cellStyle name="20% - Accent1 3 2 2 6" xfId="16801"/>
    <cellStyle name="20% - Accent1 3 2 2 7" xfId="19713"/>
    <cellStyle name="20% - Accent1 3 2 3" xfId="4141"/>
    <cellStyle name="20% - Accent1 3 2 3 2" xfId="7055"/>
    <cellStyle name="20% - Accent1 3 2 3 3" xfId="9969"/>
    <cellStyle name="20% - Accent1 3 2 3 4" xfId="12881"/>
    <cellStyle name="20% - Accent1 3 2 3 5" xfId="15793"/>
    <cellStyle name="20% - Accent1 3 2 3 6" xfId="18705"/>
    <cellStyle name="20% - Accent1 3 2 4" xfId="3243"/>
    <cellStyle name="20% - Accent1 3 2 5" xfId="6159"/>
    <cellStyle name="20% - Accent1 3 2 6" xfId="9071"/>
    <cellStyle name="20% - Accent1 3 2 7" xfId="11985"/>
    <cellStyle name="20% - Accent1 3 2 8" xfId="14897"/>
    <cellStyle name="20% - Accent1 3 2 9" xfId="17809"/>
    <cellStyle name="20% - Accent1 3 3" xfId="1336"/>
    <cellStyle name="20% - Accent1 3 3 2" xfId="2345"/>
    <cellStyle name="20% - Accent1 3 3 2 2" xfId="5261"/>
    <cellStyle name="20% - Accent1 3 3 2 3" xfId="8175"/>
    <cellStyle name="20% - Accent1 3 3 2 4" xfId="11089"/>
    <cellStyle name="20% - Accent1 3 3 2 5" xfId="14001"/>
    <cellStyle name="20% - Accent1 3 3 2 6" xfId="16913"/>
    <cellStyle name="20% - Accent1 3 3 2 7" xfId="19825"/>
    <cellStyle name="20% - Accent1 3 3 3" xfId="4253"/>
    <cellStyle name="20% - Accent1 3 3 3 2" xfId="7167"/>
    <cellStyle name="20% - Accent1 3 3 3 3" xfId="10081"/>
    <cellStyle name="20% - Accent1 3 3 3 4" xfId="12993"/>
    <cellStyle name="20% - Accent1 3 3 3 5" xfId="15905"/>
    <cellStyle name="20% - Accent1 3 3 3 6" xfId="18817"/>
    <cellStyle name="20% - Accent1 3 3 4" xfId="3355"/>
    <cellStyle name="20% - Accent1 3 3 5" xfId="6271"/>
    <cellStyle name="20% - Accent1 3 3 6" xfId="9183"/>
    <cellStyle name="20% - Accent1 3 3 7" xfId="12097"/>
    <cellStyle name="20% - Accent1 3 3 8" xfId="15009"/>
    <cellStyle name="20% - Accent1 3 3 9" xfId="17921"/>
    <cellStyle name="20% - Accent1 3 4" xfId="1448"/>
    <cellStyle name="20% - Accent1 3 4 2" xfId="2457"/>
    <cellStyle name="20% - Accent1 3 4 2 2" xfId="5373"/>
    <cellStyle name="20% - Accent1 3 4 2 3" xfId="8287"/>
    <cellStyle name="20% - Accent1 3 4 2 4" xfId="11201"/>
    <cellStyle name="20% - Accent1 3 4 2 5" xfId="14113"/>
    <cellStyle name="20% - Accent1 3 4 2 6" xfId="17025"/>
    <cellStyle name="20% - Accent1 3 4 2 7" xfId="19937"/>
    <cellStyle name="20% - Accent1 3 4 3" xfId="4365"/>
    <cellStyle name="20% - Accent1 3 4 3 2" xfId="7279"/>
    <cellStyle name="20% - Accent1 3 4 3 3" xfId="10193"/>
    <cellStyle name="20% - Accent1 3 4 3 4" xfId="13105"/>
    <cellStyle name="20% - Accent1 3 4 3 5" xfId="16017"/>
    <cellStyle name="20% - Accent1 3 4 3 6" xfId="18929"/>
    <cellStyle name="20% - Accent1 3 4 4" xfId="3467"/>
    <cellStyle name="20% - Accent1 3 4 5" xfId="6383"/>
    <cellStyle name="20% - Accent1 3 4 6" xfId="9295"/>
    <cellStyle name="20% - Accent1 3 4 7" xfId="12209"/>
    <cellStyle name="20% - Accent1 3 4 8" xfId="15121"/>
    <cellStyle name="20% - Accent1 3 4 9" xfId="18033"/>
    <cellStyle name="20% - Accent1 3 5" xfId="1560"/>
    <cellStyle name="20% - Accent1 3 5 2" xfId="2569"/>
    <cellStyle name="20% - Accent1 3 5 2 2" xfId="5485"/>
    <cellStyle name="20% - Accent1 3 5 2 3" xfId="8399"/>
    <cellStyle name="20% - Accent1 3 5 2 4" xfId="11313"/>
    <cellStyle name="20% - Accent1 3 5 2 5" xfId="14225"/>
    <cellStyle name="20% - Accent1 3 5 2 6" xfId="17137"/>
    <cellStyle name="20% - Accent1 3 5 2 7" xfId="20049"/>
    <cellStyle name="20% - Accent1 3 5 3" xfId="4477"/>
    <cellStyle name="20% - Accent1 3 5 3 2" xfId="7391"/>
    <cellStyle name="20% - Accent1 3 5 3 3" xfId="10305"/>
    <cellStyle name="20% - Accent1 3 5 3 4" xfId="13217"/>
    <cellStyle name="20% - Accent1 3 5 3 5" xfId="16129"/>
    <cellStyle name="20% - Accent1 3 5 3 6" xfId="19041"/>
    <cellStyle name="20% - Accent1 3 5 4" xfId="3579"/>
    <cellStyle name="20% - Accent1 3 5 5" xfId="6495"/>
    <cellStyle name="20% - Accent1 3 5 6" xfId="9407"/>
    <cellStyle name="20% - Accent1 3 5 7" xfId="12321"/>
    <cellStyle name="20% - Accent1 3 5 8" xfId="15233"/>
    <cellStyle name="20% - Accent1 3 5 9" xfId="18145"/>
    <cellStyle name="20% - Accent1 3 6" xfId="1672"/>
    <cellStyle name="20% - Accent1 3 6 2" xfId="2681"/>
    <cellStyle name="20% - Accent1 3 6 2 2" xfId="5597"/>
    <cellStyle name="20% - Accent1 3 6 2 3" xfId="8511"/>
    <cellStyle name="20% - Accent1 3 6 2 4" xfId="11425"/>
    <cellStyle name="20% - Accent1 3 6 2 5" xfId="14337"/>
    <cellStyle name="20% - Accent1 3 6 2 6" xfId="17249"/>
    <cellStyle name="20% - Accent1 3 6 2 7" xfId="20161"/>
    <cellStyle name="20% - Accent1 3 6 3" xfId="4589"/>
    <cellStyle name="20% - Accent1 3 6 3 2" xfId="7503"/>
    <cellStyle name="20% - Accent1 3 6 3 3" xfId="10417"/>
    <cellStyle name="20% - Accent1 3 6 3 4" xfId="13329"/>
    <cellStyle name="20% - Accent1 3 6 3 5" xfId="16241"/>
    <cellStyle name="20% - Accent1 3 6 3 6" xfId="19153"/>
    <cellStyle name="20% - Accent1 3 6 4" xfId="3691"/>
    <cellStyle name="20% - Accent1 3 6 5" xfId="6607"/>
    <cellStyle name="20% - Accent1 3 6 6" xfId="9519"/>
    <cellStyle name="20% - Accent1 3 6 7" xfId="12433"/>
    <cellStyle name="20% - Accent1 3 6 8" xfId="15345"/>
    <cellStyle name="20% - Accent1 3 6 9" xfId="18257"/>
    <cellStyle name="20% - Accent1 3 7" xfId="1784"/>
    <cellStyle name="20% - Accent1 3 7 2" xfId="2793"/>
    <cellStyle name="20% - Accent1 3 7 2 2" xfId="5709"/>
    <cellStyle name="20% - Accent1 3 7 2 3" xfId="8623"/>
    <cellStyle name="20% - Accent1 3 7 2 4" xfId="11537"/>
    <cellStyle name="20% - Accent1 3 7 2 5" xfId="14449"/>
    <cellStyle name="20% - Accent1 3 7 2 6" xfId="17361"/>
    <cellStyle name="20% - Accent1 3 7 2 7" xfId="20273"/>
    <cellStyle name="20% - Accent1 3 7 3" xfId="4701"/>
    <cellStyle name="20% - Accent1 3 7 3 2" xfId="7615"/>
    <cellStyle name="20% - Accent1 3 7 3 3" xfId="10529"/>
    <cellStyle name="20% - Accent1 3 7 3 4" xfId="13441"/>
    <cellStyle name="20% - Accent1 3 7 3 5" xfId="16353"/>
    <cellStyle name="20% - Accent1 3 7 3 6" xfId="19265"/>
    <cellStyle name="20% - Accent1 3 7 4" xfId="3803"/>
    <cellStyle name="20% - Accent1 3 7 5" xfId="6719"/>
    <cellStyle name="20% - Accent1 3 7 6" xfId="9631"/>
    <cellStyle name="20% - Accent1 3 7 7" xfId="12545"/>
    <cellStyle name="20% - Accent1 3 7 8" xfId="15457"/>
    <cellStyle name="20% - Accent1 3 7 9" xfId="18369"/>
    <cellStyle name="20% - Accent1 3 8" xfId="1896"/>
    <cellStyle name="20% - Accent1 3 8 2" xfId="2905"/>
    <cellStyle name="20% - Accent1 3 8 2 2" xfId="5821"/>
    <cellStyle name="20% - Accent1 3 8 2 3" xfId="8735"/>
    <cellStyle name="20% - Accent1 3 8 2 4" xfId="11649"/>
    <cellStyle name="20% - Accent1 3 8 2 5" xfId="14561"/>
    <cellStyle name="20% - Accent1 3 8 2 6" xfId="17473"/>
    <cellStyle name="20% - Accent1 3 8 2 7" xfId="20385"/>
    <cellStyle name="20% - Accent1 3 8 3" xfId="4813"/>
    <cellStyle name="20% - Accent1 3 8 3 2" xfId="7727"/>
    <cellStyle name="20% - Accent1 3 8 3 3" xfId="10641"/>
    <cellStyle name="20% - Accent1 3 8 3 4" xfId="13553"/>
    <cellStyle name="20% - Accent1 3 8 3 5" xfId="16465"/>
    <cellStyle name="20% - Accent1 3 8 3 6" xfId="19377"/>
    <cellStyle name="20% - Accent1 3 8 4" xfId="3915"/>
    <cellStyle name="20% - Accent1 3 8 5" xfId="6831"/>
    <cellStyle name="20% - Accent1 3 8 6" xfId="9743"/>
    <cellStyle name="20% - Accent1 3 8 7" xfId="12657"/>
    <cellStyle name="20% - Accent1 3 8 8" xfId="15569"/>
    <cellStyle name="20% - Accent1 3 8 9" xfId="18481"/>
    <cellStyle name="20% - Accent1 3 9" xfId="2121"/>
    <cellStyle name="20% - Accent1 3 9 2" xfId="5037"/>
    <cellStyle name="20% - Accent1 3 9 2 2" xfId="7951"/>
    <cellStyle name="20% - Accent1 3 9 2 3" xfId="10865"/>
    <cellStyle name="20% - Accent1 3 9 2 4" xfId="13777"/>
    <cellStyle name="20% - Accent1 3 9 2 5" xfId="16689"/>
    <cellStyle name="20% - Accent1 3 9 2 6" xfId="19601"/>
    <cellStyle name="20% - Accent1 3 9 3" xfId="3131"/>
    <cellStyle name="20% - Accent1 3 9 4" xfId="6047"/>
    <cellStyle name="20% - Accent1 3 9 5" xfId="8959"/>
    <cellStyle name="20% - Accent1 3 9 6" xfId="11873"/>
    <cellStyle name="20% - Accent1 3 9 7" xfId="14785"/>
    <cellStyle name="20% - Accent1 3 9 8" xfId="17697"/>
    <cellStyle name="20% - Accent1 30" xfId="20559"/>
    <cellStyle name="20% - Accent1 30 2" xfId="20560"/>
    <cellStyle name="20% - Accent1 31" xfId="20561"/>
    <cellStyle name="20% - Accent1 32" xfId="17555"/>
    <cellStyle name="20% - Accent1 33" xfId="1010"/>
    <cellStyle name="20% - Accent1 34" xfId="54426"/>
    <cellStyle name="20% - Accent1 4" xfId="1067"/>
    <cellStyle name="20% - Accent1 4 10" xfId="2022"/>
    <cellStyle name="20% - Accent1 4 10 2" xfId="4939"/>
    <cellStyle name="20% - Accent1 4 10 3" xfId="7853"/>
    <cellStyle name="20% - Accent1 4 10 4" xfId="10767"/>
    <cellStyle name="20% - Accent1 4 10 5" xfId="13679"/>
    <cellStyle name="20% - Accent1 4 10 6" xfId="16591"/>
    <cellStyle name="20% - Accent1 4 10 7" xfId="19503"/>
    <cellStyle name="20% - Accent1 4 11" xfId="4043"/>
    <cellStyle name="20% - Accent1 4 11 2" xfId="6957"/>
    <cellStyle name="20% - Accent1 4 11 3" xfId="9871"/>
    <cellStyle name="20% - Accent1 4 11 4" xfId="12783"/>
    <cellStyle name="20% - Accent1 4 11 5" xfId="15695"/>
    <cellStyle name="20% - Accent1 4 11 6" xfId="18607"/>
    <cellStyle name="20% - Accent1 4 12" xfId="3033"/>
    <cellStyle name="20% - Accent1 4 12 2" xfId="20562"/>
    <cellStyle name="20% - Accent1 4 13" xfId="5949"/>
    <cellStyle name="20% - Accent1 4 14" xfId="8861"/>
    <cellStyle name="20% - Accent1 4 15" xfId="11775"/>
    <cellStyle name="20% - Accent1 4 16" xfId="14687"/>
    <cellStyle name="20% - Accent1 4 17" xfId="17599"/>
    <cellStyle name="20% - Accent1 4 2" xfId="1238"/>
    <cellStyle name="20% - Accent1 4 2 2" xfId="2247"/>
    <cellStyle name="20% - Accent1 4 2 2 2" xfId="5163"/>
    <cellStyle name="20% - Accent1 4 2 2 3" xfId="8077"/>
    <cellStyle name="20% - Accent1 4 2 2 4" xfId="10991"/>
    <cellStyle name="20% - Accent1 4 2 2 5" xfId="13903"/>
    <cellStyle name="20% - Accent1 4 2 2 6" xfId="16815"/>
    <cellStyle name="20% - Accent1 4 2 2 7" xfId="19727"/>
    <cellStyle name="20% - Accent1 4 2 3" xfId="4155"/>
    <cellStyle name="20% - Accent1 4 2 3 2" xfId="7069"/>
    <cellStyle name="20% - Accent1 4 2 3 3" xfId="9983"/>
    <cellStyle name="20% - Accent1 4 2 3 4" xfId="12895"/>
    <cellStyle name="20% - Accent1 4 2 3 5" xfId="15807"/>
    <cellStyle name="20% - Accent1 4 2 3 6" xfId="18719"/>
    <cellStyle name="20% - Accent1 4 2 4" xfId="3257"/>
    <cellStyle name="20% - Accent1 4 2 4 2" xfId="20563"/>
    <cellStyle name="20% - Accent1 4 2 5" xfId="6173"/>
    <cellStyle name="20% - Accent1 4 2 6" xfId="9085"/>
    <cellStyle name="20% - Accent1 4 2 7" xfId="11999"/>
    <cellStyle name="20% - Accent1 4 2 8" xfId="14911"/>
    <cellStyle name="20% - Accent1 4 2 9" xfId="17823"/>
    <cellStyle name="20% - Accent1 4 3" xfId="1350"/>
    <cellStyle name="20% - Accent1 4 3 2" xfId="2359"/>
    <cellStyle name="20% - Accent1 4 3 2 2" xfId="5275"/>
    <cellStyle name="20% - Accent1 4 3 2 3" xfId="8189"/>
    <cellStyle name="20% - Accent1 4 3 2 4" xfId="11103"/>
    <cellStyle name="20% - Accent1 4 3 2 5" xfId="14015"/>
    <cellStyle name="20% - Accent1 4 3 2 6" xfId="16927"/>
    <cellStyle name="20% - Accent1 4 3 2 7" xfId="19839"/>
    <cellStyle name="20% - Accent1 4 3 3" xfId="4267"/>
    <cellStyle name="20% - Accent1 4 3 3 2" xfId="7181"/>
    <cellStyle name="20% - Accent1 4 3 3 3" xfId="10095"/>
    <cellStyle name="20% - Accent1 4 3 3 4" xfId="13007"/>
    <cellStyle name="20% - Accent1 4 3 3 5" xfId="15919"/>
    <cellStyle name="20% - Accent1 4 3 3 6" xfId="18831"/>
    <cellStyle name="20% - Accent1 4 3 4" xfId="3369"/>
    <cellStyle name="20% - Accent1 4 3 4 2" xfId="20564"/>
    <cellStyle name="20% - Accent1 4 3 5" xfId="6285"/>
    <cellStyle name="20% - Accent1 4 3 6" xfId="9197"/>
    <cellStyle name="20% - Accent1 4 3 7" xfId="12111"/>
    <cellStyle name="20% - Accent1 4 3 8" xfId="15023"/>
    <cellStyle name="20% - Accent1 4 3 9" xfId="17935"/>
    <cellStyle name="20% - Accent1 4 4" xfId="1462"/>
    <cellStyle name="20% - Accent1 4 4 2" xfId="2471"/>
    <cellStyle name="20% - Accent1 4 4 2 2" xfId="5387"/>
    <cellStyle name="20% - Accent1 4 4 2 3" xfId="8301"/>
    <cellStyle name="20% - Accent1 4 4 2 4" xfId="11215"/>
    <cellStyle name="20% - Accent1 4 4 2 5" xfId="14127"/>
    <cellStyle name="20% - Accent1 4 4 2 6" xfId="17039"/>
    <cellStyle name="20% - Accent1 4 4 2 7" xfId="19951"/>
    <cellStyle name="20% - Accent1 4 4 3" xfId="4379"/>
    <cellStyle name="20% - Accent1 4 4 3 2" xfId="7293"/>
    <cellStyle name="20% - Accent1 4 4 3 3" xfId="10207"/>
    <cellStyle name="20% - Accent1 4 4 3 4" xfId="13119"/>
    <cellStyle name="20% - Accent1 4 4 3 5" xfId="16031"/>
    <cellStyle name="20% - Accent1 4 4 3 6" xfId="18943"/>
    <cellStyle name="20% - Accent1 4 4 4" xfId="3481"/>
    <cellStyle name="20% - Accent1 4 4 5" xfId="6397"/>
    <cellStyle name="20% - Accent1 4 4 6" xfId="9309"/>
    <cellStyle name="20% - Accent1 4 4 7" xfId="12223"/>
    <cellStyle name="20% - Accent1 4 4 8" xfId="15135"/>
    <cellStyle name="20% - Accent1 4 4 9" xfId="18047"/>
    <cellStyle name="20% - Accent1 4 5" xfId="1574"/>
    <cellStyle name="20% - Accent1 4 5 2" xfId="2583"/>
    <cellStyle name="20% - Accent1 4 5 2 2" xfId="5499"/>
    <cellStyle name="20% - Accent1 4 5 2 3" xfId="8413"/>
    <cellStyle name="20% - Accent1 4 5 2 4" xfId="11327"/>
    <cellStyle name="20% - Accent1 4 5 2 5" xfId="14239"/>
    <cellStyle name="20% - Accent1 4 5 2 6" xfId="17151"/>
    <cellStyle name="20% - Accent1 4 5 2 7" xfId="20063"/>
    <cellStyle name="20% - Accent1 4 5 3" xfId="4491"/>
    <cellStyle name="20% - Accent1 4 5 3 2" xfId="7405"/>
    <cellStyle name="20% - Accent1 4 5 3 3" xfId="10319"/>
    <cellStyle name="20% - Accent1 4 5 3 4" xfId="13231"/>
    <cellStyle name="20% - Accent1 4 5 3 5" xfId="16143"/>
    <cellStyle name="20% - Accent1 4 5 3 6" xfId="19055"/>
    <cellStyle name="20% - Accent1 4 5 4" xfId="3593"/>
    <cellStyle name="20% - Accent1 4 5 5" xfId="6509"/>
    <cellStyle name="20% - Accent1 4 5 6" xfId="9421"/>
    <cellStyle name="20% - Accent1 4 5 7" xfId="12335"/>
    <cellStyle name="20% - Accent1 4 5 8" xfId="15247"/>
    <cellStyle name="20% - Accent1 4 5 9" xfId="18159"/>
    <cellStyle name="20% - Accent1 4 6" xfId="1686"/>
    <cellStyle name="20% - Accent1 4 6 2" xfId="2695"/>
    <cellStyle name="20% - Accent1 4 6 2 2" xfId="5611"/>
    <cellStyle name="20% - Accent1 4 6 2 3" xfId="8525"/>
    <cellStyle name="20% - Accent1 4 6 2 4" xfId="11439"/>
    <cellStyle name="20% - Accent1 4 6 2 5" xfId="14351"/>
    <cellStyle name="20% - Accent1 4 6 2 6" xfId="17263"/>
    <cellStyle name="20% - Accent1 4 6 2 7" xfId="20175"/>
    <cellStyle name="20% - Accent1 4 6 3" xfId="4603"/>
    <cellStyle name="20% - Accent1 4 6 3 2" xfId="7517"/>
    <cellStyle name="20% - Accent1 4 6 3 3" xfId="10431"/>
    <cellStyle name="20% - Accent1 4 6 3 4" xfId="13343"/>
    <cellStyle name="20% - Accent1 4 6 3 5" xfId="16255"/>
    <cellStyle name="20% - Accent1 4 6 3 6" xfId="19167"/>
    <cellStyle name="20% - Accent1 4 6 4" xfId="3705"/>
    <cellStyle name="20% - Accent1 4 6 5" xfId="6621"/>
    <cellStyle name="20% - Accent1 4 6 6" xfId="9533"/>
    <cellStyle name="20% - Accent1 4 6 7" xfId="12447"/>
    <cellStyle name="20% - Accent1 4 6 8" xfId="15359"/>
    <cellStyle name="20% - Accent1 4 6 9" xfId="18271"/>
    <cellStyle name="20% - Accent1 4 7" xfId="1798"/>
    <cellStyle name="20% - Accent1 4 7 2" xfId="2807"/>
    <cellStyle name="20% - Accent1 4 7 2 2" xfId="5723"/>
    <cellStyle name="20% - Accent1 4 7 2 3" xfId="8637"/>
    <cellStyle name="20% - Accent1 4 7 2 4" xfId="11551"/>
    <cellStyle name="20% - Accent1 4 7 2 5" xfId="14463"/>
    <cellStyle name="20% - Accent1 4 7 2 6" xfId="17375"/>
    <cellStyle name="20% - Accent1 4 7 2 7" xfId="20287"/>
    <cellStyle name="20% - Accent1 4 7 3" xfId="4715"/>
    <cellStyle name="20% - Accent1 4 7 3 2" xfId="7629"/>
    <cellStyle name="20% - Accent1 4 7 3 3" xfId="10543"/>
    <cellStyle name="20% - Accent1 4 7 3 4" xfId="13455"/>
    <cellStyle name="20% - Accent1 4 7 3 5" xfId="16367"/>
    <cellStyle name="20% - Accent1 4 7 3 6" xfId="19279"/>
    <cellStyle name="20% - Accent1 4 7 4" xfId="3817"/>
    <cellStyle name="20% - Accent1 4 7 5" xfId="6733"/>
    <cellStyle name="20% - Accent1 4 7 6" xfId="9645"/>
    <cellStyle name="20% - Accent1 4 7 7" xfId="12559"/>
    <cellStyle name="20% - Accent1 4 7 8" xfId="15471"/>
    <cellStyle name="20% - Accent1 4 7 9" xfId="18383"/>
    <cellStyle name="20% - Accent1 4 8" xfId="1910"/>
    <cellStyle name="20% - Accent1 4 8 2" xfId="2919"/>
    <cellStyle name="20% - Accent1 4 8 2 2" xfId="5835"/>
    <cellStyle name="20% - Accent1 4 8 2 3" xfId="8749"/>
    <cellStyle name="20% - Accent1 4 8 2 4" xfId="11663"/>
    <cellStyle name="20% - Accent1 4 8 2 5" xfId="14575"/>
    <cellStyle name="20% - Accent1 4 8 2 6" xfId="17487"/>
    <cellStyle name="20% - Accent1 4 8 2 7" xfId="20399"/>
    <cellStyle name="20% - Accent1 4 8 3" xfId="4827"/>
    <cellStyle name="20% - Accent1 4 8 3 2" xfId="7741"/>
    <cellStyle name="20% - Accent1 4 8 3 3" xfId="10655"/>
    <cellStyle name="20% - Accent1 4 8 3 4" xfId="13567"/>
    <cellStyle name="20% - Accent1 4 8 3 5" xfId="16479"/>
    <cellStyle name="20% - Accent1 4 8 3 6" xfId="19391"/>
    <cellStyle name="20% - Accent1 4 8 4" xfId="3929"/>
    <cellStyle name="20% - Accent1 4 8 5" xfId="6845"/>
    <cellStyle name="20% - Accent1 4 8 6" xfId="9757"/>
    <cellStyle name="20% - Accent1 4 8 7" xfId="12671"/>
    <cellStyle name="20% - Accent1 4 8 8" xfId="15583"/>
    <cellStyle name="20% - Accent1 4 8 9" xfId="18495"/>
    <cellStyle name="20% - Accent1 4 9" xfId="2135"/>
    <cellStyle name="20% - Accent1 4 9 2" xfId="5051"/>
    <cellStyle name="20% - Accent1 4 9 2 2" xfId="7965"/>
    <cellStyle name="20% - Accent1 4 9 2 3" xfId="10879"/>
    <cellStyle name="20% - Accent1 4 9 2 4" xfId="13791"/>
    <cellStyle name="20% - Accent1 4 9 2 5" xfId="16703"/>
    <cellStyle name="20% - Accent1 4 9 2 6" xfId="19615"/>
    <cellStyle name="20% - Accent1 4 9 3" xfId="3145"/>
    <cellStyle name="20% - Accent1 4 9 4" xfId="6061"/>
    <cellStyle name="20% - Accent1 4 9 5" xfId="8973"/>
    <cellStyle name="20% - Accent1 4 9 6" xfId="11887"/>
    <cellStyle name="20% - Accent1 4 9 7" xfId="14799"/>
    <cellStyle name="20% - Accent1 4 9 8" xfId="17711"/>
    <cellStyle name="20% - Accent1 5" xfId="1081"/>
    <cellStyle name="20% - Accent1 5 10" xfId="2036"/>
    <cellStyle name="20% - Accent1 5 10 2" xfId="4953"/>
    <cellStyle name="20% - Accent1 5 10 3" xfId="7867"/>
    <cellStyle name="20% - Accent1 5 10 4" xfId="10781"/>
    <cellStyle name="20% - Accent1 5 10 5" xfId="13693"/>
    <cellStyle name="20% - Accent1 5 10 6" xfId="16605"/>
    <cellStyle name="20% - Accent1 5 10 7" xfId="19517"/>
    <cellStyle name="20% - Accent1 5 11" xfId="4057"/>
    <cellStyle name="20% - Accent1 5 11 2" xfId="6971"/>
    <cellStyle name="20% - Accent1 5 11 3" xfId="9885"/>
    <cellStyle name="20% - Accent1 5 11 4" xfId="12797"/>
    <cellStyle name="20% - Accent1 5 11 5" xfId="15709"/>
    <cellStyle name="20% - Accent1 5 11 6" xfId="18621"/>
    <cellStyle name="20% - Accent1 5 12" xfId="3047"/>
    <cellStyle name="20% - Accent1 5 12 2" xfId="20565"/>
    <cellStyle name="20% - Accent1 5 13" xfId="5963"/>
    <cellStyle name="20% - Accent1 5 14" xfId="8875"/>
    <cellStyle name="20% - Accent1 5 15" xfId="11789"/>
    <cellStyle name="20% - Accent1 5 16" xfId="14701"/>
    <cellStyle name="20% - Accent1 5 17" xfId="17613"/>
    <cellStyle name="20% - Accent1 5 2" xfId="1252"/>
    <cellStyle name="20% - Accent1 5 2 2" xfId="2261"/>
    <cellStyle name="20% - Accent1 5 2 2 2" xfId="5177"/>
    <cellStyle name="20% - Accent1 5 2 2 3" xfId="8091"/>
    <cellStyle name="20% - Accent1 5 2 2 4" xfId="11005"/>
    <cellStyle name="20% - Accent1 5 2 2 5" xfId="13917"/>
    <cellStyle name="20% - Accent1 5 2 2 6" xfId="16829"/>
    <cellStyle name="20% - Accent1 5 2 2 7" xfId="19741"/>
    <cellStyle name="20% - Accent1 5 2 3" xfId="4169"/>
    <cellStyle name="20% - Accent1 5 2 3 2" xfId="7083"/>
    <cellStyle name="20% - Accent1 5 2 3 3" xfId="9997"/>
    <cellStyle name="20% - Accent1 5 2 3 4" xfId="12909"/>
    <cellStyle name="20% - Accent1 5 2 3 5" xfId="15821"/>
    <cellStyle name="20% - Accent1 5 2 3 6" xfId="18733"/>
    <cellStyle name="20% - Accent1 5 2 4" xfId="3271"/>
    <cellStyle name="20% - Accent1 5 2 4 2" xfId="20566"/>
    <cellStyle name="20% - Accent1 5 2 5" xfId="6187"/>
    <cellStyle name="20% - Accent1 5 2 6" xfId="9099"/>
    <cellStyle name="20% - Accent1 5 2 7" xfId="12013"/>
    <cellStyle name="20% - Accent1 5 2 8" xfId="14925"/>
    <cellStyle name="20% - Accent1 5 2 9" xfId="17837"/>
    <cellStyle name="20% - Accent1 5 3" xfId="1364"/>
    <cellStyle name="20% - Accent1 5 3 2" xfId="2373"/>
    <cellStyle name="20% - Accent1 5 3 2 2" xfId="5289"/>
    <cellStyle name="20% - Accent1 5 3 2 3" xfId="8203"/>
    <cellStyle name="20% - Accent1 5 3 2 4" xfId="11117"/>
    <cellStyle name="20% - Accent1 5 3 2 5" xfId="14029"/>
    <cellStyle name="20% - Accent1 5 3 2 6" xfId="16941"/>
    <cellStyle name="20% - Accent1 5 3 2 7" xfId="19853"/>
    <cellStyle name="20% - Accent1 5 3 3" xfId="4281"/>
    <cellStyle name="20% - Accent1 5 3 3 2" xfId="7195"/>
    <cellStyle name="20% - Accent1 5 3 3 3" xfId="10109"/>
    <cellStyle name="20% - Accent1 5 3 3 4" xfId="13021"/>
    <cellStyle name="20% - Accent1 5 3 3 5" xfId="15933"/>
    <cellStyle name="20% - Accent1 5 3 3 6" xfId="18845"/>
    <cellStyle name="20% - Accent1 5 3 4" xfId="3383"/>
    <cellStyle name="20% - Accent1 5 3 4 2" xfId="20567"/>
    <cellStyle name="20% - Accent1 5 3 5" xfId="6299"/>
    <cellStyle name="20% - Accent1 5 3 6" xfId="9211"/>
    <cellStyle name="20% - Accent1 5 3 7" xfId="12125"/>
    <cellStyle name="20% - Accent1 5 3 8" xfId="15037"/>
    <cellStyle name="20% - Accent1 5 3 9" xfId="17949"/>
    <cellStyle name="20% - Accent1 5 4" xfId="1476"/>
    <cellStyle name="20% - Accent1 5 4 2" xfId="2485"/>
    <cellStyle name="20% - Accent1 5 4 2 2" xfId="5401"/>
    <cellStyle name="20% - Accent1 5 4 2 3" xfId="8315"/>
    <cellStyle name="20% - Accent1 5 4 2 4" xfId="11229"/>
    <cellStyle name="20% - Accent1 5 4 2 5" xfId="14141"/>
    <cellStyle name="20% - Accent1 5 4 2 6" xfId="17053"/>
    <cellStyle name="20% - Accent1 5 4 2 7" xfId="19965"/>
    <cellStyle name="20% - Accent1 5 4 3" xfId="4393"/>
    <cellStyle name="20% - Accent1 5 4 3 2" xfId="7307"/>
    <cellStyle name="20% - Accent1 5 4 3 3" xfId="10221"/>
    <cellStyle name="20% - Accent1 5 4 3 4" xfId="13133"/>
    <cellStyle name="20% - Accent1 5 4 3 5" xfId="16045"/>
    <cellStyle name="20% - Accent1 5 4 3 6" xfId="18957"/>
    <cellStyle name="20% - Accent1 5 4 4" xfId="3495"/>
    <cellStyle name="20% - Accent1 5 4 5" xfId="6411"/>
    <cellStyle name="20% - Accent1 5 4 6" xfId="9323"/>
    <cellStyle name="20% - Accent1 5 4 7" xfId="12237"/>
    <cellStyle name="20% - Accent1 5 4 8" xfId="15149"/>
    <cellStyle name="20% - Accent1 5 4 9" xfId="18061"/>
    <cellStyle name="20% - Accent1 5 5" xfId="1588"/>
    <cellStyle name="20% - Accent1 5 5 2" xfId="2597"/>
    <cellStyle name="20% - Accent1 5 5 2 2" xfId="5513"/>
    <cellStyle name="20% - Accent1 5 5 2 3" xfId="8427"/>
    <cellStyle name="20% - Accent1 5 5 2 4" xfId="11341"/>
    <cellStyle name="20% - Accent1 5 5 2 5" xfId="14253"/>
    <cellStyle name="20% - Accent1 5 5 2 6" xfId="17165"/>
    <cellStyle name="20% - Accent1 5 5 2 7" xfId="20077"/>
    <cellStyle name="20% - Accent1 5 5 3" xfId="4505"/>
    <cellStyle name="20% - Accent1 5 5 3 2" xfId="7419"/>
    <cellStyle name="20% - Accent1 5 5 3 3" xfId="10333"/>
    <cellStyle name="20% - Accent1 5 5 3 4" xfId="13245"/>
    <cellStyle name="20% - Accent1 5 5 3 5" xfId="16157"/>
    <cellStyle name="20% - Accent1 5 5 3 6" xfId="19069"/>
    <cellStyle name="20% - Accent1 5 5 4" xfId="3607"/>
    <cellStyle name="20% - Accent1 5 5 5" xfId="6523"/>
    <cellStyle name="20% - Accent1 5 5 6" xfId="9435"/>
    <cellStyle name="20% - Accent1 5 5 7" xfId="12349"/>
    <cellStyle name="20% - Accent1 5 5 8" xfId="15261"/>
    <cellStyle name="20% - Accent1 5 5 9" xfId="18173"/>
    <cellStyle name="20% - Accent1 5 6" xfId="1700"/>
    <cellStyle name="20% - Accent1 5 6 2" xfId="2709"/>
    <cellStyle name="20% - Accent1 5 6 2 2" xfId="5625"/>
    <cellStyle name="20% - Accent1 5 6 2 3" xfId="8539"/>
    <cellStyle name="20% - Accent1 5 6 2 4" xfId="11453"/>
    <cellStyle name="20% - Accent1 5 6 2 5" xfId="14365"/>
    <cellStyle name="20% - Accent1 5 6 2 6" xfId="17277"/>
    <cellStyle name="20% - Accent1 5 6 2 7" xfId="20189"/>
    <cellStyle name="20% - Accent1 5 6 3" xfId="4617"/>
    <cellStyle name="20% - Accent1 5 6 3 2" xfId="7531"/>
    <cellStyle name="20% - Accent1 5 6 3 3" xfId="10445"/>
    <cellStyle name="20% - Accent1 5 6 3 4" xfId="13357"/>
    <cellStyle name="20% - Accent1 5 6 3 5" xfId="16269"/>
    <cellStyle name="20% - Accent1 5 6 3 6" xfId="19181"/>
    <cellStyle name="20% - Accent1 5 6 4" xfId="3719"/>
    <cellStyle name="20% - Accent1 5 6 5" xfId="6635"/>
    <cellStyle name="20% - Accent1 5 6 6" xfId="9547"/>
    <cellStyle name="20% - Accent1 5 6 7" xfId="12461"/>
    <cellStyle name="20% - Accent1 5 6 8" xfId="15373"/>
    <cellStyle name="20% - Accent1 5 6 9" xfId="18285"/>
    <cellStyle name="20% - Accent1 5 7" xfId="1812"/>
    <cellStyle name="20% - Accent1 5 7 2" xfId="2821"/>
    <cellStyle name="20% - Accent1 5 7 2 2" xfId="5737"/>
    <cellStyle name="20% - Accent1 5 7 2 3" xfId="8651"/>
    <cellStyle name="20% - Accent1 5 7 2 4" xfId="11565"/>
    <cellStyle name="20% - Accent1 5 7 2 5" xfId="14477"/>
    <cellStyle name="20% - Accent1 5 7 2 6" xfId="17389"/>
    <cellStyle name="20% - Accent1 5 7 2 7" xfId="20301"/>
    <cellStyle name="20% - Accent1 5 7 3" xfId="4729"/>
    <cellStyle name="20% - Accent1 5 7 3 2" xfId="7643"/>
    <cellStyle name="20% - Accent1 5 7 3 3" xfId="10557"/>
    <cellStyle name="20% - Accent1 5 7 3 4" xfId="13469"/>
    <cellStyle name="20% - Accent1 5 7 3 5" xfId="16381"/>
    <cellStyle name="20% - Accent1 5 7 3 6" xfId="19293"/>
    <cellStyle name="20% - Accent1 5 7 4" xfId="3831"/>
    <cellStyle name="20% - Accent1 5 7 5" xfId="6747"/>
    <cellStyle name="20% - Accent1 5 7 6" xfId="9659"/>
    <cellStyle name="20% - Accent1 5 7 7" xfId="12573"/>
    <cellStyle name="20% - Accent1 5 7 8" xfId="15485"/>
    <cellStyle name="20% - Accent1 5 7 9" xfId="18397"/>
    <cellStyle name="20% - Accent1 5 8" xfId="1924"/>
    <cellStyle name="20% - Accent1 5 8 2" xfId="2933"/>
    <cellStyle name="20% - Accent1 5 8 2 2" xfId="5849"/>
    <cellStyle name="20% - Accent1 5 8 2 3" xfId="8763"/>
    <cellStyle name="20% - Accent1 5 8 2 4" xfId="11677"/>
    <cellStyle name="20% - Accent1 5 8 2 5" xfId="14589"/>
    <cellStyle name="20% - Accent1 5 8 2 6" xfId="17501"/>
    <cellStyle name="20% - Accent1 5 8 2 7" xfId="20413"/>
    <cellStyle name="20% - Accent1 5 8 3" xfId="4841"/>
    <cellStyle name="20% - Accent1 5 8 3 2" xfId="7755"/>
    <cellStyle name="20% - Accent1 5 8 3 3" xfId="10669"/>
    <cellStyle name="20% - Accent1 5 8 3 4" xfId="13581"/>
    <cellStyle name="20% - Accent1 5 8 3 5" xfId="16493"/>
    <cellStyle name="20% - Accent1 5 8 3 6" xfId="19405"/>
    <cellStyle name="20% - Accent1 5 8 4" xfId="3943"/>
    <cellStyle name="20% - Accent1 5 8 5" xfId="6859"/>
    <cellStyle name="20% - Accent1 5 8 6" xfId="9771"/>
    <cellStyle name="20% - Accent1 5 8 7" xfId="12685"/>
    <cellStyle name="20% - Accent1 5 8 8" xfId="15597"/>
    <cellStyle name="20% - Accent1 5 8 9" xfId="18509"/>
    <cellStyle name="20% - Accent1 5 9" xfId="2149"/>
    <cellStyle name="20% - Accent1 5 9 2" xfId="5065"/>
    <cellStyle name="20% - Accent1 5 9 2 2" xfId="7979"/>
    <cellStyle name="20% - Accent1 5 9 2 3" xfId="10893"/>
    <cellStyle name="20% - Accent1 5 9 2 4" xfId="13805"/>
    <cellStyle name="20% - Accent1 5 9 2 5" xfId="16717"/>
    <cellStyle name="20% - Accent1 5 9 2 6" xfId="19629"/>
    <cellStyle name="20% - Accent1 5 9 3" xfId="3159"/>
    <cellStyle name="20% - Accent1 5 9 4" xfId="6075"/>
    <cellStyle name="20% - Accent1 5 9 5" xfId="8987"/>
    <cellStyle name="20% - Accent1 5 9 6" xfId="11901"/>
    <cellStyle name="20% - Accent1 5 9 7" xfId="14813"/>
    <cellStyle name="20% - Accent1 5 9 8" xfId="17725"/>
    <cellStyle name="20% - Accent1 6" xfId="1095"/>
    <cellStyle name="20% - Accent1 6 10" xfId="2050"/>
    <cellStyle name="20% - Accent1 6 10 2" xfId="4967"/>
    <cellStyle name="20% - Accent1 6 10 3" xfId="7881"/>
    <cellStyle name="20% - Accent1 6 10 4" xfId="10795"/>
    <cellStyle name="20% - Accent1 6 10 5" xfId="13707"/>
    <cellStyle name="20% - Accent1 6 10 6" xfId="16619"/>
    <cellStyle name="20% - Accent1 6 10 7" xfId="19531"/>
    <cellStyle name="20% - Accent1 6 11" xfId="4071"/>
    <cellStyle name="20% - Accent1 6 11 2" xfId="6985"/>
    <cellStyle name="20% - Accent1 6 11 3" xfId="9899"/>
    <cellStyle name="20% - Accent1 6 11 4" xfId="12811"/>
    <cellStyle name="20% - Accent1 6 11 5" xfId="15723"/>
    <cellStyle name="20% - Accent1 6 11 6" xfId="18635"/>
    <cellStyle name="20% - Accent1 6 12" xfId="3061"/>
    <cellStyle name="20% - Accent1 6 12 2" xfId="20568"/>
    <cellStyle name="20% - Accent1 6 13" xfId="5977"/>
    <cellStyle name="20% - Accent1 6 14" xfId="8889"/>
    <cellStyle name="20% - Accent1 6 15" xfId="11803"/>
    <cellStyle name="20% - Accent1 6 16" xfId="14715"/>
    <cellStyle name="20% - Accent1 6 17" xfId="17627"/>
    <cellStyle name="20% - Accent1 6 2" xfId="1266"/>
    <cellStyle name="20% - Accent1 6 2 2" xfId="2275"/>
    <cellStyle name="20% - Accent1 6 2 2 2" xfId="5191"/>
    <cellStyle name="20% - Accent1 6 2 2 3" xfId="8105"/>
    <cellStyle name="20% - Accent1 6 2 2 4" xfId="11019"/>
    <cellStyle name="20% - Accent1 6 2 2 5" xfId="13931"/>
    <cellStyle name="20% - Accent1 6 2 2 6" xfId="16843"/>
    <cellStyle name="20% - Accent1 6 2 2 7" xfId="19755"/>
    <cellStyle name="20% - Accent1 6 2 3" xfId="4183"/>
    <cellStyle name="20% - Accent1 6 2 3 2" xfId="7097"/>
    <cellStyle name="20% - Accent1 6 2 3 3" xfId="10011"/>
    <cellStyle name="20% - Accent1 6 2 3 4" xfId="12923"/>
    <cellStyle name="20% - Accent1 6 2 3 5" xfId="15835"/>
    <cellStyle name="20% - Accent1 6 2 3 6" xfId="18747"/>
    <cellStyle name="20% - Accent1 6 2 4" xfId="3285"/>
    <cellStyle name="20% - Accent1 6 2 4 2" xfId="20569"/>
    <cellStyle name="20% - Accent1 6 2 5" xfId="6201"/>
    <cellStyle name="20% - Accent1 6 2 6" xfId="9113"/>
    <cellStyle name="20% - Accent1 6 2 7" xfId="12027"/>
    <cellStyle name="20% - Accent1 6 2 8" xfId="14939"/>
    <cellStyle name="20% - Accent1 6 2 9" xfId="17851"/>
    <cellStyle name="20% - Accent1 6 3" xfId="1378"/>
    <cellStyle name="20% - Accent1 6 3 2" xfId="2387"/>
    <cellStyle name="20% - Accent1 6 3 2 2" xfId="5303"/>
    <cellStyle name="20% - Accent1 6 3 2 3" xfId="8217"/>
    <cellStyle name="20% - Accent1 6 3 2 4" xfId="11131"/>
    <cellStyle name="20% - Accent1 6 3 2 5" xfId="14043"/>
    <cellStyle name="20% - Accent1 6 3 2 6" xfId="16955"/>
    <cellStyle name="20% - Accent1 6 3 2 7" xfId="19867"/>
    <cellStyle name="20% - Accent1 6 3 3" xfId="4295"/>
    <cellStyle name="20% - Accent1 6 3 3 2" xfId="7209"/>
    <cellStyle name="20% - Accent1 6 3 3 3" xfId="10123"/>
    <cellStyle name="20% - Accent1 6 3 3 4" xfId="13035"/>
    <cellStyle name="20% - Accent1 6 3 3 5" xfId="15947"/>
    <cellStyle name="20% - Accent1 6 3 3 6" xfId="18859"/>
    <cellStyle name="20% - Accent1 6 3 4" xfId="3397"/>
    <cellStyle name="20% - Accent1 6 3 4 2" xfId="20570"/>
    <cellStyle name="20% - Accent1 6 3 5" xfId="6313"/>
    <cellStyle name="20% - Accent1 6 3 6" xfId="9225"/>
    <cellStyle name="20% - Accent1 6 3 7" xfId="12139"/>
    <cellStyle name="20% - Accent1 6 3 8" xfId="15051"/>
    <cellStyle name="20% - Accent1 6 3 9" xfId="17963"/>
    <cellStyle name="20% - Accent1 6 4" xfId="1490"/>
    <cellStyle name="20% - Accent1 6 4 2" xfId="2499"/>
    <cellStyle name="20% - Accent1 6 4 2 2" xfId="5415"/>
    <cellStyle name="20% - Accent1 6 4 2 3" xfId="8329"/>
    <cellStyle name="20% - Accent1 6 4 2 4" xfId="11243"/>
    <cellStyle name="20% - Accent1 6 4 2 5" xfId="14155"/>
    <cellStyle name="20% - Accent1 6 4 2 6" xfId="17067"/>
    <cellStyle name="20% - Accent1 6 4 2 7" xfId="19979"/>
    <cellStyle name="20% - Accent1 6 4 3" xfId="4407"/>
    <cellStyle name="20% - Accent1 6 4 3 2" xfId="7321"/>
    <cellStyle name="20% - Accent1 6 4 3 3" xfId="10235"/>
    <cellStyle name="20% - Accent1 6 4 3 4" xfId="13147"/>
    <cellStyle name="20% - Accent1 6 4 3 5" xfId="16059"/>
    <cellStyle name="20% - Accent1 6 4 3 6" xfId="18971"/>
    <cellStyle name="20% - Accent1 6 4 4" xfId="3509"/>
    <cellStyle name="20% - Accent1 6 4 5" xfId="6425"/>
    <cellStyle name="20% - Accent1 6 4 6" xfId="9337"/>
    <cellStyle name="20% - Accent1 6 4 7" xfId="12251"/>
    <cellStyle name="20% - Accent1 6 4 8" xfId="15163"/>
    <cellStyle name="20% - Accent1 6 4 9" xfId="18075"/>
    <cellStyle name="20% - Accent1 6 5" xfId="1602"/>
    <cellStyle name="20% - Accent1 6 5 2" xfId="2611"/>
    <cellStyle name="20% - Accent1 6 5 2 2" xfId="5527"/>
    <cellStyle name="20% - Accent1 6 5 2 3" xfId="8441"/>
    <cellStyle name="20% - Accent1 6 5 2 4" xfId="11355"/>
    <cellStyle name="20% - Accent1 6 5 2 5" xfId="14267"/>
    <cellStyle name="20% - Accent1 6 5 2 6" xfId="17179"/>
    <cellStyle name="20% - Accent1 6 5 2 7" xfId="20091"/>
    <cellStyle name="20% - Accent1 6 5 3" xfId="4519"/>
    <cellStyle name="20% - Accent1 6 5 3 2" xfId="7433"/>
    <cellStyle name="20% - Accent1 6 5 3 3" xfId="10347"/>
    <cellStyle name="20% - Accent1 6 5 3 4" xfId="13259"/>
    <cellStyle name="20% - Accent1 6 5 3 5" xfId="16171"/>
    <cellStyle name="20% - Accent1 6 5 3 6" xfId="19083"/>
    <cellStyle name="20% - Accent1 6 5 4" xfId="3621"/>
    <cellStyle name="20% - Accent1 6 5 5" xfId="6537"/>
    <cellStyle name="20% - Accent1 6 5 6" xfId="9449"/>
    <cellStyle name="20% - Accent1 6 5 7" xfId="12363"/>
    <cellStyle name="20% - Accent1 6 5 8" xfId="15275"/>
    <cellStyle name="20% - Accent1 6 5 9" xfId="18187"/>
    <cellStyle name="20% - Accent1 6 6" xfId="1714"/>
    <cellStyle name="20% - Accent1 6 6 2" xfId="2723"/>
    <cellStyle name="20% - Accent1 6 6 2 2" xfId="5639"/>
    <cellStyle name="20% - Accent1 6 6 2 3" xfId="8553"/>
    <cellStyle name="20% - Accent1 6 6 2 4" xfId="11467"/>
    <cellStyle name="20% - Accent1 6 6 2 5" xfId="14379"/>
    <cellStyle name="20% - Accent1 6 6 2 6" xfId="17291"/>
    <cellStyle name="20% - Accent1 6 6 2 7" xfId="20203"/>
    <cellStyle name="20% - Accent1 6 6 3" xfId="4631"/>
    <cellStyle name="20% - Accent1 6 6 3 2" xfId="7545"/>
    <cellStyle name="20% - Accent1 6 6 3 3" xfId="10459"/>
    <cellStyle name="20% - Accent1 6 6 3 4" xfId="13371"/>
    <cellStyle name="20% - Accent1 6 6 3 5" xfId="16283"/>
    <cellStyle name="20% - Accent1 6 6 3 6" xfId="19195"/>
    <cellStyle name="20% - Accent1 6 6 4" xfId="3733"/>
    <cellStyle name="20% - Accent1 6 6 5" xfId="6649"/>
    <cellStyle name="20% - Accent1 6 6 6" xfId="9561"/>
    <cellStyle name="20% - Accent1 6 6 7" xfId="12475"/>
    <cellStyle name="20% - Accent1 6 6 8" xfId="15387"/>
    <cellStyle name="20% - Accent1 6 6 9" xfId="18299"/>
    <cellStyle name="20% - Accent1 6 7" xfId="1826"/>
    <cellStyle name="20% - Accent1 6 7 2" xfId="2835"/>
    <cellStyle name="20% - Accent1 6 7 2 2" xfId="5751"/>
    <cellStyle name="20% - Accent1 6 7 2 3" xfId="8665"/>
    <cellStyle name="20% - Accent1 6 7 2 4" xfId="11579"/>
    <cellStyle name="20% - Accent1 6 7 2 5" xfId="14491"/>
    <cellStyle name="20% - Accent1 6 7 2 6" xfId="17403"/>
    <cellStyle name="20% - Accent1 6 7 2 7" xfId="20315"/>
    <cellStyle name="20% - Accent1 6 7 3" xfId="4743"/>
    <cellStyle name="20% - Accent1 6 7 3 2" xfId="7657"/>
    <cellStyle name="20% - Accent1 6 7 3 3" xfId="10571"/>
    <cellStyle name="20% - Accent1 6 7 3 4" xfId="13483"/>
    <cellStyle name="20% - Accent1 6 7 3 5" xfId="16395"/>
    <cellStyle name="20% - Accent1 6 7 3 6" xfId="19307"/>
    <cellStyle name="20% - Accent1 6 7 4" xfId="3845"/>
    <cellStyle name="20% - Accent1 6 7 5" xfId="6761"/>
    <cellStyle name="20% - Accent1 6 7 6" xfId="9673"/>
    <cellStyle name="20% - Accent1 6 7 7" xfId="12587"/>
    <cellStyle name="20% - Accent1 6 7 8" xfId="15499"/>
    <cellStyle name="20% - Accent1 6 7 9" xfId="18411"/>
    <cellStyle name="20% - Accent1 6 8" xfId="1938"/>
    <cellStyle name="20% - Accent1 6 8 2" xfId="2947"/>
    <cellStyle name="20% - Accent1 6 8 2 2" xfId="5863"/>
    <cellStyle name="20% - Accent1 6 8 2 3" xfId="8777"/>
    <cellStyle name="20% - Accent1 6 8 2 4" xfId="11691"/>
    <cellStyle name="20% - Accent1 6 8 2 5" xfId="14603"/>
    <cellStyle name="20% - Accent1 6 8 2 6" xfId="17515"/>
    <cellStyle name="20% - Accent1 6 8 2 7" xfId="20427"/>
    <cellStyle name="20% - Accent1 6 8 3" xfId="4855"/>
    <cellStyle name="20% - Accent1 6 8 3 2" xfId="7769"/>
    <cellStyle name="20% - Accent1 6 8 3 3" xfId="10683"/>
    <cellStyle name="20% - Accent1 6 8 3 4" xfId="13595"/>
    <cellStyle name="20% - Accent1 6 8 3 5" xfId="16507"/>
    <cellStyle name="20% - Accent1 6 8 3 6" xfId="19419"/>
    <cellStyle name="20% - Accent1 6 8 4" xfId="3957"/>
    <cellStyle name="20% - Accent1 6 8 5" xfId="6873"/>
    <cellStyle name="20% - Accent1 6 8 6" xfId="9785"/>
    <cellStyle name="20% - Accent1 6 8 7" xfId="12699"/>
    <cellStyle name="20% - Accent1 6 8 8" xfId="15611"/>
    <cellStyle name="20% - Accent1 6 8 9" xfId="18523"/>
    <cellStyle name="20% - Accent1 6 9" xfId="2163"/>
    <cellStyle name="20% - Accent1 6 9 2" xfId="5079"/>
    <cellStyle name="20% - Accent1 6 9 2 2" xfId="7993"/>
    <cellStyle name="20% - Accent1 6 9 2 3" xfId="10907"/>
    <cellStyle name="20% - Accent1 6 9 2 4" xfId="13819"/>
    <cellStyle name="20% - Accent1 6 9 2 5" xfId="16731"/>
    <cellStyle name="20% - Accent1 6 9 2 6" xfId="19643"/>
    <cellStyle name="20% - Accent1 6 9 3" xfId="3173"/>
    <cellStyle name="20% - Accent1 6 9 4" xfId="6089"/>
    <cellStyle name="20% - Accent1 6 9 5" xfId="9001"/>
    <cellStyle name="20% - Accent1 6 9 6" xfId="11915"/>
    <cellStyle name="20% - Accent1 6 9 7" xfId="14827"/>
    <cellStyle name="20% - Accent1 6 9 8" xfId="17739"/>
    <cellStyle name="20% - Accent1 7" xfId="1109"/>
    <cellStyle name="20% - Accent1 7 10" xfId="2064"/>
    <cellStyle name="20% - Accent1 7 10 2" xfId="4981"/>
    <cellStyle name="20% - Accent1 7 10 3" xfId="7895"/>
    <cellStyle name="20% - Accent1 7 10 4" xfId="10809"/>
    <cellStyle name="20% - Accent1 7 10 5" xfId="13721"/>
    <cellStyle name="20% - Accent1 7 10 6" xfId="16633"/>
    <cellStyle name="20% - Accent1 7 10 7" xfId="19545"/>
    <cellStyle name="20% - Accent1 7 11" xfId="4085"/>
    <cellStyle name="20% - Accent1 7 11 2" xfId="6999"/>
    <cellStyle name="20% - Accent1 7 11 3" xfId="9913"/>
    <cellStyle name="20% - Accent1 7 11 4" xfId="12825"/>
    <cellStyle name="20% - Accent1 7 11 5" xfId="15737"/>
    <cellStyle name="20% - Accent1 7 11 6" xfId="18649"/>
    <cellStyle name="20% - Accent1 7 12" xfId="3075"/>
    <cellStyle name="20% - Accent1 7 12 2" xfId="20571"/>
    <cellStyle name="20% - Accent1 7 13" xfId="5991"/>
    <cellStyle name="20% - Accent1 7 14" xfId="8903"/>
    <cellStyle name="20% - Accent1 7 15" xfId="11817"/>
    <cellStyle name="20% - Accent1 7 16" xfId="14729"/>
    <cellStyle name="20% - Accent1 7 17" xfId="17641"/>
    <cellStyle name="20% - Accent1 7 2" xfId="1280"/>
    <cellStyle name="20% - Accent1 7 2 2" xfId="2289"/>
    <cellStyle name="20% - Accent1 7 2 2 2" xfId="5205"/>
    <cellStyle name="20% - Accent1 7 2 2 3" xfId="8119"/>
    <cellStyle name="20% - Accent1 7 2 2 4" xfId="11033"/>
    <cellStyle name="20% - Accent1 7 2 2 5" xfId="13945"/>
    <cellStyle name="20% - Accent1 7 2 2 6" xfId="16857"/>
    <cellStyle name="20% - Accent1 7 2 2 7" xfId="19769"/>
    <cellStyle name="20% - Accent1 7 2 3" xfId="4197"/>
    <cellStyle name="20% - Accent1 7 2 3 2" xfId="7111"/>
    <cellStyle name="20% - Accent1 7 2 3 3" xfId="10025"/>
    <cellStyle name="20% - Accent1 7 2 3 4" xfId="12937"/>
    <cellStyle name="20% - Accent1 7 2 3 5" xfId="15849"/>
    <cellStyle name="20% - Accent1 7 2 3 6" xfId="18761"/>
    <cellStyle name="20% - Accent1 7 2 4" xfId="3299"/>
    <cellStyle name="20% - Accent1 7 2 4 2" xfId="20572"/>
    <cellStyle name="20% - Accent1 7 2 5" xfId="6215"/>
    <cellStyle name="20% - Accent1 7 2 6" xfId="9127"/>
    <cellStyle name="20% - Accent1 7 2 7" xfId="12041"/>
    <cellStyle name="20% - Accent1 7 2 8" xfId="14953"/>
    <cellStyle name="20% - Accent1 7 2 9" xfId="17865"/>
    <cellStyle name="20% - Accent1 7 3" xfId="1392"/>
    <cellStyle name="20% - Accent1 7 3 2" xfId="2401"/>
    <cellStyle name="20% - Accent1 7 3 2 2" xfId="5317"/>
    <cellStyle name="20% - Accent1 7 3 2 3" xfId="8231"/>
    <cellStyle name="20% - Accent1 7 3 2 4" xfId="11145"/>
    <cellStyle name="20% - Accent1 7 3 2 5" xfId="14057"/>
    <cellStyle name="20% - Accent1 7 3 2 6" xfId="16969"/>
    <cellStyle name="20% - Accent1 7 3 2 7" xfId="19881"/>
    <cellStyle name="20% - Accent1 7 3 3" xfId="4309"/>
    <cellStyle name="20% - Accent1 7 3 3 2" xfId="7223"/>
    <cellStyle name="20% - Accent1 7 3 3 3" xfId="10137"/>
    <cellStyle name="20% - Accent1 7 3 3 4" xfId="13049"/>
    <cellStyle name="20% - Accent1 7 3 3 5" xfId="15961"/>
    <cellStyle name="20% - Accent1 7 3 3 6" xfId="18873"/>
    <cellStyle name="20% - Accent1 7 3 4" xfId="3411"/>
    <cellStyle name="20% - Accent1 7 3 4 2" xfId="20573"/>
    <cellStyle name="20% - Accent1 7 3 5" xfId="6327"/>
    <cellStyle name="20% - Accent1 7 3 6" xfId="9239"/>
    <cellStyle name="20% - Accent1 7 3 7" xfId="12153"/>
    <cellStyle name="20% - Accent1 7 3 8" xfId="15065"/>
    <cellStyle name="20% - Accent1 7 3 9" xfId="17977"/>
    <cellStyle name="20% - Accent1 7 4" xfId="1504"/>
    <cellStyle name="20% - Accent1 7 4 2" xfId="2513"/>
    <cellStyle name="20% - Accent1 7 4 2 2" xfId="5429"/>
    <cellStyle name="20% - Accent1 7 4 2 3" xfId="8343"/>
    <cellStyle name="20% - Accent1 7 4 2 4" xfId="11257"/>
    <cellStyle name="20% - Accent1 7 4 2 5" xfId="14169"/>
    <cellStyle name="20% - Accent1 7 4 2 6" xfId="17081"/>
    <cellStyle name="20% - Accent1 7 4 2 7" xfId="19993"/>
    <cellStyle name="20% - Accent1 7 4 3" xfId="4421"/>
    <cellStyle name="20% - Accent1 7 4 3 2" xfId="7335"/>
    <cellStyle name="20% - Accent1 7 4 3 3" xfId="10249"/>
    <cellStyle name="20% - Accent1 7 4 3 4" xfId="13161"/>
    <cellStyle name="20% - Accent1 7 4 3 5" xfId="16073"/>
    <cellStyle name="20% - Accent1 7 4 3 6" xfId="18985"/>
    <cellStyle name="20% - Accent1 7 4 4" xfId="3523"/>
    <cellStyle name="20% - Accent1 7 4 5" xfId="6439"/>
    <cellStyle name="20% - Accent1 7 4 6" xfId="9351"/>
    <cellStyle name="20% - Accent1 7 4 7" xfId="12265"/>
    <cellStyle name="20% - Accent1 7 4 8" xfId="15177"/>
    <cellStyle name="20% - Accent1 7 4 9" xfId="18089"/>
    <cellStyle name="20% - Accent1 7 5" xfId="1616"/>
    <cellStyle name="20% - Accent1 7 5 2" xfId="2625"/>
    <cellStyle name="20% - Accent1 7 5 2 2" xfId="5541"/>
    <cellStyle name="20% - Accent1 7 5 2 3" xfId="8455"/>
    <cellStyle name="20% - Accent1 7 5 2 4" xfId="11369"/>
    <cellStyle name="20% - Accent1 7 5 2 5" xfId="14281"/>
    <cellStyle name="20% - Accent1 7 5 2 6" xfId="17193"/>
    <cellStyle name="20% - Accent1 7 5 2 7" xfId="20105"/>
    <cellStyle name="20% - Accent1 7 5 3" xfId="4533"/>
    <cellStyle name="20% - Accent1 7 5 3 2" xfId="7447"/>
    <cellStyle name="20% - Accent1 7 5 3 3" xfId="10361"/>
    <cellStyle name="20% - Accent1 7 5 3 4" xfId="13273"/>
    <cellStyle name="20% - Accent1 7 5 3 5" xfId="16185"/>
    <cellStyle name="20% - Accent1 7 5 3 6" xfId="19097"/>
    <cellStyle name="20% - Accent1 7 5 4" xfId="3635"/>
    <cellStyle name="20% - Accent1 7 5 5" xfId="6551"/>
    <cellStyle name="20% - Accent1 7 5 6" xfId="9463"/>
    <cellStyle name="20% - Accent1 7 5 7" xfId="12377"/>
    <cellStyle name="20% - Accent1 7 5 8" xfId="15289"/>
    <cellStyle name="20% - Accent1 7 5 9" xfId="18201"/>
    <cellStyle name="20% - Accent1 7 6" xfId="1728"/>
    <cellStyle name="20% - Accent1 7 6 2" xfId="2737"/>
    <cellStyle name="20% - Accent1 7 6 2 2" xfId="5653"/>
    <cellStyle name="20% - Accent1 7 6 2 3" xfId="8567"/>
    <cellStyle name="20% - Accent1 7 6 2 4" xfId="11481"/>
    <cellStyle name="20% - Accent1 7 6 2 5" xfId="14393"/>
    <cellStyle name="20% - Accent1 7 6 2 6" xfId="17305"/>
    <cellStyle name="20% - Accent1 7 6 2 7" xfId="20217"/>
    <cellStyle name="20% - Accent1 7 6 3" xfId="4645"/>
    <cellStyle name="20% - Accent1 7 6 3 2" xfId="7559"/>
    <cellStyle name="20% - Accent1 7 6 3 3" xfId="10473"/>
    <cellStyle name="20% - Accent1 7 6 3 4" xfId="13385"/>
    <cellStyle name="20% - Accent1 7 6 3 5" xfId="16297"/>
    <cellStyle name="20% - Accent1 7 6 3 6" xfId="19209"/>
    <cellStyle name="20% - Accent1 7 6 4" xfId="3747"/>
    <cellStyle name="20% - Accent1 7 6 5" xfId="6663"/>
    <cellStyle name="20% - Accent1 7 6 6" xfId="9575"/>
    <cellStyle name="20% - Accent1 7 6 7" xfId="12489"/>
    <cellStyle name="20% - Accent1 7 6 8" xfId="15401"/>
    <cellStyle name="20% - Accent1 7 6 9" xfId="18313"/>
    <cellStyle name="20% - Accent1 7 7" xfId="1840"/>
    <cellStyle name="20% - Accent1 7 7 2" xfId="2849"/>
    <cellStyle name="20% - Accent1 7 7 2 2" xfId="5765"/>
    <cellStyle name="20% - Accent1 7 7 2 3" xfId="8679"/>
    <cellStyle name="20% - Accent1 7 7 2 4" xfId="11593"/>
    <cellStyle name="20% - Accent1 7 7 2 5" xfId="14505"/>
    <cellStyle name="20% - Accent1 7 7 2 6" xfId="17417"/>
    <cellStyle name="20% - Accent1 7 7 2 7" xfId="20329"/>
    <cellStyle name="20% - Accent1 7 7 3" xfId="4757"/>
    <cellStyle name="20% - Accent1 7 7 3 2" xfId="7671"/>
    <cellStyle name="20% - Accent1 7 7 3 3" xfId="10585"/>
    <cellStyle name="20% - Accent1 7 7 3 4" xfId="13497"/>
    <cellStyle name="20% - Accent1 7 7 3 5" xfId="16409"/>
    <cellStyle name="20% - Accent1 7 7 3 6" xfId="19321"/>
    <cellStyle name="20% - Accent1 7 7 4" xfId="3859"/>
    <cellStyle name="20% - Accent1 7 7 5" xfId="6775"/>
    <cellStyle name="20% - Accent1 7 7 6" xfId="9687"/>
    <cellStyle name="20% - Accent1 7 7 7" xfId="12601"/>
    <cellStyle name="20% - Accent1 7 7 8" xfId="15513"/>
    <cellStyle name="20% - Accent1 7 7 9" xfId="18425"/>
    <cellStyle name="20% - Accent1 7 8" xfId="1952"/>
    <cellStyle name="20% - Accent1 7 8 2" xfId="2961"/>
    <cellStyle name="20% - Accent1 7 8 2 2" xfId="5877"/>
    <cellStyle name="20% - Accent1 7 8 2 3" xfId="8791"/>
    <cellStyle name="20% - Accent1 7 8 2 4" xfId="11705"/>
    <cellStyle name="20% - Accent1 7 8 2 5" xfId="14617"/>
    <cellStyle name="20% - Accent1 7 8 2 6" xfId="17529"/>
    <cellStyle name="20% - Accent1 7 8 2 7" xfId="20441"/>
    <cellStyle name="20% - Accent1 7 8 3" xfId="4869"/>
    <cellStyle name="20% - Accent1 7 8 3 2" xfId="7783"/>
    <cellStyle name="20% - Accent1 7 8 3 3" xfId="10697"/>
    <cellStyle name="20% - Accent1 7 8 3 4" xfId="13609"/>
    <cellStyle name="20% - Accent1 7 8 3 5" xfId="16521"/>
    <cellStyle name="20% - Accent1 7 8 3 6" xfId="19433"/>
    <cellStyle name="20% - Accent1 7 8 4" xfId="3971"/>
    <cellStyle name="20% - Accent1 7 8 5" xfId="6887"/>
    <cellStyle name="20% - Accent1 7 8 6" xfId="9799"/>
    <cellStyle name="20% - Accent1 7 8 7" xfId="12713"/>
    <cellStyle name="20% - Accent1 7 8 8" xfId="15625"/>
    <cellStyle name="20% - Accent1 7 8 9" xfId="18537"/>
    <cellStyle name="20% - Accent1 7 9" xfId="2177"/>
    <cellStyle name="20% - Accent1 7 9 2" xfId="5093"/>
    <cellStyle name="20% - Accent1 7 9 2 2" xfId="8007"/>
    <cellStyle name="20% - Accent1 7 9 2 3" xfId="10921"/>
    <cellStyle name="20% - Accent1 7 9 2 4" xfId="13833"/>
    <cellStyle name="20% - Accent1 7 9 2 5" xfId="16745"/>
    <cellStyle name="20% - Accent1 7 9 2 6" xfId="19657"/>
    <cellStyle name="20% - Accent1 7 9 3" xfId="3187"/>
    <cellStyle name="20% - Accent1 7 9 4" xfId="6103"/>
    <cellStyle name="20% - Accent1 7 9 5" xfId="9015"/>
    <cellStyle name="20% - Accent1 7 9 6" xfId="11929"/>
    <cellStyle name="20% - Accent1 7 9 7" xfId="14841"/>
    <cellStyle name="20% - Accent1 7 9 8" xfId="17753"/>
    <cellStyle name="20% - Accent1 8" xfId="1123"/>
    <cellStyle name="20% - Accent1 8 10" xfId="2078"/>
    <cellStyle name="20% - Accent1 8 10 2" xfId="4995"/>
    <cellStyle name="20% - Accent1 8 10 3" xfId="7909"/>
    <cellStyle name="20% - Accent1 8 10 4" xfId="10823"/>
    <cellStyle name="20% - Accent1 8 10 5" xfId="13735"/>
    <cellStyle name="20% - Accent1 8 10 6" xfId="16647"/>
    <cellStyle name="20% - Accent1 8 10 7" xfId="19559"/>
    <cellStyle name="20% - Accent1 8 11" xfId="4099"/>
    <cellStyle name="20% - Accent1 8 11 2" xfId="7013"/>
    <cellStyle name="20% - Accent1 8 11 3" xfId="9927"/>
    <cellStyle name="20% - Accent1 8 11 4" xfId="12839"/>
    <cellStyle name="20% - Accent1 8 11 5" xfId="15751"/>
    <cellStyle name="20% - Accent1 8 11 6" xfId="18663"/>
    <cellStyle name="20% - Accent1 8 12" xfId="3089"/>
    <cellStyle name="20% - Accent1 8 12 2" xfId="20574"/>
    <cellStyle name="20% - Accent1 8 13" xfId="6005"/>
    <cellStyle name="20% - Accent1 8 14" xfId="8917"/>
    <cellStyle name="20% - Accent1 8 15" xfId="11831"/>
    <cellStyle name="20% - Accent1 8 16" xfId="14743"/>
    <cellStyle name="20% - Accent1 8 17" xfId="17655"/>
    <cellStyle name="20% - Accent1 8 2" xfId="1294"/>
    <cellStyle name="20% - Accent1 8 2 2" xfId="2303"/>
    <cellStyle name="20% - Accent1 8 2 2 2" xfId="5219"/>
    <cellStyle name="20% - Accent1 8 2 2 3" xfId="8133"/>
    <cellStyle name="20% - Accent1 8 2 2 4" xfId="11047"/>
    <cellStyle name="20% - Accent1 8 2 2 5" xfId="13959"/>
    <cellStyle name="20% - Accent1 8 2 2 6" xfId="16871"/>
    <cellStyle name="20% - Accent1 8 2 2 7" xfId="19783"/>
    <cellStyle name="20% - Accent1 8 2 3" xfId="4211"/>
    <cellStyle name="20% - Accent1 8 2 3 2" xfId="7125"/>
    <cellStyle name="20% - Accent1 8 2 3 3" xfId="10039"/>
    <cellStyle name="20% - Accent1 8 2 3 4" xfId="12951"/>
    <cellStyle name="20% - Accent1 8 2 3 5" xfId="15863"/>
    <cellStyle name="20% - Accent1 8 2 3 6" xfId="18775"/>
    <cellStyle name="20% - Accent1 8 2 4" xfId="3313"/>
    <cellStyle name="20% - Accent1 8 2 4 2" xfId="20575"/>
    <cellStyle name="20% - Accent1 8 2 5" xfId="6229"/>
    <cellStyle name="20% - Accent1 8 2 6" xfId="9141"/>
    <cellStyle name="20% - Accent1 8 2 7" xfId="12055"/>
    <cellStyle name="20% - Accent1 8 2 8" xfId="14967"/>
    <cellStyle name="20% - Accent1 8 2 9" xfId="17879"/>
    <cellStyle name="20% - Accent1 8 3" xfId="1406"/>
    <cellStyle name="20% - Accent1 8 3 2" xfId="2415"/>
    <cellStyle name="20% - Accent1 8 3 2 2" xfId="5331"/>
    <cellStyle name="20% - Accent1 8 3 2 3" xfId="8245"/>
    <cellStyle name="20% - Accent1 8 3 2 4" xfId="11159"/>
    <cellStyle name="20% - Accent1 8 3 2 5" xfId="14071"/>
    <cellStyle name="20% - Accent1 8 3 2 6" xfId="16983"/>
    <cellStyle name="20% - Accent1 8 3 2 7" xfId="19895"/>
    <cellStyle name="20% - Accent1 8 3 3" xfId="4323"/>
    <cellStyle name="20% - Accent1 8 3 3 2" xfId="7237"/>
    <cellStyle name="20% - Accent1 8 3 3 3" xfId="10151"/>
    <cellStyle name="20% - Accent1 8 3 3 4" xfId="13063"/>
    <cellStyle name="20% - Accent1 8 3 3 5" xfId="15975"/>
    <cellStyle name="20% - Accent1 8 3 3 6" xfId="18887"/>
    <cellStyle name="20% - Accent1 8 3 4" xfId="3425"/>
    <cellStyle name="20% - Accent1 8 3 4 2" xfId="20576"/>
    <cellStyle name="20% - Accent1 8 3 5" xfId="6341"/>
    <cellStyle name="20% - Accent1 8 3 6" xfId="9253"/>
    <cellStyle name="20% - Accent1 8 3 7" xfId="12167"/>
    <cellStyle name="20% - Accent1 8 3 8" xfId="15079"/>
    <cellStyle name="20% - Accent1 8 3 9" xfId="17991"/>
    <cellStyle name="20% - Accent1 8 4" xfId="1518"/>
    <cellStyle name="20% - Accent1 8 4 2" xfId="2527"/>
    <cellStyle name="20% - Accent1 8 4 2 2" xfId="5443"/>
    <cellStyle name="20% - Accent1 8 4 2 3" xfId="8357"/>
    <cellStyle name="20% - Accent1 8 4 2 4" xfId="11271"/>
    <cellStyle name="20% - Accent1 8 4 2 5" xfId="14183"/>
    <cellStyle name="20% - Accent1 8 4 2 6" xfId="17095"/>
    <cellStyle name="20% - Accent1 8 4 2 7" xfId="20007"/>
    <cellStyle name="20% - Accent1 8 4 3" xfId="4435"/>
    <cellStyle name="20% - Accent1 8 4 3 2" xfId="7349"/>
    <cellStyle name="20% - Accent1 8 4 3 3" xfId="10263"/>
    <cellStyle name="20% - Accent1 8 4 3 4" xfId="13175"/>
    <cellStyle name="20% - Accent1 8 4 3 5" xfId="16087"/>
    <cellStyle name="20% - Accent1 8 4 3 6" xfId="18999"/>
    <cellStyle name="20% - Accent1 8 4 4" xfId="3537"/>
    <cellStyle name="20% - Accent1 8 4 5" xfId="6453"/>
    <cellStyle name="20% - Accent1 8 4 6" xfId="9365"/>
    <cellStyle name="20% - Accent1 8 4 7" xfId="12279"/>
    <cellStyle name="20% - Accent1 8 4 8" xfId="15191"/>
    <cellStyle name="20% - Accent1 8 4 9" xfId="18103"/>
    <cellStyle name="20% - Accent1 8 5" xfId="1630"/>
    <cellStyle name="20% - Accent1 8 5 2" xfId="2639"/>
    <cellStyle name="20% - Accent1 8 5 2 2" xfId="5555"/>
    <cellStyle name="20% - Accent1 8 5 2 3" xfId="8469"/>
    <cellStyle name="20% - Accent1 8 5 2 4" xfId="11383"/>
    <cellStyle name="20% - Accent1 8 5 2 5" xfId="14295"/>
    <cellStyle name="20% - Accent1 8 5 2 6" xfId="17207"/>
    <cellStyle name="20% - Accent1 8 5 2 7" xfId="20119"/>
    <cellStyle name="20% - Accent1 8 5 3" xfId="4547"/>
    <cellStyle name="20% - Accent1 8 5 3 2" xfId="7461"/>
    <cellStyle name="20% - Accent1 8 5 3 3" xfId="10375"/>
    <cellStyle name="20% - Accent1 8 5 3 4" xfId="13287"/>
    <cellStyle name="20% - Accent1 8 5 3 5" xfId="16199"/>
    <cellStyle name="20% - Accent1 8 5 3 6" xfId="19111"/>
    <cellStyle name="20% - Accent1 8 5 4" xfId="3649"/>
    <cellStyle name="20% - Accent1 8 5 5" xfId="6565"/>
    <cellStyle name="20% - Accent1 8 5 6" xfId="9477"/>
    <cellStyle name="20% - Accent1 8 5 7" xfId="12391"/>
    <cellStyle name="20% - Accent1 8 5 8" xfId="15303"/>
    <cellStyle name="20% - Accent1 8 5 9" xfId="18215"/>
    <cellStyle name="20% - Accent1 8 6" xfId="1742"/>
    <cellStyle name="20% - Accent1 8 6 2" xfId="2751"/>
    <cellStyle name="20% - Accent1 8 6 2 2" xfId="5667"/>
    <cellStyle name="20% - Accent1 8 6 2 3" xfId="8581"/>
    <cellStyle name="20% - Accent1 8 6 2 4" xfId="11495"/>
    <cellStyle name="20% - Accent1 8 6 2 5" xfId="14407"/>
    <cellStyle name="20% - Accent1 8 6 2 6" xfId="17319"/>
    <cellStyle name="20% - Accent1 8 6 2 7" xfId="20231"/>
    <cellStyle name="20% - Accent1 8 6 3" xfId="4659"/>
    <cellStyle name="20% - Accent1 8 6 3 2" xfId="7573"/>
    <cellStyle name="20% - Accent1 8 6 3 3" xfId="10487"/>
    <cellStyle name="20% - Accent1 8 6 3 4" xfId="13399"/>
    <cellStyle name="20% - Accent1 8 6 3 5" xfId="16311"/>
    <cellStyle name="20% - Accent1 8 6 3 6" xfId="19223"/>
    <cellStyle name="20% - Accent1 8 6 4" xfId="3761"/>
    <cellStyle name="20% - Accent1 8 6 5" xfId="6677"/>
    <cellStyle name="20% - Accent1 8 6 6" xfId="9589"/>
    <cellStyle name="20% - Accent1 8 6 7" xfId="12503"/>
    <cellStyle name="20% - Accent1 8 6 8" xfId="15415"/>
    <cellStyle name="20% - Accent1 8 6 9" xfId="18327"/>
    <cellStyle name="20% - Accent1 8 7" xfId="1854"/>
    <cellStyle name="20% - Accent1 8 7 2" xfId="2863"/>
    <cellStyle name="20% - Accent1 8 7 2 2" xfId="5779"/>
    <cellStyle name="20% - Accent1 8 7 2 3" xfId="8693"/>
    <cellStyle name="20% - Accent1 8 7 2 4" xfId="11607"/>
    <cellStyle name="20% - Accent1 8 7 2 5" xfId="14519"/>
    <cellStyle name="20% - Accent1 8 7 2 6" xfId="17431"/>
    <cellStyle name="20% - Accent1 8 7 2 7" xfId="20343"/>
    <cellStyle name="20% - Accent1 8 7 3" xfId="4771"/>
    <cellStyle name="20% - Accent1 8 7 3 2" xfId="7685"/>
    <cellStyle name="20% - Accent1 8 7 3 3" xfId="10599"/>
    <cellStyle name="20% - Accent1 8 7 3 4" xfId="13511"/>
    <cellStyle name="20% - Accent1 8 7 3 5" xfId="16423"/>
    <cellStyle name="20% - Accent1 8 7 3 6" xfId="19335"/>
    <cellStyle name="20% - Accent1 8 7 4" xfId="3873"/>
    <cellStyle name="20% - Accent1 8 7 5" xfId="6789"/>
    <cellStyle name="20% - Accent1 8 7 6" xfId="9701"/>
    <cellStyle name="20% - Accent1 8 7 7" xfId="12615"/>
    <cellStyle name="20% - Accent1 8 7 8" xfId="15527"/>
    <cellStyle name="20% - Accent1 8 7 9" xfId="18439"/>
    <cellStyle name="20% - Accent1 8 8" xfId="1966"/>
    <cellStyle name="20% - Accent1 8 8 2" xfId="2975"/>
    <cellStyle name="20% - Accent1 8 8 2 2" xfId="5891"/>
    <cellStyle name="20% - Accent1 8 8 2 3" xfId="8805"/>
    <cellStyle name="20% - Accent1 8 8 2 4" xfId="11719"/>
    <cellStyle name="20% - Accent1 8 8 2 5" xfId="14631"/>
    <cellStyle name="20% - Accent1 8 8 2 6" xfId="17543"/>
    <cellStyle name="20% - Accent1 8 8 2 7" xfId="20455"/>
    <cellStyle name="20% - Accent1 8 8 3" xfId="4883"/>
    <cellStyle name="20% - Accent1 8 8 3 2" xfId="7797"/>
    <cellStyle name="20% - Accent1 8 8 3 3" xfId="10711"/>
    <cellStyle name="20% - Accent1 8 8 3 4" xfId="13623"/>
    <cellStyle name="20% - Accent1 8 8 3 5" xfId="16535"/>
    <cellStyle name="20% - Accent1 8 8 3 6" xfId="19447"/>
    <cellStyle name="20% - Accent1 8 8 4" xfId="3985"/>
    <cellStyle name="20% - Accent1 8 8 5" xfId="6901"/>
    <cellStyle name="20% - Accent1 8 8 6" xfId="9813"/>
    <cellStyle name="20% - Accent1 8 8 7" xfId="12727"/>
    <cellStyle name="20% - Accent1 8 8 8" xfId="15639"/>
    <cellStyle name="20% - Accent1 8 8 9" xfId="18551"/>
    <cellStyle name="20% - Accent1 8 9" xfId="2191"/>
    <cellStyle name="20% - Accent1 8 9 2" xfId="5107"/>
    <cellStyle name="20% - Accent1 8 9 2 2" xfId="8021"/>
    <cellStyle name="20% - Accent1 8 9 2 3" xfId="10935"/>
    <cellStyle name="20% - Accent1 8 9 2 4" xfId="13847"/>
    <cellStyle name="20% - Accent1 8 9 2 5" xfId="16759"/>
    <cellStyle name="20% - Accent1 8 9 2 6" xfId="19671"/>
    <cellStyle name="20% - Accent1 8 9 3" xfId="3201"/>
    <cellStyle name="20% - Accent1 8 9 4" xfId="6117"/>
    <cellStyle name="20% - Accent1 8 9 5" xfId="9029"/>
    <cellStyle name="20% - Accent1 8 9 6" xfId="11943"/>
    <cellStyle name="20% - Accent1 8 9 7" xfId="14855"/>
    <cellStyle name="20% - Accent1 8 9 8" xfId="17767"/>
    <cellStyle name="20% - Accent1 9" xfId="1135"/>
    <cellStyle name="20% - Accent1 9 2" xfId="20578"/>
    <cellStyle name="20% - Accent1 9 3" xfId="20579"/>
    <cellStyle name="20% - Accent1 9 4" xfId="20577"/>
    <cellStyle name="20% - Accent2 10" xfId="1196"/>
    <cellStyle name="20% - Accent2 10 2" xfId="2205"/>
    <cellStyle name="20% - Accent2 10 2 2" xfId="5121"/>
    <cellStyle name="20% - Accent2 10 2 2 2" xfId="20582"/>
    <cellStyle name="20% - Accent2 10 2 3" xfId="8035"/>
    <cellStyle name="20% - Accent2 10 2 4" xfId="10949"/>
    <cellStyle name="20% - Accent2 10 2 5" xfId="13861"/>
    <cellStyle name="20% - Accent2 10 2 6" xfId="16773"/>
    <cellStyle name="20% - Accent2 10 2 7" xfId="19685"/>
    <cellStyle name="20% - Accent2 10 3" xfId="4113"/>
    <cellStyle name="20% - Accent2 10 3 2" xfId="7027"/>
    <cellStyle name="20% - Accent2 10 3 2 2" xfId="20583"/>
    <cellStyle name="20% - Accent2 10 3 3" xfId="9941"/>
    <cellStyle name="20% - Accent2 10 3 4" xfId="12853"/>
    <cellStyle name="20% - Accent2 10 3 5" xfId="15765"/>
    <cellStyle name="20% - Accent2 10 3 6" xfId="18677"/>
    <cellStyle name="20% - Accent2 10 4" xfId="3215"/>
    <cellStyle name="20% - Accent2 10 4 2" xfId="20581"/>
    <cellStyle name="20% - Accent2 10 5" xfId="6131"/>
    <cellStyle name="20% - Accent2 10 6" xfId="9043"/>
    <cellStyle name="20% - Accent2 10 7" xfId="11957"/>
    <cellStyle name="20% - Accent2 10 8" xfId="14869"/>
    <cellStyle name="20% - Accent2 10 9" xfId="17781"/>
    <cellStyle name="20% - Accent2 11" xfId="1308"/>
    <cellStyle name="20% - Accent2 11 2" xfId="2317"/>
    <cellStyle name="20% - Accent2 11 2 2" xfId="5233"/>
    <cellStyle name="20% - Accent2 11 2 2 2" xfId="20585"/>
    <cellStyle name="20% - Accent2 11 2 3" xfId="8147"/>
    <cellStyle name="20% - Accent2 11 2 4" xfId="11061"/>
    <cellStyle name="20% - Accent2 11 2 5" xfId="13973"/>
    <cellStyle name="20% - Accent2 11 2 6" xfId="16885"/>
    <cellStyle name="20% - Accent2 11 2 7" xfId="19797"/>
    <cellStyle name="20% - Accent2 11 3" xfId="4225"/>
    <cellStyle name="20% - Accent2 11 3 2" xfId="7139"/>
    <cellStyle name="20% - Accent2 11 3 2 2" xfId="20586"/>
    <cellStyle name="20% - Accent2 11 3 3" xfId="10053"/>
    <cellStyle name="20% - Accent2 11 3 4" xfId="12965"/>
    <cellStyle name="20% - Accent2 11 3 5" xfId="15877"/>
    <cellStyle name="20% - Accent2 11 3 6" xfId="18789"/>
    <cellStyle name="20% - Accent2 11 4" xfId="3327"/>
    <cellStyle name="20% - Accent2 11 4 2" xfId="20584"/>
    <cellStyle name="20% - Accent2 11 5" xfId="6243"/>
    <cellStyle name="20% - Accent2 11 6" xfId="9155"/>
    <cellStyle name="20% - Accent2 11 7" xfId="12069"/>
    <cellStyle name="20% - Accent2 11 8" xfId="14981"/>
    <cellStyle name="20% - Accent2 11 9" xfId="17893"/>
    <cellStyle name="20% - Accent2 12" xfId="1420"/>
    <cellStyle name="20% - Accent2 12 2" xfId="2429"/>
    <cellStyle name="20% - Accent2 12 2 2" xfId="5345"/>
    <cellStyle name="20% - Accent2 12 2 2 2" xfId="20588"/>
    <cellStyle name="20% - Accent2 12 2 3" xfId="8259"/>
    <cellStyle name="20% - Accent2 12 2 4" xfId="11173"/>
    <cellStyle name="20% - Accent2 12 2 5" xfId="14085"/>
    <cellStyle name="20% - Accent2 12 2 6" xfId="16997"/>
    <cellStyle name="20% - Accent2 12 2 7" xfId="19909"/>
    <cellStyle name="20% - Accent2 12 3" xfId="4337"/>
    <cellStyle name="20% - Accent2 12 3 2" xfId="7251"/>
    <cellStyle name="20% - Accent2 12 3 2 2" xfId="20589"/>
    <cellStyle name="20% - Accent2 12 3 3" xfId="10165"/>
    <cellStyle name="20% - Accent2 12 3 4" xfId="13077"/>
    <cellStyle name="20% - Accent2 12 3 5" xfId="15989"/>
    <cellStyle name="20% - Accent2 12 3 6" xfId="18901"/>
    <cellStyle name="20% - Accent2 12 4" xfId="3439"/>
    <cellStyle name="20% - Accent2 12 4 2" xfId="20587"/>
    <cellStyle name="20% - Accent2 12 5" xfId="6355"/>
    <cellStyle name="20% - Accent2 12 6" xfId="9267"/>
    <cellStyle name="20% - Accent2 12 7" xfId="12181"/>
    <cellStyle name="20% - Accent2 12 8" xfId="15093"/>
    <cellStyle name="20% - Accent2 12 9" xfId="18005"/>
    <cellStyle name="20% - Accent2 13" xfId="1532"/>
    <cellStyle name="20% - Accent2 13 2" xfId="2541"/>
    <cellStyle name="20% - Accent2 13 2 2" xfId="5457"/>
    <cellStyle name="20% - Accent2 13 2 2 2" xfId="20591"/>
    <cellStyle name="20% - Accent2 13 2 3" xfId="8371"/>
    <cellStyle name="20% - Accent2 13 2 4" xfId="11285"/>
    <cellStyle name="20% - Accent2 13 2 5" xfId="14197"/>
    <cellStyle name="20% - Accent2 13 2 6" xfId="17109"/>
    <cellStyle name="20% - Accent2 13 2 7" xfId="20021"/>
    <cellStyle name="20% - Accent2 13 3" xfId="4449"/>
    <cellStyle name="20% - Accent2 13 3 2" xfId="7363"/>
    <cellStyle name="20% - Accent2 13 3 2 2" xfId="20592"/>
    <cellStyle name="20% - Accent2 13 3 3" xfId="10277"/>
    <cellStyle name="20% - Accent2 13 3 4" xfId="13189"/>
    <cellStyle name="20% - Accent2 13 3 5" xfId="16101"/>
    <cellStyle name="20% - Accent2 13 3 6" xfId="19013"/>
    <cellStyle name="20% - Accent2 13 4" xfId="3551"/>
    <cellStyle name="20% - Accent2 13 4 2" xfId="20590"/>
    <cellStyle name="20% - Accent2 13 5" xfId="6467"/>
    <cellStyle name="20% - Accent2 13 6" xfId="9379"/>
    <cellStyle name="20% - Accent2 13 7" xfId="12293"/>
    <cellStyle name="20% - Accent2 13 8" xfId="15205"/>
    <cellStyle name="20% - Accent2 13 9" xfId="18117"/>
    <cellStyle name="20% - Accent2 14" xfId="1644"/>
    <cellStyle name="20% - Accent2 14 2" xfId="2653"/>
    <cellStyle name="20% - Accent2 14 2 2" xfId="5569"/>
    <cellStyle name="20% - Accent2 14 2 2 2" xfId="20594"/>
    <cellStyle name="20% - Accent2 14 2 3" xfId="8483"/>
    <cellStyle name="20% - Accent2 14 2 4" xfId="11397"/>
    <cellStyle name="20% - Accent2 14 2 5" xfId="14309"/>
    <cellStyle name="20% - Accent2 14 2 6" xfId="17221"/>
    <cellStyle name="20% - Accent2 14 2 7" xfId="20133"/>
    <cellStyle name="20% - Accent2 14 3" xfId="4561"/>
    <cellStyle name="20% - Accent2 14 3 2" xfId="7475"/>
    <cellStyle name="20% - Accent2 14 3 2 2" xfId="20595"/>
    <cellStyle name="20% - Accent2 14 3 3" xfId="10389"/>
    <cellStyle name="20% - Accent2 14 3 4" xfId="13301"/>
    <cellStyle name="20% - Accent2 14 3 5" xfId="16213"/>
    <cellStyle name="20% - Accent2 14 3 6" xfId="19125"/>
    <cellStyle name="20% - Accent2 14 4" xfId="3663"/>
    <cellStyle name="20% - Accent2 14 4 2" xfId="20593"/>
    <cellStyle name="20% - Accent2 14 5" xfId="6579"/>
    <cellStyle name="20% - Accent2 14 6" xfId="9491"/>
    <cellStyle name="20% - Accent2 14 7" xfId="12405"/>
    <cellStyle name="20% - Accent2 14 8" xfId="15317"/>
    <cellStyle name="20% - Accent2 14 9" xfId="18229"/>
    <cellStyle name="20% - Accent2 15" xfId="1756"/>
    <cellStyle name="20% - Accent2 15 2" xfId="2765"/>
    <cellStyle name="20% - Accent2 15 2 2" xfId="5681"/>
    <cellStyle name="20% - Accent2 15 2 2 2" xfId="20597"/>
    <cellStyle name="20% - Accent2 15 2 3" xfId="8595"/>
    <cellStyle name="20% - Accent2 15 2 4" xfId="11509"/>
    <cellStyle name="20% - Accent2 15 2 5" xfId="14421"/>
    <cellStyle name="20% - Accent2 15 2 6" xfId="17333"/>
    <cellStyle name="20% - Accent2 15 2 7" xfId="20245"/>
    <cellStyle name="20% - Accent2 15 3" xfId="4673"/>
    <cellStyle name="20% - Accent2 15 3 2" xfId="7587"/>
    <cellStyle name="20% - Accent2 15 3 2 2" xfId="20598"/>
    <cellStyle name="20% - Accent2 15 3 3" xfId="10501"/>
    <cellStyle name="20% - Accent2 15 3 4" xfId="13413"/>
    <cellStyle name="20% - Accent2 15 3 5" xfId="16325"/>
    <cellStyle name="20% - Accent2 15 3 6" xfId="19237"/>
    <cellStyle name="20% - Accent2 15 4" xfId="3775"/>
    <cellStyle name="20% - Accent2 15 4 2" xfId="20596"/>
    <cellStyle name="20% - Accent2 15 5" xfId="6691"/>
    <cellStyle name="20% - Accent2 15 6" xfId="9603"/>
    <cellStyle name="20% - Accent2 15 7" xfId="12517"/>
    <cellStyle name="20% - Accent2 15 8" xfId="15429"/>
    <cellStyle name="20% - Accent2 15 9" xfId="18341"/>
    <cellStyle name="20% - Accent2 16" xfId="1868"/>
    <cellStyle name="20% - Accent2 16 2" xfId="2877"/>
    <cellStyle name="20% - Accent2 16 2 2" xfId="5793"/>
    <cellStyle name="20% - Accent2 16 2 2 2" xfId="20600"/>
    <cellStyle name="20% - Accent2 16 2 3" xfId="8707"/>
    <cellStyle name="20% - Accent2 16 2 4" xfId="11621"/>
    <cellStyle name="20% - Accent2 16 2 5" xfId="14533"/>
    <cellStyle name="20% - Accent2 16 2 6" xfId="17445"/>
    <cellStyle name="20% - Accent2 16 2 7" xfId="20357"/>
    <cellStyle name="20% - Accent2 16 3" xfId="4785"/>
    <cellStyle name="20% - Accent2 16 3 2" xfId="7699"/>
    <cellStyle name="20% - Accent2 16 3 2 2" xfId="20601"/>
    <cellStyle name="20% - Accent2 16 3 3" xfId="10613"/>
    <cellStyle name="20% - Accent2 16 3 4" xfId="13525"/>
    <cellStyle name="20% - Accent2 16 3 5" xfId="16437"/>
    <cellStyle name="20% - Accent2 16 3 6" xfId="19349"/>
    <cellStyle name="20% - Accent2 16 4" xfId="3887"/>
    <cellStyle name="20% - Accent2 16 4 2" xfId="20599"/>
    <cellStyle name="20% - Accent2 16 5" xfId="6803"/>
    <cellStyle name="20% - Accent2 16 6" xfId="9715"/>
    <cellStyle name="20% - Accent2 16 7" xfId="12629"/>
    <cellStyle name="20% - Accent2 16 8" xfId="15541"/>
    <cellStyle name="20% - Accent2 16 9" xfId="18453"/>
    <cellStyle name="20% - Accent2 17" xfId="2093"/>
    <cellStyle name="20% - Accent2 17 2" xfId="5009"/>
    <cellStyle name="20% - Accent2 17 2 2" xfId="7923"/>
    <cellStyle name="20% - Accent2 17 2 2 2" xfId="20603"/>
    <cellStyle name="20% - Accent2 17 2 3" xfId="10837"/>
    <cellStyle name="20% - Accent2 17 2 4" xfId="13749"/>
    <cellStyle name="20% - Accent2 17 2 5" xfId="16661"/>
    <cellStyle name="20% - Accent2 17 2 6" xfId="19573"/>
    <cellStyle name="20% - Accent2 17 3" xfId="3103"/>
    <cellStyle name="20% - Accent2 17 3 2" xfId="20604"/>
    <cellStyle name="20% - Accent2 17 4" xfId="6019"/>
    <cellStyle name="20% - Accent2 17 4 2" xfId="20602"/>
    <cellStyle name="20% - Accent2 17 5" xfId="8931"/>
    <cellStyle name="20% - Accent2 17 6" xfId="11845"/>
    <cellStyle name="20% - Accent2 17 7" xfId="14757"/>
    <cellStyle name="20% - Accent2 17 8" xfId="17669"/>
    <cellStyle name="20% - Accent2 18" xfId="1980"/>
    <cellStyle name="20% - Accent2 18 2" xfId="4897"/>
    <cellStyle name="20% - Accent2 18 2 2" xfId="20606"/>
    <cellStyle name="20% - Accent2 18 3" xfId="7811"/>
    <cellStyle name="20% - Accent2 18 3 2" xfId="20607"/>
    <cellStyle name="20% - Accent2 18 4" xfId="10725"/>
    <cellStyle name="20% - Accent2 18 4 2" xfId="20605"/>
    <cellStyle name="20% - Accent2 18 5" xfId="13637"/>
    <cellStyle name="20% - Accent2 18 6" xfId="16549"/>
    <cellStyle name="20% - Accent2 18 7" xfId="19461"/>
    <cellStyle name="20% - Accent2 19" xfId="4001"/>
    <cellStyle name="20% - Accent2 19 2" xfId="6915"/>
    <cellStyle name="20% - Accent2 19 2 2" xfId="20609"/>
    <cellStyle name="20% - Accent2 19 3" xfId="9829"/>
    <cellStyle name="20% - Accent2 19 3 2" xfId="20610"/>
    <cellStyle name="20% - Accent2 19 4" xfId="12741"/>
    <cellStyle name="20% - Accent2 19 4 2" xfId="20608"/>
    <cellStyle name="20% - Accent2 19 5" xfId="15653"/>
    <cellStyle name="20% - Accent2 19 6" xfId="18565"/>
    <cellStyle name="20% - Accent2 2" xfId="196"/>
    <cellStyle name="20% - Accent2 2 10" xfId="2109"/>
    <cellStyle name="20% - Accent2 2 10 2" xfId="5025"/>
    <cellStyle name="20% - Accent2 2 10 2 2" xfId="7939"/>
    <cellStyle name="20% - Accent2 2 10 2 3" xfId="10853"/>
    <cellStyle name="20% - Accent2 2 10 2 4" xfId="13765"/>
    <cellStyle name="20% - Accent2 2 10 2 5" xfId="16677"/>
    <cellStyle name="20% - Accent2 2 10 2 6" xfId="19589"/>
    <cellStyle name="20% - Accent2 2 10 3" xfId="3119"/>
    <cellStyle name="20% - Accent2 2 10 3 2" xfId="20612"/>
    <cellStyle name="20% - Accent2 2 10 4" xfId="6035"/>
    <cellStyle name="20% - Accent2 2 10 5" xfId="8947"/>
    <cellStyle name="20% - Accent2 2 10 6" xfId="11861"/>
    <cellStyle name="20% - Accent2 2 10 7" xfId="14773"/>
    <cellStyle name="20% - Accent2 2 10 8" xfId="17685"/>
    <cellStyle name="20% - Accent2 2 11" xfId="1996"/>
    <cellStyle name="20% - Accent2 2 11 2" xfId="4913"/>
    <cellStyle name="20% - Accent2 2 11 2 2" xfId="20613"/>
    <cellStyle name="20% - Accent2 2 11 3" xfId="7827"/>
    <cellStyle name="20% - Accent2 2 11 4" xfId="10741"/>
    <cellStyle name="20% - Accent2 2 11 5" xfId="13653"/>
    <cellStyle name="20% - Accent2 2 11 6" xfId="16565"/>
    <cellStyle name="20% - Accent2 2 11 7" xfId="19477"/>
    <cellStyle name="20% - Accent2 2 12" xfId="4017"/>
    <cellStyle name="20% - Accent2 2 12 2" xfId="6931"/>
    <cellStyle name="20% - Accent2 2 12 2 2" xfId="20614"/>
    <cellStyle name="20% - Accent2 2 12 3" xfId="9845"/>
    <cellStyle name="20% - Accent2 2 12 4" xfId="12757"/>
    <cellStyle name="20% - Accent2 2 12 5" xfId="15669"/>
    <cellStyle name="20% - Accent2 2 12 6" xfId="18581"/>
    <cellStyle name="20% - Accent2 2 13" xfId="3007"/>
    <cellStyle name="20% - Accent2 2 13 2" xfId="20615"/>
    <cellStyle name="20% - Accent2 2 14" xfId="5923"/>
    <cellStyle name="20% - Accent2 2 14 2" xfId="20616"/>
    <cellStyle name="20% - Accent2 2 15" xfId="8835"/>
    <cellStyle name="20% - Accent2 2 15 2" xfId="20617"/>
    <cellStyle name="20% - Accent2 2 16" xfId="11749"/>
    <cellStyle name="20% - Accent2 2 16 2" xfId="20618"/>
    <cellStyle name="20% - Accent2 2 17" xfId="14661"/>
    <cellStyle name="20% - Accent2 2 17 2" xfId="20619"/>
    <cellStyle name="20% - Accent2 2 18" xfId="20620"/>
    <cellStyle name="20% - Accent2 2 19" xfId="20621"/>
    <cellStyle name="20% - Accent2 2 2" xfId="197"/>
    <cellStyle name="20% - Accent2 2 2 2" xfId="198"/>
    <cellStyle name="20% - Accent2 2 2 2 2" xfId="20611"/>
    <cellStyle name="20% - Accent2 2 2 2 3" xfId="55288"/>
    <cellStyle name="20% - Accent2 2 2 3" xfId="1182"/>
    <cellStyle name="20% - Accent2 2 2 4" xfId="55287"/>
    <cellStyle name="20% - Accent2 2 20" xfId="20622"/>
    <cellStyle name="20% - Accent2 2 21" xfId="20623"/>
    <cellStyle name="20% - Accent2 2 22" xfId="20624"/>
    <cellStyle name="20% - Accent2 2 23" xfId="20625"/>
    <cellStyle name="20% - Accent2 2 24" xfId="20626"/>
    <cellStyle name="20% - Accent2 2 25" xfId="20627"/>
    <cellStyle name="20% - Accent2 2 26" xfId="20628"/>
    <cellStyle name="20% - Accent2 2 27" xfId="20629"/>
    <cellStyle name="20% - Accent2 2 28" xfId="20630"/>
    <cellStyle name="20% - Accent2 2 29" xfId="20631"/>
    <cellStyle name="20% - Accent2 2 3" xfId="199"/>
    <cellStyle name="20% - Accent2 2 3 10" xfId="1212"/>
    <cellStyle name="20% - Accent2 2 3 11" xfId="55289"/>
    <cellStyle name="20% - Accent2 2 3 2" xfId="200"/>
    <cellStyle name="20% - Accent2 2 3 2 2" xfId="5137"/>
    <cellStyle name="20% - Accent2 2 3 2 3" xfId="8051"/>
    <cellStyle name="20% - Accent2 2 3 2 4" xfId="10965"/>
    <cellStyle name="20% - Accent2 2 3 2 5" xfId="13877"/>
    <cellStyle name="20% - Accent2 2 3 2 6" xfId="16789"/>
    <cellStyle name="20% - Accent2 2 3 2 7" xfId="19701"/>
    <cellStyle name="20% - Accent2 2 3 2 8" xfId="2221"/>
    <cellStyle name="20% - Accent2 2 3 2 9" xfId="55290"/>
    <cellStyle name="20% - Accent2 2 3 3" xfId="4129"/>
    <cellStyle name="20% - Accent2 2 3 3 2" xfId="7043"/>
    <cellStyle name="20% - Accent2 2 3 3 3" xfId="9957"/>
    <cellStyle name="20% - Accent2 2 3 3 4" xfId="12869"/>
    <cellStyle name="20% - Accent2 2 3 3 5" xfId="15781"/>
    <cellStyle name="20% - Accent2 2 3 3 6" xfId="18693"/>
    <cellStyle name="20% - Accent2 2 3 4" xfId="3231"/>
    <cellStyle name="20% - Accent2 2 3 4 2" xfId="20632"/>
    <cellStyle name="20% - Accent2 2 3 5" xfId="6147"/>
    <cellStyle name="20% - Accent2 2 3 6" xfId="9059"/>
    <cellStyle name="20% - Accent2 2 3 7" xfId="11973"/>
    <cellStyle name="20% - Accent2 2 3 8" xfId="14885"/>
    <cellStyle name="20% - Accent2 2 3 9" xfId="17797"/>
    <cellStyle name="20% - Accent2 2 30" xfId="20633"/>
    <cellStyle name="20% - Accent2 2 31" xfId="20580"/>
    <cellStyle name="20% - Accent2 2 32" xfId="17573"/>
    <cellStyle name="20% - Accent2 2 33" xfId="1041"/>
    <cellStyle name="20% - Accent2 2 34" xfId="967"/>
    <cellStyle name="20% - Accent2 2 35" xfId="54481"/>
    <cellStyle name="20% - Accent2 2 4" xfId="201"/>
    <cellStyle name="20% - Accent2 2 4 10" xfId="1324"/>
    <cellStyle name="20% - Accent2 2 4 11" xfId="55291"/>
    <cellStyle name="20% - Accent2 2 4 2" xfId="2333"/>
    <cellStyle name="20% - Accent2 2 4 2 2" xfId="5249"/>
    <cellStyle name="20% - Accent2 2 4 2 3" xfId="8163"/>
    <cellStyle name="20% - Accent2 2 4 2 4" xfId="11077"/>
    <cellStyle name="20% - Accent2 2 4 2 5" xfId="13989"/>
    <cellStyle name="20% - Accent2 2 4 2 6" xfId="16901"/>
    <cellStyle name="20% - Accent2 2 4 2 7" xfId="19813"/>
    <cellStyle name="20% - Accent2 2 4 3" xfId="4241"/>
    <cellStyle name="20% - Accent2 2 4 3 2" xfId="7155"/>
    <cellStyle name="20% - Accent2 2 4 3 3" xfId="10069"/>
    <cellStyle name="20% - Accent2 2 4 3 4" xfId="12981"/>
    <cellStyle name="20% - Accent2 2 4 3 5" xfId="15893"/>
    <cellStyle name="20% - Accent2 2 4 3 6" xfId="18805"/>
    <cellStyle name="20% - Accent2 2 4 4" xfId="3343"/>
    <cellStyle name="20% - Accent2 2 4 4 2" xfId="20634"/>
    <cellStyle name="20% - Accent2 2 4 5" xfId="6259"/>
    <cellStyle name="20% - Accent2 2 4 6" xfId="9171"/>
    <cellStyle name="20% - Accent2 2 4 7" xfId="12085"/>
    <cellStyle name="20% - Accent2 2 4 8" xfId="14997"/>
    <cellStyle name="20% - Accent2 2 4 9" xfId="17909"/>
    <cellStyle name="20% - Accent2 2 5" xfId="202"/>
    <cellStyle name="20% - Accent2 2 5 10" xfId="1436"/>
    <cellStyle name="20% - Accent2 2 5 11" xfId="55292"/>
    <cellStyle name="20% - Accent2 2 5 2" xfId="2445"/>
    <cellStyle name="20% - Accent2 2 5 2 2" xfId="5361"/>
    <cellStyle name="20% - Accent2 2 5 2 3" xfId="8275"/>
    <cellStyle name="20% - Accent2 2 5 2 4" xfId="11189"/>
    <cellStyle name="20% - Accent2 2 5 2 5" xfId="14101"/>
    <cellStyle name="20% - Accent2 2 5 2 6" xfId="17013"/>
    <cellStyle name="20% - Accent2 2 5 2 7" xfId="19925"/>
    <cellStyle name="20% - Accent2 2 5 3" xfId="4353"/>
    <cellStyle name="20% - Accent2 2 5 3 2" xfId="7267"/>
    <cellStyle name="20% - Accent2 2 5 3 3" xfId="10181"/>
    <cellStyle name="20% - Accent2 2 5 3 4" xfId="13093"/>
    <cellStyle name="20% - Accent2 2 5 3 5" xfId="16005"/>
    <cellStyle name="20% - Accent2 2 5 3 6" xfId="18917"/>
    <cellStyle name="20% - Accent2 2 5 4" xfId="3455"/>
    <cellStyle name="20% - Accent2 2 5 4 2" xfId="20635"/>
    <cellStyle name="20% - Accent2 2 5 5" xfId="6371"/>
    <cellStyle name="20% - Accent2 2 5 6" xfId="9283"/>
    <cellStyle name="20% - Accent2 2 5 7" xfId="12197"/>
    <cellStyle name="20% - Accent2 2 5 8" xfId="15109"/>
    <cellStyle name="20% - Accent2 2 5 9" xfId="18021"/>
    <cellStyle name="20% - Accent2 2 6" xfId="203"/>
    <cellStyle name="20% - Accent2 2 6 10" xfId="1548"/>
    <cellStyle name="20% - Accent2 2 6 11" xfId="55293"/>
    <cellStyle name="20% - Accent2 2 6 2" xfId="2557"/>
    <cellStyle name="20% - Accent2 2 6 2 2" xfId="5473"/>
    <cellStyle name="20% - Accent2 2 6 2 3" xfId="8387"/>
    <cellStyle name="20% - Accent2 2 6 2 4" xfId="11301"/>
    <cellStyle name="20% - Accent2 2 6 2 5" xfId="14213"/>
    <cellStyle name="20% - Accent2 2 6 2 6" xfId="17125"/>
    <cellStyle name="20% - Accent2 2 6 2 7" xfId="20037"/>
    <cellStyle name="20% - Accent2 2 6 3" xfId="4465"/>
    <cellStyle name="20% - Accent2 2 6 3 2" xfId="7379"/>
    <cellStyle name="20% - Accent2 2 6 3 3" xfId="10293"/>
    <cellStyle name="20% - Accent2 2 6 3 4" xfId="13205"/>
    <cellStyle name="20% - Accent2 2 6 3 5" xfId="16117"/>
    <cellStyle name="20% - Accent2 2 6 3 6" xfId="19029"/>
    <cellStyle name="20% - Accent2 2 6 4" xfId="3567"/>
    <cellStyle name="20% - Accent2 2 6 4 2" xfId="20636"/>
    <cellStyle name="20% - Accent2 2 6 5" xfId="6483"/>
    <cellStyle name="20% - Accent2 2 6 6" xfId="9395"/>
    <cellStyle name="20% - Accent2 2 6 7" xfId="12309"/>
    <cellStyle name="20% - Accent2 2 6 8" xfId="15221"/>
    <cellStyle name="20% - Accent2 2 6 9" xfId="18133"/>
    <cellStyle name="20% - Accent2 2 7" xfId="1660"/>
    <cellStyle name="20% - Accent2 2 7 10" xfId="55286"/>
    <cellStyle name="20% - Accent2 2 7 2" xfId="2669"/>
    <cellStyle name="20% - Accent2 2 7 2 2" xfId="5585"/>
    <cellStyle name="20% - Accent2 2 7 2 3" xfId="8499"/>
    <cellStyle name="20% - Accent2 2 7 2 4" xfId="11413"/>
    <cellStyle name="20% - Accent2 2 7 2 5" xfId="14325"/>
    <cellStyle name="20% - Accent2 2 7 2 6" xfId="17237"/>
    <cellStyle name="20% - Accent2 2 7 2 7" xfId="20149"/>
    <cellStyle name="20% - Accent2 2 7 3" xfId="4577"/>
    <cellStyle name="20% - Accent2 2 7 3 2" xfId="7491"/>
    <cellStyle name="20% - Accent2 2 7 3 3" xfId="10405"/>
    <cellStyle name="20% - Accent2 2 7 3 4" xfId="13317"/>
    <cellStyle name="20% - Accent2 2 7 3 5" xfId="16229"/>
    <cellStyle name="20% - Accent2 2 7 3 6" xfId="19141"/>
    <cellStyle name="20% - Accent2 2 7 4" xfId="3679"/>
    <cellStyle name="20% - Accent2 2 7 4 2" xfId="20637"/>
    <cellStyle name="20% - Accent2 2 7 5" xfId="6595"/>
    <cellStyle name="20% - Accent2 2 7 6" xfId="9507"/>
    <cellStyle name="20% - Accent2 2 7 7" xfId="12421"/>
    <cellStyle name="20% - Accent2 2 7 8" xfId="15333"/>
    <cellStyle name="20% - Accent2 2 7 9" xfId="18245"/>
    <cellStyle name="20% - Accent2 2 8" xfId="1772"/>
    <cellStyle name="20% - Accent2 2 8 2" xfId="2781"/>
    <cellStyle name="20% - Accent2 2 8 2 2" xfId="5697"/>
    <cellStyle name="20% - Accent2 2 8 2 3" xfId="8611"/>
    <cellStyle name="20% - Accent2 2 8 2 4" xfId="11525"/>
    <cellStyle name="20% - Accent2 2 8 2 5" xfId="14437"/>
    <cellStyle name="20% - Accent2 2 8 2 6" xfId="17349"/>
    <cellStyle name="20% - Accent2 2 8 2 7" xfId="20261"/>
    <cellStyle name="20% - Accent2 2 8 3" xfId="4689"/>
    <cellStyle name="20% - Accent2 2 8 3 2" xfId="7603"/>
    <cellStyle name="20% - Accent2 2 8 3 3" xfId="10517"/>
    <cellStyle name="20% - Accent2 2 8 3 4" xfId="13429"/>
    <cellStyle name="20% - Accent2 2 8 3 5" xfId="16341"/>
    <cellStyle name="20% - Accent2 2 8 3 6" xfId="19253"/>
    <cellStyle name="20% - Accent2 2 8 4" xfId="3791"/>
    <cellStyle name="20% - Accent2 2 8 4 2" xfId="20638"/>
    <cellStyle name="20% - Accent2 2 8 5" xfId="6707"/>
    <cellStyle name="20% - Accent2 2 8 6" xfId="9619"/>
    <cellStyle name="20% - Accent2 2 8 7" xfId="12533"/>
    <cellStyle name="20% - Accent2 2 8 8" xfId="15445"/>
    <cellStyle name="20% - Accent2 2 8 9" xfId="18357"/>
    <cellStyle name="20% - Accent2 2 9" xfId="1884"/>
    <cellStyle name="20% - Accent2 2 9 2" xfId="2893"/>
    <cellStyle name="20% - Accent2 2 9 2 2" xfId="5809"/>
    <cellStyle name="20% - Accent2 2 9 2 3" xfId="8723"/>
    <cellStyle name="20% - Accent2 2 9 2 4" xfId="11637"/>
    <cellStyle name="20% - Accent2 2 9 2 5" xfId="14549"/>
    <cellStyle name="20% - Accent2 2 9 2 6" xfId="17461"/>
    <cellStyle name="20% - Accent2 2 9 2 7" xfId="20373"/>
    <cellStyle name="20% - Accent2 2 9 3" xfId="4801"/>
    <cellStyle name="20% - Accent2 2 9 3 2" xfId="7715"/>
    <cellStyle name="20% - Accent2 2 9 3 3" xfId="10629"/>
    <cellStyle name="20% - Accent2 2 9 3 4" xfId="13541"/>
    <cellStyle name="20% - Accent2 2 9 3 5" xfId="16453"/>
    <cellStyle name="20% - Accent2 2 9 3 6" xfId="19365"/>
    <cellStyle name="20% - Accent2 2 9 4" xfId="3903"/>
    <cellStyle name="20% - Accent2 2 9 4 2" xfId="20639"/>
    <cellStyle name="20% - Accent2 2 9 5" xfId="6819"/>
    <cellStyle name="20% - Accent2 2 9 6" xfId="9731"/>
    <cellStyle name="20% - Accent2 2 9 7" xfId="12645"/>
    <cellStyle name="20% - Accent2 2 9 8" xfId="15557"/>
    <cellStyle name="20% - Accent2 2 9 9" xfId="18469"/>
    <cellStyle name="20% - Accent2 20" xfId="2991"/>
    <cellStyle name="20% - Accent2 20 2" xfId="20641"/>
    <cellStyle name="20% - Accent2 20 3" xfId="20642"/>
    <cellStyle name="20% - Accent2 20 4" xfId="20640"/>
    <cellStyle name="20% - Accent2 21" xfId="5907"/>
    <cellStyle name="20% - Accent2 21 2" xfId="20644"/>
    <cellStyle name="20% - Accent2 21 3" xfId="20645"/>
    <cellStyle name="20% - Accent2 21 4" xfId="20643"/>
    <cellStyle name="20% - Accent2 22" xfId="8819"/>
    <cellStyle name="20% - Accent2 22 2" xfId="20647"/>
    <cellStyle name="20% - Accent2 22 3" xfId="20648"/>
    <cellStyle name="20% - Accent2 22 4" xfId="20646"/>
    <cellStyle name="20% - Accent2 23" xfId="11733"/>
    <cellStyle name="20% - Accent2 23 2" xfId="20650"/>
    <cellStyle name="20% - Accent2 23 3" xfId="20651"/>
    <cellStyle name="20% - Accent2 23 4" xfId="20649"/>
    <cellStyle name="20% - Accent2 24" xfId="14645"/>
    <cellStyle name="20% - Accent2 24 2" xfId="20653"/>
    <cellStyle name="20% - Accent2 24 3" xfId="20654"/>
    <cellStyle name="20% - Accent2 24 4" xfId="20652"/>
    <cellStyle name="20% - Accent2 25" xfId="20655"/>
    <cellStyle name="20% - Accent2 25 2" xfId="20656"/>
    <cellStyle name="20% - Accent2 25 3" xfId="20657"/>
    <cellStyle name="20% - Accent2 26" xfId="20658"/>
    <cellStyle name="20% - Accent2 26 2" xfId="20659"/>
    <cellStyle name="20% - Accent2 26 3" xfId="20660"/>
    <cellStyle name="20% - Accent2 27" xfId="20661"/>
    <cellStyle name="20% - Accent2 27 2" xfId="20662"/>
    <cellStyle name="20% - Accent2 27 3" xfId="20663"/>
    <cellStyle name="20% - Accent2 28" xfId="20664"/>
    <cellStyle name="20% - Accent2 28 2" xfId="20665"/>
    <cellStyle name="20% - Accent2 28 3" xfId="20666"/>
    <cellStyle name="20% - Accent2 29" xfId="20667"/>
    <cellStyle name="20% - Accent2 29 2" xfId="20668"/>
    <cellStyle name="20% - Accent2 29 3" xfId="20669"/>
    <cellStyle name="20% - Accent2 3" xfId="204"/>
    <cellStyle name="20% - Accent2 3 10" xfId="2010"/>
    <cellStyle name="20% - Accent2 3 10 2" xfId="4927"/>
    <cellStyle name="20% - Accent2 3 10 3" xfId="7841"/>
    <cellStyle name="20% - Accent2 3 10 4" xfId="10755"/>
    <cellStyle name="20% - Accent2 3 10 5" xfId="13667"/>
    <cellStyle name="20% - Accent2 3 10 6" xfId="16579"/>
    <cellStyle name="20% - Accent2 3 10 7" xfId="19491"/>
    <cellStyle name="20% - Accent2 3 11" xfId="4031"/>
    <cellStyle name="20% - Accent2 3 11 2" xfId="6945"/>
    <cellStyle name="20% - Accent2 3 11 3" xfId="9859"/>
    <cellStyle name="20% - Accent2 3 11 4" xfId="12771"/>
    <cellStyle name="20% - Accent2 3 11 5" xfId="15683"/>
    <cellStyle name="20% - Accent2 3 11 6" xfId="18595"/>
    <cellStyle name="20% - Accent2 3 12" xfId="3021"/>
    <cellStyle name="20% - Accent2 3 12 2" xfId="20670"/>
    <cellStyle name="20% - Accent2 3 13" xfId="5937"/>
    <cellStyle name="20% - Accent2 3 14" xfId="8849"/>
    <cellStyle name="20% - Accent2 3 15" xfId="11763"/>
    <cellStyle name="20% - Accent2 3 16" xfId="14675"/>
    <cellStyle name="20% - Accent2 3 17" xfId="17587"/>
    <cellStyle name="20% - Accent2 3 18" xfId="1055"/>
    <cellStyle name="20% - Accent2 3 2" xfId="1226"/>
    <cellStyle name="20% - Accent2 3 2 2" xfId="2235"/>
    <cellStyle name="20% - Accent2 3 2 2 2" xfId="5151"/>
    <cellStyle name="20% - Accent2 3 2 2 3" xfId="8065"/>
    <cellStyle name="20% - Accent2 3 2 2 4" xfId="10979"/>
    <cellStyle name="20% - Accent2 3 2 2 5" xfId="13891"/>
    <cellStyle name="20% - Accent2 3 2 2 6" xfId="16803"/>
    <cellStyle name="20% - Accent2 3 2 2 7" xfId="19715"/>
    <cellStyle name="20% - Accent2 3 2 3" xfId="4143"/>
    <cellStyle name="20% - Accent2 3 2 3 2" xfId="7057"/>
    <cellStyle name="20% - Accent2 3 2 3 3" xfId="9971"/>
    <cellStyle name="20% - Accent2 3 2 3 4" xfId="12883"/>
    <cellStyle name="20% - Accent2 3 2 3 5" xfId="15795"/>
    <cellStyle name="20% - Accent2 3 2 3 6" xfId="18707"/>
    <cellStyle name="20% - Accent2 3 2 4" xfId="3245"/>
    <cellStyle name="20% - Accent2 3 2 5" xfId="6161"/>
    <cellStyle name="20% - Accent2 3 2 6" xfId="9073"/>
    <cellStyle name="20% - Accent2 3 2 7" xfId="11987"/>
    <cellStyle name="20% - Accent2 3 2 8" xfId="14899"/>
    <cellStyle name="20% - Accent2 3 2 9" xfId="17811"/>
    <cellStyle name="20% - Accent2 3 3" xfId="1338"/>
    <cellStyle name="20% - Accent2 3 3 2" xfId="2347"/>
    <cellStyle name="20% - Accent2 3 3 2 2" xfId="5263"/>
    <cellStyle name="20% - Accent2 3 3 2 3" xfId="8177"/>
    <cellStyle name="20% - Accent2 3 3 2 4" xfId="11091"/>
    <cellStyle name="20% - Accent2 3 3 2 5" xfId="14003"/>
    <cellStyle name="20% - Accent2 3 3 2 6" xfId="16915"/>
    <cellStyle name="20% - Accent2 3 3 2 7" xfId="19827"/>
    <cellStyle name="20% - Accent2 3 3 3" xfId="4255"/>
    <cellStyle name="20% - Accent2 3 3 3 2" xfId="7169"/>
    <cellStyle name="20% - Accent2 3 3 3 3" xfId="10083"/>
    <cellStyle name="20% - Accent2 3 3 3 4" xfId="12995"/>
    <cellStyle name="20% - Accent2 3 3 3 5" xfId="15907"/>
    <cellStyle name="20% - Accent2 3 3 3 6" xfId="18819"/>
    <cellStyle name="20% - Accent2 3 3 4" xfId="3357"/>
    <cellStyle name="20% - Accent2 3 3 5" xfId="6273"/>
    <cellStyle name="20% - Accent2 3 3 6" xfId="9185"/>
    <cellStyle name="20% - Accent2 3 3 7" xfId="12099"/>
    <cellStyle name="20% - Accent2 3 3 8" xfId="15011"/>
    <cellStyle name="20% - Accent2 3 3 9" xfId="17923"/>
    <cellStyle name="20% - Accent2 3 4" xfId="1450"/>
    <cellStyle name="20% - Accent2 3 4 2" xfId="2459"/>
    <cellStyle name="20% - Accent2 3 4 2 2" xfId="5375"/>
    <cellStyle name="20% - Accent2 3 4 2 3" xfId="8289"/>
    <cellStyle name="20% - Accent2 3 4 2 4" xfId="11203"/>
    <cellStyle name="20% - Accent2 3 4 2 5" xfId="14115"/>
    <cellStyle name="20% - Accent2 3 4 2 6" xfId="17027"/>
    <cellStyle name="20% - Accent2 3 4 2 7" xfId="19939"/>
    <cellStyle name="20% - Accent2 3 4 3" xfId="4367"/>
    <cellStyle name="20% - Accent2 3 4 3 2" xfId="7281"/>
    <cellStyle name="20% - Accent2 3 4 3 3" xfId="10195"/>
    <cellStyle name="20% - Accent2 3 4 3 4" xfId="13107"/>
    <cellStyle name="20% - Accent2 3 4 3 5" xfId="16019"/>
    <cellStyle name="20% - Accent2 3 4 3 6" xfId="18931"/>
    <cellStyle name="20% - Accent2 3 4 4" xfId="3469"/>
    <cellStyle name="20% - Accent2 3 4 5" xfId="6385"/>
    <cellStyle name="20% - Accent2 3 4 6" xfId="9297"/>
    <cellStyle name="20% - Accent2 3 4 7" xfId="12211"/>
    <cellStyle name="20% - Accent2 3 4 8" xfId="15123"/>
    <cellStyle name="20% - Accent2 3 4 9" xfId="18035"/>
    <cellStyle name="20% - Accent2 3 5" xfId="1562"/>
    <cellStyle name="20% - Accent2 3 5 2" xfId="2571"/>
    <cellStyle name="20% - Accent2 3 5 2 2" xfId="5487"/>
    <cellStyle name="20% - Accent2 3 5 2 3" xfId="8401"/>
    <cellStyle name="20% - Accent2 3 5 2 4" xfId="11315"/>
    <cellStyle name="20% - Accent2 3 5 2 5" xfId="14227"/>
    <cellStyle name="20% - Accent2 3 5 2 6" xfId="17139"/>
    <cellStyle name="20% - Accent2 3 5 2 7" xfId="20051"/>
    <cellStyle name="20% - Accent2 3 5 3" xfId="4479"/>
    <cellStyle name="20% - Accent2 3 5 3 2" xfId="7393"/>
    <cellStyle name="20% - Accent2 3 5 3 3" xfId="10307"/>
    <cellStyle name="20% - Accent2 3 5 3 4" xfId="13219"/>
    <cellStyle name="20% - Accent2 3 5 3 5" xfId="16131"/>
    <cellStyle name="20% - Accent2 3 5 3 6" xfId="19043"/>
    <cellStyle name="20% - Accent2 3 5 4" xfId="3581"/>
    <cellStyle name="20% - Accent2 3 5 5" xfId="6497"/>
    <cellStyle name="20% - Accent2 3 5 6" xfId="9409"/>
    <cellStyle name="20% - Accent2 3 5 7" xfId="12323"/>
    <cellStyle name="20% - Accent2 3 5 8" xfId="15235"/>
    <cellStyle name="20% - Accent2 3 5 9" xfId="18147"/>
    <cellStyle name="20% - Accent2 3 6" xfId="1674"/>
    <cellStyle name="20% - Accent2 3 6 2" xfId="2683"/>
    <cellStyle name="20% - Accent2 3 6 2 2" xfId="5599"/>
    <cellStyle name="20% - Accent2 3 6 2 3" xfId="8513"/>
    <cellStyle name="20% - Accent2 3 6 2 4" xfId="11427"/>
    <cellStyle name="20% - Accent2 3 6 2 5" xfId="14339"/>
    <cellStyle name="20% - Accent2 3 6 2 6" xfId="17251"/>
    <cellStyle name="20% - Accent2 3 6 2 7" xfId="20163"/>
    <cellStyle name="20% - Accent2 3 6 3" xfId="4591"/>
    <cellStyle name="20% - Accent2 3 6 3 2" xfId="7505"/>
    <cellStyle name="20% - Accent2 3 6 3 3" xfId="10419"/>
    <cellStyle name="20% - Accent2 3 6 3 4" xfId="13331"/>
    <cellStyle name="20% - Accent2 3 6 3 5" xfId="16243"/>
    <cellStyle name="20% - Accent2 3 6 3 6" xfId="19155"/>
    <cellStyle name="20% - Accent2 3 6 4" xfId="3693"/>
    <cellStyle name="20% - Accent2 3 6 5" xfId="6609"/>
    <cellStyle name="20% - Accent2 3 6 6" xfId="9521"/>
    <cellStyle name="20% - Accent2 3 6 7" xfId="12435"/>
    <cellStyle name="20% - Accent2 3 6 8" xfId="15347"/>
    <cellStyle name="20% - Accent2 3 6 9" xfId="18259"/>
    <cellStyle name="20% - Accent2 3 7" xfId="1786"/>
    <cellStyle name="20% - Accent2 3 7 2" xfId="2795"/>
    <cellStyle name="20% - Accent2 3 7 2 2" xfId="5711"/>
    <cellStyle name="20% - Accent2 3 7 2 3" xfId="8625"/>
    <cellStyle name="20% - Accent2 3 7 2 4" xfId="11539"/>
    <cellStyle name="20% - Accent2 3 7 2 5" xfId="14451"/>
    <cellStyle name="20% - Accent2 3 7 2 6" xfId="17363"/>
    <cellStyle name="20% - Accent2 3 7 2 7" xfId="20275"/>
    <cellStyle name="20% - Accent2 3 7 3" xfId="4703"/>
    <cellStyle name="20% - Accent2 3 7 3 2" xfId="7617"/>
    <cellStyle name="20% - Accent2 3 7 3 3" xfId="10531"/>
    <cellStyle name="20% - Accent2 3 7 3 4" xfId="13443"/>
    <cellStyle name="20% - Accent2 3 7 3 5" xfId="16355"/>
    <cellStyle name="20% - Accent2 3 7 3 6" xfId="19267"/>
    <cellStyle name="20% - Accent2 3 7 4" xfId="3805"/>
    <cellStyle name="20% - Accent2 3 7 5" xfId="6721"/>
    <cellStyle name="20% - Accent2 3 7 6" xfId="9633"/>
    <cellStyle name="20% - Accent2 3 7 7" xfId="12547"/>
    <cellStyle name="20% - Accent2 3 7 8" xfId="15459"/>
    <cellStyle name="20% - Accent2 3 7 9" xfId="18371"/>
    <cellStyle name="20% - Accent2 3 8" xfId="1898"/>
    <cellStyle name="20% - Accent2 3 8 2" xfId="2907"/>
    <cellStyle name="20% - Accent2 3 8 2 2" xfId="5823"/>
    <cellStyle name="20% - Accent2 3 8 2 3" xfId="8737"/>
    <cellStyle name="20% - Accent2 3 8 2 4" xfId="11651"/>
    <cellStyle name="20% - Accent2 3 8 2 5" xfId="14563"/>
    <cellStyle name="20% - Accent2 3 8 2 6" xfId="17475"/>
    <cellStyle name="20% - Accent2 3 8 2 7" xfId="20387"/>
    <cellStyle name="20% - Accent2 3 8 3" xfId="4815"/>
    <cellStyle name="20% - Accent2 3 8 3 2" xfId="7729"/>
    <cellStyle name="20% - Accent2 3 8 3 3" xfId="10643"/>
    <cellStyle name="20% - Accent2 3 8 3 4" xfId="13555"/>
    <cellStyle name="20% - Accent2 3 8 3 5" xfId="16467"/>
    <cellStyle name="20% - Accent2 3 8 3 6" xfId="19379"/>
    <cellStyle name="20% - Accent2 3 8 4" xfId="3917"/>
    <cellStyle name="20% - Accent2 3 8 5" xfId="6833"/>
    <cellStyle name="20% - Accent2 3 8 6" xfId="9745"/>
    <cellStyle name="20% - Accent2 3 8 7" xfId="12659"/>
    <cellStyle name="20% - Accent2 3 8 8" xfId="15571"/>
    <cellStyle name="20% - Accent2 3 8 9" xfId="18483"/>
    <cellStyle name="20% - Accent2 3 9" xfId="2123"/>
    <cellStyle name="20% - Accent2 3 9 2" xfId="5039"/>
    <cellStyle name="20% - Accent2 3 9 2 2" xfId="7953"/>
    <cellStyle name="20% - Accent2 3 9 2 3" xfId="10867"/>
    <cellStyle name="20% - Accent2 3 9 2 4" xfId="13779"/>
    <cellStyle name="20% - Accent2 3 9 2 5" xfId="16691"/>
    <cellStyle name="20% - Accent2 3 9 2 6" xfId="19603"/>
    <cellStyle name="20% - Accent2 3 9 3" xfId="3133"/>
    <cellStyle name="20% - Accent2 3 9 4" xfId="6049"/>
    <cellStyle name="20% - Accent2 3 9 5" xfId="8961"/>
    <cellStyle name="20% - Accent2 3 9 6" xfId="11875"/>
    <cellStyle name="20% - Accent2 3 9 7" xfId="14787"/>
    <cellStyle name="20% - Accent2 3 9 8" xfId="17699"/>
    <cellStyle name="20% - Accent2 30" xfId="20671"/>
    <cellStyle name="20% - Accent2 30 2" xfId="20672"/>
    <cellStyle name="20% - Accent2 31" xfId="20673"/>
    <cellStyle name="20% - Accent2 32" xfId="17557"/>
    <cellStyle name="20% - Accent2 33" xfId="1014"/>
    <cellStyle name="20% - Accent2 34" xfId="54427"/>
    <cellStyle name="20% - Accent2 4" xfId="1069"/>
    <cellStyle name="20% - Accent2 4 10" xfId="2024"/>
    <cellStyle name="20% - Accent2 4 10 2" xfId="4941"/>
    <cellStyle name="20% - Accent2 4 10 3" xfId="7855"/>
    <cellStyle name="20% - Accent2 4 10 4" xfId="10769"/>
    <cellStyle name="20% - Accent2 4 10 5" xfId="13681"/>
    <cellStyle name="20% - Accent2 4 10 6" xfId="16593"/>
    <cellStyle name="20% - Accent2 4 10 7" xfId="19505"/>
    <cellStyle name="20% - Accent2 4 11" xfId="4045"/>
    <cellStyle name="20% - Accent2 4 11 2" xfId="6959"/>
    <cellStyle name="20% - Accent2 4 11 3" xfId="9873"/>
    <cellStyle name="20% - Accent2 4 11 4" xfId="12785"/>
    <cellStyle name="20% - Accent2 4 11 5" xfId="15697"/>
    <cellStyle name="20% - Accent2 4 11 6" xfId="18609"/>
    <cellStyle name="20% - Accent2 4 12" xfId="3035"/>
    <cellStyle name="20% - Accent2 4 12 2" xfId="20674"/>
    <cellStyle name="20% - Accent2 4 13" xfId="5951"/>
    <cellStyle name="20% - Accent2 4 14" xfId="8863"/>
    <cellStyle name="20% - Accent2 4 15" xfId="11777"/>
    <cellStyle name="20% - Accent2 4 16" xfId="14689"/>
    <cellStyle name="20% - Accent2 4 17" xfId="17601"/>
    <cellStyle name="20% - Accent2 4 2" xfId="1240"/>
    <cellStyle name="20% - Accent2 4 2 2" xfId="2249"/>
    <cellStyle name="20% - Accent2 4 2 2 2" xfId="5165"/>
    <cellStyle name="20% - Accent2 4 2 2 3" xfId="8079"/>
    <cellStyle name="20% - Accent2 4 2 2 4" xfId="10993"/>
    <cellStyle name="20% - Accent2 4 2 2 5" xfId="13905"/>
    <cellStyle name="20% - Accent2 4 2 2 6" xfId="16817"/>
    <cellStyle name="20% - Accent2 4 2 2 7" xfId="19729"/>
    <cellStyle name="20% - Accent2 4 2 3" xfId="4157"/>
    <cellStyle name="20% - Accent2 4 2 3 2" xfId="7071"/>
    <cellStyle name="20% - Accent2 4 2 3 3" xfId="9985"/>
    <cellStyle name="20% - Accent2 4 2 3 4" xfId="12897"/>
    <cellStyle name="20% - Accent2 4 2 3 5" xfId="15809"/>
    <cellStyle name="20% - Accent2 4 2 3 6" xfId="18721"/>
    <cellStyle name="20% - Accent2 4 2 4" xfId="3259"/>
    <cellStyle name="20% - Accent2 4 2 4 2" xfId="20675"/>
    <cellStyle name="20% - Accent2 4 2 5" xfId="6175"/>
    <cellStyle name="20% - Accent2 4 2 6" xfId="9087"/>
    <cellStyle name="20% - Accent2 4 2 7" xfId="12001"/>
    <cellStyle name="20% - Accent2 4 2 8" xfId="14913"/>
    <cellStyle name="20% - Accent2 4 2 9" xfId="17825"/>
    <cellStyle name="20% - Accent2 4 3" xfId="1352"/>
    <cellStyle name="20% - Accent2 4 3 2" xfId="2361"/>
    <cellStyle name="20% - Accent2 4 3 2 2" xfId="5277"/>
    <cellStyle name="20% - Accent2 4 3 2 3" xfId="8191"/>
    <cellStyle name="20% - Accent2 4 3 2 4" xfId="11105"/>
    <cellStyle name="20% - Accent2 4 3 2 5" xfId="14017"/>
    <cellStyle name="20% - Accent2 4 3 2 6" xfId="16929"/>
    <cellStyle name="20% - Accent2 4 3 2 7" xfId="19841"/>
    <cellStyle name="20% - Accent2 4 3 3" xfId="4269"/>
    <cellStyle name="20% - Accent2 4 3 3 2" xfId="7183"/>
    <cellStyle name="20% - Accent2 4 3 3 3" xfId="10097"/>
    <cellStyle name="20% - Accent2 4 3 3 4" xfId="13009"/>
    <cellStyle name="20% - Accent2 4 3 3 5" xfId="15921"/>
    <cellStyle name="20% - Accent2 4 3 3 6" xfId="18833"/>
    <cellStyle name="20% - Accent2 4 3 4" xfId="3371"/>
    <cellStyle name="20% - Accent2 4 3 4 2" xfId="20676"/>
    <cellStyle name="20% - Accent2 4 3 5" xfId="6287"/>
    <cellStyle name="20% - Accent2 4 3 6" xfId="9199"/>
    <cellStyle name="20% - Accent2 4 3 7" xfId="12113"/>
    <cellStyle name="20% - Accent2 4 3 8" xfId="15025"/>
    <cellStyle name="20% - Accent2 4 3 9" xfId="17937"/>
    <cellStyle name="20% - Accent2 4 4" xfId="1464"/>
    <cellStyle name="20% - Accent2 4 4 2" xfId="2473"/>
    <cellStyle name="20% - Accent2 4 4 2 2" xfId="5389"/>
    <cellStyle name="20% - Accent2 4 4 2 3" xfId="8303"/>
    <cellStyle name="20% - Accent2 4 4 2 4" xfId="11217"/>
    <cellStyle name="20% - Accent2 4 4 2 5" xfId="14129"/>
    <cellStyle name="20% - Accent2 4 4 2 6" xfId="17041"/>
    <cellStyle name="20% - Accent2 4 4 2 7" xfId="19953"/>
    <cellStyle name="20% - Accent2 4 4 3" xfId="4381"/>
    <cellStyle name="20% - Accent2 4 4 3 2" xfId="7295"/>
    <cellStyle name="20% - Accent2 4 4 3 3" xfId="10209"/>
    <cellStyle name="20% - Accent2 4 4 3 4" xfId="13121"/>
    <cellStyle name="20% - Accent2 4 4 3 5" xfId="16033"/>
    <cellStyle name="20% - Accent2 4 4 3 6" xfId="18945"/>
    <cellStyle name="20% - Accent2 4 4 4" xfId="3483"/>
    <cellStyle name="20% - Accent2 4 4 5" xfId="6399"/>
    <cellStyle name="20% - Accent2 4 4 6" xfId="9311"/>
    <cellStyle name="20% - Accent2 4 4 7" xfId="12225"/>
    <cellStyle name="20% - Accent2 4 4 8" xfId="15137"/>
    <cellStyle name="20% - Accent2 4 4 9" xfId="18049"/>
    <cellStyle name="20% - Accent2 4 5" xfId="1576"/>
    <cellStyle name="20% - Accent2 4 5 2" xfId="2585"/>
    <cellStyle name="20% - Accent2 4 5 2 2" xfId="5501"/>
    <cellStyle name="20% - Accent2 4 5 2 3" xfId="8415"/>
    <cellStyle name="20% - Accent2 4 5 2 4" xfId="11329"/>
    <cellStyle name="20% - Accent2 4 5 2 5" xfId="14241"/>
    <cellStyle name="20% - Accent2 4 5 2 6" xfId="17153"/>
    <cellStyle name="20% - Accent2 4 5 2 7" xfId="20065"/>
    <cellStyle name="20% - Accent2 4 5 3" xfId="4493"/>
    <cellStyle name="20% - Accent2 4 5 3 2" xfId="7407"/>
    <cellStyle name="20% - Accent2 4 5 3 3" xfId="10321"/>
    <cellStyle name="20% - Accent2 4 5 3 4" xfId="13233"/>
    <cellStyle name="20% - Accent2 4 5 3 5" xfId="16145"/>
    <cellStyle name="20% - Accent2 4 5 3 6" xfId="19057"/>
    <cellStyle name="20% - Accent2 4 5 4" xfId="3595"/>
    <cellStyle name="20% - Accent2 4 5 5" xfId="6511"/>
    <cellStyle name="20% - Accent2 4 5 6" xfId="9423"/>
    <cellStyle name="20% - Accent2 4 5 7" xfId="12337"/>
    <cellStyle name="20% - Accent2 4 5 8" xfId="15249"/>
    <cellStyle name="20% - Accent2 4 5 9" xfId="18161"/>
    <cellStyle name="20% - Accent2 4 6" xfId="1688"/>
    <cellStyle name="20% - Accent2 4 6 2" xfId="2697"/>
    <cellStyle name="20% - Accent2 4 6 2 2" xfId="5613"/>
    <cellStyle name="20% - Accent2 4 6 2 3" xfId="8527"/>
    <cellStyle name="20% - Accent2 4 6 2 4" xfId="11441"/>
    <cellStyle name="20% - Accent2 4 6 2 5" xfId="14353"/>
    <cellStyle name="20% - Accent2 4 6 2 6" xfId="17265"/>
    <cellStyle name="20% - Accent2 4 6 2 7" xfId="20177"/>
    <cellStyle name="20% - Accent2 4 6 3" xfId="4605"/>
    <cellStyle name="20% - Accent2 4 6 3 2" xfId="7519"/>
    <cellStyle name="20% - Accent2 4 6 3 3" xfId="10433"/>
    <cellStyle name="20% - Accent2 4 6 3 4" xfId="13345"/>
    <cellStyle name="20% - Accent2 4 6 3 5" xfId="16257"/>
    <cellStyle name="20% - Accent2 4 6 3 6" xfId="19169"/>
    <cellStyle name="20% - Accent2 4 6 4" xfId="3707"/>
    <cellStyle name="20% - Accent2 4 6 5" xfId="6623"/>
    <cellStyle name="20% - Accent2 4 6 6" xfId="9535"/>
    <cellStyle name="20% - Accent2 4 6 7" xfId="12449"/>
    <cellStyle name="20% - Accent2 4 6 8" xfId="15361"/>
    <cellStyle name="20% - Accent2 4 6 9" xfId="18273"/>
    <cellStyle name="20% - Accent2 4 7" xfId="1800"/>
    <cellStyle name="20% - Accent2 4 7 2" xfId="2809"/>
    <cellStyle name="20% - Accent2 4 7 2 2" xfId="5725"/>
    <cellStyle name="20% - Accent2 4 7 2 3" xfId="8639"/>
    <cellStyle name="20% - Accent2 4 7 2 4" xfId="11553"/>
    <cellStyle name="20% - Accent2 4 7 2 5" xfId="14465"/>
    <cellStyle name="20% - Accent2 4 7 2 6" xfId="17377"/>
    <cellStyle name="20% - Accent2 4 7 2 7" xfId="20289"/>
    <cellStyle name="20% - Accent2 4 7 3" xfId="4717"/>
    <cellStyle name="20% - Accent2 4 7 3 2" xfId="7631"/>
    <cellStyle name="20% - Accent2 4 7 3 3" xfId="10545"/>
    <cellStyle name="20% - Accent2 4 7 3 4" xfId="13457"/>
    <cellStyle name="20% - Accent2 4 7 3 5" xfId="16369"/>
    <cellStyle name="20% - Accent2 4 7 3 6" xfId="19281"/>
    <cellStyle name="20% - Accent2 4 7 4" xfId="3819"/>
    <cellStyle name="20% - Accent2 4 7 5" xfId="6735"/>
    <cellStyle name="20% - Accent2 4 7 6" xfId="9647"/>
    <cellStyle name="20% - Accent2 4 7 7" xfId="12561"/>
    <cellStyle name="20% - Accent2 4 7 8" xfId="15473"/>
    <cellStyle name="20% - Accent2 4 7 9" xfId="18385"/>
    <cellStyle name="20% - Accent2 4 8" xfId="1912"/>
    <cellStyle name="20% - Accent2 4 8 2" xfId="2921"/>
    <cellStyle name="20% - Accent2 4 8 2 2" xfId="5837"/>
    <cellStyle name="20% - Accent2 4 8 2 3" xfId="8751"/>
    <cellStyle name="20% - Accent2 4 8 2 4" xfId="11665"/>
    <cellStyle name="20% - Accent2 4 8 2 5" xfId="14577"/>
    <cellStyle name="20% - Accent2 4 8 2 6" xfId="17489"/>
    <cellStyle name="20% - Accent2 4 8 2 7" xfId="20401"/>
    <cellStyle name="20% - Accent2 4 8 3" xfId="4829"/>
    <cellStyle name="20% - Accent2 4 8 3 2" xfId="7743"/>
    <cellStyle name="20% - Accent2 4 8 3 3" xfId="10657"/>
    <cellStyle name="20% - Accent2 4 8 3 4" xfId="13569"/>
    <cellStyle name="20% - Accent2 4 8 3 5" xfId="16481"/>
    <cellStyle name="20% - Accent2 4 8 3 6" xfId="19393"/>
    <cellStyle name="20% - Accent2 4 8 4" xfId="3931"/>
    <cellStyle name="20% - Accent2 4 8 5" xfId="6847"/>
    <cellStyle name="20% - Accent2 4 8 6" xfId="9759"/>
    <cellStyle name="20% - Accent2 4 8 7" xfId="12673"/>
    <cellStyle name="20% - Accent2 4 8 8" xfId="15585"/>
    <cellStyle name="20% - Accent2 4 8 9" xfId="18497"/>
    <cellStyle name="20% - Accent2 4 9" xfId="2137"/>
    <cellStyle name="20% - Accent2 4 9 2" xfId="5053"/>
    <cellStyle name="20% - Accent2 4 9 2 2" xfId="7967"/>
    <cellStyle name="20% - Accent2 4 9 2 3" xfId="10881"/>
    <cellStyle name="20% - Accent2 4 9 2 4" xfId="13793"/>
    <cellStyle name="20% - Accent2 4 9 2 5" xfId="16705"/>
    <cellStyle name="20% - Accent2 4 9 2 6" xfId="19617"/>
    <cellStyle name="20% - Accent2 4 9 3" xfId="3147"/>
    <cellStyle name="20% - Accent2 4 9 4" xfId="6063"/>
    <cellStyle name="20% - Accent2 4 9 5" xfId="8975"/>
    <cellStyle name="20% - Accent2 4 9 6" xfId="11889"/>
    <cellStyle name="20% - Accent2 4 9 7" xfId="14801"/>
    <cellStyle name="20% - Accent2 4 9 8" xfId="17713"/>
    <cellStyle name="20% - Accent2 5" xfId="1083"/>
    <cellStyle name="20% - Accent2 5 10" xfId="2038"/>
    <cellStyle name="20% - Accent2 5 10 2" xfId="4955"/>
    <cellStyle name="20% - Accent2 5 10 3" xfId="7869"/>
    <cellStyle name="20% - Accent2 5 10 4" xfId="10783"/>
    <cellStyle name="20% - Accent2 5 10 5" xfId="13695"/>
    <cellStyle name="20% - Accent2 5 10 6" xfId="16607"/>
    <cellStyle name="20% - Accent2 5 10 7" xfId="19519"/>
    <cellStyle name="20% - Accent2 5 11" xfId="4059"/>
    <cellStyle name="20% - Accent2 5 11 2" xfId="6973"/>
    <cellStyle name="20% - Accent2 5 11 3" xfId="9887"/>
    <cellStyle name="20% - Accent2 5 11 4" xfId="12799"/>
    <cellStyle name="20% - Accent2 5 11 5" xfId="15711"/>
    <cellStyle name="20% - Accent2 5 11 6" xfId="18623"/>
    <cellStyle name="20% - Accent2 5 12" xfId="3049"/>
    <cellStyle name="20% - Accent2 5 12 2" xfId="20677"/>
    <cellStyle name="20% - Accent2 5 13" xfId="5965"/>
    <cellStyle name="20% - Accent2 5 14" xfId="8877"/>
    <cellStyle name="20% - Accent2 5 15" xfId="11791"/>
    <cellStyle name="20% - Accent2 5 16" xfId="14703"/>
    <cellStyle name="20% - Accent2 5 17" xfId="17615"/>
    <cellStyle name="20% - Accent2 5 2" xfId="1254"/>
    <cellStyle name="20% - Accent2 5 2 2" xfId="2263"/>
    <cellStyle name="20% - Accent2 5 2 2 2" xfId="5179"/>
    <cellStyle name="20% - Accent2 5 2 2 3" xfId="8093"/>
    <cellStyle name="20% - Accent2 5 2 2 4" xfId="11007"/>
    <cellStyle name="20% - Accent2 5 2 2 5" xfId="13919"/>
    <cellStyle name="20% - Accent2 5 2 2 6" xfId="16831"/>
    <cellStyle name="20% - Accent2 5 2 2 7" xfId="19743"/>
    <cellStyle name="20% - Accent2 5 2 3" xfId="4171"/>
    <cellStyle name="20% - Accent2 5 2 3 2" xfId="7085"/>
    <cellStyle name="20% - Accent2 5 2 3 3" xfId="9999"/>
    <cellStyle name="20% - Accent2 5 2 3 4" xfId="12911"/>
    <cellStyle name="20% - Accent2 5 2 3 5" xfId="15823"/>
    <cellStyle name="20% - Accent2 5 2 3 6" xfId="18735"/>
    <cellStyle name="20% - Accent2 5 2 4" xfId="3273"/>
    <cellStyle name="20% - Accent2 5 2 4 2" xfId="20678"/>
    <cellStyle name="20% - Accent2 5 2 5" xfId="6189"/>
    <cellStyle name="20% - Accent2 5 2 6" xfId="9101"/>
    <cellStyle name="20% - Accent2 5 2 7" xfId="12015"/>
    <cellStyle name="20% - Accent2 5 2 8" xfId="14927"/>
    <cellStyle name="20% - Accent2 5 2 9" xfId="17839"/>
    <cellStyle name="20% - Accent2 5 3" xfId="1366"/>
    <cellStyle name="20% - Accent2 5 3 2" xfId="2375"/>
    <cellStyle name="20% - Accent2 5 3 2 2" xfId="5291"/>
    <cellStyle name="20% - Accent2 5 3 2 3" xfId="8205"/>
    <cellStyle name="20% - Accent2 5 3 2 4" xfId="11119"/>
    <cellStyle name="20% - Accent2 5 3 2 5" xfId="14031"/>
    <cellStyle name="20% - Accent2 5 3 2 6" xfId="16943"/>
    <cellStyle name="20% - Accent2 5 3 2 7" xfId="19855"/>
    <cellStyle name="20% - Accent2 5 3 3" xfId="4283"/>
    <cellStyle name="20% - Accent2 5 3 3 2" xfId="7197"/>
    <cellStyle name="20% - Accent2 5 3 3 3" xfId="10111"/>
    <cellStyle name="20% - Accent2 5 3 3 4" xfId="13023"/>
    <cellStyle name="20% - Accent2 5 3 3 5" xfId="15935"/>
    <cellStyle name="20% - Accent2 5 3 3 6" xfId="18847"/>
    <cellStyle name="20% - Accent2 5 3 4" xfId="3385"/>
    <cellStyle name="20% - Accent2 5 3 4 2" xfId="20679"/>
    <cellStyle name="20% - Accent2 5 3 5" xfId="6301"/>
    <cellStyle name="20% - Accent2 5 3 6" xfId="9213"/>
    <cellStyle name="20% - Accent2 5 3 7" xfId="12127"/>
    <cellStyle name="20% - Accent2 5 3 8" xfId="15039"/>
    <cellStyle name="20% - Accent2 5 3 9" xfId="17951"/>
    <cellStyle name="20% - Accent2 5 4" xfId="1478"/>
    <cellStyle name="20% - Accent2 5 4 2" xfId="2487"/>
    <cellStyle name="20% - Accent2 5 4 2 2" xfId="5403"/>
    <cellStyle name="20% - Accent2 5 4 2 3" xfId="8317"/>
    <cellStyle name="20% - Accent2 5 4 2 4" xfId="11231"/>
    <cellStyle name="20% - Accent2 5 4 2 5" xfId="14143"/>
    <cellStyle name="20% - Accent2 5 4 2 6" xfId="17055"/>
    <cellStyle name="20% - Accent2 5 4 2 7" xfId="19967"/>
    <cellStyle name="20% - Accent2 5 4 3" xfId="4395"/>
    <cellStyle name="20% - Accent2 5 4 3 2" xfId="7309"/>
    <cellStyle name="20% - Accent2 5 4 3 3" xfId="10223"/>
    <cellStyle name="20% - Accent2 5 4 3 4" xfId="13135"/>
    <cellStyle name="20% - Accent2 5 4 3 5" xfId="16047"/>
    <cellStyle name="20% - Accent2 5 4 3 6" xfId="18959"/>
    <cellStyle name="20% - Accent2 5 4 4" xfId="3497"/>
    <cellStyle name="20% - Accent2 5 4 5" xfId="6413"/>
    <cellStyle name="20% - Accent2 5 4 6" xfId="9325"/>
    <cellStyle name="20% - Accent2 5 4 7" xfId="12239"/>
    <cellStyle name="20% - Accent2 5 4 8" xfId="15151"/>
    <cellStyle name="20% - Accent2 5 4 9" xfId="18063"/>
    <cellStyle name="20% - Accent2 5 5" xfId="1590"/>
    <cellStyle name="20% - Accent2 5 5 2" xfId="2599"/>
    <cellStyle name="20% - Accent2 5 5 2 2" xfId="5515"/>
    <cellStyle name="20% - Accent2 5 5 2 3" xfId="8429"/>
    <cellStyle name="20% - Accent2 5 5 2 4" xfId="11343"/>
    <cellStyle name="20% - Accent2 5 5 2 5" xfId="14255"/>
    <cellStyle name="20% - Accent2 5 5 2 6" xfId="17167"/>
    <cellStyle name="20% - Accent2 5 5 2 7" xfId="20079"/>
    <cellStyle name="20% - Accent2 5 5 3" xfId="4507"/>
    <cellStyle name="20% - Accent2 5 5 3 2" xfId="7421"/>
    <cellStyle name="20% - Accent2 5 5 3 3" xfId="10335"/>
    <cellStyle name="20% - Accent2 5 5 3 4" xfId="13247"/>
    <cellStyle name="20% - Accent2 5 5 3 5" xfId="16159"/>
    <cellStyle name="20% - Accent2 5 5 3 6" xfId="19071"/>
    <cellStyle name="20% - Accent2 5 5 4" xfId="3609"/>
    <cellStyle name="20% - Accent2 5 5 5" xfId="6525"/>
    <cellStyle name="20% - Accent2 5 5 6" xfId="9437"/>
    <cellStyle name="20% - Accent2 5 5 7" xfId="12351"/>
    <cellStyle name="20% - Accent2 5 5 8" xfId="15263"/>
    <cellStyle name="20% - Accent2 5 5 9" xfId="18175"/>
    <cellStyle name="20% - Accent2 5 6" xfId="1702"/>
    <cellStyle name="20% - Accent2 5 6 2" xfId="2711"/>
    <cellStyle name="20% - Accent2 5 6 2 2" xfId="5627"/>
    <cellStyle name="20% - Accent2 5 6 2 3" xfId="8541"/>
    <cellStyle name="20% - Accent2 5 6 2 4" xfId="11455"/>
    <cellStyle name="20% - Accent2 5 6 2 5" xfId="14367"/>
    <cellStyle name="20% - Accent2 5 6 2 6" xfId="17279"/>
    <cellStyle name="20% - Accent2 5 6 2 7" xfId="20191"/>
    <cellStyle name="20% - Accent2 5 6 3" xfId="4619"/>
    <cellStyle name="20% - Accent2 5 6 3 2" xfId="7533"/>
    <cellStyle name="20% - Accent2 5 6 3 3" xfId="10447"/>
    <cellStyle name="20% - Accent2 5 6 3 4" xfId="13359"/>
    <cellStyle name="20% - Accent2 5 6 3 5" xfId="16271"/>
    <cellStyle name="20% - Accent2 5 6 3 6" xfId="19183"/>
    <cellStyle name="20% - Accent2 5 6 4" xfId="3721"/>
    <cellStyle name="20% - Accent2 5 6 5" xfId="6637"/>
    <cellStyle name="20% - Accent2 5 6 6" xfId="9549"/>
    <cellStyle name="20% - Accent2 5 6 7" xfId="12463"/>
    <cellStyle name="20% - Accent2 5 6 8" xfId="15375"/>
    <cellStyle name="20% - Accent2 5 6 9" xfId="18287"/>
    <cellStyle name="20% - Accent2 5 7" xfId="1814"/>
    <cellStyle name="20% - Accent2 5 7 2" xfId="2823"/>
    <cellStyle name="20% - Accent2 5 7 2 2" xfId="5739"/>
    <cellStyle name="20% - Accent2 5 7 2 3" xfId="8653"/>
    <cellStyle name="20% - Accent2 5 7 2 4" xfId="11567"/>
    <cellStyle name="20% - Accent2 5 7 2 5" xfId="14479"/>
    <cellStyle name="20% - Accent2 5 7 2 6" xfId="17391"/>
    <cellStyle name="20% - Accent2 5 7 2 7" xfId="20303"/>
    <cellStyle name="20% - Accent2 5 7 3" xfId="4731"/>
    <cellStyle name="20% - Accent2 5 7 3 2" xfId="7645"/>
    <cellStyle name="20% - Accent2 5 7 3 3" xfId="10559"/>
    <cellStyle name="20% - Accent2 5 7 3 4" xfId="13471"/>
    <cellStyle name="20% - Accent2 5 7 3 5" xfId="16383"/>
    <cellStyle name="20% - Accent2 5 7 3 6" xfId="19295"/>
    <cellStyle name="20% - Accent2 5 7 4" xfId="3833"/>
    <cellStyle name="20% - Accent2 5 7 5" xfId="6749"/>
    <cellStyle name="20% - Accent2 5 7 6" xfId="9661"/>
    <cellStyle name="20% - Accent2 5 7 7" xfId="12575"/>
    <cellStyle name="20% - Accent2 5 7 8" xfId="15487"/>
    <cellStyle name="20% - Accent2 5 7 9" xfId="18399"/>
    <cellStyle name="20% - Accent2 5 8" xfId="1926"/>
    <cellStyle name="20% - Accent2 5 8 2" xfId="2935"/>
    <cellStyle name="20% - Accent2 5 8 2 2" xfId="5851"/>
    <cellStyle name="20% - Accent2 5 8 2 3" xfId="8765"/>
    <cellStyle name="20% - Accent2 5 8 2 4" xfId="11679"/>
    <cellStyle name="20% - Accent2 5 8 2 5" xfId="14591"/>
    <cellStyle name="20% - Accent2 5 8 2 6" xfId="17503"/>
    <cellStyle name="20% - Accent2 5 8 2 7" xfId="20415"/>
    <cellStyle name="20% - Accent2 5 8 3" xfId="4843"/>
    <cellStyle name="20% - Accent2 5 8 3 2" xfId="7757"/>
    <cellStyle name="20% - Accent2 5 8 3 3" xfId="10671"/>
    <cellStyle name="20% - Accent2 5 8 3 4" xfId="13583"/>
    <cellStyle name="20% - Accent2 5 8 3 5" xfId="16495"/>
    <cellStyle name="20% - Accent2 5 8 3 6" xfId="19407"/>
    <cellStyle name="20% - Accent2 5 8 4" xfId="3945"/>
    <cellStyle name="20% - Accent2 5 8 5" xfId="6861"/>
    <cellStyle name="20% - Accent2 5 8 6" xfId="9773"/>
    <cellStyle name="20% - Accent2 5 8 7" xfId="12687"/>
    <cellStyle name="20% - Accent2 5 8 8" xfId="15599"/>
    <cellStyle name="20% - Accent2 5 8 9" xfId="18511"/>
    <cellStyle name="20% - Accent2 5 9" xfId="2151"/>
    <cellStyle name="20% - Accent2 5 9 2" xfId="5067"/>
    <cellStyle name="20% - Accent2 5 9 2 2" xfId="7981"/>
    <cellStyle name="20% - Accent2 5 9 2 3" xfId="10895"/>
    <cellStyle name="20% - Accent2 5 9 2 4" xfId="13807"/>
    <cellStyle name="20% - Accent2 5 9 2 5" xfId="16719"/>
    <cellStyle name="20% - Accent2 5 9 2 6" xfId="19631"/>
    <cellStyle name="20% - Accent2 5 9 3" xfId="3161"/>
    <cellStyle name="20% - Accent2 5 9 4" xfId="6077"/>
    <cellStyle name="20% - Accent2 5 9 5" xfId="8989"/>
    <cellStyle name="20% - Accent2 5 9 6" xfId="11903"/>
    <cellStyle name="20% - Accent2 5 9 7" xfId="14815"/>
    <cellStyle name="20% - Accent2 5 9 8" xfId="17727"/>
    <cellStyle name="20% - Accent2 6" xfId="1097"/>
    <cellStyle name="20% - Accent2 6 10" xfId="2052"/>
    <cellStyle name="20% - Accent2 6 10 2" xfId="4969"/>
    <cellStyle name="20% - Accent2 6 10 3" xfId="7883"/>
    <cellStyle name="20% - Accent2 6 10 4" xfId="10797"/>
    <cellStyle name="20% - Accent2 6 10 5" xfId="13709"/>
    <cellStyle name="20% - Accent2 6 10 6" xfId="16621"/>
    <cellStyle name="20% - Accent2 6 10 7" xfId="19533"/>
    <cellStyle name="20% - Accent2 6 11" xfId="4073"/>
    <cellStyle name="20% - Accent2 6 11 2" xfId="6987"/>
    <cellStyle name="20% - Accent2 6 11 3" xfId="9901"/>
    <cellStyle name="20% - Accent2 6 11 4" xfId="12813"/>
    <cellStyle name="20% - Accent2 6 11 5" xfId="15725"/>
    <cellStyle name="20% - Accent2 6 11 6" xfId="18637"/>
    <cellStyle name="20% - Accent2 6 12" xfId="3063"/>
    <cellStyle name="20% - Accent2 6 12 2" xfId="20680"/>
    <cellStyle name="20% - Accent2 6 13" xfId="5979"/>
    <cellStyle name="20% - Accent2 6 14" xfId="8891"/>
    <cellStyle name="20% - Accent2 6 15" xfId="11805"/>
    <cellStyle name="20% - Accent2 6 16" xfId="14717"/>
    <cellStyle name="20% - Accent2 6 17" xfId="17629"/>
    <cellStyle name="20% - Accent2 6 2" xfId="1268"/>
    <cellStyle name="20% - Accent2 6 2 2" xfId="2277"/>
    <cellStyle name="20% - Accent2 6 2 2 2" xfId="5193"/>
    <cellStyle name="20% - Accent2 6 2 2 3" xfId="8107"/>
    <cellStyle name="20% - Accent2 6 2 2 4" xfId="11021"/>
    <cellStyle name="20% - Accent2 6 2 2 5" xfId="13933"/>
    <cellStyle name="20% - Accent2 6 2 2 6" xfId="16845"/>
    <cellStyle name="20% - Accent2 6 2 2 7" xfId="19757"/>
    <cellStyle name="20% - Accent2 6 2 3" xfId="4185"/>
    <cellStyle name="20% - Accent2 6 2 3 2" xfId="7099"/>
    <cellStyle name="20% - Accent2 6 2 3 3" xfId="10013"/>
    <cellStyle name="20% - Accent2 6 2 3 4" xfId="12925"/>
    <cellStyle name="20% - Accent2 6 2 3 5" xfId="15837"/>
    <cellStyle name="20% - Accent2 6 2 3 6" xfId="18749"/>
    <cellStyle name="20% - Accent2 6 2 4" xfId="3287"/>
    <cellStyle name="20% - Accent2 6 2 4 2" xfId="20681"/>
    <cellStyle name="20% - Accent2 6 2 5" xfId="6203"/>
    <cellStyle name="20% - Accent2 6 2 6" xfId="9115"/>
    <cellStyle name="20% - Accent2 6 2 7" xfId="12029"/>
    <cellStyle name="20% - Accent2 6 2 8" xfId="14941"/>
    <cellStyle name="20% - Accent2 6 2 9" xfId="17853"/>
    <cellStyle name="20% - Accent2 6 3" xfId="1380"/>
    <cellStyle name="20% - Accent2 6 3 2" xfId="2389"/>
    <cellStyle name="20% - Accent2 6 3 2 2" xfId="5305"/>
    <cellStyle name="20% - Accent2 6 3 2 3" xfId="8219"/>
    <cellStyle name="20% - Accent2 6 3 2 4" xfId="11133"/>
    <cellStyle name="20% - Accent2 6 3 2 5" xfId="14045"/>
    <cellStyle name="20% - Accent2 6 3 2 6" xfId="16957"/>
    <cellStyle name="20% - Accent2 6 3 2 7" xfId="19869"/>
    <cellStyle name="20% - Accent2 6 3 3" xfId="4297"/>
    <cellStyle name="20% - Accent2 6 3 3 2" xfId="7211"/>
    <cellStyle name="20% - Accent2 6 3 3 3" xfId="10125"/>
    <cellStyle name="20% - Accent2 6 3 3 4" xfId="13037"/>
    <cellStyle name="20% - Accent2 6 3 3 5" xfId="15949"/>
    <cellStyle name="20% - Accent2 6 3 3 6" xfId="18861"/>
    <cellStyle name="20% - Accent2 6 3 4" xfId="3399"/>
    <cellStyle name="20% - Accent2 6 3 4 2" xfId="20682"/>
    <cellStyle name="20% - Accent2 6 3 5" xfId="6315"/>
    <cellStyle name="20% - Accent2 6 3 6" xfId="9227"/>
    <cellStyle name="20% - Accent2 6 3 7" xfId="12141"/>
    <cellStyle name="20% - Accent2 6 3 8" xfId="15053"/>
    <cellStyle name="20% - Accent2 6 3 9" xfId="17965"/>
    <cellStyle name="20% - Accent2 6 4" xfId="1492"/>
    <cellStyle name="20% - Accent2 6 4 2" xfId="2501"/>
    <cellStyle name="20% - Accent2 6 4 2 2" xfId="5417"/>
    <cellStyle name="20% - Accent2 6 4 2 3" xfId="8331"/>
    <cellStyle name="20% - Accent2 6 4 2 4" xfId="11245"/>
    <cellStyle name="20% - Accent2 6 4 2 5" xfId="14157"/>
    <cellStyle name="20% - Accent2 6 4 2 6" xfId="17069"/>
    <cellStyle name="20% - Accent2 6 4 2 7" xfId="19981"/>
    <cellStyle name="20% - Accent2 6 4 3" xfId="4409"/>
    <cellStyle name="20% - Accent2 6 4 3 2" xfId="7323"/>
    <cellStyle name="20% - Accent2 6 4 3 3" xfId="10237"/>
    <cellStyle name="20% - Accent2 6 4 3 4" xfId="13149"/>
    <cellStyle name="20% - Accent2 6 4 3 5" xfId="16061"/>
    <cellStyle name="20% - Accent2 6 4 3 6" xfId="18973"/>
    <cellStyle name="20% - Accent2 6 4 4" xfId="3511"/>
    <cellStyle name="20% - Accent2 6 4 5" xfId="6427"/>
    <cellStyle name="20% - Accent2 6 4 6" xfId="9339"/>
    <cellStyle name="20% - Accent2 6 4 7" xfId="12253"/>
    <cellStyle name="20% - Accent2 6 4 8" xfId="15165"/>
    <cellStyle name="20% - Accent2 6 4 9" xfId="18077"/>
    <cellStyle name="20% - Accent2 6 5" xfId="1604"/>
    <cellStyle name="20% - Accent2 6 5 2" xfId="2613"/>
    <cellStyle name="20% - Accent2 6 5 2 2" xfId="5529"/>
    <cellStyle name="20% - Accent2 6 5 2 3" xfId="8443"/>
    <cellStyle name="20% - Accent2 6 5 2 4" xfId="11357"/>
    <cellStyle name="20% - Accent2 6 5 2 5" xfId="14269"/>
    <cellStyle name="20% - Accent2 6 5 2 6" xfId="17181"/>
    <cellStyle name="20% - Accent2 6 5 2 7" xfId="20093"/>
    <cellStyle name="20% - Accent2 6 5 3" xfId="4521"/>
    <cellStyle name="20% - Accent2 6 5 3 2" xfId="7435"/>
    <cellStyle name="20% - Accent2 6 5 3 3" xfId="10349"/>
    <cellStyle name="20% - Accent2 6 5 3 4" xfId="13261"/>
    <cellStyle name="20% - Accent2 6 5 3 5" xfId="16173"/>
    <cellStyle name="20% - Accent2 6 5 3 6" xfId="19085"/>
    <cellStyle name="20% - Accent2 6 5 4" xfId="3623"/>
    <cellStyle name="20% - Accent2 6 5 5" xfId="6539"/>
    <cellStyle name="20% - Accent2 6 5 6" xfId="9451"/>
    <cellStyle name="20% - Accent2 6 5 7" xfId="12365"/>
    <cellStyle name="20% - Accent2 6 5 8" xfId="15277"/>
    <cellStyle name="20% - Accent2 6 5 9" xfId="18189"/>
    <cellStyle name="20% - Accent2 6 6" xfId="1716"/>
    <cellStyle name="20% - Accent2 6 6 2" xfId="2725"/>
    <cellStyle name="20% - Accent2 6 6 2 2" xfId="5641"/>
    <cellStyle name="20% - Accent2 6 6 2 3" xfId="8555"/>
    <cellStyle name="20% - Accent2 6 6 2 4" xfId="11469"/>
    <cellStyle name="20% - Accent2 6 6 2 5" xfId="14381"/>
    <cellStyle name="20% - Accent2 6 6 2 6" xfId="17293"/>
    <cellStyle name="20% - Accent2 6 6 2 7" xfId="20205"/>
    <cellStyle name="20% - Accent2 6 6 3" xfId="4633"/>
    <cellStyle name="20% - Accent2 6 6 3 2" xfId="7547"/>
    <cellStyle name="20% - Accent2 6 6 3 3" xfId="10461"/>
    <cellStyle name="20% - Accent2 6 6 3 4" xfId="13373"/>
    <cellStyle name="20% - Accent2 6 6 3 5" xfId="16285"/>
    <cellStyle name="20% - Accent2 6 6 3 6" xfId="19197"/>
    <cellStyle name="20% - Accent2 6 6 4" xfId="3735"/>
    <cellStyle name="20% - Accent2 6 6 5" xfId="6651"/>
    <cellStyle name="20% - Accent2 6 6 6" xfId="9563"/>
    <cellStyle name="20% - Accent2 6 6 7" xfId="12477"/>
    <cellStyle name="20% - Accent2 6 6 8" xfId="15389"/>
    <cellStyle name="20% - Accent2 6 6 9" xfId="18301"/>
    <cellStyle name="20% - Accent2 6 7" xfId="1828"/>
    <cellStyle name="20% - Accent2 6 7 2" xfId="2837"/>
    <cellStyle name="20% - Accent2 6 7 2 2" xfId="5753"/>
    <cellStyle name="20% - Accent2 6 7 2 3" xfId="8667"/>
    <cellStyle name="20% - Accent2 6 7 2 4" xfId="11581"/>
    <cellStyle name="20% - Accent2 6 7 2 5" xfId="14493"/>
    <cellStyle name="20% - Accent2 6 7 2 6" xfId="17405"/>
    <cellStyle name="20% - Accent2 6 7 2 7" xfId="20317"/>
    <cellStyle name="20% - Accent2 6 7 3" xfId="4745"/>
    <cellStyle name="20% - Accent2 6 7 3 2" xfId="7659"/>
    <cellStyle name="20% - Accent2 6 7 3 3" xfId="10573"/>
    <cellStyle name="20% - Accent2 6 7 3 4" xfId="13485"/>
    <cellStyle name="20% - Accent2 6 7 3 5" xfId="16397"/>
    <cellStyle name="20% - Accent2 6 7 3 6" xfId="19309"/>
    <cellStyle name="20% - Accent2 6 7 4" xfId="3847"/>
    <cellStyle name="20% - Accent2 6 7 5" xfId="6763"/>
    <cellStyle name="20% - Accent2 6 7 6" xfId="9675"/>
    <cellStyle name="20% - Accent2 6 7 7" xfId="12589"/>
    <cellStyle name="20% - Accent2 6 7 8" xfId="15501"/>
    <cellStyle name="20% - Accent2 6 7 9" xfId="18413"/>
    <cellStyle name="20% - Accent2 6 8" xfId="1940"/>
    <cellStyle name="20% - Accent2 6 8 2" xfId="2949"/>
    <cellStyle name="20% - Accent2 6 8 2 2" xfId="5865"/>
    <cellStyle name="20% - Accent2 6 8 2 3" xfId="8779"/>
    <cellStyle name="20% - Accent2 6 8 2 4" xfId="11693"/>
    <cellStyle name="20% - Accent2 6 8 2 5" xfId="14605"/>
    <cellStyle name="20% - Accent2 6 8 2 6" xfId="17517"/>
    <cellStyle name="20% - Accent2 6 8 2 7" xfId="20429"/>
    <cellStyle name="20% - Accent2 6 8 3" xfId="4857"/>
    <cellStyle name="20% - Accent2 6 8 3 2" xfId="7771"/>
    <cellStyle name="20% - Accent2 6 8 3 3" xfId="10685"/>
    <cellStyle name="20% - Accent2 6 8 3 4" xfId="13597"/>
    <cellStyle name="20% - Accent2 6 8 3 5" xfId="16509"/>
    <cellStyle name="20% - Accent2 6 8 3 6" xfId="19421"/>
    <cellStyle name="20% - Accent2 6 8 4" xfId="3959"/>
    <cellStyle name="20% - Accent2 6 8 5" xfId="6875"/>
    <cellStyle name="20% - Accent2 6 8 6" xfId="9787"/>
    <cellStyle name="20% - Accent2 6 8 7" xfId="12701"/>
    <cellStyle name="20% - Accent2 6 8 8" xfId="15613"/>
    <cellStyle name="20% - Accent2 6 8 9" xfId="18525"/>
    <cellStyle name="20% - Accent2 6 9" xfId="2165"/>
    <cellStyle name="20% - Accent2 6 9 2" xfId="5081"/>
    <cellStyle name="20% - Accent2 6 9 2 2" xfId="7995"/>
    <cellStyle name="20% - Accent2 6 9 2 3" xfId="10909"/>
    <cellStyle name="20% - Accent2 6 9 2 4" xfId="13821"/>
    <cellStyle name="20% - Accent2 6 9 2 5" xfId="16733"/>
    <cellStyle name="20% - Accent2 6 9 2 6" xfId="19645"/>
    <cellStyle name="20% - Accent2 6 9 3" xfId="3175"/>
    <cellStyle name="20% - Accent2 6 9 4" xfId="6091"/>
    <cellStyle name="20% - Accent2 6 9 5" xfId="9003"/>
    <cellStyle name="20% - Accent2 6 9 6" xfId="11917"/>
    <cellStyle name="20% - Accent2 6 9 7" xfId="14829"/>
    <cellStyle name="20% - Accent2 6 9 8" xfId="17741"/>
    <cellStyle name="20% - Accent2 7" xfId="1111"/>
    <cellStyle name="20% - Accent2 7 10" xfId="2066"/>
    <cellStyle name="20% - Accent2 7 10 2" xfId="4983"/>
    <cellStyle name="20% - Accent2 7 10 3" xfId="7897"/>
    <cellStyle name="20% - Accent2 7 10 4" xfId="10811"/>
    <cellStyle name="20% - Accent2 7 10 5" xfId="13723"/>
    <cellStyle name="20% - Accent2 7 10 6" xfId="16635"/>
    <cellStyle name="20% - Accent2 7 10 7" xfId="19547"/>
    <cellStyle name="20% - Accent2 7 11" xfId="4087"/>
    <cellStyle name="20% - Accent2 7 11 2" xfId="7001"/>
    <cellStyle name="20% - Accent2 7 11 3" xfId="9915"/>
    <cellStyle name="20% - Accent2 7 11 4" xfId="12827"/>
    <cellStyle name="20% - Accent2 7 11 5" xfId="15739"/>
    <cellStyle name="20% - Accent2 7 11 6" xfId="18651"/>
    <cellStyle name="20% - Accent2 7 12" xfId="3077"/>
    <cellStyle name="20% - Accent2 7 12 2" xfId="20683"/>
    <cellStyle name="20% - Accent2 7 13" xfId="5993"/>
    <cellStyle name="20% - Accent2 7 14" xfId="8905"/>
    <cellStyle name="20% - Accent2 7 15" xfId="11819"/>
    <cellStyle name="20% - Accent2 7 16" xfId="14731"/>
    <cellStyle name="20% - Accent2 7 17" xfId="17643"/>
    <cellStyle name="20% - Accent2 7 2" xfId="1282"/>
    <cellStyle name="20% - Accent2 7 2 2" xfId="2291"/>
    <cellStyle name="20% - Accent2 7 2 2 2" xfId="5207"/>
    <cellStyle name="20% - Accent2 7 2 2 3" xfId="8121"/>
    <cellStyle name="20% - Accent2 7 2 2 4" xfId="11035"/>
    <cellStyle name="20% - Accent2 7 2 2 5" xfId="13947"/>
    <cellStyle name="20% - Accent2 7 2 2 6" xfId="16859"/>
    <cellStyle name="20% - Accent2 7 2 2 7" xfId="19771"/>
    <cellStyle name="20% - Accent2 7 2 3" xfId="4199"/>
    <cellStyle name="20% - Accent2 7 2 3 2" xfId="7113"/>
    <cellStyle name="20% - Accent2 7 2 3 3" xfId="10027"/>
    <cellStyle name="20% - Accent2 7 2 3 4" xfId="12939"/>
    <cellStyle name="20% - Accent2 7 2 3 5" xfId="15851"/>
    <cellStyle name="20% - Accent2 7 2 3 6" xfId="18763"/>
    <cellStyle name="20% - Accent2 7 2 4" xfId="3301"/>
    <cellStyle name="20% - Accent2 7 2 4 2" xfId="20684"/>
    <cellStyle name="20% - Accent2 7 2 5" xfId="6217"/>
    <cellStyle name="20% - Accent2 7 2 6" xfId="9129"/>
    <cellStyle name="20% - Accent2 7 2 7" xfId="12043"/>
    <cellStyle name="20% - Accent2 7 2 8" xfId="14955"/>
    <cellStyle name="20% - Accent2 7 2 9" xfId="17867"/>
    <cellStyle name="20% - Accent2 7 3" xfId="1394"/>
    <cellStyle name="20% - Accent2 7 3 2" xfId="2403"/>
    <cellStyle name="20% - Accent2 7 3 2 2" xfId="5319"/>
    <cellStyle name="20% - Accent2 7 3 2 3" xfId="8233"/>
    <cellStyle name="20% - Accent2 7 3 2 4" xfId="11147"/>
    <cellStyle name="20% - Accent2 7 3 2 5" xfId="14059"/>
    <cellStyle name="20% - Accent2 7 3 2 6" xfId="16971"/>
    <cellStyle name="20% - Accent2 7 3 2 7" xfId="19883"/>
    <cellStyle name="20% - Accent2 7 3 3" xfId="4311"/>
    <cellStyle name="20% - Accent2 7 3 3 2" xfId="7225"/>
    <cellStyle name="20% - Accent2 7 3 3 3" xfId="10139"/>
    <cellStyle name="20% - Accent2 7 3 3 4" xfId="13051"/>
    <cellStyle name="20% - Accent2 7 3 3 5" xfId="15963"/>
    <cellStyle name="20% - Accent2 7 3 3 6" xfId="18875"/>
    <cellStyle name="20% - Accent2 7 3 4" xfId="3413"/>
    <cellStyle name="20% - Accent2 7 3 4 2" xfId="20685"/>
    <cellStyle name="20% - Accent2 7 3 5" xfId="6329"/>
    <cellStyle name="20% - Accent2 7 3 6" xfId="9241"/>
    <cellStyle name="20% - Accent2 7 3 7" xfId="12155"/>
    <cellStyle name="20% - Accent2 7 3 8" xfId="15067"/>
    <cellStyle name="20% - Accent2 7 3 9" xfId="17979"/>
    <cellStyle name="20% - Accent2 7 4" xfId="1506"/>
    <cellStyle name="20% - Accent2 7 4 2" xfId="2515"/>
    <cellStyle name="20% - Accent2 7 4 2 2" xfId="5431"/>
    <cellStyle name="20% - Accent2 7 4 2 3" xfId="8345"/>
    <cellStyle name="20% - Accent2 7 4 2 4" xfId="11259"/>
    <cellStyle name="20% - Accent2 7 4 2 5" xfId="14171"/>
    <cellStyle name="20% - Accent2 7 4 2 6" xfId="17083"/>
    <cellStyle name="20% - Accent2 7 4 2 7" xfId="19995"/>
    <cellStyle name="20% - Accent2 7 4 3" xfId="4423"/>
    <cellStyle name="20% - Accent2 7 4 3 2" xfId="7337"/>
    <cellStyle name="20% - Accent2 7 4 3 3" xfId="10251"/>
    <cellStyle name="20% - Accent2 7 4 3 4" xfId="13163"/>
    <cellStyle name="20% - Accent2 7 4 3 5" xfId="16075"/>
    <cellStyle name="20% - Accent2 7 4 3 6" xfId="18987"/>
    <cellStyle name="20% - Accent2 7 4 4" xfId="3525"/>
    <cellStyle name="20% - Accent2 7 4 5" xfId="6441"/>
    <cellStyle name="20% - Accent2 7 4 6" xfId="9353"/>
    <cellStyle name="20% - Accent2 7 4 7" xfId="12267"/>
    <cellStyle name="20% - Accent2 7 4 8" xfId="15179"/>
    <cellStyle name="20% - Accent2 7 4 9" xfId="18091"/>
    <cellStyle name="20% - Accent2 7 5" xfId="1618"/>
    <cellStyle name="20% - Accent2 7 5 2" xfId="2627"/>
    <cellStyle name="20% - Accent2 7 5 2 2" xfId="5543"/>
    <cellStyle name="20% - Accent2 7 5 2 3" xfId="8457"/>
    <cellStyle name="20% - Accent2 7 5 2 4" xfId="11371"/>
    <cellStyle name="20% - Accent2 7 5 2 5" xfId="14283"/>
    <cellStyle name="20% - Accent2 7 5 2 6" xfId="17195"/>
    <cellStyle name="20% - Accent2 7 5 2 7" xfId="20107"/>
    <cellStyle name="20% - Accent2 7 5 3" xfId="4535"/>
    <cellStyle name="20% - Accent2 7 5 3 2" xfId="7449"/>
    <cellStyle name="20% - Accent2 7 5 3 3" xfId="10363"/>
    <cellStyle name="20% - Accent2 7 5 3 4" xfId="13275"/>
    <cellStyle name="20% - Accent2 7 5 3 5" xfId="16187"/>
    <cellStyle name="20% - Accent2 7 5 3 6" xfId="19099"/>
    <cellStyle name="20% - Accent2 7 5 4" xfId="3637"/>
    <cellStyle name="20% - Accent2 7 5 5" xfId="6553"/>
    <cellStyle name="20% - Accent2 7 5 6" xfId="9465"/>
    <cellStyle name="20% - Accent2 7 5 7" xfId="12379"/>
    <cellStyle name="20% - Accent2 7 5 8" xfId="15291"/>
    <cellStyle name="20% - Accent2 7 5 9" xfId="18203"/>
    <cellStyle name="20% - Accent2 7 6" xfId="1730"/>
    <cellStyle name="20% - Accent2 7 6 2" xfId="2739"/>
    <cellStyle name="20% - Accent2 7 6 2 2" xfId="5655"/>
    <cellStyle name="20% - Accent2 7 6 2 3" xfId="8569"/>
    <cellStyle name="20% - Accent2 7 6 2 4" xfId="11483"/>
    <cellStyle name="20% - Accent2 7 6 2 5" xfId="14395"/>
    <cellStyle name="20% - Accent2 7 6 2 6" xfId="17307"/>
    <cellStyle name="20% - Accent2 7 6 2 7" xfId="20219"/>
    <cellStyle name="20% - Accent2 7 6 3" xfId="4647"/>
    <cellStyle name="20% - Accent2 7 6 3 2" xfId="7561"/>
    <cellStyle name="20% - Accent2 7 6 3 3" xfId="10475"/>
    <cellStyle name="20% - Accent2 7 6 3 4" xfId="13387"/>
    <cellStyle name="20% - Accent2 7 6 3 5" xfId="16299"/>
    <cellStyle name="20% - Accent2 7 6 3 6" xfId="19211"/>
    <cellStyle name="20% - Accent2 7 6 4" xfId="3749"/>
    <cellStyle name="20% - Accent2 7 6 5" xfId="6665"/>
    <cellStyle name="20% - Accent2 7 6 6" xfId="9577"/>
    <cellStyle name="20% - Accent2 7 6 7" xfId="12491"/>
    <cellStyle name="20% - Accent2 7 6 8" xfId="15403"/>
    <cellStyle name="20% - Accent2 7 6 9" xfId="18315"/>
    <cellStyle name="20% - Accent2 7 7" xfId="1842"/>
    <cellStyle name="20% - Accent2 7 7 2" xfId="2851"/>
    <cellStyle name="20% - Accent2 7 7 2 2" xfId="5767"/>
    <cellStyle name="20% - Accent2 7 7 2 3" xfId="8681"/>
    <cellStyle name="20% - Accent2 7 7 2 4" xfId="11595"/>
    <cellStyle name="20% - Accent2 7 7 2 5" xfId="14507"/>
    <cellStyle name="20% - Accent2 7 7 2 6" xfId="17419"/>
    <cellStyle name="20% - Accent2 7 7 2 7" xfId="20331"/>
    <cellStyle name="20% - Accent2 7 7 3" xfId="4759"/>
    <cellStyle name="20% - Accent2 7 7 3 2" xfId="7673"/>
    <cellStyle name="20% - Accent2 7 7 3 3" xfId="10587"/>
    <cellStyle name="20% - Accent2 7 7 3 4" xfId="13499"/>
    <cellStyle name="20% - Accent2 7 7 3 5" xfId="16411"/>
    <cellStyle name="20% - Accent2 7 7 3 6" xfId="19323"/>
    <cellStyle name="20% - Accent2 7 7 4" xfId="3861"/>
    <cellStyle name="20% - Accent2 7 7 5" xfId="6777"/>
    <cellStyle name="20% - Accent2 7 7 6" xfId="9689"/>
    <cellStyle name="20% - Accent2 7 7 7" xfId="12603"/>
    <cellStyle name="20% - Accent2 7 7 8" xfId="15515"/>
    <cellStyle name="20% - Accent2 7 7 9" xfId="18427"/>
    <cellStyle name="20% - Accent2 7 8" xfId="1954"/>
    <cellStyle name="20% - Accent2 7 8 2" xfId="2963"/>
    <cellStyle name="20% - Accent2 7 8 2 2" xfId="5879"/>
    <cellStyle name="20% - Accent2 7 8 2 3" xfId="8793"/>
    <cellStyle name="20% - Accent2 7 8 2 4" xfId="11707"/>
    <cellStyle name="20% - Accent2 7 8 2 5" xfId="14619"/>
    <cellStyle name="20% - Accent2 7 8 2 6" xfId="17531"/>
    <cellStyle name="20% - Accent2 7 8 2 7" xfId="20443"/>
    <cellStyle name="20% - Accent2 7 8 3" xfId="4871"/>
    <cellStyle name="20% - Accent2 7 8 3 2" xfId="7785"/>
    <cellStyle name="20% - Accent2 7 8 3 3" xfId="10699"/>
    <cellStyle name="20% - Accent2 7 8 3 4" xfId="13611"/>
    <cellStyle name="20% - Accent2 7 8 3 5" xfId="16523"/>
    <cellStyle name="20% - Accent2 7 8 3 6" xfId="19435"/>
    <cellStyle name="20% - Accent2 7 8 4" xfId="3973"/>
    <cellStyle name="20% - Accent2 7 8 5" xfId="6889"/>
    <cellStyle name="20% - Accent2 7 8 6" xfId="9801"/>
    <cellStyle name="20% - Accent2 7 8 7" xfId="12715"/>
    <cellStyle name="20% - Accent2 7 8 8" xfId="15627"/>
    <cellStyle name="20% - Accent2 7 8 9" xfId="18539"/>
    <cellStyle name="20% - Accent2 7 9" xfId="2179"/>
    <cellStyle name="20% - Accent2 7 9 2" xfId="5095"/>
    <cellStyle name="20% - Accent2 7 9 2 2" xfId="8009"/>
    <cellStyle name="20% - Accent2 7 9 2 3" xfId="10923"/>
    <cellStyle name="20% - Accent2 7 9 2 4" xfId="13835"/>
    <cellStyle name="20% - Accent2 7 9 2 5" xfId="16747"/>
    <cellStyle name="20% - Accent2 7 9 2 6" xfId="19659"/>
    <cellStyle name="20% - Accent2 7 9 3" xfId="3189"/>
    <cellStyle name="20% - Accent2 7 9 4" xfId="6105"/>
    <cellStyle name="20% - Accent2 7 9 5" xfId="9017"/>
    <cellStyle name="20% - Accent2 7 9 6" xfId="11931"/>
    <cellStyle name="20% - Accent2 7 9 7" xfId="14843"/>
    <cellStyle name="20% - Accent2 7 9 8" xfId="17755"/>
    <cellStyle name="20% - Accent2 8" xfId="1125"/>
    <cellStyle name="20% - Accent2 8 10" xfId="2080"/>
    <cellStyle name="20% - Accent2 8 10 2" xfId="4997"/>
    <cellStyle name="20% - Accent2 8 10 3" xfId="7911"/>
    <cellStyle name="20% - Accent2 8 10 4" xfId="10825"/>
    <cellStyle name="20% - Accent2 8 10 5" xfId="13737"/>
    <cellStyle name="20% - Accent2 8 10 6" xfId="16649"/>
    <cellStyle name="20% - Accent2 8 10 7" xfId="19561"/>
    <cellStyle name="20% - Accent2 8 11" xfId="4101"/>
    <cellStyle name="20% - Accent2 8 11 2" xfId="7015"/>
    <cellStyle name="20% - Accent2 8 11 3" xfId="9929"/>
    <cellStyle name="20% - Accent2 8 11 4" xfId="12841"/>
    <cellStyle name="20% - Accent2 8 11 5" xfId="15753"/>
    <cellStyle name="20% - Accent2 8 11 6" xfId="18665"/>
    <cellStyle name="20% - Accent2 8 12" xfId="3091"/>
    <cellStyle name="20% - Accent2 8 12 2" xfId="20686"/>
    <cellStyle name="20% - Accent2 8 13" xfId="6007"/>
    <cellStyle name="20% - Accent2 8 14" xfId="8919"/>
    <cellStyle name="20% - Accent2 8 15" xfId="11833"/>
    <cellStyle name="20% - Accent2 8 16" xfId="14745"/>
    <cellStyle name="20% - Accent2 8 17" xfId="17657"/>
    <cellStyle name="20% - Accent2 8 2" xfId="1296"/>
    <cellStyle name="20% - Accent2 8 2 2" xfId="2305"/>
    <cellStyle name="20% - Accent2 8 2 2 2" xfId="5221"/>
    <cellStyle name="20% - Accent2 8 2 2 3" xfId="8135"/>
    <cellStyle name="20% - Accent2 8 2 2 4" xfId="11049"/>
    <cellStyle name="20% - Accent2 8 2 2 5" xfId="13961"/>
    <cellStyle name="20% - Accent2 8 2 2 6" xfId="16873"/>
    <cellStyle name="20% - Accent2 8 2 2 7" xfId="19785"/>
    <cellStyle name="20% - Accent2 8 2 3" xfId="4213"/>
    <cellStyle name="20% - Accent2 8 2 3 2" xfId="7127"/>
    <cellStyle name="20% - Accent2 8 2 3 3" xfId="10041"/>
    <cellStyle name="20% - Accent2 8 2 3 4" xfId="12953"/>
    <cellStyle name="20% - Accent2 8 2 3 5" xfId="15865"/>
    <cellStyle name="20% - Accent2 8 2 3 6" xfId="18777"/>
    <cellStyle name="20% - Accent2 8 2 4" xfId="3315"/>
    <cellStyle name="20% - Accent2 8 2 4 2" xfId="20687"/>
    <cellStyle name="20% - Accent2 8 2 5" xfId="6231"/>
    <cellStyle name="20% - Accent2 8 2 6" xfId="9143"/>
    <cellStyle name="20% - Accent2 8 2 7" xfId="12057"/>
    <cellStyle name="20% - Accent2 8 2 8" xfId="14969"/>
    <cellStyle name="20% - Accent2 8 2 9" xfId="17881"/>
    <cellStyle name="20% - Accent2 8 3" xfId="1408"/>
    <cellStyle name="20% - Accent2 8 3 2" xfId="2417"/>
    <cellStyle name="20% - Accent2 8 3 2 2" xfId="5333"/>
    <cellStyle name="20% - Accent2 8 3 2 3" xfId="8247"/>
    <cellStyle name="20% - Accent2 8 3 2 4" xfId="11161"/>
    <cellStyle name="20% - Accent2 8 3 2 5" xfId="14073"/>
    <cellStyle name="20% - Accent2 8 3 2 6" xfId="16985"/>
    <cellStyle name="20% - Accent2 8 3 2 7" xfId="19897"/>
    <cellStyle name="20% - Accent2 8 3 3" xfId="4325"/>
    <cellStyle name="20% - Accent2 8 3 3 2" xfId="7239"/>
    <cellStyle name="20% - Accent2 8 3 3 3" xfId="10153"/>
    <cellStyle name="20% - Accent2 8 3 3 4" xfId="13065"/>
    <cellStyle name="20% - Accent2 8 3 3 5" xfId="15977"/>
    <cellStyle name="20% - Accent2 8 3 3 6" xfId="18889"/>
    <cellStyle name="20% - Accent2 8 3 4" xfId="3427"/>
    <cellStyle name="20% - Accent2 8 3 4 2" xfId="20688"/>
    <cellStyle name="20% - Accent2 8 3 5" xfId="6343"/>
    <cellStyle name="20% - Accent2 8 3 6" xfId="9255"/>
    <cellStyle name="20% - Accent2 8 3 7" xfId="12169"/>
    <cellStyle name="20% - Accent2 8 3 8" xfId="15081"/>
    <cellStyle name="20% - Accent2 8 3 9" xfId="17993"/>
    <cellStyle name="20% - Accent2 8 4" xfId="1520"/>
    <cellStyle name="20% - Accent2 8 4 2" xfId="2529"/>
    <cellStyle name="20% - Accent2 8 4 2 2" xfId="5445"/>
    <cellStyle name="20% - Accent2 8 4 2 3" xfId="8359"/>
    <cellStyle name="20% - Accent2 8 4 2 4" xfId="11273"/>
    <cellStyle name="20% - Accent2 8 4 2 5" xfId="14185"/>
    <cellStyle name="20% - Accent2 8 4 2 6" xfId="17097"/>
    <cellStyle name="20% - Accent2 8 4 2 7" xfId="20009"/>
    <cellStyle name="20% - Accent2 8 4 3" xfId="4437"/>
    <cellStyle name="20% - Accent2 8 4 3 2" xfId="7351"/>
    <cellStyle name="20% - Accent2 8 4 3 3" xfId="10265"/>
    <cellStyle name="20% - Accent2 8 4 3 4" xfId="13177"/>
    <cellStyle name="20% - Accent2 8 4 3 5" xfId="16089"/>
    <cellStyle name="20% - Accent2 8 4 3 6" xfId="19001"/>
    <cellStyle name="20% - Accent2 8 4 4" xfId="3539"/>
    <cellStyle name="20% - Accent2 8 4 5" xfId="6455"/>
    <cellStyle name="20% - Accent2 8 4 6" xfId="9367"/>
    <cellStyle name="20% - Accent2 8 4 7" xfId="12281"/>
    <cellStyle name="20% - Accent2 8 4 8" xfId="15193"/>
    <cellStyle name="20% - Accent2 8 4 9" xfId="18105"/>
    <cellStyle name="20% - Accent2 8 5" xfId="1632"/>
    <cellStyle name="20% - Accent2 8 5 2" xfId="2641"/>
    <cellStyle name="20% - Accent2 8 5 2 2" xfId="5557"/>
    <cellStyle name="20% - Accent2 8 5 2 3" xfId="8471"/>
    <cellStyle name="20% - Accent2 8 5 2 4" xfId="11385"/>
    <cellStyle name="20% - Accent2 8 5 2 5" xfId="14297"/>
    <cellStyle name="20% - Accent2 8 5 2 6" xfId="17209"/>
    <cellStyle name="20% - Accent2 8 5 2 7" xfId="20121"/>
    <cellStyle name="20% - Accent2 8 5 3" xfId="4549"/>
    <cellStyle name="20% - Accent2 8 5 3 2" xfId="7463"/>
    <cellStyle name="20% - Accent2 8 5 3 3" xfId="10377"/>
    <cellStyle name="20% - Accent2 8 5 3 4" xfId="13289"/>
    <cellStyle name="20% - Accent2 8 5 3 5" xfId="16201"/>
    <cellStyle name="20% - Accent2 8 5 3 6" xfId="19113"/>
    <cellStyle name="20% - Accent2 8 5 4" xfId="3651"/>
    <cellStyle name="20% - Accent2 8 5 5" xfId="6567"/>
    <cellStyle name="20% - Accent2 8 5 6" xfId="9479"/>
    <cellStyle name="20% - Accent2 8 5 7" xfId="12393"/>
    <cellStyle name="20% - Accent2 8 5 8" xfId="15305"/>
    <cellStyle name="20% - Accent2 8 5 9" xfId="18217"/>
    <cellStyle name="20% - Accent2 8 6" xfId="1744"/>
    <cellStyle name="20% - Accent2 8 6 2" xfId="2753"/>
    <cellStyle name="20% - Accent2 8 6 2 2" xfId="5669"/>
    <cellStyle name="20% - Accent2 8 6 2 3" xfId="8583"/>
    <cellStyle name="20% - Accent2 8 6 2 4" xfId="11497"/>
    <cellStyle name="20% - Accent2 8 6 2 5" xfId="14409"/>
    <cellStyle name="20% - Accent2 8 6 2 6" xfId="17321"/>
    <cellStyle name="20% - Accent2 8 6 2 7" xfId="20233"/>
    <cellStyle name="20% - Accent2 8 6 3" xfId="4661"/>
    <cellStyle name="20% - Accent2 8 6 3 2" xfId="7575"/>
    <cellStyle name="20% - Accent2 8 6 3 3" xfId="10489"/>
    <cellStyle name="20% - Accent2 8 6 3 4" xfId="13401"/>
    <cellStyle name="20% - Accent2 8 6 3 5" xfId="16313"/>
    <cellStyle name="20% - Accent2 8 6 3 6" xfId="19225"/>
    <cellStyle name="20% - Accent2 8 6 4" xfId="3763"/>
    <cellStyle name="20% - Accent2 8 6 5" xfId="6679"/>
    <cellStyle name="20% - Accent2 8 6 6" xfId="9591"/>
    <cellStyle name="20% - Accent2 8 6 7" xfId="12505"/>
    <cellStyle name="20% - Accent2 8 6 8" xfId="15417"/>
    <cellStyle name="20% - Accent2 8 6 9" xfId="18329"/>
    <cellStyle name="20% - Accent2 8 7" xfId="1856"/>
    <cellStyle name="20% - Accent2 8 7 2" xfId="2865"/>
    <cellStyle name="20% - Accent2 8 7 2 2" xfId="5781"/>
    <cellStyle name="20% - Accent2 8 7 2 3" xfId="8695"/>
    <cellStyle name="20% - Accent2 8 7 2 4" xfId="11609"/>
    <cellStyle name="20% - Accent2 8 7 2 5" xfId="14521"/>
    <cellStyle name="20% - Accent2 8 7 2 6" xfId="17433"/>
    <cellStyle name="20% - Accent2 8 7 2 7" xfId="20345"/>
    <cellStyle name="20% - Accent2 8 7 3" xfId="4773"/>
    <cellStyle name="20% - Accent2 8 7 3 2" xfId="7687"/>
    <cellStyle name="20% - Accent2 8 7 3 3" xfId="10601"/>
    <cellStyle name="20% - Accent2 8 7 3 4" xfId="13513"/>
    <cellStyle name="20% - Accent2 8 7 3 5" xfId="16425"/>
    <cellStyle name="20% - Accent2 8 7 3 6" xfId="19337"/>
    <cellStyle name="20% - Accent2 8 7 4" xfId="3875"/>
    <cellStyle name="20% - Accent2 8 7 5" xfId="6791"/>
    <cellStyle name="20% - Accent2 8 7 6" xfId="9703"/>
    <cellStyle name="20% - Accent2 8 7 7" xfId="12617"/>
    <cellStyle name="20% - Accent2 8 7 8" xfId="15529"/>
    <cellStyle name="20% - Accent2 8 7 9" xfId="18441"/>
    <cellStyle name="20% - Accent2 8 8" xfId="1968"/>
    <cellStyle name="20% - Accent2 8 8 2" xfId="2977"/>
    <cellStyle name="20% - Accent2 8 8 2 2" xfId="5893"/>
    <cellStyle name="20% - Accent2 8 8 2 3" xfId="8807"/>
    <cellStyle name="20% - Accent2 8 8 2 4" xfId="11721"/>
    <cellStyle name="20% - Accent2 8 8 2 5" xfId="14633"/>
    <cellStyle name="20% - Accent2 8 8 2 6" xfId="17545"/>
    <cellStyle name="20% - Accent2 8 8 2 7" xfId="20457"/>
    <cellStyle name="20% - Accent2 8 8 3" xfId="4885"/>
    <cellStyle name="20% - Accent2 8 8 3 2" xfId="7799"/>
    <cellStyle name="20% - Accent2 8 8 3 3" xfId="10713"/>
    <cellStyle name="20% - Accent2 8 8 3 4" xfId="13625"/>
    <cellStyle name="20% - Accent2 8 8 3 5" xfId="16537"/>
    <cellStyle name="20% - Accent2 8 8 3 6" xfId="19449"/>
    <cellStyle name="20% - Accent2 8 8 4" xfId="3987"/>
    <cellStyle name="20% - Accent2 8 8 5" xfId="6903"/>
    <cellStyle name="20% - Accent2 8 8 6" xfId="9815"/>
    <cellStyle name="20% - Accent2 8 8 7" xfId="12729"/>
    <cellStyle name="20% - Accent2 8 8 8" xfId="15641"/>
    <cellStyle name="20% - Accent2 8 8 9" xfId="18553"/>
    <cellStyle name="20% - Accent2 8 9" xfId="2193"/>
    <cellStyle name="20% - Accent2 8 9 2" xfId="5109"/>
    <cellStyle name="20% - Accent2 8 9 2 2" xfId="8023"/>
    <cellStyle name="20% - Accent2 8 9 2 3" xfId="10937"/>
    <cellStyle name="20% - Accent2 8 9 2 4" xfId="13849"/>
    <cellStyle name="20% - Accent2 8 9 2 5" xfId="16761"/>
    <cellStyle name="20% - Accent2 8 9 2 6" xfId="19673"/>
    <cellStyle name="20% - Accent2 8 9 3" xfId="3203"/>
    <cellStyle name="20% - Accent2 8 9 4" xfId="6119"/>
    <cellStyle name="20% - Accent2 8 9 5" xfId="9031"/>
    <cellStyle name="20% - Accent2 8 9 6" xfId="11945"/>
    <cellStyle name="20% - Accent2 8 9 7" xfId="14857"/>
    <cellStyle name="20% - Accent2 8 9 8" xfId="17769"/>
    <cellStyle name="20% - Accent2 9" xfId="1136"/>
    <cellStyle name="20% - Accent2 9 2" xfId="20690"/>
    <cellStyle name="20% - Accent2 9 3" xfId="20691"/>
    <cellStyle name="20% - Accent2 9 4" xfId="20689"/>
    <cellStyle name="20% - Accent3 10" xfId="1198"/>
    <cellStyle name="20% - Accent3 10 2" xfId="2207"/>
    <cellStyle name="20% - Accent3 10 2 2" xfId="5123"/>
    <cellStyle name="20% - Accent3 10 2 2 2" xfId="20694"/>
    <cellStyle name="20% - Accent3 10 2 3" xfId="8037"/>
    <cellStyle name="20% - Accent3 10 2 4" xfId="10951"/>
    <cellStyle name="20% - Accent3 10 2 5" xfId="13863"/>
    <cellStyle name="20% - Accent3 10 2 6" xfId="16775"/>
    <cellStyle name="20% - Accent3 10 2 7" xfId="19687"/>
    <cellStyle name="20% - Accent3 10 3" xfId="4115"/>
    <cellStyle name="20% - Accent3 10 3 2" xfId="7029"/>
    <cellStyle name="20% - Accent3 10 3 2 2" xfId="20695"/>
    <cellStyle name="20% - Accent3 10 3 3" xfId="9943"/>
    <cellStyle name="20% - Accent3 10 3 4" xfId="12855"/>
    <cellStyle name="20% - Accent3 10 3 5" xfId="15767"/>
    <cellStyle name="20% - Accent3 10 3 6" xfId="18679"/>
    <cellStyle name="20% - Accent3 10 4" xfId="3217"/>
    <cellStyle name="20% - Accent3 10 4 2" xfId="20693"/>
    <cellStyle name="20% - Accent3 10 5" xfId="6133"/>
    <cellStyle name="20% - Accent3 10 6" xfId="9045"/>
    <cellStyle name="20% - Accent3 10 7" xfId="11959"/>
    <cellStyle name="20% - Accent3 10 8" xfId="14871"/>
    <cellStyle name="20% - Accent3 10 9" xfId="17783"/>
    <cellStyle name="20% - Accent3 11" xfId="1310"/>
    <cellStyle name="20% - Accent3 11 2" xfId="2319"/>
    <cellStyle name="20% - Accent3 11 2 2" xfId="5235"/>
    <cellStyle name="20% - Accent3 11 2 2 2" xfId="20697"/>
    <cellStyle name="20% - Accent3 11 2 3" xfId="8149"/>
    <cellStyle name="20% - Accent3 11 2 4" xfId="11063"/>
    <cellStyle name="20% - Accent3 11 2 5" xfId="13975"/>
    <cellStyle name="20% - Accent3 11 2 6" xfId="16887"/>
    <cellStyle name="20% - Accent3 11 2 7" xfId="19799"/>
    <cellStyle name="20% - Accent3 11 3" xfId="4227"/>
    <cellStyle name="20% - Accent3 11 3 2" xfId="7141"/>
    <cellStyle name="20% - Accent3 11 3 2 2" xfId="20698"/>
    <cellStyle name="20% - Accent3 11 3 3" xfId="10055"/>
    <cellStyle name="20% - Accent3 11 3 4" xfId="12967"/>
    <cellStyle name="20% - Accent3 11 3 5" xfId="15879"/>
    <cellStyle name="20% - Accent3 11 3 6" xfId="18791"/>
    <cellStyle name="20% - Accent3 11 4" xfId="3329"/>
    <cellStyle name="20% - Accent3 11 4 2" xfId="20696"/>
    <cellStyle name="20% - Accent3 11 5" xfId="6245"/>
    <cellStyle name="20% - Accent3 11 6" xfId="9157"/>
    <cellStyle name="20% - Accent3 11 7" xfId="12071"/>
    <cellStyle name="20% - Accent3 11 8" xfId="14983"/>
    <cellStyle name="20% - Accent3 11 9" xfId="17895"/>
    <cellStyle name="20% - Accent3 12" xfId="1422"/>
    <cellStyle name="20% - Accent3 12 2" xfId="2431"/>
    <cellStyle name="20% - Accent3 12 2 2" xfId="5347"/>
    <cellStyle name="20% - Accent3 12 2 2 2" xfId="20700"/>
    <cellStyle name="20% - Accent3 12 2 3" xfId="8261"/>
    <cellStyle name="20% - Accent3 12 2 4" xfId="11175"/>
    <cellStyle name="20% - Accent3 12 2 5" xfId="14087"/>
    <cellStyle name="20% - Accent3 12 2 6" xfId="16999"/>
    <cellStyle name="20% - Accent3 12 2 7" xfId="19911"/>
    <cellStyle name="20% - Accent3 12 3" xfId="4339"/>
    <cellStyle name="20% - Accent3 12 3 2" xfId="7253"/>
    <cellStyle name="20% - Accent3 12 3 2 2" xfId="20701"/>
    <cellStyle name="20% - Accent3 12 3 3" xfId="10167"/>
    <cellStyle name="20% - Accent3 12 3 4" xfId="13079"/>
    <cellStyle name="20% - Accent3 12 3 5" xfId="15991"/>
    <cellStyle name="20% - Accent3 12 3 6" xfId="18903"/>
    <cellStyle name="20% - Accent3 12 4" xfId="3441"/>
    <cellStyle name="20% - Accent3 12 4 2" xfId="20699"/>
    <cellStyle name="20% - Accent3 12 5" xfId="6357"/>
    <cellStyle name="20% - Accent3 12 6" xfId="9269"/>
    <cellStyle name="20% - Accent3 12 7" xfId="12183"/>
    <cellStyle name="20% - Accent3 12 8" xfId="15095"/>
    <cellStyle name="20% - Accent3 12 9" xfId="18007"/>
    <cellStyle name="20% - Accent3 13" xfId="1534"/>
    <cellStyle name="20% - Accent3 13 2" xfId="2543"/>
    <cellStyle name="20% - Accent3 13 2 2" xfId="5459"/>
    <cellStyle name="20% - Accent3 13 2 2 2" xfId="20703"/>
    <cellStyle name="20% - Accent3 13 2 3" xfId="8373"/>
    <cellStyle name="20% - Accent3 13 2 4" xfId="11287"/>
    <cellStyle name="20% - Accent3 13 2 5" xfId="14199"/>
    <cellStyle name="20% - Accent3 13 2 6" xfId="17111"/>
    <cellStyle name="20% - Accent3 13 2 7" xfId="20023"/>
    <cellStyle name="20% - Accent3 13 3" xfId="4451"/>
    <cellStyle name="20% - Accent3 13 3 2" xfId="7365"/>
    <cellStyle name="20% - Accent3 13 3 2 2" xfId="20704"/>
    <cellStyle name="20% - Accent3 13 3 3" xfId="10279"/>
    <cellStyle name="20% - Accent3 13 3 4" xfId="13191"/>
    <cellStyle name="20% - Accent3 13 3 5" xfId="16103"/>
    <cellStyle name="20% - Accent3 13 3 6" xfId="19015"/>
    <cellStyle name="20% - Accent3 13 4" xfId="3553"/>
    <cellStyle name="20% - Accent3 13 4 2" xfId="20702"/>
    <cellStyle name="20% - Accent3 13 5" xfId="6469"/>
    <cellStyle name="20% - Accent3 13 6" xfId="9381"/>
    <cellStyle name="20% - Accent3 13 7" xfId="12295"/>
    <cellStyle name="20% - Accent3 13 8" xfId="15207"/>
    <cellStyle name="20% - Accent3 13 9" xfId="18119"/>
    <cellStyle name="20% - Accent3 14" xfId="1646"/>
    <cellStyle name="20% - Accent3 14 2" xfId="2655"/>
    <cellStyle name="20% - Accent3 14 2 2" xfId="5571"/>
    <cellStyle name="20% - Accent3 14 2 2 2" xfId="20706"/>
    <cellStyle name="20% - Accent3 14 2 3" xfId="8485"/>
    <cellStyle name="20% - Accent3 14 2 4" xfId="11399"/>
    <cellStyle name="20% - Accent3 14 2 5" xfId="14311"/>
    <cellStyle name="20% - Accent3 14 2 6" xfId="17223"/>
    <cellStyle name="20% - Accent3 14 2 7" xfId="20135"/>
    <cellStyle name="20% - Accent3 14 3" xfId="4563"/>
    <cellStyle name="20% - Accent3 14 3 2" xfId="7477"/>
    <cellStyle name="20% - Accent3 14 3 2 2" xfId="20707"/>
    <cellStyle name="20% - Accent3 14 3 3" xfId="10391"/>
    <cellStyle name="20% - Accent3 14 3 4" xfId="13303"/>
    <cellStyle name="20% - Accent3 14 3 5" xfId="16215"/>
    <cellStyle name="20% - Accent3 14 3 6" xfId="19127"/>
    <cellStyle name="20% - Accent3 14 4" xfId="3665"/>
    <cellStyle name="20% - Accent3 14 4 2" xfId="20705"/>
    <cellStyle name="20% - Accent3 14 5" xfId="6581"/>
    <cellStyle name="20% - Accent3 14 6" xfId="9493"/>
    <cellStyle name="20% - Accent3 14 7" xfId="12407"/>
    <cellStyle name="20% - Accent3 14 8" xfId="15319"/>
    <cellStyle name="20% - Accent3 14 9" xfId="18231"/>
    <cellStyle name="20% - Accent3 15" xfId="1758"/>
    <cellStyle name="20% - Accent3 15 2" xfId="2767"/>
    <cellStyle name="20% - Accent3 15 2 2" xfId="5683"/>
    <cellStyle name="20% - Accent3 15 2 2 2" xfId="20709"/>
    <cellStyle name="20% - Accent3 15 2 3" xfId="8597"/>
    <cellStyle name="20% - Accent3 15 2 4" xfId="11511"/>
    <cellStyle name="20% - Accent3 15 2 5" xfId="14423"/>
    <cellStyle name="20% - Accent3 15 2 6" xfId="17335"/>
    <cellStyle name="20% - Accent3 15 2 7" xfId="20247"/>
    <cellStyle name="20% - Accent3 15 3" xfId="4675"/>
    <cellStyle name="20% - Accent3 15 3 2" xfId="7589"/>
    <cellStyle name="20% - Accent3 15 3 2 2" xfId="20710"/>
    <cellStyle name="20% - Accent3 15 3 3" xfId="10503"/>
    <cellStyle name="20% - Accent3 15 3 4" xfId="13415"/>
    <cellStyle name="20% - Accent3 15 3 5" xfId="16327"/>
    <cellStyle name="20% - Accent3 15 3 6" xfId="19239"/>
    <cellStyle name="20% - Accent3 15 4" xfId="3777"/>
    <cellStyle name="20% - Accent3 15 4 2" xfId="20708"/>
    <cellStyle name="20% - Accent3 15 5" xfId="6693"/>
    <cellStyle name="20% - Accent3 15 6" xfId="9605"/>
    <cellStyle name="20% - Accent3 15 7" xfId="12519"/>
    <cellStyle name="20% - Accent3 15 8" xfId="15431"/>
    <cellStyle name="20% - Accent3 15 9" xfId="18343"/>
    <cellStyle name="20% - Accent3 16" xfId="1870"/>
    <cellStyle name="20% - Accent3 16 2" xfId="2879"/>
    <cellStyle name="20% - Accent3 16 2 2" xfId="5795"/>
    <cellStyle name="20% - Accent3 16 2 2 2" xfId="20712"/>
    <cellStyle name="20% - Accent3 16 2 3" xfId="8709"/>
    <cellStyle name="20% - Accent3 16 2 4" xfId="11623"/>
    <cellStyle name="20% - Accent3 16 2 5" xfId="14535"/>
    <cellStyle name="20% - Accent3 16 2 6" xfId="17447"/>
    <cellStyle name="20% - Accent3 16 2 7" xfId="20359"/>
    <cellStyle name="20% - Accent3 16 3" xfId="4787"/>
    <cellStyle name="20% - Accent3 16 3 2" xfId="7701"/>
    <cellStyle name="20% - Accent3 16 3 2 2" xfId="20713"/>
    <cellStyle name="20% - Accent3 16 3 3" xfId="10615"/>
    <cellStyle name="20% - Accent3 16 3 4" xfId="13527"/>
    <cellStyle name="20% - Accent3 16 3 5" xfId="16439"/>
    <cellStyle name="20% - Accent3 16 3 6" xfId="19351"/>
    <cellStyle name="20% - Accent3 16 4" xfId="3889"/>
    <cellStyle name="20% - Accent3 16 4 2" xfId="20711"/>
    <cellStyle name="20% - Accent3 16 5" xfId="6805"/>
    <cellStyle name="20% - Accent3 16 6" xfId="9717"/>
    <cellStyle name="20% - Accent3 16 7" xfId="12631"/>
    <cellStyle name="20% - Accent3 16 8" xfId="15543"/>
    <cellStyle name="20% - Accent3 16 9" xfId="18455"/>
    <cellStyle name="20% - Accent3 17" xfId="2095"/>
    <cellStyle name="20% - Accent3 17 2" xfId="5011"/>
    <cellStyle name="20% - Accent3 17 2 2" xfId="7925"/>
    <cellStyle name="20% - Accent3 17 2 2 2" xfId="20715"/>
    <cellStyle name="20% - Accent3 17 2 3" xfId="10839"/>
    <cellStyle name="20% - Accent3 17 2 4" xfId="13751"/>
    <cellStyle name="20% - Accent3 17 2 5" xfId="16663"/>
    <cellStyle name="20% - Accent3 17 2 6" xfId="19575"/>
    <cellStyle name="20% - Accent3 17 3" xfId="3105"/>
    <cellStyle name="20% - Accent3 17 3 2" xfId="20716"/>
    <cellStyle name="20% - Accent3 17 4" xfId="6021"/>
    <cellStyle name="20% - Accent3 17 4 2" xfId="20714"/>
    <cellStyle name="20% - Accent3 17 5" xfId="8933"/>
    <cellStyle name="20% - Accent3 17 6" xfId="11847"/>
    <cellStyle name="20% - Accent3 17 7" xfId="14759"/>
    <cellStyle name="20% - Accent3 17 8" xfId="17671"/>
    <cellStyle name="20% - Accent3 18" xfId="1982"/>
    <cellStyle name="20% - Accent3 18 2" xfId="4899"/>
    <cellStyle name="20% - Accent3 18 2 2" xfId="20718"/>
    <cellStyle name="20% - Accent3 18 3" xfId="7813"/>
    <cellStyle name="20% - Accent3 18 3 2" xfId="20719"/>
    <cellStyle name="20% - Accent3 18 4" xfId="10727"/>
    <cellStyle name="20% - Accent3 18 4 2" xfId="20717"/>
    <cellStyle name="20% - Accent3 18 5" xfId="13639"/>
    <cellStyle name="20% - Accent3 18 6" xfId="16551"/>
    <cellStyle name="20% - Accent3 18 7" xfId="19463"/>
    <cellStyle name="20% - Accent3 19" xfId="4003"/>
    <cellStyle name="20% - Accent3 19 2" xfId="6917"/>
    <cellStyle name="20% - Accent3 19 2 2" xfId="20721"/>
    <cellStyle name="20% - Accent3 19 3" xfId="9831"/>
    <cellStyle name="20% - Accent3 19 3 2" xfId="20722"/>
    <cellStyle name="20% - Accent3 19 4" xfId="12743"/>
    <cellStyle name="20% - Accent3 19 4 2" xfId="20720"/>
    <cellStyle name="20% - Accent3 19 5" xfId="15655"/>
    <cellStyle name="20% - Accent3 19 6" xfId="18567"/>
    <cellStyle name="20% - Accent3 2" xfId="205"/>
    <cellStyle name="20% - Accent3 2 10" xfId="2111"/>
    <cellStyle name="20% - Accent3 2 10 2" xfId="5027"/>
    <cellStyle name="20% - Accent3 2 10 2 2" xfId="7941"/>
    <cellStyle name="20% - Accent3 2 10 2 3" xfId="10855"/>
    <cellStyle name="20% - Accent3 2 10 2 4" xfId="13767"/>
    <cellStyle name="20% - Accent3 2 10 2 5" xfId="16679"/>
    <cellStyle name="20% - Accent3 2 10 2 6" xfId="19591"/>
    <cellStyle name="20% - Accent3 2 10 3" xfId="3121"/>
    <cellStyle name="20% - Accent3 2 10 3 2" xfId="20724"/>
    <cellStyle name="20% - Accent3 2 10 4" xfId="6037"/>
    <cellStyle name="20% - Accent3 2 10 5" xfId="8949"/>
    <cellStyle name="20% - Accent3 2 10 6" xfId="11863"/>
    <cellStyle name="20% - Accent3 2 10 7" xfId="14775"/>
    <cellStyle name="20% - Accent3 2 10 8" xfId="17687"/>
    <cellStyle name="20% - Accent3 2 11" xfId="1998"/>
    <cellStyle name="20% - Accent3 2 11 2" xfId="4915"/>
    <cellStyle name="20% - Accent3 2 11 2 2" xfId="20725"/>
    <cellStyle name="20% - Accent3 2 11 3" xfId="7829"/>
    <cellStyle name="20% - Accent3 2 11 4" xfId="10743"/>
    <cellStyle name="20% - Accent3 2 11 5" xfId="13655"/>
    <cellStyle name="20% - Accent3 2 11 6" xfId="16567"/>
    <cellStyle name="20% - Accent3 2 11 7" xfId="19479"/>
    <cellStyle name="20% - Accent3 2 12" xfId="4019"/>
    <cellStyle name="20% - Accent3 2 12 2" xfId="6933"/>
    <cellStyle name="20% - Accent3 2 12 2 2" xfId="20726"/>
    <cellStyle name="20% - Accent3 2 12 3" xfId="9847"/>
    <cellStyle name="20% - Accent3 2 12 4" xfId="12759"/>
    <cellStyle name="20% - Accent3 2 12 5" xfId="15671"/>
    <cellStyle name="20% - Accent3 2 12 6" xfId="18583"/>
    <cellStyle name="20% - Accent3 2 13" xfId="3009"/>
    <cellStyle name="20% - Accent3 2 13 2" xfId="20727"/>
    <cellStyle name="20% - Accent3 2 14" xfId="5925"/>
    <cellStyle name="20% - Accent3 2 14 2" xfId="20728"/>
    <cellStyle name="20% - Accent3 2 15" xfId="8837"/>
    <cellStyle name="20% - Accent3 2 15 2" xfId="20729"/>
    <cellStyle name="20% - Accent3 2 16" xfId="11751"/>
    <cellStyle name="20% - Accent3 2 16 2" xfId="20730"/>
    <cellStyle name="20% - Accent3 2 17" xfId="14663"/>
    <cellStyle name="20% - Accent3 2 17 2" xfId="20731"/>
    <cellStyle name="20% - Accent3 2 18" xfId="20732"/>
    <cellStyle name="20% - Accent3 2 19" xfId="20733"/>
    <cellStyle name="20% - Accent3 2 2" xfId="206"/>
    <cellStyle name="20% - Accent3 2 2 2" xfId="207"/>
    <cellStyle name="20% - Accent3 2 2 2 2" xfId="20723"/>
    <cellStyle name="20% - Accent3 2 2 2 3" xfId="55296"/>
    <cellStyle name="20% - Accent3 2 2 3" xfId="1183"/>
    <cellStyle name="20% - Accent3 2 2 4" xfId="55295"/>
    <cellStyle name="20% - Accent3 2 20" xfId="20734"/>
    <cellStyle name="20% - Accent3 2 21" xfId="20735"/>
    <cellStyle name="20% - Accent3 2 22" xfId="20736"/>
    <cellStyle name="20% - Accent3 2 23" xfId="20737"/>
    <cellStyle name="20% - Accent3 2 24" xfId="20738"/>
    <cellStyle name="20% - Accent3 2 25" xfId="20739"/>
    <cellStyle name="20% - Accent3 2 26" xfId="20740"/>
    <cellStyle name="20% - Accent3 2 27" xfId="20741"/>
    <cellStyle name="20% - Accent3 2 28" xfId="20742"/>
    <cellStyle name="20% - Accent3 2 29" xfId="20743"/>
    <cellStyle name="20% - Accent3 2 3" xfId="208"/>
    <cellStyle name="20% - Accent3 2 3 10" xfId="1214"/>
    <cellStyle name="20% - Accent3 2 3 11" xfId="55297"/>
    <cellStyle name="20% - Accent3 2 3 2" xfId="209"/>
    <cellStyle name="20% - Accent3 2 3 2 2" xfId="5139"/>
    <cellStyle name="20% - Accent3 2 3 2 3" xfId="8053"/>
    <cellStyle name="20% - Accent3 2 3 2 4" xfId="10967"/>
    <cellStyle name="20% - Accent3 2 3 2 5" xfId="13879"/>
    <cellStyle name="20% - Accent3 2 3 2 6" xfId="16791"/>
    <cellStyle name="20% - Accent3 2 3 2 7" xfId="19703"/>
    <cellStyle name="20% - Accent3 2 3 2 8" xfId="2223"/>
    <cellStyle name="20% - Accent3 2 3 2 9" xfId="55298"/>
    <cellStyle name="20% - Accent3 2 3 3" xfId="4131"/>
    <cellStyle name="20% - Accent3 2 3 3 2" xfId="7045"/>
    <cellStyle name="20% - Accent3 2 3 3 3" xfId="9959"/>
    <cellStyle name="20% - Accent3 2 3 3 4" xfId="12871"/>
    <cellStyle name="20% - Accent3 2 3 3 5" xfId="15783"/>
    <cellStyle name="20% - Accent3 2 3 3 6" xfId="18695"/>
    <cellStyle name="20% - Accent3 2 3 4" xfId="3233"/>
    <cellStyle name="20% - Accent3 2 3 4 2" xfId="20744"/>
    <cellStyle name="20% - Accent3 2 3 5" xfId="6149"/>
    <cellStyle name="20% - Accent3 2 3 6" xfId="9061"/>
    <cellStyle name="20% - Accent3 2 3 7" xfId="11975"/>
    <cellStyle name="20% - Accent3 2 3 8" xfId="14887"/>
    <cellStyle name="20% - Accent3 2 3 9" xfId="17799"/>
    <cellStyle name="20% - Accent3 2 30" xfId="20745"/>
    <cellStyle name="20% - Accent3 2 31" xfId="20692"/>
    <cellStyle name="20% - Accent3 2 32" xfId="17575"/>
    <cellStyle name="20% - Accent3 2 33" xfId="1043"/>
    <cellStyle name="20% - Accent3 2 34" xfId="968"/>
    <cellStyle name="20% - Accent3 2 35" xfId="54482"/>
    <cellStyle name="20% - Accent3 2 4" xfId="210"/>
    <cellStyle name="20% - Accent3 2 4 10" xfId="1326"/>
    <cellStyle name="20% - Accent3 2 4 11" xfId="55299"/>
    <cellStyle name="20% - Accent3 2 4 2" xfId="2335"/>
    <cellStyle name="20% - Accent3 2 4 2 2" xfId="5251"/>
    <cellStyle name="20% - Accent3 2 4 2 3" xfId="8165"/>
    <cellStyle name="20% - Accent3 2 4 2 4" xfId="11079"/>
    <cellStyle name="20% - Accent3 2 4 2 5" xfId="13991"/>
    <cellStyle name="20% - Accent3 2 4 2 6" xfId="16903"/>
    <cellStyle name="20% - Accent3 2 4 2 7" xfId="19815"/>
    <cellStyle name="20% - Accent3 2 4 3" xfId="4243"/>
    <cellStyle name="20% - Accent3 2 4 3 2" xfId="7157"/>
    <cellStyle name="20% - Accent3 2 4 3 3" xfId="10071"/>
    <cellStyle name="20% - Accent3 2 4 3 4" xfId="12983"/>
    <cellStyle name="20% - Accent3 2 4 3 5" xfId="15895"/>
    <cellStyle name="20% - Accent3 2 4 3 6" xfId="18807"/>
    <cellStyle name="20% - Accent3 2 4 4" xfId="3345"/>
    <cellStyle name="20% - Accent3 2 4 4 2" xfId="20746"/>
    <cellStyle name="20% - Accent3 2 4 5" xfId="6261"/>
    <cellStyle name="20% - Accent3 2 4 6" xfId="9173"/>
    <cellStyle name="20% - Accent3 2 4 7" xfId="12087"/>
    <cellStyle name="20% - Accent3 2 4 8" xfId="14999"/>
    <cellStyle name="20% - Accent3 2 4 9" xfId="17911"/>
    <cellStyle name="20% - Accent3 2 5" xfId="211"/>
    <cellStyle name="20% - Accent3 2 5 10" xfId="1438"/>
    <cellStyle name="20% - Accent3 2 5 11" xfId="55300"/>
    <cellStyle name="20% - Accent3 2 5 2" xfId="2447"/>
    <cellStyle name="20% - Accent3 2 5 2 2" xfId="5363"/>
    <cellStyle name="20% - Accent3 2 5 2 3" xfId="8277"/>
    <cellStyle name="20% - Accent3 2 5 2 4" xfId="11191"/>
    <cellStyle name="20% - Accent3 2 5 2 5" xfId="14103"/>
    <cellStyle name="20% - Accent3 2 5 2 6" xfId="17015"/>
    <cellStyle name="20% - Accent3 2 5 2 7" xfId="19927"/>
    <cellStyle name="20% - Accent3 2 5 3" xfId="4355"/>
    <cellStyle name="20% - Accent3 2 5 3 2" xfId="7269"/>
    <cellStyle name="20% - Accent3 2 5 3 3" xfId="10183"/>
    <cellStyle name="20% - Accent3 2 5 3 4" xfId="13095"/>
    <cellStyle name="20% - Accent3 2 5 3 5" xfId="16007"/>
    <cellStyle name="20% - Accent3 2 5 3 6" xfId="18919"/>
    <cellStyle name="20% - Accent3 2 5 4" xfId="3457"/>
    <cellStyle name="20% - Accent3 2 5 4 2" xfId="20747"/>
    <cellStyle name="20% - Accent3 2 5 5" xfId="6373"/>
    <cellStyle name="20% - Accent3 2 5 6" xfId="9285"/>
    <cellStyle name="20% - Accent3 2 5 7" xfId="12199"/>
    <cellStyle name="20% - Accent3 2 5 8" xfId="15111"/>
    <cellStyle name="20% - Accent3 2 5 9" xfId="18023"/>
    <cellStyle name="20% - Accent3 2 6" xfId="212"/>
    <cellStyle name="20% - Accent3 2 6 10" xfId="1550"/>
    <cellStyle name="20% - Accent3 2 6 11" xfId="55301"/>
    <cellStyle name="20% - Accent3 2 6 2" xfId="2559"/>
    <cellStyle name="20% - Accent3 2 6 2 2" xfId="5475"/>
    <cellStyle name="20% - Accent3 2 6 2 3" xfId="8389"/>
    <cellStyle name="20% - Accent3 2 6 2 4" xfId="11303"/>
    <cellStyle name="20% - Accent3 2 6 2 5" xfId="14215"/>
    <cellStyle name="20% - Accent3 2 6 2 6" xfId="17127"/>
    <cellStyle name="20% - Accent3 2 6 2 7" xfId="20039"/>
    <cellStyle name="20% - Accent3 2 6 3" xfId="4467"/>
    <cellStyle name="20% - Accent3 2 6 3 2" xfId="7381"/>
    <cellStyle name="20% - Accent3 2 6 3 3" xfId="10295"/>
    <cellStyle name="20% - Accent3 2 6 3 4" xfId="13207"/>
    <cellStyle name="20% - Accent3 2 6 3 5" xfId="16119"/>
    <cellStyle name="20% - Accent3 2 6 3 6" xfId="19031"/>
    <cellStyle name="20% - Accent3 2 6 4" xfId="3569"/>
    <cellStyle name="20% - Accent3 2 6 4 2" xfId="20748"/>
    <cellStyle name="20% - Accent3 2 6 5" xfId="6485"/>
    <cellStyle name="20% - Accent3 2 6 6" xfId="9397"/>
    <cellStyle name="20% - Accent3 2 6 7" xfId="12311"/>
    <cellStyle name="20% - Accent3 2 6 8" xfId="15223"/>
    <cellStyle name="20% - Accent3 2 6 9" xfId="18135"/>
    <cellStyle name="20% - Accent3 2 7" xfId="1662"/>
    <cellStyle name="20% - Accent3 2 7 10" xfId="55294"/>
    <cellStyle name="20% - Accent3 2 7 2" xfId="2671"/>
    <cellStyle name="20% - Accent3 2 7 2 2" xfId="5587"/>
    <cellStyle name="20% - Accent3 2 7 2 3" xfId="8501"/>
    <cellStyle name="20% - Accent3 2 7 2 4" xfId="11415"/>
    <cellStyle name="20% - Accent3 2 7 2 5" xfId="14327"/>
    <cellStyle name="20% - Accent3 2 7 2 6" xfId="17239"/>
    <cellStyle name="20% - Accent3 2 7 2 7" xfId="20151"/>
    <cellStyle name="20% - Accent3 2 7 3" xfId="4579"/>
    <cellStyle name="20% - Accent3 2 7 3 2" xfId="7493"/>
    <cellStyle name="20% - Accent3 2 7 3 3" xfId="10407"/>
    <cellStyle name="20% - Accent3 2 7 3 4" xfId="13319"/>
    <cellStyle name="20% - Accent3 2 7 3 5" xfId="16231"/>
    <cellStyle name="20% - Accent3 2 7 3 6" xfId="19143"/>
    <cellStyle name="20% - Accent3 2 7 4" xfId="3681"/>
    <cellStyle name="20% - Accent3 2 7 4 2" xfId="20749"/>
    <cellStyle name="20% - Accent3 2 7 5" xfId="6597"/>
    <cellStyle name="20% - Accent3 2 7 6" xfId="9509"/>
    <cellStyle name="20% - Accent3 2 7 7" xfId="12423"/>
    <cellStyle name="20% - Accent3 2 7 8" xfId="15335"/>
    <cellStyle name="20% - Accent3 2 7 9" xfId="18247"/>
    <cellStyle name="20% - Accent3 2 8" xfId="1774"/>
    <cellStyle name="20% - Accent3 2 8 2" xfId="2783"/>
    <cellStyle name="20% - Accent3 2 8 2 2" xfId="5699"/>
    <cellStyle name="20% - Accent3 2 8 2 3" xfId="8613"/>
    <cellStyle name="20% - Accent3 2 8 2 4" xfId="11527"/>
    <cellStyle name="20% - Accent3 2 8 2 5" xfId="14439"/>
    <cellStyle name="20% - Accent3 2 8 2 6" xfId="17351"/>
    <cellStyle name="20% - Accent3 2 8 2 7" xfId="20263"/>
    <cellStyle name="20% - Accent3 2 8 3" xfId="4691"/>
    <cellStyle name="20% - Accent3 2 8 3 2" xfId="7605"/>
    <cellStyle name="20% - Accent3 2 8 3 3" xfId="10519"/>
    <cellStyle name="20% - Accent3 2 8 3 4" xfId="13431"/>
    <cellStyle name="20% - Accent3 2 8 3 5" xfId="16343"/>
    <cellStyle name="20% - Accent3 2 8 3 6" xfId="19255"/>
    <cellStyle name="20% - Accent3 2 8 4" xfId="3793"/>
    <cellStyle name="20% - Accent3 2 8 4 2" xfId="20750"/>
    <cellStyle name="20% - Accent3 2 8 5" xfId="6709"/>
    <cellStyle name="20% - Accent3 2 8 6" xfId="9621"/>
    <cellStyle name="20% - Accent3 2 8 7" xfId="12535"/>
    <cellStyle name="20% - Accent3 2 8 8" xfId="15447"/>
    <cellStyle name="20% - Accent3 2 8 9" xfId="18359"/>
    <cellStyle name="20% - Accent3 2 9" xfId="1886"/>
    <cellStyle name="20% - Accent3 2 9 2" xfId="2895"/>
    <cellStyle name="20% - Accent3 2 9 2 2" xfId="5811"/>
    <cellStyle name="20% - Accent3 2 9 2 3" xfId="8725"/>
    <cellStyle name="20% - Accent3 2 9 2 4" xfId="11639"/>
    <cellStyle name="20% - Accent3 2 9 2 5" xfId="14551"/>
    <cellStyle name="20% - Accent3 2 9 2 6" xfId="17463"/>
    <cellStyle name="20% - Accent3 2 9 2 7" xfId="20375"/>
    <cellStyle name="20% - Accent3 2 9 3" xfId="4803"/>
    <cellStyle name="20% - Accent3 2 9 3 2" xfId="7717"/>
    <cellStyle name="20% - Accent3 2 9 3 3" xfId="10631"/>
    <cellStyle name="20% - Accent3 2 9 3 4" xfId="13543"/>
    <cellStyle name="20% - Accent3 2 9 3 5" xfId="16455"/>
    <cellStyle name="20% - Accent3 2 9 3 6" xfId="19367"/>
    <cellStyle name="20% - Accent3 2 9 4" xfId="3905"/>
    <cellStyle name="20% - Accent3 2 9 4 2" xfId="20751"/>
    <cellStyle name="20% - Accent3 2 9 5" xfId="6821"/>
    <cellStyle name="20% - Accent3 2 9 6" xfId="9733"/>
    <cellStyle name="20% - Accent3 2 9 7" xfId="12647"/>
    <cellStyle name="20% - Accent3 2 9 8" xfId="15559"/>
    <cellStyle name="20% - Accent3 2 9 9" xfId="18471"/>
    <cellStyle name="20% - Accent3 20" xfId="2993"/>
    <cellStyle name="20% - Accent3 20 2" xfId="20753"/>
    <cellStyle name="20% - Accent3 20 3" xfId="20754"/>
    <cellStyle name="20% - Accent3 20 4" xfId="20752"/>
    <cellStyle name="20% - Accent3 21" xfId="5909"/>
    <cellStyle name="20% - Accent3 21 2" xfId="20756"/>
    <cellStyle name="20% - Accent3 21 3" xfId="20757"/>
    <cellStyle name="20% - Accent3 21 4" xfId="20755"/>
    <cellStyle name="20% - Accent3 22" xfId="8821"/>
    <cellStyle name="20% - Accent3 22 2" xfId="20759"/>
    <cellStyle name="20% - Accent3 22 3" xfId="20760"/>
    <cellStyle name="20% - Accent3 22 4" xfId="20758"/>
    <cellStyle name="20% - Accent3 23" xfId="11735"/>
    <cellStyle name="20% - Accent3 23 2" xfId="20762"/>
    <cellStyle name="20% - Accent3 23 3" xfId="20763"/>
    <cellStyle name="20% - Accent3 23 4" xfId="20761"/>
    <cellStyle name="20% - Accent3 24" xfId="14647"/>
    <cellStyle name="20% - Accent3 24 2" xfId="20765"/>
    <cellStyle name="20% - Accent3 24 3" xfId="20766"/>
    <cellStyle name="20% - Accent3 24 4" xfId="20764"/>
    <cellStyle name="20% - Accent3 25" xfId="20767"/>
    <cellStyle name="20% - Accent3 25 2" xfId="20768"/>
    <cellStyle name="20% - Accent3 25 3" xfId="20769"/>
    <cellStyle name="20% - Accent3 26" xfId="20770"/>
    <cellStyle name="20% - Accent3 26 2" xfId="20771"/>
    <cellStyle name="20% - Accent3 26 3" xfId="20772"/>
    <cellStyle name="20% - Accent3 27" xfId="20773"/>
    <cellStyle name="20% - Accent3 27 2" xfId="20774"/>
    <cellStyle name="20% - Accent3 27 3" xfId="20775"/>
    <cellStyle name="20% - Accent3 28" xfId="20776"/>
    <cellStyle name="20% - Accent3 28 2" xfId="20777"/>
    <cellStyle name="20% - Accent3 28 3" xfId="20778"/>
    <cellStyle name="20% - Accent3 29" xfId="20779"/>
    <cellStyle name="20% - Accent3 29 2" xfId="20780"/>
    <cellStyle name="20% - Accent3 29 3" xfId="20781"/>
    <cellStyle name="20% - Accent3 3" xfId="213"/>
    <cellStyle name="20% - Accent3 3 10" xfId="2012"/>
    <cellStyle name="20% - Accent3 3 10 2" xfId="4929"/>
    <cellStyle name="20% - Accent3 3 10 3" xfId="7843"/>
    <cellStyle name="20% - Accent3 3 10 4" xfId="10757"/>
    <cellStyle name="20% - Accent3 3 10 5" xfId="13669"/>
    <cellStyle name="20% - Accent3 3 10 6" xfId="16581"/>
    <cellStyle name="20% - Accent3 3 10 7" xfId="19493"/>
    <cellStyle name="20% - Accent3 3 11" xfId="4033"/>
    <cellStyle name="20% - Accent3 3 11 2" xfId="6947"/>
    <cellStyle name="20% - Accent3 3 11 3" xfId="9861"/>
    <cellStyle name="20% - Accent3 3 11 4" xfId="12773"/>
    <cellStyle name="20% - Accent3 3 11 5" xfId="15685"/>
    <cellStyle name="20% - Accent3 3 11 6" xfId="18597"/>
    <cellStyle name="20% - Accent3 3 12" xfId="3023"/>
    <cellStyle name="20% - Accent3 3 12 2" xfId="20782"/>
    <cellStyle name="20% - Accent3 3 13" xfId="5939"/>
    <cellStyle name="20% - Accent3 3 14" xfId="8851"/>
    <cellStyle name="20% - Accent3 3 15" xfId="11765"/>
    <cellStyle name="20% - Accent3 3 16" xfId="14677"/>
    <cellStyle name="20% - Accent3 3 17" xfId="17589"/>
    <cellStyle name="20% - Accent3 3 18" xfId="1057"/>
    <cellStyle name="20% - Accent3 3 2" xfId="1228"/>
    <cellStyle name="20% - Accent3 3 2 2" xfId="2237"/>
    <cellStyle name="20% - Accent3 3 2 2 2" xfId="5153"/>
    <cellStyle name="20% - Accent3 3 2 2 3" xfId="8067"/>
    <cellStyle name="20% - Accent3 3 2 2 4" xfId="10981"/>
    <cellStyle name="20% - Accent3 3 2 2 5" xfId="13893"/>
    <cellStyle name="20% - Accent3 3 2 2 6" xfId="16805"/>
    <cellStyle name="20% - Accent3 3 2 2 7" xfId="19717"/>
    <cellStyle name="20% - Accent3 3 2 3" xfId="4145"/>
    <cellStyle name="20% - Accent3 3 2 3 2" xfId="7059"/>
    <cellStyle name="20% - Accent3 3 2 3 3" xfId="9973"/>
    <cellStyle name="20% - Accent3 3 2 3 4" xfId="12885"/>
    <cellStyle name="20% - Accent3 3 2 3 5" xfId="15797"/>
    <cellStyle name="20% - Accent3 3 2 3 6" xfId="18709"/>
    <cellStyle name="20% - Accent3 3 2 4" xfId="3247"/>
    <cellStyle name="20% - Accent3 3 2 5" xfId="6163"/>
    <cellStyle name="20% - Accent3 3 2 6" xfId="9075"/>
    <cellStyle name="20% - Accent3 3 2 7" xfId="11989"/>
    <cellStyle name="20% - Accent3 3 2 8" xfId="14901"/>
    <cellStyle name="20% - Accent3 3 2 9" xfId="17813"/>
    <cellStyle name="20% - Accent3 3 3" xfId="1340"/>
    <cellStyle name="20% - Accent3 3 3 2" xfId="2349"/>
    <cellStyle name="20% - Accent3 3 3 2 2" xfId="5265"/>
    <cellStyle name="20% - Accent3 3 3 2 3" xfId="8179"/>
    <cellStyle name="20% - Accent3 3 3 2 4" xfId="11093"/>
    <cellStyle name="20% - Accent3 3 3 2 5" xfId="14005"/>
    <cellStyle name="20% - Accent3 3 3 2 6" xfId="16917"/>
    <cellStyle name="20% - Accent3 3 3 2 7" xfId="19829"/>
    <cellStyle name="20% - Accent3 3 3 3" xfId="4257"/>
    <cellStyle name="20% - Accent3 3 3 3 2" xfId="7171"/>
    <cellStyle name="20% - Accent3 3 3 3 3" xfId="10085"/>
    <cellStyle name="20% - Accent3 3 3 3 4" xfId="12997"/>
    <cellStyle name="20% - Accent3 3 3 3 5" xfId="15909"/>
    <cellStyle name="20% - Accent3 3 3 3 6" xfId="18821"/>
    <cellStyle name="20% - Accent3 3 3 4" xfId="3359"/>
    <cellStyle name="20% - Accent3 3 3 5" xfId="6275"/>
    <cellStyle name="20% - Accent3 3 3 6" xfId="9187"/>
    <cellStyle name="20% - Accent3 3 3 7" xfId="12101"/>
    <cellStyle name="20% - Accent3 3 3 8" xfId="15013"/>
    <cellStyle name="20% - Accent3 3 3 9" xfId="17925"/>
    <cellStyle name="20% - Accent3 3 4" xfId="1452"/>
    <cellStyle name="20% - Accent3 3 4 2" xfId="2461"/>
    <cellStyle name="20% - Accent3 3 4 2 2" xfId="5377"/>
    <cellStyle name="20% - Accent3 3 4 2 3" xfId="8291"/>
    <cellStyle name="20% - Accent3 3 4 2 4" xfId="11205"/>
    <cellStyle name="20% - Accent3 3 4 2 5" xfId="14117"/>
    <cellStyle name="20% - Accent3 3 4 2 6" xfId="17029"/>
    <cellStyle name="20% - Accent3 3 4 2 7" xfId="19941"/>
    <cellStyle name="20% - Accent3 3 4 3" xfId="4369"/>
    <cellStyle name="20% - Accent3 3 4 3 2" xfId="7283"/>
    <cellStyle name="20% - Accent3 3 4 3 3" xfId="10197"/>
    <cellStyle name="20% - Accent3 3 4 3 4" xfId="13109"/>
    <cellStyle name="20% - Accent3 3 4 3 5" xfId="16021"/>
    <cellStyle name="20% - Accent3 3 4 3 6" xfId="18933"/>
    <cellStyle name="20% - Accent3 3 4 4" xfId="3471"/>
    <cellStyle name="20% - Accent3 3 4 5" xfId="6387"/>
    <cellStyle name="20% - Accent3 3 4 6" xfId="9299"/>
    <cellStyle name="20% - Accent3 3 4 7" xfId="12213"/>
    <cellStyle name="20% - Accent3 3 4 8" xfId="15125"/>
    <cellStyle name="20% - Accent3 3 4 9" xfId="18037"/>
    <cellStyle name="20% - Accent3 3 5" xfId="1564"/>
    <cellStyle name="20% - Accent3 3 5 2" xfId="2573"/>
    <cellStyle name="20% - Accent3 3 5 2 2" xfId="5489"/>
    <cellStyle name="20% - Accent3 3 5 2 3" xfId="8403"/>
    <cellStyle name="20% - Accent3 3 5 2 4" xfId="11317"/>
    <cellStyle name="20% - Accent3 3 5 2 5" xfId="14229"/>
    <cellStyle name="20% - Accent3 3 5 2 6" xfId="17141"/>
    <cellStyle name="20% - Accent3 3 5 2 7" xfId="20053"/>
    <cellStyle name="20% - Accent3 3 5 3" xfId="4481"/>
    <cellStyle name="20% - Accent3 3 5 3 2" xfId="7395"/>
    <cellStyle name="20% - Accent3 3 5 3 3" xfId="10309"/>
    <cellStyle name="20% - Accent3 3 5 3 4" xfId="13221"/>
    <cellStyle name="20% - Accent3 3 5 3 5" xfId="16133"/>
    <cellStyle name="20% - Accent3 3 5 3 6" xfId="19045"/>
    <cellStyle name="20% - Accent3 3 5 4" xfId="3583"/>
    <cellStyle name="20% - Accent3 3 5 5" xfId="6499"/>
    <cellStyle name="20% - Accent3 3 5 6" xfId="9411"/>
    <cellStyle name="20% - Accent3 3 5 7" xfId="12325"/>
    <cellStyle name="20% - Accent3 3 5 8" xfId="15237"/>
    <cellStyle name="20% - Accent3 3 5 9" xfId="18149"/>
    <cellStyle name="20% - Accent3 3 6" xfId="1676"/>
    <cellStyle name="20% - Accent3 3 6 2" xfId="2685"/>
    <cellStyle name="20% - Accent3 3 6 2 2" xfId="5601"/>
    <cellStyle name="20% - Accent3 3 6 2 3" xfId="8515"/>
    <cellStyle name="20% - Accent3 3 6 2 4" xfId="11429"/>
    <cellStyle name="20% - Accent3 3 6 2 5" xfId="14341"/>
    <cellStyle name="20% - Accent3 3 6 2 6" xfId="17253"/>
    <cellStyle name="20% - Accent3 3 6 2 7" xfId="20165"/>
    <cellStyle name="20% - Accent3 3 6 3" xfId="4593"/>
    <cellStyle name="20% - Accent3 3 6 3 2" xfId="7507"/>
    <cellStyle name="20% - Accent3 3 6 3 3" xfId="10421"/>
    <cellStyle name="20% - Accent3 3 6 3 4" xfId="13333"/>
    <cellStyle name="20% - Accent3 3 6 3 5" xfId="16245"/>
    <cellStyle name="20% - Accent3 3 6 3 6" xfId="19157"/>
    <cellStyle name="20% - Accent3 3 6 4" xfId="3695"/>
    <cellStyle name="20% - Accent3 3 6 5" xfId="6611"/>
    <cellStyle name="20% - Accent3 3 6 6" xfId="9523"/>
    <cellStyle name="20% - Accent3 3 6 7" xfId="12437"/>
    <cellStyle name="20% - Accent3 3 6 8" xfId="15349"/>
    <cellStyle name="20% - Accent3 3 6 9" xfId="18261"/>
    <cellStyle name="20% - Accent3 3 7" xfId="1788"/>
    <cellStyle name="20% - Accent3 3 7 2" xfId="2797"/>
    <cellStyle name="20% - Accent3 3 7 2 2" xfId="5713"/>
    <cellStyle name="20% - Accent3 3 7 2 3" xfId="8627"/>
    <cellStyle name="20% - Accent3 3 7 2 4" xfId="11541"/>
    <cellStyle name="20% - Accent3 3 7 2 5" xfId="14453"/>
    <cellStyle name="20% - Accent3 3 7 2 6" xfId="17365"/>
    <cellStyle name="20% - Accent3 3 7 2 7" xfId="20277"/>
    <cellStyle name="20% - Accent3 3 7 3" xfId="4705"/>
    <cellStyle name="20% - Accent3 3 7 3 2" xfId="7619"/>
    <cellStyle name="20% - Accent3 3 7 3 3" xfId="10533"/>
    <cellStyle name="20% - Accent3 3 7 3 4" xfId="13445"/>
    <cellStyle name="20% - Accent3 3 7 3 5" xfId="16357"/>
    <cellStyle name="20% - Accent3 3 7 3 6" xfId="19269"/>
    <cellStyle name="20% - Accent3 3 7 4" xfId="3807"/>
    <cellStyle name="20% - Accent3 3 7 5" xfId="6723"/>
    <cellStyle name="20% - Accent3 3 7 6" xfId="9635"/>
    <cellStyle name="20% - Accent3 3 7 7" xfId="12549"/>
    <cellStyle name="20% - Accent3 3 7 8" xfId="15461"/>
    <cellStyle name="20% - Accent3 3 7 9" xfId="18373"/>
    <cellStyle name="20% - Accent3 3 8" xfId="1900"/>
    <cellStyle name="20% - Accent3 3 8 2" xfId="2909"/>
    <cellStyle name="20% - Accent3 3 8 2 2" xfId="5825"/>
    <cellStyle name="20% - Accent3 3 8 2 3" xfId="8739"/>
    <cellStyle name="20% - Accent3 3 8 2 4" xfId="11653"/>
    <cellStyle name="20% - Accent3 3 8 2 5" xfId="14565"/>
    <cellStyle name="20% - Accent3 3 8 2 6" xfId="17477"/>
    <cellStyle name="20% - Accent3 3 8 2 7" xfId="20389"/>
    <cellStyle name="20% - Accent3 3 8 3" xfId="4817"/>
    <cellStyle name="20% - Accent3 3 8 3 2" xfId="7731"/>
    <cellStyle name="20% - Accent3 3 8 3 3" xfId="10645"/>
    <cellStyle name="20% - Accent3 3 8 3 4" xfId="13557"/>
    <cellStyle name="20% - Accent3 3 8 3 5" xfId="16469"/>
    <cellStyle name="20% - Accent3 3 8 3 6" xfId="19381"/>
    <cellStyle name="20% - Accent3 3 8 4" xfId="3919"/>
    <cellStyle name="20% - Accent3 3 8 5" xfId="6835"/>
    <cellStyle name="20% - Accent3 3 8 6" xfId="9747"/>
    <cellStyle name="20% - Accent3 3 8 7" xfId="12661"/>
    <cellStyle name="20% - Accent3 3 8 8" xfId="15573"/>
    <cellStyle name="20% - Accent3 3 8 9" xfId="18485"/>
    <cellStyle name="20% - Accent3 3 9" xfId="2125"/>
    <cellStyle name="20% - Accent3 3 9 2" xfId="5041"/>
    <cellStyle name="20% - Accent3 3 9 2 2" xfId="7955"/>
    <cellStyle name="20% - Accent3 3 9 2 3" xfId="10869"/>
    <cellStyle name="20% - Accent3 3 9 2 4" xfId="13781"/>
    <cellStyle name="20% - Accent3 3 9 2 5" xfId="16693"/>
    <cellStyle name="20% - Accent3 3 9 2 6" xfId="19605"/>
    <cellStyle name="20% - Accent3 3 9 3" xfId="3135"/>
    <cellStyle name="20% - Accent3 3 9 4" xfId="6051"/>
    <cellStyle name="20% - Accent3 3 9 5" xfId="8963"/>
    <cellStyle name="20% - Accent3 3 9 6" xfId="11877"/>
    <cellStyle name="20% - Accent3 3 9 7" xfId="14789"/>
    <cellStyle name="20% - Accent3 3 9 8" xfId="17701"/>
    <cellStyle name="20% - Accent3 30" xfId="20783"/>
    <cellStyle name="20% - Accent3 30 2" xfId="20784"/>
    <cellStyle name="20% - Accent3 31" xfId="20785"/>
    <cellStyle name="20% - Accent3 32" xfId="17559"/>
    <cellStyle name="20% - Accent3 33" xfId="1018"/>
    <cellStyle name="20% - Accent3 34" xfId="54428"/>
    <cellStyle name="20% - Accent3 4" xfId="1071"/>
    <cellStyle name="20% - Accent3 4 10" xfId="2026"/>
    <cellStyle name="20% - Accent3 4 10 2" xfId="4943"/>
    <cellStyle name="20% - Accent3 4 10 3" xfId="7857"/>
    <cellStyle name="20% - Accent3 4 10 4" xfId="10771"/>
    <cellStyle name="20% - Accent3 4 10 5" xfId="13683"/>
    <cellStyle name="20% - Accent3 4 10 6" xfId="16595"/>
    <cellStyle name="20% - Accent3 4 10 7" xfId="19507"/>
    <cellStyle name="20% - Accent3 4 11" xfId="4047"/>
    <cellStyle name="20% - Accent3 4 11 2" xfId="6961"/>
    <cellStyle name="20% - Accent3 4 11 3" xfId="9875"/>
    <cellStyle name="20% - Accent3 4 11 4" xfId="12787"/>
    <cellStyle name="20% - Accent3 4 11 5" xfId="15699"/>
    <cellStyle name="20% - Accent3 4 11 6" xfId="18611"/>
    <cellStyle name="20% - Accent3 4 12" xfId="3037"/>
    <cellStyle name="20% - Accent3 4 12 2" xfId="20786"/>
    <cellStyle name="20% - Accent3 4 13" xfId="5953"/>
    <cellStyle name="20% - Accent3 4 14" xfId="8865"/>
    <cellStyle name="20% - Accent3 4 15" xfId="11779"/>
    <cellStyle name="20% - Accent3 4 16" xfId="14691"/>
    <cellStyle name="20% - Accent3 4 17" xfId="17603"/>
    <cellStyle name="20% - Accent3 4 2" xfId="1242"/>
    <cellStyle name="20% - Accent3 4 2 2" xfId="2251"/>
    <cellStyle name="20% - Accent3 4 2 2 2" xfId="5167"/>
    <cellStyle name="20% - Accent3 4 2 2 3" xfId="8081"/>
    <cellStyle name="20% - Accent3 4 2 2 4" xfId="10995"/>
    <cellStyle name="20% - Accent3 4 2 2 5" xfId="13907"/>
    <cellStyle name="20% - Accent3 4 2 2 6" xfId="16819"/>
    <cellStyle name="20% - Accent3 4 2 2 7" xfId="19731"/>
    <cellStyle name="20% - Accent3 4 2 3" xfId="4159"/>
    <cellStyle name="20% - Accent3 4 2 3 2" xfId="7073"/>
    <cellStyle name="20% - Accent3 4 2 3 3" xfId="9987"/>
    <cellStyle name="20% - Accent3 4 2 3 4" xfId="12899"/>
    <cellStyle name="20% - Accent3 4 2 3 5" xfId="15811"/>
    <cellStyle name="20% - Accent3 4 2 3 6" xfId="18723"/>
    <cellStyle name="20% - Accent3 4 2 4" xfId="3261"/>
    <cellStyle name="20% - Accent3 4 2 4 2" xfId="20787"/>
    <cellStyle name="20% - Accent3 4 2 5" xfId="6177"/>
    <cellStyle name="20% - Accent3 4 2 6" xfId="9089"/>
    <cellStyle name="20% - Accent3 4 2 7" xfId="12003"/>
    <cellStyle name="20% - Accent3 4 2 8" xfId="14915"/>
    <cellStyle name="20% - Accent3 4 2 9" xfId="17827"/>
    <cellStyle name="20% - Accent3 4 3" xfId="1354"/>
    <cellStyle name="20% - Accent3 4 3 2" xfId="2363"/>
    <cellStyle name="20% - Accent3 4 3 2 2" xfId="5279"/>
    <cellStyle name="20% - Accent3 4 3 2 3" xfId="8193"/>
    <cellStyle name="20% - Accent3 4 3 2 4" xfId="11107"/>
    <cellStyle name="20% - Accent3 4 3 2 5" xfId="14019"/>
    <cellStyle name="20% - Accent3 4 3 2 6" xfId="16931"/>
    <cellStyle name="20% - Accent3 4 3 2 7" xfId="19843"/>
    <cellStyle name="20% - Accent3 4 3 3" xfId="4271"/>
    <cellStyle name="20% - Accent3 4 3 3 2" xfId="7185"/>
    <cellStyle name="20% - Accent3 4 3 3 3" xfId="10099"/>
    <cellStyle name="20% - Accent3 4 3 3 4" xfId="13011"/>
    <cellStyle name="20% - Accent3 4 3 3 5" xfId="15923"/>
    <cellStyle name="20% - Accent3 4 3 3 6" xfId="18835"/>
    <cellStyle name="20% - Accent3 4 3 4" xfId="3373"/>
    <cellStyle name="20% - Accent3 4 3 4 2" xfId="20788"/>
    <cellStyle name="20% - Accent3 4 3 5" xfId="6289"/>
    <cellStyle name="20% - Accent3 4 3 6" xfId="9201"/>
    <cellStyle name="20% - Accent3 4 3 7" xfId="12115"/>
    <cellStyle name="20% - Accent3 4 3 8" xfId="15027"/>
    <cellStyle name="20% - Accent3 4 3 9" xfId="17939"/>
    <cellStyle name="20% - Accent3 4 4" xfId="1466"/>
    <cellStyle name="20% - Accent3 4 4 2" xfId="2475"/>
    <cellStyle name="20% - Accent3 4 4 2 2" xfId="5391"/>
    <cellStyle name="20% - Accent3 4 4 2 3" xfId="8305"/>
    <cellStyle name="20% - Accent3 4 4 2 4" xfId="11219"/>
    <cellStyle name="20% - Accent3 4 4 2 5" xfId="14131"/>
    <cellStyle name="20% - Accent3 4 4 2 6" xfId="17043"/>
    <cellStyle name="20% - Accent3 4 4 2 7" xfId="19955"/>
    <cellStyle name="20% - Accent3 4 4 3" xfId="4383"/>
    <cellStyle name="20% - Accent3 4 4 3 2" xfId="7297"/>
    <cellStyle name="20% - Accent3 4 4 3 3" xfId="10211"/>
    <cellStyle name="20% - Accent3 4 4 3 4" xfId="13123"/>
    <cellStyle name="20% - Accent3 4 4 3 5" xfId="16035"/>
    <cellStyle name="20% - Accent3 4 4 3 6" xfId="18947"/>
    <cellStyle name="20% - Accent3 4 4 4" xfId="3485"/>
    <cellStyle name="20% - Accent3 4 4 5" xfId="6401"/>
    <cellStyle name="20% - Accent3 4 4 6" xfId="9313"/>
    <cellStyle name="20% - Accent3 4 4 7" xfId="12227"/>
    <cellStyle name="20% - Accent3 4 4 8" xfId="15139"/>
    <cellStyle name="20% - Accent3 4 4 9" xfId="18051"/>
    <cellStyle name="20% - Accent3 4 5" xfId="1578"/>
    <cellStyle name="20% - Accent3 4 5 2" xfId="2587"/>
    <cellStyle name="20% - Accent3 4 5 2 2" xfId="5503"/>
    <cellStyle name="20% - Accent3 4 5 2 3" xfId="8417"/>
    <cellStyle name="20% - Accent3 4 5 2 4" xfId="11331"/>
    <cellStyle name="20% - Accent3 4 5 2 5" xfId="14243"/>
    <cellStyle name="20% - Accent3 4 5 2 6" xfId="17155"/>
    <cellStyle name="20% - Accent3 4 5 2 7" xfId="20067"/>
    <cellStyle name="20% - Accent3 4 5 3" xfId="4495"/>
    <cellStyle name="20% - Accent3 4 5 3 2" xfId="7409"/>
    <cellStyle name="20% - Accent3 4 5 3 3" xfId="10323"/>
    <cellStyle name="20% - Accent3 4 5 3 4" xfId="13235"/>
    <cellStyle name="20% - Accent3 4 5 3 5" xfId="16147"/>
    <cellStyle name="20% - Accent3 4 5 3 6" xfId="19059"/>
    <cellStyle name="20% - Accent3 4 5 4" xfId="3597"/>
    <cellStyle name="20% - Accent3 4 5 5" xfId="6513"/>
    <cellStyle name="20% - Accent3 4 5 6" xfId="9425"/>
    <cellStyle name="20% - Accent3 4 5 7" xfId="12339"/>
    <cellStyle name="20% - Accent3 4 5 8" xfId="15251"/>
    <cellStyle name="20% - Accent3 4 5 9" xfId="18163"/>
    <cellStyle name="20% - Accent3 4 6" xfId="1690"/>
    <cellStyle name="20% - Accent3 4 6 2" xfId="2699"/>
    <cellStyle name="20% - Accent3 4 6 2 2" xfId="5615"/>
    <cellStyle name="20% - Accent3 4 6 2 3" xfId="8529"/>
    <cellStyle name="20% - Accent3 4 6 2 4" xfId="11443"/>
    <cellStyle name="20% - Accent3 4 6 2 5" xfId="14355"/>
    <cellStyle name="20% - Accent3 4 6 2 6" xfId="17267"/>
    <cellStyle name="20% - Accent3 4 6 2 7" xfId="20179"/>
    <cellStyle name="20% - Accent3 4 6 3" xfId="4607"/>
    <cellStyle name="20% - Accent3 4 6 3 2" xfId="7521"/>
    <cellStyle name="20% - Accent3 4 6 3 3" xfId="10435"/>
    <cellStyle name="20% - Accent3 4 6 3 4" xfId="13347"/>
    <cellStyle name="20% - Accent3 4 6 3 5" xfId="16259"/>
    <cellStyle name="20% - Accent3 4 6 3 6" xfId="19171"/>
    <cellStyle name="20% - Accent3 4 6 4" xfId="3709"/>
    <cellStyle name="20% - Accent3 4 6 5" xfId="6625"/>
    <cellStyle name="20% - Accent3 4 6 6" xfId="9537"/>
    <cellStyle name="20% - Accent3 4 6 7" xfId="12451"/>
    <cellStyle name="20% - Accent3 4 6 8" xfId="15363"/>
    <cellStyle name="20% - Accent3 4 6 9" xfId="18275"/>
    <cellStyle name="20% - Accent3 4 7" xfId="1802"/>
    <cellStyle name="20% - Accent3 4 7 2" xfId="2811"/>
    <cellStyle name="20% - Accent3 4 7 2 2" xfId="5727"/>
    <cellStyle name="20% - Accent3 4 7 2 3" xfId="8641"/>
    <cellStyle name="20% - Accent3 4 7 2 4" xfId="11555"/>
    <cellStyle name="20% - Accent3 4 7 2 5" xfId="14467"/>
    <cellStyle name="20% - Accent3 4 7 2 6" xfId="17379"/>
    <cellStyle name="20% - Accent3 4 7 2 7" xfId="20291"/>
    <cellStyle name="20% - Accent3 4 7 3" xfId="4719"/>
    <cellStyle name="20% - Accent3 4 7 3 2" xfId="7633"/>
    <cellStyle name="20% - Accent3 4 7 3 3" xfId="10547"/>
    <cellStyle name="20% - Accent3 4 7 3 4" xfId="13459"/>
    <cellStyle name="20% - Accent3 4 7 3 5" xfId="16371"/>
    <cellStyle name="20% - Accent3 4 7 3 6" xfId="19283"/>
    <cellStyle name="20% - Accent3 4 7 4" xfId="3821"/>
    <cellStyle name="20% - Accent3 4 7 5" xfId="6737"/>
    <cellStyle name="20% - Accent3 4 7 6" xfId="9649"/>
    <cellStyle name="20% - Accent3 4 7 7" xfId="12563"/>
    <cellStyle name="20% - Accent3 4 7 8" xfId="15475"/>
    <cellStyle name="20% - Accent3 4 7 9" xfId="18387"/>
    <cellStyle name="20% - Accent3 4 8" xfId="1914"/>
    <cellStyle name="20% - Accent3 4 8 2" xfId="2923"/>
    <cellStyle name="20% - Accent3 4 8 2 2" xfId="5839"/>
    <cellStyle name="20% - Accent3 4 8 2 3" xfId="8753"/>
    <cellStyle name="20% - Accent3 4 8 2 4" xfId="11667"/>
    <cellStyle name="20% - Accent3 4 8 2 5" xfId="14579"/>
    <cellStyle name="20% - Accent3 4 8 2 6" xfId="17491"/>
    <cellStyle name="20% - Accent3 4 8 2 7" xfId="20403"/>
    <cellStyle name="20% - Accent3 4 8 3" xfId="4831"/>
    <cellStyle name="20% - Accent3 4 8 3 2" xfId="7745"/>
    <cellStyle name="20% - Accent3 4 8 3 3" xfId="10659"/>
    <cellStyle name="20% - Accent3 4 8 3 4" xfId="13571"/>
    <cellStyle name="20% - Accent3 4 8 3 5" xfId="16483"/>
    <cellStyle name="20% - Accent3 4 8 3 6" xfId="19395"/>
    <cellStyle name="20% - Accent3 4 8 4" xfId="3933"/>
    <cellStyle name="20% - Accent3 4 8 5" xfId="6849"/>
    <cellStyle name="20% - Accent3 4 8 6" xfId="9761"/>
    <cellStyle name="20% - Accent3 4 8 7" xfId="12675"/>
    <cellStyle name="20% - Accent3 4 8 8" xfId="15587"/>
    <cellStyle name="20% - Accent3 4 8 9" xfId="18499"/>
    <cellStyle name="20% - Accent3 4 9" xfId="2139"/>
    <cellStyle name="20% - Accent3 4 9 2" xfId="5055"/>
    <cellStyle name="20% - Accent3 4 9 2 2" xfId="7969"/>
    <cellStyle name="20% - Accent3 4 9 2 3" xfId="10883"/>
    <cellStyle name="20% - Accent3 4 9 2 4" xfId="13795"/>
    <cellStyle name="20% - Accent3 4 9 2 5" xfId="16707"/>
    <cellStyle name="20% - Accent3 4 9 2 6" xfId="19619"/>
    <cellStyle name="20% - Accent3 4 9 3" xfId="3149"/>
    <cellStyle name="20% - Accent3 4 9 4" xfId="6065"/>
    <cellStyle name="20% - Accent3 4 9 5" xfId="8977"/>
    <cellStyle name="20% - Accent3 4 9 6" xfId="11891"/>
    <cellStyle name="20% - Accent3 4 9 7" xfId="14803"/>
    <cellStyle name="20% - Accent3 4 9 8" xfId="17715"/>
    <cellStyle name="20% - Accent3 5" xfId="1085"/>
    <cellStyle name="20% - Accent3 5 10" xfId="2040"/>
    <cellStyle name="20% - Accent3 5 10 2" xfId="4957"/>
    <cellStyle name="20% - Accent3 5 10 3" xfId="7871"/>
    <cellStyle name="20% - Accent3 5 10 4" xfId="10785"/>
    <cellStyle name="20% - Accent3 5 10 5" xfId="13697"/>
    <cellStyle name="20% - Accent3 5 10 6" xfId="16609"/>
    <cellStyle name="20% - Accent3 5 10 7" xfId="19521"/>
    <cellStyle name="20% - Accent3 5 11" xfId="4061"/>
    <cellStyle name="20% - Accent3 5 11 2" xfId="6975"/>
    <cellStyle name="20% - Accent3 5 11 3" xfId="9889"/>
    <cellStyle name="20% - Accent3 5 11 4" xfId="12801"/>
    <cellStyle name="20% - Accent3 5 11 5" xfId="15713"/>
    <cellStyle name="20% - Accent3 5 11 6" xfId="18625"/>
    <cellStyle name="20% - Accent3 5 12" xfId="3051"/>
    <cellStyle name="20% - Accent3 5 12 2" xfId="20789"/>
    <cellStyle name="20% - Accent3 5 13" xfId="5967"/>
    <cellStyle name="20% - Accent3 5 14" xfId="8879"/>
    <cellStyle name="20% - Accent3 5 15" xfId="11793"/>
    <cellStyle name="20% - Accent3 5 16" xfId="14705"/>
    <cellStyle name="20% - Accent3 5 17" xfId="17617"/>
    <cellStyle name="20% - Accent3 5 2" xfId="1256"/>
    <cellStyle name="20% - Accent3 5 2 2" xfId="2265"/>
    <cellStyle name="20% - Accent3 5 2 2 2" xfId="5181"/>
    <cellStyle name="20% - Accent3 5 2 2 3" xfId="8095"/>
    <cellStyle name="20% - Accent3 5 2 2 4" xfId="11009"/>
    <cellStyle name="20% - Accent3 5 2 2 5" xfId="13921"/>
    <cellStyle name="20% - Accent3 5 2 2 6" xfId="16833"/>
    <cellStyle name="20% - Accent3 5 2 2 7" xfId="19745"/>
    <cellStyle name="20% - Accent3 5 2 3" xfId="4173"/>
    <cellStyle name="20% - Accent3 5 2 3 2" xfId="7087"/>
    <cellStyle name="20% - Accent3 5 2 3 3" xfId="10001"/>
    <cellStyle name="20% - Accent3 5 2 3 4" xfId="12913"/>
    <cellStyle name="20% - Accent3 5 2 3 5" xfId="15825"/>
    <cellStyle name="20% - Accent3 5 2 3 6" xfId="18737"/>
    <cellStyle name="20% - Accent3 5 2 4" xfId="3275"/>
    <cellStyle name="20% - Accent3 5 2 4 2" xfId="20790"/>
    <cellStyle name="20% - Accent3 5 2 5" xfId="6191"/>
    <cellStyle name="20% - Accent3 5 2 6" xfId="9103"/>
    <cellStyle name="20% - Accent3 5 2 7" xfId="12017"/>
    <cellStyle name="20% - Accent3 5 2 8" xfId="14929"/>
    <cellStyle name="20% - Accent3 5 2 9" xfId="17841"/>
    <cellStyle name="20% - Accent3 5 3" xfId="1368"/>
    <cellStyle name="20% - Accent3 5 3 2" xfId="2377"/>
    <cellStyle name="20% - Accent3 5 3 2 2" xfId="5293"/>
    <cellStyle name="20% - Accent3 5 3 2 3" xfId="8207"/>
    <cellStyle name="20% - Accent3 5 3 2 4" xfId="11121"/>
    <cellStyle name="20% - Accent3 5 3 2 5" xfId="14033"/>
    <cellStyle name="20% - Accent3 5 3 2 6" xfId="16945"/>
    <cellStyle name="20% - Accent3 5 3 2 7" xfId="19857"/>
    <cellStyle name="20% - Accent3 5 3 3" xfId="4285"/>
    <cellStyle name="20% - Accent3 5 3 3 2" xfId="7199"/>
    <cellStyle name="20% - Accent3 5 3 3 3" xfId="10113"/>
    <cellStyle name="20% - Accent3 5 3 3 4" xfId="13025"/>
    <cellStyle name="20% - Accent3 5 3 3 5" xfId="15937"/>
    <cellStyle name="20% - Accent3 5 3 3 6" xfId="18849"/>
    <cellStyle name="20% - Accent3 5 3 4" xfId="3387"/>
    <cellStyle name="20% - Accent3 5 3 4 2" xfId="20791"/>
    <cellStyle name="20% - Accent3 5 3 5" xfId="6303"/>
    <cellStyle name="20% - Accent3 5 3 6" xfId="9215"/>
    <cellStyle name="20% - Accent3 5 3 7" xfId="12129"/>
    <cellStyle name="20% - Accent3 5 3 8" xfId="15041"/>
    <cellStyle name="20% - Accent3 5 3 9" xfId="17953"/>
    <cellStyle name="20% - Accent3 5 4" xfId="1480"/>
    <cellStyle name="20% - Accent3 5 4 2" xfId="2489"/>
    <cellStyle name="20% - Accent3 5 4 2 2" xfId="5405"/>
    <cellStyle name="20% - Accent3 5 4 2 3" xfId="8319"/>
    <cellStyle name="20% - Accent3 5 4 2 4" xfId="11233"/>
    <cellStyle name="20% - Accent3 5 4 2 5" xfId="14145"/>
    <cellStyle name="20% - Accent3 5 4 2 6" xfId="17057"/>
    <cellStyle name="20% - Accent3 5 4 2 7" xfId="19969"/>
    <cellStyle name="20% - Accent3 5 4 3" xfId="4397"/>
    <cellStyle name="20% - Accent3 5 4 3 2" xfId="7311"/>
    <cellStyle name="20% - Accent3 5 4 3 3" xfId="10225"/>
    <cellStyle name="20% - Accent3 5 4 3 4" xfId="13137"/>
    <cellStyle name="20% - Accent3 5 4 3 5" xfId="16049"/>
    <cellStyle name="20% - Accent3 5 4 3 6" xfId="18961"/>
    <cellStyle name="20% - Accent3 5 4 4" xfId="3499"/>
    <cellStyle name="20% - Accent3 5 4 5" xfId="6415"/>
    <cellStyle name="20% - Accent3 5 4 6" xfId="9327"/>
    <cellStyle name="20% - Accent3 5 4 7" xfId="12241"/>
    <cellStyle name="20% - Accent3 5 4 8" xfId="15153"/>
    <cellStyle name="20% - Accent3 5 4 9" xfId="18065"/>
    <cellStyle name="20% - Accent3 5 5" xfId="1592"/>
    <cellStyle name="20% - Accent3 5 5 2" xfId="2601"/>
    <cellStyle name="20% - Accent3 5 5 2 2" xfId="5517"/>
    <cellStyle name="20% - Accent3 5 5 2 3" xfId="8431"/>
    <cellStyle name="20% - Accent3 5 5 2 4" xfId="11345"/>
    <cellStyle name="20% - Accent3 5 5 2 5" xfId="14257"/>
    <cellStyle name="20% - Accent3 5 5 2 6" xfId="17169"/>
    <cellStyle name="20% - Accent3 5 5 2 7" xfId="20081"/>
    <cellStyle name="20% - Accent3 5 5 3" xfId="4509"/>
    <cellStyle name="20% - Accent3 5 5 3 2" xfId="7423"/>
    <cellStyle name="20% - Accent3 5 5 3 3" xfId="10337"/>
    <cellStyle name="20% - Accent3 5 5 3 4" xfId="13249"/>
    <cellStyle name="20% - Accent3 5 5 3 5" xfId="16161"/>
    <cellStyle name="20% - Accent3 5 5 3 6" xfId="19073"/>
    <cellStyle name="20% - Accent3 5 5 4" xfId="3611"/>
    <cellStyle name="20% - Accent3 5 5 5" xfId="6527"/>
    <cellStyle name="20% - Accent3 5 5 6" xfId="9439"/>
    <cellStyle name="20% - Accent3 5 5 7" xfId="12353"/>
    <cellStyle name="20% - Accent3 5 5 8" xfId="15265"/>
    <cellStyle name="20% - Accent3 5 5 9" xfId="18177"/>
    <cellStyle name="20% - Accent3 5 6" xfId="1704"/>
    <cellStyle name="20% - Accent3 5 6 2" xfId="2713"/>
    <cellStyle name="20% - Accent3 5 6 2 2" xfId="5629"/>
    <cellStyle name="20% - Accent3 5 6 2 3" xfId="8543"/>
    <cellStyle name="20% - Accent3 5 6 2 4" xfId="11457"/>
    <cellStyle name="20% - Accent3 5 6 2 5" xfId="14369"/>
    <cellStyle name="20% - Accent3 5 6 2 6" xfId="17281"/>
    <cellStyle name="20% - Accent3 5 6 2 7" xfId="20193"/>
    <cellStyle name="20% - Accent3 5 6 3" xfId="4621"/>
    <cellStyle name="20% - Accent3 5 6 3 2" xfId="7535"/>
    <cellStyle name="20% - Accent3 5 6 3 3" xfId="10449"/>
    <cellStyle name="20% - Accent3 5 6 3 4" xfId="13361"/>
    <cellStyle name="20% - Accent3 5 6 3 5" xfId="16273"/>
    <cellStyle name="20% - Accent3 5 6 3 6" xfId="19185"/>
    <cellStyle name="20% - Accent3 5 6 4" xfId="3723"/>
    <cellStyle name="20% - Accent3 5 6 5" xfId="6639"/>
    <cellStyle name="20% - Accent3 5 6 6" xfId="9551"/>
    <cellStyle name="20% - Accent3 5 6 7" xfId="12465"/>
    <cellStyle name="20% - Accent3 5 6 8" xfId="15377"/>
    <cellStyle name="20% - Accent3 5 6 9" xfId="18289"/>
    <cellStyle name="20% - Accent3 5 7" xfId="1816"/>
    <cellStyle name="20% - Accent3 5 7 2" xfId="2825"/>
    <cellStyle name="20% - Accent3 5 7 2 2" xfId="5741"/>
    <cellStyle name="20% - Accent3 5 7 2 3" xfId="8655"/>
    <cellStyle name="20% - Accent3 5 7 2 4" xfId="11569"/>
    <cellStyle name="20% - Accent3 5 7 2 5" xfId="14481"/>
    <cellStyle name="20% - Accent3 5 7 2 6" xfId="17393"/>
    <cellStyle name="20% - Accent3 5 7 2 7" xfId="20305"/>
    <cellStyle name="20% - Accent3 5 7 3" xfId="4733"/>
    <cellStyle name="20% - Accent3 5 7 3 2" xfId="7647"/>
    <cellStyle name="20% - Accent3 5 7 3 3" xfId="10561"/>
    <cellStyle name="20% - Accent3 5 7 3 4" xfId="13473"/>
    <cellStyle name="20% - Accent3 5 7 3 5" xfId="16385"/>
    <cellStyle name="20% - Accent3 5 7 3 6" xfId="19297"/>
    <cellStyle name="20% - Accent3 5 7 4" xfId="3835"/>
    <cellStyle name="20% - Accent3 5 7 5" xfId="6751"/>
    <cellStyle name="20% - Accent3 5 7 6" xfId="9663"/>
    <cellStyle name="20% - Accent3 5 7 7" xfId="12577"/>
    <cellStyle name="20% - Accent3 5 7 8" xfId="15489"/>
    <cellStyle name="20% - Accent3 5 7 9" xfId="18401"/>
    <cellStyle name="20% - Accent3 5 8" xfId="1928"/>
    <cellStyle name="20% - Accent3 5 8 2" xfId="2937"/>
    <cellStyle name="20% - Accent3 5 8 2 2" xfId="5853"/>
    <cellStyle name="20% - Accent3 5 8 2 3" xfId="8767"/>
    <cellStyle name="20% - Accent3 5 8 2 4" xfId="11681"/>
    <cellStyle name="20% - Accent3 5 8 2 5" xfId="14593"/>
    <cellStyle name="20% - Accent3 5 8 2 6" xfId="17505"/>
    <cellStyle name="20% - Accent3 5 8 2 7" xfId="20417"/>
    <cellStyle name="20% - Accent3 5 8 3" xfId="4845"/>
    <cellStyle name="20% - Accent3 5 8 3 2" xfId="7759"/>
    <cellStyle name="20% - Accent3 5 8 3 3" xfId="10673"/>
    <cellStyle name="20% - Accent3 5 8 3 4" xfId="13585"/>
    <cellStyle name="20% - Accent3 5 8 3 5" xfId="16497"/>
    <cellStyle name="20% - Accent3 5 8 3 6" xfId="19409"/>
    <cellStyle name="20% - Accent3 5 8 4" xfId="3947"/>
    <cellStyle name="20% - Accent3 5 8 5" xfId="6863"/>
    <cellStyle name="20% - Accent3 5 8 6" xfId="9775"/>
    <cellStyle name="20% - Accent3 5 8 7" xfId="12689"/>
    <cellStyle name="20% - Accent3 5 8 8" xfId="15601"/>
    <cellStyle name="20% - Accent3 5 8 9" xfId="18513"/>
    <cellStyle name="20% - Accent3 5 9" xfId="2153"/>
    <cellStyle name="20% - Accent3 5 9 2" xfId="5069"/>
    <cellStyle name="20% - Accent3 5 9 2 2" xfId="7983"/>
    <cellStyle name="20% - Accent3 5 9 2 3" xfId="10897"/>
    <cellStyle name="20% - Accent3 5 9 2 4" xfId="13809"/>
    <cellStyle name="20% - Accent3 5 9 2 5" xfId="16721"/>
    <cellStyle name="20% - Accent3 5 9 2 6" xfId="19633"/>
    <cellStyle name="20% - Accent3 5 9 3" xfId="3163"/>
    <cellStyle name="20% - Accent3 5 9 4" xfId="6079"/>
    <cellStyle name="20% - Accent3 5 9 5" xfId="8991"/>
    <cellStyle name="20% - Accent3 5 9 6" xfId="11905"/>
    <cellStyle name="20% - Accent3 5 9 7" xfId="14817"/>
    <cellStyle name="20% - Accent3 5 9 8" xfId="17729"/>
    <cellStyle name="20% - Accent3 6" xfId="1099"/>
    <cellStyle name="20% - Accent3 6 10" xfId="2054"/>
    <cellStyle name="20% - Accent3 6 10 2" xfId="4971"/>
    <cellStyle name="20% - Accent3 6 10 3" xfId="7885"/>
    <cellStyle name="20% - Accent3 6 10 4" xfId="10799"/>
    <cellStyle name="20% - Accent3 6 10 5" xfId="13711"/>
    <cellStyle name="20% - Accent3 6 10 6" xfId="16623"/>
    <cellStyle name="20% - Accent3 6 10 7" xfId="19535"/>
    <cellStyle name="20% - Accent3 6 11" xfId="4075"/>
    <cellStyle name="20% - Accent3 6 11 2" xfId="6989"/>
    <cellStyle name="20% - Accent3 6 11 3" xfId="9903"/>
    <cellStyle name="20% - Accent3 6 11 4" xfId="12815"/>
    <cellStyle name="20% - Accent3 6 11 5" xfId="15727"/>
    <cellStyle name="20% - Accent3 6 11 6" xfId="18639"/>
    <cellStyle name="20% - Accent3 6 12" xfId="3065"/>
    <cellStyle name="20% - Accent3 6 12 2" xfId="20792"/>
    <cellStyle name="20% - Accent3 6 13" xfId="5981"/>
    <cellStyle name="20% - Accent3 6 14" xfId="8893"/>
    <cellStyle name="20% - Accent3 6 15" xfId="11807"/>
    <cellStyle name="20% - Accent3 6 16" xfId="14719"/>
    <cellStyle name="20% - Accent3 6 17" xfId="17631"/>
    <cellStyle name="20% - Accent3 6 2" xfId="1270"/>
    <cellStyle name="20% - Accent3 6 2 2" xfId="2279"/>
    <cellStyle name="20% - Accent3 6 2 2 2" xfId="5195"/>
    <cellStyle name="20% - Accent3 6 2 2 3" xfId="8109"/>
    <cellStyle name="20% - Accent3 6 2 2 4" xfId="11023"/>
    <cellStyle name="20% - Accent3 6 2 2 5" xfId="13935"/>
    <cellStyle name="20% - Accent3 6 2 2 6" xfId="16847"/>
    <cellStyle name="20% - Accent3 6 2 2 7" xfId="19759"/>
    <cellStyle name="20% - Accent3 6 2 3" xfId="4187"/>
    <cellStyle name="20% - Accent3 6 2 3 2" xfId="7101"/>
    <cellStyle name="20% - Accent3 6 2 3 3" xfId="10015"/>
    <cellStyle name="20% - Accent3 6 2 3 4" xfId="12927"/>
    <cellStyle name="20% - Accent3 6 2 3 5" xfId="15839"/>
    <cellStyle name="20% - Accent3 6 2 3 6" xfId="18751"/>
    <cellStyle name="20% - Accent3 6 2 4" xfId="3289"/>
    <cellStyle name="20% - Accent3 6 2 4 2" xfId="20793"/>
    <cellStyle name="20% - Accent3 6 2 5" xfId="6205"/>
    <cellStyle name="20% - Accent3 6 2 6" xfId="9117"/>
    <cellStyle name="20% - Accent3 6 2 7" xfId="12031"/>
    <cellStyle name="20% - Accent3 6 2 8" xfId="14943"/>
    <cellStyle name="20% - Accent3 6 2 9" xfId="17855"/>
    <cellStyle name="20% - Accent3 6 3" xfId="1382"/>
    <cellStyle name="20% - Accent3 6 3 2" xfId="2391"/>
    <cellStyle name="20% - Accent3 6 3 2 2" xfId="5307"/>
    <cellStyle name="20% - Accent3 6 3 2 3" xfId="8221"/>
    <cellStyle name="20% - Accent3 6 3 2 4" xfId="11135"/>
    <cellStyle name="20% - Accent3 6 3 2 5" xfId="14047"/>
    <cellStyle name="20% - Accent3 6 3 2 6" xfId="16959"/>
    <cellStyle name="20% - Accent3 6 3 2 7" xfId="19871"/>
    <cellStyle name="20% - Accent3 6 3 3" xfId="4299"/>
    <cellStyle name="20% - Accent3 6 3 3 2" xfId="7213"/>
    <cellStyle name="20% - Accent3 6 3 3 3" xfId="10127"/>
    <cellStyle name="20% - Accent3 6 3 3 4" xfId="13039"/>
    <cellStyle name="20% - Accent3 6 3 3 5" xfId="15951"/>
    <cellStyle name="20% - Accent3 6 3 3 6" xfId="18863"/>
    <cellStyle name="20% - Accent3 6 3 4" xfId="3401"/>
    <cellStyle name="20% - Accent3 6 3 4 2" xfId="20794"/>
    <cellStyle name="20% - Accent3 6 3 5" xfId="6317"/>
    <cellStyle name="20% - Accent3 6 3 6" xfId="9229"/>
    <cellStyle name="20% - Accent3 6 3 7" xfId="12143"/>
    <cellStyle name="20% - Accent3 6 3 8" xfId="15055"/>
    <cellStyle name="20% - Accent3 6 3 9" xfId="17967"/>
    <cellStyle name="20% - Accent3 6 4" xfId="1494"/>
    <cellStyle name="20% - Accent3 6 4 2" xfId="2503"/>
    <cellStyle name="20% - Accent3 6 4 2 2" xfId="5419"/>
    <cellStyle name="20% - Accent3 6 4 2 3" xfId="8333"/>
    <cellStyle name="20% - Accent3 6 4 2 4" xfId="11247"/>
    <cellStyle name="20% - Accent3 6 4 2 5" xfId="14159"/>
    <cellStyle name="20% - Accent3 6 4 2 6" xfId="17071"/>
    <cellStyle name="20% - Accent3 6 4 2 7" xfId="19983"/>
    <cellStyle name="20% - Accent3 6 4 3" xfId="4411"/>
    <cellStyle name="20% - Accent3 6 4 3 2" xfId="7325"/>
    <cellStyle name="20% - Accent3 6 4 3 3" xfId="10239"/>
    <cellStyle name="20% - Accent3 6 4 3 4" xfId="13151"/>
    <cellStyle name="20% - Accent3 6 4 3 5" xfId="16063"/>
    <cellStyle name="20% - Accent3 6 4 3 6" xfId="18975"/>
    <cellStyle name="20% - Accent3 6 4 4" xfId="3513"/>
    <cellStyle name="20% - Accent3 6 4 5" xfId="6429"/>
    <cellStyle name="20% - Accent3 6 4 6" xfId="9341"/>
    <cellStyle name="20% - Accent3 6 4 7" xfId="12255"/>
    <cellStyle name="20% - Accent3 6 4 8" xfId="15167"/>
    <cellStyle name="20% - Accent3 6 4 9" xfId="18079"/>
    <cellStyle name="20% - Accent3 6 5" xfId="1606"/>
    <cellStyle name="20% - Accent3 6 5 2" xfId="2615"/>
    <cellStyle name="20% - Accent3 6 5 2 2" xfId="5531"/>
    <cellStyle name="20% - Accent3 6 5 2 3" xfId="8445"/>
    <cellStyle name="20% - Accent3 6 5 2 4" xfId="11359"/>
    <cellStyle name="20% - Accent3 6 5 2 5" xfId="14271"/>
    <cellStyle name="20% - Accent3 6 5 2 6" xfId="17183"/>
    <cellStyle name="20% - Accent3 6 5 2 7" xfId="20095"/>
    <cellStyle name="20% - Accent3 6 5 3" xfId="4523"/>
    <cellStyle name="20% - Accent3 6 5 3 2" xfId="7437"/>
    <cellStyle name="20% - Accent3 6 5 3 3" xfId="10351"/>
    <cellStyle name="20% - Accent3 6 5 3 4" xfId="13263"/>
    <cellStyle name="20% - Accent3 6 5 3 5" xfId="16175"/>
    <cellStyle name="20% - Accent3 6 5 3 6" xfId="19087"/>
    <cellStyle name="20% - Accent3 6 5 4" xfId="3625"/>
    <cellStyle name="20% - Accent3 6 5 5" xfId="6541"/>
    <cellStyle name="20% - Accent3 6 5 6" xfId="9453"/>
    <cellStyle name="20% - Accent3 6 5 7" xfId="12367"/>
    <cellStyle name="20% - Accent3 6 5 8" xfId="15279"/>
    <cellStyle name="20% - Accent3 6 5 9" xfId="18191"/>
    <cellStyle name="20% - Accent3 6 6" xfId="1718"/>
    <cellStyle name="20% - Accent3 6 6 2" xfId="2727"/>
    <cellStyle name="20% - Accent3 6 6 2 2" xfId="5643"/>
    <cellStyle name="20% - Accent3 6 6 2 3" xfId="8557"/>
    <cellStyle name="20% - Accent3 6 6 2 4" xfId="11471"/>
    <cellStyle name="20% - Accent3 6 6 2 5" xfId="14383"/>
    <cellStyle name="20% - Accent3 6 6 2 6" xfId="17295"/>
    <cellStyle name="20% - Accent3 6 6 2 7" xfId="20207"/>
    <cellStyle name="20% - Accent3 6 6 3" xfId="4635"/>
    <cellStyle name="20% - Accent3 6 6 3 2" xfId="7549"/>
    <cellStyle name="20% - Accent3 6 6 3 3" xfId="10463"/>
    <cellStyle name="20% - Accent3 6 6 3 4" xfId="13375"/>
    <cellStyle name="20% - Accent3 6 6 3 5" xfId="16287"/>
    <cellStyle name="20% - Accent3 6 6 3 6" xfId="19199"/>
    <cellStyle name="20% - Accent3 6 6 4" xfId="3737"/>
    <cellStyle name="20% - Accent3 6 6 5" xfId="6653"/>
    <cellStyle name="20% - Accent3 6 6 6" xfId="9565"/>
    <cellStyle name="20% - Accent3 6 6 7" xfId="12479"/>
    <cellStyle name="20% - Accent3 6 6 8" xfId="15391"/>
    <cellStyle name="20% - Accent3 6 6 9" xfId="18303"/>
    <cellStyle name="20% - Accent3 6 7" xfId="1830"/>
    <cellStyle name="20% - Accent3 6 7 2" xfId="2839"/>
    <cellStyle name="20% - Accent3 6 7 2 2" xfId="5755"/>
    <cellStyle name="20% - Accent3 6 7 2 3" xfId="8669"/>
    <cellStyle name="20% - Accent3 6 7 2 4" xfId="11583"/>
    <cellStyle name="20% - Accent3 6 7 2 5" xfId="14495"/>
    <cellStyle name="20% - Accent3 6 7 2 6" xfId="17407"/>
    <cellStyle name="20% - Accent3 6 7 2 7" xfId="20319"/>
    <cellStyle name="20% - Accent3 6 7 3" xfId="4747"/>
    <cellStyle name="20% - Accent3 6 7 3 2" xfId="7661"/>
    <cellStyle name="20% - Accent3 6 7 3 3" xfId="10575"/>
    <cellStyle name="20% - Accent3 6 7 3 4" xfId="13487"/>
    <cellStyle name="20% - Accent3 6 7 3 5" xfId="16399"/>
    <cellStyle name="20% - Accent3 6 7 3 6" xfId="19311"/>
    <cellStyle name="20% - Accent3 6 7 4" xfId="3849"/>
    <cellStyle name="20% - Accent3 6 7 5" xfId="6765"/>
    <cellStyle name="20% - Accent3 6 7 6" xfId="9677"/>
    <cellStyle name="20% - Accent3 6 7 7" xfId="12591"/>
    <cellStyle name="20% - Accent3 6 7 8" xfId="15503"/>
    <cellStyle name="20% - Accent3 6 7 9" xfId="18415"/>
    <cellStyle name="20% - Accent3 6 8" xfId="1942"/>
    <cellStyle name="20% - Accent3 6 8 2" xfId="2951"/>
    <cellStyle name="20% - Accent3 6 8 2 2" xfId="5867"/>
    <cellStyle name="20% - Accent3 6 8 2 3" xfId="8781"/>
    <cellStyle name="20% - Accent3 6 8 2 4" xfId="11695"/>
    <cellStyle name="20% - Accent3 6 8 2 5" xfId="14607"/>
    <cellStyle name="20% - Accent3 6 8 2 6" xfId="17519"/>
    <cellStyle name="20% - Accent3 6 8 2 7" xfId="20431"/>
    <cellStyle name="20% - Accent3 6 8 3" xfId="4859"/>
    <cellStyle name="20% - Accent3 6 8 3 2" xfId="7773"/>
    <cellStyle name="20% - Accent3 6 8 3 3" xfId="10687"/>
    <cellStyle name="20% - Accent3 6 8 3 4" xfId="13599"/>
    <cellStyle name="20% - Accent3 6 8 3 5" xfId="16511"/>
    <cellStyle name="20% - Accent3 6 8 3 6" xfId="19423"/>
    <cellStyle name="20% - Accent3 6 8 4" xfId="3961"/>
    <cellStyle name="20% - Accent3 6 8 5" xfId="6877"/>
    <cellStyle name="20% - Accent3 6 8 6" xfId="9789"/>
    <cellStyle name="20% - Accent3 6 8 7" xfId="12703"/>
    <cellStyle name="20% - Accent3 6 8 8" xfId="15615"/>
    <cellStyle name="20% - Accent3 6 8 9" xfId="18527"/>
    <cellStyle name="20% - Accent3 6 9" xfId="2167"/>
    <cellStyle name="20% - Accent3 6 9 2" xfId="5083"/>
    <cellStyle name="20% - Accent3 6 9 2 2" xfId="7997"/>
    <cellStyle name="20% - Accent3 6 9 2 3" xfId="10911"/>
    <cellStyle name="20% - Accent3 6 9 2 4" xfId="13823"/>
    <cellStyle name="20% - Accent3 6 9 2 5" xfId="16735"/>
    <cellStyle name="20% - Accent3 6 9 2 6" xfId="19647"/>
    <cellStyle name="20% - Accent3 6 9 3" xfId="3177"/>
    <cellStyle name="20% - Accent3 6 9 4" xfId="6093"/>
    <cellStyle name="20% - Accent3 6 9 5" xfId="9005"/>
    <cellStyle name="20% - Accent3 6 9 6" xfId="11919"/>
    <cellStyle name="20% - Accent3 6 9 7" xfId="14831"/>
    <cellStyle name="20% - Accent3 6 9 8" xfId="17743"/>
    <cellStyle name="20% - Accent3 7" xfId="1113"/>
    <cellStyle name="20% - Accent3 7 10" xfId="2068"/>
    <cellStyle name="20% - Accent3 7 10 2" xfId="4985"/>
    <cellStyle name="20% - Accent3 7 10 3" xfId="7899"/>
    <cellStyle name="20% - Accent3 7 10 4" xfId="10813"/>
    <cellStyle name="20% - Accent3 7 10 5" xfId="13725"/>
    <cellStyle name="20% - Accent3 7 10 6" xfId="16637"/>
    <cellStyle name="20% - Accent3 7 10 7" xfId="19549"/>
    <cellStyle name="20% - Accent3 7 11" xfId="4089"/>
    <cellStyle name="20% - Accent3 7 11 2" xfId="7003"/>
    <cellStyle name="20% - Accent3 7 11 3" xfId="9917"/>
    <cellStyle name="20% - Accent3 7 11 4" xfId="12829"/>
    <cellStyle name="20% - Accent3 7 11 5" xfId="15741"/>
    <cellStyle name="20% - Accent3 7 11 6" xfId="18653"/>
    <cellStyle name="20% - Accent3 7 12" xfId="3079"/>
    <cellStyle name="20% - Accent3 7 12 2" xfId="20795"/>
    <cellStyle name="20% - Accent3 7 13" xfId="5995"/>
    <cellStyle name="20% - Accent3 7 14" xfId="8907"/>
    <cellStyle name="20% - Accent3 7 15" xfId="11821"/>
    <cellStyle name="20% - Accent3 7 16" xfId="14733"/>
    <cellStyle name="20% - Accent3 7 17" xfId="17645"/>
    <cellStyle name="20% - Accent3 7 2" xfId="1284"/>
    <cellStyle name="20% - Accent3 7 2 2" xfId="2293"/>
    <cellStyle name="20% - Accent3 7 2 2 2" xfId="5209"/>
    <cellStyle name="20% - Accent3 7 2 2 3" xfId="8123"/>
    <cellStyle name="20% - Accent3 7 2 2 4" xfId="11037"/>
    <cellStyle name="20% - Accent3 7 2 2 5" xfId="13949"/>
    <cellStyle name="20% - Accent3 7 2 2 6" xfId="16861"/>
    <cellStyle name="20% - Accent3 7 2 2 7" xfId="19773"/>
    <cellStyle name="20% - Accent3 7 2 3" xfId="4201"/>
    <cellStyle name="20% - Accent3 7 2 3 2" xfId="7115"/>
    <cellStyle name="20% - Accent3 7 2 3 3" xfId="10029"/>
    <cellStyle name="20% - Accent3 7 2 3 4" xfId="12941"/>
    <cellStyle name="20% - Accent3 7 2 3 5" xfId="15853"/>
    <cellStyle name="20% - Accent3 7 2 3 6" xfId="18765"/>
    <cellStyle name="20% - Accent3 7 2 4" xfId="3303"/>
    <cellStyle name="20% - Accent3 7 2 4 2" xfId="20796"/>
    <cellStyle name="20% - Accent3 7 2 5" xfId="6219"/>
    <cellStyle name="20% - Accent3 7 2 6" xfId="9131"/>
    <cellStyle name="20% - Accent3 7 2 7" xfId="12045"/>
    <cellStyle name="20% - Accent3 7 2 8" xfId="14957"/>
    <cellStyle name="20% - Accent3 7 2 9" xfId="17869"/>
    <cellStyle name="20% - Accent3 7 3" xfId="1396"/>
    <cellStyle name="20% - Accent3 7 3 2" xfId="2405"/>
    <cellStyle name="20% - Accent3 7 3 2 2" xfId="5321"/>
    <cellStyle name="20% - Accent3 7 3 2 3" xfId="8235"/>
    <cellStyle name="20% - Accent3 7 3 2 4" xfId="11149"/>
    <cellStyle name="20% - Accent3 7 3 2 5" xfId="14061"/>
    <cellStyle name="20% - Accent3 7 3 2 6" xfId="16973"/>
    <cellStyle name="20% - Accent3 7 3 2 7" xfId="19885"/>
    <cellStyle name="20% - Accent3 7 3 3" xfId="4313"/>
    <cellStyle name="20% - Accent3 7 3 3 2" xfId="7227"/>
    <cellStyle name="20% - Accent3 7 3 3 3" xfId="10141"/>
    <cellStyle name="20% - Accent3 7 3 3 4" xfId="13053"/>
    <cellStyle name="20% - Accent3 7 3 3 5" xfId="15965"/>
    <cellStyle name="20% - Accent3 7 3 3 6" xfId="18877"/>
    <cellStyle name="20% - Accent3 7 3 4" xfId="3415"/>
    <cellStyle name="20% - Accent3 7 3 4 2" xfId="20797"/>
    <cellStyle name="20% - Accent3 7 3 5" xfId="6331"/>
    <cellStyle name="20% - Accent3 7 3 6" xfId="9243"/>
    <cellStyle name="20% - Accent3 7 3 7" xfId="12157"/>
    <cellStyle name="20% - Accent3 7 3 8" xfId="15069"/>
    <cellStyle name="20% - Accent3 7 3 9" xfId="17981"/>
    <cellStyle name="20% - Accent3 7 4" xfId="1508"/>
    <cellStyle name="20% - Accent3 7 4 2" xfId="2517"/>
    <cellStyle name="20% - Accent3 7 4 2 2" xfId="5433"/>
    <cellStyle name="20% - Accent3 7 4 2 3" xfId="8347"/>
    <cellStyle name="20% - Accent3 7 4 2 4" xfId="11261"/>
    <cellStyle name="20% - Accent3 7 4 2 5" xfId="14173"/>
    <cellStyle name="20% - Accent3 7 4 2 6" xfId="17085"/>
    <cellStyle name="20% - Accent3 7 4 2 7" xfId="19997"/>
    <cellStyle name="20% - Accent3 7 4 3" xfId="4425"/>
    <cellStyle name="20% - Accent3 7 4 3 2" xfId="7339"/>
    <cellStyle name="20% - Accent3 7 4 3 3" xfId="10253"/>
    <cellStyle name="20% - Accent3 7 4 3 4" xfId="13165"/>
    <cellStyle name="20% - Accent3 7 4 3 5" xfId="16077"/>
    <cellStyle name="20% - Accent3 7 4 3 6" xfId="18989"/>
    <cellStyle name="20% - Accent3 7 4 4" xfId="3527"/>
    <cellStyle name="20% - Accent3 7 4 5" xfId="6443"/>
    <cellStyle name="20% - Accent3 7 4 6" xfId="9355"/>
    <cellStyle name="20% - Accent3 7 4 7" xfId="12269"/>
    <cellStyle name="20% - Accent3 7 4 8" xfId="15181"/>
    <cellStyle name="20% - Accent3 7 4 9" xfId="18093"/>
    <cellStyle name="20% - Accent3 7 5" xfId="1620"/>
    <cellStyle name="20% - Accent3 7 5 2" xfId="2629"/>
    <cellStyle name="20% - Accent3 7 5 2 2" xfId="5545"/>
    <cellStyle name="20% - Accent3 7 5 2 3" xfId="8459"/>
    <cellStyle name="20% - Accent3 7 5 2 4" xfId="11373"/>
    <cellStyle name="20% - Accent3 7 5 2 5" xfId="14285"/>
    <cellStyle name="20% - Accent3 7 5 2 6" xfId="17197"/>
    <cellStyle name="20% - Accent3 7 5 2 7" xfId="20109"/>
    <cellStyle name="20% - Accent3 7 5 3" xfId="4537"/>
    <cellStyle name="20% - Accent3 7 5 3 2" xfId="7451"/>
    <cellStyle name="20% - Accent3 7 5 3 3" xfId="10365"/>
    <cellStyle name="20% - Accent3 7 5 3 4" xfId="13277"/>
    <cellStyle name="20% - Accent3 7 5 3 5" xfId="16189"/>
    <cellStyle name="20% - Accent3 7 5 3 6" xfId="19101"/>
    <cellStyle name="20% - Accent3 7 5 4" xfId="3639"/>
    <cellStyle name="20% - Accent3 7 5 5" xfId="6555"/>
    <cellStyle name="20% - Accent3 7 5 6" xfId="9467"/>
    <cellStyle name="20% - Accent3 7 5 7" xfId="12381"/>
    <cellStyle name="20% - Accent3 7 5 8" xfId="15293"/>
    <cellStyle name="20% - Accent3 7 5 9" xfId="18205"/>
    <cellStyle name="20% - Accent3 7 6" xfId="1732"/>
    <cellStyle name="20% - Accent3 7 6 2" xfId="2741"/>
    <cellStyle name="20% - Accent3 7 6 2 2" xfId="5657"/>
    <cellStyle name="20% - Accent3 7 6 2 3" xfId="8571"/>
    <cellStyle name="20% - Accent3 7 6 2 4" xfId="11485"/>
    <cellStyle name="20% - Accent3 7 6 2 5" xfId="14397"/>
    <cellStyle name="20% - Accent3 7 6 2 6" xfId="17309"/>
    <cellStyle name="20% - Accent3 7 6 2 7" xfId="20221"/>
    <cellStyle name="20% - Accent3 7 6 3" xfId="4649"/>
    <cellStyle name="20% - Accent3 7 6 3 2" xfId="7563"/>
    <cellStyle name="20% - Accent3 7 6 3 3" xfId="10477"/>
    <cellStyle name="20% - Accent3 7 6 3 4" xfId="13389"/>
    <cellStyle name="20% - Accent3 7 6 3 5" xfId="16301"/>
    <cellStyle name="20% - Accent3 7 6 3 6" xfId="19213"/>
    <cellStyle name="20% - Accent3 7 6 4" xfId="3751"/>
    <cellStyle name="20% - Accent3 7 6 5" xfId="6667"/>
    <cellStyle name="20% - Accent3 7 6 6" xfId="9579"/>
    <cellStyle name="20% - Accent3 7 6 7" xfId="12493"/>
    <cellStyle name="20% - Accent3 7 6 8" xfId="15405"/>
    <cellStyle name="20% - Accent3 7 6 9" xfId="18317"/>
    <cellStyle name="20% - Accent3 7 7" xfId="1844"/>
    <cellStyle name="20% - Accent3 7 7 2" xfId="2853"/>
    <cellStyle name="20% - Accent3 7 7 2 2" xfId="5769"/>
    <cellStyle name="20% - Accent3 7 7 2 3" xfId="8683"/>
    <cellStyle name="20% - Accent3 7 7 2 4" xfId="11597"/>
    <cellStyle name="20% - Accent3 7 7 2 5" xfId="14509"/>
    <cellStyle name="20% - Accent3 7 7 2 6" xfId="17421"/>
    <cellStyle name="20% - Accent3 7 7 2 7" xfId="20333"/>
    <cellStyle name="20% - Accent3 7 7 3" xfId="4761"/>
    <cellStyle name="20% - Accent3 7 7 3 2" xfId="7675"/>
    <cellStyle name="20% - Accent3 7 7 3 3" xfId="10589"/>
    <cellStyle name="20% - Accent3 7 7 3 4" xfId="13501"/>
    <cellStyle name="20% - Accent3 7 7 3 5" xfId="16413"/>
    <cellStyle name="20% - Accent3 7 7 3 6" xfId="19325"/>
    <cellStyle name="20% - Accent3 7 7 4" xfId="3863"/>
    <cellStyle name="20% - Accent3 7 7 5" xfId="6779"/>
    <cellStyle name="20% - Accent3 7 7 6" xfId="9691"/>
    <cellStyle name="20% - Accent3 7 7 7" xfId="12605"/>
    <cellStyle name="20% - Accent3 7 7 8" xfId="15517"/>
    <cellStyle name="20% - Accent3 7 7 9" xfId="18429"/>
    <cellStyle name="20% - Accent3 7 8" xfId="1956"/>
    <cellStyle name="20% - Accent3 7 8 2" xfId="2965"/>
    <cellStyle name="20% - Accent3 7 8 2 2" xfId="5881"/>
    <cellStyle name="20% - Accent3 7 8 2 3" xfId="8795"/>
    <cellStyle name="20% - Accent3 7 8 2 4" xfId="11709"/>
    <cellStyle name="20% - Accent3 7 8 2 5" xfId="14621"/>
    <cellStyle name="20% - Accent3 7 8 2 6" xfId="17533"/>
    <cellStyle name="20% - Accent3 7 8 2 7" xfId="20445"/>
    <cellStyle name="20% - Accent3 7 8 3" xfId="4873"/>
    <cellStyle name="20% - Accent3 7 8 3 2" xfId="7787"/>
    <cellStyle name="20% - Accent3 7 8 3 3" xfId="10701"/>
    <cellStyle name="20% - Accent3 7 8 3 4" xfId="13613"/>
    <cellStyle name="20% - Accent3 7 8 3 5" xfId="16525"/>
    <cellStyle name="20% - Accent3 7 8 3 6" xfId="19437"/>
    <cellStyle name="20% - Accent3 7 8 4" xfId="3975"/>
    <cellStyle name="20% - Accent3 7 8 5" xfId="6891"/>
    <cellStyle name="20% - Accent3 7 8 6" xfId="9803"/>
    <cellStyle name="20% - Accent3 7 8 7" xfId="12717"/>
    <cellStyle name="20% - Accent3 7 8 8" xfId="15629"/>
    <cellStyle name="20% - Accent3 7 8 9" xfId="18541"/>
    <cellStyle name="20% - Accent3 7 9" xfId="2181"/>
    <cellStyle name="20% - Accent3 7 9 2" xfId="5097"/>
    <cellStyle name="20% - Accent3 7 9 2 2" xfId="8011"/>
    <cellStyle name="20% - Accent3 7 9 2 3" xfId="10925"/>
    <cellStyle name="20% - Accent3 7 9 2 4" xfId="13837"/>
    <cellStyle name="20% - Accent3 7 9 2 5" xfId="16749"/>
    <cellStyle name="20% - Accent3 7 9 2 6" xfId="19661"/>
    <cellStyle name="20% - Accent3 7 9 3" xfId="3191"/>
    <cellStyle name="20% - Accent3 7 9 4" xfId="6107"/>
    <cellStyle name="20% - Accent3 7 9 5" xfId="9019"/>
    <cellStyle name="20% - Accent3 7 9 6" xfId="11933"/>
    <cellStyle name="20% - Accent3 7 9 7" xfId="14845"/>
    <cellStyle name="20% - Accent3 7 9 8" xfId="17757"/>
    <cellStyle name="20% - Accent3 8" xfId="1127"/>
    <cellStyle name="20% - Accent3 8 10" xfId="2082"/>
    <cellStyle name="20% - Accent3 8 10 2" xfId="4999"/>
    <cellStyle name="20% - Accent3 8 10 3" xfId="7913"/>
    <cellStyle name="20% - Accent3 8 10 4" xfId="10827"/>
    <cellStyle name="20% - Accent3 8 10 5" xfId="13739"/>
    <cellStyle name="20% - Accent3 8 10 6" xfId="16651"/>
    <cellStyle name="20% - Accent3 8 10 7" xfId="19563"/>
    <cellStyle name="20% - Accent3 8 11" xfId="4103"/>
    <cellStyle name="20% - Accent3 8 11 2" xfId="7017"/>
    <cellStyle name="20% - Accent3 8 11 3" xfId="9931"/>
    <cellStyle name="20% - Accent3 8 11 4" xfId="12843"/>
    <cellStyle name="20% - Accent3 8 11 5" xfId="15755"/>
    <cellStyle name="20% - Accent3 8 11 6" xfId="18667"/>
    <cellStyle name="20% - Accent3 8 12" xfId="3093"/>
    <cellStyle name="20% - Accent3 8 12 2" xfId="20798"/>
    <cellStyle name="20% - Accent3 8 13" xfId="6009"/>
    <cellStyle name="20% - Accent3 8 14" xfId="8921"/>
    <cellStyle name="20% - Accent3 8 15" xfId="11835"/>
    <cellStyle name="20% - Accent3 8 16" xfId="14747"/>
    <cellStyle name="20% - Accent3 8 17" xfId="17659"/>
    <cellStyle name="20% - Accent3 8 2" xfId="1298"/>
    <cellStyle name="20% - Accent3 8 2 2" xfId="2307"/>
    <cellStyle name="20% - Accent3 8 2 2 2" xfId="5223"/>
    <cellStyle name="20% - Accent3 8 2 2 3" xfId="8137"/>
    <cellStyle name="20% - Accent3 8 2 2 4" xfId="11051"/>
    <cellStyle name="20% - Accent3 8 2 2 5" xfId="13963"/>
    <cellStyle name="20% - Accent3 8 2 2 6" xfId="16875"/>
    <cellStyle name="20% - Accent3 8 2 2 7" xfId="19787"/>
    <cellStyle name="20% - Accent3 8 2 3" xfId="4215"/>
    <cellStyle name="20% - Accent3 8 2 3 2" xfId="7129"/>
    <cellStyle name="20% - Accent3 8 2 3 3" xfId="10043"/>
    <cellStyle name="20% - Accent3 8 2 3 4" xfId="12955"/>
    <cellStyle name="20% - Accent3 8 2 3 5" xfId="15867"/>
    <cellStyle name="20% - Accent3 8 2 3 6" xfId="18779"/>
    <cellStyle name="20% - Accent3 8 2 4" xfId="3317"/>
    <cellStyle name="20% - Accent3 8 2 4 2" xfId="20799"/>
    <cellStyle name="20% - Accent3 8 2 5" xfId="6233"/>
    <cellStyle name="20% - Accent3 8 2 6" xfId="9145"/>
    <cellStyle name="20% - Accent3 8 2 7" xfId="12059"/>
    <cellStyle name="20% - Accent3 8 2 8" xfId="14971"/>
    <cellStyle name="20% - Accent3 8 2 9" xfId="17883"/>
    <cellStyle name="20% - Accent3 8 3" xfId="1410"/>
    <cellStyle name="20% - Accent3 8 3 2" xfId="2419"/>
    <cellStyle name="20% - Accent3 8 3 2 2" xfId="5335"/>
    <cellStyle name="20% - Accent3 8 3 2 3" xfId="8249"/>
    <cellStyle name="20% - Accent3 8 3 2 4" xfId="11163"/>
    <cellStyle name="20% - Accent3 8 3 2 5" xfId="14075"/>
    <cellStyle name="20% - Accent3 8 3 2 6" xfId="16987"/>
    <cellStyle name="20% - Accent3 8 3 2 7" xfId="19899"/>
    <cellStyle name="20% - Accent3 8 3 3" xfId="4327"/>
    <cellStyle name="20% - Accent3 8 3 3 2" xfId="7241"/>
    <cellStyle name="20% - Accent3 8 3 3 3" xfId="10155"/>
    <cellStyle name="20% - Accent3 8 3 3 4" xfId="13067"/>
    <cellStyle name="20% - Accent3 8 3 3 5" xfId="15979"/>
    <cellStyle name="20% - Accent3 8 3 3 6" xfId="18891"/>
    <cellStyle name="20% - Accent3 8 3 4" xfId="3429"/>
    <cellStyle name="20% - Accent3 8 3 4 2" xfId="20800"/>
    <cellStyle name="20% - Accent3 8 3 5" xfId="6345"/>
    <cellStyle name="20% - Accent3 8 3 6" xfId="9257"/>
    <cellStyle name="20% - Accent3 8 3 7" xfId="12171"/>
    <cellStyle name="20% - Accent3 8 3 8" xfId="15083"/>
    <cellStyle name="20% - Accent3 8 3 9" xfId="17995"/>
    <cellStyle name="20% - Accent3 8 4" xfId="1522"/>
    <cellStyle name="20% - Accent3 8 4 2" xfId="2531"/>
    <cellStyle name="20% - Accent3 8 4 2 2" xfId="5447"/>
    <cellStyle name="20% - Accent3 8 4 2 3" xfId="8361"/>
    <cellStyle name="20% - Accent3 8 4 2 4" xfId="11275"/>
    <cellStyle name="20% - Accent3 8 4 2 5" xfId="14187"/>
    <cellStyle name="20% - Accent3 8 4 2 6" xfId="17099"/>
    <cellStyle name="20% - Accent3 8 4 2 7" xfId="20011"/>
    <cellStyle name="20% - Accent3 8 4 3" xfId="4439"/>
    <cellStyle name="20% - Accent3 8 4 3 2" xfId="7353"/>
    <cellStyle name="20% - Accent3 8 4 3 3" xfId="10267"/>
    <cellStyle name="20% - Accent3 8 4 3 4" xfId="13179"/>
    <cellStyle name="20% - Accent3 8 4 3 5" xfId="16091"/>
    <cellStyle name="20% - Accent3 8 4 3 6" xfId="19003"/>
    <cellStyle name="20% - Accent3 8 4 4" xfId="3541"/>
    <cellStyle name="20% - Accent3 8 4 5" xfId="6457"/>
    <cellStyle name="20% - Accent3 8 4 6" xfId="9369"/>
    <cellStyle name="20% - Accent3 8 4 7" xfId="12283"/>
    <cellStyle name="20% - Accent3 8 4 8" xfId="15195"/>
    <cellStyle name="20% - Accent3 8 4 9" xfId="18107"/>
    <cellStyle name="20% - Accent3 8 5" xfId="1634"/>
    <cellStyle name="20% - Accent3 8 5 2" xfId="2643"/>
    <cellStyle name="20% - Accent3 8 5 2 2" xfId="5559"/>
    <cellStyle name="20% - Accent3 8 5 2 3" xfId="8473"/>
    <cellStyle name="20% - Accent3 8 5 2 4" xfId="11387"/>
    <cellStyle name="20% - Accent3 8 5 2 5" xfId="14299"/>
    <cellStyle name="20% - Accent3 8 5 2 6" xfId="17211"/>
    <cellStyle name="20% - Accent3 8 5 2 7" xfId="20123"/>
    <cellStyle name="20% - Accent3 8 5 3" xfId="4551"/>
    <cellStyle name="20% - Accent3 8 5 3 2" xfId="7465"/>
    <cellStyle name="20% - Accent3 8 5 3 3" xfId="10379"/>
    <cellStyle name="20% - Accent3 8 5 3 4" xfId="13291"/>
    <cellStyle name="20% - Accent3 8 5 3 5" xfId="16203"/>
    <cellStyle name="20% - Accent3 8 5 3 6" xfId="19115"/>
    <cellStyle name="20% - Accent3 8 5 4" xfId="3653"/>
    <cellStyle name="20% - Accent3 8 5 5" xfId="6569"/>
    <cellStyle name="20% - Accent3 8 5 6" xfId="9481"/>
    <cellStyle name="20% - Accent3 8 5 7" xfId="12395"/>
    <cellStyle name="20% - Accent3 8 5 8" xfId="15307"/>
    <cellStyle name="20% - Accent3 8 5 9" xfId="18219"/>
    <cellStyle name="20% - Accent3 8 6" xfId="1746"/>
    <cellStyle name="20% - Accent3 8 6 2" xfId="2755"/>
    <cellStyle name="20% - Accent3 8 6 2 2" xfId="5671"/>
    <cellStyle name="20% - Accent3 8 6 2 3" xfId="8585"/>
    <cellStyle name="20% - Accent3 8 6 2 4" xfId="11499"/>
    <cellStyle name="20% - Accent3 8 6 2 5" xfId="14411"/>
    <cellStyle name="20% - Accent3 8 6 2 6" xfId="17323"/>
    <cellStyle name="20% - Accent3 8 6 2 7" xfId="20235"/>
    <cellStyle name="20% - Accent3 8 6 3" xfId="4663"/>
    <cellStyle name="20% - Accent3 8 6 3 2" xfId="7577"/>
    <cellStyle name="20% - Accent3 8 6 3 3" xfId="10491"/>
    <cellStyle name="20% - Accent3 8 6 3 4" xfId="13403"/>
    <cellStyle name="20% - Accent3 8 6 3 5" xfId="16315"/>
    <cellStyle name="20% - Accent3 8 6 3 6" xfId="19227"/>
    <cellStyle name="20% - Accent3 8 6 4" xfId="3765"/>
    <cellStyle name="20% - Accent3 8 6 5" xfId="6681"/>
    <cellStyle name="20% - Accent3 8 6 6" xfId="9593"/>
    <cellStyle name="20% - Accent3 8 6 7" xfId="12507"/>
    <cellStyle name="20% - Accent3 8 6 8" xfId="15419"/>
    <cellStyle name="20% - Accent3 8 6 9" xfId="18331"/>
    <cellStyle name="20% - Accent3 8 7" xfId="1858"/>
    <cellStyle name="20% - Accent3 8 7 2" xfId="2867"/>
    <cellStyle name="20% - Accent3 8 7 2 2" xfId="5783"/>
    <cellStyle name="20% - Accent3 8 7 2 3" xfId="8697"/>
    <cellStyle name="20% - Accent3 8 7 2 4" xfId="11611"/>
    <cellStyle name="20% - Accent3 8 7 2 5" xfId="14523"/>
    <cellStyle name="20% - Accent3 8 7 2 6" xfId="17435"/>
    <cellStyle name="20% - Accent3 8 7 2 7" xfId="20347"/>
    <cellStyle name="20% - Accent3 8 7 3" xfId="4775"/>
    <cellStyle name="20% - Accent3 8 7 3 2" xfId="7689"/>
    <cellStyle name="20% - Accent3 8 7 3 3" xfId="10603"/>
    <cellStyle name="20% - Accent3 8 7 3 4" xfId="13515"/>
    <cellStyle name="20% - Accent3 8 7 3 5" xfId="16427"/>
    <cellStyle name="20% - Accent3 8 7 3 6" xfId="19339"/>
    <cellStyle name="20% - Accent3 8 7 4" xfId="3877"/>
    <cellStyle name="20% - Accent3 8 7 5" xfId="6793"/>
    <cellStyle name="20% - Accent3 8 7 6" xfId="9705"/>
    <cellStyle name="20% - Accent3 8 7 7" xfId="12619"/>
    <cellStyle name="20% - Accent3 8 7 8" xfId="15531"/>
    <cellStyle name="20% - Accent3 8 7 9" xfId="18443"/>
    <cellStyle name="20% - Accent3 8 8" xfId="1970"/>
    <cellStyle name="20% - Accent3 8 8 2" xfId="2979"/>
    <cellStyle name="20% - Accent3 8 8 2 2" xfId="5895"/>
    <cellStyle name="20% - Accent3 8 8 2 3" xfId="8809"/>
    <cellStyle name="20% - Accent3 8 8 2 4" xfId="11723"/>
    <cellStyle name="20% - Accent3 8 8 2 5" xfId="14635"/>
    <cellStyle name="20% - Accent3 8 8 2 6" xfId="17547"/>
    <cellStyle name="20% - Accent3 8 8 2 7" xfId="20459"/>
    <cellStyle name="20% - Accent3 8 8 3" xfId="4887"/>
    <cellStyle name="20% - Accent3 8 8 3 2" xfId="7801"/>
    <cellStyle name="20% - Accent3 8 8 3 3" xfId="10715"/>
    <cellStyle name="20% - Accent3 8 8 3 4" xfId="13627"/>
    <cellStyle name="20% - Accent3 8 8 3 5" xfId="16539"/>
    <cellStyle name="20% - Accent3 8 8 3 6" xfId="19451"/>
    <cellStyle name="20% - Accent3 8 8 4" xfId="3989"/>
    <cellStyle name="20% - Accent3 8 8 5" xfId="6905"/>
    <cellStyle name="20% - Accent3 8 8 6" xfId="9817"/>
    <cellStyle name="20% - Accent3 8 8 7" xfId="12731"/>
    <cellStyle name="20% - Accent3 8 8 8" xfId="15643"/>
    <cellStyle name="20% - Accent3 8 8 9" xfId="18555"/>
    <cellStyle name="20% - Accent3 8 9" xfId="2195"/>
    <cellStyle name="20% - Accent3 8 9 2" xfId="5111"/>
    <cellStyle name="20% - Accent3 8 9 2 2" xfId="8025"/>
    <cellStyle name="20% - Accent3 8 9 2 3" xfId="10939"/>
    <cellStyle name="20% - Accent3 8 9 2 4" xfId="13851"/>
    <cellStyle name="20% - Accent3 8 9 2 5" xfId="16763"/>
    <cellStyle name="20% - Accent3 8 9 2 6" xfId="19675"/>
    <cellStyle name="20% - Accent3 8 9 3" xfId="3205"/>
    <cellStyle name="20% - Accent3 8 9 4" xfId="6121"/>
    <cellStyle name="20% - Accent3 8 9 5" xfId="9033"/>
    <cellStyle name="20% - Accent3 8 9 6" xfId="11947"/>
    <cellStyle name="20% - Accent3 8 9 7" xfId="14859"/>
    <cellStyle name="20% - Accent3 8 9 8" xfId="17771"/>
    <cellStyle name="20% - Accent3 9" xfId="1137"/>
    <cellStyle name="20% - Accent3 9 2" xfId="20802"/>
    <cellStyle name="20% - Accent3 9 3" xfId="20803"/>
    <cellStyle name="20% - Accent3 9 4" xfId="20801"/>
    <cellStyle name="20% - Accent4 10" xfId="1200"/>
    <cellStyle name="20% - Accent4 10 2" xfId="2209"/>
    <cellStyle name="20% - Accent4 10 2 2" xfId="5125"/>
    <cellStyle name="20% - Accent4 10 2 2 2" xfId="20806"/>
    <cellStyle name="20% - Accent4 10 2 3" xfId="8039"/>
    <cellStyle name="20% - Accent4 10 2 4" xfId="10953"/>
    <cellStyle name="20% - Accent4 10 2 5" xfId="13865"/>
    <cellStyle name="20% - Accent4 10 2 6" xfId="16777"/>
    <cellStyle name="20% - Accent4 10 2 7" xfId="19689"/>
    <cellStyle name="20% - Accent4 10 3" xfId="4117"/>
    <cellStyle name="20% - Accent4 10 3 2" xfId="7031"/>
    <cellStyle name="20% - Accent4 10 3 2 2" xfId="20807"/>
    <cellStyle name="20% - Accent4 10 3 3" xfId="9945"/>
    <cellStyle name="20% - Accent4 10 3 4" xfId="12857"/>
    <cellStyle name="20% - Accent4 10 3 5" xfId="15769"/>
    <cellStyle name="20% - Accent4 10 3 6" xfId="18681"/>
    <cellStyle name="20% - Accent4 10 4" xfId="3219"/>
    <cellStyle name="20% - Accent4 10 4 2" xfId="20805"/>
    <cellStyle name="20% - Accent4 10 5" xfId="6135"/>
    <cellStyle name="20% - Accent4 10 6" xfId="9047"/>
    <cellStyle name="20% - Accent4 10 7" xfId="11961"/>
    <cellStyle name="20% - Accent4 10 8" xfId="14873"/>
    <cellStyle name="20% - Accent4 10 9" xfId="17785"/>
    <cellStyle name="20% - Accent4 11" xfId="1312"/>
    <cellStyle name="20% - Accent4 11 2" xfId="2321"/>
    <cellStyle name="20% - Accent4 11 2 2" xfId="5237"/>
    <cellStyle name="20% - Accent4 11 2 2 2" xfId="20809"/>
    <cellStyle name="20% - Accent4 11 2 3" xfId="8151"/>
    <cellStyle name="20% - Accent4 11 2 4" xfId="11065"/>
    <cellStyle name="20% - Accent4 11 2 5" xfId="13977"/>
    <cellStyle name="20% - Accent4 11 2 6" xfId="16889"/>
    <cellStyle name="20% - Accent4 11 2 7" xfId="19801"/>
    <cellStyle name="20% - Accent4 11 3" xfId="4229"/>
    <cellStyle name="20% - Accent4 11 3 2" xfId="7143"/>
    <cellStyle name="20% - Accent4 11 3 2 2" xfId="20810"/>
    <cellStyle name="20% - Accent4 11 3 3" xfId="10057"/>
    <cellStyle name="20% - Accent4 11 3 4" xfId="12969"/>
    <cellStyle name="20% - Accent4 11 3 5" xfId="15881"/>
    <cellStyle name="20% - Accent4 11 3 6" xfId="18793"/>
    <cellStyle name="20% - Accent4 11 4" xfId="3331"/>
    <cellStyle name="20% - Accent4 11 4 2" xfId="20808"/>
    <cellStyle name="20% - Accent4 11 5" xfId="6247"/>
    <cellStyle name="20% - Accent4 11 6" xfId="9159"/>
    <cellStyle name="20% - Accent4 11 7" xfId="12073"/>
    <cellStyle name="20% - Accent4 11 8" xfId="14985"/>
    <cellStyle name="20% - Accent4 11 9" xfId="17897"/>
    <cellStyle name="20% - Accent4 12" xfId="1424"/>
    <cellStyle name="20% - Accent4 12 2" xfId="2433"/>
    <cellStyle name="20% - Accent4 12 2 2" xfId="5349"/>
    <cellStyle name="20% - Accent4 12 2 2 2" xfId="20812"/>
    <cellStyle name="20% - Accent4 12 2 3" xfId="8263"/>
    <cellStyle name="20% - Accent4 12 2 4" xfId="11177"/>
    <cellStyle name="20% - Accent4 12 2 5" xfId="14089"/>
    <cellStyle name="20% - Accent4 12 2 6" xfId="17001"/>
    <cellStyle name="20% - Accent4 12 2 7" xfId="19913"/>
    <cellStyle name="20% - Accent4 12 3" xfId="4341"/>
    <cellStyle name="20% - Accent4 12 3 2" xfId="7255"/>
    <cellStyle name="20% - Accent4 12 3 2 2" xfId="20813"/>
    <cellStyle name="20% - Accent4 12 3 3" xfId="10169"/>
    <cellStyle name="20% - Accent4 12 3 4" xfId="13081"/>
    <cellStyle name="20% - Accent4 12 3 5" xfId="15993"/>
    <cellStyle name="20% - Accent4 12 3 6" xfId="18905"/>
    <cellStyle name="20% - Accent4 12 4" xfId="3443"/>
    <cellStyle name="20% - Accent4 12 4 2" xfId="20811"/>
    <cellStyle name="20% - Accent4 12 5" xfId="6359"/>
    <cellStyle name="20% - Accent4 12 6" xfId="9271"/>
    <cellStyle name="20% - Accent4 12 7" xfId="12185"/>
    <cellStyle name="20% - Accent4 12 8" xfId="15097"/>
    <cellStyle name="20% - Accent4 12 9" xfId="18009"/>
    <cellStyle name="20% - Accent4 13" xfId="1536"/>
    <cellStyle name="20% - Accent4 13 2" xfId="2545"/>
    <cellStyle name="20% - Accent4 13 2 2" xfId="5461"/>
    <cellStyle name="20% - Accent4 13 2 2 2" xfId="20815"/>
    <cellStyle name="20% - Accent4 13 2 3" xfId="8375"/>
    <cellStyle name="20% - Accent4 13 2 4" xfId="11289"/>
    <cellStyle name="20% - Accent4 13 2 5" xfId="14201"/>
    <cellStyle name="20% - Accent4 13 2 6" xfId="17113"/>
    <cellStyle name="20% - Accent4 13 2 7" xfId="20025"/>
    <cellStyle name="20% - Accent4 13 3" xfId="4453"/>
    <cellStyle name="20% - Accent4 13 3 2" xfId="7367"/>
    <cellStyle name="20% - Accent4 13 3 2 2" xfId="20816"/>
    <cellStyle name="20% - Accent4 13 3 3" xfId="10281"/>
    <cellStyle name="20% - Accent4 13 3 4" xfId="13193"/>
    <cellStyle name="20% - Accent4 13 3 5" xfId="16105"/>
    <cellStyle name="20% - Accent4 13 3 6" xfId="19017"/>
    <cellStyle name="20% - Accent4 13 4" xfId="3555"/>
    <cellStyle name="20% - Accent4 13 4 2" xfId="20814"/>
    <cellStyle name="20% - Accent4 13 5" xfId="6471"/>
    <cellStyle name="20% - Accent4 13 6" xfId="9383"/>
    <cellStyle name="20% - Accent4 13 7" xfId="12297"/>
    <cellStyle name="20% - Accent4 13 8" xfId="15209"/>
    <cellStyle name="20% - Accent4 13 9" xfId="18121"/>
    <cellStyle name="20% - Accent4 14" xfId="1648"/>
    <cellStyle name="20% - Accent4 14 2" xfId="2657"/>
    <cellStyle name="20% - Accent4 14 2 2" xfId="5573"/>
    <cellStyle name="20% - Accent4 14 2 2 2" xfId="20818"/>
    <cellStyle name="20% - Accent4 14 2 3" xfId="8487"/>
    <cellStyle name="20% - Accent4 14 2 4" xfId="11401"/>
    <cellStyle name="20% - Accent4 14 2 5" xfId="14313"/>
    <cellStyle name="20% - Accent4 14 2 6" xfId="17225"/>
    <cellStyle name="20% - Accent4 14 2 7" xfId="20137"/>
    <cellStyle name="20% - Accent4 14 3" xfId="4565"/>
    <cellStyle name="20% - Accent4 14 3 2" xfId="7479"/>
    <cellStyle name="20% - Accent4 14 3 2 2" xfId="20819"/>
    <cellStyle name="20% - Accent4 14 3 3" xfId="10393"/>
    <cellStyle name="20% - Accent4 14 3 4" xfId="13305"/>
    <cellStyle name="20% - Accent4 14 3 5" xfId="16217"/>
    <cellStyle name="20% - Accent4 14 3 6" xfId="19129"/>
    <cellStyle name="20% - Accent4 14 4" xfId="3667"/>
    <cellStyle name="20% - Accent4 14 4 2" xfId="20817"/>
    <cellStyle name="20% - Accent4 14 5" xfId="6583"/>
    <cellStyle name="20% - Accent4 14 6" xfId="9495"/>
    <cellStyle name="20% - Accent4 14 7" xfId="12409"/>
    <cellStyle name="20% - Accent4 14 8" xfId="15321"/>
    <cellStyle name="20% - Accent4 14 9" xfId="18233"/>
    <cellStyle name="20% - Accent4 15" xfId="1760"/>
    <cellStyle name="20% - Accent4 15 2" xfId="2769"/>
    <cellStyle name="20% - Accent4 15 2 2" xfId="5685"/>
    <cellStyle name="20% - Accent4 15 2 2 2" xfId="20821"/>
    <cellStyle name="20% - Accent4 15 2 3" xfId="8599"/>
    <cellStyle name="20% - Accent4 15 2 4" xfId="11513"/>
    <cellStyle name="20% - Accent4 15 2 5" xfId="14425"/>
    <cellStyle name="20% - Accent4 15 2 6" xfId="17337"/>
    <cellStyle name="20% - Accent4 15 2 7" xfId="20249"/>
    <cellStyle name="20% - Accent4 15 3" xfId="4677"/>
    <cellStyle name="20% - Accent4 15 3 2" xfId="7591"/>
    <cellStyle name="20% - Accent4 15 3 2 2" xfId="20822"/>
    <cellStyle name="20% - Accent4 15 3 3" xfId="10505"/>
    <cellStyle name="20% - Accent4 15 3 4" xfId="13417"/>
    <cellStyle name="20% - Accent4 15 3 5" xfId="16329"/>
    <cellStyle name="20% - Accent4 15 3 6" xfId="19241"/>
    <cellStyle name="20% - Accent4 15 4" xfId="3779"/>
    <cellStyle name="20% - Accent4 15 4 2" xfId="20820"/>
    <cellStyle name="20% - Accent4 15 5" xfId="6695"/>
    <cellStyle name="20% - Accent4 15 6" xfId="9607"/>
    <cellStyle name="20% - Accent4 15 7" xfId="12521"/>
    <cellStyle name="20% - Accent4 15 8" xfId="15433"/>
    <cellStyle name="20% - Accent4 15 9" xfId="18345"/>
    <cellStyle name="20% - Accent4 16" xfId="1872"/>
    <cellStyle name="20% - Accent4 16 2" xfId="2881"/>
    <cellStyle name="20% - Accent4 16 2 2" xfId="5797"/>
    <cellStyle name="20% - Accent4 16 2 2 2" xfId="20824"/>
    <cellStyle name="20% - Accent4 16 2 3" xfId="8711"/>
    <cellStyle name="20% - Accent4 16 2 4" xfId="11625"/>
    <cellStyle name="20% - Accent4 16 2 5" xfId="14537"/>
    <cellStyle name="20% - Accent4 16 2 6" xfId="17449"/>
    <cellStyle name="20% - Accent4 16 2 7" xfId="20361"/>
    <cellStyle name="20% - Accent4 16 3" xfId="4789"/>
    <cellStyle name="20% - Accent4 16 3 2" xfId="7703"/>
    <cellStyle name="20% - Accent4 16 3 2 2" xfId="20825"/>
    <cellStyle name="20% - Accent4 16 3 3" xfId="10617"/>
    <cellStyle name="20% - Accent4 16 3 4" xfId="13529"/>
    <cellStyle name="20% - Accent4 16 3 5" xfId="16441"/>
    <cellStyle name="20% - Accent4 16 3 6" xfId="19353"/>
    <cellStyle name="20% - Accent4 16 4" xfId="3891"/>
    <cellStyle name="20% - Accent4 16 4 2" xfId="20823"/>
    <cellStyle name="20% - Accent4 16 5" xfId="6807"/>
    <cellStyle name="20% - Accent4 16 6" xfId="9719"/>
    <cellStyle name="20% - Accent4 16 7" xfId="12633"/>
    <cellStyle name="20% - Accent4 16 8" xfId="15545"/>
    <cellStyle name="20% - Accent4 16 9" xfId="18457"/>
    <cellStyle name="20% - Accent4 17" xfId="2097"/>
    <cellStyle name="20% - Accent4 17 2" xfId="5013"/>
    <cellStyle name="20% - Accent4 17 2 2" xfId="7927"/>
    <cellStyle name="20% - Accent4 17 2 2 2" xfId="20827"/>
    <cellStyle name="20% - Accent4 17 2 3" xfId="10841"/>
    <cellStyle name="20% - Accent4 17 2 4" xfId="13753"/>
    <cellStyle name="20% - Accent4 17 2 5" xfId="16665"/>
    <cellStyle name="20% - Accent4 17 2 6" xfId="19577"/>
    <cellStyle name="20% - Accent4 17 3" xfId="3107"/>
    <cellStyle name="20% - Accent4 17 3 2" xfId="20828"/>
    <cellStyle name="20% - Accent4 17 4" xfId="6023"/>
    <cellStyle name="20% - Accent4 17 4 2" xfId="20826"/>
    <cellStyle name="20% - Accent4 17 5" xfId="8935"/>
    <cellStyle name="20% - Accent4 17 6" xfId="11849"/>
    <cellStyle name="20% - Accent4 17 7" xfId="14761"/>
    <cellStyle name="20% - Accent4 17 8" xfId="17673"/>
    <cellStyle name="20% - Accent4 18" xfId="1984"/>
    <cellStyle name="20% - Accent4 18 2" xfId="4901"/>
    <cellStyle name="20% - Accent4 18 2 2" xfId="20830"/>
    <cellStyle name="20% - Accent4 18 3" xfId="7815"/>
    <cellStyle name="20% - Accent4 18 3 2" xfId="20831"/>
    <cellStyle name="20% - Accent4 18 4" xfId="10729"/>
    <cellStyle name="20% - Accent4 18 4 2" xfId="20829"/>
    <cellStyle name="20% - Accent4 18 5" xfId="13641"/>
    <cellStyle name="20% - Accent4 18 6" xfId="16553"/>
    <cellStyle name="20% - Accent4 18 7" xfId="19465"/>
    <cellStyle name="20% - Accent4 19" xfId="4005"/>
    <cellStyle name="20% - Accent4 19 2" xfId="6919"/>
    <cellStyle name="20% - Accent4 19 2 2" xfId="20833"/>
    <cellStyle name="20% - Accent4 19 3" xfId="9833"/>
    <cellStyle name="20% - Accent4 19 3 2" xfId="20834"/>
    <cellStyle name="20% - Accent4 19 4" xfId="12745"/>
    <cellStyle name="20% - Accent4 19 4 2" xfId="20832"/>
    <cellStyle name="20% - Accent4 19 5" xfId="15657"/>
    <cellStyle name="20% - Accent4 19 6" xfId="18569"/>
    <cellStyle name="20% - Accent4 2" xfId="214"/>
    <cellStyle name="20% - Accent4 2 10" xfId="2113"/>
    <cellStyle name="20% - Accent4 2 10 2" xfId="5029"/>
    <cellStyle name="20% - Accent4 2 10 2 2" xfId="7943"/>
    <cellStyle name="20% - Accent4 2 10 2 3" xfId="10857"/>
    <cellStyle name="20% - Accent4 2 10 2 4" xfId="13769"/>
    <cellStyle name="20% - Accent4 2 10 2 5" xfId="16681"/>
    <cellStyle name="20% - Accent4 2 10 2 6" xfId="19593"/>
    <cellStyle name="20% - Accent4 2 10 3" xfId="3123"/>
    <cellStyle name="20% - Accent4 2 10 3 2" xfId="20836"/>
    <cellStyle name="20% - Accent4 2 10 4" xfId="6039"/>
    <cellStyle name="20% - Accent4 2 10 5" xfId="8951"/>
    <cellStyle name="20% - Accent4 2 10 6" xfId="11865"/>
    <cellStyle name="20% - Accent4 2 10 7" xfId="14777"/>
    <cellStyle name="20% - Accent4 2 10 8" xfId="17689"/>
    <cellStyle name="20% - Accent4 2 11" xfId="2000"/>
    <cellStyle name="20% - Accent4 2 11 2" xfId="4917"/>
    <cellStyle name="20% - Accent4 2 11 2 2" xfId="20837"/>
    <cellStyle name="20% - Accent4 2 11 3" xfId="7831"/>
    <cellStyle name="20% - Accent4 2 11 4" xfId="10745"/>
    <cellStyle name="20% - Accent4 2 11 5" xfId="13657"/>
    <cellStyle name="20% - Accent4 2 11 6" xfId="16569"/>
    <cellStyle name="20% - Accent4 2 11 7" xfId="19481"/>
    <cellStyle name="20% - Accent4 2 12" xfId="4021"/>
    <cellStyle name="20% - Accent4 2 12 2" xfId="6935"/>
    <cellStyle name="20% - Accent4 2 12 2 2" xfId="20838"/>
    <cellStyle name="20% - Accent4 2 12 3" xfId="9849"/>
    <cellStyle name="20% - Accent4 2 12 4" xfId="12761"/>
    <cellStyle name="20% - Accent4 2 12 5" xfId="15673"/>
    <cellStyle name="20% - Accent4 2 12 6" xfId="18585"/>
    <cellStyle name="20% - Accent4 2 13" xfId="3011"/>
    <cellStyle name="20% - Accent4 2 13 2" xfId="20839"/>
    <cellStyle name="20% - Accent4 2 14" xfId="5927"/>
    <cellStyle name="20% - Accent4 2 14 2" xfId="20840"/>
    <cellStyle name="20% - Accent4 2 15" xfId="8839"/>
    <cellStyle name="20% - Accent4 2 15 2" xfId="20841"/>
    <cellStyle name="20% - Accent4 2 16" xfId="11753"/>
    <cellStyle name="20% - Accent4 2 16 2" xfId="20842"/>
    <cellStyle name="20% - Accent4 2 17" xfId="14665"/>
    <cellStyle name="20% - Accent4 2 17 2" xfId="20843"/>
    <cellStyle name="20% - Accent4 2 18" xfId="20844"/>
    <cellStyle name="20% - Accent4 2 19" xfId="20845"/>
    <cellStyle name="20% - Accent4 2 2" xfId="215"/>
    <cellStyle name="20% - Accent4 2 2 2" xfId="216"/>
    <cellStyle name="20% - Accent4 2 2 2 2" xfId="20835"/>
    <cellStyle name="20% - Accent4 2 2 2 3" xfId="55304"/>
    <cellStyle name="20% - Accent4 2 2 3" xfId="1184"/>
    <cellStyle name="20% - Accent4 2 2 4" xfId="55303"/>
    <cellStyle name="20% - Accent4 2 20" xfId="20846"/>
    <cellStyle name="20% - Accent4 2 21" xfId="20847"/>
    <cellStyle name="20% - Accent4 2 22" xfId="20848"/>
    <cellStyle name="20% - Accent4 2 23" xfId="20849"/>
    <cellStyle name="20% - Accent4 2 24" xfId="20850"/>
    <cellStyle name="20% - Accent4 2 25" xfId="20851"/>
    <cellStyle name="20% - Accent4 2 26" xfId="20852"/>
    <cellStyle name="20% - Accent4 2 27" xfId="20853"/>
    <cellStyle name="20% - Accent4 2 28" xfId="20854"/>
    <cellStyle name="20% - Accent4 2 29" xfId="20855"/>
    <cellStyle name="20% - Accent4 2 3" xfId="217"/>
    <cellStyle name="20% - Accent4 2 3 10" xfId="1216"/>
    <cellStyle name="20% - Accent4 2 3 11" xfId="55305"/>
    <cellStyle name="20% - Accent4 2 3 2" xfId="218"/>
    <cellStyle name="20% - Accent4 2 3 2 2" xfId="5141"/>
    <cellStyle name="20% - Accent4 2 3 2 3" xfId="8055"/>
    <cellStyle name="20% - Accent4 2 3 2 4" xfId="10969"/>
    <cellStyle name="20% - Accent4 2 3 2 5" xfId="13881"/>
    <cellStyle name="20% - Accent4 2 3 2 6" xfId="16793"/>
    <cellStyle name="20% - Accent4 2 3 2 7" xfId="19705"/>
    <cellStyle name="20% - Accent4 2 3 2 8" xfId="2225"/>
    <cellStyle name="20% - Accent4 2 3 2 9" xfId="55306"/>
    <cellStyle name="20% - Accent4 2 3 3" xfId="4133"/>
    <cellStyle name="20% - Accent4 2 3 3 2" xfId="7047"/>
    <cellStyle name="20% - Accent4 2 3 3 3" xfId="9961"/>
    <cellStyle name="20% - Accent4 2 3 3 4" xfId="12873"/>
    <cellStyle name="20% - Accent4 2 3 3 5" xfId="15785"/>
    <cellStyle name="20% - Accent4 2 3 3 6" xfId="18697"/>
    <cellStyle name="20% - Accent4 2 3 4" xfId="3235"/>
    <cellStyle name="20% - Accent4 2 3 4 2" xfId="20856"/>
    <cellStyle name="20% - Accent4 2 3 5" xfId="6151"/>
    <cellStyle name="20% - Accent4 2 3 6" xfId="9063"/>
    <cellStyle name="20% - Accent4 2 3 7" xfId="11977"/>
    <cellStyle name="20% - Accent4 2 3 8" xfId="14889"/>
    <cellStyle name="20% - Accent4 2 3 9" xfId="17801"/>
    <cellStyle name="20% - Accent4 2 30" xfId="20857"/>
    <cellStyle name="20% - Accent4 2 31" xfId="20804"/>
    <cellStyle name="20% - Accent4 2 32" xfId="17577"/>
    <cellStyle name="20% - Accent4 2 33" xfId="1045"/>
    <cellStyle name="20% - Accent4 2 34" xfId="969"/>
    <cellStyle name="20% - Accent4 2 35" xfId="54483"/>
    <cellStyle name="20% - Accent4 2 4" xfId="219"/>
    <cellStyle name="20% - Accent4 2 4 10" xfId="1328"/>
    <cellStyle name="20% - Accent4 2 4 11" xfId="55307"/>
    <cellStyle name="20% - Accent4 2 4 2" xfId="2337"/>
    <cellStyle name="20% - Accent4 2 4 2 2" xfId="5253"/>
    <cellStyle name="20% - Accent4 2 4 2 3" xfId="8167"/>
    <cellStyle name="20% - Accent4 2 4 2 4" xfId="11081"/>
    <cellStyle name="20% - Accent4 2 4 2 5" xfId="13993"/>
    <cellStyle name="20% - Accent4 2 4 2 6" xfId="16905"/>
    <cellStyle name="20% - Accent4 2 4 2 7" xfId="19817"/>
    <cellStyle name="20% - Accent4 2 4 3" xfId="4245"/>
    <cellStyle name="20% - Accent4 2 4 3 2" xfId="7159"/>
    <cellStyle name="20% - Accent4 2 4 3 3" xfId="10073"/>
    <cellStyle name="20% - Accent4 2 4 3 4" xfId="12985"/>
    <cellStyle name="20% - Accent4 2 4 3 5" xfId="15897"/>
    <cellStyle name="20% - Accent4 2 4 3 6" xfId="18809"/>
    <cellStyle name="20% - Accent4 2 4 4" xfId="3347"/>
    <cellStyle name="20% - Accent4 2 4 4 2" xfId="20858"/>
    <cellStyle name="20% - Accent4 2 4 5" xfId="6263"/>
    <cellStyle name="20% - Accent4 2 4 6" xfId="9175"/>
    <cellStyle name="20% - Accent4 2 4 7" xfId="12089"/>
    <cellStyle name="20% - Accent4 2 4 8" xfId="15001"/>
    <cellStyle name="20% - Accent4 2 4 9" xfId="17913"/>
    <cellStyle name="20% - Accent4 2 5" xfId="220"/>
    <cellStyle name="20% - Accent4 2 5 10" xfId="1440"/>
    <cellStyle name="20% - Accent4 2 5 11" xfId="55308"/>
    <cellStyle name="20% - Accent4 2 5 2" xfId="2449"/>
    <cellStyle name="20% - Accent4 2 5 2 2" xfId="5365"/>
    <cellStyle name="20% - Accent4 2 5 2 3" xfId="8279"/>
    <cellStyle name="20% - Accent4 2 5 2 4" xfId="11193"/>
    <cellStyle name="20% - Accent4 2 5 2 5" xfId="14105"/>
    <cellStyle name="20% - Accent4 2 5 2 6" xfId="17017"/>
    <cellStyle name="20% - Accent4 2 5 2 7" xfId="19929"/>
    <cellStyle name="20% - Accent4 2 5 3" xfId="4357"/>
    <cellStyle name="20% - Accent4 2 5 3 2" xfId="7271"/>
    <cellStyle name="20% - Accent4 2 5 3 3" xfId="10185"/>
    <cellStyle name="20% - Accent4 2 5 3 4" xfId="13097"/>
    <cellStyle name="20% - Accent4 2 5 3 5" xfId="16009"/>
    <cellStyle name="20% - Accent4 2 5 3 6" xfId="18921"/>
    <cellStyle name="20% - Accent4 2 5 4" xfId="3459"/>
    <cellStyle name="20% - Accent4 2 5 4 2" xfId="20859"/>
    <cellStyle name="20% - Accent4 2 5 5" xfId="6375"/>
    <cellStyle name="20% - Accent4 2 5 6" xfId="9287"/>
    <cellStyle name="20% - Accent4 2 5 7" xfId="12201"/>
    <cellStyle name="20% - Accent4 2 5 8" xfId="15113"/>
    <cellStyle name="20% - Accent4 2 5 9" xfId="18025"/>
    <cellStyle name="20% - Accent4 2 6" xfId="221"/>
    <cellStyle name="20% - Accent4 2 6 10" xfId="1552"/>
    <cellStyle name="20% - Accent4 2 6 11" xfId="55309"/>
    <cellStyle name="20% - Accent4 2 6 2" xfId="2561"/>
    <cellStyle name="20% - Accent4 2 6 2 2" xfId="5477"/>
    <cellStyle name="20% - Accent4 2 6 2 3" xfId="8391"/>
    <cellStyle name="20% - Accent4 2 6 2 4" xfId="11305"/>
    <cellStyle name="20% - Accent4 2 6 2 5" xfId="14217"/>
    <cellStyle name="20% - Accent4 2 6 2 6" xfId="17129"/>
    <cellStyle name="20% - Accent4 2 6 2 7" xfId="20041"/>
    <cellStyle name="20% - Accent4 2 6 3" xfId="4469"/>
    <cellStyle name="20% - Accent4 2 6 3 2" xfId="7383"/>
    <cellStyle name="20% - Accent4 2 6 3 3" xfId="10297"/>
    <cellStyle name="20% - Accent4 2 6 3 4" xfId="13209"/>
    <cellStyle name="20% - Accent4 2 6 3 5" xfId="16121"/>
    <cellStyle name="20% - Accent4 2 6 3 6" xfId="19033"/>
    <cellStyle name="20% - Accent4 2 6 4" xfId="3571"/>
    <cellStyle name="20% - Accent4 2 6 4 2" xfId="20860"/>
    <cellStyle name="20% - Accent4 2 6 5" xfId="6487"/>
    <cellStyle name="20% - Accent4 2 6 6" xfId="9399"/>
    <cellStyle name="20% - Accent4 2 6 7" xfId="12313"/>
    <cellStyle name="20% - Accent4 2 6 8" xfId="15225"/>
    <cellStyle name="20% - Accent4 2 6 9" xfId="18137"/>
    <cellStyle name="20% - Accent4 2 7" xfId="1664"/>
    <cellStyle name="20% - Accent4 2 7 10" xfId="55302"/>
    <cellStyle name="20% - Accent4 2 7 2" xfId="2673"/>
    <cellStyle name="20% - Accent4 2 7 2 2" xfId="5589"/>
    <cellStyle name="20% - Accent4 2 7 2 3" xfId="8503"/>
    <cellStyle name="20% - Accent4 2 7 2 4" xfId="11417"/>
    <cellStyle name="20% - Accent4 2 7 2 5" xfId="14329"/>
    <cellStyle name="20% - Accent4 2 7 2 6" xfId="17241"/>
    <cellStyle name="20% - Accent4 2 7 2 7" xfId="20153"/>
    <cellStyle name="20% - Accent4 2 7 3" xfId="4581"/>
    <cellStyle name="20% - Accent4 2 7 3 2" xfId="7495"/>
    <cellStyle name="20% - Accent4 2 7 3 3" xfId="10409"/>
    <cellStyle name="20% - Accent4 2 7 3 4" xfId="13321"/>
    <cellStyle name="20% - Accent4 2 7 3 5" xfId="16233"/>
    <cellStyle name="20% - Accent4 2 7 3 6" xfId="19145"/>
    <cellStyle name="20% - Accent4 2 7 4" xfId="3683"/>
    <cellStyle name="20% - Accent4 2 7 4 2" xfId="20861"/>
    <cellStyle name="20% - Accent4 2 7 5" xfId="6599"/>
    <cellStyle name="20% - Accent4 2 7 6" xfId="9511"/>
    <cellStyle name="20% - Accent4 2 7 7" xfId="12425"/>
    <cellStyle name="20% - Accent4 2 7 8" xfId="15337"/>
    <cellStyle name="20% - Accent4 2 7 9" xfId="18249"/>
    <cellStyle name="20% - Accent4 2 8" xfId="1776"/>
    <cellStyle name="20% - Accent4 2 8 2" xfId="2785"/>
    <cellStyle name="20% - Accent4 2 8 2 2" xfId="5701"/>
    <cellStyle name="20% - Accent4 2 8 2 3" xfId="8615"/>
    <cellStyle name="20% - Accent4 2 8 2 4" xfId="11529"/>
    <cellStyle name="20% - Accent4 2 8 2 5" xfId="14441"/>
    <cellStyle name="20% - Accent4 2 8 2 6" xfId="17353"/>
    <cellStyle name="20% - Accent4 2 8 2 7" xfId="20265"/>
    <cellStyle name="20% - Accent4 2 8 3" xfId="4693"/>
    <cellStyle name="20% - Accent4 2 8 3 2" xfId="7607"/>
    <cellStyle name="20% - Accent4 2 8 3 3" xfId="10521"/>
    <cellStyle name="20% - Accent4 2 8 3 4" xfId="13433"/>
    <cellStyle name="20% - Accent4 2 8 3 5" xfId="16345"/>
    <cellStyle name="20% - Accent4 2 8 3 6" xfId="19257"/>
    <cellStyle name="20% - Accent4 2 8 4" xfId="3795"/>
    <cellStyle name="20% - Accent4 2 8 4 2" xfId="20862"/>
    <cellStyle name="20% - Accent4 2 8 5" xfId="6711"/>
    <cellStyle name="20% - Accent4 2 8 6" xfId="9623"/>
    <cellStyle name="20% - Accent4 2 8 7" xfId="12537"/>
    <cellStyle name="20% - Accent4 2 8 8" xfId="15449"/>
    <cellStyle name="20% - Accent4 2 8 9" xfId="18361"/>
    <cellStyle name="20% - Accent4 2 9" xfId="1888"/>
    <cellStyle name="20% - Accent4 2 9 2" xfId="2897"/>
    <cellStyle name="20% - Accent4 2 9 2 2" xfId="5813"/>
    <cellStyle name="20% - Accent4 2 9 2 3" xfId="8727"/>
    <cellStyle name="20% - Accent4 2 9 2 4" xfId="11641"/>
    <cellStyle name="20% - Accent4 2 9 2 5" xfId="14553"/>
    <cellStyle name="20% - Accent4 2 9 2 6" xfId="17465"/>
    <cellStyle name="20% - Accent4 2 9 2 7" xfId="20377"/>
    <cellStyle name="20% - Accent4 2 9 3" xfId="4805"/>
    <cellStyle name="20% - Accent4 2 9 3 2" xfId="7719"/>
    <cellStyle name="20% - Accent4 2 9 3 3" xfId="10633"/>
    <cellStyle name="20% - Accent4 2 9 3 4" xfId="13545"/>
    <cellStyle name="20% - Accent4 2 9 3 5" xfId="16457"/>
    <cellStyle name="20% - Accent4 2 9 3 6" xfId="19369"/>
    <cellStyle name="20% - Accent4 2 9 4" xfId="3907"/>
    <cellStyle name="20% - Accent4 2 9 4 2" xfId="20863"/>
    <cellStyle name="20% - Accent4 2 9 5" xfId="6823"/>
    <cellStyle name="20% - Accent4 2 9 6" xfId="9735"/>
    <cellStyle name="20% - Accent4 2 9 7" xfId="12649"/>
    <cellStyle name="20% - Accent4 2 9 8" xfId="15561"/>
    <cellStyle name="20% - Accent4 2 9 9" xfId="18473"/>
    <cellStyle name="20% - Accent4 20" xfId="2995"/>
    <cellStyle name="20% - Accent4 20 2" xfId="20865"/>
    <cellStyle name="20% - Accent4 20 3" xfId="20866"/>
    <cellStyle name="20% - Accent4 20 4" xfId="20864"/>
    <cellStyle name="20% - Accent4 21" xfId="5911"/>
    <cellStyle name="20% - Accent4 21 2" xfId="20868"/>
    <cellStyle name="20% - Accent4 21 3" xfId="20869"/>
    <cellStyle name="20% - Accent4 21 4" xfId="20867"/>
    <cellStyle name="20% - Accent4 22" xfId="8823"/>
    <cellStyle name="20% - Accent4 22 2" xfId="20871"/>
    <cellStyle name="20% - Accent4 22 3" xfId="20872"/>
    <cellStyle name="20% - Accent4 22 4" xfId="20870"/>
    <cellStyle name="20% - Accent4 23" xfId="11737"/>
    <cellStyle name="20% - Accent4 23 2" xfId="20874"/>
    <cellStyle name="20% - Accent4 23 3" xfId="20875"/>
    <cellStyle name="20% - Accent4 23 4" xfId="20873"/>
    <cellStyle name="20% - Accent4 24" xfId="14649"/>
    <cellStyle name="20% - Accent4 24 2" xfId="20877"/>
    <cellStyle name="20% - Accent4 24 3" xfId="20878"/>
    <cellStyle name="20% - Accent4 24 4" xfId="20876"/>
    <cellStyle name="20% - Accent4 25" xfId="20879"/>
    <cellStyle name="20% - Accent4 25 2" xfId="20880"/>
    <cellStyle name="20% - Accent4 25 3" xfId="20881"/>
    <cellStyle name="20% - Accent4 26" xfId="20882"/>
    <cellStyle name="20% - Accent4 26 2" xfId="20883"/>
    <cellStyle name="20% - Accent4 26 3" xfId="20884"/>
    <cellStyle name="20% - Accent4 27" xfId="20885"/>
    <cellStyle name="20% - Accent4 27 2" xfId="20886"/>
    <cellStyle name="20% - Accent4 27 3" xfId="20887"/>
    <cellStyle name="20% - Accent4 28" xfId="20888"/>
    <cellStyle name="20% - Accent4 28 2" xfId="20889"/>
    <cellStyle name="20% - Accent4 28 3" xfId="20890"/>
    <cellStyle name="20% - Accent4 29" xfId="20891"/>
    <cellStyle name="20% - Accent4 29 2" xfId="20892"/>
    <cellStyle name="20% - Accent4 29 3" xfId="20893"/>
    <cellStyle name="20% - Accent4 3" xfId="222"/>
    <cellStyle name="20% - Accent4 3 10" xfId="2014"/>
    <cellStyle name="20% - Accent4 3 10 2" xfId="4931"/>
    <cellStyle name="20% - Accent4 3 10 3" xfId="7845"/>
    <cellStyle name="20% - Accent4 3 10 4" xfId="10759"/>
    <cellStyle name="20% - Accent4 3 10 5" xfId="13671"/>
    <cellStyle name="20% - Accent4 3 10 6" xfId="16583"/>
    <cellStyle name="20% - Accent4 3 10 7" xfId="19495"/>
    <cellStyle name="20% - Accent4 3 11" xfId="4035"/>
    <cellStyle name="20% - Accent4 3 11 2" xfId="6949"/>
    <cellStyle name="20% - Accent4 3 11 3" xfId="9863"/>
    <cellStyle name="20% - Accent4 3 11 4" xfId="12775"/>
    <cellStyle name="20% - Accent4 3 11 5" xfId="15687"/>
    <cellStyle name="20% - Accent4 3 11 6" xfId="18599"/>
    <cellStyle name="20% - Accent4 3 12" xfId="3025"/>
    <cellStyle name="20% - Accent4 3 12 2" xfId="20894"/>
    <cellStyle name="20% - Accent4 3 13" xfId="5941"/>
    <cellStyle name="20% - Accent4 3 14" xfId="8853"/>
    <cellStyle name="20% - Accent4 3 15" xfId="11767"/>
    <cellStyle name="20% - Accent4 3 16" xfId="14679"/>
    <cellStyle name="20% - Accent4 3 17" xfId="17591"/>
    <cellStyle name="20% - Accent4 3 18" xfId="1059"/>
    <cellStyle name="20% - Accent4 3 2" xfId="1230"/>
    <cellStyle name="20% - Accent4 3 2 2" xfId="2239"/>
    <cellStyle name="20% - Accent4 3 2 2 2" xfId="5155"/>
    <cellStyle name="20% - Accent4 3 2 2 3" xfId="8069"/>
    <cellStyle name="20% - Accent4 3 2 2 4" xfId="10983"/>
    <cellStyle name="20% - Accent4 3 2 2 5" xfId="13895"/>
    <cellStyle name="20% - Accent4 3 2 2 6" xfId="16807"/>
    <cellStyle name="20% - Accent4 3 2 2 7" xfId="19719"/>
    <cellStyle name="20% - Accent4 3 2 3" xfId="4147"/>
    <cellStyle name="20% - Accent4 3 2 3 2" xfId="7061"/>
    <cellStyle name="20% - Accent4 3 2 3 3" xfId="9975"/>
    <cellStyle name="20% - Accent4 3 2 3 4" xfId="12887"/>
    <cellStyle name="20% - Accent4 3 2 3 5" xfId="15799"/>
    <cellStyle name="20% - Accent4 3 2 3 6" xfId="18711"/>
    <cellStyle name="20% - Accent4 3 2 4" xfId="3249"/>
    <cellStyle name="20% - Accent4 3 2 5" xfId="6165"/>
    <cellStyle name="20% - Accent4 3 2 6" xfId="9077"/>
    <cellStyle name="20% - Accent4 3 2 7" xfId="11991"/>
    <cellStyle name="20% - Accent4 3 2 8" xfId="14903"/>
    <cellStyle name="20% - Accent4 3 2 9" xfId="17815"/>
    <cellStyle name="20% - Accent4 3 3" xfId="1342"/>
    <cellStyle name="20% - Accent4 3 3 2" xfId="2351"/>
    <cellStyle name="20% - Accent4 3 3 2 2" xfId="5267"/>
    <cellStyle name="20% - Accent4 3 3 2 3" xfId="8181"/>
    <cellStyle name="20% - Accent4 3 3 2 4" xfId="11095"/>
    <cellStyle name="20% - Accent4 3 3 2 5" xfId="14007"/>
    <cellStyle name="20% - Accent4 3 3 2 6" xfId="16919"/>
    <cellStyle name="20% - Accent4 3 3 2 7" xfId="19831"/>
    <cellStyle name="20% - Accent4 3 3 3" xfId="4259"/>
    <cellStyle name="20% - Accent4 3 3 3 2" xfId="7173"/>
    <cellStyle name="20% - Accent4 3 3 3 3" xfId="10087"/>
    <cellStyle name="20% - Accent4 3 3 3 4" xfId="12999"/>
    <cellStyle name="20% - Accent4 3 3 3 5" xfId="15911"/>
    <cellStyle name="20% - Accent4 3 3 3 6" xfId="18823"/>
    <cellStyle name="20% - Accent4 3 3 4" xfId="3361"/>
    <cellStyle name="20% - Accent4 3 3 5" xfId="6277"/>
    <cellStyle name="20% - Accent4 3 3 6" xfId="9189"/>
    <cellStyle name="20% - Accent4 3 3 7" xfId="12103"/>
    <cellStyle name="20% - Accent4 3 3 8" xfId="15015"/>
    <cellStyle name="20% - Accent4 3 3 9" xfId="17927"/>
    <cellStyle name="20% - Accent4 3 4" xfId="1454"/>
    <cellStyle name="20% - Accent4 3 4 2" xfId="2463"/>
    <cellStyle name="20% - Accent4 3 4 2 2" xfId="5379"/>
    <cellStyle name="20% - Accent4 3 4 2 3" xfId="8293"/>
    <cellStyle name="20% - Accent4 3 4 2 4" xfId="11207"/>
    <cellStyle name="20% - Accent4 3 4 2 5" xfId="14119"/>
    <cellStyle name="20% - Accent4 3 4 2 6" xfId="17031"/>
    <cellStyle name="20% - Accent4 3 4 2 7" xfId="19943"/>
    <cellStyle name="20% - Accent4 3 4 3" xfId="4371"/>
    <cellStyle name="20% - Accent4 3 4 3 2" xfId="7285"/>
    <cellStyle name="20% - Accent4 3 4 3 3" xfId="10199"/>
    <cellStyle name="20% - Accent4 3 4 3 4" xfId="13111"/>
    <cellStyle name="20% - Accent4 3 4 3 5" xfId="16023"/>
    <cellStyle name="20% - Accent4 3 4 3 6" xfId="18935"/>
    <cellStyle name="20% - Accent4 3 4 4" xfId="3473"/>
    <cellStyle name="20% - Accent4 3 4 5" xfId="6389"/>
    <cellStyle name="20% - Accent4 3 4 6" xfId="9301"/>
    <cellStyle name="20% - Accent4 3 4 7" xfId="12215"/>
    <cellStyle name="20% - Accent4 3 4 8" xfId="15127"/>
    <cellStyle name="20% - Accent4 3 4 9" xfId="18039"/>
    <cellStyle name="20% - Accent4 3 5" xfId="1566"/>
    <cellStyle name="20% - Accent4 3 5 2" xfId="2575"/>
    <cellStyle name="20% - Accent4 3 5 2 2" xfId="5491"/>
    <cellStyle name="20% - Accent4 3 5 2 3" xfId="8405"/>
    <cellStyle name="20% - Accent4 3 5 2 4" xfId="11319"/>
    <cellStyle name="20% - Accent4 3 5 2 5" xfId="14231"/>
    <cellStyle name="20% - Accent4 3 5 2 6" xfId="17143"/>
    <cellStyle name="20% - Accent4 3 5 2 7" xfId="20055"/>
    <cellStyle name="20% - Accent4 3 5 3" xfId="4483"/>
    <cellStyle name="20% - Accent4 3 5 3 2" xfId="7397"/>
    <cellStyle name="20% - Accent4 3 5 3 3" xfId="10311"/>
    <cellStyle name="20% - Accent4 3 5 3 4" xfId="13223"/>
    <cellStyle name="20% - Accent4 3 5 3 5" xfId="16135"/>
    <cellStyle name="20% - Accent4 3 5 3 6" xfId="19047"/>
    <cellStyle name="20% - Accent4 3 5 4" xfId="3585"/>
    <cellStyle name="20% - Accent4 3 5 5" xfId="6501"/>
    <cellStyle name="20% - Accent4 3 5 6" xfId="9413"/>
    <cellStyle name="20% - Accent4 3 5 7" xfId="12327"/>
    <cellStyle name="20% - Accent4 3 5 8" xfId="15239"/>
    <cellStyle name="20% - Accent4 3 5 9" xfId="18151"/>
    <cellStyle name="20% - Accent4 3 6" xfId="1678"/>
    <cellStyle name="20% - Accent4 3 6 2" xfId="2687"/>
    <cellStyle name="20% - Accent4 3 6 2 2" xfId="5603"/>
    <cellStyle name="20% - Accent4 3 6 2 3" xfId="8517"/>
    <cellStyle name="20% - Accent4 3 6 2 4" xfId="11431"/>
    <cellStyle name="20% - Accent4 3 6 2 5" xfId="14343"/>
    <cellStyle name="20% - Accent4 3 6 2 6" xfId="17255"/>
    <cellStyle name="20% - Accent4 3 6 2 7" xfId="20167"/>
    <cellStyle name="20% - Accent4 3 6 3" xfId="4595"/>
    <cellStyle name="20% - Accent4 3 6 3 2" xfId="7509"/>
    <cellStyle name="20% - Accent4 3 6 3 3" xfId="10423"/>
    <cellStyle name="20% - Accent4 3 6 3 4" xfId="13335"/>
    <cellStyle name="20% - Accent4 3 6 3 5" xfId="16247"/>
    <cellStyle name="20% - Accent4 3 6 3 6" xfId="19159"/>
    <cellStyle name="20% - Accent4 3 6 4" xfId="3697"/>
    <cellStyle name="20% - Accent4 3 6 5" xfId="6613"/>
    <cellStyle name="20% - Accent4 3 6 6" xfId="9525"/>
    <cellStyle name="20% - Accent4 3 6 7" xfId="12439"/>
    <cellStyle name="20% - Accent4 3 6 8" xfId="15351"/>
    <cellStyle name="20% - Accent4 3 6 9" xfId="18263"/>
    <cellStyle name="20% - Accent4 3 7" xfId="1790"/>
    <cellStyle name="20% - Accent4 3 7 2" xfId="2799"/>
    <cellStyle name="20% - Accent4 3 7 2 2" xfId="5715"/>
    <cellStyle name="20% - Accent4 3 7 2 3" xfId="8629"/>
    <cellStyle name="20% - Accent4 3 7 2 4" xfId="11543"/>
    <cellStyle name="20% - Accent4 3 7 2 5" xfId="14455"/>
    <cellStyle name="20% - Accent4 3 7 2 6" xfId="17367"/>
    <cellStyle name="20% - Accent4 3 7 2 7" xfId="20279"/>
    <cellStyle name="20% - Accent4 3 7 3" xfId="4707"/>
    <cellStyle name="20% - Accent4 3 7 3 2" xfId="7621"/>
    <cellStyle name="20% - Accent4 3 7 3 3" xfId="10535"/>
    <cellStyle name="20% - Accent4 3 7 3 4" xfId="13447"/>
    <cellStyle name="20% - Accent4 3 7 3 5" xfId="16359"/>
    <cellStyle name="20% - Accent4 3 7 3 6" xfId="19271"/>
    <cellStyle name="20% - Accent4 3 7 4" xfId="3809"/>
    <cellStyle name="20% - Accent4 3 7 5" xfId="6725"/>
    <cellStyle name="20% - Accent4 3 7 6" xfId="9637"/>
    <cellStyle name="20% - Accent4 3 7 7" xfId="12551"/>
    <cellStyle name="20% - Accent4 3 7 8" xfId="15463"/>
    <cellStyle name="20% - Accent4 3 7 9" xfId="18375"/>
    <cellStyle name="20% - Accent4 3 8" xfId="1902"/>
    <cellStyle name="20% - Accent4 3 8 2" xfId="2911"/>
    <cellStyle name="20% - Accent4 3 8 2 2" xfId="5827"/>
    <cellStyle name="20% - Accent4 3 8 2 3" xfId="8741"/>
    <cellStyle name="20% - Accent4 3 8 2 4" xfId="11655"/>
    <cellStyle name="20% - Accent4 3 8 2 5" xfId="14567"/>
    <cellStyle name="20% - Accent4 3 8 2 6" xfId="17479"/>
    <cellStyle name="20% - Accent4 3 8 2 7" xfId="20391"/>
    <cellStyle name="20% - Accent4 3 8 3" xfId="4819"/>
    <cellStyle name="20% - Accent4 3 8 3 2" xfId="7733"/>
    <cellStyle name="20% - Accent4 3 8 3 3" xfId="10647"/>
    <cellStyle name="20% - Accent4 3 8 3 4" xfId="13559"/>
    <cellStyle name="20% - Accent4 3 8 3 5" xfId="16471"/>
    <cellStyle name="20% - Accent4 3 8 3 6" xfId="19383"/>
    <cellStyle name="20% - Accent4 3 8 4" xfId="3921"/>
    <cellStyle name="20% - Accent4 3 8 5" xfId="6837"/>
    <cellStyle name="20% - Accent4 3 8 6" xfId="9749"/>
    <cellStyle name="20% - Accent4 3 8 7" xfId="12663"/>
    <cellStyle name="20% - Accent4 3 8 8" xfId="15575"/>
    <cellStyle name="20% - Accent4 3 8 9" xfId="18487"/>
    <cellStyle name="20% - Accent4 3 9" xfId="2127"/>
    <cellStyle name="20% - Accent4 3 9 2" xfId="5043"/>
    <cellStyle name="20% - Accent4 3 9 2 2" xfId="7957"/>
    <cellStyle name="20% - Accent4 3 9 2 3" xfId="10871"/>
    <cellStyle name="20% - Accent4 3 9 2 4" xfId="13783"/>
    <cellStyle name="20% - Accent4 3 9 2 5" xfId="16695"/>
    <cellStyle name="20% - Accent4 3 9 2 6" xfId="19607"/>
    <cellStyle name="20% - Accent4 3 9 3" xfId="3137"/>
    <cellStyle name="20% - Accent4 3 9 4" xfId="6053"/>
    <cellStyle name="20% - Accent4 3 9 5" xfId="8965"/>
    <cellStyle name="20% - Accent4 3 9 6" xfId="11879"/>
    <cellStyle name="20% - Accent4 3 9 7" xfId="14791"/>
    <cellStyle name="20% - Accent4 3 9 8" xfId="17703"/>
    <cellStyle name="20% - Accent4 30" xfId="20895"/>
    <cellStyle name="20% - Accent4 30 2" xfId="20896"/>
    <cellStyle name="20% - Accent4 31" xfId="20897"/>
    <cellStyle name="20% - Accent4 32" xfId="17561"/>
    <cellStyle name="20% - Accent4 33" xfId="1022"/>
    <cellStyle name="20% - Accent4 34" xfId="54429"/>
    <cellStyle name="20% - Accent4 4" xfId="1073"/>
    <cellStyle name="20% - Accent4 4 10" xfId="2028"/>
    <cellStyle name="20% - Accent4 4 10 2" xfId="4945"/>
    <cellStyle name="20% - Accent4 4 10 3" xfId="7859"/>
    <cellStyle name="20% - Accent4 4 10 4" xfId="10773"/>
    <cellStyle name="20% - Accent4 4 10 5" xfId="13685"/>
    <cellStyle name="20% - Accent4 4 10 6" xfId="16597"/>
    <cellStyle name="20% - Accent4 4 10 7" xfId="19509"/>
    <cellStyle name="20% - Accent4 4 11" xfId="4049"/>
    <cellStyle name="20% - Accent4 4 11 2" xfId="6963"/>
    <cellStyle name="20% - Accent4 4 11 3" xfId="9877"/>
    <cellStyle name="20% - Accent4 4 11 4" xfId="12789"/>
    <cellStyle name="20% - Accent4 4 11 5" xfId="15701"/>
    <cellStyle name="20% - Accent4 4 11 6" xfId="18613"/>
    <cellStyle name="20% - Accent4 4 12" xfId="3039"/>
    <cellStyle name="20% - Accent4 4 12 2" xfId="20898"/>
    <cellStyle name="20% - Accent4 4 13" xfId="5955"/>
    <cellStyle name="20% - Accent4 4 14" xfId="8867"/>
    <cellStyle name="20% - Accent4 4 15" xfId="11781"/>
    <cellStyle name="20% - Accent4 4 16" xfId="14693"/>
    <cellStyle name="20% - Accent4 4 17" xfId="17605"/>
    <cellStyle name="20% - Accent4 4 2" xfId="1244"/>
    <cellStyle name="20% - Accent4 4 2 2" xfId="2253"/>
    <cellStyle name="20% - Accent4 4 2 2 2" xfId="5169"/>
    <cellStyle name="20% - Accent4 4 2 2 3" xfId="8083"/>
    <cellStyle name="20% - Accent4 4 2 2 4" xfId="10997"/>
    <cellStyle name="20% - Accent4 4 2 2 5" xfId="13909"/>
    <cellStyle name="20% - Accent4 4 2 2 6" xfId="16821"/>
    <cellStyle name="20% - Accent4 4 2 2 7" xfId="19733"/>
    <cellStyle name="20% - Accent4 4 2 3" xfId="4161"/>
    <cellStyle name="20% - Accent4 4 2 3 2" xfId="7075"/>
    <cellStyle name="20% - Accent4 4 2 3 3" xfId="9989"/>
    <cellStyle name="20% - Accent4 4 2 3 4" xfId="12901"/>
    <cellStyle name="20% - Accent4 4 2 3 5" xfId="15813"/>
    <cellStyle name="20% - Accent4 4 2 3 6" xfId="18725"/>
    <cellStyle name="20% - Accent4 4 2 4" xfId="3263"/>
    <cellStyle name="20% - Accent4 4 2 4 2" xfId="20899"/>
    <cellStyle name="20% - Accent4 4 2 5" xfId="6179"/>
    <cellStyle name="20% - Accent4 4 2 6" xfId="9091"/>
    <cellStyle name="20% - Accent4 4 2 7" xfId="12005"/>
    <cellStyle name="20% - Accent4 4 2 8" xfId="14917"/>
    <cellStyle name="20% - Accent4 4 2 9" xfId="17829"/>
    <cellStyle name="20% - Accent4 4 3" xfId="1356"/>
    <cellStyle name="20% - Accent4 4 3 2" xfId="2365"/>
    <cellStyle name="20% - Accent4 4 3 2 2" xfId="5281"/>
    <cellStyle name="20% - Accent4 4 3 2 3" xfId="8195"/>
    <cellStyle name="20% - Accent4 4 3 2 4" xfId="11109"/>
    <cellStyle name="20% - Accent4 4 3 2 5" xfId="14021"/>
    <cellStyle name="20% - Accent4 4 3 2 6" xfId="16933"/>
    <cellStyle name="20% - Accent4 4 3 2 7" xfId="19845"/>
    <cellStyle name="20% - Accent4 4 3 3" xfId="4273"/>
    <cellStyle name="20% - Accent4 4 3 3 2" xfId="7187"/>
    <cellStyle name="20% - Accent4 4 3 3 3" xfId="10101"/>
    <cellStyle name="20% - Accent4 4 3 3 4" xfId="13013"/>
    <cellStyle name="20% - Accent4 4 3 3 5" xfId="15925"/>
    <cellStyle name="20% - Accent4 4 3 3 6" xfId="18837"/>
    <cellStyle name="20% - Accent4 4 3 4" xfId="3375"/>
    <cellStyle name="20% - Accent4 4 3 4 2" xfId="20900"/>
    <cellStyle name="20% - Accent4 4 3 5" xfId="6291"/>
    <cellStyle name="20% - Accent4 4 3 6" xfId="9203"/>
    <cellStyle name="20% - Accent4 4 3 7" xfId="12117"/>
    <cellStyle name="20% - Accent4 4 3 8" xfId="15029"/>
    <cellStyle name="20% - Accent4 4 3 9" xfId="17941"/>
    <cellStyle name="20% - Accent4 4 4" xfId="1468"/>
    <cellStyle name="20% - Accent4 4 4 2" xfId="2477"/>
    <cellStyle name="20% - Accent4 4 4 2 2" xfId="5393"/>
    <cellStyle name="20% - Accent4 4 4 2 3" xfId="8307"/>
    <cellStyle name="20% - Accent4 4 4 2 4" xfId="11221"/>
    <cellStyle name="20% - Accent4 4 4 2 5" xfId="14133"/>
    <cellStyle name="20% - Accent4 4 4 2 6" xfId="17045"/>
    <cellStyle name="20% - Accent4 4 4 2 7" xfId="19957"/>
    <cellStyle name="20% - Accent4 4 4 3" xfId="4385"/>
    <cellStyle name="20% - Accent4 4 4 3 2" xfId="7299"/>
    <cellStyle name="20% - Accent4 4 4 3 3" xfId="10213"/>
    <cellStyle name="20% - Accent4 4 4 3 4" xfId="13125"/>
    <cellStyle name="20% - Accent4 4 4 3 5" xfId="16037"/>
    <cellStyle name="20% - Accent4 4 4 3 6" xfId="18949"/>
    <cellStyle name="20% - Accent4 4 4 4" xfId="3487"/>
    <cellStyle name="20% - Accent4 4 4 5" xfId="6403"/>
    <cellStyle name="20% - Accent4 4 4 6" xfId="9315"/>
    <cellStyle name="20% - Accent4 4 4 7" xfId="12229"/>
    <cellStyle name="20% - Accent4 4 4 8" xfId="15141"/>
    <cellStyle name="20% - Accent4 4 4 9" xfId="18053"/>
    <cellStyle name="20% - Accent4 4 5" xfId="1580"/>
    <cellStyle name="20% - Accent4 4 5 2" xfId="2589"/>
    <cellStyle name="20% - Accent4 4 5 2 2" xfId="5505"/>
    <cellStyle name="20% - Accent4 4 5 2 3" xfId="8419"/>
    <cellStyle name="20% - Accent4 4 5 2 4" xfId="11333"/>
    <cellStyle name="20% - Accent4 4 5 2 5" xfId="14245"/>
    <cellStyle name="20% - Accent4 4 5 2 6" xfId="17157"/>
    <cellStyle name="20% - Accent4 4 5 2 7" xfId="20069"/>
    <cellStyle name="20% - Accent4 4 5 3" xfId="4497"/>
    <cellStyle name="20% - Accent4 4 5 3 2" xfId="7411"/>
    <cellStyle name="20% - Accent4 4 5 3 3" xfId="10325"/>
    <cellStyle name="20% - Accent4 4 5 3 4" xfId="13237"/>
    <cellStyle name="20% - Accent4 4 5 3 5" xfId="16149"/>
    <cellStyle name="20% - Accent4 4 5 3 6" xfId="19061"/>
    <cellStyle name="20% - Accent4 4 5 4" xfId="3599"/>
    <cellStyle name="20% - Accent4 4 5 5" xfId="6515"/>
    <cellStyle name="20% - Accent4 4 5 6" xfId="9427"/>
    <cellStyle name="20% - Accent4 4 5 7" xfId="12341"/>
    <cellStyle name="20% - Accent4 4 5 8" xfId="15253"/>
    <cellStyle name="20% - Accent4 4 5 9" xfId="18165"/>
    <cellStyle name="20% - Accent4 4 6" xfId="1692"/>
    <cellStyle name="20% - Accent4 4 6 2" xfId="2701"/>
    <cellStyle name="20% - Accent4 4 6 2 2" xfId="5617"/>
    <cellStyle name="20% - Accent4 4 6 2 3" xfId="8531"/>
    <cellStyle name="20% - Accent4 4 6 2 4" xfId="11445"/>
    <cellStyle name="20% - Accent4 4 6 2 5" xfId="14357"/>
    <cellStyle name="20% - Accent4 4 6 2 6" xfId="17269"/>
    <cellStyle name="20% - Accent4 4 6 2 7" xfId="20181"/>
    <cellStyle name="20% - Accent4 4 6 3" xfId="4609"/>
    <cellStyle name="20% - Accent4 4 6 3 2" xfId="7523"/>
    <cellStyle name="20% - Accent4 4 6 3 3" xfId="10437"/>
    <cellStyle name="20% - Accent4 4 6 3 4" xfId="13349"/>
    <cellStyle name="20% - Accent4 4 6 3 5" xfId="16261"/>
    <cellStyle name="20% - Accent4 4 6 3 6" xfId="19173"/>
    <cellStyle name="20% - Accent4 4 6 4" xfId="3711"/>
    <cellStyle name="20% - Accent4 4 6 5" xfId="6627"/>
    <cellStyle name="20% - Accent4 4 6 6" xfId="9539"/>
    <cellStyle name="20% - Accent4 4 6 7" xfId="12453"/>
    <cellStyle name="20% - Accent4 4 6 8" xfId="15365"/>
    <cellStyle name="20% - Accent4 4 6 9" xfId="18277"/>
    <cellStyle name="20% - Accent4 4 7" xfId="1804"/>
    <cellStyle name="20% - Accent4 4 7 2" xfId="2813"/>
    <cellStyle name="20% - Accent4 4 7 2 2" xfId="5729"/>
    <cellStyle name="20% - Accent4 4 7 2 3" xfId="8643"/>
    <cellStyle name="20% - Accent4 4 7 2 4" xfId="11557"/>
    <cellStyle name="20% - Accent4 4 7 2 5" xfId="14469"/>
    <cellStyle name="20% - Accent4 4 7 2 6" xfId="17381"/>
    <cellStyle name="20% - Accent4 4 7 2 7" xfId="20293"/>
    <cellStyle name="20% - Accent4 4 7 3" xfId="4721"/>
    <cellStyle name="20% - Accent4 4 7 3 2" xfId="7635"/>
    <cellStyle name="20% - Accent4 4 7 3 3" xfId="10549"/>
    <cellStyle name="20% - Accent4 4 7 3 4" xfId="13461"/>
    <cellStyle name="20% - Accent4 4 7 3 5" xfId="16373"/>
    <cellStyle name="20% - Accent4 4 7 3 6" xfId="19285"/>
    <cellStyle name="20% - Accent4 4 7 4" xfId="3823"/>
    <cellStyle name="20% - Accent4 4 7 5" xfId="6739"/>
    <cellStyle name="20% - Accent4 4 7 6" xfId="9651"/>
    <cellStyle name="20% - Accent4 4 7 7" xfId="12565"/>
    <cellStyle name="20% - Accent4 4 7 8" xfId="15477"/>
    <cellStyle name="20% - Accent4 4 7 9" xfId="18389"/>
    <cellStyle name="20% - Accent4 4 8" xfId="1916"/>
    <cellStyle name="20% - Accent4 4 8 2" xfId="2925"/>
    <cellStyle name="20% - Accent4 4 8 2 2" xfId="5841"/>
    <cellStyle name="20% - Accent4 4 8 2 3" xfId="8755"/>
    <cellStyle name="20% - Accent4 4 8 2 4" xfId="11669"/>
    <cellStyle name="20% - Accent4 4 8 2 5" xfId="14581"/>
    <cellStyle name="20% - Accent4 4 8 2 6" xfId="17493"/>
    <cellStyle name="20% - Accent4 4 8 2 7" xfId="20405"/>
    <cellStyle name="20% - Accent4 4 8 3" xfId="4833"/>
    <cellStyle name="20% - Accent4 4 8 3 2" xfId="7747"/>
    <cellStyle name="20% - Accent4 4 8 3 3" xfId="10661"/>
    <cellStyle name="20% - Accent4 4 8 3 4" xfId="13573"/>
    <cellStyle name="20% - Accent4 4 8 3 5" xfId="16485"/>
    <cellStyle name="20% - Accent4 4 8 3 6" xfId="19397"/>
    <cellStyle name="20% - Accent4 4 8 4" xfId="3935"/>
    <cellStyle name="20% - Accent4 4 8 5" xfId="6851"/>
    <cellStyle name="20% - Accent4 4 8 6" xfId="9763"/>
    <cellStyle name="20% - Accent4 4 8 7" xfId="12677"/>
    <cellStyle name="20% - Accent4 4 8 8" xfId="15589"/>
    <cellStyle name="20% - Accent4 4 8 9" xfId="18501"/>
    <cellStyle name="20% - Accent4 4 9" xfId="2141"/>
    <cellStyle name="20% - Accent4 4 9 2" xfId="5057"/>
    <cellStyle name="20% - Accent4 4 9 2 2" xfId="7971"/>
    <cellStyle name="20% - Accent4 4 9 2 3" xfId="10885"/>
    <cellStyle name="20% - Accent4 4 9 2 4" xfId="13797"/>
    <cellStyle name="20% - Accent4 4 9 2 5" xfId="16709"/>
    <cellStyle name="20% - Accent4 4 9 2 6" xfId="19621"/>
    <cellStyle name="20% - Accent4 4 9 3" xfId="3151"/>
    <cellStyle name="20% - Accent4 4 9 4" xfId="6067"/>
    <cellStyle name="20% - Accent4 4 9 5" xfId="8979"/>
    <cellStyle name="20% - Accent4 4 9 6" xfId="11893"/>
    <cellStyle name="20% - Accent4 4 9 7" xfId="14805"/>
    <cellStyle name="20% - Accent4 4 9 8" xfId="17717"/>
    <cellStyle name="20% - Accent4 5" xfId="1087"/>
    <cellStyle name="20% - Accent4 5 10" xfId="2042"/>
    <cellStyle name="20% - Accent4 5 10 2" xfId="4959"/>
    <cellStyle name="20% - Accent4 5 10 3" xfId="7873"/>
    <cellStyle name="20% - Accent4 5 10 4" xfId="10787"/>
    <cellStyle name="20% - Accent4 5 10 5" xfId="13699"/>
    <cellStyle name="20% - Accent4 5 10 6" xfId="16611"/>
    <cellStyle name="20% - Accent4 5 10 7" xfId="19523"/>
    <cellStyle name="20% - Accent4 5 11" xfId="4063"/>
    <cellStyle name="20% - Accent4 5 11 2" xfId="6977"/>
    <cellStyle name="20% - Accent4 5 11 3" xfId="9891"/>
    <cellStyle name="20% - Accent4 5 11 4" xfId="12803"/>
    <cellStyle name="20% - Accent4 5 11 5" xfId="15715"/>
    <cellStyle name="20% - Accent4 5 11 6" xfId="18627"/>
    <cellStyle name="20% - Accent4 5 12" xfId="3053"/>
    <cellStyle name="20% - Accent4 5 12 2" xfId="20901"/>
    <cellStyle name="20% - Accent4 5 13" xfId="5969"/>
    <cellStyle name="20% - Accent4 5 14" xfId="8881"/>
    <cellStyle name="20% - Accent4 5 15" xfId="11795"/>
    <cellStyle name="20% - Accent4 5 16" xfId="14707"/>
    <cellStyle name="20% - Accent4 5 17" xfId="17619"/>
    <cellStyle name="20% - Accent4 5 2" xfId="1258"/>
    <cellStyle name="20% - Accent4 5 2 2" xfId="2267"/>
    <cellStyle name="20% - Accent4 5 2 2 2" xfId="5183"/>
    <cellStyle name="20% - Accent4 5 2 2 3" xfId="8097"/>
    <cellStyle name="20% - Accent4 5 2 2 4" xfId="11011"/>
    <cellStyle name="20% - Accent4 5 2 2 5" xfId="13923"/>
    <cellStyle name="20% - Accent4 5 2 2 6" xfId="16835"/>
    <cellStyle name="20% - Accent4 5 2 2 7" xfId="19747"/>
    <cellStyle name="20% - Accent4 5 2 3" xfId="4175"/>
    <cellStyle name="20% - Accent4 5 2 3 2" xfId="7089"/>
    <cellStyle name="20% - Accent4 5 2 3 3" xfId="10003"/>
    <cellStyle name="20% - Accent4 5 2 3 4" xfId="12915"/>
    <cellStyle name="20% - Accent4 5 2 3 5" xfId="15827"/>
    <cellStyle name="20% - Accent4 5 2 3 6" xfId="18739"/>
    <cellStyle name="20% - Accent4 5 2 4" xfId="3277"/>
    <cellStyle name="20% - Accent4 5 2 4 2" xfId="20902"/>
    <cellStyle name="20% - Accent4 5 2 5" xfId="6193"/>
    <cellStyle name="20% - Accent4 5 2 6" xfId="9105"/>
    <cellStyle name="20% - Accent4 5 2 7" xfId="12019"/>
    <cellStyle name="20% - Accent4 5 2 8" xfId="14931"/>
    <cellStyle name="20% - Accent4 5 2 9" xfId="17843"/>
    <cellStyle name="20% - Accent4 5 3" xfId="1370"/>
    <cellStyle name="20% - Accent4 5 3 2" xfId="2379"/>
    <cellStyle name="20% - Accent4 5 3 2 2" xfId="5295"/>
    <cellStyle name="20% - Accent4 5 3 2 3" xfId="8209"/>
    <cellStyle name="20% - Accent4 5 3 2 4" xfId="11123"/>
    <cellStyle name="20% - Accent4 5 3 2 5" xfId="14035"/>
    <cellStyle name="20% - Accent4 5 3 2 6" xfId="16947"/>
    <cellStyle name="20% - Accent4 5 3 2 7" xfId="19859"/>
    <cellStyle name="20% - Accent4 5 3 3" xfId="4287"/>
    <cellStyle name="20% - Accent4 5 3 3 2" xfId="7201"/>
    <cellStyle name="20% - Accent4 5 3 3 3" xfId="10115"/>
    <cellStyle name="20% - Accent4 5 3 3 4" xfId="13027"/>
    <cellStyle name="20% - Accent4 5 3 3 5" xfId="15939"/>
    <cellStyle name="20% - Accent4 5 3 3 6" xfId="18851"/>
    <cellStyle name="20% - Accent4 5 3 4" xfId="3389"/>
    <cellStyle name="20% - Accent4 5 3 4 2" xfId="20903"/>
    <cellStyle name="20% - Accent4 5 3 5" xfId="6305"/>
    <cellStyle name="20% - Accent4 5 3 6" xfId="9217"/>
    <cellStyle name="20% - Accent4 5 3 7" xfId="12131"/>
    <cellStyle name="20% - Accent4 5 3 8" xfId="15043"/>
    <cellStyle name="20% - Accent4 5 3 9" xfId="17955"/>
    <cellStyle name="20% - Accent4 5 4" xfId="1482"/>
    <cellStyle name="20% - Accent4 5 4 2" xfId="2491"/>
    <cellStyle name="20% - Accent4 5 4 2 2" xfId="5407"/>
    <cellStyle name="20% - Accent4 5 4 2 3" xfId="8321"/>
    <cellStyle name="20% - Accent4 5 4 2 4" xfId="11235"/>
    <cellStyle name="20% - Accent4 5 4 2 5" xfId="14147"/>
    <cellStyle name="20% - Accent4 5 4 2 6" xfId="17059"/>
    <cellStyle name="20% - Accent4 5 4 2 7" xfId="19971"/>
    <cellStyle name="20% - Accent4 5 4 3" xfId="4399"/>
    <cellStyle name="20% - Accent4 5 4 3 2" xfId="7313"/>
    <cellStyle name="20% - Accent4 5 4 3 3" xfId="10227"/>
    <cellStyle name="20% - Accent4 5 4 3 4" xfId="13139"/>
    <cellStyle name="20% - Accent4 5 4 3 5" xfId="16051"/>
    <cellStyle name="20% - Accent4 5 4 3 6" xfId="18963"/>
    <cellStyle name="20% - Accent4 5 4 4" xfId="3501"/>
    <cellStyle name="20% - Accent4 5 4 5" xfId="6417"/>
    <cellStyle name="20% - Accent4 5 4 6" xfId="9329"/>
    <cellStyle name="20% - Accent4 5 4 7" xfId="12243"/>
    <cellStyle name="20% - Accent4 5 4 8" xfId="15155"/>
    <cellStyle name="20% - Accent4 5 4 9" xfId="18067"/>
    <cellStyle name="20% - Accent4 5 5" xfId="1594"/>
    <cellStyle name="20% - Accent4 5 5 2" xfId="2603"/>
    <cellStyle name="20% - Accent4 5 5 2 2" xfId="5519"/>
    <cellStyle name="20% - Accent4 5 5 2 3" xfId="8433"/>
    <cellStyle name="20% - Accent4 5 5 2 4" xfId="11347"/>
    <cellStyle name="20% - Accent4 5 5 2 5" xfId="14259"/>
    <cellStyle name="20% - Accent4 5 5 2 6" xfId="17171"/>
    <cellStyle name="20% - Accent4 5 5 2 7" xfId="20083"/>
    <cellStyle name="20% - Accent4 5 5 3" xfId="4511"/>
    <cellStyle name="20% - Accent4 5 5 3 2" xfId="7425"/>
    <cellStyle name="20% - Accent4 5 5 3 3" xfId="10339"/>
    <cellStyle name="20% - Accent4 5 5 3 4" xfId="13251"/>
    <cellStyle name="20% - Accent4 5 5 3 5" xfId="16163"/>
    <cellStyle name="20% - Accent4 5 5 3 6" xfId="19075"/>
    <cellStyle name="20% - Accent4 5 5 4" xfId="3613"/>
    <cellStyle name="20% - Accent4 5 5 5" xfId="6529"/>
    <cellStyle name="20% - Accent4 5 5 6" xfId="9441"/>
    <cellStyle name="20% - Accent4 5 5 7" xfId="12355"/>
    <cellStyle name="20% - Accent4 5 5 8" xfId="15267"/>
    <cellStyle name="20% - Accent4 5 5 9" xfId="18179"/>
    <cellStyle name="20% - Accent4 5 6" xfId="1706"/>
    <cellStyle name="20% - Accent4 5 6 2" xfId="2715"/>
    <cellStyle name="20% - Accent4 5 6 2 2" xfId="5631"/>
    <cellStyle name="20% - Accent4 5 6 2 3" xfId="8545"/>
    <cellStyle name="20% - Accent4 5 6 2 4" xfId="11459"/>
    <cellStyle name="20% - Accent4 5 6 2 5" xfId="14371"/>
    <cellStyle name="20% - Accent4 5 6 2 6" xfId="17283"/>
    <cellStyle name="20% - Accent4 5 6 2 7" xfId="20195"/>
    <cellStyle name="20% - Accent4 5 6 3" xfId="4623"/>
    <cellStyle name="20% - Accent4 5 6 3 2" xfId="7537"/>
    <cellStyle name="20% - Accent4 5 6 3 3" xfId="10451"/>
    <cellStyle name="20% - Accent4 5 6 3 4" xfId="13363"/>
    <cellStyle name="20% - Accent4 5 6 3 5" xfId="16275"/>
    <cellStyle name="20% - Accent4 5 6 3 6" xfId="19187"/>
    <cellStyle name="20% - Accent4 5 6 4" xfId="3725"/>
    <cellStyle name="20% - Accent4 5 6 5" xfId="6641"/>
    <cellStyle name="20% - Accent4 5 6 6" xfId="9553"/>
    <cellStyle name="20% - Accent4 5 6 7" xfId="12467"/>
    <cellStyle name="20% - Accent4 5 6 8" xfId="15379"/>
    <cellStyle name="20% - Accent4 5 6 9" xfId="18291"/>
    <cellStyle name="20% - Accent4 5 7" xfId="1818"/>
    <cellStyle name="20% - Accent4 5 7 2" xfId="2827"/>
    <cellStyle name="20% - Accent4 5 7 2 2" xfId="5743"/>
    <cellStyle name="20% - Accent4 5 7 2 3" xfId="8657"/>
    <cellStyle name="20% - Accent4 5 7 2 4" xfId="11571"/>
    <cellStyle name="20% - Accent4 5 7 2 5" xfId="14483"/>
    <cellStyle name="20% - Accent4 5 7 2 6" xfId="17395"/>
    <cellStyle name="20% - Accent4 5 7 2 7" xfId="20307"/>
    <cellStyle name="20% - Accent4 5 7 3" xfId="4735"/>
    <cellStyle name="20% - Accent4 5 7 3 2" xfId="7649"/>
    <cellStyle name="20% - Accent4 5 7 3 3" xfId="10563"/>
    <cellStyle name="20% - Accent4 5 7 3 4" xfId="13475"/>
    <cellStyle name="20% - Accent4 5 7 3 5" xfId="16387"/>
    <cellStyle name="20% - Accent4 5 7 3 6" xfId="19299"/>
    <cellStyle name="20% - Accent4 5 7 4" xfId="3837"/>
    <cellStyle name="20% - Accent4 5 7 5" xfId="6753"/>
    <cellStyle name="20% - Accent4 5 7 6" xfId="9665"/>
    <cellStyle name="20% - Accent4 5 7 7" xfId="12579"/>
    <cellStyle name="20% - Accent4 5 7 8" xfId="15491"/>
    <cellStyle name="20% - Accent4 5 7 9" xfId="18403"/>
    <cellStyle name="20% - Accent4 5 8" xfId="1930"/>
    <cellStyle name="20% - Accent4 5 8 2" xfId="2939"/>
    <cellStyle name="20% - Accent4 5 8 2 2" xfId="5855"/>
    <cellStyle name="20% - Accent4 5 8 2 3" xfId="8769"/>
    <cellStyle name="20% - Accent4 5 8 2 4" xfId="11683"/>
    <cellStyle name="20% - Accent4 5 8 2 5" xfId="14595"/>
    <cellStyle name="20% - Accent4 5 8 2 6" xfId="17507"/>
    <cellStyle name="20% - Accent4 5 8 2 7" xfId="20419"/>
    <cellStyle name="20% - Accent4 5 8 3" xfId="4847"/>
    <cellStyle name="20% - Accent4 5 8 3 2" xfId="7761"/>
    <cellStyle name="20% - Accent4 5 8 3 3" xfId="10675"/>
    <cellStyle name="20% - Accent4 5 8 3 4" xfId="13587"/>
    <cellStyle name="20% - Accent4 5 8 3 5" xfId="16499"/>
    <cellStyle name="20% - Accent4 5 8 3 6" xfId="19411"/>
    <cellStyle name="20% - Accent4 5 8 4" xfId="3949"/>
    <cellStyle name="20% - Accent4 5 8 5" xfId="6865"/>
    <cellStyle name="20% - Accent4 5 8 6" xfId="9777"/>
    <cellStyle name="20% - Accent4 5 8 7" xfId="12691"/>
    <cellStyle name="20% - Accent4 5 8 8" xfId="15603"/>
    <cellStyle name="20% - Accent4 5 8 9" xfId="18515"/>
    <cellStyle name="20% - Accent4 5 9" xfId="2155"/>
    <cellStyle name="20% - Accent4 5 9 2" xfId="5071"/>
    <cellStyle name="20% - Accent4 5 9 2 2" xfId="7985"/>
    <cellStyle name="20% - Accent4 5 9 2 3" xfId="10899"/>
    <cellStyle name="20% - Accent4 5 9 2 4" xfId="13811"/>
    <cellStyle name="20% - Accent4 5 9 2 5" xfId="16723"/>
    <cellStyle name="20% - Accent4 5 9 2 6" xfId="19635"/>
    <cellStyle name="20% - Accent4 5 9 3" xfId="3165"/>
    <cellStyle name="20% - Accent4 5 9 4" xfId="6081"/>
    <cellStyle name="20% - Accent4 5 9 5" xfId="8993"/>
    <cellStyle name="20% - Accent4 5 9 6" xfId="11907"/>
    <cellStyle name="20% - Accent4 5 9 7" xfId="14819"/>
    <cellStyle name="20% - Accent4 5 9 8" xfId="17731"/>
    <cellStyle name="20% - Accent4 6" xfId="1101"/>
    <cellStyle name="20% - Accent4 6 10" xfId="2056"/>
    <cellStyle name="20% - Accent4 6 10 2" xfId="4973"/>
    <cellStyle name="20% - Accent4 6 10 3" xfId="7887"/>
    <cellStyle name="20% - Accent4 6 10 4" xfId="10801"/>
    <cellStyle name="20% - Accent4 6 10 5" xfId="13713"/>
    <cellStyle name="20% - Accent4 6 10 6" xfId="16625"/>
    <cellStyle name="20% - Accent4 6 10 7" xfId="19537"/>
    <cellStyle name="20% - Accent4 6 11" xfId="4077"/>
    <cellStyle name="20% - Accent4 6 11 2" xfId="6991"/>
    <cellStyle name="20% - Accent4 6 11 3" xfId="9905"/>
    <cellStyle name="20% - Accent4 6 11 4" xfId="12817"/>
    <cellStyle name="20% - Accent4 6 11 5" xfId="15729"/>
    <cellStyle name="20% - Accent4 6 11 6" xfId="18641"/>
    <cellStyle name="20% - Accent4 6 12" xfId="3067"/>
    <cellStyle name="20% - Accent4 6 12 2" xfId="20904"/>
    <cellStyle name="20% - Accent4 6 13" xfId="5983"/>
    <cellStyle name="20% - Accent4 6 14" xfId="8895"/>
    <cellStyle name="20% - Accent4 6 15" xfId="11809"/>
    <cellStyle name="20% - Accent4 6 16" xfId="14721"/>
    <cellStyle name="20% - Accent4 6 17" xfId="17633"/>
    <cellStyle name="20% - Accent4 6 2" xfId="1272"/>
    <cellStyle name="20% - Accent4 6 2 2" xfId="2281"/>
    <cellStyle name="20% - Accent4 6 2 2 2" xfId="5197"/>
    <cellStyle name="20% - Accent4 6 2 2 3" xfId="8111"/>
    <cellStyle name="20% - Accent4 6 2 2 4" xfId="11025"/>
    <cellStyle name="20% - Accent4 6 2 2 5" xfId="13937"/>
    <cellStyle name="20% - Accent4 6 2 2 6" xfId="16849"/>
    <cellStyle name="20% - Accent4 6 2 2 7" xfId="19761"/>
    <cellStyle name="20% - Accent4 6 2 3" xfId="4189"/>
    <cellStyle name="20% - Accent4 6 2 3 2" xfId="7103"/>
    <cellStyle name="20% - Accent4 6 2 3 3" xfId="10017"/>
    <cellStyle name="20% - Accent4 6 2 3 4" xfId="12929"/>
    <cellStyle name="20% - Accent4 6 2 3 5" xfId="15841"/>
    <cellStyle name="20% - Accent4 6 2 3 6" xfId="18753"/>
    <cellStyle name="20% - Accent4 6 2 4" xfId="3291"/>
    <cellStyle name="20% - Accent4 6 2 4 2" xfId="20905"/>
    <cellStyle name="20% - Accent4 6 2 5" xfId="6207"/>
    <cellStyle name="20% - Accent4 6 2 6" xfId="9119"/>
    <cellStyle name="20% - Accent4 6 2 7" xfId="12033"/>
    <cellStyle name="20% - Accent4 6 2 8" xfId="14945"/>
    <cellStyle name="20% - Accent4 6 2 9" xfId="17857"/>
    <cellStyle name="20% - Accent4 6 3" xfId="1384"/>
    <cellStyle name="20% - Accent4 6 3 2" xfId="2393"/>
    <cellStyle name="20% - Accent4 6 3 2 2" xfId="5309"/>
    <cellStyle name="20% - Accent4 6 3 2 3" xfId="8223"/>
    <cellStyle name="20% - Accent4 6 3 2 4" xfId="11137"/>
    <cellStyle name="20% - Accent4 6 3 2 5" xfId="14049"/>
    <cellStyle name="20% - Accent4 6 3 2 6" xfId="16961"/>
    <cellStyle name="20% - Accent4 6 3 2 7" xfId="19873"/>
    <cellStyle name="20% - Accent4 6 3 3" xfId="4301"/>
    <cellStyle name="20% - Accent4 6 3 3 2" xfId="7215"/>
    <cellStyle name="20% - Accent4 6 3 3 3" xfId="10129"/>
    <cellStyle name="20% - Accent4 6 3 3 4" xfId="13041"/>
    <cellStyle name="20% - Accent4 6 3 3 5" xfId="15953"/>
    <cellStyle name="20% - Accent4 6 3 3 6" xfId="18865"/>
    <cellStyle name="20% - Accent4 6 3 4" xfId="3403"/>
    <cellStyle name="20% - Accent4 6 3 4 2" xfId="20906"/>
    <cellStyle name="20% - Accent4 6 3 5" xfId="6319"/>
    <cellStyle name="20% - Accent4 6 3 6" xfId="9231"/>
    <cellStyle name="20% - Accent4 6 3 7" xfId="12145"/>
    <cellStyle name="20% - Accent4 6 3 8" xfId="15057"/>
    <cellStyle name="20% - Accent4 6 3 9" xfId="17969"/>
    <cellStyle name="20% - Accent4 6 4" xfId="1496"/>
    <cellStyle name="20% - Accent4 6 4 2" xfId="2505"/>
    <cellStyle name="20% - Accent4 6 4 2 2" xfId="5421"/>
    <cellStyle name="20% - Accent4 6 4 2 3" xfId="8335"/>
    <cellStyle name="20% - Accent4 6 4 2 4" xfId="11249"/>
    <cellStyle name="20% - Accent4 6 4 2 5" xfId="14161"/>
    <cellStyle name="20% - Accent4 6 4 2 6" xfId="17073"/>
    <cellStyle name="20% - Accent4 6 4 2 7" xfId="19985"/>
    <cellStyle name="20% - Accent4 6 4 3" xfId="4413"/>
    <cellStyle name="20% - Accent4 6 4 3 2" xfId="7327"/>
    <cellStyle name="20% - Accent4 6 4 3 3" xfId="10241"/>
    <cellStyle name="20% - Accent4 6 4 3 4" xfId="13153"/>
    <cellStyle name="20% - Accent4 6 4 3 5" xfId="16065"/>
    <cellStyle name="20% - Accent4 6 4 3 6" xfId="18977"/>
    <cellStyle name="20% - Accent4 6 4 4" xfId="3515"/>
    <cellStyle name="20% - Accent4 6 4 5" xfId="6431"/>
    <cellStyle name="20% - Accent4 6 4 6" xfId="9343"/>
    <cellStyle name="20% - Accent4 6 4 7" xfId="12257"/>
    <cellStyle name="20% - Accent4 6 4 8" xfId="15169"/>
    <cellStyle name="20% - Accent4 6 4 9" xfId="18081"/>
    <cellStyle name="20% - Accent4 6 5" xfId="1608"/>
    <cellStyle name="20% - Accent4 6 5 2" xfId="2617"/>
    <cellStyle name="20% - Accent4 6 5 2 2" xfId="5533"/>
    <cellStyle name="20% - Accent4 6 5 2 3" xfId="8447"/>
    <cellStyle name="20% - Accent4 6 5 2 4" xfId="11361"/>
    <cellStyle name="20% - Accent4 6 5 2 5" xfId="14273"/>
    <cellStyle name="20% - Accent4 6 5 2 6" xfId="17185"/>
    <cellStyle name="20% - Accent4 6 5 2 7" xfId="20097"/>
    <cellStyle name="20% - Accent4 6 5 3" xfId="4525"/>
    <cellStyle name="20% - Accent4 6 5 3 2" xfId="7439"/>
    <cellStyle name="20% - Accent4 6 5 3 3" xfId="10353"/>
    <cellStyle name="20% - Accent4 6 5 3 4" xfId="13265"/>
    <cellStyle name="20% - Accent4 6 5 3 5" xfId="16177"/>
    <cellStyle name="20% - Accent4 6 5 3 6" xfId="19089"/>
    <cellStyle name="20% - Accent4 6 5 4" xfId="3627"/>
    <cellStyle name="20% - Accent4 6 5 5" xfId="6543"/>
    <cellStyle name="20% - Accent4 6 5 6" xfId="9455"/>
    <cellStyle name="20% - Accent4 6 5 7" xfId="12369"/>
    <cellStyle name="20% - Accent4 6 5 8" xfId="15281"/>
    <cellStyle name="20% - Accent4 6 5 9" xfId="18193"/>
    <cellStyle name="20% - Accent4 6 6" xfId="1720"/>
    <cellStyle name="20% - Accent4 6 6 2" xfId="2729"/>
    <cellStyle name="20% - Accent4 6 6 2 2" xfId="5645"/>
    <cellStyle name="20% - Accent4 6 6 2 3" xfId="8559"/>
    <cellStyle name="20% - Accent4 6 6 2 4" xfId="11473"/>
    <cellStyle name="20% - Accent4 6 6 2 5" xfId="14385"/>
    <cellStyle name="20% - Accent4 6 6 2 6" xfId="17297"/>
    <cellStyle name="20% - Accent4 6 6 2 7" xfId="20209"/>
    <cellStyle name="20% - Accent4 6 6 3" xfId="4637"/>
    <cellStyle name="20% - Accent4 6 6 3 2" xfId="7551"/>
    <cellStyle name="20% - Accent4 6 6 3 3" xfId="10465"/>
    <cellStyle name="20% - Accent4 6 6 3 4" xfId="13377"/>
    <cellStyle name="20% - Accent4 6 6 3 5" xfId="16289"/>
    <cellStyle name="20% - Accent4 6 6 3 6" xfId="19201"/>
    <cellStyle name="20% - Accent4 6 6 4" xfId="3739"/>
    <cellStyle name="20% - Accent4 6 6 5" xfId="6655"/>
    <cellStyle name="20% - Accent4 6 6 6" xfId="9567"/>
    <cellStyle name="20% - Accent4 6 6 7" xfId="12481"/>
    <cellStyle name="20% - Accent4 6 6 8" xfId="15393"/>
    <cellStyle name="20% - Accent4 6 6 9" xfId="18305"/>
    <cellStyle name="20% - Accent4 6 7" xfId="1832"/>
    <cellStyle name="20% - Accent4 6 7 2" xfId="2841"/>
    <cellStyle name="20% - Accent4 6 7 2 2" xfId="5757"/>
    <cellStyle name="20% - Accent4 6 7 2 3" xfId="8671"/>
    <cellStyle name="20% - Accent4 6 7 2 4" xfId="11585"/>
    <cellStyle name="20% - Accent4 6 7 2 5" xfId="14497"/>
    <cellStyle name="20% - Accent4 6 7 2 6" xfId="17409"/>
    <cellStyle name="20% - Accent4 6 7 2 7" xfId="20321"/>
    <cellStyle name="20% - Accent4 6 7 3" xfId="4749"/>
    <cellStyle name="20% - Accent4 6 7 3 2" xfId="7663"/>
    <cellStyle name="20% - Accent4 6 7 3 3" xfId="10577"/>
    <cellStyle name="20% - Accent4 6 7 3 4" xfId="13489"/>
    <cellStyle name="20% - Accent4 6 7 3 5" xfId="16401"/>
    <cellStyle name="20% - Accent4 6 7 3 6" xfId="19313"/>
    <cellStyle name="20% - Accent4 6 7 4" xfId="3851"/>
    <cellStyle name="20% - Accent4 6 7 5" xfId="6767"/>
    <cellStyle name="20% - Accent4 6 7 6" xfId="9679"/>
    <cellStyle name="20% - Accent4 6 7 7" xfId="12593"/>
    <cellStyle name="20% - Accent4 6 7 8" xfId="15505"/>
    <cellStyle name="20% - Accent4 6 7 9" xfId="18417"/>
    <cellStyle name="20% - Accent4 6 8" xfId="1944"/>
    <cellStyle name="20% - Accent4 6 8 2" xfId="2953"/>
    <cellStyle name="20% - Accent4 6 8 2 2" xfId="5869"/>
    <cellStyle name="20% - Accent4 6 8 2 3" xfId="8783"/>
    <cellStyle name="20% - Accent4 6 8 2 4" xfId="11697"/>
    <cellStyle name="20% - Accent4 6 8 2 5" xfId="14609"/>
    <cellStyle name="20% - Accent4 6 8 2 6" xfId="17521"/>
    <cellStyle name="20% - Accent4 6 8 2 7" xfId="20433"/>
    <cellStyle name="20% - Accent4 6 8 3" xfId="4861"/>
    <cellStyle name="20% - Accent4 6 8 3 2" xfId="7775"/>
    <cellStyle name="20% - Accent4 6 8 3 3" xfId="10689"/>
    <cellStyle name="20% - Accent4 6 8 3 4" xfId="13601"/>
    <cellStyle name="20% - Accent4 6 8 3 5" xfId="16513"/>
    <cellStyle name="20% - Accent4 6 8 3 6" xfId="19425"/>
    <cellStyle name="20% - Accent4 6 8 4" xfId="3963"/>
    <cellStyle name="20% - Accent4 6 8 5" xfId="6879"/>
    <cellStyle name="20% - Accent4 6 8 6" xfId="9791"/>
    <cellStyle name="20% - Accent4 6 8 7" xfId="12705"/>
    <cellStyle name="20% - Accent4 6 8 8" xfId="15617"/>
    <cellStyle name="20% - Accent4 6 8 9" xfId="18529"/>
    <cellStyle name="20% - Accent4 6 9" xfId="2169"/>
    <cellStyle name="20% - Accent4 6 9 2" xfId="5085"/>
    <cellStyle name="20% - Accent4 6 9 2 2" xfId="7999"/>
    <cellStyle name="20% - Accent4 6 9 2 3" xfId="10913"/>
    <cellStyle name="20% - Accent4 6 9 2 4" xfId="13825"/>
    <cellStyle name="20% - Accent4 6 9 2 5" xfId="16737"/>
    <cellStyle name="20% - Accent4 6 9 2 6" xfId="19649"/>
    <cellStyle name="20% - Accent4 6 9 3" xfId="3179"/>
    <cellStyle name="20% - Accent4 6 9 4" xfId="6095"/>
    <cellStyle name="20% - Accent4 6 9 5" xfId="9007"/>
    <cellStyle name="20% - Accent4 6 9 6" xfId="11921"/>
    <cellStyle name="20% - Accent4 6 9 7" xfId="14833"/>
    <cellStyle name="20% - Accent4 6 9 8" xfId="17745"/>
    <cellStyle name="20% - Accent4 7" xfId="1115"/>
    <cellStyle name="20% - Accent4 7 10" xfId="2070"/>
    <cellStyle name="20% - Accent4 7 10 2" xfId="4987"/>
    <cellStyle name="20% - Accent4 7 10 3" xfId="7901"/>
    <cellStyle name="20% - Accent4 7 10 4" xfId="10815"/>
    <cellStyle name="20% - Accent4 7 10 5" xfId="13727"/>
    <cellStyle name="20% - Accent4 7 10 6" xfId="16639"/>
    <cellStyle name="20% - Accent4 7 10 7" xfId="19551"/>
    <cellStyle name="20% - Accent4 7 11" xfId="4091"/>
    <cellStyle name="20% - Accent4 7 11 2" xfId="7005"/>
    <cellStyle name="20% - Accent4 7 11 3" xfId="9919"/>
    <cellStyle name="20% - Accent4 7 11 4" xfId="12831"/>
    <cellStyle name="20% - Accent4 7 11 5" xfId="15743"/>
    <cellStyle name="20% - Accent4 7 11 6" xfId="18655"/>
    <cellStyle name="20% - Accent4 7 12" xfId="3081"/>
    <cellStyle name="20% - Accent4 7 12 2" xfId="20907"/>
    <cellStyle name="20% - Accent4 7 13" xfId="5997"/>
    <cellStyle name="20% - Accent4 7 14" xfId="8909"/>
    <cellStyle name="20% - Accent4 7 15" xfId="11823"/>
    <cellStyle name="20% - Accent4 7 16" xfId="14735"/>
    <cellStyle name="20% - Accent4 7 17" xfId="17647"/>
    <cellStyle name="20% - Accent4 7 2" xfId="1286"/>
    <cellStyle name="20% - Accent4 7 2 2" xfId="2295"/>
    <cellStyle name="20% - Accent4 7 2 2 2" xfId="5211"/>
    <cellStyle name="20% - Accent4 7 2 2 3" xfId="8125"/>
    <cellStyle name="20% - Accent4 7 2 2 4" xfId="11039"/>
    <cellStyle name="20% - Accent4 7 2 2 5" xfId="13951"/>
    <cellStyle name="20% - Accent4 7 2 2 6" xfId="16863"/>
    <cellStyle name="20% - Accent4 7 2 2 7" xfId="19775"/>
    <cellStyle name="20% - Accent4 7 2 3" xfId="4203"/>
    <cellStyle name="20% - Accent4 7 2 3 2" xfId="7117"/>
    <cellStyle name="20% - Accent4 7 2 3 3" xfId="10031"/>
    <cellStyle name="20% - Accent4 7 2 3 4" xfId="12943"/>
    <cellStyle name="20% - Accent4 7 2 3 5" xfId="15855"/>
    <cellStyle name="20% - Accent4 7 2 3 6" xfId="18767"/>
    <cellStyle name="20% - Accent4 7 2 4" xfId="3305"/>
    <cellStyle name="20% - Accent4 7 2 4 2" xfId="20908"/>
    <cellStyle name="20% - Accent4 7 2 5" xfId="6221"/>
    <cellStyle name="20% - Accent4 7 2 6" xfId="9133"/>
    <cellStyle name="20% - Accent4 7 2 7" xfId="12047"/>
    <cellStyle name="20% - Accent4 7 2 8" xfId="14959"/>
    <cellStyle name="20% - Accent4 7 2 9" xfId="17871"/>
    <cellStyle name="20% - Accent4 7 3" xfId="1398"/>
    <cellStyle name="20% - Accent4 7 3 2" xfId="2407"/>
    <cellStyle name="20% - Accent4 7 3 2 2" xfId="5323"/>
    <cellStyle name="20% - Accent4 7 3 2 3" xfId="8237"/>
    <cellStyle name="20% - Accent4 7 3 2 4" xfId="11151"/>
    <cellStyle name="20% - Accent4 7 3 2 5" xfId="14063"/>
    <cellStyle name="20% - Accent4 7 3 2 6" xfId="16975"/>
    <cellStyle name="20% - Accent4 7 3 2 7" xfId="19887"/>
    <cellStyle name="20% - Accent4 7 3 3" xfId="4315"/>
    <cellStyle name="20% - Accent4 7 3 3 2" xfId="7229"/>
    <cellStyle name="20% - Accent4 7 3 3 3" xfId="10143"/>
    <cellStyle name="20% - Accent4 7 3 3 4" xfId="13055"/>
    <cellStyle name="20% - Accent4 7 3 3 5" xfId="15967"/>
    <cellStyle name="20% - Accent4 7 3 3 6" xfId="18879"/>
    <cellStyle name="20% - Accent4 7 3 4" xfId="3417"/>
    <cellStyle name="20% - Accent4 7 3 4 2" xfId="20909"/>
    <cellStyle name="20% - Accent4 7 3 5" xfId="6333"/>
    <cellStyle name="20% - Accent4 7 3 6" xfId="9245"/>
    <cellStyle name="20% - Accent4 7 3 7" xfId="12159"/>
    <cellStyle name="20% - Accent4 7 3 8" xfId="15071"/>
    <cellStyle name="20% - Accent4 7 3 9" xfId="17983"/>
    <cellStyle name="20% - Accent4 7 4" xfId="1510"/>
    <cellStyle name="20% - Accent4 7 4 2" xfId="2519"/>
    <cellStyle name="20% - Accent4 7 4 2 2" xfId="5435"/>
    <cellStyle name="20% - Accent4 7 4 2 3" xfId="8349"/>
    <cellStyle name="20% - Accent4 7 4 2 4" xfId="11263"/>
    <cellStyle name="20% - Accent4 7 4 2 5" xfId="14175"/>
    <cellStyle name="20% - Accent4 7 4 2 6" xfId="17087"/>
    <cellStyle name="20% - Accent4 7 4 2 7" xfId="19999"/>
    <cellStyle name="20% - Accent4 7 4 3" xfId="4427"/>
    <cellStyle name="20% - Accent4 7 4 3 2" xfId="7341"/>
    <cellStyle name="20% - Accent4 7 4 3 3" xfId="10255"/>
    <cellStyle name="20% - Accent4 7 4 3 4" xfId="13167"/>
    <cellStyle name="20% - Accent4 7 4 3 5" xfId="16079"/>
    <cellStyle name="20% - Accent4 7 4 3 6" xfId="18991"/>
    <cellStyle name="20% - Accent4 7 4 4" xfId="3529"/>
    <cellStyle name="20% - Accent4 7 4 5" xfId="6445"/>
    <cellStyle name="20% - Accent4 7 4 6" xfId="9357"/>
    <cellStyle name="20% - Accent4 7 4 7" xfId="12271"/>
    <cellStyle name="20% - Accent4 7 4 8" xfId="15183"/>
    <cellStyle name="20% - Accent4 7 4 9" xfId="18095"/>
    <cellStyle name="20% - Accent4 7 5" xfId="1622"/>
    <cellStyle name="20% - Accent4 7 5 2" xfId="2631"/>
    <cellStyle name="20% - Accent4 7 5 2 2" xfId="5547"/>
    <cellStyle name="20% - Accent4 7 5 2 3" xfId="8461"/>
    <cellStyle name="20% - Accent4 7 5 2 4" xfId="11375"/>
    <cellStyle name="20% - Accent4 7 5 2 5" xfId="14287"/>
    <cellStyle name="20% - Accent4 7 5 2 6" xfId="17199"/>
    <cellStyle name="20% - Accent4 7 5 2 7" xfId="20111"/>
    <cellStyle name="20% - Accent4 7 5 3" xfId="4539"/>
    <cellStyle name="20% - Accent4 7 5 3 2" xfId="7453"/>
    <cellStyle name="20% - Accent4 7 5 3 3" xfId="10367"/>
    <cellStyle name="20% - Accent4 7 5 3 4" xfId="13279"/>
    <cellStyle name="20% - Accent4 7 5 3 5" xfId="16191"/>
    <cellStyle name="20% - Accent4 7 5 3 6" xfId="19103"/>
    <cellStyle name="20% - Accent4 7 5 4" xfId="3641"/>
    <cellStyle name="20% - Accent4 7 5 5" xfId="6557"/>
    <cellStyle name="20% - Accent4 7 5 6" xfId="9469"/>
    <cellStyle name="20% - Accent4 7 5 7" xfId="12383"/>
    <cellStyle name="20% - Accent4 7 5 8" xfId="15295"/>
    <cellStyle name="20% - Accent4 7 5 9" xfId="18207"/>
    <cellStyle name="20% - Accent4 7 6" xfId="1734"/>
    <cellStyle name="20% - Accent4 7 6 2" xfId="2743"/>
    <cellStyle name="20% - Accent4 7 6 2 2" xfId="5659"/>
    <cellStyle name="20% - Accent4 7 6 2 3" xfId="8573"/>
    <cellStyle name="20% - Accent4 7 6 2 4" xfId="11487"/>
    <cellStyle name="20% - Accent4 7 6 2 5" xfId="14399"/>
    <cellStyle name="20% - Accent4 7 6 2 6" xfId="17311"/>
    <cellStyle name="20% - Accent4 7 6 2 7" xfId="20223"/>
    <cellStyle name="20% - Accent4 7 6 3" xfId="4651"/>
    <cellStyle name="20% - Accent4 7 6 3 2" xfId="7565"/>
    <cellStyle name="20% - Accent4 7 6 3 3" xfId="10479"/>
    <cellStyle name="20% - Accent4 7 6 3 4" xfId="13391"/>
    <cellStyle name="20% - Accent4 7 6 3 5" xfId="16303"/>
    <cellStyle name="20% - Accent4 7 6 3 6" xfId="19215"/>
    <cellStyle name="20% - Accent4 7 6 4" xfId="3753"/>
    <cellStyle name="20% - Accent4 7 6 5" xfId="6669"/>
    <cellStyle name="20% - Accent4 7 6 6" xfId="9581"/>
    <cellStyle name="20% - Accent4 7 6 7" xfId="12495"/>
    <cellStyle name="20% - Accent4 7 6 8" xfId="15407"/>
    <cellStyle name="20% - Accent4 7 6 9" xfId="18319"/>
    <cellStyle name="20% - Accent4 7 7" xfId="1846"/>
    <cellStyle name="20% - Accent4 7 7 2" xfId="2855"/>
    <cellStyle name="20% - Accent4 7 7 2 2" xfId="5771"/>
    <cellStyle name="20% - Accent4 7 7 2 3" xfId="8685"/>
    <cellStyle name="20% - Accent4 7 7 2 4" xfId="11599"/>
    <cellStyle name="20% - Accent4 7 7 2 5" xfId="14511"/>
    <cellStyle name="20% - Accent4 7 7 2 6" xfId="17423"/>
    <cellStyle name="20% - Accent4 7 7 2 7" xfId="20335"/>
    <cellStyle name="20% - Accent4 7 7 3" xfId="4763"/>
    <cellStyle name="20% - Accent4 7 7 3 2" xfId="7677"/>
    <cellStyle name="20% - Accent4 7 7 3 3" xfId="10591"/>
    <cellStyle name="20% - Accent4 7 7 3 4" xfId="13503"/>
    <cellStyle name="20% - Accent4 7 7 3 5" xfId="16415"/>
    <cellStyle name="20% - Accent4 7 7 3 6" xfId="19327"/>
    <cellStyle name="20% - Accent4 7 7 4" xfId="3865"/>
    <cellStyle name="20% - Accent4 7 7 5" xfId="6781"/>
    <cellStyle name="20% - Accent4 7 7 6" xfId="9693"/>
    <cellStyle name="20% - Accent4 7 7 7" xfId="12607"/>
    <cellStyle name="20% - Accent4 7 7 8" xfId="15519"/>
    <cellStyle name="20% - Accent4 7 7 9" xfId="18431"/>
    <cellStyle name="20% - Accent4 7 8" xfId="1958"/>
    <cellStyle name="20% - Accent4 7 8 2" xfId="2967"/>
    <cellStyle name="20% - Accent4 7 8 2 2" xfId="5883"/>
    <cellStyle name="20% - Accent4 7 8 2 3" xfId="8797"/>
    <cellStyle name="20% - Accent4 7 8 2 4" xfId="11711"/>
    <cellStyle name="20% - Accent4 7 8 2 5" xfId="14623"/>
    <cellStyle name="20% - Accent4 7 8 2 6" xfId="17535"/>
    <cellStyle name="20% - Accent4 7 8 2 7" xfId="20447"/>
    <cellStyle name="20% - Accent4 7 8 3" xfId="4875"/>
    <cellStyle name="20% - Accent4 7 8 3 2" xfId="7789"/>
    <cellStyle name="20% - Accent4 7 8 3 3" xfId="10703"/>
    <cellStyle name="20% - Accent4 7 8 3 4" xfId="13615"/>
    <cellStyle name="20% - Accent4 7 8 3 5" xfId="16527"/>
    <cellStyle name="20% - Accent4 7 8 3 6" xfId="19439"/>
    <cellStyle name="20% - Accent4 7 8 4" xfId="3977"/>
    <cellStyle name="20% - Accent4 7 8 5" xfId="6893"/>
    <cellStyle name="20% - Accent4 7 8 6" xfId="9805"/>
    <cellStyle name="20% - Accent4 7 8 7" xfId="12719"/>
    <cellStyle name="20% - Accent4 7 8 8" xfId="15631"/>
    <cellStyle name="20% - Accent4 7 8 9" xfId="18543"/>
    <cellStyle name="20% - Accent4 7 9" xfId="2183"/>
    <cellStyle name="20% - Accent4 7 9 2" xfId="5099"/>
    <cellStyle name="20% - Accent4 7 9 2 2" xfId="8013"/>
    <cellStyle name="20% - Accent4 7 9 2 3" xfId="10927"/>
    <cellStyle name="20% - Accent4 7 9 2 4" xfId="13839"/>
    <cellStyle name="20% - Accent4 7 9 2 5" xfId="16751"/>
    <cellStyle name="20% - Accent4 7 9 2 6" xfId="19663"/>
    <cellStyle name="20% - Accent4 7 9 3" xfId="3193"/>
    <cellStyle name="20% - Accent4 7 9 4" xfId="6109"/>
    <cellStyle name="20% - Accent4 7 9 5" xfId="9021"/>
    <cellStyle name="20% - Accent4 7 9 6" xfId="11935"/>
    <cellStyle name="20% - Accent4 7 9 7" xfId="14847"/>
    <cellStyle name="20% - Accent4 7 9 8" xfId="17759"/>
    <cellStyle name="20% - Accent4 8" xfId="1129"/>
    <cellStyle name="20% - Accent4 8 10" xfId="2084"/>
    <cellStyle name="20% - Accent4 8 10 2" xfId="5001"/>
    <cellStyle name="20% - Accent4 8 10 3" xfId="7915"/>
    <cellStyle name="20% - Accent4 8 10 4" xfId="10829"/>
    <cellStyle name="20% - Accent4 8 10 5" xfId="13741"/>
    <cellStyle name="20% - Accent4 8 10 6" xfId="16653"/>
    <cellStyle name="20% - Accent4 8 10 7" xfId="19565"/>
    <cellStyle name="20% - Accent4 8 11" xfId="4105"/>
    <cellStyle name="20% - Accent4 8 11 2" xfId="7019"/>
    <cellStyle name="20% - Accent4 8 11 3" xfId="9933"/>
    <cellStyle name="20% - Accent4 8 11 4" xfId="12845"/>
    <cellStyle name="20% - Accent4 8 11 5" xfId="15757"/>
    <cellStyle name="20% - Accent4 8 11 6" xfId="18669"/>
    <cellStyle name="20% - Accent4 8 12" xfId="3095"/>
    <cellStyle name="20% - Accent4 8 12 2" xfId="20910"/>
    <cellStyle name="20% - Accent4 8 13" xfId="6011"/>
    <cellStyle name="20% - Accent4 8 14" xfId="8923"/>
    <cellStyle name="20% - Accent4 8 15" xfId="11837"/>
    <cellStyle name="20% - Accent4 8 16" xfId="14749"/>
    <cellStyle name="20% - Accent4 8 17" xfId="17661"/>
    <cellStyle name="20% - Accent4 8 2" xfId="1300"/>
    <cellStyle name="20% - Accent4 8 2 2" xfId="2309"/>
    <cellStyle name="20% - Accent4 8 2 2 2" xfId="5225"/>
    <cellStyle name="20% - Accent4 8 2 2 3" xfId="8139"/>
    <cellStyle name="20% - Accent4 8 2 2 4" xfId="11053"/>
    <cellStyle name="20% - Accent4 8 2 2 5" xfId="13965"/>
    <cellStyle name="20% - Accent4 8 2 2 6" xfId="16877"/>
    <cellStyle name="20% - Accent4 8 2 2 7" xfId="19789"/>
    <cellStyle name="20% - Accent4 8 2 3" xfId="4217"/>
    <cellStyle name="20% - Accent4 8 2 3 2" xfId="7131"/>
    <cellStyle name="20% - Accent4 8 2 3 3" xfId="10045"/>
    <cellStyle name="20% - Accent4 8 2 3 4" xfId="12957"/>
    <cellStyle name="20% - Accent4 8 2 3 5" xfId="15869"/>
    <cellStyle name="20% - Accent4 8 2 3 6" xfId="18781"/>
    <cellStyle name="20% - Accent4 8 2 4" xfId="3319"/>
    <cellStyle name="20% - Accent4 8 2 4 2" xfId="20911"/>
    <cellStyle name="20% - Accent4 8 2 5" xfId="6235"/>
    <cellStyle name="20% - Accent4 8 2 6" xfId="9147"/>
    <cellStyle name="20% - Accent4 8 2 7" xfId="12061"/>
    <cellStyle name="20% - Accent4 8 2 8" xfId="14973"/>
    <cellStyle name="20% - Accent4 8 2 9" xfId="17885"/>
    <cellStyle name="20% - Accent4 8 3" xfId="1412"/>
    <cellStyle name="20% - Accent4 8 3 2" xfId="2421"/>
    <cellStyle name="20% - Accent4 8 3 2 2" xfId="5337"/>
    <cellStyle name="20% - Accent4 8 3 2 3" xfId="8251"/>
    <cellStyle name="20% - Accent4 8 3 2 4" xfId="11165"/>
    <cellStyle name="20% - Accent4 8 3 2 5" xfId="14077"/>
    <cellStyle name="20% - Accent4 8 3 2 6" xfId="16989"/>
    <cellStyle name="20% - Accent4 8 3 2 7" xfId="19901"/>
    <cellStyle name="20% - Accent4 8 3 3" xfId="4329"/>
    <cellStyle name="20% - Accent4 8 3 3 2" xfId="7243"/>
    <cellStyle name="20% - Accent4 8 3 3 3" xfId="10157"/>
    <cellStyle name="20% - Accent4 8 3 3 4" xfId="13069"/>
    <cellStyle name="20% - Accent4 8 3 3 5" xfId="15981"/>
    <cellStyle name="20% - Accent4 8 3 3 6" xfId="18893"/>
    <cellStyle name="20% - Accent4 8 3 4" xfId="3431"/>
    <cellStyle name="20% - Accent4 8 3 4 2" xfId="20912"/>
    <cellStyle name="20% - Accent4 8 3 5" xfId="6347"/>
    <cellStyle name="20% - Accent4 8 3 6" xfId="9259"/>
    <cellStyle name="20% - Accent4 8 3 7" xfId="12173"/>
    <cellStyle name="20% - Accent4 8 3 8" xfId="15085"/>
    <cellStyle name="20% - Accent4 8 3 9" xfId="17997"/>
    <cellStyle name="20% - Accent4 8 4" xfId="1524"/>
    <cellStyle name="20% - Accent4 8 4 2" xfId="2533"/>
    <cellStyle name="20% - Accent4 8 4 2 2" xfId="5449"/>
    <cellStyle name="20% - Accent4 8 4 2 3" xfId="8363"/>
    <cellStyle name="20% - Accent4 8 4 2 4" xfId="11277"/>
    <cellStyle name="20% - Accent4 8 4 2 5" xfId="14189"/>
    <cellStyle name="20% - Accent4 8 4 2 6" xfId="17101"/>
    <cellStyle name="20% - Accent4 8 4 2 7" xfId="20013"/>
    <cellStyle name="20% - Accent4 8 4 3" xfId="4441"/>
    <cellStyle name="20% - Accent4 8 4 3 2" xfId="7355"/>
    <cellStyle name="20% - Accent4 8 4 3 3" xfId="10269"/>
    <cellStyle name="20% - Accent4 8 4 3 4" xfId="13181"/>
    <cellStyle name="20% - Accent4 8 4 3 5" xfId="16093"/>
    <cellStyle name="20% - Accent4 8 4 3 6" xfId="19005"/>
    <cellStyle name="20% - Accent4 8 4 4" xfId="3543"/>
    <cellStyle name="20% - Accent4 8 4 5" xfId="6459"/>
    <cellStyle name="20% - Accent4 8 4 6" xfId="9371"/>
    <cellStyle name="20% - Accent4 8 4 7" xfId="12285"/>
    <cellStyle name="20% - Accent4 8 4 8" xfId="15197"/>
    <cellStyle name="20% - Accent4 8 4 9" xfId="18109"/>
    <cellStyle name="20% - Accent4 8 5" xfId="1636"/>
    <cellStyle name="20% - Accent4 8 5 2" xfId="2645"/>
    <cellStyle name="20% - Accent4 8 5 2 2" xfId="5561"/>
    <cellStyle name="20% - Accent4 8 5 2 3" xfId="8475"/>
    <cellStyle name="20% - Accent4 8 5 2 4" xfId="11389"/>
    <cellStyle name="20% - Accent4 8 5 2 5" xfId="14301"/>
    <cellStyle name="20% - Accent4 8 5 2 6" xfId="17213"/>
    <cellStyle name="20% - Accent4 8 5 2 7" xfId="20125"/>
    <cellStyle name="20% - Accent4 8 5 3" xfId="4553"/>
    <cellStyle name="20% - Accent4 8 5 3 2" xfId="7467"/>
    <cellStyle name="20% - Accent4 8 5 3 3" xfId="10381"/>
    <cellStyle name="20% - Accent4 8 5 3 4" xfId="13293"/>
    <cellStyle name="20% - Accent4 8 5 3 5" xfId="16205"/>
    <cellStyle name="20% - Accent4 8 5 3 6" xfId="19117"/>
    <cellStyle name="20% - Accent4 8 5 4" xfId="3655"/>
    <cellStyle name="20% - Accent4 8 5 5" xfId="6571"/>
    <cellStyle name="20% - Accent4 8 5 6" xfId="9483"/>
    <cellStyle name="20% - Accent4 8 5 7" xfId="12397"/>
    <cellStyle name="20% - Accent4 8 5 8" xfId="15309"/>
    <cellStyle name="20% - Accent4 8 5 9" xfId="18221"/>
    <cellStyle name="20% - Accent4 8 6" xfId="1748"/>
    <cellStyle name="20% - Accent4 8 6 2" xfId="2757"/>
    <cellStyle name="20% - Accent4 8 6 2 2" xfId="5673"/>
    <cellStyle name="20% - Accent4 8 6 2 3" xfId="8587"/>
    <cellStyle name="20% - Accent4 8 6 2 4" xfId="11501"/>
    <cellStyle name="20% - Accent4 8 6 2 5" xfId="14413"/>
    <cellStyle name="20% - Accent4 8 6 2 6" xfId="17325"/>
    <cellStyle name="20% - Accent4 8 6 2 7" xfId="20237"/>
    <cellStyle name="20% - Accent4 8 6 3" xfId="4665"/>
    <cellStyle name="20% - Accent4 8 6 3 2" xfId="7579"/>
    <cellStyle name="20% - Accent4 8 6 3 3" xfId="10493"/>
    <cellStyle name="20% - Accent4 8 6 3 4" xfId="13405"/>
    <cellStyle name="20% - Accent4 8 6 3 5" xfId="16317"/>
    <cellStyle name="20% - Accent4 8 6 3 6" xfId="19229"/>
    <cellStyle name="20% - Accent4 8 6 4" xfId="3767"/>
    <cellStyle name="20% - Accent4 8 6 5" xfId="6683"/>
    <cellStyle name="20% - Accent4 8 6 6" xfId="9595"/>
    <cellStyle name="20% - Accent4 8 6 7" xfId="12509"/>
    <cellStyle name="20% - Accent4 8 6 8" xfId="15421"/>
    <cellStyle name="20% - Accent4 8 6 9" xfId="18333"/>
    <cellStyle name="20% - Accent4 8 7" xfId="1860"/>
    <cellStyle name="20% - Accent4 8 7 2" xfId="2869"/>
    <cellStyle name="20% - Accent4 8 7 2 2" xfId="5785"/>
    <cellStyle name="20% - Accent4 8 7 2 3" xfId="8699"/>
    <cellStyle name="20% - Accent4 8 7 2 4" xfId="11613"/>
    <cellStyle name="20% - Accent4 8 7 2 5" xfId="14525"/>
    <cellStyle name="20% - Accent4 8 7 2 6" xfId="17437"/>
    <cellStyle name="20% - Accent4 8 7 2 7" xfId="20349"/>
    <cellStyle name="20% - Accent4 8 7 3" xfId="4777"/>
    <cellStyle name="20% - Accent4 8 7 3 2" xfId="7691"/>
    <cellStyle name="20% - Accent4 8 7 3 3" xfId="10605"/>
    <cellStyle name="20% - Accent4 8 7 3 4" xfId="13517"/>
    <cellStyle name="20% - Accent4 8 7 3 5" xfId="16429"/>
    <cellStyle name="20% - Accent4 8 7 3 6" xfId="19341"/>
    <cellStyle name="20% - Accent4 8 7 4" xfId="3879"/>
    <cellStyle name="20% - Accent4 8 7 5" xfId="6795"/>
    <cellStyle name="20% - Accent4 8 7 6" xfId="9707"/>
    <cellStyle name="20% - Accent4 8 7 7" xfId="12621"/>
    <cellStyle name="20% - Accent4 8 7 8" xfId="15533"/>
    <cellStyle name="20% - Accent4 8 7 9" xfId="18445"/>
    <cellStyle name="20% - Accent4 8 8" xfId="1972"/>
    <cellStyle name="20% - Accent4 8 8 2" xfId="2981"/>
    <cellStyle name="20% - Accent4 8 8 2 2" xfId="5897"/>
    <cellStyle name="20% - Accent4 8 8 2 3" xfId="8811"/>
    <cellStyle name="20% - Accent4 8 8 2 4" xfId="11725"/>
    <cellStyle name="20% - Accent4 8 8 2 5" xfId="14637"/>
    <cellStyle name="20% - Accent4 8 8 2 6" xfId="17549"/>
    <cellStyle name="20% - Accent4 8 8 2 7" xfId="20461"/>
    <cellStyle name="20% - Accent4 8 8 3" xfId="4889"/>
    <cellStyle name="20% - Accent4 8 8 3 2" xfId="7803"/>
    <cellStyle name="20% - Accent4 8 8 3 3" xfId="10717"/>
    <cellStyle name="20% - Accent4 8 8 3 4" xfId="13629"/>
    <cellStyle name="20% - Accent4 8 8 3 5" xfId="16541"/>
    <cellStyle name="20% - Accent4 8 8 3 6" xfId="19453"/>
    <cellStyle name="20% - Accent4 8 8 4" xfId="3991"/>
    <cellStyle name="20% - Accent4 8 8 5" xfId="6907"/>
    <cellStyle name="20% - Accent4 8 8 6" xfId="9819"/>
    <cellStyle name="20% - Accent4 8 8 7" xfId="12733"/>
    <cellStyle name="20% - Accent4 8 8 8" xfId="15645"/>
    <cellStyle name="20% - Accent4 8 8 9" xfId="18557"/>
    <cellStyle name="20% - Accent4 8 9" xfId="2197"/>
    <cellStyle name="20% - Accent4 8 9 2" xfId="5113"/>
    <cellStyle name="20% - Accent4 8 9 2 2" xfId="8027"/>
    <cellStyle name="20% - Accent4 8 9 2 3" xfId="10941"/>
    <cellStyle name="20% - Accent4 8 9 2 4" xfId="13853"/>
    <cellStyle name="20% - Accent4 8 9 2 5" xfId="16765"/>
    <cellStyle name="20% - Accent4 8 9 2 6" xfId="19677"/>
    <cellStyle name="20% - Accent4 8 9 3" xfId="3207"/>
    <cellStyle name="20% - Accent4 8 9 4" xfId="6123"/>
    <cellStyle name="20% - Accent4 8 9 5" xfId="9035"/>
    <cellStyle name="20% - Accent4 8 9 6" xfId="11949"/>
    <cellStyle name="20% - Accent4 8 9 7" xfId="14861"/>
    <cellStyle name="20% - Accent4 8 9 8" xfId="17773"/>
    <cellStyle name="20% - Accent4 9" xfId="1138"/>
    <cellStyle name="20% - Accent4 9 2" xfId="20914"/>
    <cellStyle name="20% - Accent4 9 3" xfId="20915"/>
    <cellStyle name="20% - Accent4 9 4" xfId="20913"/>
    <cellStyle name="20% - Accent5 10" xfId="1202"/>
    <cellStyle name="20% - Accent5 10 2" xfId="2211"/>
    <cellStyle name="20% - Accent5 10 2 2" xfId="5127"/>
    <cellStyle name="20% - Accent5 10 2 2 2" xfId="20918"/>
    <cellStyle name="20% - Accent5 10 2 3" xfId="8041"/>
    <cellStyle name="20% - Accent5 10 2 4" xfId="10955"/>
    <cellStyle name="20% - Accent5 10 2 5" xfId="13867"/>
    <cellStyle name="20% - Accent5 10 2 6" xfId="16779"/>
    <cellStyle name="20% - Accent5 10 2 7" xfId="19691"/>
    <cellStyle name="20% - Accent5 10 3" xfId="4119"/>
    <cellStyle name="20% - Accent5 10 3 2" xfId="7033"/>
    <cellStyle name="20% - Accent5 10 3 2 2" xfId="20919"/>
    <cellStyle name="20% - Accent5 10 3 3" xfId="9947"/>
    <cellStyle name="20% - Accent5 10 3 4" xfId="12859"/>
    <cellStyle name="20% - Accent5 10 3 5" xfId="15771"/>
    <cellStyle name="20% - Accent5 10 3 6" xfId="18683"/>
    <cellStyle name="20% - Accent5 10 4" xfId="3221"/>
    <cellStyle name="20% - Accent5 10 4 2" xfId="20917"/>
    <cellStyle name="20% - Accent5 10 5" xfId="6137"/>
    <cellStyle name="20% - Accent5 10 6" xfId="9049"/>
    <cellStyle name="20% - Accent5 10 7" xfId="11963"/>
    <cellStyle name="20% - Accent5 10 8" xfId="14875"/>
    <cellStyle name="20% - Accent5 10 9" xfId="17787"/>
    <cellStyle name="20% - Accent5 11" xfId="1314"/>
    <cellStyle name="20% - Accent5 11 2" xfId="2323"/>
    <cellStyle name="20% - Accent5 11 2 2" xfId="5239"/>
    <cellStyle name="20% - Accent5 11 2 2 2" xfId="20921"/>
    <cellStyle name="20% - Accent5 11 2 3" xfId="8153"/>
    <cellStyle name="20% - Accent5 11 2 4" xfId="11067"/>
    <cellStyle name="20% - Accent5 11 2 5" xfId="13979"/>
    <cellStyle name="20% - Accent5 11 2 6" xfId="16891"/>
    <cellStyle name="20% - Accent5 11 2 7" xfId="19803"/>
    <cellStyle name="20% - Accent5 11 3" xfId="4231"/>
    <cellStyle name="20% - Accent5 11 3 2" xfId="7145"/>
    <cellStyle name="20% - Accent5 11 3 2 2" xfId="20922"/>
    <cellStyle name="20% - Accent5 11 3 3" xfId="10059"/>
    <cellStyle name="20% - Accent5 11 3 4" xfId="12971"/>
    <cellStyle name="20% - Accent5 11 3 5" xfId="15883"/>
    <cellStyle name="20% - Accent5 11 3 6" xfId="18795"/>
    <cellStyle name="20% - Accent5 11 4" xfId="3333"/>
    <cellStyle name="20% - Accent5 11 4 2" xfId="20920"/>
    <cellStyle name="20% - Accent5 11 5" xfId="6249"/>
    <cellStyle name="20% - Accent5 11 6" xfId="9161"/>
    <cellStyle name="20% - Accent5 11 7" xfId="12075"/>
    <cellStyle name="20% - Accent5 11 8" xfId="14987"/>
    <cellStyle name="20% - Accent5 11 9" xfId="17899"/>
    <cellStyle name="20% - Accent5 12" xfId="1426"/>
    <cellStyle name="20% - Accent5 12 2" xfId="2435"/>
    <cellStyle name="20% - Accent5 12 2 2" xfId="5351"/>
    <cellStyle name="20% - Accent5 12 2 2 2" xfId="20924"/>
    <cellStyle name="20% - Accent5 12 2 3" xfId="8265"/>
    <cellStyle name="20% - Accent5 12 2 4" xfId="11179"/>
    <cellStyle name="20% - Accent5 12 2 5" xfId="14091"/>
    <cellStyle name="20% - Accent5 12 2 6" xfId="17003"/>
    <cellStyle name="20% - Accent5 12 2 7" xfId="19915"/>
    <cellStyle name="20% - Accent5 12 3" xfId="4343"/>
    <cellStyle name="20% - Accent5 12 3 2" xfId="7257"/>
    <cellStyle name="20% - Accent5 12 3 2 2" xfId="20925"/>
    <cellStyle name="20% - Accent5 12 3 3" xfId="10171"/>
    <cellStyle name="20% - Accent5 12 3 4" xfId="13083"/>
    <cellStyle name="20% - Accent5 12 3 5" xfId="15995"/>
    <cellStyle name="20% - Accent5 12 3 6" xfId="18907"/>
    <cellStyle name="20% - Accent5 12 4" xfId="3445"/>
    <cellStyle name="20% - Accent5 12 4 2" xfId="20923"/>
    <cellStyle name="20% - Accent5 12 5" xfId="6361"/>
    <cellStyle name="20% - Accent5 12 6" xfId="9273"/>
    <cellStyle name="20% - Accent5 12 7" xfId="12187"/>
    <cellStyle name="20% - Accent5 12 8" xfId="15099"/>
    <cellStyle name="20% - Accent5 12 9" xfId="18011"/>
    <cellStyle name="20% - Accent5 13" xfId="1538"/>
    <cellStyle name="20% - Accent5 13 2" xfId="2547"/>
    <cellStyle name="20% - Accent5 13 2 2" xfId="5463"/>
    <cellStyle name="20% - Accent5 13 2 2 2" xfId="20927"/>
    <cellStyle name="20% - Accent5 13 2 3" xfId="8377"/>
    <cellStyle name="20% - Accent5 13 2 4" xfId="11291"/>
    <cellStyle name="20% - Accent5 13 2 5" xfId="14203"/>
    <cellStyle name="20% - Accent5 13 2 6" xfId="17115"/>
    <cellStyle name="20% - Accent5 13 2 7" xfId="20027"/>
    <cellStyle name="20% - Accent5 13 3" xfId="4455"/>
    <cellStyle name="20% - Accent5 13 3 2" xfId="7369"/>
    <cellStyle name="20% - Accent5 13 3 2 2" xfId="20928"/>
    <cellStyle name="20% - Accent5 13 3 3" xfId="10283"/>
    <cellStyle name="20% - Accent5 13 3 4" xfId="13195"/>
    <cellStyle name="20% - Accent5 13 3 5" xfId="16107"/>
    <cellStyle name="20% - Accent5 13 3 6" xfId="19019"/>
    <cellStyle name="20% - Accent5 13 4" xfId="3557"/>
    <cellStyle name="20% - Accent5 13 4 2" xfId="20926"/>
    <cellStyle name="20% - Accent5 13 5" xfId="6473"/>
    <cellStyle name="20% - Accent5 13 6" xfId="9385"/>
    <cellStyle name="20% - Accent5 13 7" xfId="12299"/>
    <cellStyle name="20% - Accent5 13 8" xfId="15211"/>
    <cellStyle name="20% - Accent5 13 9" xfId="18123"/>
    <cellStyle name="20% - Accent5 14" xfId="1650"/>
    <cellStyle name="20% - Accent5 14 2" xfId="2659"/>
    <cellStyle name="20% - Accent5 14 2 2" xfId="5575"/>
    <cellStyle name="20% - Accent5 14 2 2 2" xfId="20930"/>
    <cellStyle name="20% - Accent5 14 2 3" xfId="8489"/>
    <cellStyle name="20% - Accent5 14 2 4" xfId="11403"/>
    <cellStyle name="20% - Accent5 14 2 5" xfId="14315"/>
    <cellStyle name="20% - Accent5 14 2 6" xfId="17227"/>
    <cellStyle name="20% - Accent5 14 2 7" xfId="20139"/>
    <cellStyle name="20% - Accent5 14 3" xfId="4567"/>
    <cellStyle name="20% - Accent5 14 3 2" xfId="7481"/>
    <cellStyle name="20% - Accent5 14 3 2 2" xfId="20931"/>
    <cellStyle name="20% - Accent5 14 3 3" xfId="10395"/>
    <cellStyle name="20% - Accent5 14 3 4" xfId="13307"/>
    <cellStyle name="20% - Accent5 14 3 5" xfId="16219"/>
    <cellStyle name="20% - Accent5 14 3 6" xfId="19131"/>
    <cellStyle name="20% - Accent5 14 4" xfId="3669"/>
    <cellStyle name="20% - Accent5 14 4 2" xfId="20929"/>
    <cellStyle name="20% - Accent5 14 5" xfId="6585"/>
    <cellStyle name="20% - Accent5 14 6" xfId="9497"/>
    <cellStyle name="20% - Accent5 14 7" xfId="12411"/>
    <cellStyle name="20% - Accent5 14 8" xfId="15323"/>
    <cellStyle name="20% - Accent5 14 9" xfId="18235"/>
    <cellStyle name="20% - Accent5 15" xfId="1762"/>
    <cellStyle name="20% - Accent5 15 2" xfId="2771"/>
    <cellStyle name="20% - Accent5 15 2 2" xfId="5687"/>
    <cellStyle name="20% - Accent5 15 2 2 2" xfId="20933"/>
    <cellStyle name="20% - Accent5 15 2 3" xfId="8601"/>
    <cellStyle name="20% - Accent5 15 2 4" xfId="11515"/>
    <cellStyle name="20% - Accent5 15 2 5" xfId="14427"/>
    <cellStyle name="20% - Accent5 15 2 6" xfId="17339"/>
    <cellStyle name="20% - Accent5 15 2 7" xfId="20251"/>
    <cellStyle name="20% - Accent5 15 3" xfId="4679"/>
    <cellStyle name="20% - Accent5 15 3 2" xfId="7593"/>
    <cellStyle name="20% - Accent5 15 3 2 2" xfId="20934"/>
    <cellStyle name="20% - Accent5 15 3 3" xfId="10507"/>
    <cellStyle name="20% - Accent5 15 3 4" xfId="13419"/>
    <cellStyle name="20% - Accent5 15 3 5" xfId="16331"/>
    <cellStyle name="20% - Accent5 15 3 6" xfId="19243"/>
    <cellStyle name="20% - Accent5 15 4" xfId="3781"/>
    <cellStyle name="20% - Accent5 15 4 2" xfId="20932"/>
    <cellStyle name="20% - Accent5 15 5" xfId="6697"/>
    <cellStyle name="20% - Accent5 15 6" xfId="9609"/>
    <cellStyle name="20% - Accent5 15 7" xfId="12523"/>
    <cellStyle name="20% - Accent5 15 8" xfId="15435"/>
    <cellStyle name="20% - Accent5 15 9" xfId="18347"/>
    <cellStyle name="20% - Accent5 16" xfId="1874"/>
    <cellStyle name="20% - Accent5 16 2" xfId="2883"/>
    <cellStyle name="20% - Accent5 16 2 2" xfId="5799"/>
    <cellStyle name="20% - Accent5 16 2 2 2" xfId="20936"/>
    <cellStyle name="20% - Accent5 16 2 3" xfId="8713"/>
    <cellStyle name="20% - Accent5 16 2 4" xfId="11627"/>
    <cellStyle name="20% - Accent5 16 2 5" xfId="14539"/>
    <cellStyle name="20% - Accent5 16 2 6" xfId="17451"/>
    <cellStyle name="20% - Accent5 16 2 7" xfId="20363"/>
    <cellStyle name="20% - Accent5 16 3" xfId="4791"/>
    <cellStyle name="20% - Accent5 16 3 2" xfId="7705"/>
    <cellStyle name="20% - Accent5 16 3 2 2" xfId="20937"/>
    <cellStyle name="20% - Accent5 16 3 3" xfId="10619"/>
    <cellStyle name="20% - Accent5 16 3 4" xfId="13531"/>
    <cellStyle name="20% - Accent5 16 3 5" xfId="16443"/>
    <cellStyle name="20% - Accent5 16 3 6" xfId="19355"/>
    <cellStyle name="20% - Accent5 16 4" xfId="3893"/>
    <cellStyle name="20% - Accent5 16 4 2" xfId="20935"/>
    <cellStyle name="20% - Accent5 16 5" xfId="6809"/>
    <cellStyle name="20% - Accent5 16 6" xfId="9721"/>
    <cellStyle name="20% - Accent5 16 7" xfId="12635"/>
    <cellStyle name="20% - Accent5 16 8" xfId="15547"/>
    <cellStyle name="20% - Accent5 16 9" xfId="18459"/>
    <cellStyle name="20% - Accent5 17" xfId="2099"/>
    <cellStyle name="20% - Accent5 17 2" xfId="5015"/>
    <cellStyle name="20% - Accent5 17 2 2" xfId="7929"/>
    <cellStyle name="20% - Accent5 17 2 2 2" xfId="20939"/>
    <cellStyle name="20% - Accent5 17 2 3" xfId="10843"/>
    <cellStyle name="20% - Accent5 17 2 4" xfId="13755"/>
    <cellStyle name="20% - Accent5 17 2 5" xfId="16667"/>
    <cellStyle name="20% - Accent5 17 2 6" xfId="19579"/>
    <cellStyle name="20% - Accent5 17 3" xfId="3109"/>
    <cellStyle name="20% - Accent5 17 3 2" xfId="20940"/>
    <cellStyle name="20% - Accent5 17 4" xfId="6025"/>
    <cellStyle name="20% - Accent5 17 4 2" xfId="20938"/>
    <cellStyle name="20% - Accent5 17 5" xfId="8937"/>
    <cellStyle name="20% - Accent5 17 6" xfId="11851"/>
    <cellStyle name="20% - Accent5 17 7" xfId="14763"/>
    <cellStyle name="20% - Accent5 17 8" xfId="17675"/>
    <cellStyle name="20% - Accent5 18" xfId="1986"/>
    <cellStyle name="20% - Accent5 18 2" xfId="4903"/>
    <cellStyle name="20% - Accent5 18 2 2" xfId="20942"/>
    <cellStyle name="20% - Accent5 18 3" xfId="7817"/>
    <cellStyle name="20% - Accent5 18 3 2" xfId="20943"/>
    <cellStyle name="20% - Accent5 18 4" xfId="10731"/>
    <cellStyle name="20% - Accent5 18 4 2" xfId="20941"/>
    <cellStyle name="20% - Accent5 18 5" xfId="13643"/>
    <cellStyle name="20% - Accent5 18 6" xfId="16555"/>
    <cellStyle name="20% - Accent5 18 7" xfId="19467"/>
    <cellStyle name="20% - Accent5 19" xfId="4007"/>
    <cellStyle name="20% - Accent5 19 2" xfId="6921"/>
    <cellStyle name="20% - Accent5 19 2 2" xfId="20945"/>
    <cellStyle name="20% - Accent5 19 3" xfId="9835"/>
    <cellStyle name="20% - Accent5 19 3 2" xfId="20946"/>
    <cellStyle name="20% - Accent5 19 4" xfId="12747"/>
    <cellStyle name="20% - Accent5 19 4 2" xfId="20944"/>
    <cellStyle name="20% - Accent5 19 5" xfId="15659"/>
    <cellStyle name="20% - Accent5 19 6" xfId="18571"/>
    <cellStyle name="20% - Accent5 2" xfId="223"/>
    <cellStyle name="20% - Accent5 2 10" xfId="2115"/>
    <cellStyle name="20% - Accent5 2 10 2" xfId="5031"/>
    <cellStyle name="20% - Accent5 2 10 2 2" xfId="7945"/>
    <cellStyle name="20% - Accent5 2 10 2 3" xfId="10859"/>
    <cellStyle name="20% - Accent5 2 10 2 4" xfId="13771"/>
    <cellStyle name="20% - Accent5 2 10 2 5" xfId="16683"/>
    <cellStyle name="20% - Accent5 2 10 2 6" xfId="19595"/>
    <cellStyle name="20% - Accent5 2 10 3" xfId="3125"/>
    <cellStyle name="20% - Accent5 2 10 3 2" xfId="20948"/>
    <cellStyle name="20% - Accent5 2 10 4" xfId="6041"/>
    <cellStyle name="20% - Accent5 2 10 5" xfId="8953"/>
    <cellStyle name="20% - Accent5 2 10 6" xfId="11867"/>
    <cellStyle name="20% - Accent5 2 10 7" xfId="14779"/>
    <cellStyle name="20% - Accent5 2 10 8" xfId="17691"/>
    <cellStyle name="20% - Accent5 2 11" xfId="2002"/>
    <cellStyle name="20% - Accent5 2 11 2" xfId="4919"/>
    <cellStyle name="20% - Accent5 2 11 2 2" xfId="20949"/>
    <cellStyle name="20% - Accent5 2 11 3" xfId="7833"/>
    <cellStyle name="20% - Accent5 2 11 4" xfId="10747"/>
    <cellStyle name="20% - Accent5 2 11 5" xfId="13659"/>
    <cellStyle name="20% - Accent5 2 11 6" xfId="16571"/>
    <cellStyle name="20% - Accent5 2 11 7" xfId="19483"/>
    <cellStyle name="20% - Accent5 2 12" xfId="4023"/>
    <cellStyle name="20% - Accent5 2 12 2" xfId="6937"/>
    <cellStyle name="20% - Accent5 2 12 2 2" xfId="20950"/>
    <cellStyle name="20% - Accent5 2 12 3" xfId="9851"/>
    <cellStyle name="20% - Accent5 2 12 4" xfId="12763"/>
    <cellStyle name="20% - Accent5 2 12 5" xfId="15675"/>
    <cellStyle name="20% - Accent5 2 12 6" xfId="18587"/>
    <cellStyle name="20% - Accent5 2 13" xfId="3013"/>
    <cellStyle name="20% - Accent5 2 13 2" xfId="20951"/>
    <cellStyle name="20% - Accent5 2 14" xfId="5929"/>
    <cellStyle name="20% - Accent5 2 14 2" xfId="20952"/>
    <cellStyle name="20% - Accent5 2 15" xfId="8841"/>
    <cellStyle name="20% - Accent5 2 15 2" xfId="20953"/>
    <cellStyle name="20% - Accent5 2 16" xfId="11755"/>
    <cellStyle name="20% - Accent5 2 16 2" xfId="20954"/>
    <cellStyle name="20% - Accent5 2 17" xfId="14667"/>
    <cellStyle name="20% - Accent5 2 17 2" xfId="20955"/>
    <cellStyle name="20% - Accent5 2 18" xfId="20956"/>
    <cellStyle name="20% - Accent5 2 19" xfId="20957"/>
    <cellStyle name="20% - Accent5 2 2" xfId="224"/>
    <cellStyle name="20% - Accent5 2 2 2" xfId="225"/>
    <cellStyle name="20% - Accent5 2 2 2 2" xfId="20947"/>
    <cellStyle name="20% - Accent5 2 2 2 3" xfId="55312"/>
    <cellStyle name="20% - Accent5 2 2 3" xfId="1185"/>
    <cellStyle name="20% - Accent5 2 2 4" xfId="55311"/>
    <cellStyle name="20% - Accent5 2 20" xfId="20958"/>
    <cellStyle name="20% - Accent5 2 21" xfId="20959"/>
    <cellStyle name="20% - Accent5 2 22" xfId="20960"/>
    <cellStyle name="20% - Accent5 2 23" xfId="20961"/>
    <cellStyle name="20% - Accent5 2 24" xfId="20962"/>
    <cellStyle name="20% - Accent5 2 25" xfId="20963"/>
    <cellStyle name="20% - Accent5 2 26" xfId="20964"/>
    <cellStyle name="20% - Accent5 2 27" xfId="20965"/>
    <cellStyle name="20% - Accent5 2 28" xfId="20966"/>
    <cellStyle name="20% - Accent5 2 29" xfId="20967"/>
    <cellStyle name="20% - Accent5 2 3" xfId="226"/>
    <cellStyle name="20% - Accent5 2 3 10" xfId="1218"/>
    <cellStyle name="20% - Accent5 2 3 11" xfId="55313"/>
    <cellStyle name="20% - Accent5 2 3 2" xfId="227"/>
    <cellStyle name="20% - Accent5 2 3 2 2" xfId="5143"/>
    <cellStyle name="20% - Accent5 2 3 2 3" xfId="8057"/>
    <cellStyle name="20% - Accent5 2 3 2 4" xfId="10971"/>
    <cellStyle name="20% - Accent5 2 3 2 5" xfId="13883"/>
    <cellStyle name="20% - Accent5 2 3 2 6" xfId="16795"/>
    <cellStyle name="20% - Accent5 2 3 2 7" xfId="19707"/>
    <cellStyle name="20% - Accent5 2 3 2 8" xfId="2227"/>
    <cellStyle name="20% - Accent5 2 3 2 9" xfId="55314"/>
    <cellStyle name="20% - Accent5 2 3 3" xfId="4135"/>
    <cellStyle name="20% - Accent5 2 3 3 2" xfId="7049"/>
    <cellStyle name="20% - Accent5 2 3 3 3" xfId="9963"/>
    <cellStyle name="20% - Accent5 2 3 3 4" xfId="12875"/>
    <cellStyle name="20% - Accent5 2 3 3 5" xfId="15787"/>
    <cellStyle name="20% - Accent5 2 3 3 6" xfId="18699"/>
    <cellStyle name="20% - Accent5 2 3 4" xfId="3237"/>
    <cellStyle name="20% - Accent5 2 3 4 2" xfId="20968"/>
    <cellStyle name="20% - Accent5 2 3 5" xfId="6153"/>
    <cellStyle name="20% - Accent5 2 3 6" xfId="9065"/>
    <cellStyle name="20% - Accent5 2 3 7" xfId="11979"/>
    <cellStyle name="20% - Accent5 2 3 8" xfId="14891"/>
    <cellStyle name="20% - Accent5 2 3 9" xfId="17803"/>
    <cellStyle name="20% - Accent5 2 30" xfId="20969"/>
    <cellStyle name="20% - Accent5 2 31" xfId="20916"/>
    <cellStyle name="20% - Accent5 2 32" xfId="17579"/>
    <cellStyle name="20% - Accent5 2 33" xfId="1047"/>
    <cellStyle name="20% - Accent5 2 34" xfId="970"/>
    <cellStyle name="20% - Accent5 2 35" xfId="54484"/>
    <cellStyle name="20% - Accent5 2 4" xfId="228"/>
    <cellStyle name="20% - Accent5 2 4 10" xfId="1330"/>
    <cellStyle name="20% - Accent5 2 4 11" xfId="55315"/>
    <cellStyle name="20% - Accent5 2 4 2" xfId="2339"/>
    <cellStyle name="20% - Accent5 2 4 2 2" xfId="5255"/>
    <cellStyle name="20% - Accent5 2 4 2 3" xfId="8169"/>
    <cellStyle name="20% - Accent5 2 4 2 4" xfId="11083"/>
    <cellStyle name="20% - Accent5 2 4 2 5" xfId="13995"/>
    <cellStyle name="20% - Accent5 2 4 2 6" xfId="16907"/>
    <cellStyle name="20% - Accent5 2 4 2 7" xfId="19819"/>
    <cellStyle name="20% - Accent5 2 4 3" xfId="4247"/>
    <cellStyle name="20% - Accent5 2 4 3 2" xfId="7161"/>
    <cellStyle name="20% - Accent5 2 4 3 3" xfId="10075"/>
    <cellStyle name="20% - Accent5 2 4 3 4" xfId="12987"/>
    <cellStyle name="20% - Accent5 2 4 3 5" xfId="15899"/>
    <cellStyle name="20% - Accent5 2 4 3 6" xfId="18811"/>
    <cellStyle name="20% - Accent5 2 4 4" xfId="3349"/>
    <cellStyle name="20% - Accent5 2 4 4 2" xfId="20970"/>
    <cellStyle name="20% - Accent5 2 4 5" xfId="6265"/>
    <cellStyle name="20% - Accent5 2 4 6" xfId="9177"/>
    <cellStyle name="20% - Accent5 2 4 7" xfId="12091"/>
    <cellStyle name="20% - Accent5 2 4 8" xfId="15003"/>
    <cellStyle name="20% - Accent5 2 4 9" xfId="17915"/>
    <cellStyle name="20% - Accent5 2 5" xfId="229"/>
    <cellStyle name="20% - Accent5 2 5 10" xfId="1442"/>
    <cellStyle name="20% - Accent5 2 5 11" xfId="55316"/>
    <cellStyle name="20% - Accent5 2 5 2" xfId="2451"/>
    <cellStyle name="20% - Accent5 2 5 2 2" xfId="5367"/>
    <cellStyle name="20% - Accent5 2 5 2 3" xfId="8281"/>
    <cellStyle name="20% - Accent5 2 5 2 4" xfId="11195"/>
    <cellStyle name="20% - Accent5 2 5 2 5" xfId="14107"/>
    <cellStyle name="20% - Accent5 2 5 2 6" xfId="17019"/>
    <cellStyle name="20% - Accent5 2 5 2 7" xfId="19931"/>
    <cellStyle name="20% - Accent5 2 5 3" xfId="4359"/>
    <cellStyle name="20% - Accent5 2 5 3 2" xfId="7273"/>
    <cellStyle name="20% - Accent5 2 5 3 3" xfId="10187"/>
    <cellStyle name="20% - Accent5 2 5 3 4" xfId="13099"/>
    <cellStyle name="20% - Accent5 2 5 3 5" xfId="16011"/>
    <cellStyle name="20% - Accent5 2 5 3 6" xfId="18923"/>
    <cellStyle name="20% - Accent5 2 5 4" xfId="3461"/>
    <cellStyle name="20% - Accent5 2 5 4 2" xfId="20971"/>
    <cellStyle name="20% - Accent5 2 5 5" xfId="6377"/>
    <cellStyle name="20% - Accent5 2 5 6" xfId="9289"/>
    <cellStyle name="20% - Accent5 2 5 7" xfId="12203"/>
    <cellStyle name="20% - Accent5 2 5 8" xfId="15115"/>
    <cellStyle name="20% - Accent5 2 5 9" xfId="18027"/>
    <cellStyle name="20% - Accent5 2 6" xfId="230"/>
    <cellStyle name="20% - Accent5 2 6 10" xfId="1554"/>
    <cellStyle name="20% - Accent5 2 6 11" xfId="55317"/>
    <cellStyle name="20% - Accent5 2 6 2" xfId="2563"/>
    <cellStyle name="20% - Accent5 2 6 2 2" xfId="5479"/>
    <cellStyle name="20% - Accent5 2 6 2 3" xfId="8393"/>
    <cellStyle name="20% - Accent5 2 6 2 4" xfId="11307"/>
    <cellStyle name="20% - Accent5 2 6 2 5" xfId="14219"/>
    <cellStyle name="20% - Accent5 2 6 2 6" xfId="17131"/>
    <cellStyle name="20% - Accent5 2 6 2 7" xfId="20043"/>
    <cellStyle name="20% - Accent5 2 6 3" xfId="4471"/>
    <cellStyle name="20% - Accent5 2 6 3 2" xfId="7385"/>
    <cellStyle name="20% - Accent5 2 6 3 3" xfId="10299"/>
    <cellStyle name="20% - Accent5 2 6 3 4" xfId="13211"/>
    <cellStyle name="20% - Accent5 2 6 3 5" xfId="16123"/>
    <cellStyle name="20% - Accent5 2 6 3 6" xfId="19035"/>
    <cellStyle name="20% - Accent5 2 6 4" xfId="3573"/>
    <cellStyle name="20% - Accent5 2 6 4 2" xfId="20972"/>
    <cellStyle name="20% - Accent5 2 6 5" xfId="6489"/>
    <cellStyle name="20% - Accent5 2 6 6" xfId="9401"/>
    <cellStyle name="20% - Accent5 2 6 7" xfId="12315"/>
    <cellStyle name="20% - Accent5 2 6 8" xfId="15227"/>
    <cellStyle name="20% - Accent5 2 6 9" xfId="18139"/>
    <cellStyle name="20% - Accent5 2 7" xfId="1666"/>
    <cellStyle name="20% - Accent5 2 7 10" xfId="55310"/>
    <cellStyle name="20% - Accent5 2 7 2" xfId="2675"/>
    <cellStyle name="20% - Accent5 2 7 2 2" xfId="5591"/>
    <cellStyle name="20% - Accent5 2 7 2 3" xfId="8505"/>
    <cellStyle name="20% - Accent5 2 7 2 4" xfId="11419"/>
    <cellStyle name="20% - Accent5 2 7 2 5" xfId="14331"/>
    <cellStyle name="20% - Accent5 2 7 2 6" xfId="17243"/>
    <cellStyle name="20% - Accent5 2 7 2 7" xfId="20155"/>
    <cellStyle name="20% - Accent5 2 7 3" xfId="4583"/>
    <cellStyle name="20% - Accent5 2 7 3 2" xfId="7497"/>
    <cellStyle name="20% - Accent5 2 7 3 3" xfId="10411"/>
    <cellStyle name="20% - Accent5 2 7 3 4" xfId="13323"/>
    <cellStyle name="20% - Accent5 2 7 3 5" xfId="16235"/>
    <cellStyle name="20% - Accent5 2 7 3 6" xfId="19147"/>
    <cellStyle name="20% - Accent5 2 7 4" xfId="3685"/>
    <cellStyle name="20% - Accent5 2 7 4 2" xfId="20973"/>
    <cellStyle name="20% - Accent5 2 7 5" xfId="6601"/>
    <cellStyle name="20% - Accent5 2 7 6" xfId="9513"/>
    <cellStyle name="20% - Accent5 2 7 7" xfId="12427"/>
    <cellStyle name="20% - Accent5 2 7 8" xfId="15339"/>
    <cellStyle name="20% - Accent5 2 7 9" xfId="18251"/>
    <cellStyle name="20% - Accent5 2 8" xfId="1778"/>
    <cellStyle name="20% - Accent5 2 8 2" xfId="2787"/>
    <cellStyle name="20% - Accent5 2 8 2 2" xfId="5703"/>
    <cellStyle name="20% - Accent5 2 8 2 3" xfId="8617"/>
    <cellStyle name="20% - Accent5 2 8 2 4" xfId="11531"/>
    <cellStyle name="20% - Accent5 2 8 2 5" xfId="14443"/>
    <cellStyle name="20% - Accent5 2 8 2 6" xfId="17355"/>
    <cellStyle name="20% - Accent5 2 8 2 7" xfId="20267"/>
    <cellStyle name="20% - Accent5 2 8 3" xfId="4695"/>
    <cellStyle name="20% - Accent5 2 8 3 2" xfId="7609"/>
    <cellStyle name="20% - Accent5 2 8 3 3" xfId="10523"/>
    <cellStyle name="20% - Accent5 2 8 3 4" xfId="13435"/>
    <cellStyle name="20% - Accent5 2 8 3 5" xfId="16347"/>
    <cellStyle name="20% - Accent5 2 8 3 6" xfId="19259"/>
    <cellStyle name="20% - Accent5 2 8 4" xfId="3797"/>
    <cellStyle name="20% - Accent5 2 8 4 2" xfId="20974"/>
    <cellStyle name="20% - Accent5 2 8 5" xfId="6713"/>
    <cellStyle name="20% - Accent5 2 8 6" xfId="9625"/>
    <cellStyle name="20% - Accent5 2 8 7" xfId="12539"/>
    <cellStyle name="20% - Accent5 2 8 8" xfId="15451"/>
    <cellStyle name="20% - Accent5 2 8 9" xfId="18363"/>
    <cellStyle name="20% - Accent5 2 9" xfId="1890"/>
    <cellStyle name="20% - Accent5 2 9 2" xfId="2899"/>
    <cellStyle name="20% - Accent5 2 9 2 2" xfId="5815"/>
    <cellStyle name="20% - Accent5 2 9 2 3" xfId="8729"/>
    <cellStyle name="20% - Accent5 2 9 2 4" xfId="11643"/>
    <cellStyle name="20% - Accent5 2 9 2 5" xfId="14555"/>
    <cellStyle name="20% - Accent5 2 9 2 6" xfId="17467"/>
    <cellStyle name="20% - Accent5 2 9 2 7" xfId="20379"/>
    <cellStyle name="20% - Accent5 2 9 3" xfId="4807"/>
    <cellStyle name="20% - Accent5 2 9 3 2" xfId="7721"/>
    <cellStyle name="20% - Accent5 2 9 3 3" xfId="10635"/>
    <cellStyle name="20% - Accent5 2 9 3 4" xfId="13547"/>
    <cellStyle name="20% - Accent5 2 9 3 5" xfId="16459"/>
    <cellStyle name="20% - Accent5 2 9 3 6" xfId="19371"/>
    <cellStyle name="20% - Accent5 2 9 4" xfId="3909"/>
    <cellStyle name="20% - Accent5 2 9 4 2" xfId="20975"/>
    <cellStyle name="20% - Accent5 2 9 5" xfId="6825"/>
    <cellStyle name="20% - Accent5 2 9 6" xfId="9737"/>
    <cellStyle name="20% - Accent5 2 9 7" xfId="12651"/>
    <cellStyle name="20% - Accent5 2 9 8" xfId="15563"/>
    <cellStyle name="20% - Accent5 2 9 9" xfId="18475"/>
    <cellStyle name="20% - Accent5 20" xfId="2997"/>
    <cellStyle name="20% - Accent5 20 2" xfId="20977"/>
    <cellStyle name="20% - Accent5 20 3" xfId="20978"/>
    <cellStyle name="20% - Accent5 20 4" xfId="20976"/>
    <cellStyle name="20% - Accent5 21" xfId="5913"/>
    <cellStyle name="20% - Accent5 21 2" xfId="20980"/>
    <cellStyle name="20% - Accent5 21 3" xfId="20981"/>
    <cellStyle name="20% - Accent5 21 4" xfId="20979"/>
    <cellStyle name="20% - Accent5 22" xfId="8825"/>
    <cellStyle name="20% - Accent5 22 2" xfId="20983"/>
    <cellStyle name="20% - Accent5 22 3" xfId="20984"/>
    <cellStyle name="20% - Accent5 22 4" xfId="20982"/>
    <cellStyle name="20% - Accent5 23" xfId="11739"/>
    <cellStyle name="20% - Accent5 23 2" xfId="20986"/>
    <cellStyle name="20% - Accent5 23 3" xfId="20987"/>
    <cellStyle name="20% - Accent5 23 4" xfId="20985"/>
    <cellStyle name="20% - Accent5 24" xfId="14651"/>
    <cellStyle name="20% - Accent5 24 2" xfId="20989"/>
    <cellStyle name="20% - Accent5 24 3" xfId="20990"/>
    <cellStyle name="20% - Accent5 24 4" xfId="20988"/>
    <cellStyle name="20% - Accent5 25" xfId="20991"/>
    <cellStyle name="20% - Accent5 25 2" xfId="20992"/>
    <cellStyle name="20% - Accent5 25 3" xfId="20993"/>
    <cellStyle name="20% - Accent5 26" xfId="20994"/>
    <cellStyle name="20% - Accent5 26 2" xfId="20995"/>
    <cellStyle name="20% - Accent5 26 3" xfId="20996"/>
    <cellStyle name="20% - Accent5 27" xfId="20997"/>
    <cellStyle name="20% - Accent5 27 2" xfId="20998"/>
    <cellStyle name="20% - Accent5 27 3" xfId="20999"/>
    <cellStyle name="20% - Accent5 28" xfId="21000"/>
    <cellStyle name="20% - Accent5 28 2" xfId="21001"/>
    <cellStyle name="20% - Accent5 28 3" xfId="21002"/>
    <cellStyle name="20% - Accent5 29" xfId="21003"/>
    <cellStyle name="20% - Accent5 29 2" xfId="21004"/>
    <cellStyle name="20% - Accent5 29 3" xfId="21005"/>
    <cellStyle name="20% - Accent5 3" xfId="231"/>
    <cellStyle name="20% - Accent5 3 10" xfId="2016"/>
    <cellStyle name="20% - Accent5 3 10 2" xfId="4933"/>
    <cellStyle name="20% - Accent5 3 10 3" xfId="7847"/>
    <cellStyle name="20% - Accent5 3 10 4" xfId="10761"/>
    <cellStyle name="20% - Accent5 3 10 5" xfId="13673"/>
    <cellStyle name="20% - Accent5 3 10 6" xfId="16585"/>
    <cellStyle name="20% - Accent5 3 10 7" xfId="19497"/>
    <cellStyle name="20% - Accent5 3 11" xfId="4037"/>
    <cellStyle name="20% - Accent5 3 11 2" xfId="6951"/>
    <cellStyle name="20% - Accent5 3 11 3" xfId="9865"/>
    <cellStyle name="20% - Accent5 3 11 4" xfId="12777"/>
    <cellStyle name="20% - Accent5 3 11 5" xfId="15689"/>
    <cellStyle name="20% - Accent5 3 11 6" xfId="18601"/>
    <cellStyle name="20% - Accent5 3 12" xfId="3027"/>
    <cellStyle name="20% - Accent5 3 12 2" xfId="21006"/>
    <cellStyle name="20% - Accent5 3 13" xfId="5943"/>
    <cellStyle name="20% - Accent5 3 14" xfId="8855"/>
    <cellStyle name="20% - Accent5 3 15" xfId="11769"/>
    <cellStyle name="20% - Accent5 3 16" xfId="14681"/>
    <cellStyle name="20% - Accent5 3 17" xfId="17593"/>
    <cellStyle name="20% - Accent5 3 18" xfId="1061"/>
    <cellStyle name="20% - Accent5 3 2" xfId="1232"/>
    <cellStyle name="20% - Accent5 3 2 2" xfId="2241"/>
    <cellStyle name="20% - Accent5 3 2 2 2" xfId="5157"/>
    <cellStyle name="20% - Accent5 3 2 2 3" xfId="8071"/>
    <cellStyle name="20% - Accent5 3 2 2 4" xfId="10985"/>
    <cellStyle name="20% - Accent5 3 2 2 5" xfId="13897"/>
    <cellStyle name="20% - Accent5 3 2 2 6" xfId="16809"/>
    <cellStyle name="20% - Accent5 3 2 2 7" xfId="19721"/>
    <cellStyle name="20% - Accent5 3 2 3" xfId="4149"/>
    <cellStyle name="20% - Accent5 3 2 3 2" xfId="7063"/>
    <cellStyle name="20% - Accent5 3 2 3 3" xfId="9977"/>
    <cellStyle name="20% - Accent5 3 2 3 4" xfId="12889"/>
    <cellStyle name="20% - Accent5 3 2 3 5" xfId="15801"/>
    <cellStyle name="20% - Accent5 3 2 3 6" xfId="18713"/>
    <cellStyle name="20% - Accent5 3 2 4" xfId="3251"/>
    <cellStyle name="20% - Accent5 3 2 5" xfId="6167"/>
    <cellStyle name="20% - Accent5 3 2 6" xfId="9079"/>
    <cellStyle name="20% - Accent5 3 2 7" xfId="11993"/>
    <cellStyle name="20% - Accent5 3 2 8" xfId="14905"/>
    <cellStyle name="20% - Accent5 3 2 9" xfId="17817"/>
    <cellStyle name="20% - Accent5 3 3" xfId="1344"/>
    <cellStyle name="20% - Accent5 3 3 2" xfId="2353"/>
    <cellStyle name="20% - Accent5 3 3 2 2" xfId="5269"/>
    <cellStyle name="20% - Accent5 3 3 2 3" xfId="8183"/>
    <cellStyle name="20% - Accent5 3 3 2 4" xfId="11097"/>
    <cellStyle name="20% - Accent5 3 3 2 5" xfId="14009"/>
    <cellStyle name="20% - Accent5 3 3 2 6" xfId="16921"/>
    <cellStyle name="20% - Accent5 3 3 2 7" xfId="19833"/>
    <cellStyle name="20% - Accent5 3 3 3" xfId="4261"/>
    <cellStyle name="20% - Accent5 3 3 3 2" xfId="7175"/>
    <cellStyle name="20% - Accent5 3 3 3 3" xfId="10089"/>
    <cellStyle name="20% - Accent5 3 3 3 4" xfId="13001"/>
    <cellStyle name="20% - Accent5 3 3 3 5" xfId="15913"/>
    <cellStyle name="20% - Accent5 3 3 3 6" xfId="18825"/>
    <cellStyle name="20% - Accent5 3 3 4" xfId="3363"/>
    <cellStyle name="20% - Accent5 3 3 5" xfId="6279"/>
    <cellStyle name="20% - Accent5 3 3 6" xfId="9191"/>
    <cellStyle name="20% - Accent5 3 3 7" xfId="12105"/>
    <cellStyle name="20% - Accent5 3 3 8" xfId="15017"/>
    <cellStyle name="20% - Accent5 3 3 9" xfId="17929"/>
    <cellStyle name="20% - Accent5 3 4" xfId="1456"/>
    <cellStyle name="20% - Accent5 3 4 2" xfId="2465"/>
    <cellStyle name="20% - Accent5 3 4 2 2" xfId="5381"/>
    <cellStyle name="20% - Accent5 3 4 2 3" xfId="8295"/>
    <cellStyle name="20% - Accent5 3 4 2 4" xfId="11209"/>
    <cellStyle name="20% - Accent5 3 4 2 5" xfId="14121"/>
    <cellStyle name="20% - Accent5 3 4 2 6" xfId="17033"/>
    <cellStyle name="20% - Accent5 3 4 2 7" xfId="19945"/>
    <cellStyle name="20% - Accent5 3 4 3" xfId="4373"/>
    <cellStyle name="20% - Accent5 3 4 3 2" xfId="7287"/>
    <cellStyle name="20% - Accent5 3 4 3 3" xfId="10201"/>
    <cellStyle name="20% - Accent5 3 4 3 4" xfId="13113"/>
    <cellStyle name="20% - Accent5 3 4 3 5" xfId="16025"/>
    <cellStyle name="20% - Accent5 3 4 3 6" xfId="18937"/>
    <cellStyle name="20% - Accent5 3 4 4" xfId="3475"/>
    <cellStyle name="20% - Accent5 3 4 5" xfId="6391"/>
    <cellStyle name="20% - Accent5 3 4 6" xfId="9303"/>
    <cellStyle name="20% - Accent5 3 4 7" xfId="12217"/>
    <cellStyle name="20% - Accent5 3 4 8" xfId="15129"/>
    <cellStyle name="20% - Accent5 3 4 9" xfId="18041"/>
    <cellStyle name="20% - Accent5 3 5" xfId="1568"/>
    <cellStyle name="20% - Accent5 3 5 2" xfId="2577"/>
    <cellStyle name="20% - Accent5 3 5 2 2" xfId="5493"/>
    <cellStyle name="20% - Accent5 3 5 2 3" xfId="8407"/>
    <cellStyle name="20% - Accent5 3 5 2 4" xfId="11321"/>
    <cellStyle name="20% - Accent5 3 5 2 5" xfId="14233"/>
    <cellStyle name="20% - Accent5 3 5 2 6" xfId="17145"/>
    <cellStyle name="20% - Accent5 3 5 2 7" xfId="20057"/>
    <cellStyle name="20% - Accent5 3 5 3" xfId="4485"/>
    <cellStyle name="20% - Accent5 3 5 3 2" xfId="7399"/>
    <cellStyle name="20% - Accent5 3 5 3 3" xfId="10313"/>
    <cellStyle name="20% - Accent5 3 5 3 4" xfId="13225"/>
    <cellStyle name="20% - Accent5 3 5 3 5" xfId="16137"/>
    <cellStyle name="20% - Accent5 3 5 3 6" xfId="19049"/>
    <cellStyle name="20% - Accent5 3 5 4" xfId="3587"/>
    <cellStyle name="20% - Accent5 3 5 5" xfId="6503"/>
    <cellStyle name="20% - Accent5 3 5 6" xfId="9415"/>
    <cellStyle name="20% - Accent5 3 5 7" xfId="12329"/>
    <cellStyle name="20% - Accent5 3 5 8" xfId="15241"/>
    <cellStyle name="20% - Accent5 3 5 9" xfId="18153"/>
    <cellStyle name="20% - Accent5 3 6" xfId="1680"/>
    <cellStyle name="20% - Accent5 3 6 2" xfId="2689"/>
    <cellStyle name="20% - Accent5 3 6 2 2" xfId="5605"/>
    <cellStyle name="20% - Accent5 3 6 2 3" xfId="8519"/>
    <cellStyle name="20% - Accent5 3 6 2 4" xfId="11433"/>
    <cellStyle name="20% - Accent5 3 6 2 5" xfId="14345"/>
    <cellStyle name="20% - Accent5 3 6 2 6" xfId="17257"/>
    <cellStyle name="20% - Accent5 3 6 2 7" xfId="20169"/>
    <cellStyle name="20% - Accent5 3 6 3" xfId="4597"/>
    <cellStyle name="20% - Accent5 3 6 3 2" xfId="7511"/>
    <cellStyle name="20% - Accent5 3 6 3 3" xfId="10425"/>
    <cellStyle name="20% - Accent5 3 6 3 4" xfId="13337"/>
    <cellStyle name="20% - Accent5 3 6 3 5" xfId="16249"/>
    <cellStyle name="20% - Accent5 3 6 3 6" xfId="19161"/>
    <cellStyle name="20% - Accent5 3 6 4" xfId="3699"/>
    <cellStyle name="20% - Accent5 3 6 5" xfId="6615"/>
    <cellStyle name="20% - Accent5 3 6 6" xfId="9527"/>
    <cellStyle name="20% - Accent5 3 6 7" xfId="12441"/>
    <cellStyle name="20% - Accent5 3 6 8" xfId="15353"/>
    <cellStyle name="20% - Accent5 3 6 9" xfId="18265"/>
    <cellStyle name="20% - Accent5 3 7" xfId="1792"/>
    <cellStyle name="20% - Accent5 3 7 2" xfId="2801"/>
    <cellStyle name="20% - Accent5 3 7 2 2" xfId="5717"/>
    <cellStyle name="20% - Accent5 3 7 2 3" xfId="8631"/>
    <cellStyle name="20% - Accent5 3 7 2 4" xfId="11545"/>
    <cellStyle name="20% - Accent5 3 7 2 5" xfId="14457"/>
    <cellStyle name="20% - Accent5 3 7 2 6" xfId="17369"/>
    <cellStyle name="20% - Accent5 3 7 2 7" xfId="20281"/>
    <cellStyle name="20% - Accent5 3 7 3" xfId="4709"/>
    <cellStyle name="20% - Accent5 3 7 3 2" xfId="7623"/>
    <cellStyle name="20% - Accent5 3 7 3 3" xfId="10537"/>
    <cellStyle name="20% - Accent5 3 7 3 4" xfId="13449"/>
    <cellStyle name="20% - Accent5 3 7 3 5" xfId="16361"/>
    <cellStyle name="20% - Accent5 3 7 3 6" xfId="19273"/>
    <cellStyle name="20% - Accent5 3 7 4" xfId="3811"/>
    <cellStyle name="20% - Accent5 3 7 5" xfId="6727"/>
    <cellStyle name="20% - Accent5 3 7 6" xfId="9639"/>
    <cellStyle name="20% - Accent5 3 7 7" xfId="12553"/>
    <cellStyle name="20% - Accent5 3 7 8" xfId="15465"/>
    <cellStyle name="20% - Accent5 3 7 9" xfId="18377"/>
    <cellStyle name="20% - Accent5 3 8" xfId="1904"/>
    <cellStyle name="20% - Accent5 3 8 2" xfId="2913"/>
    <cellStyle name="20% - Accent5 3 8 2 2" xfId="5829"/>
    <cellStyle name="20% - Accent5 3 8 2 3" xfId="8743"/>
    <cellStyle name="20% - Accent5 3 8 2 4" xfId="11657"/>
    <cellStyle name="20% - Accent5 3 8 2 5" xfId="14569"/>
    <cellStyle name="20% - Accent5 3 8 2 6" xfId="17481"/>
    <cellStyle name="20% - Accent5 3 8 2 7" xfId="20393"/>
    <cellStyle name="20% - Accent5 3 8 3" xfId="4821"/>
    <cellStyle name="20% - Accent5 3 8 3 2" xfId="7735"/>
    <cellStyle name="20% - Accent5 3 8 3 3" xfId="10649"/>
    <cellStyle name="20% - Accent5 3 8 3 4" xfId="13561"/>
    <cellStyle name="20% - Accent5 3 8 3 5" xfId="16473"/>
    <cellStyle name="20% - Accent5 3 8 3 6" xfId="19385"/>
    <cellStyle name="20% - Accent5 3 8 4" xfId="3923"/>
    <cellStyle name="20% - Accent5 3 8 5" xfId="6839"/>
    <cellStyle name="20% - Accent5 3 8 6" xfId="9751"/>
    <cellStyle name="20% - Accent5 3 8 7" xfId="12665"/>
    <cellStyle name="20% - Accent5 3 8 8" xfId="15577"/>
    <cellStyle name="20% - Accent5 3 8 9" xfId="18489"/>
    <cellStyle name="20% - Accent5 3 9" xfId="2129"/>
    <cellStyle name="20% - Accent5 3 9 2" xfId="5045"/>
    <cellStyle name="20% - Accent5 3 9 2 2" xfId="7959"/>
    <cellStyle name="20% - Accent5 3 9 2 3" xfId="10873"/>
    <cellStyle name="20% - Accent5 3 9 2 4" xfId="13785"/>
    <cellStyle name="20% - Accent5 3 9 2 5" xfId="16697"/>
    <cellStyle name="20% - Accent5 3 9 2 6" xfId="19609"/>
    <cellStyle name="20% - Accent5 3 9 3" xfId="3139"/>
    <cellStyle name="20% - Accent5 3 9 4" xfId="6055"/>
    <cellStyle name="20% - Accent5 3 9 5" xfId="8967"/>
    <cellStyle name="20% - Accent5 3 9 6" xfId="11881"/>
    <cellStyle name="20% - Accent5 3 9 7" xfId="14793"/>
    <cellStyle name="20% - Accent5 3 9 8" xfId="17705"/>
    <cellStyle name="20% - Accent5 30" xfId="21007"/>
    <cellStyle name="20% - Accent5 30 2" xfId="21008"/>
    <cellStyle name="20% - Accent5 31" xfId="21009"/>
    <cellStyle name="20% - Accent5 32" xfId="17563"/>
    <cellStyle name="20% - Accent5 33" xfId="1026"/>
    <cellStyle name="20% - Accent5 34" xfId="54430"/>
    <cellStyle name="20% - Accent5 4" xfId="1075"/>
    <cellStyle name="20% - Accent5 4 10" xfId="2030"/>
    <cellStyle name="20% - Accent5 4 10 2" xfId="4947"/>
    <cellStyle name="20% - Accent5 4 10 3" xfId="7861"/>
    <cellStyle name="20% - Accent5 4 10 4" xfId="10775"/>
    <cellStyle name="20% - Accent5 4 10 5" xfId="13687"/>
    <cellStyle name="20% - Accent5 4 10 6" xfId="16599"/>
    <cellStyle name="20% - Accent5 4 10 7" xfId="19511"/>
    <cellStyle name="20% - Accent5 4 11" xfId="4051"/>
    <cellStyle name="20% - Accent5 4 11 2" xfId="6965"/>
    <cellStyle name="20% - Accent5 4 11 3" xfId="9879"/>
    <cellStyle name="20% - Accent5 4 11 4" xfId="12791"/>
    <cellStyle name="20% - Accent5 4 11 5" xfId="15703"/>
    <cellStyle name="20% - Accent5 4 11 6" xfId="18615"/>
    <cellStyle name="20% - Accent5 4 12" xfId="3041"/>
    <cellStyle name="20% - Accent5 4 12 2" xfId="21010"/>
    <cellStyle name="20% - Accent5 4 13" xfId="5957"/>
    <cellStyle name="20% - Accent5 4 14" xfId="8869"/>
    <cellStyle name="20% - Accent5 4 15" xfId="11783"/>
    <cellStyle name="20% - Accent5 4 16" xfId="14695"/>
    <cellStyle name="20% - Accent5 4 17" xfId="17607"/>
    <cellStyle name="20% - Accent5 4 2" xfId="1246"/>
    <cellStyle name="20% - Accent5 4 2 2" xfId="2255"/>
    <cellStyle name="20% - Accent5 4 2 2 2" xfId="5171"/>
    <cellStyle name="20% - Accent5 4 2 2 3" xfId="8085"/>
    <cellStyle name="20% - Accent5 4 2 2 4" xfId="10999"/>
    <cellStyle name="20% - Accent5 4 2 2 5" xfId="13911"/>
    <cellStyle name="20% - Accent5 4 2 2 6" xfId="16823"/>
    <cellStyle name="20% - Accent5 4 2 2 7" xfId="19735"/>
    <cellStyle name="20% - Accent5 4 2 3" xfId="4163"/>
    <cellStyle name="20% - Accent5 4 2 3 2" xfId="7077"/>
    <cellStyle name="20% - Accent5 4 2 3 3" xfId="9991"/>
    <cellStyle name="20% - Accent5 4 2 3 4" xfId="12903"/>
    <cellStyle name="20% - Accent5 4 2 3 5" xfId="15815"/>
    <cellStyle name="20% - Accent5 4 2 3 6" xfId="18727"/>
    <cellStyle name="20% - Accent5 4 2 4" xfId="3265"/>
    <cellStyle name="20% - Accent5 4 2 4 2" xfId="21011"/>
    <cellStyle name="20% - Accent5 4 2 5" xfId="6181"/>
    <cellStyle name="20% - Accent5 4 2 6" xfId="9093"/>
    <cellStyle name="20% - Accent5 4 2 7" xfId="12007"/>
    <cellStyle name="20% - Accent5 4 2 8" xfId="14919"/>
    <cellStyle name="20% - Accent5 4 2 9" xfId="17831"/>
    <cellStyle name="20% - Accent5 4 3" xfId="1358"/>
    <cellStyle name="20% - Accent5 4 3 2" xfId="2367"/>
    <cellStyle name="20% - Accent5 4 3 2 2" xfId="5283"/>
    <cellStyle name="20% - Accent5 4 3 2 3" xfId="8197"/>
    <cellStyle name="20% - Accent5 4 3 2 4" xfId="11111"/>
    <cellStyle name="20% - Accent5 4 3 2 5" xfId="14023"/>
    <cellStyle name="20% - Accent5 4 3 2 6" xfId="16935"/>
    <cellStyle name="20% - Accent5 4 3 2 7" xfId="19847"/>
    <cellStyle name="20% - Accent5 4 3 3" xfId="4275"/>
    <cellStyle name="20% - Accent5 4 3 3 2" xfId="7189"/>
    <cellStyle name="20% - Accent5 4 3 3 3" xfId="10103"/>
    <cellStyle name="20% - Accent5 4 3 3 4" xfId="13015"/>
    <cellStyle name="20% - Accent5 4 3 3 5" xfId="15927"/>
    <cellStyle name="20% - Accent5 4 3 3 6" xfId="18839"/>
    <cellStyle name="20% - Accent5 4 3 4" xfId="3377"/>
    <cellStyle name="20% - Accent5 4 3 4 2" xfId="21012"/>
    <cellStyle name="20% - Accent5 4 3 5" xfId="6293"/>
    <cellStyle name="20% - Accent5 4 3 6" xfId="9205"/>
    <cellStyle name="20% - Accent5 4 3 7" xfId="12119"/>
    <cellStyle name="20% - Accent5 4 3 8" xfId="15031"/>
    <cellStyle name="20% - Accent5 4 3 9" xfId="17943"/>
    <cellStyle name="20% - Accent5 4 4" xfId="1470"/>
    <cellStyle name="20% - Accent5 4 4 2" xfId="2479"/>
    <cellStyle name="20% - Accent5 4 4 2 2" xfId="5395"/>
    <cellStyle name="20% - Accent5 4 4 2 3" xfId="8309"/>
    <cellStyle name="20% - Accent5 4 4 2 4" xfId="11223"/>
    <cellStyle name="20% - Accent5 4 4 2 5" xfId="14135"/>
    <cellStyle name="20% - Accent5 4 4 2 6" xfId="17047"/>
    <cellStyle name="20% - Accent5 4 4 2 7" xfId="19959"/>
    <cellStyle name="20% - Accent5 4 4 3" xfId="4387"/>
    <cellStyle name="20% - Accent5 4 4 3 2" xfId="7301"/>
    <cellStyle name="20% - Accent5 4 4 3 3" xfId="10215"/>
    <cellStyle name="20% - Accent5 4 4 3 4" xfId="13127"/>
    <cellStyle name="20% - Accent5 4 4 3 5" xfId="16039"/>
    <cellStyle name="20% - Accent5 4 4 3 6" xfId="18951"/>
    <cellStyle name="20% - Accent5 4 4 4" xfId="3489"/>
    <cellStyle name="20% - Accent5 4 4 5" xfId="6405"/>
    <cellStyle name="20% - Accent5 4 4 6" xfId="9317"/>
    <cellStyle name="20% - Accent5 4 4 7" xfId="12231"/>
    <cellStyle name="20% - Accent5 4 4 8" xfId="15143"/>
    <cellStyle name="20% - Accent5 4 4 9" xfId="18055"/>
    <cellStyle name="20% - Accent5 4 5" xfId="1582"/>
    <cellStyle name="20% - Accent5 4 5 2" xfId="2591"/>
    <cellStyle name="20% - Accent5 4 5 2 2" xfId="5507"/>
    <cellStyle name="20% - Accent5 4 5 2 3" xfId="8421"/>
    <cellStyle name="20% - Accent5 4 5 2 4" xfId="11335"/>
    <cellStyle name="20% - Accent5 4 5 2 5" xfId="14247"/>
    <cellStyle name="20% - Accent5 4 5 2 6" xfId="17159"/>
    <cellStyle name="20% - Accent5 4 5 2 7" xfId="20071"/>
    <cellStyle name="20% - Accent5 4 5 3" xfId="4499"/>
    <cellStyle name="20% - Accent5 4 5 3 2" xfId="7413"/>
    <cellStyle name="20% - Accent5 4 5 3 3" xfId="10327"/>
    <cellStyle name="20% - Accent5 4 5 3 4" xfId="13239"/>
    <cellStyle name="20% - Accent5 4 5 3 5" xfId="16151"/>
    <cellStyle name="20% - Accent5 4 5 3 6" xfId="19063"/>
    <cellStyle name="20% - Accent5 4 5 4" xfId="3601"/>
    <cellStyle name="20% - Accent5 4 5 5" xfId="6517"/>
    <cellStyle name="20% - Accent5 4 5 6" xfId="9429"/>
    <cellStyle name="20% - Accent5 4 5 7" xfId="12343"/>
    <cellStyle name="20% - Accent5 4 5 8" xfId="15255"/>
    <cellStyle name="20% - Accent5 4 5 9" xfId="18167"/>
    <cellStyle name="20% - Accent5 4 6" xfId="1694"/>
    <cellStyle name="20% - Accent5 4 6 2" xfId="2703"/>
    <cellStyle name="20% - Accent5 4 6 2 2" xfId="5619"/>
    <cellStyle name="20% - Accent5 4 6 2 3" xfId="8533"/>
    <cellStyle name="20% - Accent5 4 6 2 4" xfId="11447"/>
    <cellStyle name="20% - Accent5 4 6 2 5" xfId="14359"/>
    <cellStyle name="20% - Accent5 4 6 2 6" xfId="17271"/>
    <cellStyle name="20% - Accent5 4 6 2 7" xfId="20183"/>
    <cellStyle name="20% - Accent5 4 6 3" xfId="4611"/>
    <cellStyle name="20% - Accent5 4 6 3 2" xfId="7525"/>
    <cellStyle name="20% - Accent5 4 6 3 3" xfId="10439"/>
    <cellStyle name="20% - Accent5 4 6 3 4" xfId="13351"/>
    <cellStyle name="20% - Accent5 4 6 3 5" xfId="16263"/>
    <cellStyle name="20% - Accent5 4 6 3 6" xfId="19175"/>
    <cellStyle name="20% - Accent5 4 6 4" xfId="3713"/>
    <cellStyle name="20% - Accent5 4 6 5" xfId="6629"/>
    <cellStyle name="20% - Accent5 4 6 6" xfId="9541"/>
    <cellStyle name="20% - Accent5 4 6 7" xfId="12455"/>
    <cellStyle name="20% - Accent5 4 6 8" xfId="15367"/>
    <cellStyle name="20% - Accent5 4 6 9" xfId="18279"/>
    <cellStyle name="20% - Accent5 4 7" xfId="1806"/>
    <cellStyle name="20% - Accent5 4 7 2" xfId="2815"/>
    <cellStyle name="20% - Accent5 4 7 2 2" xfId="5731"/>
    <cellStyle name="20% - Accent5 4 7 2 3" xfId="8645"/>
    <cellStyle name="20% - Accent5 4 7 2 4" xfId="11559"/>
    <cellStyle name="20% - Accent5 4 7 2 5" xfId="14471"/>
    <cellStyle name="20% - Accent5 4 7 2 6" xfId="17383"/>
    <cellStyle name="20% - Accent5 4 7 2 7" xfId="20295"/>
    <cellStyle name="20% - Accent5 4 7 3" xfId="4723"/>
    <cellStyle name="20% - Accent5 4 7 3 2" xfId="7637"/>
    <cellStyle name="20% - Accent5 4 7 3 3" xfId="10551"/>
    <cellStyle name="20% - Accent5 4 7 3 4" xfId="13463"/>
    <cellStyle name="20% - Accent5 4 7 3 5" xfId="16375"/>
    <cellStyle name="20% - Accent5 4 7 3 6" xfId="19287"/>
    <cellStyle name="20% - Accent5 4 7 4" xfId="3825"/>
    <cellStyle name="20% - Accent5 4 7 5" xfId="6741"/>
    <cellStyle name="20% - Accent5 4 7 6" xfId="9653"/>
    <cellStyle name="20% - Accent5 4 7 7" xfId="12567"/>
    <cellStyle name="20% - Accent5 4 7 8" xfId="15479"/>
    <cellStyle name="20% - Accent5 4 7 9" xfId="18391"/>
    <cellStyle name="20% - Accent5 4 8" xfId="1918"/>
    <cellStyle name="20% - Accent5 4 8 2" xfId="2927"/>
    <cellStyle name="20% - Accent5 4 8 2 2" xfId="5843"/>
    <cellStyle name="20% - Accent5 4 8 2 3" xfId="8757"/>
    <cellStyle name="20% - Accent5 4 8 2 4" xfId="11671"/>
    <cellStyle name="20% - Accent5 4 8 2 5" xfId="14583"/>
    <cellStyle name="20% - Accent5 4 8 2 6" xfId="17495"/>
    <cellStyle name="20% - Accent5 4 8 2 7" xfId="20407"/>
    <cellStyle name="20% - Accent5 4 8 3" xfId="4835"/>
    <cellStyle name="20% - Accent5 4 8 3 2" xfId="7749"/>
    <cellStyle name="20% - Accent5 4 8 3 3" xfId="10663"/>
    <cellStyle name="20% - Accent5 4 8 3 4" xfId="13575"/>
    <cellStyle name="20% - Accent5 4 8 3 5" xfId="16487"/>
    <cellStyle name="20% - Accent5 4 8 3 6" xfId="19399"/>
    <cellStyle name="20% - Accent5 4 8 4" xfId="3937"/>
    <cellStyle name="20% - Accent5 4 8 5" xfId="6853"/>
    <cellStyle name="20% - Accent5 4 8 6" xfId="9765"/>
    <cellStyle name="20% - Accent5 4 8 7" xfId="12679"/>
    <cellStyle name="20% - Accent5 4 8 8" xfId="15591"/>
    <cellStyle name="20% - Accent5 4 8 9" xfId="18503"/>
    <cellStyle name="20% - Accent5 4 9" xfId="2143"/>
    <cellStyle name="20% - Accent5 4 9 2" xfId="5059"/>
    <cellStyle name="20% - Accent5 4 9 2 2" xfId="7973"/>
    <cellStyle name="20% - Accent5 4 9 2 3" xfId="10887"/>
    <cellStyle name="20% - Accent5 4 9 2 4" xfId="13799"/>
    <cellStyle name="20% - Accent5 4 9 2 5" xfId="16711"/>
    <cellStyle name="20% - Accent5 4 9 2 6" xfId="19623"/>
    <cellStyle name="20% - Accent5 4 9 3" xfId="3153"/>
    <cellStyle name="20% - Accent5 4 9 4" xfId="6069"/>
    <cellStyle name="20% - Accent5 4 9 5" xfId="8981"/>
    <cellStyle name="20% - Accent5 4 9 6" xfId="11895"/>
    <cellStyle name="20% - Accent5 4 9 7" xfId="14807"/>
    <cellStyle name="20% - Accent5 4 9 8" xfId="17719"/>
    <cellStyle name="20% - Accent5 5" xfId="1089"/>
    <cellStyle name="20% - Accent5 5 10" xfId="2044"/>
    <cellStyle name="20% - Accent5 5 10 2" xfId="4961"/>
    <cellStyle name="20% - Accent5 5 10 3" xfId="7875"/>
    <cellStyle name="20% - Accent5 5 10 4" xfId="10789"/>
    <cellStyle name="20% - Accent5 5 10 5" xfId="13701"/>
    <cellStyle name="20% - Accent5 5 10 6" xfId="16613"/>
    <cellStyle name="20% - Accent5 5 10 7" xfId="19525"/>
    <cellStyle name="20% - Accent5 5 11" xfId="4065"/>
    <cellStyle name="20% - Accent5 5 11 2" xfId="6979"/>
    <cellStyle name="20% - Accent5 5 11 3" xfId="9893"/>
    <cellStyle name="20% - Accent5 5 11 4" xfId="12805"/>
    <cellStyle name="20% - Accent5 5 11 5" xfId="15717"/>
    <cellStyle name="20% - Accent5 5 11 6" xfId="18629"/>
    <cellStyle name="20% - Accent5 5 12" xfId="3055"/>
    <cellStyle name="20% - Accent5 5 12 2" xfId="21013"/>
    <cellStyle name="20% - Accent5 5 13" xfId="5971"/>
    <cellStyle name="20% - Accent5 5 14" xfId="8883"/>
    <cellStyle name="20% - Accent5 5 15" xfId="11797"/>
    <cellStyle name="20% - Accent5 5 16" xfId="14709"/>
    <cellStyle name="20% - Accent5 5 17" xfId="17621"/>
    <cellStyle name="20% - Accent5 5 2" xfId="1260"/>
    <cellStyle name="20% - Accent5 5 2 2" xfId="2269"/>
    <cellStyle name="20% - Accent5 5 2 2 2" xfId="5185"/>
    <cellStyle name="20% - Accent5 5 2 2 3" xfId="8099"/>
    <cellStyle name="20% - Accent5 5 2 2 4" xfId="11013"/>
    <cellStyle name="20% - Accent5 5 2 2 5" xfId="13925"/>
    <cellStyle name="20% - Accent5 5 2 2 6" xfId="16837"/>
    <cellStyle name="20% - Accent5 5 2 2 7" xfId="19749"/>
    <cellStyle name="20% - Accent5 5 2 3" xfId="4177"/>
    <cellStyle name="20% - Accent5 5 2 3 2" xfId="7091"/>
    <cellStyle name="20% - Accent5 5 2 3 3" xfId="10005"/>
    <cellStyle name="20% - Accent5 5 2 3 4" xfId="12917"/>
    <cellStyle name="20% - Accent5 5 2 3 5" xfId="15829"/>
    <cellStyle name="20% - Accent5 5 2 3 6" xfId="18741"/>
    <cellStyle name="20% - Accent5 5 2 4" xfId="3279"/>
    <cellStyle name="20% - Accent5 5 2 4 2" xfId="21014"/>
    <cellStyle name="20% - Accent5 5 2 5" xfId="6195"/>
    <cellStyle name="20% - Accent5 5 2 6" xfId="9107"/>
    <cellStyle name="20% - Accent5 5 2 7" xfId="12021"/>
    <cellStyle name="20% - Accent5 5 2 8" xfId="14933"/>
    <cellStyle name="20% - Accent5 5 2 9" xfId="17845"/>
    <cellStyle name="20% - Accent5 5 3" xfId="1372"/>
    <cellStyle name="20% - Accent5 5 3 2" xfId="2381"/>
    <cellStyle name="20% - Accent5 5 3 2 2" xfId="5297"/>
    <cellStyle name="20% - Accent5 5 3 2 3" xfId="8211"/>
    <cellStyle name="20% - Accent5 5 3 2 4" xfId="11125"/>
    <cellStyle name="20% - Accent5 5 3 2 5" xfId="14037"/>
    <cellStyle name="20% - Accent5 5 3 2 6" xfId="16949"/>
    <cellStyle name="20% - Accent5 5 3 2 7" xfId="19861"/>
    <cellStyle name="20% - Accent5 5 3 3" xfId="4289"/>
    <cellStyle name="20% - Accent5 5 3 3 2" xfId="7203"/>
    <cellStyle name="20% - Accent5 5 3 3 3" xfId="10117"/>
    <cellStyle name="20% - Accent5 5 3 3 4" xfId="13029"/>
    <cellStyle name="20% - Accent5 5 3 3 5" xfId="15941"/>
    <cellStyle name="20% - Accent5 5 3 3 6" xfId="18853"/>
    <cellStyle name="20% - Accent5 5 3 4" xfId="3391"/>
    <cellStyle name="20% - Accent5 5 3 4 2" xfId="21015"/>
    <cellStyle name="20% - Accent5 5 3 5" xfId="6307"/>
    <cellStyle name="20% - Accent5 5 3 6" xfId="9219"/>
    <cellStyle name="20% - Accent5 5 3 7" xfId="12133"/>
    <cellStyle name="20% - Accent5 5 3 8" xfId="15045"/>
    <cellStyle name="20% - Accent5 5 3 9" xfId="17957"/>
    <cellStyle name="20% - Accent5 5 4" xfId="1484"/>
    <cellStyle name="20% - Accent5 5 4 2" xfId="2493"/>
    <cellStyle name="20% - Accent5 5 4 2 2" xfId="5409"/>
    <cellStyle name="20% - Accent5 5 4 2 3" xfId="8323"/>
    <cellStyle name="20% - Accent5 5 4 2 4" xfId="11237"/>
    <cellStyle name="20% - Accent5 5 4 2 5" xfId="14149"/>
    <cellStyle name="20% - Accent5 5 4 2 6" xfId="17061"/>
    <cellStyle name="20% - Accent5 5 4 2 7" xfId="19973"/>
    <cellStyle name="20% - Accent5 5 4 3" xfId="4401"/>
    <cellStyle name="20% - Accent5 5 4 3 2" xfId="7315"/>
    <cellStyle name="20% - Accent5 5 4 3 3" xfId="10229"/>
    <cellStyle name="20% - Accent5 5 4 3 4" xfId="13141"/>
    <cellStyle name="20% - Accent5 5 4 3 5" xfId="16053"/>
    <cellStyle name="20% - Accent5 5 4 3 6" xfId="18965"/>
    <cellStyle name="20% - Accent5 5 4 4" xfId="3503"/>
    <cellStyle name="20% - Accent5 5 4 5" xfId="6419"/>
    <cellStyle name="20% - Accent5 5 4 6" xfId="9331"/>
    <cellStyle name="20% - Accent5 5 4 7" xfId="12245"/>
    <cellStyle name="20% - Accent5 5 4 8" xfId="15157"/>
    <cellStyle name="20% - Accent5 5 4 9" xfId="18069"/>
    <cellStyle name="20% - Accent5 5 5" xfId="1596"/>
    <cellStyle name="20% - Accent5 5 5 2" xfId="2605"/>
    <cellStyle name="20% - Accent5 5 5 2 2" xfId="5521"/>
    <cellStyle name="20% - Accent5 5 5 2 3" xfId="8435"/>
    <cellStyle name="20% - Accent5 5 5 2 4" xfId="11349"/>
    <cellStyle name="20% - Accent5 5 5 2 5" xfId="14261"/>
    <cellStyle name="20% - Accent5 5 5 2 6" xfId="17173"/>
    <cellStyle name="20% - Accent5 5 5 2 7" xfId="20085"/>
    <cellStyle name="20% - Accent5 5 5 3" xfId="4513"/>
    <cellStyle name="20% - Accent5 5 5 3 2" xfId="7427"/>
    <cellStyle name="20% - Accent5 5 5 3 3" xfId="10341"/>
    <cellStyle name="20% - Accent5 5 5 3 4" xfId="13253"/>
    <cellStyle name="20% - Accent5 5 5 3 5" xfId="16165"/>
    <cellStyle name="20% - Accent5 5 5 3 6" xfId="19077"/>
    <cellStyle name="20% - Accent5 5 5 4" xfId="3615"/>
    <cellStyle name="20% - Accent5 5 5 5" xfId="6531"/>
    <cellStyle name="20% - Accent5 5 5 6" xfId="9443"/>
    <cellStyle name="20% - Accent5 5 5 7" xfId="12357"/>
    <cellStyle name="20% - Accent5 5 5 8" xfId="15269"/>
    <cellStyle name="20% - Accent5 5 5 9" xfId="18181"/>
    <cellStyle name="20% - Accent5 5 6" xfId="1708"/>
    <cellStyle name="20% - Accent5 5 6 2" xfId="2717"/>
    <cellStyle name="20% - Accent5 5 6 2 2" xfId="5633"/>
    <cellStyle name="20% - Accent5 5 6 2 3" xfId="8547"/>
    <cellStyle name="20% - Accent5 5 6 2 4" xfId="11461"/>
    <cellStyle name="20% - Accent5 5 6 2 5" xfId="14373"/>
    <cellStyle name="20% - Accent5 5 6 2 6" xfId="17285"/>
    <cellStyle name="20% - Accent5 5 6 2 7" xfId="20197"/>
    <cellStyle name="20% - Accent5 5 6 3" xfId="4625"/>
    <cellStyle name="20% - Accent5 5 6 3 2" xfId="7539"/>
    <cellStyle name="20% - Accent5 5 6 3 3" xfId="10453"/>
    <cellStyle name="20% - Accent5 5 6 3 4" xfId="13365"/>
    <cellStyle name="20% - Accent5 5 6 3 5" xfId="16277"/>
    <cellStyle name="20% - Accent5 5 6 3 6" xfId="19189"/>
    <cellStyle name="20% - Accent5 5 6 4" xfId="3727"/>
    <cellStyle name="20% - Accent5 5 6 5" xfId="6643"/>
    <cellStyle name="20% - Accent5 5 6 6" xfId="9555"/>
    <cellStyle name="20% - Accent5 5 6 7" xfId="12469"/>
    <cellStyle name="20% - Accent5 5 6 8" xfId="15381"/>
    <cellStyle name="20% - Accent5 5 6 9" xfId="18293"/>
    <cellStyle name="20% - Accent5 5 7" xfId="1820"/>
    <cellStyle name="20% - Accent5 5 7 2" xfId="2829"/>
    <cellStyle name="20% - Accent5 5 7 2 2" xfId="5745"/>
    <cellStyle name="20% - Accent5 5 7 2 3" xfId="8659"/>
    <cellStyle name="20% - Accent5 5 7 2 4" xfId="11573"/>
    <cellStyle name="20% - Accent5 5 7 2 5" xfId="14485"/>
    <cellStyle name="20% - Accent5 5 7 2 6" xfId="17397"/>
    <cellStyle name="20% - Accent5 5 7 2 7" xfId="20309"/>
    <cellStyle name="20% - Accent5 5 7 3" xfId="4737"/>
    <cellStyle name="20% - Accent5 5 7 3 2" xfId="7651"/>
    <cellStyle name="20% - Accent5 5 7 3 3" xfId="10565"/>
    <cellStyle name="20% - Accent5 5 7 3 4" xfId="13477"/>
    <cellStyle name="20% - Accent5 5 7 3 5" xfId="16389"/>
    <cellStyle name="20% - Accent5 5 7 3 6" xfId="19301"/>
    <cellStyle name="20% - Accent5 5 7 4" xfId="3839"/>
    <cellStyle name="20% - Accent5 5 7 5" xfId="6755"/>
    <cellStyle name="20% - Accent5 5 7 6" xfId="9667"/>
    <cellStyle name="20% - Accent5 5 7 7" xfId="12581"/>
    <cellStyle name="20% - Accent5 5 7 8" xfId="15493"/>
    <cellStyle name="20% - Accent5 5 7 9" xfId="18405"/>
    <cellStyle name="20% - Accent5 5 8" xfId="1932"/>
    <cellStyle name="20% - Accent5 5 8 2" xfId="2941"/>
    <cellStyle name="20% - Accent5 5 8 2 2" xfId="5857"/>
    <cellStyle name="20% - Accent5 5 8 2 3" xfId="8771"/>
    <cellStyle name="20% - Accent5 5 8 2 4" xfId="11685"/>
    <cellStyle name="20% - Accent5 5 8 2 5" xfId="14597"/>
    <cellStyle name="20% - Accent5 5 8 2 6" xfId="17509"/>
    <cellStyle name="20% - Accent5 5 8 2 7" xfId="20421"/>
    <cellStyle name="20% - Accent5 5 8 3" xfId="4849"/>
    <cellStyle name="20% - Accent5 5 8 3 2" xfId="7763"/>
    <cellStyle name="20% - Accent5 5 8 3 3" xfId="10677"/>
    <cellStyle name="20% - Accent5 5 8 3 4" xfId="13589"/>
    <cellStyle name="20% - Accent5 5 8 3 5" xfId="16501"/>
    <cellStyle name="20% - Accent5 5 8 3 6" xfId="19413"/>
    <cellStyle name="20% - Accent5 5 8 4" xfId="3951"/>
    <cellStyle name="20% - Accent5 5 8 5" xfId="6867"/>
    <cellStyle name="20% - Accent5 5 8 6" xfId="9779"/>
    <cellStyle name="20% - Accent5 5 8 7" xfId="12693"/>
    <cellStyle name="20% - Accent5 5 8 8" xfId="15605"/>
    <cellStyle name="20% - Accent5 5 8 9" xfId="18517"/>
    <cellStyle name="20% - Accent5 5 9" xfId="2157"/>
    <cellStyle name="20% - Accent5 5 9 2" xfId="5073"/>
    <cellStyle name="20% - Accent5 5 9 2 2" xfId="7987"/>
    <cellStyle name="20% - Accent5 5 9 2 3" xfId="10901"/>
    <cellStyle name="20% - Accent5 5 9 2 4" xfId="13813"/>
    <cellStyle name="20% - Accent5 5 9 2 5" xfId="16725"/>
    <cellStyle name="20% - Accent5 5 9 2 6" xfId="19637"/>
    <cellStyle name="20% - Accent5 5 9 3" xfId="3167"/>
    <cellStyle name="20% - Accent5 5 9 4" xfId="6083"/>
    <cellStyle name="20% - Accent5 5 9 5" xfId="8995"/>
    <cellStyle name="20% - Accent5 5 9 6" xfId="11909"/>
    <cellStyle name="20% - Accent5 5 9 7" xfId="14821"/>
    <cellStyle name="20% - Accent5 5 9 8" xfId="17733"/>
    <cellStyle name="20% - Accent5 6" xfId="1103"/>
    <cellStyle name="20% - Accent5 6 10" xfId="2058"/>
    <cellStyle name="20% - Accent5 6 10 2" xfId="4975"/>
    <cellStyle name="20% - Accent5 6 10 3" xfId="7889"/>
    <cellStyle name="20% - Accent5 6 10 4" xfId="10803"/>
    <cellStyle name="20% - Accent5 6 10 5" xfId="13715"/>
    <cellStyle name="20% - Accent5 6 10 6" xfId="16627"/>
    <cellStyle name="20% - Accent5 6 10 7" xfId="19539"/>
    <cellStyle name="20% - Accent5 6 11" xfId="4079"/>
    <cellStyle name="20% - Accent5 6 11 2" xfId="6993"/>
    <cellStyle name="20% - Accent5 6 11 3" xfId="9907"/>
    <cellStyle name="20% - Accent5 6 11 4" xfId="12819"/>
    <cellStyle name="20% - Accent5 6 11 5" xfId="15731"/>
    <cellStyle name="20% - Accent5 6 11 6" xfId="18643"/>
    <cellStyle name="20% - Accent5 6 12" xfId="3069"/>
    <cellStyle name="20% - Accent5 6 12 2" xfId="21016"/>
    <cellStyle name="20% - Accent5 6 13" xfId="5985"/>
    <cellStyle name="20% - Accent5 6 14" xfId="8897"/>
    <cellStyle name="20% - Accent5 6 15" xfId="11811"/>
    <cellStyle name="20% - Accent5 6 16" xfId="14723"/>
    <cellStyle name="20% - Accent5 6 17" xfId="17635"/>
    <cellStyle name="20% - Accent5 6 2" xfId="1274"/>
    <cellStyle name="20% - Accent5 6 2 2" xfId="2283"/>
    <cellStyle name="20% - Accent5 6 2 2 2" xfId="5199"/>
    <cellStyle name="20% - Accent5 6 2 2 3" xfId="8113"/>
    <cellStyle name="20% - Accent5 6 2 2 4" xfId="11027"/>
    <cellStyle name="20% - Accent5 6 2 2 5" xfId="13939"/>
    <cellStyle name="20% - Accent5 6 2 2 6" xfId="16851"/>
    <cellStyle name="20% - Accent5 6 2 2 7" xfId="19763"/>
    <cellStyle name="20% - Accent5 6 2 3" xfId="4191"/>
    <cellStyle name="20% - Accent5 6 2 3 2" xfId="7105"/>
    <cellStyle name="20% - Accent5 6 2 3 3" xfId="10019"/>
    <cellStyle name="20% - Accent5 6 2 3 4" xfId="12931"/>
    <cellStyle name="20% - Accent5 6 2 3 5" xfId="15843"/>
    <cellStyle name="20% - Accent5 6 2 3 6" xfId="18755"/>
    <cellStyle name="20% - Accent5 6 2 4" xfId="3293"/>
    <cellStyle name="20% - Accent5 6 2 4 2" xfId="21017"/>
    <cellStyle name="20% - Accent5 6 2 5" xfId="6209"/>
    <cellStyle name="20% - Accent5 6 2 6" xfId="9121"/>
    <cellStyle name="20% - Accent5 6 2 7" xfId="12035"/>
    <cellStyle name="20% - Accent5 6 2 8" xfId="14947"/>
    <cellStyle name="20% - Accent5 6 2 9" xfId="17859"/>
    <cellStyle name="20% - Accent5 6 3" xfId="1386"/>
    <cellStyle name="20% - Accent5 6 3 2" xfId="2395"/>
    <cellStyle name="20% - Accent5 6 3 2 2" xfId="5311"/>
    <cellStyle name="20% - Accent5 6 3 2 3" xfId="8225"/>
    <cellStyle name="20% - Accent5 6 3 2 4" xfId="11139"/>
    <cellStyle name="20% - Accent5 6 3 2 5" xfId="14051"/>
    <cellStyle name="20% - Accent5 6 3 2 6" xfId="16963"/>
    <cellStyle name="20% - Accent5 6 3 2 7" xfId="19875"/>
    <cellStyle name="20% - Accent5 6 3 3" xfId="4303"/>
    <cellStyle name="20% - Accent5 6 3 3 2" xfId="7217"/>
    <cellStyle name="20% - Accent5 6 3 3 3" xfId="10131"/>
    <cellStyle name="20% - Accent5 6 3 3 4" xfId="13043"/>
    <cellStyle name="20% - Accent5 6 3 3 5" xfId="15955"/>
    <cellStyle name="20% - Accent5 6 3 3 6" xfId="18867"/>
    <cellStyle name="20% - Accent5 6 3 4" xfId="3405"/>
    <cellStyle name="20% - Accent5 6 3 4 2" xfId="21018"/>
    <cellStyle name="20% - Accent5 6 3 5" xfId="6321"/>
    <cellStyle name="20% - Accent5 6 3 6" xfId="9233"/>
    <cellStyle name="20% - Accent5 6 3 7" xfId="12147"/>
    <cellStyle name="20% - Accent5 6 3 8" xfId="15059"/>
    <cellStyle name="20% - Accent5 6 3 9" xfId="17971"/>
    <cellStyle name="20% - Accent5 6 4" xfId="1498"/>
    <cellStyle name="20% - Accent5 6 4 2" xfId="2507"/>
    <cellStyle name="20% - Accent5 6 4 2 2" xfId="5423"/>
    <cellStyle name="20% - Accent5 6 4 2 3" xfId="8337"/>
    <cellStyle name="20% - Accent5 6 4 2 4" xfId="11251"/>
    <cellStyle name="20% - Accent5 6 4 2 5" xfId="14163"/>
    <cellStyle name="20% - Accent5 6 4 2 6" xfId="17075"/>
    <cellStyle name="20% - Accent5 6 4 2 7" xfId="19987"/>
    <cellStyle name="20% - Accent5 6 4 3" xfId="4415"/>
    <cellStyle name="20% - Accent5 6 4 3 2" xfId="7329"/>
    <cellStyle name="20% - Accent5 6 4 3 3" xfId="10243"/>
    <cellStyle name="20% - Accent5 6 4 3 4" xfId="13155"/>
    <cellStyle name="20% - Accent5 6 4 3 5" xfId="16067"/>
    <cellStyle name="20% - Accent5 6 4 3 6" xfId="18979"/>
    <cellStyle name="20% - Accent5 6 4 4" xfId="3517"/>
    <cellStyle name="20% - Accent5 6 4 5" xfId="6433"/>
    <cellStyle name="20% - Accent5 6 4 6" xfId="9345"/>
    <cellStyle name="20% - Accent5 6 4 7" xfId="12259"/>
    <cellStyle name="20% - Accent5 6 4 8" xfId="15171"/>
    <cellStyle name="20% - Accent5 6 4 9" xfId="18083"/>
    <cellStyle name="20% - Accent5 6 5" xfId="1610"/>
    <cellStyle name="20% - Accent5 6 5 2" xfId="2619"/>
    <cellStyle name="20% - Accent5 6 5 2 2" xfId="5535"/>
    <cellStyle name="20% - Accent5 6 5 2 3" xfId="8449"/>
    <cellStyle name="20% - Accent5 6 5 2 4" xfId="11363"/>
    <cellStyle name="20% - Accent5 6 5 2 5" xfId="14275"/>
    <cellStyle name="20% - Accent5 6 5 2 6" xfId="17187"/>
    <cellStyle name="20% - Accent5 6 5 2 7" xfId="20099"/>
    <cellStyle name="20% - Accent5 6 5 3" xfId="4527"/>
    <cellStyle name="20% - Accent5 6 5 3 2" xfId="7441"/>
    <cellStyle name="20% - Accent5 6 5 3 3" xfId="10355"/>
    <cellStyle name="20% - Accent5 6 5 3 4" xfId="13267"/>
    <cellStyle name="20% - Accent5 6 5 3 5" xfId="16179"/>
    <cellStyle name="20% - Accent5 6 5 3 6" xfId="19091"/>
    <cellStyle name="20% - Accent5 6 5 4" xfId="3629"/>
    <cellStyle name="20% - Accent5 6 5 5" xfId="6545"/>
    <cellStyle name="20% - Accent5 6 5 6" xfId="9457"/>
    <cellStyle name="20% - Accent5 6 5 7" xfId="12371"/>
    <cellStyle name="20% - Accent5 6 5 8" xfId="15283"/>
    <cellStyle name="20% - Accent5 6 5 9" xfId="18195"/>
    <cellStyle name="20% - Accent5 6 6" xfId="1722"/>
    <cellStyle name="20% - Accent5 6 6 2" xfId="2731"/>
    <cellStyle name="20% - Accent5 6 6 2 2" xfId="5647"/>
    <cellStyle name="20% - Accent5 6 6 2 3" xfId="8561"/>
    <cellStyle name="20% - Accent5 6 6 2 4" xfId="11475"/>
    <cellStyle name="20% - Accent5 6 6 2 5" xfId="14387"/>
    <cellStyle name="20% - Accent5 6 6 2 6" xfId="17299"/>
    <cellStyle name="20% - Accent5 6 6 2 7" xfId="20211"/>
    <cellStyle name="20% - Accent5 6 6 3" xfId="4639"/>
    <cellStyle name="20% - Accent5 6 6 3 2" xfId="7553"/>
    <cellStyle name="20% - Accent5 6 6 3 3" xfId="10467"/>
    <cellStyle name="20% - Accent5 6 6 3 4" xfId="13379"/>
    <cellStyle name="20% - Accent5 6 6 3 5" xfId="16291"/>
    <cellStyle name="20% - Accent5 6 6 3 6" xfId="19203"/>
    <cellStyle name="20% - Accent5 6 6 4" xfId="3741"/>
    <cellStyle name="20% - Accent5 6 6 5" xfId="6657"/>
    <cellStyle name="20% - Accent5 6 6 6" xfId="9569"/>
    <cellStyle name="20% - Accent5 6 6 7" xfId="12483"/>
    <cellStyle name="20% - Accent5 6 6 8" xfId="15395"/>
    <cellStyle name="20% - Accent5 6 6 9" xfId="18307"/>
    <cellStyle name="20% - Accent5 6 7" xfId="1834"/>
    <cellStyle name="20% - Accent5 6 7 2" xfId="2843"/>
    <cellStyle name="20% - Accent5 6 7 2 2" xfId="5759"/>
    <cellStyle name="20% - Accent5 6 7 2 3" xfId="8673"/>
    <cellStyle name="20% - Accent5 6 7 2 4" xfId="11587"/>
    <cellStyle name="20% - Accent5 6 7 2 5" xfId="14499"/>
    <cellStyle name="20% - Accent5 6 7 2 6" xfId="17411"/>
    <cellStyle name="20% - Accent5 6 7 2 7" xfId="20323"/>
    <cellStyle name="20% - Accent5 6 7 3" xfId="4751"/>
    <cellStyle name="20% - Accent5 6 7 3 2" xfId="7665"/>
    <cellStyle name="20% - Accent5 6 7 3 3" xfId="10579"/>
    <cellStyle name="20% - Accent5 6 7 3 4" xfId="13491"/>
    <cellStyle name="20% - Accent5 6 7 3 5" xfId="16403"/>
    <cellStyle name="20% - Accent5 6 7 3 6" xfId="19315"/>
    <cellStyle name="20% - Accent5 6 7 4" xfId="3853"/>
    <cellStyle name="20% - Accent5 6 7 5" xfId="6769"/>
    <cellStyle name="20% - Accent5 6 7 6" xfId="9681"/>
    <cellStyle name="20% - Accent5 6 7 7" xfId="12595"/>
    <cellStyle name="20% - Accent5 6 7 8" xfId="15507"/>
    <cellStyle name="20% - Accent5 6 7 9" xfId="18419"/>
    <cellStyle name="20% - Accent5 6 8" xfId="1946"/>
    <cellStyle name="20% - Accent5 6 8 2" xfId="2955"/>
    <cellStyle name="20% - Accent5 6 8 2 2" xfId="5871"/>
    <cellStyle name="20% - Accent5 6 8 2 3" xfId="8785"/>
    <cellStyle name="20% - Accent5 6 8 2 4" xfId="11699"/>
    <cellStyle name="20% - Accent5 6 8 2 5" xfId="14611"/>
    <cellStyle name="20% - Accent5 6 8 2 6" xfId="17523"/>
    <cellStyle name="20% - Accent5 6 8 2 7" xfId="20435"/>
    <cellStyle name="20% - Accent5 6 8 3" xfId="4863"/>
    <cellStyle name="20% - Accent5 6 8 3 2" xfId="7777"/>
    <cellStyle name="20% - Accent5 6 8 3 3" xfId="10691"/>
    <cellStyle name="20% - Accent5 6 8 3 4" xfId="13603"/>
    <cellStyle name="20% - Accent5 6 8 3 5" xfId="16515"/>
    <cellStyle name="20% - Accent5 6 8 3 6" xfId="19427"/>
    <cellStyle name="20% - Accent5 6 8 4" xfId="3965"/>
    <cellStyle name="20% - Accent5 6 8 5" xfId="6881"/>
    <cellStyle name="20% - Accent5 6 8 6" xfId="9793"/>
    <cellStyle name="20% - Accent5 6 8 7" xfId="12707"/>
    <cellStyle name="20% - Accent5 6 8 8" xfId="15619"/>
    <cellStyle name="20% - Accent5 6 8 9" xfId="18531"/>
    <cellStyle name="20% - Accent5 6 9" xfId="2171"/>
    <cellStyle name="20% - Accent5 6 9 2" xfId="5087"/>
    <cellStyle name="20% - Accent5 6 9 2 2" xfId="8001"/>
    <cellStyle name="20% - Accent5 6 9 2 3" xfId="10915"/>
    <cellStyle name="20% - Accent5 6 9 2 4" xfId="13827"/>
    <cellStyle name="20% - Accent5 6 9 2 5" xfId="16739"/>
    <cellStyle name="20% - Accent5 6 9 2 6" xfId="19651"/>
    <cellStyle name="20% - Accent5 6 9 3" xfId="3181"/>
    <cellStyle name="20% - Accent5 6 9 4" xfId="6097"/>
    <cellStyle name="20% - Accent5 6 9 5" xfId="9009"/>
    <cellStyle name="20% - Accent5 6 9 6" xfId="11923"/>
    <cellStyle name="20% - Accent5 6 9 7" xfId="14835"/>
    <cellStyle name="20% - Accent5 6 9 8" xfId="17747"/>
    <cellStyle name="20% - Accent5 7" xfId="1117"/>
    <cellStyle name="20% - Accent5 7 10" xfId="2072"/>
    <cellStyle name="20% - Accent5 7 10 2" xfId="4989"/>
    <cellStyle name="20% - Accent5 7 10 3" xfId="7903"/>
    <cellStyle name="20% - Accent5 7 10 4" xfId="10817"/>
    <cellStyle name="20% - Accent5 7 10 5" xfId="13729"/>
    <cellStyle name="20% - Accent5 7 10 6" xfId="16641"/>
    <cellStyle name="20% - Accent5 7 10 7" xfId="19553"/>
    <cellStyle name="20% - Accent5 7 11" xfId="4093"/>
    <cellStyle name="20% - Accent5 7 11 2" xfId="7007"/>
    <cellStyle name="20% - Accent5 7 11 3" xfId="9921"/>
    <cellStyle name="20% - Accent5 7 11 4" xfId="12833"/>
    <cellStyle name="20% - Accent5 7 11 5" xfId="15745"/>
    <cellStyle name="20% - Accent5 7 11 6" xfId="18657"/>
    <cellStyle name="20% - Accent5 7 12" xfId="3083"/>
    <cellStyle name="20% - Accent5 7 12 2" xfId="21019"/>
    <cellStyle name="20% - Accent5 7 13" xfId="5999"/>
    <cellStyle name="20% - Accent5 7 14" xfId="8911"/>
    <cellStyle name="20% - Accent5 7 15" xfId="11825"/>
    <cellStyle name="20% - Accent5 7 16" xfId="14737"/>
    <cellStyle name="20% - Accent5 7 17" xfId="17649"/>
    <cellStyle name="20% - Accent5 7 2" xfId="1288"/>
    <cellStyle name="20% - Accent5 7 2 2" xfId="2297"/>
    <cellStyle name="20% - Accent5 7 2 2 2" xfId="5213"/>
    <cellStyle name="20% - Accent5 7 2 2 3" xfId="8127"/>
    <cellStyle name="20% - Accent5 7 2 2 4" xfId="11041"/>
    <cellStyle name="20% - Accent5 7 2 2 5" xfId="13953"/>
    <cellStyle name="20% - Accent5 7 2 2 6" xfId="16865"/>
    <cellStyle name="20% - Accent5 7 2 2 7" xfId="19777"/>
    <cellStyle name="20% - Accent5 7 2 3" xfId="4205"/>
    <cellStyle name="20% - Accent5 7 2 3 2" xfId="7119"/>
    <cellStyle name="20% - Accent5 7 2 3 3" xfId="10033"/>
    <cellStyle name="20% - Accent5 7 2 3 4" xfId="12945"/>
    <cellStyle name="20% - Accent5 7 2 3 5" xfId="15857"/>
    <cellStyle name="20% - Accent5 7 2 3 6" xfId="18769"/>
    <cellStyle name="20% - Accent5 7 2 4" xfId="3307"/>
    <cellStyle name="20% - Accent5 7 2 4 2" xfId="21020"/>
    <cellStyle name="20% - Accent5 7 2 5" xfId="6223"/>
    <cellStyle name="20% - Accent5 7 2 6" xfId="9135"/>
    <cellStyle name="20% - Accent5 7 2 7" xfId="12049"/>
    <cellStyle name="20% - Accent5 7 2 8" xfId="14961"/>
    <cellStyle name="20% - Accent5 7 2 9" xfId="17873"/>
    <cellStyle name="20% - Accent5 7 3" xfId="1400"/>
    <cellStyle name="20% - Accent5 7 3 2" xfId="2409"/>
    <cellStyle name="20% - Accent5 7 3 2 2" xfId="5325"/>
    <cellStyle name="20% - Accent5 7 3 2 3" xfId="8239"/>
    <cellStyle name="20% - Accent5 7 3 2 4" xfId="11153"/>
    <cellStyle name="20% - Accent5 7 3 2 5" xfId="14065"/>
    <cellStyle name="20% - Accent5 7 3 2 6" xfId="16977"/>
    <cellStyle name="20% - Accent5 7 3 2 7" xfId="19889"/>
    <cellStyle name="20% - Accent5 7 3 3" xfId="4317"/>
    <cellStyle name="20% - Accent5 7 3 3 2" xfId="7231"/>
    <cellStyle name="20% - Accent5 7 3 3 3" xfId="10145"/>
    <cellStyle name="20% - Accent5 7 3 3 4" xfId="13057"/>
    <cellStyle name="20% - Accent5 7 3 3 5" xfId="15969"/>
    <cellStyle name="20% - Accent5 7 3 3 6" xfId="18881"/>
    <cellStyle name="20% - Accent5 7 3 4" xfId="3419"/>
    <cellStyle name="20% - Accent5 7 3 4 2" xfId="21021"/>
    <cellStyle name="20% - Accent5 7 3 5" xfId="6335"/>
    <cellStyle name="20% - Accent5 7 3 6" xfId="9247"/>
    <cellStyle name="20% - Accent5 7 3 7" xfId="12161"/>
    <cellStyle name="20% - Accent5 7 3 8" xfId="15073"/>
    <cellStyle name="20% - Accent5 7 3 9" xfId="17985"/>
    <cellStyle name="20% - Accent5 7 4" xfId="1512"/>
    <cellStyle name="20% - Accent5 7 4 2" xfId="2521"/>
    <cellStyle name="20% - Accent5 7 4 2 2" xfId="5437"/>
    <cellStyle name="20% - Accent5 7 4 2 3" xfId="8351"/>
    <cellStyle name="20% - Accent5 7 4 2 4" xfId="11265"/>
    <cellStyle name="20% - Accent5 7 4 2 5" xfId="14177"/>
    <cellStyle name="20% - Accent5 7 4 2 6" xfId="17089"/>
    <cellStyle name="20% - Accent5 7 4 2 7" xfId="20001"/>
    <cellStyle name="20% - Accent5 7 4 3" xfId="4429"/>
    <cellStyle name="20% - Accent5 7 4 3 2" xfId="7343"/>
    <cellStyle name="20% - Accent5 7 4 3 3" xfId="10257"/>
    <cellStyle name="20% - Accent5 7 4 3 4" xfId="13169"/>
    <cellStyle name="20% - Accent5 7 4 3 5" xfId="16081"/>
    <cellStyle name="20% - Accent5 7 4 3 6" xfId="18993"/>
    <cellStyle name="20% - Accent5 7 4 4" xfId="3531"/>
    <cellStyle name="20% - Accent5 7 4 5" xfId="6447"/>
    <cellStyle name="20% - Accent5 7 4 6" xfId="9359"/>
    <cellStyle name="20% - Accent5 7 4 7" xfId="12273"/>
    <cellStyle name="20% - Accent5 7 4 8" xfId="15185"/>
    <cellStyle name="20% - Accent5 7 4 9" xfId="18097"/>
    <cellStyle name="20% - Accent5 7 5" xfId="1624"/>
    <cellStyle name="20% - Accent5 7 5 2" xfId="2633"/>
    <cellStyle name="20% - Accent5 7 5 2 2" xfId="5549"/>
    <cellStyle name="20% - Accent5 7 5 2 3" xfId="8463"/>
    <cellStyle name="20% - Accent5 7 5 2 4" xfId="11377"/>
    <cellStyle name="20% - Accent5 7 5 2 5" xfId="14289"/>
    <cellStyle name="20% - Accent5 7 5 2 6" xfId="17201"/>
    <cellStyle name="20% - Accent5 7 5 2 7" xfId="20113"/>
    <cellStyle name="20% - Accent5 7 5 3" xfId="4541"/>
    <cellStyle name="20% - Accent5 7 5 3 2" xfId="7455"/>
    <cellStyle name="20% - Accent5 7 5 3 3" xfId="10369"/>
    <cellStyle name="20% - Accent5 7 5 3 4" xfId="13281"/>
    <cellStyle name="20% - Accent5 7 5 3 5" xfId="16193"/>
    <cellStyle name="20% - Accent5 7 5 3 6" xfId="19105"/>
    <cellStyle name="20% - Accent5 7 5 4" xfId="3643"/>
    <cellStyle name="20% - Accent5 7 5 5" xfId="6559"/>
    <cellStyle name="20% - Accent5 7 5 6" xfId="9471"/>
    <cellStyle name="20% - Accent5 7 5 7" xfId="12385"/>
    <cellStyle name="20% - Accent5 7 5 8" xfId="15297"/>
    <cellStyle name="20% - Accent5 7 5 9" xfId="18209"/>
    <cellStyle name="20% - Accent5 7 6" xfId="1736"/>
    <cellStyle name="20% - Accent5 7 6 2" xfId="2745"/>
    <cellStyle name="20% - Accent5 7 6 2 2" xfId="5661"/>
    <cellStyle name="20% - Accent5 7 6 2 3" xfId="8575"/>
    <cellStyle name="20% - Accent5 7 6 2 4" xfId="11489"/>
    <cellStyle name="20% - Accent5 7 6 2 5" xfId="14401"/>
    <cellStyle name="20% - Accent5 7 6 2 6" xfId="17313"/>
    <cellStyle name="20% - Accent5 7 6 2 7" xfId="20225"/>
    <cellStyle name="20% - Accent5 7 6 3" xfId="4653"/>
    <cellStyle name="20% - Accent5 7 6 3 2" xfId="7567"/>
    <cellStyle name="20% - Accent5 7 6 3 3" xfId="10481"/>
    <cellStyle name="20% - Accent5 7 6 3 4" xfId="13393"/>
    <cellStyle name="20% - Accent5 7 6 3 5" xfId="16305"/>
    <cellStyle name="20% - Accent5 7 6 3 6" xfId="19217"/>
    <cellStyle name="20% - Accent5 7 6 4" xfId="3755"/>
    <cellStyle name="20% - Accent5 7 6 5" xfId="6671"/>
    <cellStyle name="20% - Accent5 7 6 6" xfId="9583"/>
    <cellStyle name="20% - Accent5 7 6 7" xfId="12497"/>
    <cellStyle name="20% - Accent5 7 6 8" xfId="15409"/>
    <cellStyle name="20% - Accent5 7 6 9" xfId="18321"/>
    <cellStyle name="20% - Accent5 7 7" xfId="1848"/>
    <cellStyle name="20% - Accent5 7 7 2" xfId="2857"/>
    <cellStyle name="20% - Accent5 7 7 2 2" xfId="5773"/>
    <cellStyle name="20% - Accent5 7 7 2 3" xfId="8687"/>
    <cellStyle name="20% - Accent5 7 7 2 4" xfId="11601"/>
    <cellStyle name="20% - Accent5 7 7 2 5" xfId="14513"/>
    <cellStyle name="20% - Accent5 7 7 2 6" xfId="17425"/>
    <cellStyle name="20% - Accent5 7 7 2 7" xfId="20337"/>
    <cellStyle name="20% - Accent5 7 7 3" xfId="4765"/>
    <cellStyle name="20% - Accent5 7 7 3 2" xfId="7679"/>
    <cellStyle name="20% - Accent5 7 7 3 3" xfId="10593"/>
    <cellStyle name="20% - Accent5 7 7 3 4" xfId="13505"/>
    <cellStyle name="20% - Accent5 7 7 3 5" xfId="16417"/>
    <cellStyle name="20% - Accent5 7 7 3 6" xfId="19329"/>
    <cellStyle name="20% - Accent5 7 7 4" xfId="3867"/>
    <cellStyle name="20% - Accent5 7 7 5" xfId="6783"/>
    <cellStyle name="20% - Accent5 7 7 6" xfId="9695"/>
    <cellStyle name="20% - Accent5 7 7 7" xfId="12609"/>
    <cellStyle name="20% - Accent5 7 7 8" xfId="15521"/>
    <cellStyle name="20% - Accent5 7 7 9" xfId="18433"/>
    <cellStyle name="20% - Accent5 7 8" xfId="1960"/>
    <cellStyle name="20% - Accent5 7 8 2" xfId="2969"/>
    <cellStyle name="20% - Accent5 7 8 2 2" xfId="5885"/>
    <cellStyle name="20% - Accent5 7 8 2 3" xfId="8799"/>
    <cellStyle name="20% - Accent5 7 8 2 4" xfId="11713"/>
    <cellStyle name="20% - Accent5 7 8 2 5" xfId="14625"/>
    <cellStyle name="20% - Accent5 7 8 2 6" xfId="17537"/>
    <cellStyle name="20% - Accent5 7 8 2 7" xfId="20449"/>
    <cellStyle name="20% - Accent5 7 8 3" xfId="4877"/>
    <cellStyle name="20% - Accent5 7 8 3 2" xfId="7791"/>
    <cellStyle name="20% - Accent5 7 8 3 3" xfId="10705"/>
    <cellStyle name="20% - Accent5 7 8 3 4" xfId="13617"/>
    <cellStyle name="20% - Accent5 7 8 3 5" xfId="16529"/>
    <cellStyle name="20% - Accent5 7 8 3 6" xfId="19441"/>
    <cellStyle name="20% - Accent5 7 8 4" xfId="3979"/>
    <cellStyle name="20% - Accent5 7 8 5" xfId="6895"/>
    <cellStyle name="20% - Accent5 7 8 6" xfId="9807"/>
    <cellStyle name="20% - Accent5 7 8 7" xfId="12721"/>
    <cellStyle name="20% - Accent5 7 8 8" xfId="15633"/>
    <cellStyle name="20% - Accent5 7 8 9" xfId="18545"/>
    <cellStyle name="20% - Accent5 7 9" xfId="2185"/>
    <cellStyle name="20% - Accent5 7 9 2" xfId="5101"/>
    <cellStyle name="20% - Accent5 7 9 2 2" xfId="8015"/>
    <cellStyle name="20% - Accent5 7 9 2 3" xfId="10929"/>
    <cellStyle name="20% - Accent5 7 9 2 4" xfId="13841"/>
    <cellStyle name="20% - Accent5 7 9 2 5" xfId="16753"/>
    <cellStyle name="20% - Accent5 7 9 2 6" xfId="19665"/>
    <cellStyle name="20% - Accent5 7 9 3" xfId="3195"/>
    <cellStyle name="20% - Accent5 7 9 4" xfId="6111"/>
    <cellStyle name="20% - Accent5 7 9 5" xfId="9023"/>
    <cellStyle name="20% - Accent5 7 9 6" xfId="11937"/>
    <cellStyle name="20% - Accent5 7 9 7" xfId="14849"/>
    <cellStyle name="20% - Accent5 7 9 8" xfId="17761"/>
    <cellStyle name="20% - Accent5 8" xfId="1131"/>
    <cellStyle name="20% - Accent5 8 10" xfId="2086"/>
    <cellStyle name="20% - Accent5 8 10 2" xfId="5003"/>
    <cellStyle name="20% - Accent5 8 10 3" xfId="7917"/>
    <cellStyle name="20% - Accent5 8 10 4" xfId="10831"/>
    <cellStyle name="20% - Accent5 8 10 5" xfId="13743"/>
    <cellStyle name="20% - Accent5 8 10 6" xfId="16655"/>
    <cellStyle name="20% - Accent5 8 10 7" xfId="19567"/>
    <cellStyle name="20% - Accent5 8 11" xfId="4107"/>
    <cellStyle name="20% - Accent5 8 11 2" xfId="7021"/>
    <cellStyle name="20% - Accent5 8 11 3" xfId="9935"/>
    <cellStyle name="20% - Accent5 8 11 4" xfId="12847"/>
    <cellStyle name="20% - Accent5 8 11 5" xfId="15759"/>
    <cellStyle name="20% - Accent5 8 11 6" xfId="18671"/>
    <cellStyle name="20% - Accent5 8 12" xfId="3097"/>
    <cellStyle name="20% - Accent5 8 12 2" xfId="21022"/>
    <cellStyle name="20% - Accent5 8 13" xfId="6013"/>
    <cellStyle name="20% - Accent5 8 14" xfId="8925"/>
    <cellStyle name="20% - Accent5 8 15" xfId="11839"/>
    <cellStyle name="20% - Accent5 8 16" xfId="14751"/>
    <cellStyle name="20% - Accent5 8 17" xfId="17663"/>
    <cellStyle name="20% - Accent5 8 2" xfId="1302"/>
    <cellStyle name="20% - Accent5 8 2 2" xfId="2311"/>
    <cellStyle name="20% - Accent5 8 2 2 2" xfId="5227"/>
    <cellStyle name="20% - Accent5 8 2 2 3" xfId="8141"/>
    <cellStyle name="20% - Accent5 8 2 2 4" xfId="11055"/>
    <cellStyle name="20% - Accent5 8 2 2 5" xfId="13967"/>
    <cellStyle name="20% - Accent5 8 2 2 6" xfId="16879"/>
    <cellStyle name="20% - Accent5 8 2 2 7" xfId="19791"/>
    <cellStyle name="20% - Accent5 8 2 3" xfId="4219"/>
    <cellStyle name="20% - Accent5 8 2 3 2" xfId="7133"/>
    <cellStyle name="20% - Accent5 8 2 3 3" xfId="10047"/>
    <cellStyle name="20% - Accent5 8 2 3 4" xfId="12959"/>
    <cellStyle name="20% - Accent5 8 2 3 5" xfId="15871"/>
    <cellStyle name="20% - Accent5 8 2 3 6" xfId="18783"/>
    <cellStyle name="20% - Accent5 8 2 4" xfId="3321"/>
    <cellStyle name="20% - Accent5 8 2 4 2" xfId="21023"/>
    <cellStyle name="20% - Accent5 8 2 5" xfId="6237"/>
    <cellStyle name="20% - Accent5 8 2 6" xfId="9149"/>
    <cellStyle name="20% - Accent5 8 2 7" xfId="12063"/>
    <cellStyle name="20% - Accent5 8 2 8" xfId="14975"/>
    <cellStyle name="20% - Accent5 8 2 9" xfId="17887"/>
    <cellStyle name="20% - Accent5 8 3" xfId="1414"/>
    <cellStyle name="20% - Accent5 8 3 2" xfId="2423"/>
    <cellStyle name="20% - Accent5 8 3 2 2" xfId="5339"/>
    <cellStyle name="20% - Accent5 8 3 2 3" xfId="8253"/>
    <cellStyle name="20% - Accent5 8 3 2 4" xfId="11167"/>
    <cellStyle name="20% - Accent5 8 3 2 5" xfId="14079"/>
    <cellStyle name="20% - Accent5 8 3 2 6" xfId="16991"/>
    <cellStyle name="20% - Accent5 8 3 2 7" xfId="19903"/>
    <cellStyle name="20% - Accent5 8 3 3" xfId="4331"/>
    <cellStyle name="20% - Accent5 8 3 3 2" xfId="7245"/>
    <cellStyle name="20% - Accent5 8 3 3 3" xfId="10159"/>
    <cellStyle name="20% - Accent5 8 3 3 4" xfId="13071"/>
    <cellStyle name="20% - Accent5 8 3 3 5" xfId="15983"/>
    <cellStyle name="20% - Accent5 8 3 3 6" xfId="18895"/>
    <cellStyle name="20% - Accent5 8 3 4" xfId="3433"/>
    <cellStyle name="20% - Accent5 8 3 4 2" xfId="21024"/>
    <cellStyle name="20% - Accent5 8 3 5" xfId="6349"/>
    <cellStyle name="20% - Accent5 8 3 6" xfId="9261"/>
    <cellStyle name="20% - Accent5 8 3 7" xfId="12175"/>
    <cellStyle name="20% - Accent5 8 3 8" xfId="15087"/>
    <cellStyle name="20% - Accent5 8 3 9" xfId="17999"/>
    <cellStyle name="20% - Accent5 8 4" xfId="1526"/>
    <cellStyle name="20% - Accent5 8 4 2" xfId="2535"/>
    <cellStyle name="20% - Accent5 8 4 2 2" xfId="5451"/>
    <cellStyle name="20% - Accent5 8 4 2 3" xfId="8365"/>
    <cellStyle name="20% - Accent5 8 4 2 4" xfId="11279"/>
    <cellStyle name="20% - Accent5 8 4 2 5" xfId="14191"/>
    <cellStyle name="20% - Accent5 8 4 2 6" xfId="17103"/>
    <cellStyle name="20% - Accent5 8 4 2 7" xfId="20015"/>
    <cellStyle name="20% - Accent5 8 4 3" xfId="4443"/>
    <cellStyle name="20% - Accent5 8 4 3 2" xfId="7357"/>
    <cellStyle name="20% - Accent5 8 4 3 3" xfId="10271"/>
    <cellStyle name="20% - Accent5 8 4 3 4" xfId="13183"/>
    <cellStyle name="20% - Accent5 8 4 3 5" xfId="16095"/>
    <cellStyle name="20% - Accent5 8 4 3 6" xfId="19007"/>
    <cellStyle name="20% - Accent5 8 4 4" xfId="3545"/>
    <cellStyle name="20% - Accent5 8 4 5" xfId="6461"/>
    <cellStyle name="20% - Accent5 8 4 6" xfId="9373"/>
    <cellStyle name="20% - Accent5 8 4 7" xfId="12287"/>
    <cellStyle name="20% - Accent5 8 4 8" xfId="15199"/>
    <cellStyle name="20% - Accent5 8 4 9" xfId="18111"/>
    <cellStyle name="20% - Accent5 8 5" xfId="1638"/>
    <cellStyle name="20% - Accent5 8 5 2" xfId="2647"/>
    <cellStyle name="20% - Accent5 8 5 2 2" xfId="5563"/>
    <cellStyle name="20% - Accent5 8 5 2 3" xfId="8477"/>
    <cellStyle name="20% - Accent5 8 5 2 4" xfId="11391"/>
    <cellStyle name="20% - Accent5 8 5 2 5" xfId="14303"/>
    <cellStyle name="20% - Accent5 8 5 2 6" xfId="17215"/>
    <cellStyle name="20% - Accent5 8 5 2 7" xfId="20127"/>
    <cellStyle name="20% - Accent5 8 5 3" xfId="4555"/>
    <cellStyle name="20% - Accent5 8 5 3 2" xfId="7469"/>
    <cellStyle name="20% - Accent5 8 5 3 3" xfId="10383"/>
    <cellStyle name="20% - Accent5 8 5 3 4" xfId="13295"/>
    <cellStyle name="20% - Accent5 8 5 3 5" xfId="16207"/>
    <cellStyle name="20% - Accent5 8 5 3 6" xfId="19119"/>
    <cellStyle name="20% - Accent5 8 5 4" xfId="3657"/>
    <cellStyle name="20% - Accent5 8 5 5" xfId="6573"/>
    <cellStyle name="20% - Accent5 8 5 6" xfId="9485"/>
    <cellStyle name="20% - Accent5 8 5 7" xfId="12399"/>
    <cellStyle name="20% - Accent5 8 5 8" xfId="15311"/>
    <cellStyle name="20% - Accent5 8 5 9" xfId="18223"/>
    <cellStyle name="20% - Accent5 8 6" xfId="1750"/>
    <cellStyle name="20% - Accent5 8 6 2" xfId="2759"/>
    <cellStyle name="20% - Accent5 8 6 2 2" xfId="5675"/>
    <cellStyle name="20% - Accent5 8 6 2 3" xfId="8589"/>
    <cellStyle name="20% - Accent5 8 6 2 4" xfId="11503"/>
    <cellStyle name="20% - Accent5 8 6 2 5" xfId="14415"/>
    <cellStyle name="20% - Accent5 8 6 2 6" xfId="17327"/>
    <cellStyle name="20% - Accent5 8 6 2 7" xfId="20239"/>
    <cellStyle name="20% - Accent5 8 6 3" xfId="4667"/>
    <cellStyle name="20% - Accent5 8 6 3 2" xfId="7581"/>
    <cellStyle name="20% - Accent5 8 6 3 3" xfId="10495"/>
    <cellStyle name="20% - Accent5 8 6 3 4" xfId="13407"/>
    <cellStyle name="20% - Accent5 8 6 3 5" xfId="16319"/>
    <cellStyle name="20% - Accent5 8 6 3 6" xfId="19231"/>
    <cellStyle name="20% - Accent5 8 6 4" xfId="3769"/>
    <cellStyle name="20% - Accent5 8 6 5" xfId="6685"/>
    <cellStyle name="20% - Accent5 8 6 6" xfId="9597"/>
    <cellStyle name="20% - Accent5 8 6 7" xfId="12511"/>
    <cellStyle name="20% - Accent5 8 6 8" xfId="15423"/>
    <cellStyle name="20% - Accent5 8 6 9" xfId="18335"/>
    <cellStyle name="20% - Accent5 8 7" xfId="1862"/>
    <cellStyle name="20% - Accent5 8 7 2" xfId="2871"/>
    <cellStyle name="20% - Accent5 8 7 2 2" xfId="5787"/>
    <cellStyle name="20% - Accent5 8 7 2 3" xfId="8701"/>
    <cellStyle name="20% - Accent5 8 7 2 4" xfId="11615"/>
    <cellStyle name="20% - Accent5 8 7 2 5" xfId="14527"/>
    <cellStyle name="20% - Accent5 8 7 2 6" xfId="17439"/>
    <cellStyle name="20% - Accent5 8 7 2 7" xfId="20351"/>
    <cellStyle name="20% - Accent5 8 7 3" xfId="4779"/>
    <cellStyle name="20% - Accent5 8 7 3 2" xfId="7693"/>
    <cellStyle name="20% - Accent5 8 7 3 3" xfId="10607"/>
    <cellStyle name="20% - Accent5 8 7 3 4" xfId="13519"/>
    <cellStyle name="20% - Accent5 8 7 3 5" xfId="16431"/>
    <cellStyle name="20% - Accent5 8 7 3 6" xfId="19343"/>
    <cellStyle name="20% - Accent5 8 7 4" xfId="3881"/>
    <cellStyle name="20% - Accent5 8 7 5" xfId="6797"/>
    <cellStyle name="20% - Accent5 8 7 6" xfId="9709"/>
    <cellStyle name="20% - Accent5 8 7 7" xfId="12623"/>
    <cellStyle name="20% - Accent5 8 7 8" xfId="15535"/>
    <cellStyle name="20% - Accent5 8 7 9" xfId="18447"/>
    <cellStyle name="20% - Accent5 8 8" xfId="1974"/>
    <cellStyle name="20% - Accent5 8 8 2" xfId="2983"/>
    <cellStyle name="20% - Accent5 8 8 2 2" xfId="5899"/>
    <cellStyle name="20% - Accent5 8 8 2 3" xfId="8813"/>
    <cellStyle name="20% - Accent5 8 8 2 4" xfId="11727"/>
    <cellStyle name="20% - Accent5 8 8 2 5" xfId="14639"/>
    <cellStyle name="20% - Accent5 8 8 2 6" xfId="17551"/>
    <cellStyle name="20% - Accent5 8 8 2 7" xfId="20463"/>
    <cellStyle name="20% - Accent5 8 8 3" xfId="4891"/>
    <cellStyle name="20% - Accent5 8 8 3 2" xfId="7805"/>
    <cellStyle name="20% - Accent5 8 8 3 3" xfId="10719"/>
    <cellStyle name="20% - Accent5 8 8 3 4" xfId="13631"/>
    <cellStyle name="20% - Accent5 8 8 3 5" xfId="16543"/>
    <cellStyle name="20% - Accent5 8 8 3 6" xfId="19455"/>
    <cellStyle name="20% - Accent5 8 8 4" xfId="3993"/>
    <cellStyle name="20% - Accent5 8 8 5" xfId="6909"/>
    <cellStyle name="20% - Accent5 8 8 6" xfId="9821"/>
    <cellStyle name="20% - Accent5 8 8 7" xfId="12735"/>
    <cellStyle name="20% - Accent5 8 8 8" xfId="15647"/>
    <cellStyle name="20% - Accent5 8 8 9" xfId="18559"/>
    <cellStyle name="20% - Accent5 8 9" xfId="2199"/>
    <cellStyle name="20% - Accent5 8 9 2" xfId="5115"/>
    <cellStyle name="20% - Accent5 8 9 2 2" xfId="8029"/>
    <cellStyle name="20% - Accent5 8 9 2 3" xfId="10943"/>
    <cellStyle name="20% - Accent5 8 9 2 4" xfId="13855"/>
    <cellStyle name="20% - Accent5 8 9 2 5" xfId="16767"/>
    <cellStyle name="20% - Accent5 8 9 2 6" xfId="19679"/>
    <cellStyle name="20% - Accent5 8 9 3" xfId="3209"/>
    <cellStyle name="20% - Accent5 8 9 4" xfId="6125"/>
    <cellStyle name="20% - Accent5 8 9 5" xfId="9037"/>
    <cellStyle name="20% - Accent5 8 9 6" xfId="11951"/>
    <cellStyle name="20% - Accent5 8 9 7" xfId="14863"/>
    <cellStyle name="20% - Accent5 8 9 8" xfId="17775"/>
    <cellStyle name="20% - Accent5 9" xfId="1139"/>
    <cellStyle name="20% - Accent5 9 2" xfId="21026"/>
    <cellStyle name="20% - Accent5 9 3" xfId="21027"/>
    <cellStyle name="20% - Accent5 9 4" xfId="21025"/>
    <cellStyle name="20% - Accent6 10" xfId="1204"/>
    <cellStyle name="20% - Accent6 10 2" xfId="2213"/>
    <cellStyle name="20% - Accent6 10 2 2" xfId="5129"/>
    <cellStyle name="20% - Accent6 10 2 2 2" xfId="21030"/>
    <cellStyle name="20% - Accent6 10 2 3" xfId="8043"/>
    <cellStyle name="20% - Accent6 10 2 4" xfId="10957"/>
    <cellStyle name="20% - Accent6 10 2 5" xfId="13869"/>
    <cellStyle name="20% - Accent6 10 2 6" xfId="16781"/>
    <cellStyle name="20% - Accent6 10 2 7" xfId="19693"/>
    <cellStyle name="20% - Accent6 10 3" xfId="4121"/>
    <cellStyle name="20% - Accent6 10 3 2" xfId="7035"/>
    <cellStyle name="20% - Accent6 10 3 2 2" xfId="21031"/>
    <cellStyle name="20% - Accent6 10 3 3" xfId="9949"/>
    <cellStyle name="20% - Accent6 10 3 4" xfId="12861"/>
    <cellStyle name="20% - Accent6 10 3 5" xfId="15773"/>
    <cellStyle name="20% - Accent6 10 3 6" xfId="18685"/>
    <cellStyle name="20% - Accent6 10 4" xfId="3223"/>
    <cellStyle name="20% - Accent6 10 4 2" xfId="21029"/>
    <cellStyle name="20% - Accent6 10 5" xfId="6139"/>
    <cellStyle name="20% - Accent6 10 6" xfId="9051"/>
    <cellStyle name="20% - Accent6 10 7" xfId="11965"/>
    <cellStyle name="20% - Accent6 10 8" xfId="14877"/>
    <cellStyle name="20% - Accent6 10 9" xfId="17789"/>
    <cellStyle name="20% - Accent6 11" xfId="1316"/>
    <cellStyle name="20% - Accent6 11 2" xfId="2325"/>
    <cellStyle name="20% - Accent6 11 2 2" xfId="5241"/>
    <cellStyle name="20% - Accent6 11 2 2 2" xfId="21033"/>
    <cellStyle name="20% - Accent6 11 2 3" xfId="8155"/>
    <cellStyle name="20% - Accent6 11 2 4" xfId="11069"/>
    <cellStyle name="20% - Accent6 11 2 5" xfId="13981"/>
    <cellStyle name="20% - Accent6 11 2 6" xfId="16893"/>
    <cellStyle name="20% - Accent6 11 2 7" xfId="19805"/>
    <cellStyle name="20% - Accent6 11 3" xfId="4233"/>
    <cellStyle name="20% - Accent6 11 3 2" xfId="7147"/>
    <cellStyle name="20% - Accent6 11 3 2 2" xfId="21034"/>
    <cellStyle name="20% - Accent6 11 3 3" xfId="10061"/>
    <cellStyle name="20% - Accent6 11 3 4" xfId="12973"/>
    <cellStyle name="20% - Accent6 11 3 5" xfId="15885"/>
    <cellStyle name="20% - Accent6 11 3 6" xfId="18797"/>
    <cellStyle name="20% - Accent6 11 4" xfId="3335"/>
    <cellStyle name="20% - Accent6 11 4 2" xfId="21032"/>
    <cellStyle name="20% - Accent6 11 5" xfId="6251"/>
    <cellStyle name="20% - Accent6 11 6" xfId="9163"/>
    <cellStyle name="20% - Accent6 11 7" xfId="12077"/>
    <cellStyle name="20% - Accent6 11 8" xfId="14989"/>
    <cellStyle name="20% - Accent6 11 9" xfId="17901"/>
    <cellStyle name="20% - Accent6 12" xfId="1428"/>
    <cellStyle name="20% - Accent6 12 2" xfId="2437"/>
    <cellStyle name="20% - Accent6 12 2 2" xfId="5353"/>
    <cellStyle name="20% - Accent6 12 2 2 2" xfId="21036"/>
    <cellStyle name="20% - Accent6 12 2 3" xfId="8267"/>
    <cellStyle name="20% - Accent6 12 2 4" xfId="11181"/>
    <cellStyle name="20% - Accent6 12 2 5" xfId="14093"/>
    <cellStyle name="20% - Accent6 12 2 6" xfId="17005"/>
    <cellStyle name="20% - Accent6 12 2 7" xfId="19917"/>
    <cellStyle name="20% - Accent6 12 3" xfId="4345"/>
    <cellStyle name="20% - Accent6 12 3 2" xfId="7259"/>
    <cellStyle name="20% - Accent6 12 3 2 2" xfId="21037"/>
    <cellStyle name="20% - Accent6 12 3 3" xfId="10173"/>
    <cellStyle name="20% - Accent6 12 3 4" xfId="13085"/>
    <cellStyle name="20% - Accent6 12 3 5" xfId="15997"/>
    <cellStyle name="20% - Accent6 12 3 6" xfId="18909"/>
    <cellStyle name="20% - Accent6 12 4" xfId="3447"/>
    <cellStyle name="20% - Accent6 12 4 2" xfId="21035"/>
    <cellStyle name="20% - Accent6 12 5" xfId="6363"/>
    <cellStyle name="20% - Accent6 12 6" xfId="9275"/>
    <cellStyle name="20% - Accent6 12 7" xfId="12189"/>
    <cellStyle name="20% - Accent6 12 8" xfId="15101"/>
    <cellStyle name="20% - Accent6 12 9" xfId="18013"/>
    <cellStyle name="20% - Accent6 13" xfId="1540"/>
    <cellStyle name="20% - Accent6 13 2" xfId="2549"/>
    <cellStyle name="20% - Accent6 13 2 2" xfId="5465"/>
    <cellStyle name="20% - Accent6 13 2 2 2" xfId="21039"/>
    <cellStyle name="20% - Accent6 13 2 3" xfId="8379"/>
    <cellStyle name="20% - Accent6 13 2 4" xfId="11293"/>
    <cellStyle name="20% - Accent6 13 2 5" xfId="14205"/>
    <cellStyle name="20% - Accent6 13 2 6" xfId="17117"/>
    <cellStyle name="20% - Accent6 13 2 7" xfId="20029"/>
    <cellStyle name="20% - Accent6 13 3" xfId="4457"/>
    <cellStyle name="20% - Accent6 13 3 2" xfId="7371"/>
    <cellStyle name="20% - Accent6 13 3 2 2" xfId="21040"/>
    <cellStyle name="20% - Accent6 13 3 3" xfId="10285"/>
    <cellStyle name="20% - Accent6 13 3 4" xfId="13197"/>
    <cellStyle name="20% - Accent6 13 3 5" xfId="16109"/>
    <cellStyle name="20% - Accent6 13 3 6" xfId="19021"/>
    <cellStyle name="20% - Accent6 13 4" xfId="3559"/>
    <cellStyle name="20% - Accent6 13 4 2" xfId="21038"/>
    <cellStyle name="20% - Accent6 13 5" xfId="6475"/>
    <cellStyle name="20% - Accent6 13 6" xfId="9387"/>
    <cellStyle name="20% - Accent6 13 7" xfId="12301"/>
    <cellStyle name="20% - Accent6 13 8" xfId="15213"/>
    <cellStyle name="20% - Accent6 13 9" xfId="18125"/>
    <cellStyle name="20% - Accent6 14" xfId="1652"/>
    <cellStyle name="20% - Accent6 14 2" xfId="2661"/>
    <cellStyle name="20% - Accent6 14 2 2" xfId="5577"/>
    <cellStyle name="20% - Accent6 14 2 2 2" xfId="21042"/>
    <cellStyle name="20% - Accent6 14 2 3" xfId="8491"/>
    <cellStyle name="20% - Accent6 14 2 4" xfId="11405"/>
    <cellStyle name="20% - Accent6 14 2 5" xfId="14317"/>
    <cellStyle name="20% - Accent6 14 2 6" xfId="17229"/>
    <cellStyle name="20% - Accent6 14 2 7" xfId="20141"/>
    <cellStyle name="20% - Accent6 14 3" xfId="4569"/>
    <cellStyle name="20% - Accent6 14 3 2" xfId="7483"/>
    <cellStyle name="20% - Accent6 14 3 2 2" xfId="21043"/>
    <cellStyle name="20% - Accent6 14 3 3" xfId="10397"/>
    <cellStyle name="20% - Accent6 14 3 4" xfId="13309"/>
    <cellStyle name="20% - Accent6 14 3 5" xfId="16221"/>
    <cellStyle name="20% - Accent6 14 3 6" xfId="19133"/>
    <cellStyle name="20% - Accent6 14 4" xfId="3671"/>
    <cellStyle name="20% - Accent6 14 4 2" xfId="21041"/>
    <cellStyle name="20% - Accent6 14 5" xfId="6587"/>
    <cellStyle name="20% - Accent6 14 6" xfId="9499"/>
    <cellStyle name="20% - Accent6 14 7" xfId="12413"/>
    <cellStyle name="20% - Accent6 14 8" xfId="15325"/>
    <cellStyle name="20% - Accent6 14 9" xfId="18237"/>
    <cellStyle name="20% - Accent6 15" xfId="1764"/>
    <cellStyle name="20% - Accent6 15 2" xfId="2773"/>
    <cellStyle name="20% - Accent6 15 2 2" xfId="5689"/>
    <cellStyle name="20% - Accent6 15 2 2 2" xfId="21045"/>
    <cellStyle name="20% - Accent6 15 2 3" xfId="8603"/>
    <cellStyle name="20% - Accent6 15 2 4" xfId="11517"/>
    <cellStyle name="20% - Accent6 15 2 5" xfId="14429"/>
    <cellStyle name="20% - Accent6 15 2 6" xfId="17341"/>
    <cellStyle name="20% - Accent6 15 2 7" xfId="20253"/>
    <cellStyle name="20% - Accent6 15 3" xfId="4681"/>
    <cellStyle name="20% - Accent6 15 3 2" xfId="7595"/>
    <cellStyle name="20% - Accent6 15 3 2 2" xfId="21046"/>
    <cellStyle name="20% - Accent6 15 3 3" xfId="10509"/>
    <cellStyle name="20% - Accent6 15 3 4" xfId="13421"/>
    <cellStyle name="20% - Accent6 15 3 5" xfId="16333"/>
    <cellStyle name="20% - Accent6 15 3 6" xfId="19245"/>
    <cellStyle name="20% - Accent6 15 4" xfId="3783"/>
    <cellStyle name="20% - Accent6 15 4 2" xfId="21044"/>
    <cellStyle name="20% - Accent6 15 5" xfId="6699"/>
    <cellStyle name="20% - Accent6 15 6" xfId="9611"/>
    <cellStyle name="20% - Accent6 15 7" xfId="12525"/>
    <cellStyle name="20% - Accent6 15 8" xfId="15437"/>
    <cellStyle name="20% - Accent6 15 9" xfId="18349"/>
    <cellStyle name="20% - Accent6 16" xfId="1876"/>
    <cellStyle name="20% - Accent6 16 2" xfId="2885"/>
    <cellStyle name="20% - Accent6 16 2 2" xfId="5801"/>
    <cellStyle name="20% - Accent6 16 2 2 2" xfId="21048"/>
    <cellStyle name="20% - Accent6 16 2 3" xfId="8715"/>
    <cellStyle name="20% - Accent6 16 2 4" xfId="11629"/>
    <cellStyle name="20% - Accent6 16 2 5" xfId="14541"/>
    <cellStyle name="20% - Accent6 16 2 6" xfId="17453"/>
    <cellStyle name="20% - Accent6 16 2 7" xfId="20365"/>
    <cellStyle name="20% - Accent6 16 3" xfId="4793"/>
    <cellStyle name="20% - Accent6 16 3 2" xfId="7707"/>
    <cellStyle name="20% - Accent6 16 3 2 2" xfId="21049"/>
    <cellStyle name="20% - Accent6 16 3 3" xfId="10621"/>
    <cellStyle name="20% - Accent6 16 3 4" xfId="13533"/>
    <cellStyle name="20% - Accent6 16 3 5" xfId="16445"/>
    <cellStyle name="20% - Accent6 16 3 6" xfId="19357"/>
    <cellStyle name="20% - Accent6 16 4" xfId="3895"/>
    <cellStyle name="20% - Accent6 16 4 2" xfId="21047"/>
    <cellStyle name="20% - Accent6 16 5" xfId="6811"/>
    <cellStyle name="20% - Accent6 16 6" xfId="9723"/>
    <cellStyle name="20% - Accent6 16 7" xfId="12637"/>
    <cellStyle name="20% - Accent6 16 8" xfId="15549"/>
    <cellStyle name="20% - Accent6 16 9" xfId="18461"/>
    <cellStyle name="20% - Accent6 17" xfId="2101"/>
    <cellStyle name="20% - Accent6 17 2" xfId="5017"/>
    <cellStyle name="20% - Accent6 17 2 2" xfId="7931"/>
    <cellStyle name="20% - Accent6 17 2 2 2" xfId="21051"/>
    <cellStyle name="20% - Accent6 17 2 3" xfId="10845"/>
    <cellStyle name="20% - Accent6 17 2 4" xfId="13757"/>
    <cellStyle name="20% - Accent6 17 2 5" xfId="16669"/>
    <cellStyle name="20% - Accent6 17 2 6" xfId="19581"/>
    <cellStyle name="20% - Accent6 17 3" xfId="3111"/>
    <cellStyle name="20% - Accent6 17 3 2" xfId="21052"/>
    <cellStyle name="20% - Accent6 17 4" xfId="6027"/>
    <cellStyle name="20% - Accent6 17 4 2" xfId="21050"/>
    <cellStyle name="20% - Accent6 17 5" xfId="8939"/>
    <cellStyle name="20% - Accent6 17 6" xfId="11853"/>
    <cellStyle name="20% - Accent6 17 7" xfId="14765"/>
    <cellStyle name="20% - Accent6 17 8" xfId="17677"/>
    <cellStyle name="20% - Accent6 18" xfId="1988"/>
    <cellStyle name="20% - Accent6 18 2" xfId="4905"/>
    <cellStyle name="20% - Accent6 18 2 2" xfId="21054"/>
    <cellStyle name="20% - Accent6 18 3" xfId="7819"/>
    <cellStyle name="20% - Accent6 18 3 2" xfId="21055"/>
    <cellStyle name="20% - Accent6 18 4" xfId="10733"/>
    <cellStyle name="20% - Accent6 18 4 2" xfId="21053"/>
    <cellStyle name="20% - Accent6 18 5" xfId="13645"/>
    <cellStyle name="20% - Accent6 18 6" xfId="16557"/>
    <cellStyle name="20% - Accent6 18 7" xfId="19469"/>
    <cellStyle name="20% - Accent6 19" xfId="4009"/>
    <cellStyle name="20% - Accent6 19 2" xfId="6923"/>
    <cellStyle name="20% - Accent6 19 2 2" xfId="21057"/>
    <cellStyle name="20% - Accent6 19 3" xfId="9837"/>
    <cellStyle name="20% - Accent6 19 3 2" xfId="21058"/>
    <cellStyle name="20% - Accent6 19 4" xfId="12749"/>
    <cellStyle name="20% - Accent6 19 4 2" xfId="21056"/>
    <cellStyle name="20% - Accent6 19 5" xfId="15661"/>
    <cellStyle name="20% - Accent6 19 6" xfId="18573"/>
    <cellStyle name="20% - Accent6 2" xfId="232"/>
    <cellStyle name="20% - Accent6 2 10" xfId="2117"/>
    <cellStyle name="20% - Accent6 2 10 2" xfId="5033"/>
    <cellStyle name="20% - Accent6 2 10 2 2" xfId="7947"/>
    <cellStyle name="20% - Accent6 2 10 2 3" xfId="10861"/>
    <cellStyle name="20% - Accent6 2 10 2 4" xfId="13773"/>
    <cellStyle name="20% - Accent6 2 10 2 5" xfId="16685"/>
    <cellStyle name="20% - Accent6 2 10 2 6" xfId="19597"/>
    <cellStyle name="20% - Accent6 2 10 3" xfId="3127"/>
    <cellStyle name="20% - Accent6 2 10 3 2" xfId="21060"/>
    <cellStyle name="20% - Accent6 2 10 4" xfId="6043"/>
    <cellStyle name="20% - Accent6 2 10 5" xfId="8955"/>
    <cellStyle name="20% - Accent6 2 10 6" xfId="11869"/>
    <cellStyle name="20% - Accent6 2 10 7" xfId="14781"/>
    <cellStyle name="20% - Accent6 2 10 8" xfId="17693"/>
    <cellStyle name="20% - Accent6 2 11" xfId="2004"/>
    <cellStyle name="20% - Accent6 2 11 2" xfId="4921"/>
    <cellStyle name="20% - Accent6 2 11 2 2" xfId="21061"/>
    <cellStyle name="20% - Accent6 2 11 3" xfId="7835"/>
    <cellStyle name="20% - Accent6 2 11 4" xfId="10749"/>
    <cellStyle name="20% - Accent6 2 11 5" xfId="13661"/>
    <cellStyle name="20% - Accent6 2 11 6" xfId="16573"/>
    <cellStyle name="20% - Accent6 2 11 7" xfId="19485"/>
    <cellStyle name="20% - Accent6 2 12" xfId="4025"/>
    <cellStyle name="20% - Accent6 2 12 2" xfId="6939"/>
    <cellStyle name="20% - Accent6 2 12 2 2" xfId="21062"/>
    <cellStyle name="20% - Accent6 2 12 3" xfId="9853"/>
    <cellStyle name="20% - Accent6 2 12 4" xfId="12765"/>
    <cellStyle name="20% - Accent6 2 12 5" xfId="15677"/>
    <cellStyle name="20% - Accent6 2 12 6" xfId="18589"/>
    <cellStyle name="20% - Accent6 2 13" xfId="3015"/>
    <cellStyle name="20% - Accent6 2 13 2" xfId="21063"/>
    <cellStyle name="20% - Accent6 2 14" xfId="5931"/>
    <cellStyle name="20% - Accent6 2 14 2" xfId="21064"/>
    <cellStyle name="20% - Accent6 2 15" xfId="8843"/>
    <cellStyle name="20% - Accent6 2 15 2" xfId="21065"/>
    <cellStyle name="20% - Accent6 2 16" xfId="11757"/>
    <cellStyle name="20% - Accent6 2 16 2" xfId="21066"/>
    <cellStyle name="20% - Accent6 2 17" xfId="14669"/>
    <cellStyle name="20% - Accent6 2 17 2" xfId="21067"/>
    <cellStyle name="20% - Accent6 2 18" xfId="21068"/>
    <cellStyle name="20% - Accent6 2 19" xfId="21069"/>
    <cellStyle name="20% - Accent6 2 2" xfId="233"/>
    <cellStyle name="20% - Accent6 2 2 2" xfId="234"/>
    <cellStyle name="20% - Accent6 2 2 2 2" xfId="21059"/>
    <cellStyle name="20% - Accent6 2 2 2 3" xfId="55320"/>
    <cellStyle name="20% - Accent6 2 2 3" xfId="1186"/>
    <cellStyle name="20% - Accent6 2 2 4" xfId="55319"/>
    <cellStyle name="20% - Accent6 2 20" xfId="21070"/>
    <cellStyle name="20% - Accent6 2 21" xfId="21071"/>
    <cellStyle name="20% - Accent6 2 22" xfId="21072"/>
    <cellStyle name="20% - Accent6 2 23" xfId="21073"/>
    <cellStyle name="20% - Accent6 2 24" xfId="21074"/>
    <cellStyle name="20% - Accent6 2 25" xfId="21075"/>
    <cellStyle name="20% - Accent6 2 26" xfId="21076"/>
    <cellStyle name="20% - Accent6 2 27" xfId="21077"/>
    <cellStyle name="20% - Accent6 2 28" xfId="21078"/>
    <cellStyle name="20% - Accent6 2 29" xfId="21079"/>
    <cellStyle name="20% - Accent6 2 3" xfId="235"/>
    <cellStyle name="20% - Accent6 2 3 10" xfId="1220"/>
    <cellStyle name="20% - Accent6 2 3 11" xfId="55321"/>
    <cellStyle name="20% - Accent6 2 3 2" xfId="236"/>
    <cellStyle name="20% - Accent6 2 3 2 2" xfId="5145"/>
    <cellStyle name="20% - Accent6 2 3 2 3" xfId="8059"/>
    <cellStyle name="20% - Accent6 2 3 2 4" xfId="10973"/>
    <cellStyle name="20% - Accent6 2 3 2 5" xfId="13885"/>
    <cellStyle name="20% - Accent6 2 3 2 6" xfId="16797"/>
    <cellStyle name="20% - Accent6 2 3 2 7" xfId="19709"/>
    <cellStyle name="20% - Accent6 2 3 2 8" xfId="2229"/>
    <cellStyle name="20% - Accent6 2 3 2 9" xfId="55322"/>
    <cellStyle name="20% - Accent6 2 3 3" xfId="4137"/>
    <cellStyle name="20% - Accent6 2 3 3 2" xfId="7051"/>
    <cellStyle name="20% - Accent6 2 3 3 3" xfId="9965"/>
    <cellStyle name="20% - Accent6 2 3 3 4" xfId="12877"/>
    <cellStyle name="20% - Accent6 2 3 3 5" xfId="15789"/>
    <cellStyle name="20% - Accent6 2 3 3 6" xfId="18701"/>
    <cellStyle name="20% - Accent6 2 3 4" xfId="3239"/>
    <cellStyle name="20% - Accent6 2 3 4 2" xfId="21080"/>
    <cellStyle name="20% - Accent6 2 3 5" xfId="6155"/>
    <cellStyle name="20% - Accent6 2 3 6" xfId="9067"/>
    <cellStyle name="20% - Accent6 2 3 7" xfId="11981"/>
    <cellStyle name="20% - Accent6 2 3 8" xfId="14893"/>
    <cellStyle name="20% - Accent6 2 3 9" xfId="17805"/>
    <cellStyle name="20% - Accent6 2 30" xfId="21081"/>
    <cellStyle name="20% - Accent6 2 31" xfId="21028"/>
    <cellStyle name="20% - Accent6 2 32" xfId="17581"/>
    <cellStyle name="20% - Accent6 2 33" xfId="1049"/>
    <cellStyle name="20% - Accent6 2 34" xfId="971"/>
    <cellStyle name="20% - Accent6 2 35" xfId="54485"/>
    <cellStyle name="20% - Accent6 2 4" xfId="237"/>
    <cellStyle name="20% - Accent6 2 4 10" xfId="1332"/>
    <cellStyle name="20% - Accent6 2 4 11" xfId="55323"/>
    <cellStyle name="20% - Accent6 2 4 2" xfId="2341"/>
    <cellStyle name="20% - Accent6 2 4 2 2" xfId="5257"/>
    <cellStyle name="20% - Accent6 2 4 2 3" xfId="8171"/>
    <cellStyle name="20% - Accent6 2 4 2 4" xfId="11085"/>
    <cellStyle name="20% - Accent6 2 4 2 5" xfId="13997"/>
    <cellStyle name="20% - Accent6 2 4 2 6" xfId="16909"/>
    <cellStyle name="20% - Accent6 2 4 2 7" xfId="19821"/>
    <cellStyle name="20% - Accent6 2 4 3" xfId="4249"/>
    <cellStyle name="20% - Accent6 2 4 3 2" xfId="7163"/>
    <cellStyle name="20% - Accent6 2 4 3 3" xfId="10077"/>
    <cellStyle name="20% - Accent6 2 4 3 4" xfId="12989"/>
    <cellStyle name="20% - Accent6 2 4 3 5" xfId="15901"/>
    <cellStyle name="20% - Accent6 2 4 3 6" xfId="18813"/>
    <cellStyle name="20% - Accent6 2 4 4" xfId="3351"/>
    <cellStyle name="20% - Accent6 2 4 4 2" xfId="21082"/>
    <cellStyle name="20% - Accent6 2 4 5" xfId="6267"/>
    <cellStyle name="20% - Accent6 2 4 6" xfId="9179"/>
    <cellStyle name="20% - Accent6 2 4 7" xfId="12093"/>
    <cellStyle name="20% - Accent6 2 4 8" xfId="15005"/>
    <cellStyle name="20% - Accent6 2 4 9" xfId="17917"/>
    <cellStyle name="20% - Accent6 2 5" xfId="238"/>
    <cellStyle name="20% - Accent6 2 5 10" xfId="1444"/>
    <cellStyle name="20% - Accent6 2 5 11" xfId="55324"/>
    <cellStyle name="20% - Accent6 2 5 2" xfId="2453"/>
    <cellStyle name="20% - Accent6 2 5 2 2" xfId="5369"/>
    <cellStyle name="20% - Accent6 2 5 2 3" xfId="8283"/>
    <cellStyle name="20% - Accent6 2 5 2 4" xfId="11197"/>
    <cellStyle name="20% - Accent6 2 5 2 5" xfId="14109"/>
    <cellStyle name="20% - Accent6 2 5 2 6" xfId="17021"/>
    <cellStyle name="20% - Accent6 2 5 2 7" xfId="19933"/>
    <cellStyle name="20% - Accent6 2 5 3" xfId="4361"/>
    <cellStyle name="20% - Accent6 2 5 3 2" xfId="7275"/>
    <cellStyle name="20% - Accent6 2 5 3 3" xfId="10189"/>
    <cellStyle name="20% - Accent6 2 5 3 4" xfId="13101"/>
    <cellStyle name="20% - Accent6 2 5 3 5" xfId="16013"/>
    <cellStyle name="20% - Accent6 2 5 3 6" xfId="18925"/>
    <cellStyle name="20% - Accent6 2 5 4" xfId="3463"/>
    <cellStyle name="20% - Accent6 2 5 4 2" xfId="21083"/>
    <cellStyle name="20% - Accent6 2 5 5" xfId="6379"/>
    <cellStyle name="20% - Accent6 2 5 6" xfId="9291"/>
    <cellStyle name="20% - Accent6 2 5 7" xfId="12205"/>
    <cellStyle name="20% - Accent6 2 5 8" xfId="15117"/>
    <cellStyle name="20% - Accent6 2 5 9" xfId="18029"/>
    <cellStyle name="20% - Accent6 2 6" xfId="239"/>
    <cellStyle name="20% - Accent6 2 6 10" xfId="1556"/>
    <cellStyle name="20% - Accent6 2 6 11" xfId="55325"/>
    <cellStyle name="20% - Accent6 2 6 2" xfId="2565"/>
    <cellStyle name="20% - Accent6 2 6 2 2" xfId="5481"/>
    <cellStyle name="20% - Accent6 2 6 2 3" xfId="8395"/>
    <cellStyle name="20% - Accent6 2 6 2 4" xfId="11309"/>
    <cellStyle name="20% - Accent6 2 6 2 5" xfId="14221"/>
    <cellStyle name="20% - Accent6 2 6 2 6" xfId="17133"/>
    <cellStyle name="20% - Accent6 2 6 2 7" xfId="20045"/>
    <cellStyle name="20% - Accent6 2 6 3" xfId="4473"/>
    <cellStyle name="20% - Accent6 2 6 3 2" xfId="7387"/>
    <cellStyle name="20% - Accent6 2 6 3 3" xfId="10301"/>
    <cellStyle name="20% - Accent6 2 6 3 4" xfId="13213"/>
    <cellStyle name="20% - Accent6 2 6 3 5" xfId="16125"/>
    <cellStyle name="20% - Accent6 2 6 3 6" xfId="19037"/>
    <cellStyle name="20% - Accent6 2 6 4" xfId="3575"/>
    <cellStyle name="20% - Accent6 2 6 4 2" xfId="21084"/>
    <cellStyle name="20% - Accent6 2 6 5" xfId="6491"/>
    <cellStyle name="20% - Accent6 2 6 6" xfId="9403"/>
    <cellStyle name="20% - Accent6 2 6 7" xfId="12317"/>
    <cellStyle name="20% - Accent6 2 6 8" xfId="15229"/>
    <cellStyle name="20% - Accent6 2 6 9" xfId="18141"/>
    <cellStyle name="20% - Accent6 2 7" xfId="1668"/>
    <cellStyle name="20% - Accent6 2 7 10" xfId="55318"/>
    <cellStyle name="20% - Accent6 2 7 2" xfId="2677"/>
    <cellStyle name="20% - Accent6 2 7 2 2" xfId="5593"/>
    <cellStyle name="20% - Accent6 2 7 2 3" xfId="8507"/>
    <cellStyle name="20% - Accent6 2 7 2 4" xfId="11421"/>
    <cellStyle name="20% - Accent6 2 7 2 5" xfId="14333"/>
    <cellStyle name="20% - Accent6 2 7 2 6" xfId="17245"/>
    <cellStyle name="20% - Accent6 2 7 2 7" xfId="20157"/>
    <cellStyle name="20% - Accent6 2 7 3" xfId="4585"/>
    <cellStyle name="20% - Accent6 2 7 3 2" xfId="7499"/>
    <cellStyle name="20% - Accent6 2 7 3 3" xfId="10413"/>
    <cellStyle name="20% - Accent6 2 7 3 4" xfId="13325"/>
    <cellStyle name="20% - Accent6 2 7 3 5" xfId="16237"/>
    <cellStyle name="20% - Accent6 2 7 3 6" xfId="19149"/>
    <cellStyle name="20% - Accent6 2 7 4" xfId="3687"/>
    <cellStyle name="20% - Accent6 2 7 4 2" xfId="21085"/>
    <cellStyle name="20% - Accent6 2 7 5" xfId="6603"/>
    <cellStyle name="20% - Accent6 2 7 6" xfId="9515"/>
    <cellStyle name="20% - Accent6 2 7 7" xfId="12429"/>
    <cellStyle name="20% - Accent6 2 7 8" xfId="15341"/>
    <cellStyle name="20% - Accent6 2 7 9" xfId="18253"/>
    <cellStyle name="20% - Accent6 2 8" xfId="1780"/>
    <cellStyle name="20% - Accent6 2 8 2" xfId="2789"/>
    <cellStyle name="20% - Accent6 2 8 2 2" xfId="5705"/>
    <cellStyle name="20% - Accent6 2 8 2 3" xfId="8619"/>
    <cellStyle name="20% - Accent6 2 8 2 4" xfId="11533"/>
    <cellStyle name="20% - Accent6 2 8 2 5" xfId="14445"/>
    <cellStyle name="20% - Accent6 2 8 2 6" xfId="17357"/>
    <cellStyle name="20% - Accent6 2 8 2 7" xfId="20269"/>
    <cellStyle name="20% - Accent6 2 8 3" xfId="4697"/>
    <cellStyle name="20% - Accent6 2 8 3 2" xfId="7611"/>
    <cellStyle name="20% - Accent6 2 8 3 3" xfId="10525"/>
    <cellStyle name="20% - Accent6 2 8 3 4" xfId="13437"/>
    <cellStyle name="20% - Accent6 2 8 3 5" xfId="16349"/>
    <cellStyle name="20% - Accent6 2 8 3 6" xfId="19261"/>
    <cellStyle name="20% - Accent6 2 8 4" xfId="3799"/>
    <cellStyle name="20% - Accent6 2 8 4 2" xfId="21086"/>
    <cellStyle name="20% - Accent6 2 8 5" xfId="6715"/>
    <cellStyle name="20% - Accent6 2 8 6" xfId="9627"/>
    <cellStyle name="20% - Accent6 2 8 7" xfId="12541"/>
    <cellStyle name="20% - Accent6 2 8 8" xfId="15453"/>
    <cellStyle name="20% - Accent6 2 8 9" xfId="18365"/>
    <cellStyle name="20% - Accent6 2 9" xfId="1892"/>
    <cellStyle name="20% - Accent6 2 9 2" xfId="2901"/>
    <cellStyle name="20% - Accent6 2 9 2 2" xfId="5817"/>
    <cellStyle name="20% - Accent6 2 9 2 3" xfId="8731"/>
    <cellStyle name="20% - Accent6 2 9 2 4" xfId="11645"/>
    <cellStyle name="20% - Accent6 2 9 2 5" xfId="14557"/>
    <cellStyle name="20% - Accent6 2 9 2 6" xfId="17469"/>
    <cellStyle name="20% - Accent6 2 9 2 7" xfId="20381"/>
    <cellStyle name="20% - Accent6 2 9 3" xfId="4809"/>
    <cellStyle name="20% - Accent6 2 9 3 2" xfId="7723"/>
    <cellStyle name="20% - Accent6 2 9 3 3" xfId="10637"/>
    <cellStyle name="20% - Accent6 2 9 3 4" xfId="13549"/>
    <cellStyle name="20% - Accent6 2 9 3 5" xfId="16461"/>
    <cellStyle name="20% - Accent6 2 9 3 6" xfId="19373"/>
    <cellStyle name="20% - Accent6 2 9 4" xfId="3911"/>
    <cellStyle name="20% - Accent6 2 9 4 2" xfId="21087"/>
    <cellStyle name="20% - Accent6 2 9 5" xfId="6827"/>
    <cellStyle name="20% - Accent6 2 9 6" xfId="9739"/>
    <cellStyle name="20% - Accent6 2 9 7" xfId="12653"/>
    <cellStyle name="20% - Accent6 2 9 8" xfId="15565"/>
    <cellStyle name="20% - Accent6 2 9 9" xfId="18477"/>
    <cellStyle name="20% - Accent6 20" xfId="2999"/>
    <cellStyle name="20% - Accent6 20 2" xfId="21089"/>
    <cellStyle name="20% - Accent6 20 3" xfId="21090"/>
    <cellStyle name="20% - Accent6 20 4" xfId="21088"/>
    <cellStyle name="20% - Accent6 21" xfId="5915"/>
    <cellStyle name="20% - Accent6 21 2" xfId="21092"/>
    <cellStyle name="20% - Accent6 21 3" xfId="21093"/>
    <cellStyle name="20% - Accent6 21 4" xfId="21091"/>
    <cellStyle name="20% - Accent6 22" xfId="8827"/>
    <cellStyle name="20% - Accent6 22 2" xfId="21095"/>
    <cellStyle name="20% - Accent6 22 3" xfId="21096"/>
    <cellStyle name="20% - Accent6 22 4" xfId="21094"/>
    <cellStyle name="20% - Accent6 23" xfId="11741"/>
    <cellStyle name="20% - Accent6 23 2" xfId="21098"/>
    <cellStyle name="20% - Accent6 23 3" xfId="21099"/>
    <cellStyle name="20% - Accent6 23 4" xfId="21097"/>
    <cellStyle name="20% - Accent6 24" xfId="14653"/>
    <cellStyle name="20% - Accent6 24 2" xfId="21101"/>
    <cellStyle name="20% - Accent6 24 3" xfId="21102"/>
    <cellStyle name="20% - Accent6 24 4" xfId="21100"/>
    <cellStyle name="20% - Accent6 25" xfId="21103"/>
    <cellStyle name="20% - Accent6 25 2" xfId="21104"/>
    <cellStyle name="20% - Accent6 25 3" xfId="21105"/>
    <cellStyle name="20% - Accent6 26" xfId="21106"/>
    <cellStyle name="20% - Accent6 26 2" xfId="21107"/>
    <cellStyle name="20% - Accent6 26 3" xfId="21108"/>
    <cellStyle name="20% - Accent6 27" xfId="21109"/>
    <cellStyle name="20% - Accent6 27 2" xfId="21110"/>
    <cellStyle name="20% - Accent6 27 3" xfId="21111"/>
    <cellStyle name="20% - Accent6 28" xfId="21112"/>
    <cellStyle name="20% - Accent6 28 2" xfId="21113"/>
    <cellStyle name="20% - Accent6 28 3" xfId="21114"/>
    <cellStyle name="20% - Accent6 29" xfId="21115"/>
    <cellStyle name="20% - Accent6 29 2" xfId="21116"/>
    <cellStyle name="20% - Accent6 29 3" xfId="21117"/>
    <cellStyle name="20% - Accent6 3" xfId="240"/>
    <cellStyle name="20% - Accent6 3 10" xfId="2018"/>
    <cellStyle name="20% - Accent6 3 10 2" xfId="4935"/>
    <cellStyle name="20% - Accent6 3 10 3" xfId="7849"/>
    <cellStyle name="20% - Accent6 3 10 4" xfId="10763"/>
    <cellStyle name="20% - Accent6 3 10 5" xfId="13675"/>
    <cellStyle name="20% - Accent6 3 10 6" xfId="16587"/>
    <cellStyle name="20% - Accent6 3 10 7" xfId="19499"/>
    <cellStyle name="20% - Accent6 3 11" xfId="4039"/>
    <cellStyle name="20% - Accent6 3 11 2" xfId="6953"/>
    <cellStyle name="20% - Accent6 3 11 3" xfId="9867"/>
    <cellStyle name="20% - Accent6 3 11 4" xfId="12779"/>
    <cellStyle name="20% - Accent6 3 11 5" xfId="15691"/>
    <cellStyle name="20% - Accent6 3 11 6" xfId="18603"/>
    <cellStyle name="20% - Accent6 3 12" xfId="3029"/>
    <cellStyle name="20% - Accent6 3 12 2" xfId="21118"/>
    <cellStyle name="20% - Accent6 3 13" xfId="5945"/>
    <cellStyle name="20% - Accent6 3 14" xfId="8857"/>
    <cellStyle name="20% - Accent6 3 15" xfId="11771"/>
    <cellStyle name="20% - Accent6 3 16" xfId="14683"/>
    <cellStyle name="20% - Accent6 3 17" xfId="17595"/>
    <cellStyle name="20% - Accent6 3 18" xfId="1063"/>
    <cellStyle name="20% - Accent6 3 2" xfId="1234"/>
    <cellStyle name="20% - Accent6 3 2 2" xfId="2243"/>
    <cellStyle name="20% - Accent6 3 2 2 2" xfId="5159"/>
    <cellStyle name="20% - Accent6 3 2 2 3" xfId="8073"/>
    <cellStyle name="20% - Accent6 3 2 2 4" xfId="10987"/>
    <cellStyle name="20% - Accent6 3 2 2 5" xfId="13899"/>
    <cellStyle name="20% - Accent6 3 2 2 6" xfId="16811"/>
    <cellStyle name="20% - Accent6 3 2 2 7" xfId="19723"/>
    <cellStyle name="20% - Accent6 3 2 3" xfId="4151"/>
    <cellStyle name="20% - Accent6 3 2 3 2" xfId="7065"/>
    <cellStyle name="20% - Accent6 3 2 3 3" xfId="9979"/>
    <cellStyle name="20% - Accent6 3 2 3 4" xfId="12891"/>
    <cellStyle name="20% - Accent6 3 2 3 5" xfId="15803"/>
    <cellStyle name="20% - Accent6 3 2 3 6" xfId="18715"/>
    <cellStyle name="20% - Accent6 3 2 4" xfId="3253"/>
    <cellStyle name="20% - Accent6 3 2 5" xfId="6169"/>
    <cellStyle name="20% - Accent6 3 2 6" xfId="9081"/>
    <cellStyle name="20% - Accent6 3 2 7" xfId="11995"/>
    <cellStyle name="20% - Accent6 3 2 8" xfId="14907"/>
    <cellStyle name="20% - Accent6 3 2 9" xfId="17819"/>
    <cellStyle name="20% - Accent6 3 3" xfId="1346"/>
    <cellStyle name="20% - Accent6 3 3 2" xfId="2355"/>
    <cellStyle name="20% - Accent6 3 3 2 2" xfId="5271"/>
    <cellStyle name="20% - Accent6 3 3 2 3" xfId="8185"/>
    <cellStyle name="20% - Accent6 3 3 2 4" xfId="11099"/>
    <cellStyle name="20% - Accent6 3 3 2 5" xfId="14011"/>
    <cellStyle name="20% - Accent6 3 3 2 6" xfId="16923"/>
    <cellStyle name="20% - Accent6 3 3 2 7" xfId="19835"/>
    <cellStyle name="20% - Accent6 3 3 3" xfId="4263"/>
    <cellStyle name="20% - Accent6 3 3 3 2" xfId="7177"/>
    <cellStyle name="20% - Accent6 3 3 3 3" xfId="10091"/>
    <cellStyle name="20% - Accent6 3 3 3 4" xfId="13003"/>
    <cellStyle name="20% - Accent6 3 3 3 5" xfId="15915"/>
    <cellStyle name="20% - Accent6 3 3 3 6" xfId="18827"/>
    <cellStyle name="20% - Accent6 3 3 4" xfId="3365"/>
    <cellStyle name="20% - Accent6 3 3 5" xfId="6281"/>
    <cellStyle name="20% - Accent6 3 3 6" xfId="9193"/>
    <cellStyle name="20% - Accent6 3 3 7" xfId="12107"/>
    <cellStyle name="20% - Accent6 3 3 8" xfId="15019"/>
    <cellStyle name="20% - Accent6 3 3 9" xfId="17931"/>
    <cellStyle name="20% - Accent6 3 4" xfId="1458"/>
    <cellStyle name="20% - Accent6 3 4 2" xfId="2467"/>
    <cellStyle name="20% - Accent6 3 4 2 2" xfId="5383"/>
    <cellStyle name="20% - Accent6 3 4 2 3" xfId="8297"/>
    <cellStyle name="20% - Accent6 3 4 2 4" xfId="11211"/>
    <cellStyle name="20% - Accent6 3 4 2 5" xfId="14123"/>
    <cellStyle name="20% - Accent6 3 4 2 6" xfId="17035"/>
    <cellStyle name="20% - Accent6 3 4 2 7" xfId="19947"/>
    <cellStyle name="20% - Accent6 3 4 3" xfId="4375"/>
    <cellStyle name="20% - Accent6 3 4 3 2" xfId="7289"/>
    <cellStyle name="20% - Accent6 3 4 3 3" xfId="10203"/>
    <cellStyle name="20% - Accent6 3 4 3 4" xfId="13115"/>
    <cellStyle name="20% - Accent6 3 4 3 5" xfId="16027"/>
    <cellStyle name="20% - Accent6 3 4 3 6" xfId="18939"/>
    <cellStyle name="20% - Accent6 3 4 4" xfId="3477"/>
    <cellStyle name="20% - Accent6 3 4 5" xfId="6393"/>
    <cellStyle name="20% - Accent6 3 4 6" xfId="9305"/>
    <cellStyle name="20% - Accent6 3 4 7" xfId="12219"/>
    <cellStyle name="20% - Accent6 3 4 8" xfId="15131"/>
    <cellStyle name="20% - Accent6 3 4 9" xfId="18043"/>
    <cellStyle name="20% - Accent6 3 5" xfId="1570"/>
    <cellStyle name="20% - Accent6 3 5 2" xfId="2579"/>
    <cellStyle name="20% - Accent6 3 5 2 2" xfId="5495"/>
    <cellStyle name="20% - Accent6 3 5 2 3" xfId="8409"/>
    <cellStyle name="20% - Accent6 3 5 2 4" xfId="11323"/>
    <cellStyle name="20% - Accent6 3 5 2 5" xfId="14235"/>
    <cellStyle name="20% - Accent6 3 5 2 6" xfId="17147"/>
    <cellStyle name="20% - Accent6 3 5 2 7" xfId="20059"/>
    <cellStyle name="20% - Accent6 3 5 3" xfId="4487"/>
    <cellStyle name="20% - Accent6 3 5 3 2" xfId="7401"/>
    <cellStyle name="20% - Accent6 3 5 3 3" xfId="10315"/>
    <cellStyle name="20% - Accent6 3 5 3 4" xfId="13227"/>
    <cellStyle name="20% - Accent6 3 5 3 5" xfId="16139"/>
    <cellStyle name="20% - Accent6 3 5 3 6" xfId="19051"/>
    <cellStyle name="20% - Accent6 3 5 4" xfId="3589"/>
    <cellStyle name="20% - Accent6 3 5 5" xfId="6505"/>
    <cellStyle name="20% - Accent6 3 5 6" xfId="9417"/>
    <cellStyle name="20% - Accent6 3 5 7" xfId="12331"/>
    <cellStyle name="20% - Accent6 3 5 8" xfId="15243"/>
    <cellStyle name="20% - Accent6 3 5 9" xfId="18155"/>
    <cellStyle name="20% - Accent6 3 6" xfId="1682"/>
    <cellStyle name="20% - Accent6 3 6 2" xfId="2691"/>
    <cellStyle name="20% - Accent6 3 6 2 2" xfId="5607"/>
    <cellStyle name="20% - Accent6 3 6 2 3" xfId="8521"/>
    <cellStyle name="20% - Accent6 3 6 2 4" xfId="11435"/>
    <cellStyle name="20% - Accent6 3 6 2 5" xfId="14347"/>
    <cellStyle name="20% - Accent6 3 6 2 6" xfId="17259"/>
    <cellStyle name="20% - Accent6 3 6 2 7" xfId="20171"/>
    <cellStyle name="20% - Accent6 3 6 3" xfId="4599"/>
    <cellStyle name="20% - Accent6 3 6 3 2" xfId="7513"/>
    <cellStyle name="20% - Accent6 3 6 3 3" xfId="10427"/>
    <cellStyle name="20% - Accent6 3 6 3 4" xfId="13339"/>
    <cellStyle name="20% - Accent6 3 6 3 5" xfId="16251"/>
    <cellStyle name="20% - Accent6 3 6 3 6" xfId="19163"/>
    <cellStyle name="20% - Accent6 3 6 4" xfId="3701"/>
    <cellStyle name="20% - Accent6 3 6 5" xfId="6617"/>
    <cellStyle name="20% - Accent6 3 6 6" xfId="9529"/>
    <cellStyle name="20% - Accent6 3 6 7" xfId="12443"/>
    <cellStyle name="20% - Accent6 3 6 8" xfId="15355"/>
    <cellStyle name="20% - Accent6 3 6 9" xfId="18267"/>
    <cellStyle name="20% - Accent6 3 7" xfId="1794"/>
    <cellStyle name="20% - Accent6 3 7 2" xfId="2803"/>
    <cellStyle name="20% - Accent6 3 7 2 2" xfId="5719"/>
    <cellStyle name="20% - Accent6 3 7 2 3" xfId="8633"/>
    <cellStyle name="20% - Accent6 3 7 2 4" xfId="11547"/>
    <cellStyle name="20% - Accent6 3 7 2 5" xfId="14459"/>
    <cellStyle name="20% - Accent6 3 7 2 6" xfId="17371"/>
    <cellStyle name="20% - Accent6 3 7 2 7" xfId="20283"/>
    <cellStyle name="20% - Accent6 3 7 3" xfId="4711"/>
    <cellStyle name="20% - Accent6 3 7 3 2" xfId="7625"/>
    <cellStyle name="20% - Accent6 3 7 3 3" xfId="10539"/>
    <cellStyle name="20% - Accent6 3 7 3 4" xfId="13451"/>
    <cellStyle name="20% - Accent6 3 7 3 5" xfId="16363"/>
    <cellStyle name="20% - Accent6 3 7 3 6" xfId="19275"/>
    <cellStyle name="20% - Accent6 3 7 4" xfId="3813"/>
    <cellStyle name="20% - Accent6 3 7 5" xfId="6729"/>
    <cellStyle name="20% - Accent6 3 7 6" xfId="9641"/>
    <cellStyle name="20% - Accent6 3 7 7" xfId="12555"/>
    <cellStyle name="20% - Accent6 3 7 8" xfId="15467"/>
    <cellStyle name="20% - Accent6 3 7 9" xfId="18379"/>
    <cellStyle name="20% - Accent6 3 8" xfId="1906"/>
    <cellStyle name="20% - Accent6 3 8 2" xfId="2915"/>
    <cellStyle name="20% - Accent6 3 8 2 2" xfId="5831"/>
    <cellStyle name="20% - Accent6 3 8 2 3" xfId="8745"/>
    <cellStyle name="20% - Accent6 3 8 2 4" xfId="11659"/>
    <cellStyle name="20% - Accent6 3 8 2 5" xfId="14571"/>
    <cellStyle name="20% - Accent6 3 8 2 6" xfId="17483"/>
    <cellStyle name="20% - Accent6 3 8 2 7" xfId="20395"/>
    <cellStyle name="20% - Accent6 3 8 3" xfId="4823"/>
    <cellStyle name="20% - Accent6 3 8 3 2" xfId="7737"/>
    <cellStyle name="20% - Accent6 3 8 3 3" xfId="10651"/>
    <cellStyle name="20% - Accent6 3 8 3 4" xfId="13563"/>
    <cellStyle name="20% - Accent6 3 8 3 5" xfId="16475"/>
    <cellStyle name="20% - Accent6 3 8 3 6" xfId="19387"/>
    <cellStyle name="20% - Accent6 3 8 4" xfId="3925"/>
    <cellStyle name="20% - Accent6 3 8 5" xfId="6841"/>
    <cellStyle name="20% - Accent6 3 8 6" xfId="9753"/>
    <cellStyle name="20% - Accent6 3 8 7" xfId="12667"/>
    <cellStyle name="20% - Accent6 3 8 8" xfId="15579"/>
    <cellStyle name="20% - Accent6 3 8 9" xfId="18491"/>
    <cellStyle name="20% - Accent6 3 9" xfId="2131"/>
    <cellStyle name="20% - Accent6 3 9 2" xfId="5047"/>
    <cellStyle name="20% - Accent6 3 9 2 2" xfId="7961"/>
    <cellStyle name="20% - Accent6 3 9 2 3" xfId="10875"/>
    <cellStyle name="20% - Accent6 3 9 2 4" xfId="13787"/>
    <cellStyle name="20% - Accent6 3 9 2 5" xfId="16699"/>
    <cellStyle name="20% - Accent6 3 9 2 6" xfId="19611"/>
    <cellStyle name="20% - Accent6 3 9 3" xfId="3141"/>
    <cellStyle name="20% - Accent6 3 9 4" xfId="6057"/>
    <cellStyle name="20% - Accent6 3 9 5" xfId="8969"/>
    <cellStyle name="20% - Accent6 3 9 6" xfId="11883"/>
    <cellStyle name="20% - Accent6 3 9 7" xfId="14795"/>
    <cellStyle name="20% - Accent6 3 9 8" xfId="17707"/>
    <cellStyle name="20% - Accent6 30" xfId="21119"/>
    <cellStyle name="20% - Accent6 30 2" xfId="21120"/>
    <cellStyle name="20% - Accent6 31" xfId="21121"/>
    <cellStyle name="20% - Accent6 32" xfId="17565"/>
    <cellStyle name="20% - Accent6 33" xfId="1030"/>
    <cellStyle name="20% - Accent6 4" xfId="1077"/>
    <cellStyle name="20% - Accent6 4 10" xfId="2032"/>
    <cellStyle name="20% - Accent6 4 10 2" xfId="4949"/>
    <cellStyle name="20% - Accent6 4 10 3" xfId="7863"/>
    <cellStyle name="20% - Accent6 4 10 4" xfId="10777"/>
    <cellStyle name="20% - Accent6 4 10 5" xfId="13689"/>
    <cellStyle name="20% - Accent6 4 10 6" xfId="16601"/>
    <cellStyle name="20% - Accent6 4 10 7" xfId="19513"/>
    <cellStyle name="20% - Accent6 4 11" xfId="4053"/>
    <cellStyle name="20% - Accent6 4 11 2" xfId="6967"/>
    <cellStyle name="20% - Accent6 4 11 3" xfId="9881"/>
    <cellStyle name="20% - Accent6 4 11 4" xfId="12793"/>
    <cellStyle name="20% - Accent6 4 11 5" xfId="15705"/>
    <cellStyle name="20% - Accent6 4 11 6" xfId="18617"/>
    <cellStyle name="20% - Accent6 4 12" xfId="3043"/>
    <cellStyle name="20% - Accent6 4 12 2" xfId="21122"/>
    <cellStyle name="20% - Accent6 4 13" xfId="5959"/>
    <cellStyle name="20% - Accent6 4 14" xfId="8871"/>
    <cellStyle name="20% - Accent6 4 15" xfId="11785"/>
    <cellStyle name="20% - Accent6 4 16" xfId="14697"/>
    <cellStyle name="20% - Accent6 4 17" xfId="17609"/>
    <cellStyle name="20% - Accent6 4 2" xfId="1248"/>
    <cellStyle name="20% - Accent6 4 2 2" xfId="2257"/>
    <cellStyle name="20% - Accent6 4 2 2 2" xfId="5173"/>
    <cellStyle name="20% - Accent6 4 2 2 3" xfId="8087"/>
    <cellStyle name="20% - Accent6 4 2 2 4" xfId="11001"/>
    <cellStyle name="20% - Accent6 4 2 2 5" xfId="13913"/>
    <cellStyle name="20% - Accent6 4 2 2 6" xfId="16825"/>
    <cellStyle name="20% - Accent6 4 2 2 7" xfId="19737"/>
    <cellStyle name="20% - Accent6 4 2 3" xfId="4165"/>
    <cellStyle name="20% - Accent6 4 2 3 2" xfId="7079"/>
    <cellStyle name="20% - Accent6 4 2 3 3" xfId="9993"/>
    <cellStyle name="20% - Accent6 4 2 3 4" xfId="12905"/>
    <cellStyle name="20% - Accent6 4 2 3 5" xfId="15817"/>
    <cellStyle name="20% - Accent6 4 2 3 6" xfId="18729"/>
    <cellStyle name="20% - Accent6 4 2 4" xfId="3267"/>
    <cellStyle name="20% - Accent6 4 2 4 2" xfId="21123"/>
    <cellStyle name="20% - Accent6 4 2 5" xfId="6183"/>
    <cellStyle name="20% - Accent6 4 2 6" xfId="9095"/>
    <cellStyle name="20% - Accent6 4 2 7" xfId="12009"/>
    <cellStyle name="20% - Accent6 4 2 8" xfId="14921"/>
    <cellStyle name="20% - Accent6 4 2 9" xfId="17833"/>
    <cellStyle name="20% - Accent6 4 3" xfId="1360"/>
    <cellStyle name="20% - Accent6 4 3 2" xfId="2369"/>
    <cellStyle name="20% - Accent6 4 3 2 2" xfId="5285"/>
    <cellStyle name="20% - Accent6 4 3 2 3" xfId="8199"/>
    <cellStyle name="20% - Accent6 4 3 2 4" xfId="11113"/>
    <cellStyle name="20% - Accent6 4 3 2 5" xfId="14025"/>
    <cellStyle name="20% - Accent6 4 3 2 6" xfId="16937"/>
    <cellStyle name="20% - Accent6 4 3 2 7" xfId="19849"/>
    <cellStyle name="20% - Accent6 4 3 3" xfId="4277"/>
    <cellStyle name="20% - Accent6 4 3 3 2" xfId="7191"/>
    <cellStyle name="20% - Accent6 4 3 3 3" xfId="10105"/>
    <cellStyle name="20% - Accent6 4 3 3 4" xfId="13017"/>
    <cellStyle name="20% - Accent6 4 3 3 5" xfId="15929"/>
    <cellStyle name="20% - Accent6 4 3 3 6" xfId="18841"/>
    <cellStyle name="20% - Accent6 4 3 4" xfId="3379"/>
    <cellStyle name="20% - Accent6 4 3 4 2" xfId="21124"/>
    <cellStyle name="20% - Accent6 4 3 5" xfId="6295"/>
    <cellStyle name="20% - Accent6 4 3 6" xfId="9207"/>
    <cellStyle name="20% - Accent6 4 3 7" xfId="12121"/>
    <cellStyle name="20% - Accent6 4 3 8" xfId="15033"/>
    <cellStyle name="20% - Accent6 4 3 9" xfId="17945"/>
    <cellStyle name="20% - Accent6 4 4" xfId="1472"/>
    <cellStyle name="20% - Accent6 4 4 2" xfId="2481"/>
    <cellStyle name="20% - Accent6 4 4 2 2" xfId="5397"/>
    <cellStyle name="20% - Accent6 4 4 2 3" xfId="8311"/>
    <cellStyle name="20% - Accent6 4 4 2 4" xfId="11225"/>
    <cellStyle name="20% - Accent6 4 4 2 5" xfId="14137"/>
    <cellStyle name="20% - Accent6 4 4 2 6" xfId="17049"/>
    <cellStyle name="20% - Accent6 4 4 2 7" xfId="19961"/>
    <cellStyle name="20% - Accent6 4 4 3" xfId="4389"/>
    <cellStyle name="20% - Accent6 4 4 3 2" xfId="7303"/>
    <cellStyle name="20% - Accent6 4 4 3 3" xfId="10217"/>
    <cellStyle name="20% - Accent6 4 4 3 4" xfId="13129"/>
    <cellStyle name="20% - Accent6 4 4 3 5" xfId="16041"/>
    <cellStyle name="20% - Accent6 4 4 3 6" xfId="18953"/>
    <cellStyle name="20% - Accent6 4 4 4" xfId="3491"/>
    <cellStyle name="20% - Accent6 4 4 5" xfId="6407"/>
    <cellStyle name="20% - Accent6 4 4 6" xfId="9319"/>
    <cellStyle name="20% - Accent6 4 4 7" xfId="12233"/>
    <cellStyle name="20% - Accent6 4 4 8" xfId="15145"/>
    <cellStyle name="20% - Accent6 4 4 9" xfId="18057"/>
    <cellStyle name="20% - Accent6 4 5" xfId="1584"/>
    <cellStyle name="20% - Accent6 4 5 2" xfId="2593"/>
    <cellStyle name="20% - Accent6 4 5 2 2" xfId="5509"/>
    <cellStyle name="20% - Accent6 4 5 2 3" xfId="8423"/>
    <cellStyle name="20% - Accent6 4 5 2 4" xfId="11337"/>
    <cellStyle name="20% - Accent6 4 5 2 5" xfId="14249"/>
    <cellStyle name="20% - Accent6 4 5 2 6" xfId="17161"/>
    <cellStyle name="20% - Accent6 4 5 2 7" xfId="20073"/>
    <cellStyle name="20% - Accent6 4 5 3" xfId="4501"/>
    <cellStyle name="20% - Accent6 4 5 3 2" xfId="7415"/>
    <cellStyle name="20% - Accent6 4 5 3 3" xfId="10329"/>
    <cellStyle name="20% - Accent6 4 5 3 4" xfId="13241"/>
    <cellStyle name="20% - Accent6 4 5 3 5" xfId="16153"/>
    <cellStyle name="20% - Accent6 4 5 3 6" xfId="19065"/>
    <cellStyle name="20% - Accent6 4 5 4" xfId="3603"/>
    <cellStyle name="20% - Accent6 4 5 5" xfId="6519"/>
    <cellStyle name="20% - Accent6 4 5 6" xfId="9431"/>
    <cellStyle name="20% - Accent6 4 5 7" xfId="12345"/>
    <cellStyle name="20% - Accent6 4 5 8" xfId="15257"/>
    <cellStyle name="20% - Accent6 4 5 9" xfId="18169"/>
    <cellStyle name="20% - Accent6 4 6" xfId="1696"/>
    <cellStyle name="20% - Accent6 4 6 2" xfId="2705"/>
    <cellStyle name="20% - Accent6 4 6 2 2" xfId="5621"/>
    <cellStyle name="20% - Accent6 4 6 2 3" xfId="8535"/>
    <cellStyle name="20% - Accent6 4 6 2 4" xfId="11449"/>
    <cellStyle name="20% - Accent6 4 6 2 5" xfId="14361"/>
    <cellStyle name="20% - Accent6 4 6 2 6" xfId="17273"/>
    <cellStyle name="20% - Accent6 4 6 2 7" xfId="20185"/>
    <cellStyle name="20% - Accent6 4 6 3" xfId="4613"/>
    <cellStyle name="20% - Accent6 4 6 3 2" xfId="7527"/>
    <cellStyle name="20% - Accent6 4 6 3 3" xfId="10441"/>
    <cellStyle name="20% - Accent6 4 6 3 4" xfId="13353"/>
    <cellStyle name="20% - Accent6 4 6 3 5" xfId="16265"/>
    <cellStyle name="20% - Accent6 4 6 3 6" xfId="19177"/>
    <cellStyle name="20% - Accent6 4 6 4" xfId="3715"/>
    <cellStyle name="20% - Accent6 4 6 5" xfId="6631"/>
    <cellStyle name="20% - Accent6 4 6 6" xfId="9543"/>
    <cellStyle name="20% - Accent6 4 6 7" xfId="12457"/>
    <cellStyle name="20% - Accent6 4 6 8" xfId="15369"/>
    <cellStyle name="20% - Accent6 4 6 9" xfId="18281"/>
    <cellStyle name="20% - Accent6 4 7" xfId="1808"/>
    <cellStyle name="20% - Accent6 4 7 2" xfId="2817"/>
    <cellStyle name="20% - Accent6 4 7 2 2" xfId="5733"/>
    <cellStyle name="20% - Accent6 4 7 2 3" xfId="8647"/>
    <cellStyle name="20% - Accent6 4 7 2 4" xfId="11561"/>
    <cellStyle name="20% - Accent6 4 7 2 5" xfId="14473"/>
    <cellStyle name="20% - Accent6 4 7 2 6" xfId="17385"/>
    <cellStyle name="20% - Accent6 4 7 2 7" xfId="20297"/>
    <cellStyle name="20% - Accent6 4 7 3" xfId="4725"/>
    <cellStyle name="20% - Accent6 4 7 3 2" xfId="7639"/>
    <cellStyle name="20% - Accent6 4 7 3 3" xfId="10553"/>
    <cellStyle name="20% - Accent6 4 7 3 4" xfId="13465"/>
    <cellStyle name="20% - Accent6 4 7 3 5" xfId="16377"/>
    <cellStyle name="20% - Accent6 4 7 3 6" xfId="19289"/>
    <cellStyle name="20% - Accent6 4 7 4" xfId="3827"/>
    <cellStyle name="20% - Accent6 4 7 5" xfId="6743"/>
    <cellStyle name="20% - Accent6 4 7 6" xfId="9655"/>
    <cellStyle name="20% - Accent6 4 7 7" xfId="12569"/>
    <cellStyle name="20% - Accent6 4 7 8" xfId="15481"/>
    <cellStyle name="20% - Accent6 4 7 9" xfId="18393"/>
    <cellStyle name="20% - Accent6 4 8" xfId="1920"/>
    <cellStyle name="20% - Accent6 4 8 2" xfId="2929"/>
    <cellStyle name="20% - Accent6 4 8 2 2" xfId="5845"/>
    <cellStyle name="20% - Accent6 4 8 2 3" xfId="8759"/>
    <cellStyle name="20% - Accent6 4 8 2 4" xfId="11673"/>
    <cellStyle name="20% - Accent6 4 8 2 5" xfId="14585"/>
    <cellStyle name="20% - Accent6 4 8 2 6" xfId="17497"/>
    <cellStyle name="20% - Accent6 4 8 2 7" xfId="20409"/>
    <cellStyle name="20% - Accent6 4 8 3" xfId="4837"/>
    <cellStyle name="20% - Accent6 4 8 3 2" xfId="7751"/>
    <cellStyle name="20% - Accent6 4 8 3 3" xfId="10665"/>
    <cellStyle name="20% - Accent6 4 8 3 4" xfId="13577"/>
    <cellStyle name="20% - Accent6 4 8 3 5" xfId="16489"/>
    <cellStyle name="20% - Accent6 4 8 3 6" xfId="19401"/>
    <cellStyle name="20% - Accent6 4 8 4" xfId="3939"/>
    <cellStyle name="20% - Accent6 4 8 5" xfId="6855"/>
    <cellStyle name="20% - Accent6 4 8 6" xfId="9767"/>
    <cellStyle name="20% - Accent6 4 8 7" xfId="12681"/>
    <cellStyle name="20% - Accent6 4 8 8" xfId="15593"/>
    <cellStyle name="20% - Accent6 4 8 9" xfId="18505"/>
    <cellStyle name="20% - Accent6 4 9" xfId="2145"/>
    <cellStyle name="20% - Accent6 4 9 2" xfId="5061"/>
    <cellStyle name="20% - Accent6 4 9 2 2" xfId="7975"/>
    <cellStyle name="20% - Accent6 4 9 2 3" xfId="10889"/>
    <cellStyle name="20% - Accent6 4 9 2 4" xfId="13801"/>
    <cellStyle name="20% - Accent6 4 9 2 5" xfId="16713"/>
    <cellStyle name="20% - Accent6 4 9 2 6" xfId="19625"/>
    <cellStyle name="20% - Accent6 4 9 3" xfId="3155"/>
    <cellStyle name="20% - Accent6 4 9 4" xfId="6071"/>
    <cellStyle name="20% - Accent6 4 9 5" xfId="8983"/>
    <cellStyle name="20% - Accent6 4 9 6" xfId="11897"/>
    <cellStyle name="20% - Accent6 4 9 7" xfId="14809"/>
    <cellStyle name="20% - Accent6 4 9 8" xfId="17721"/>
    <cellStyle name="20% - Accent6 5" xfId="1091"/>
    <cellStyle name="20% - Accent6 5 10" xfId="2046"/>
    <cellStyle name="20% - Accent6 5 10 2" xfId="4963"/>
    <cellStyle name="20% - Accent6 5 10 3" xfId="7877"/>
    <cellStyle name="20% - Accent6 5 10 4" xfId="10791"/>
    <cellStyle name="20% - Accent6 5 10 5" xfId="13703"/>
    <cellStyle name="20% - Accent6 5 10 6" xfId="16615"/>
    <cellStyle name="20% - Accent6 5 10 7" xfId="19527"/>
    <cellStyle name="20% - Accent6 5 11" xfId="4067"/>
    <cellStyle name="20% - Accent6 5 11 2" xfId="6981"/>
    <cellStyle name="20% - Accent6 5 11 3" xfId="9895"/>
    <cellStyle name="20% - Accent6 5 11 4" xfId="12807"/>
    <cellStyle name="20% - Accent6 5 11 5" xfId="15719"/>
    <cellStyle name="20% - Accent6 5 11 6" xfId="18631"/>
    <cellStyle name="20% - Accent6 5 12" xfId="3057"/>
    <cellStyle name="20% - Accent6 5 12 2" xfId="21125"/>
    <cellStyle name="20% - Accent6 5 13" xfId="5973"/>
    <cellStyle name="20% - Accent6 5 14" xfId="8885"/>
    <cellStyle name="20% - Accent6 5 15" xfId="11799"/>
    <cellStyle name="20% - Accent6 5 16" xfId="14711"/>
    <cellStyle name="20% - Accent6 5 17" xfId="17623"/>
    <cellStyle name="20% - Accent6 5 2" xfId="1262"/>
    <cellStyle name="20% - Accent6 5 2 2" xfId="2271"/>
    <cellStyle name="20% - Accent6 5 2 2 2" xfId="5187"/>
    <cellStyle name="20% - Accent6 5 2 2 3" xfId="8101"/>
    <cellStyle name="20% - Accent6 5 2 2 4" xfId="11015"/>
    <cellStyle name="20% - Accent6 5 2 2 5" xfId="13927"/>
    <cellStyle name="20% - Accent6 5 2 2 6" xfId="16839"/>
    <cellStyle name="20% - Accent6 5 2 2 7" xfId="19751"/>
    <cellStyle name="20% - Accent6 5 2 3" xfId="4179"/>
    <cellStyle name="20% - Accent6 5 2 3 2" xfId="7093"/>
    <cellStyle name="20% - Accent6 5 2 3 3" xfId="10007"/>
    <cellStyle name="20% - Accent6 5 2 3 4" xfId="12919"/>
    <cellStyle name="20% - Accent6 5 2 3 5" xfId="15831"/>
    <cellStyle name="20% - Accent6 5 2 3 6" xfId="18743"/>
    <cellStyle name="20% - Accent6 5 2 4" xfId="3281"/>
    <cellStyle name="20% - Accent6 5 2 4 2" xfId="21126"/>
    <cellStyle name="20% - Accent6 5 2 5" xfId="6197"/>
    <cellStyle name="20% - Accent6 5 2 6" xfId="9109"/>
    <cellStyle name="20% - Accent6 5 2 7" xfId="12023"/>
    <cellStyle name="20% - Accent6 5 2 8" xfId="14935"/>
    <cellStyle name="20% - Accent6 5 2 9" xfId="17847"/>
    <cellStyle name="20% - Accent6 5 3" xfId="1374"/>
    <cellStyle name="20% - Accent6 5 3 2" xfId="2383"/>
    <cellStyle name="20% - Accent6 5 3 2 2" xfId="5299"/>
    <cellStyle name="20% - Accent6 5 3 2 3" xfId="8213"/>
    <cellStyle name="20% - Accent6 5 3 2 4" xfId="11127"/>
    <cellStyle name="20% - Accent6 5 3 2 5" xfId="14039"/>
    <cellStyle name="20% - Accent6 5 3 2 6" xfId="16951"/>
    <cellStyle name="20% - Accent6 5 3 2 7" xfId="19863"/>
    <cellStyle name="20% - Accent6 5 3 3" xfId="4291"/>
    <cellStyle name="20% - Accent6 5 3 3 2" xfId="7205"/>
    <cellStyle name="20% - Accent6 5 3 3 3" xfId="10119"/>
    <cellStyle name="20% - Accent6 5 3 3 4" xfId="13031"/>
    <cellStyle name="20% - Accent6 5 3 3 5" xfId="15943"/>
    <cellStyle name="20% - Accent6 5 3 3 6" xfId="18855"/>
    <cellStyle name="20% - Accent6 5 3 4" xfId="3393"/>
    <cellStyle name="20% - Accent6 5 3 4 2" xfId="21127"/>
    <cellStyle name="20% - Accent6 5 3 5" xfId="6309"/>
    <cellStyle name="20% - Accent6 5 3 6" xfId="9221"/>
    <cellStyle name="20% - Accent6 5 3 7" xfId="12135"/>
    <cellStyle name="20% - Accent6 5 3 8" xfId="15047"/>
    <cellStyle name="20% - Accent6 5 3 9" xfId="17959"/>
    <cellStyle name="20% - Accent6 5 4" xfId="1486"/>
    <cellStyle name="20% - Accent6 5 4 2" xfId="2495"/>
    <cellStyle name="20% - Accent6 5 4 2 2" xfId="5411"/>
    <cellStyle name="20% - Accent6 5 4 2 3" xfId="8325"/>
    <cellStyle name="20% - Accent6 5 4 2 4" xfId="11239"/>
    <cellStyle name="20% - Accent6 5 4 2 5" xfId="14151"/>
    <cellStyle name="20% - Accent6 5 4 2 6" xfId="17063"/>
    <cellStyle name="20% - Accent6 5 4 2 7" xfId="19975"/>
    <cellStyle name="20% - Accent6 5 4 3" xfId="4403"/>
    <cellStyle name="20% - Accent6 5 4 3 2" xfId="7317"/>
    <cellStyle name="20% - Accent6 5 4 3 3" xfId="10231"/>
    <cellStyle name="20% - Accent6 5 4 3 4" xfId="13143"/>
    <cellStyle name="20% - Accent6 5 4 3 5" xfId="16055"/>
    <cellStyle name="20% - Accent6 5 4 3 6" xfId="18967"/>
    <cellStyle name="20% - Accent6 5 4 4" xfId="3505"/>
    <cellStyle name="20% - Accent6 5 4 5" xfId="6421"/>
    <cellStyle name="20% - Accent6 5 4 6" xfId="9333"/>
    <cellStyle name="20% - Accent6 5 4 7" xfId="12247"/>
    <cellStyle name="20% - Accent6 5 4 8" xfId="15159"/>
    <cellStyle name="20% - Accent6 5 4 9" xfId="18071"/>
    <cellStyle name="20% - Accent6 5 5" xfId="1598"/>
    <cellStyle name="20% - Accent6 5 5 2" xfId="2607"/>
    <cellStyle name="20% - Accent6 5 5 2 2" xfId="5523"/>
    <cellStyle name="20% - Accent6 5 5 2 3" xfId="8437"/>
    <cellStyle name="20% - Accent6 5 5 2 4" xfId="11351"/>
    <cellStyle name="20% - Accent6 5 5 2 5" xfId="14263"/>
    <cellStyle name="20% - Accent6 5 5 2 6" xfId="17175"/>
    <cellStyle name="20% - Accent6 5 5 2 7" xfId="20087"/>
    <cellStyle name="20% - Accent6 5 5 3" xfId="4515"/>
    <cellStyle name="20% - Accent6 5 5 3 2" xfId="7429"/>
    <cellStyle name="20% - Accent6 5 5 3 3" xfId="10343"/>
    <cellStyle name="20% - Accent6 5 5 3 4" xfId="13255"/>
    <cellStyle name="20% - Accent6 5 5 3 5" xfId="16167"/>
    <cellStyle name="20% - Accent6 5 5 3 6" xfId="19079"/>
    <cellStyle name="20% - Accent6 5 5 4" xfId="3617"/>
    <cellStyle name="20% - Accent6 5 5 5" xfId="6533"/>
    <cellStyle name="20% - Accent6 5 5 6" xfId="9445"/>
    <cellStyle name="20% - Accent6 5 5 7" xfId="12359"/>
    <cellStyle name="20% - Accent6 5 5 8" xfId="15271"/>
    <cellStyle name="20% - Accent6 5 5 9" xfId="18183"/>
    <cellStyle name="20% - Accent6 5 6" xfId="1710"/>
    <cellStyle name="20% - Accent6 5 6 2" xfId="2719"/>
    <cellStyle name="20% - Accent6 5 6 2 2" xfId="5635"/>
    <cellStyle name="20% - Accent6 5 6 2 3" xfId="8549"/>
    <cellStyle name="20% - Accent6 5 6 2 4" xfId="11463"/>
    <cellStyle name="20% - Accent6 5 6 2 5" xfId="14375"/>
    <cellStyle name="20% - Accent6 5 6 2 6" xfId="17287"/>
    <cellStyle name="20% - Accent6 5 6 2 7" xfId="20199"/>
    <cellStyle name="20% - Accent6 5 6 3" xfId="4627"/>
    <cellStyle name="20% - Accent6 5 6 3 2" xfId="7541"/>
    <cellStyle name="20% - Accent6 5 6 3 3" xfId="10455"/>
    <cellStyle name="20% - Accent6 5 6 3 4" xfId="13367"/>
    <cellStyle name="20% - Accent6 5 6 3 5" xfId="16279"/>
    <cellStyle name="20% - Accent6 5 6 3 6" xfId="19191"/>
    <cellStyle name="20% - Accent6 5 6 4" xfId="3729"/>
    <cellStyle name="20% - Accent6 5 6 5" xfId="6645"/>
    <cellStyle name="20% - Accent6 5 6 6" xfId="9557"/>
    <cellStyle name="20% - Accent6 5 6 7" xfId="12471"/>
    <cellStyle name="20% - Accent6 5 6 8" xfId="15383"/>
    <cellStyle name="20% - Accent6 5 6 9" xfId="18295"/>
    <cellStyle name="20% - Accent6 5 7" xfId="1822"/>
    <cellStyle name="20% - Accent6 5 7 2" xfId="2831"/>
    <cellStyle name="20% - Accent6 5 7 2 2" xfId="5747"/>
    <cellStyle name="20% - Accent6 5 7 2 3" xfId="8661"/>
    <cellStyle name="20% - Accent6 5 7 2 4" xfId="11575"/>
    <cellStyle name="20% - Accent6 5 7 2 5" xfId="14487"/>
    <cellStyle name="20% - Accent6 5 7 2 6" xfId="17399"/>
    <cellStyle name="20% - Accent6 5 7 2 7" xfId="20311"/>
    <cellStyle name="20% - Accent6 5 7 3" xfId="4739"/>
    <cellStyle name="20% - Accent6 5 7 3 2" xfId="7653"/>
    <cellStyle name="20% - Accent6 5 7 3 3" xfId="10567"/>
    <cellStyle name="20% - Accent6 5 7 3 4" xfId="13479"/>
    <cellStyle name="20% - Accent6 5 7 3 5" xfId="16391"/>
    <cellStyle name="20% - Accent6 5 7 3 6" xfId="19303"/>
    <cellStyle name="20% - Accent6 5 7 4" xfId="3841"/>
    <cellStyle name="20% - Accent6 5 7 5" xfId="6757"/>
    <cellStyle name="20% - Accent6 5 7 6" xfId="9669"/>
    <cellStyle name="20% - Accent6 5 7 7" xfId="12583"/>
    <cellStyle name="20% - Accent6 5 7 8" xfId="15495"/>
    <cellStyle name="20% - Accent6 5 7 9" xfId="18407"/>
    <cellStyle name="20% - Accent6 5 8" xfId="1934"/>
    <cellStyle name="20% - Accent6 5 8 2" xfId="2943"/>
    <cellStyle name="20% - Accent6 5 8 2 2" xfId="5859"/>
    <cellStyle name="20% - Accent6 5 8 2 3" xfId="8773"/>
    <cellStyle name="20% - Accent6 5 8 2 4" xfId="11687"/>
    <cellStyle name="20% - Accent6 5 8 2 5" xfId="14599"/>
    <cellStyle name="20% - Accent6 5 8 2 6" xfId="17511"/>
    <cellStyle name="20% - Accent6 5 8 2 7" xfId="20423"/>
    <cellStyle name="20% - Accent6 5 8 3" xfId="4851"/>
    <cellStyle name="20% - Accent6 5 8 3 2" xfId="7765"/>
    <cellStyle name="20% - Accent6 5 8 3 3" xfId="10679"/>
    <cellStyle name="20% - Accent6 5 8 3 4" xfId="13591"/>
    <cellStyle name="20% - Accent6 5 8 3 5" xfId="16503"/>
    <cellStyle name="20% - Accent6 5 8 3 6" xfId="19415"/>
    <cellStyle name="20% - Accent6 5 8 4" xfId="3953"/>
    <cellStyle name="20% - Accent6 5 8 5" xfId="6869"/>
    <cellStyle name="20% - Accent6 5 8 6" xfId="9781"/>
    <cellStyle name="20% - Accent6 5 8 7" xfId="12695"/>
    <cellStyle name="20% - Accent6 5 8 8" xfId="15607"/>
    <cellStyle name="20% - Accent6 5 8 9" xfId="18519"/>
    <cellStyle name="20% - Accent6 5 9" xfId="2159"/>
    <cellStyle name="20% - Accent6 5 9 2" xfId="5075"/>
    <cellStyle name="20% - Accent6 5 9 2 2" xfId="7989"/>
    <cellStyle name="20% - Accent6 5 9 2 3" xfId="10903"/>
    <cellStyle name="20% - Accent6 5 9 2 4" xfId="13815"/>
    <cellStyle name="20% - Accent6 5 9 2 5" xfId="16727"/>
    <cellStyle name="20% - Accent6 5 9 2 6" xfId="19639"/>
    <cellStyle name="20% - Accent6 5 9 3" xfId="3169"/>
    <cellStyle name="20% - Accent6 5 9 4" xfId="6085"/>
    <cellStyle name="20% - Accent6 5 9 5" xfId="8997"/>
    <cellStyle name="20% - Accent6 5 9 6" xfId="11911"/>
    <cellStyle name="20% - Accent6 5 9 7" xfId="14823"/>
    <cellStyle name="20% - Accent6 5 9 8" xfId="17735"/>
    <cellStyle name="20% - Accent6 6" xfId="1105"/>
    <cellStyle name="20% - Accent6 6 10" xfId="2060"/>
    <cellStyle name="20% - Accent6 6 10 2" xfId="4977"/>
    <cellStyle name="20% - Accent6 6 10 3" xfId="7891"/>
    <cellStyle name="20% - Accent6 6 10 4" xfId="10805"/>
    <cellStyle name="20% - Accent6 6 10 5" xfId="13717"/>
    <cellStyle name="20% - Accent6 6 10 6" xfId="16629"/>
    <cellStyle name="20% - Accent6 6 10 7" xfId="19541"/>
    <cellStyle name="20% - Accent6 6 11" xfId="4081"/>
    <cellStyle name="20% - Accent6 6 11 2" xfId="6995"/>
    <cellStyle name="20% - Accent6 6 11 3" xfId="9909"/>
    <cellStyle name="20% - Accent6 6 11 4" xfId="12821"/>
    <cellStyle name="20% - Accent6 6 11 5" xfId="15733"/>
    <cellStyle name="20% - Accent6 6 11 6" xfId="18645"/>
    <cellStyle name="20% - Accent6 6 12" xfId="3071"/>
    <cellStyle name="20% - Accent6 6 12 2" xfId="21128"/>
    <cellStyle name="20% - Accent6 6 13" xfId="5987"/>
    <cellStyle name="20% - Accent6 6 14" xfId="8899"/>
    <cellStyle name="20% - Accent6 6 15" xfId="11813"/>
    <cellStyle name="20% - Accent6 6 16" xfId="14725"/>
    <cellStyle name="20% - Accent6 6 17" xfId="17637"/>
    <cellStyle name="20% - Accent6 6 2" xfId="1276"/>
    <cellStyle name="20% - Accent6 6 2 2" xfId="2285"/>
    <cellStyle name="20% - Accent6 6 2 2 2" xfId="5201"/>
    <cellStyle name="20% - Accent6 6 2 2 3" xfId="8115"/>
    <cellStyle name="20% - Accent6 6 2 2 4" xfId="11029"/>
    <cellStyle name="20% - Accent6 6 2 2 5" xfId="13941"/>
    <cellStyle name="20% - Accent6 6 2 2 6" xfId="16853"/>
    <cellStyle name="20% - Accent6 6 2 2 7" xfId="19765"/>
    <cellStyle name="20% - Accent6 6 2 3" xfId="4193"/>
    <cellStyle name="20% - Accent6 6 2 3 2" xfId="7107"/>
    <cellStyle name="20% - Accent6 6 2 3 3" xfId="10021"/>
    <cellStyle name="20% - Accent6 6 2 3 4" xfId="12933"/>
    <cellStyle name="20% - Accent6 6 2 3 5" xfId="15845"/>
    <cellStyle name="20% - Accent6 6 2 3 6" xfId="18757"/>
    <cellStyle name="20% - Accent6 6 2 4" xfId="3295"/>
    <cellStyle name="20% - Accent6 6 2 4 2" xfId="21129"/>
    <cellStyle name="20% - Accent6 6 2 5" xfId="6211"/>
    <cellStyle name="20% - Accent6 6 2 6" xfId="9123"/>
    <cellStyle name="20% - Accent6 6 2 7" xfId="12037"/>
    <cellStyle name="20% - Accent6 6 2 8" xfId="14949"/>
    <cellStyle name="20% - Accent6 6 2 9" xfId="17861"/>
    <cellStyle name="20% - Accent6 6 3" xfId="1388"/>
    <cellStyle name="20% - Accent6 6 3 2" xfId="2397"/>
    <cellStyle name="20% - Accent6 6 3 2 2" xfId="5313"/>
    <cellStyle name="20% - Accent6 6 3 2 3" xfId="8227"/>
    <cellStyle name="20% - Accent6 6 3 2 4" xfId="11141"/>
    <cellStyle name="20% - Accent6 6 3 2 5" xfId="14053"/>
    <cellStyle name="20% - Accent6 6 3 2 6" xfId="16965"/>
    <cellStyle name="20% - Accent6 6 3 2 7" xfId="19877"/>
    <cellStyle name="20% - Accent6 6 3 3" xfId="4305"/>
    <cellStyle name="20% - Accent6 6 3 3 2" xfId="7219"/>
    <cellStyle name="20% - Accent6 6 3 3 3" xfId="10133"/>
    <cellStyle name="20% - Accent6 6 3 3 4" xfId="13045"/>
    <cellStyle name="20% - Accent6 6 3 3 5" xfId="15957"/>
    <cellStyle name="20% - Accent6 6 3 3 6" xfId="18869"/>
    <cellStyle name="20% - Accent6 6 3 4" xfId="3407"/>
    <cellStyle name="20% - Accent6 6 3 4 2" xfId="21130"/>
    <cellStyle name="20% - Accent6 6 3 5" xfId="6323"/>
    <cellStyle name="20% - Accent6 6 3 6" xfId="9235"/>
    <cellStyle name="20% - Accent6 6 3 7" xfId="12149"/>
    <cellStyle name="20% - Accent6 6 3 8" xfId="15061"/>
    <cellStyle name="20% - Accent6 6 3 9" xfId="17973"/>
    <cellStyle name="20% - Accent6 6 4" xfId="1500"/>
    <cellStyle name="20% - Accent6 6 4 2" xfId="2509"/>
    <cellStyle name="20% - Accent6 6 4 2 2" xfId="5425"/>
    <cellStyle name="20% - Accent6 6 4 2 3" xfId="8339"/>
    <cellStyle name="20% - Accent6 6 4 2 4" xfId="11253"/>
    <cellStyle name="20% - Accent6 6 4 2 5" xfId="14165"/>
    <cellStyle name="20% - Accent6 6 4 2 6" xfId="17077"/>
    <cellStyle name="20% - Accent6 6 4 2 7" xfId="19989"/>
    <cellStyle name="20% - Accent6 6 4 3" xfId="4417"/>
    <cellStyle name="20% - Accent6 6 4 3 2" xfId="7331"/>
    <cellStyle name="20% - Accent6 6 4 3 3" xfId="10245"/>
    <cellStyle name="20% - Accent6 6 4 3 4" xfId="13157"/>
    <cellStyle name="20% - Accent6 6 4 3 5" xfId="16069"/>
    <cellStyle name="20% - Accent6 6 4 3 6" xfId="18981"/>
    <cellStyle name="20% - Accent6 6 4 4" xfId="3519"/>
    <cellStyle name="20% - Accent6 6 4 5" xfId="6435"/>
    <cellStyle name="20% - Accent6 6 4 6" xfId="9347"/>
    <cellStyle name="20% - Accent6 6 4 7" xfId="12261"/>
    <cellStyle name="20% - Accent6 6 4 8" xfId="15173"/>
    <cellStyle name="20% - Accent6 6 4 9" xfId="18085"/>
    <cellStyle name="20% - Accent6 6 5" xfId="1612"/>
    <cellStyle name="20% - Accent6 6 5 2" xfId="2621"/>
    <cellStyle name="20% - Accent6 6 5 2 2" xfId="5537"/>
    <cellStyle name="20% - Accent6 6 5 2 3" xfId="8451"/>
    <cellStyle name="20% - Accent6 6 5 2 4" xfId="11365"/>
    <cellStyle name="20% - Accent6 6 5 2 5" xfId="14277"/>
    <cellStyle name="20% - Accent6 6 5 2 6" xfId="17189"/>
    <cellStyle name="20% - Accent6 6 5 2 7" xfId="20101"/>
    <cellStyle name="20% - Accent6 6 5 3" xfId="4529"/>
    <cellStyle name="20% - Accent6 6 5 3 2" xfId="7443"/>
    <cellStyle name="20% - Accent6 6 5 3 3" xfId="10357"/>
    <cellStyle name="20% - Accent6 6 5 3 4" xfId="13269"/>
    <cellStyle name="20% - Accent6 6 5 3 5" xfId="16181"/>
    <cellStyle name="20% - Accent6 6 5 3 6" xfId="19093"/>
    <cellStyle name="20% - Accent6 6 5 4" xfId="3631"/>
    <cellStyle name="20% - Accent6 6 5 5" xfId="6547"/>
    <cellStyle name="20% - Accent6 6 5 6" xfId="9459"/>
    <cellStyle name="20% - Accent6 6 5 7" xfId="12373"/>
    <cellStyle name="20% - Accent6 6 5 8" xfId="15285"/>
    <cellStyle name="20% - Accent6 6 5 9" xfId="18197"/>
    <cellStyle name="20% - Accent6 6 6" xfId="1724"/>
    <cellStyle name="20% - Accent6 6 6 2" xfId="2733"/>
    <cellStyle name="20% - Accent6 6 6 2 2" xfId="5649"/>
    <cellStyle name="20% - Accent6 6 6 2 3" xfId="8563"/>
    <cellStyle name="20% - Accent6 6 6 2 4" xfId="11477"/>
    <cellStyle name="20% - Accent6 6 6 2 5" xfId="14389"/>
    <cellStyle name="20% - Accent6 6 6 2 6" xfId="17301"/>
    <cellStyle name="20% - Accent6 6 6 2 7" xfId="20213"/>
    <cellStyle name="20% - Accent6 6 6 3" xfId="4641"/>
    <cellStyle name="20% - Accent6 6 6 3 2" xfId="7555"/>
    <cellStyle name="20% - Accent6 6 6 3 3" xfId="10469"/>
    <cellStyle name="20% - Accent6 6 6 3 4" xfId="13381"/>
    <cellStyle name="20% - Accent6 6 6 3 5" xfId="16293"/>
    <cellStyle name="20% - Accent6 6 6 3 6" xfId="19205"/>
    <cellStyle name="20% - Accent6 6 6 4" xfId="3743"/>
    <cellStyle name="20% - Accent6 6 6 5" xfId="6659"/>
    <cellStyle name="20% - Accent6 6 6 6" xfId="9571"/>
    <cellStyle name="20% - Accent6 6 6 7" xfId="12485"/>
    <cellStyle name="20% - Accent6 6 6 8" xfId="15397"/>
    <cellStyle name="20% - Accent6 6 6 9" xfId="18309"/>
    <cellStyle name="20% - Accent6 6 7" xfId="1836"/>
    <cellStyle name="20% - Accent6 6 7 2" xfId="2845"/>
    <cellStyle name="20% - Accent6 6 7 2 2" xfId="5761"/>
    <cellStyle name="20% - Accent6 6 7 2 3" xfId="8675"/>
    <cellStyle name="20% - Accent6 6 7 2 4" xfId="11589"/>
    <cellStyle name="20% - Accent6 6 7 2 5" xfId="14501"/>
    <cellStyle name="20% - Accent6 6 7 2 6" xfId="17413"/>
    <cellStyle name="20% - Accent6 6 7 2 7" xfId="20325"/>
    <cellStyle name="20% - Accent6 6 7 3" xfId="4753"/>
    <cellStyle name="20% - Accent6 6 7 3 2" xfId="7667"/>
    <cellStyle name="20% - Accent6 6 7 3 3" xfId="10581"/>
    <cellStyle name="20% - Accent6 6 7 3 4" xfId="13493"/>
    <cellStyle name="20% - Accent6 6 7 3 5" xfId="16405"/>
    <cellStyle name="20% - Accent6 6 7 3 6" xfId="19317"/>
    <cellStyle name="20% - Accent6 6 7 4" xfId="3855"/>
    <cellStyle name="20% - Accent6 6 7 5" xfId="6771"/>
    <cellStyle name="20% - Accent6 6 7 6" xfId="9683"/>
    <cellStyle name="20% - Accent6 6 7 7" xfId="12597"/>
    <cellStyle name="20% - Accent6 6 7 8" xfId="15509"/>
    <cellStyle name="20% - Accent6 6 7 9" xfId="18421"/>
    <cellStyle name="20% - Accent6 6 8" xfId="1948"/>
    <cellStyle name="20% - Accent6 6 8 2" xfId="2957"/>
    <cellStyle name="20% - Accent6 6 8 2 2" xfId="5873"/>
    <cellStyle name="20% - Accent6 6 8 2 3" xfId="8787"/>
    <cellStyle name="20% - Accent6 6 8 2 4" xfId="11701"/>
    <cellStyle name="20% - Accent6 6 8 2 5" xfId="14613"/>
    <cellStyle name="20% - Accent6 6 8 2 6" xfId="17525"/>
    <cellStyle name="20% - Accent6 6 8 2 7" xfId="20437"/>
    <cellStyle name="20% - Accent6 6 8 3" xfId="4865"/>
    <cellStyle name="20% - Accent6 6 8 3 2" xfId="7779"/>
    <cellStyle name="20% - Accent6 6 8 3 3" xfId="10693"/>
    <cellStyle name="20% - Accent6 6 8 3 4" xfId="13605"/>
    <cellStyle name="20% - Accent6 6 8 3 5" xfId="16517"/>
    <cellStyle name="20% - Accent6 6 8 3 6" xfId="19429"/>
    <cellStyle name="20% - Accent6 6 8 4" xfId="3967"/>
    <cellStyle name="20% - Accent6 6 8 5" xfId="6883"/>
    <cellStyle name="20% - Accent6 6 8 6" xfId="9795"/>
    <cellStyle name="20% - Accent6 6 8 7" xfId="12709"/>
    <cellStyle name="20% - Accent6 6 8 8" xfId="15621"/>
    <cellStyle name="20% - Accent6 6 8 9" xfId="18533"/>
    <cellStyle name="20% - Accent6 6 9" xfId="2173"/>
    <cellStyle name="20% - Accent6 6 9 2" xfId="5089"/>
    <cellStyle name="20% - Accent6 6 9 2 2" xfId="8003"/>
    <cellStyle name="20% - Accent6 6 9 2 3" xfId="10917"/>
    <cellStyle name="20% - Accent6 6 9 2 4" xfId="13829"/>
    <cellStyle name="20% - Accent6 6 9 2 5" xfId="16741"/>
    <cellStyle name="20% - Accent6 6 9 2 6" xfId="19653"/>
    <cellStyle name="20% - Accent6 6 9 3" xfId="3183"/>
    <cellStyle name="20% - Accent6 6 9 4" xfId="6099"/>
    <cellStyle name="20% - Accent6 6 9 5" xfId="9011"/>
    <cellStyle name="20% - Accent6 6 9 6" xfId="11925"/>
    <cellStyle name="20% - Accent6 6 9 7" xfId="14837"/>
    <cellStyle name="20% - Accent6 6 9 8" xfId="17749"/>
    <cellStyle name="20% - Accent6 7" xfId="1119"/>
    <cellStyle name="20% - Accent6 7 10" xfId="2074"/>
    <cellStyle name="20% - Accent6 7 10 2" xfId="4991"/>
    <cellStyle name="20% - Accent6 7 10 3" xfId="7905"/>
    <cellStyle name="20% - Accent6 7 10 4" xfId="10819"/>
    <cellStyle name="20% - Accent6 7 10 5" xfId="13731"/>
    <cellStyle name="20% - Accent6 7 10 6" xfId="16643"/>
    <cellStyle name="20% - Accent6 7 10 7" xfId="19555"/>
    <cellStyle name="20% - Accent6 7 11" xfId="4095"/>
    <cellStyle name="20% - Accent6 7 11 2" xfId="7009"/>
    <cellStyle name="20% - Accent6 7 11 3" xfId="9923"/>
    <cellStyle name="20% - Accent6 7 11 4" xfId="12835"/>
    <cellStyle name="20% - Accent6 7 11 5" xfId="15747"/>
    <cellStyle name="20% - Accent6 7 11 6" xfId="18659"/>
    <cellStyle name="20% - Accent6 7 12" xfId="3085"/>
    <cellStyle name="20% - Accent6 7 12 2" xfId="21131"/>
    <cellStyle name="20% - Accent6 7 13" xfId="6001"/>
    <cellStyle name="20% - Accent6 7 14" xfId="8913"/>
    <cellStyle name="20% - Accent6 7 15" xfId="11827"/>
    <cellStyle name="20% - Accent6 7 16" xfId="14739"/>
    <cellStyle name="20% - Accent6 7 17" xfId="17651"/>
    <cellStyle name="20% - Accent6 7 2" xfId="1290"/>
    <cellStyle name="20% - Accent6 7 2 2" xfId="2299"/>
    <cellStyle name="20% - Accent6 7 2 2 2" xfId="5215"/>
    <cellStyle name="20% - Accent6 7 2 2 3" xfId="8129"/>
    <cellStyle name="20% - Accent6 7 2 2 4" xfId="11043"/>
    <cellStyle name="20% - Accent6 7 2 2 5" xfId="13955"/>
    <cellStyle name="20% - Accent6 7 2 2 6" xfId="16867"/>
    <cellStyle name="20% - Accent6 7 2 2 7" xfId="19779"/>
    <cellStyle name="20% - Accent6 7 2 3" xfId="4207"/>
    <cellStyle name="20% - Accent6 7 2 3 2" xfId="7121"/>
    <cellStyle name="20% - Accent6 7 2 3 3" xfId="10035"/>
    <cellStyle name="20% - Accent6 7 2 3 4" xfId="12947"/>
    <cellStyle name="20% - Accent6 7 2 3 5" xfId="15859"/>
    <cellStyle name="20% - Accent6 7 2 3 6" xfId="18771"/>
    <cellStyle name="20% - Accent6 7 2 4" xfId="3309"/>
    <cellStyle name="20% - Accent6 7 2 4 2" xfId="21132"/>
    <cellStyle name="20% - Accent6 7 2 5" xfId="6225"/>
    <cellStyle name="20% - Accent6 7 2 6" xfId="9137"/>
    <cellStyle name="20% - Accent6 7 2 7" xfId="12051"/>
    <cellStyle name="20% - Accent6 7 2 8" xfId="14963"/>
    <cellStyle name="20% - Accent6 7 2 9" xfId="17875"/>
    <cellStyle name="20% - Accent6 7 3" xfId="1402"/>
    <cellStyle name="20% - Accent6 7 3 2" xfId="2411"/>
    <cellStyle name="20% - Accent6 7 3 2 2" xfId="5327"/>
    <cellStyle name="20% - Accent6 7 3 2 3" xfId="8241"/>
    <cellStyle name="20% - Accent6 7 3 2 4" xfId="11155"/>
    <cellStyle name="20% - Accent6 7 3 2 5" xfId="14067"/>
    <cellStyle name="20% - Accent6 7 3 2 6" xfId="16979"/>
    <cellStyle name="20% - Accent6 7 3 2 7" xfId="19891"/>
    <cellStyle name="20% - Accent6 7 3 3" xfId="4319"/>
    <cellStyle name="20% - Accent6 7 3 3 2" xfId="7233"/>
    <cellStyle name="20% - Accent6 7 3 3 3" xfId="10147"/>
    <cellStyle name="20% - Accent6 7 3 3 4" xfId="13059"/>
    <cellStyle name="20% - Accent6 7 3 3 5" xfId="15971"/>
    <cellStyle name="20% - Accent6 7 3 3 6" xfId="18883"/>
    <cellStyle name="20% - Accent6 7 3 4" xfId="3421"/>
    <cellStyle name="20% - Accent6 7 3 4 2" xfId="21133"/>
    <cellStyle name="20% - Accent6 7 3 5" xfId="6337"/>
    <cellStyle name="20% - Accent6 7 3 6" xfId="9249"/>
    <cellStyle name="20% - Accent6 7 3 7" xfId="12163"/>
    <cellStyle name="20% - Accent6 7 3 8" xfId="15075"/>
    <cellStyle name="20% - Accent6 7 3 9" xfId="17987"/>
    <cellStyle name="20% - Accent6 7 4" xfId="1514"/>
    <cellStyle name="20% - Accent6 7 4 2" xfId="2523"/>
    <cellStyle name="20% - Accent6 7 4 2 2" xfId="5439"/>
    <cellStyle name="20% - Accent6 7 4 2 3" xfId="8353"/>
    <cellStyle name="20% - Accent6 7 4 2 4" xfId="11267"/>
    <cellStyle name="20% - Accent6 7 4 2 5" xfId="14179"/>
    <cellStyle name="20% - Accent6 7 4 2 6" xfId="17091"/>
    <cellStyle name="20% - Accent6 7 4 2 7" xfId="20003"/>
    <cellStyle name="20% - Accent6 7 4 3" xfId="4431"/>
    <cellStyle name="20% - Accent6 7 4 3 2" xfId="7345"/>
    <cellStyle name="20% - Accent6 7 4 3 3" xfId="10259"/>
    <cellStyle name="20% - Accent6 7 4 3 4" xfId="13171"/>
    <cellStyle name="20% - Accent6 7 4 3 5" xfId="16083"/>
    <cellStyle name="20% - Accent6 7 4 3 6" xfId="18995"/>
    <cellStyle name="20% - Accent6 7 4 4" xfId="3533"/>
    <cellStyle name="20% - Accent6 7 4 5" xfId="6449"/>
    <cellStyle name="20% - Accent6 7 4 6" xfId="9361"/>
    <cellStyle name="20% - Accent6 7 4 7" xfId="12275"/>
    <cellStyle name="20% - Accent6 7 4 8" xfId="15187"/>
    <cellStyle name="20% - Accent6 7 4 9" xfId="18099"/>
    <cellStyle name="20% - Accent6 7 5" xfId="1626"/>
    <cellStyle name="20% - Accent6 7 5 2" xfId="2635"/>
    <cellStyle name="20% - Accent6 7 5 2 2" xfId="5551"/>
    <cellStyle name="20% - Accent6 7 5 2 3" xfId="8465"/>
    <cellStyle name="20% - Accent6 7 5 2 4" xfId="11379"/>
    <cellStyle name="20% - Accent6 7 5 2 5" xfId="14291"/>
    <cellStyle name="20% - Accent6 7 5 2 6" xfId="17203"/>
    <cellStyle name="20% - Accent6 7 5 2 7" xfId="20115"/>
    <cellStyle name="20% - Accent6 7 5 3" xfId="4543"/>
    <cellStyle name="20% - Accent6 7 5 3 2" xfId="7457"/>
    <cellStyle name="20% - Accent6 7 5 3 3" xfId="10371"/>
    <cellStyle name="20% - Accent6 7 5 3 4" xfId="13283"/>
    <cellStyle name="20% - Accent6 7 5 3 5" xfId="16195"/>
    <cellStyle name="20% - Accent6 7 5 3 6" xfId="19107"/>
    <cellStyle name="20% - Accent6 7 5 4" xfId="3645"/>
    <cellStyle name="20% - Accent6 7 5 5" xfId="6561"/>
    <cellStyle name="20% - Accent6 7 5 6" xfId="9473"/>
    <cellStyle name="20% - Accent6 7 5 7" xfId="12387"/>
    <cellStyle name="20% - Accent6 7 5 8" xfId="15299"/>
    <cellStyle name="20% - Accent6 7 5 9" xfId="18211"/>
    <cellStyle name="20% - Accent6 7 6" xfId="1738"/>
    <cellStyle name="20% - Accent6 7 6 2" xfId="2747"/>
    <cellStyle name="20% - Accent6 7 6 2 2" xfId="5663"/>
    <cellStyle name="20% - Accent6 7 6 2 3" xfId="8577"/>
    <cellStyle name="20% - Accent6 7 6 2 4" xfId="11491"/>
    <cellStyle name="20% - Accent6 7 6 2 5" xfId="14403"/>
    <cellStyle name="20% - Accent6 7 6 2 6" xfId="17315"/>
    <cellStyle name="20% - Accent6 7 6 2 7" xfId="20227"/>
    <cellStyle name="20% - Accent6 7 6 3" xfId="4655"/>
    <cellStyle name="20% - Accent6 7 6 3 2" xfId="7569"/>
    <cellStyle name="20% - Accent6 7 6 3 3" xfId="10483"/>
    <cellStyle name="20% - Accent6 7 6 3 4" xfId="13395"/>
    <cellStyle name="20% - Accent6 7 6 3 5" xfId="16307"/>
    <cellStyle name="20% - Accent6 7 6 3 6" xfId="19219"/>
    <cellStyle name="20% - Accent6 7 6 4" xfId="3757"/>
    <cellStyle name="20% - Accent6 7 6 5" xfId="6673"/>
    <cellStyle name="20% - Accent6 7 6 6" xfId="9585"/>
    <cellStyle name="20% - Accent6 7 6 7" xfId="12499"/>
    <cellStyle name="20% - Accent6 7 6 8" xfId="15411"/>
    <cellStyle name="20% - Accent6 7 6 9" xfId="18323"/>
    <cellStyle name="20% - Accent6 7 7" xfId="1850"/>
    <cellStyle name="20% - Accent6 7 7 2" xfId="2859"/>
    <cellStyle name="20% - Accent6 7 7 2 2" xfId="5775"/>
    <cellStyle name="20% - Accent6 7 7 2 3" xfId="8689"/>
    <cellStyle name="20% - Accent6 7 7 2 4" xfId="11603"/>
    <cellStyle name="20% - Accent6 7 7 2 5" xfId="14515"/>
    <cellStyle name="20% - Accent6 7 7 2 6" xfId="17427"/>
    <cellStyle name="20% - Accent6 7 7 2 7" xfId="20339"/>
    <cellStyle name="20% - Accent6 7 7 3" xfId="4767"/>
    <cellStyle name="20% - Accent6 7 7 3 2" xfId="7681"/>
    <cellStyle name="20% - Accent6 7 7 3 3" xfId="10595"/>
    <cellStyle name="20% - Accent6 7 7 3 4" xfId="13507"/>
    <cellStyle name="20% - Accent6 7 7 3 5" xfId="16419"/>
    <cellStyle name="20% - Accent6 7 7 3 6" xfId="19331"/>
    <cellStyle name="20% - Accent6 7 7 4" xfId="3869"/>
    <cellStyle name="20% - Accent6 7 7 5" xfId="6785"/>
    <cellStyle name="20% - Accent6 7 7 6" xfId="9697"/>
    <cellStyle name="20% - Accent6 7 7 7" xfId="12611"/>
    <cellStyle name="20% - Accent6 7 7 8" xfId="15523"/>
    <cellStyle name="20% - Accent6 7 7 9" xfId="18435"/>
    <cellStyle name="20% - Accent6 7 8" xfId="1962"/>
    <cellStyle name="20% - Accent6 7 8 2" xfId="2971"/>
    <cellStyle name="20% - Accent6 7 8 2 2" xfId="5887"/>
    <cellStyle name="20% - Accent6 7 8 2 3" xfId="8801"/>
    <cellStyle name="20% - Accent6 7 8 2 4" xfId="11715"/>
    <cellStyle name="20% - Accent6 7 8 2 5" xfId="14627"/>
    <cellStyle name="20% - Accent6 7 8 2 6" xfId="17539"/>
    <cellStyle name="20% - Accent6 7 8 2 7" xfId="20451"/>
    <cellStyle name="20% - Accent6 7 8 3" xfId="4879"/>
    <cellStyle name="20% - Accent6 7 8 3 2" xfId="7793"/>
    <cellStyle name="20% - Accent6 7 8 3 3" xfId="10707"/>
    <cellStyle name="20% - Accent6 7 8 3 4" xfId="13619"/>
    <cellStyle name="20% - Accent6 7 8 3 5" xfId="16531"/>
    <cellStyle name="20% - Accent6 7 8 3 6" xfId="19443"/>
    <cellStyle name="20% - Accent6 7 8 4" xfId="3981"/>
    <cellStyle name="20% - Accent6 7 8 5" xfId="6897"/>
    <cellStyle name="20% - Accent6 7 8 6" xfId="9809"/>
    <cellStyle name="20% - Accent6 7 8 7" xfId="12723"/>
    <cellStyle name="20% - Accent6 7 8 8" xfId="15635"/>
    <cellStyle name="20% - Accent6 7 8 9" xfId="18547"/>
    <cellStyle name="20% - Accent6 7 9" xfId="2187"/>
    <cellStyle name="20% - Accent6 7 9 2" xfId="5103"/>
    <cellStyle name="20% - Accent6 7 9 2 2" xfId="8017"/>
    <cellStyle name="20% - Accent6 7 9 2 3" xfId="10931"/>
    <cellStyle name="20% - Accent6 7 9 2 4" xfId="13843"/>
    <cellStyle name="20% - Accent6 7 9 2 5" xfId="16755"/>
    <cellStyle name="20% - Accent6 7 9 2 6" xfId="19667"/>
    <cellStyle name="20% - Accent6 7 9 3" xfId="3197"/>
    <cellStyle name="20% - Accent6 7 9 4" xfId="6113"/>
    <cellStyle name="20% - Accent6 7 9 5" xfId="9025"/>
    <cellStyle name="20% - Accent6 7 9 6" xfId="11939"/>
    <cellStyle name="20% - Accent6 7 9 7" xfId="14851"/>
    <cellStyle name="20% - Accent6 7 9 8" xfId="17763"/>
    <cellStyle name="20% - Accent6 8" xfId="1133"/>
    <cellStyle name="20% - Accent6 8 10" xfId="2088"/>
    <cellStyle name="20% - Accent6 8 10 2" xfId="5005"/>
    <cellStyle name="20% - Accent6 8 10 3" xfId="7919"/>
    <cellStyle name="20% - Accent6 8 10 4" xfId="10833"/>
    <cellStyle name="20% - Accent6 8 10 5" xfId="13745"/>
    <cellStyle name="20% - Accent6 8 10 6" xfId="16657"/>
    <cellStyle name="20% - Accent6 8 10 7" xfId="19569"/>
    <cellStyle name="20% - Accent6 8 11" xfId="4109"/>
    <cellStyle name="20% - Accent6 8 11 2" xfId="7023"/>
    <cellStyle name="20% - Accent6 8 11 3" xfId="9937"/>
    <cellStyle name="20% - Accent6 8 11 4" xfId="12849"/>
    <cellStyle name="20% - Accent6 8 11 5" xfId="15761"/>
    <cellStyle name="20% - Accent6 8 11 6" xfId="18673"/>
    <cellStyle name="20% - Accent6 8 12" xfId="3099"/>
    <cellStyle name="20% - Accent6 8 12 2" xfId="21134"/>
    <cellStyle name="20% - Accent6 8 13" xfId="6015"/>
    <cellStyle name="20% - Accent6 8 14" xfId="8927"/>
    <cellStyle name="20% - Accent6 8 15" xfId="11841"/>
    <cellStyle name="20% - Accent6 8 16" xfId="14753"/>
    <cellStyle name="20% - Accent6 8 17" xfId="17665"/>
    <cellStyle name="20% - Accent6 8 2" xfId="1304"/>
    <cellStyle name="20% - Accent6 8 2 2" xfId="2313"/>
    <cellStyle name="20% - Accent6 8 2 2 2" xfId="5229"/>
    <cellStyle name="20% - Accent6 8 2 2 3" xfId="8143"/>
    <cellStyle name="20% - Accent6 8 2 2 4" xfId="11057"/>
    <cellStyle name="20% - Accent6 8 2 2 5" xfId="13969"/>
    <cellStyle name="20% - Accent6 8 2 2 6" xfId="16881"/>
    <cellStyle name="20% - Accent6 8 2 2 7" xfId="19793"/>
    <cellStyle name="20% - Accent6 8 2 3" xfId="4221"/>
    <cellStyle name="20% - Accent6 8 2 3 2" xfId="7135"/>
    <cellStyle name="20% - Accent6 8 2 3 3" xfId="10049"/>
    <cellStyle name="20% - Accent6 8 2 3 4" xfId="12961"/>
    <cellStyle name="20% - Accent6 8 2 3 5" xfId="15873"/>
    <cellStyle name="20% - Accent6 8 2 3 6" xfId="18785"/>
    <cellStyle name="20% - Accent6 8 2 4" xfId="3323"/>
    <cellStyle name="20% - Accent6 8 2 4 2" xfId="21135"/>
    <cellStyle name="20% - Accent6 8 2 5" xfId="6239"/>
    <cellStyle name="20% - Accent6 8 2 6" xfId="9151"/>
    <cellStyle name="20% - Accent6 8 2 7" xfId="12065"/>
    <cellStyle name="20% - Accent6 8 2 8" xfId="14977"/>
    <cellStyle name="20% - Accent6 8 2 9" xfId="17889"/>
    <cellStyle name="20% - Accent6 8 3" xfId="1416"/>
    <cellStyle name="20% - Accent6 8 3 2" xfId="2425"/>
    <cellStyle name="20% - Accent6 8 3 2 2" xfId="5341"/>
    <cellStyle name="20% - Accent6 8 3 2 3" xfId="8255"/>
    <cellStyle name="20% - Accent6 8 3 2 4" xfId="11169"/>
    <cellStyle name="20% - Accent6 8 3 2 5" xfId="14081"/>
    <cellStyle name="20% - Accent6 8 3 2 6" xfId="16993"/>
    <cellStyle name="20% - Accent6 8 3 2 7" xfId="19905"/>
    <cellStyle name="20% - Accent6 8 3 3" xfId="4333"/>
    <cellStyle name="20% - Accent6 8 3 3 2" xfId="7247"/>
    <cellStyle name="20% - Accent6 8 3 3 3" xfId="10161"/>
    <cellStyle name="20% - Accent6 8 3 3 4" xfId="13073"/>
    <cellStyle name="20% - Accent6 8 3 3 5" xfId="15985"/>
    <cellStyle name="20% - Accent6 8 3 3 6" xfId="18897"/>
    <cellStyle name="20% - Accent6 8 3 4" xfId="3435"/>
    <cellStyle name="20% - Accent6 8 3 4 2" xfId="21136"/>
    <cellStyle name="20% - Accent6 8 3 5" xfId="6351"/>
    <cellStyle name="20% - Accent6 8 3 6" xfId="9263"/>
    <cellStyle name="20% - Accent6 8 3 7" xfId="12177"/>
    <cellStyle name="20% - Accent6 8 3 8" xfId="15089"/>
    <cellStyle name="20% - Accent6 8 3 9" xfId="18001"/>
    <cellStyle name="20% - Accent6 8 4" xfId="1528"/>
    <cellStyle name="20% - Accent6 8 4 2" xfId="2537"/>
    <cellStyle name="20% - Accent6 8 4 2 2" xfId="5453"/>
    <cellStyle name="20% - Accent6 8 4 2 3" xfId="8367"/>
    <cellStyle name="20% - Accent6 8 4 2 4" xfId="11281"/>
    <cellStyle name="20% - Accent6 8 4 2 5" xfId="14193"/>
    <cellStyle name="20% - Accent6 8 4 2 6" xfId="17105"/>
    <cellStyle name="20% - Accent6 8 4 2 7" xfId="20017"/>
    <cellStyle name="20% - Accent6 8 4 3" xfId="4445"/>
    <cellStyle name="20% - Accent6 8 4 3 2" xfId="7359"/>
    <cellStyle name="20% - Accent6 8 4 3 3" xfId="10273"/>
    <cellStyle name="20% - Accent6 8 4 3 4" xfId="13185"/>
    <cellStyle name="20% - Accent6 8 4 3 5" xfId="16097"/>
    <cellStyle name="20% - Accent6 8 4 3 6" xfId="19009"/>
    <cellStyle name="20% - Accent6 8 4 4" xfId="3547"/>
    <cellStyle name="20% - Accent6 8 4 5" xfId="6463"/>
    <cellStyle name="20% - Accent6 8 4 6" xfId="9375"/>
    <cellStyle name="20% - Accent6 8 4 7" xfId="12289"/>
    <cellStyle name="20% - Accent6 8 4 8" xfId="15201"/>
    <cellStyle name="20% - Accent6 8 4 9" xfId="18113"/>
    <cellStyle name="20% - Accent6 8 5" xfId="1640"/>
    <cellStyle name="20% - Accent6 8 5 2" xfId="2649"/>
    <cellStyle name="20% - Accent6 8 5 2 2" xfId="5565"/>
    <cellStyle name="20% - Accent6 8 5 2 3" xfId="8479"/>
    <cellStyle name="20% - Accent6 8 5 2 4" xfId="11393"/>
    <cellStyle name="20% - Accent6 8 5 2 5" xfId="14305"/>
    <cellStyle name="20% - Accent6 8 5 2 6" xfId="17217"/>
    <cellStyle name="20% - Accent6 8 5 2 7" xfId="20129"/>
    <cellStyle name="20% - Accent6 8 5 3" xfId="4557"/>
    <cellStyle name="20% - Accent6 8 5 3 2" xfId="7471"/>
    <cellStyle name="20% - Accent6 8 5 3 3" xfId="10385"/>
    <cellStyle name="20% - Accent6 8 5 3 4" xfId="13297"/>
    <cellStyle name="20% - Accent6 8 5 3 5" xfId="16209"/>
    <cellStyle name="20% - Accent6 8 5 3 6" xfId="19121"/>
    <cellStyle name="20% - Accent6 8 5 4" xfId="3659"/>
    <cellStyle name="20% - Accent6 8 5 5" xfId="6575"/>
    <cellStyle name="20% - Accent6 8 5 6" xfId="9487"/>
    <cellStyle name="20% - Accent6 8 5 7" xfId="12401"/>
    <cellStyle name="20% - Accent6 8 5 8" xfId="15313"/>
    <cellStyle name="20% - Accent6 8 5 9" xfId="18225"/>
    <cellStyle name="20% - Accent6 8 6" xfId="1752"/>
    <cellStyle name="20% - Accent6 8 6 2" xfId="2761"/>
    <cellStyle name="20% - Accent6 8 6 2 2" xfId="5677"/>
    <cellStyle name="20% - Accent6 8 6 2 3" xfId="8591"/>
    <cellStyle name="20% - Accent6 8 6 2 4" xfId="11505"/>
    <cellStyle name="20% - Accent6 8 6 2 5" xfId="14417"/>
    <cellStyle name="20% - Accent6 8 6 2 6" xfId="17329"/>
    <cellStyle name="20% - Accent6 8 6 2 7" xfId="20241"/>
    <cellStyle name="20% - Accent6 8 6 3" xfId="4669"/>
    <cellStyle name="20% - Accent6 8 6 3 2" xfId="7583"/>
    <cellStyle name="20% - Accent6 8 6 3 3" xfId="10497"/>
    <cellStyle name="20% - Accent6 8 6 3 4" xfId="13409"/>
    <cellStyle name="20% - Accent6 8 6 3 5" xfId="16321"/>
    <cellStyle name="20% - Accent6 8 6 3 6" xfId="19233"/>
    <cellStyle name="20% - Accent6 8 6 4" xfId="3771"/>
    <cellStyle name="20% - Accent6 8 6 5" xfId="6687"/>
    <cellStyle name="20% - Accent6 8 6 6" xfId="9599"/>
    <cellStyle name="20% - Accent6 8 6 7" xfId="12513"/>
    <cellStyle name="20% - Accent6 8 6 8" xfId="15425"/>
    <cellStyle name="20% - Accent6 8 6 9" xfId="18337"/>
    <cellStyle name="20% - Accent6 8 7" xfId="1864"/>
    <cellStyle name="20% - Accent6 8 7 2" xfId="2873"/>
    <cellStyle name="20% - Accent6 8 7 2 2" xfId="5789"/>
    <cellStyle name="20% - Accent6 8 7 2 3" xfId="8703"/>
    <cellStyle name="20% - Accent6 8 7 2 4" xfId="11617"/>
    <cellStyle name="20% - Accent6 8 7 2 5" xfId="14529"/>
    <cellStyle name="20% - Accent6 8 7 2 6" xfId="17441"/>
    <cellStyle name="20% - Accent6 8 7 2 7" xfId="20353"/>
    <cellStyle name="20% - Accent6 8 7 3" xfId="4781"/>
    <cellStyle name="20% - Accent6 8 7 3 2" xfId="7695"/>
    <cellStyle name="20% - Accent6 8 7 3 3" xfId="10609"/>
    <cellStyle name="20% - Accent6 8 7 3 4" xfId="13521"/>
    <cellStyle name="20% - Accent6 8 7 3 5" xfId="16433"/>
    <cellStyle name="20% - Accent6 8 7 3 6" xfId="19345"/>
    <cellStyle name="20% - Accent6 8 7 4" xfId="3883"/>
    <cellStyle name="20% - Accent6 8 7 5" xfId="6799"/>
    <cellStyle name="20% - Accent6 8 7 6" xfId="9711"/>
    <cellStyle name="20% - Accent6 8 7 7" xfId="12625"/>
    <cellStyle name="20% - Accent6 8 7 8" xfId="15537"/>
    <cellStyle name="20% - Accent6 8 7 9" xfId="18449"/>
    <cellStyle name="20% - Accent6 8 8" xfId="1976"/>
    <cellStyle name="20% - Accent6 8 8 2" xfId="2985"/>
    <cellStyle name="20% - Accent6 8 8 2 2" xfId="5901"/>
    <cellStyle name="20% - Accent6 8 8 2 3" xfId="8815"/>
    <cellStyle name="20% - Accent6 8 8 2 4" xfId="11729"/>
    <cellStyle name="20% - Accent6 8 8 2 5" xfId="14641"/>
    <cellStyle name="20% - Accent6 8 8 2 6" xfId="17553"/>
    <cellStyle name="20% - Accent6 8 8 2 7" xfId="20465"/>
    <cellStyle name="20% - Accent6 8 8 3" xfId="4893"/>
    <cellStyle name="20% - Accent6 8 8 3 2" xfId="7807"/>
    <cellStyle name="20% - Accent6 8 8 3 3" xfId="10721"/>
    <cellStyle name="20% - Accent6 8 8 3 4" xfId="13633"/>
    <cellStyle name="20% - Accent6 8 8 3 5" xfId="16545"/>
    <cellStyle name="20% - Accent6 8 8 3 6" xfId="19457"/>
    <cellStyle name="20% - Accent6 8 8 4" xfId="3995"/>
    <cellStyle name="20% - Accent6 8 8 5" xfId="6911"/>
    <cellStyle name="20% - Accent6 8 8 6" xfId="9823"/>
    <cellStyle name="20% - Accent6 8 8 7" xfId="12737"/>
    <cellStyle name="20% - Accent6 8 8 8" xfId="15649"/>
    <cellStyle name="20% - Accent6 8 8 9" xfId="18561"/>
    <cellStyle name="20% - Accent6 8 9" xfId="2201"/>
    <cellStyle name="20% - Accent6 8 9 2" xfId="5117"/>
    <cellStyle name="20% - Accent6 8 9 2 2" xfId="8031"/>
    <cellStyle name="20% - Accent6 8 9 2 3" xfId="10945"/>
    <cellStyle name="20% - Accent6 8 9 2 4" xfId="13857"/>
    <cellStyle name="20% - Accent6 8 9 2 5" xfId="16769"/>
    <cellStyle name="20% - Accent6 8 9 2 6" xfId="19681"/>
    <cellStyle name="20% - Accent6 8 9 3" xfId="3211"/>
    <cellStyle name="20% - Accent6 8 9 4" xfId="6127"/>
    <cellStyle name="20% - Accent6 8 9 5" xfId="9039"/>
    <cellStyle name="20% - Accent6 8 9 6" xfId="11953"/>
    <cellStyle name="20% - Accent6 8 9 7" xfId="14865"/>
    <cellStyle name="20% - Accent6 8 9 8" xfId="17777"/>
    <cellStyle name="20% - Accent6 9" xfId="1140"/>
    <cellStyle name="20% - Accent6 9 2" xfId="21138"/>
    <cellStyle name="20% - Accent6 9 3" xfId="21139"/>
    <cellStyle name="20% - Accent6 9 4" xfId="21137"/>
    <cellStyle name="20% - Colore 1" xfId="241"/>
    <cellStyle name="20% - Colore 2" xfId="242"/>
    <cellStyle name="20% - Colore 3" xfId="243"/>
    <cellStyle name="20% - Colore 4" xfId="244"/>
    <cellStyle name="20% - Colore 5" xfId="245"/>
    <cellStyle name="20% - Colore 6" xfId="246"/>
    <cellStyle name="40% - Accent1 10" xfId="1195"/>
    <cellStyle name="40% - Accent1 10 2" xfId="2204"/>
    <cellStyle name="40% - Accent1 10 2 2" xfId="5120"/>
    <cellStyle name="40% - Accent1 10 2 2 2" xfId="21142"/>
    <cellStyle name="40% - Accent1 10 2 3" xfId="8034"/>
    <cellStyle name="40% - Accent1 10 2 4" xfId="10948"/>
    <cellStyle name="40% - Accent1 10 2 5" xfId="13860"/>
    <cellStyle name="40% - Accent1 10 2 6" xfId="16772"/>
    <cellStyle name="40% - Accent1 10 2 7" xfId="19684"/>
    <cellStyle name="40% - Accent1 10 3" xfId="4112"/>
    <cellStyle name="40% - Accent1 10 3 2" xfId="7026"/>
    <cellStyle name="40% - Accent1 10 3 2 2" xfId="21143"/>
    <cellStyle name="40% - Accent1 10 3 3" xfId="9940"/>
    <cellStyle name="40% - Accent1 10 3 4" xfId="12852"/>
    <cellStyle name="40% - Accent1 10 3 5" xfId="15764"/>
    <cellStyle name="40% - Accent1 10 3 6" xfId="18676"/>
    <cellStyle name="40% - Accent1 10 4" xfId="3214"/>
    <cellStyle name="40% - Accent1 10 4 2" xfId="21141"/>
    <cellStyle name="40% - Accent1 10 5" xfId="6130"/>
    <cellStyle name="40% - Accent1 10 6" xfId="9042"/>
    <cellStyle name="40% - Accent1 10 7" xfId="11956"/>
    <cellStyle name="40% - Accent1 10 8" xfId="14868"/>
    <cellStyle name="40% - Accent1 10 9" xfId="17780"/>
    <cellStyle name="40% - Accent1 11" xfId="1307"/>
    <cellStyle name="40% - Accent1 11 2" xfId="2316"/>
    <cellStyle name="40% - Accent1 11 2 2" xfId="5232"/>
    <cellStyle name="40% - Accent1 11 2 2 2" xfId="21145"/>
    <cellStyle name="40% - Accent1 11 2 3" xfId="8146"/>
    <cellStyle name="40% - Accent1 11 2 4" xfId="11060"/>
    <cellStyle name="40% - Accent1 11 2 5" xfId="13972"/>
    <cellStyle name="40% - Accent1 11 2 6" xfId="16884"/>
    <cellStyle name="40% - Accent1 11 2 7" xfId="19796"/>
    <cellStyle name="40% - Accent1 11 3" xfId="4224"/>
    <cellStyle name="40% - Accent1 11 3 2" xfId="7138"/>
    <cellStyle name="40% - Accent1 11 3 2 2" xfId="21146"/>
    <cellStyle name="40% - Accent1 11 3 3" xfId="10052"/>
    <cellStyle name="40% - Accent1 11 3 4" xfId="12964"/>
    <cellStyle name="40% - Accent1 11 3 5" xfId="15876"/>
    <cellStyle name="40% - Accent1 11 3 6" xfId="18788"/>
    <cellStyle name="40% - Accent1 11 4" xfId="3326"/>
    <cellStyle name="40% - Accent1 11 4 2" xfId="21144"/>
    <cellStyle name="40% - Accent1 11 5" xfId="6242"/>
    <cellStyle name="40% - Accent1 11 6" xfId="9154"/>
    <cellStyle name="40% - Accent1 11 7" xfId="12068"/>
    <cellStyle name="40% - Accent1 11 8" xfId="14980"/>
    <cellStyle name="40% - Accent1 11 9" xfId="17892"/>
    <cellStyle name="40% - Accent1 12" xfId="1419"/>
    <cellStyle name="40% - Accent1 12 2" xfId="2428"/>
    <cellStyle name="40% - Accent1 12 2 2" xfId="5344"/>
    <cellStyle name="40% - Accent1 12 2 2 2" xfId="21148"/>
    <cellStyle name="40% - Accent1 12 2 3" xfId="8258"/>
    <cellStyle name="40% - Accent1 12 2 4" xfId="11172"/>
    <cellStyle name="40% - Accent1 12 2 5" xfId="14084"/>
    <cellStyle name="40% - Accent1 12 2 6" xfId="16996"/>
    <cellStyle name="40% - Accent1 12 2 7" xfId="19908"/>
    <cellStyle name="40% - Accent1 12 3" xfId="4336"/>
    <cellStyle name="40% - Accent1 12 3 2" xfId="7250"/>
    <cellStyle name="40% - Accent1 12 3 2 2" xfId="21149"/>
    <cellStyle name="40% - Accent1 12 3 3" xfId="10164"/>
    <cellStyle name="40% - Accent1 12 3 4" xfId="13076"/>
    <cellStyle name="40% - Accent1 12 3 5" xfId="15988"/>
    <cellStyle name="40% - Accent1 12 3 6" xfId="18900"/>
    <cellStyle name="40% - Accent1 12 4" xfId="3438"/>
    <cellStyle name="40% - Accent1 12 4 2" xfId="21147"/>
    <cellStyle name="40% - Accent1 12 5" xfId="6354"/>
    <cellStyle name="40% - Accent1 12 6" xfId="9266"/>
    <cellStyle name="40% - Accent1 12 7" xfId="12180"/>
    <cellStyle name="40% - Accent1 12 8" xfId="15092"/>
    <cellStyle name="40% - Accent1 12 9" xfId="18004"/>
    <cellStyle name="40% - Accent1 13" xfId="1531"/>
    <cellStyle name="40% - Accent1 13 2" xfId="2540"/>
    <cellStyle name="40% - Accent1 13 2 2" xfId="5456"/>
    <cellStyle name="40% - Accent1 13 2 2 2" xfId="21151"/>
    <cellStyle name="40% - Accent1 13 2 3" xfId="8370"/>
    <cellStyle name="40% - Accent1 13 2 4" xfId="11284"/>
    <cellStyle name="40% - Accent1 13 2 5" xfId="14196"/>
    <cellStyle name="40% - Accent1 13 2 6" xfId="17108"/>
    <cellStyle name="40% - Accent1 13 2 7" xfId="20020"/>
    <cellStyle name="40% - Accent1 13 3" xfId="4448"/>
    <cellStyle name="40% - Accent1 13 3 2" xfId="7362"/>
    <cellStyle name="40% - Accent1 13 3 2 2" xfId="21152"/>
    <cellStyle name="40% - Accent1 13 3 3" xfId="10276"/>
    <cellStyle name="40% - Accent1 13 3 4" xfId="13188"/>
    <cellStyle name="40% - Accent1 13 3 5" xfId="16100"/>
    <cellStyle name="40% - Accent1 13 3 6" xfId="19012"/>
    <cellStyle name="40% - Accent1 13 4" xfId="3550"/>
    <cellStyle name="40% - Accent1 13 4 2" xfId="21150"/>
    <cellStyle name="40% - Accent1 13 5" xfId="6466"/>
    <cellStyle name="40% - Accent1 13 6" xfId="9378"/>
    <cellStyle name="40% - Accent1 13 7" xfId="12292"/>
    <cellStyle name="40% - Accent1 13 8" xfId="15204"/>
    <cellStyle name="40% - Accent1 13 9" xfId="18116"/>
    <cellStyle name="40% - Accent1 14" xfId="1643"/>
    <cellStyle name="40% - Accent1 14 2" xfId="2652"/>
    <cellStyle name="40% - Accent1 14 2 2" xfId="5568"/>
    <cellStyle name="40% - Accent1 14 2 2 2" xfId="21154"/>
    <cellStyle name="40% - Accent1 14 2 3" xfId="8482"/>
    <cellStyle name="40% - Accent1 14 2 4" xfId="11396"/>
    <cellStyle name="40% - Accent1 14 2 5" xfId="14308"/>
    <cellStyle name="40% - Accent1 14 2 6" xfId="17220"/>
    <cellStyle name="40% - Accent1 14 2 7" xfId="20132"/>
    <cellStyle name="40% - Accent1 14 3" xfId="4560"/>
    <cellStyle name="40% - Accent1 14 3 2" xfId="7474"/>
    <cellStyle name="40% - Accent1 14 3 2 2" xfId="21155"/>
    <cellStyle name="40% - Accent1 14 3 3" xfId="10388"/>
    <cellStyle name="40% - Accent1 14 3 4" xfId="13300"/>
    <cellStyle name="40% - Accent1 14 3 5" xfId="16212"/>
    <cellStyle name="40% - Accent1 14 3 6" xfId="19124"/>
    <cellStyle name="40% - Accent1 14 4" xfId="3662"/>
    <cellStyle name="40% - Accent1 14 4 2" xfId="21153"/>
    <cellStyle name="40% - Accent1 14 5" xfId="6578"/>
    <cellStyle name="40% - Accent1 14 6" xfId="9490"/>
    <cellStyle name="40% - Accent1 14 7" xfId="12404"/>
    <cellStyle name="40% - Accent1 14 8" xfId="15316"/>
    <cellStyle name="40% - Accent1 14 9" xfId="18228"/>
    <cellStyle name="40% - Accent1 15" xfId="1755"/>
    <cellStyle name="40% - Accent1 15 2" xfId="2764"/>
    <cellStyle name="40% - Accent1 15 2 2" xfId="5680"/>
    <cellStyle name="40% - Accent1 15 2 2 2" xfId="21157"/>
    <cellStyle name="40% - Accent1 15 2 3" xfId="8594"/>
    <cellStyle name="40% - Accent1 15 2 4" xfId="11508"/>
    <cellStyle name="40% - Accent1 15 2 5" xfId="14420"/>
    <cellStyle name="40% - Accent1 15 2 6" xfId="17332"/>
    <cellStyle name="40% - Accent1 15 2 7" xfId="20244"/>
    <cellStyle name="40% - Accent1 15 3" xfId="4672"/>
    <cellStyle name="40% - Accent1 15 3 2" xfId="7586"/>
    <cellStyle name="40% - Accent1 15 3 2 2" xfId="21158"/>
    <cellStyle name="40% - Accent1 15 3 3" xfId="10500"/>
    <cellStyle name="40% - Accent1 15 3 4" xfId="13412"/>
    <cellStyle name="40% - Accent1 15 3 5" xfId="16324"/>
    <cellStyle name="40% - Accent1 15 3 6" xfId="19236"/>
    <cellStyle name="40% - Accent1 15 4" xfId="3774"/>
    <cellStyle name="40% - Accent1 15 4 2" xfId="21156"/>
    <cellStyle name="40% - Accent1 15 5" xfId="6690"/>
    <cellStyle name="40% - Accent1 15 6" xfId="9602"/>
    <cellStyle name="40% - Accent1 15 7" xfId="12516"/>
    <cellStyle name="40% - Accent1 15 8" xfId="15428"/>
    <cellStyle name="40% - Accent1 15 9" xfId="18340"/>
    <cellStyle name="40% - Accent1 16" xfId="1867"/>
    <cellStyle name="40% - Accent1 16 2" xfId="2876"/>
    <cellStyle name="40% - Accent1 16 2 2" xfId="5792"/>
    <cellStyle name="40% - Accent1 16 2 2 2" xfId="21160"/>
    <cellStyle name="40% - Accent1 16 2 3" xfId="8706"/>
    <cellStyle name="40% - Accent1 16 2 4" xfId="11620"/>
    <cellStyle name="40% - Accent1 16 2 5" xfId="14532"/>
    <cellStyle name="40% - Accent1 16 2 6" xfId="17444"/>
    <cellStyle name="40% - Accent1 16 2 7" xfId="20356"/>
    <cellStyle name="40% - Accent1 16 3" xfId="4784"/>
    <cellStyle name="40% - Accent1 16 3 2" xfId="7698"/>
    <cellStyle name="40% - Accent1 16 3 2 2" xfId="21161"/>
    <cellStyle name="40% - Accent1 16 3 3" xfId="10612"/>
    <cellStyle name="40% - Accent1 16 3 4" xfId="13524"/>
    <cellStyle name="40% - Accent1 16 3 5" xfId="16436"/>
    <cellStyle name="40% - Accent1 16 3 6" xfId="19348"/>
    <cellStyle name="40% - Accent1 16 4" xfId="3886"/>
    <cellStyle name="40% - Accent1 16 4 2" xfId="21159"/>
    <cellStyle name="40% - Accent1 16 5" xfId="6802"/>
    <cellStyle name="40% - Accent1 16 6" xfId="9714"/>
    <cellStyle name="40% - Accent1 16 7" xfId="12628"/>
    <cellStyle name="40% - Accent1 16 8" xfId="15540"/>
    <cellStyle name="40% - Accent1 16 9" xfId="18452"/>
    <cellStyle name="40% - Accent1 17" xfId="2092"/>
    <cellStyle name="40% - Accent1 17 2" xfId="5008"/>
    <cellStyle name="40% - Accent1 17 2 2" xfId="7922"/>
    <cellStyle name="40% - Accent1 17 2 2 2" xfId="21163"/>
    <cellStyle name="40% - Accent1 17 2 3" xfId="10836"/>
    <cellStyle name="40% - Accent1 17 2 4" xfId="13748"/>
    <cellStyle name="40% - Accent1 17 2 5" xfId="16660"/>
    <cellStyle name="40% - Accent1 17 2 6" xfId="19572"/>
    <cellStyle name="40% - Accent1 17 3" xfId="3102"/>
    <cellStyle name="40% - Accent1 17 3 2" xfId="21164"/>
    <cellStyle name="40% - Accent1 17 4" xfId="6018"/>
    <cellStyle name="40% - Accent1 17 4 2" xfId="21162"/>
    <cellStyle name="40% - Accent1 17 5" xfId="8930"/>
    <cellStyle name="40% - Accent1 17 6" xfId="11844"/>
    <cellStyle name="40% - Accent1 17 7" xfId="14756"/>
    <cellStyle name="40% - Accent1 17 8" xfId="17668"/>
    <cellStyle name="40% - Accent1 18" xfId="1979"/>
    <cellStyle name="40% - Accent1 18 2" xfId="4896"/>
    <cellStyle name="40% - Accent1 18 2 2" xfId="21166"/>
    <cellStyle name="40% - Accent1 18 3" xfId="7810"/>
    <cellStyle name="40% - Accent1 18 3 2" xfId="21167"/>
    <cellStyle name="40% - Accent1 18 4" xfId="10724"/>
    <cellStyle name="40% - Accent1 18 4 2" xfId="21165"/>
    <cellStyle name="40% - Accent1 18 5" xfId="13636"/>
    <cellStyle name="40% - Accent1 18 6" xfId="16548"/>
    <cellStyle name="40% - Accent1 18 7" xfId="19460"/>
    <cellStyle name="40% - Accent1 19" xfId="4000"/>
    <cellStyle name="40% - Accent1 19 2" xfId="6914"/>
    <cellStyle name="40% - Accent1 19 2 2" xfId="21169"/>
    <cellStyle name="40% - Accent1 19 3" xfId="9828"/>
    <cellStyle name="40% - Accent1 19 3 2" xfId="21170"/>
    <cellStyle name="40% - Accent1 19 4" xfId="12740"/>
    <cellStyle name="40% - Accent1 19 4 2" xfId="21168"/>
    <cellStyle name="40% - Accent1 19 5" xfId="15652"/>
    <cellStyle name="40% - Accent1 19 6" xfId="18564"/>
    <cellStyle name="40% - Accent1 2" xfId="247"/>
    <cellStyle name="40% - Accent1 2 10" xfId="2108"/>
    <cellStyle name="40% - Accent1 2 10 2" xfId="5024"/>
    <cellStyle name="40% - Accent1 2 10 2 2" xfId="7938"/>
    <cellStyle name="40% - Accent1 2 10 2 3" xfId="10852"/>
    <cellStyle name="40% - Accent1 2 10 2 4" xfId="13764"/>
    <cellStyle name="40% - Accent1 2 10 2 5" xfId="16676"/>
    <cellStyle name="40% - Accent1 2 10 2 6" xfId="19588"/>
    <cellStyle name="40% - Accent1 2 10 3" xfId="3118"/>
    <cellStyle name="40% - Accent1 2 10 3 2" xfId="21172"/>
    <cellStyle name="40% - Accent1 2 10 4" xfId="6034"/>
    <cellStyle name="40% - Accent1 2 10 5" xfId="8946"/>
    <cellStyle name="40% - Accent1 2 10 6" xfId="11860"/>
    <cellStyle name="40% - Accent1 2 10 7" xfId="14772"/>
    <cellStyle name="40% - Accent1 2 10 8" xfId="17684"/>
    <cellStyle name="40% - Accent1 2 11" xfId="1995"/>
    <cellStyle name="40% - Accent1 2 11 2" xfId="4912"/>
    <cellStyle name="40% - Accent1 2 11 2 2" xfId="21173"/>
    <cellStyle name="40% - Accent1 2 11 3" xfId="7826"/>
    <cellStyle name="40% - Accent1 2 11 4" xfId="10740"/>
    <cellStyle name="40% - Accent1 2 11 5" xfId="13652"/>
    <cellStyle name="40% - Accent1 2 11 6" xfId="16564"/>
    <cellStyle name="40% - Accent1 2 11 7" xfId="19476"/>
    <cellStyle name="40% - Accent1 2 12" xfId="4016"/>
    <cellStyle name="40% - Accent1 2 12 2" xfId="6930"/>
    <cellStyle name="40% - Accent1 2 12 2 2" xfId="21174"/>
    <cellStyle name="40% - Accent1 2 12 3" xfId="9844"/>
    <cellStyle name="40% - Accent1 2 12 4" xfId="12756"/>
    <cellStyle name="40% - Accent1 2 12 5" xfId="15668"/>
    <cellStyle name="40% - Accent1 2 12 6" xfId="18580"/>
    <cellStyle name="40% - Accent1 2 13" xfId="3006"/>
    <cellStyle name="40% - Accent1 2 13 2" xfId="21175"/>
    <cellStyle name="40% - Accent1 2 14" xfId="5922"/>
    <cellStyle name="40% - Accent1 2 14 2" xfId="21176"/>
    <cellStyle name="40% - Accent1 2 15" xfId="8834"/>
    <cellStyle name="40% - Accent1 2 15 2" xfId="21177"/>
    <cellStyle name="40% - Accent1 2 16" xfId="11748"/>
    <cellStyle name="40% - Accent1 2 16 2" xfId="21178"/>
    <cellStyle name="40% - Accent1 2 17" xfId="14660"/>
    <cellStyle name="40% - Accent1 2 17 2" xfId="21179"/>
    <cellStyle name="40% - Accent1 2 18" xfId="21180"/>
    <cellStyle name="40% - Accent1 2 19" xfId="21181"/>
    <cellStyle name="40% - Accent1 2 2" xfId="248"/>
    <cellStyle name="40% - Accent1 2 2 2" xfId="249"/>
    <cellStyle name="40% - Accent1 2 2 2 2" xfId="21171"/>
    <cellStyle name="40% - Accent1 2 2 2 3" xfId="55328"/>
    <cellStyle name="40% - Accent1 2 2 3" xfId="1187"/>
    <cellStyle name="40% - Accent1 2 2 4" xfId="55327"/>
    <cellStyle name="40% - Accent1 2 20" xfId="21182"/>
    <cellStyle name="40% - Accent1 2 21" xfId="21183"/>
    <cellStyle name="40% - Accent1 2 22" xfId="21184"/>
    <cellStyle name="40% - Accent1 2 23" xfId="21185"/>
    <cellStyle name="40% - Accent1 2 24" xfId="21186"/>
    <cellStyle name="40% - Accent1 2 25" xfId="21187"/>
    <cellStyle name="40% - Accent1 2 26" xfId="21188"/>
    <cellStyle name="40% - Accent1 2 27" xfId="21189"/>
    <cellStyle name="40% - Accent1 2 28" xfId="21190"/>
    <cellStyle name="40% - Accent1 2 29" xfId="21191"/>
    <cellStyle name="40% - Accent1 2 3" xfId="250"/>
    <cellStyle name="40% - Accent1 2 3 10" xfId="1211"/>
    <cellStyle name="40% - Accent1 2 3 11" xfId="55329"/>
    <cellStyle name="40% - Accent1 2 3 2" xfId="251"/>
    <cellStyle name="40% - Accent1 2 3 2 2" xfId="5136"/>
    <cellStyle name="40% - Accent1 2 3 2 3" xfId="8050"/>
    <cellStyle name="40% - Accent1 2 3 2 4" xfId="10964"/>
    <cellStyle name="40% - Accent1 2 3 2 5" xfId="13876"/>
    <cellStyle name="40% - Accent1 2 3 2 6" xfId="16788"/>
    <cellStyle name="40% - Accent1 2 3 2 7" xfId="19700"/>
    <cellStyle name="40% - Accent1 2 3 2 8" xfId="2220"/>
    <cellStyle name="40% - Accent1 2 3 2 9" xfId="55330"/>
    <cellStyle name="40% - Accent1 2 3 3" xfId="4128"/>
    <cellStyle name="40% - Accent1 2 3 3 2" xfId="7042"/>
    <cellStyle name="40% - Accent1 2 3 3 3" xfId="9956"/>
    <cellStyle name="40% - Accent1 2 3 3 4" xfId="12868"/>
    <cellStyle name="40% - Accent1 2 3 3 5" xfId="15780"/>
    <cellStyle name="40% - Accent1 2 3 3 6" xfId="18692"/>
    <cellStyle name="40% - Accent1 2 3 4" xfId="3230"/>
    <cellStyle name="40% - Accent1 2 3 4 2" xfId="21192"/>
    <cellStyle name="40% - Accent1 2 3 5" xfId="6146"/>
    <cellStyle name="40% - Accent1 2 3 6" xfId="9058"/>
    <cellStyle name="40% - Accent1 2 3 7" xfId="11972"/>
    <cellStyle name="40% - Accent1 2 3 8" xfId="14884"/>
    <cellStyle name="40% - Accent1 2 3 9" xfId="17796"/>
    <cellStyle name="40% - Accent1 2 30" xfId="21193"/>
    <cellStyle name="40% - Accent1 2 31" xfId="21140"/>
    <cellStyle name="40% - Accent1 2 32" xfId="17572"/>
    <cellStyle name="40% - Accent1 2 33" xfId="1040"/>
    <cellStyle name="40% - Accent1 2 34" xfId="972"/>
    <cellStyle name="40% - Accent1 2 35" xfId="54486"/>
    <cellStyle name="40% - Accent1 2 4" xfId="252"/>
    <cellStyle name="40% - Accent1 2 4 10" xfId="1323"/>
    <cellStyle name="40% - Accent1 2 4 11" xfId="55331"/>
    <cellStyle name="40% - Accent1 2 4 2" xfId="2332"/>
    <cellStyle name="40% - Accent1 2 4 2 2" xfId="5248"/>
    <cellStyle name="40% - Accent1 2 4 2 3" xfId="8162"/>
    <cellStyle name="40% - Accent1 2 4 2 4" xfId="11076"/>
    <cellStyle name="40% - Accent1 2 4 2 5" xfId="13988"/>
    <cellStyle name="40% - Accent1 2 4 2 6" xfId="16900"/>
    <cellStyle name="40% - Accent1 2 4 2 7" xfId="19812"/>
    <cellStyle name="40% - Accent1 2 4 3" xfId="4240"/>
    <cellStyle name="40% - Accent1 2 4 3 2" xfId="7154"/>
    <cellStyle name="40% - Accent1 2 4 3 3" xfId="10068"/>
    <cellStyle name="40% - Accent1 2 4 3 4" xfId="12980"/>
    <cellStyle name="40% - Accent1 2 4 3 5" xfId="15892"/>
    <cellStyle name="40% - Accent1 2 4 3 6" xfId="18804"/>
    <cellStyle name="40% - Accent1 2 4 4" xfId="3342"/>
    <cellStyle name="40% - Accent1 2 4 4 2" xfId="21194"/>
    <cellStyle name="40% - Accent1 2 4 5" xfId="6258"/>
    <cellStyle name="40% - Accent1 2 4 6" xfId="9170"/>
    <cellStyle name="40% - Accent1 2 4 7" xfId="12084"/>
    <cellStyle name="40% - Accent1 2 4 8" xfId="14996"/>
    <cellStyle name="40% - Accent1 2 4 9" xfId="17908"/>
    <cellStyle name="40% - Accent1 2 5" xfId="253"/>
    <cellStyle name="40% - Accent1 2 5 10" xfId="1435"/>
    <cellStyle name="40% - Accent1 2 5 11" xfId="55332"/>
    <cellStyle name="40% - Accent1 2 5 2" xfId="2444"/>
    <cellStyle name="40% - Accent1 2 5 2 2" xfId="5360"/>
    <cellStyle name="40% - Accent1 2 5 2 3" xfId="8274"/>
    <cellStyle name="40% - Accent1 2 5 2 4" xfId="11188"/>
    <cellStyle name="40% - Accent1 2 5 2 5" xfId="14100"/>
    <cellStyle name="40% - Accent1 2 5 2 6" xfId="17012"/>
    <cellStyle name="40% - Accent1 2 5 2 7" xfId="19924"/>
    <cellStyle name="40% - Accent1 2 5 3" xfId="4352"/>
    <cellStyle name="40% - Accent1 2 5 3 2" xfId="7266"/>
    <cellStyle name="40% - Accent1 2 5 3 3" xfId="10180"/>
    <cellStyle name="40% - Accent1 2 5 3 4" xfId="13092"/>
    <cellStyle name="40% - Accent1 2 5 3 5" xfId="16004"/>
    <cellStyle name="40% - Accent1 2 5 3 6" xfId="18916"/>
    <cellStyle name="40% - Accent1 2 5 4" xfId="3454"/>
    <cellStyle name="40% - Accent1 2 5 4 2" xfId="21195"/>
    <cellStyle name="40% - Accent1 2 5 5" xfId="6370"/>
    <cellStyle name="40% - Accent1 2 5 6" xfId="9282"/>
    <cellStyle name="40% - Accent1 2 5 7" xfId="12196"/>
    <cellStyle name="40% - Accent1 2 5 8" xfId="15108"/>
    <cellStyle name="40% - Accent1 2 5 9" xfId="18020"/>
    <cellStyle name="40% - Accent1 2 6" xfId="254"/>
    <cellStyle name="40% - Accent1 2 6 10" xfId="1547"/>
    <cellStyle name="40% - Accent1 2 6 11" xfId="55333"/>
    <cellStyle name="40% - Accent1 2 6 2" xfId="2556"/>
    <cellStyle name="40% - Accent1 2 6 2 2" xfId="5472"/>
    <cellStyle name="40% - Accent1 2 6 2 3" xfId="8386"/>
    <cellStyle name="40% - Accent1 2 6 2 4" xfId="11300"/>
    <cellStyle name="40% - Accent1 2 6 2 5" xfId="14212"/>
    <cellStyle name="40% - Accent1 2 6 2 6" xfId="17124"/>
    <cellStyle name="40% - Accent1 2 6 2 7" xfId="20036"/>
    <cellStyle name="40% - Accent1 2 6 3" xfId="4464"/>
    <cellStyle name="40% - Accent1 2 6 3 2" xfId="7378"/>
    <cellStyle name="40% - Accent1 2 6 3 3" xfId="10292"/>
    <cellStyle name="40% - Accent1 2 6 3 4" xfId="13204"/>
    <cellStyle name="40% - Accent1 2 6 3 5" xfId="16116"/>
    <cellStyle name="40% - Accent1 2 6 3 6" xfId="19028"/>
    <cellStyle name="40% - Accent1 2 6 4" xfId="3566"/>
    <cellStyle name="40% - Accent1 2 6 4 2" xfId="21196"/>
    <cellStyle name="40% - Accent1 2 6 5" xfId="6482"/>
    <cellStyle name="40% - Accent1 2 6 6" xfId="9394"/>
    <cellStyle name="40% - Accent1 2 6 7" xfId="12308"/>
    <cellStyle name="40% - Accent1 2 6 8" xfId="15220"/>
    <cellStyle name="40% - Accent1 2 6 9" xfId="18132"/>
    <cellStyle name="40% - Accent1 2 7" xfId="1659"/>
    <cellStyle name="40% - Accent1 2 7 10" xfId="55326"/>
    <cellStyle name="40% - Accent1 2 7 2" xfId="2668"/>
    <cellStyle name="40% - Accent1 2 7 2 2" xfId="5584"/>
    <cellStyle name="40% - Accent1 2 7 2 3" xfId="8498"/>
    <cellStyle name="40% - Accent1 2 7 2 4" xfId="11412"/>
    <cellStyle name="40% - Accent1 2 7 2 5" xfId="14324"/>
    <cellStyle name="40% - Accent1 2 7 2 6" xfId="17236"/>
    <cellStyle name="40% - Accent1 2 7 2 7" xfId="20148"/>
    <cellStyle name="40% - Accent1 2 7 3" xfId="4576"/>
    <cellStyle name="40% - Accent1 2 7 3 2" xfId="7490"/>
    <cellStyle name="40% - Accent1 2 7 3 3" xfId="10404"/>
    <cellStyle name="40% - Accent1 2 7 3 4" xfId="13316"/>
    <cellStyle name="40% - Accent1 2 7 3 5" xfId="16228"/>
    <cellStyle name="40% - Accent1 2 7 3 6" xfId="19140"/>
    <cellStyle name="40% - Accent1 2 7 4" xfId="3678"/>
    <cellStyle name="40% - Accent1 2 7 4 2" xfId="21197"/>
    <cellStyle name="40% - Accent1 2 7 5" xfId="6594"/>
    <cellStyle name="40% - Accent1 2 7 6" xfId="9506"/>
    <cellStyle name="40% - Accent1 2 7 7" xfId="12420"/>
    <cellStyle name="40% - Accent1 2 7 8" xfId="15332"/>
    <cellStyle name="40% - Accent1 2 7 9" xfId="18244"/>
    <cellStyle name="40% - Accent1 2 8" xfId="1771"/>
    <cellStyle name="40% - Accent1 2 8 2" xfId="2780"/>
    <cellStyle name="40% - Accent1 2 8 2 2" xfId="5696"/>
    <cellStyle name="40% - Accent1 2 8 2 3" xfId="8610"/>
    <cellStyle name="40% - Accent1 2 8 2 4" xfId="11524"/>
    <cellStyle name="40% - Accent1 2 8 2 5" xfId="14436"/>
    <cellStyle name="40% - Accent1 2 8 2 6" xfId="17348"/>
    <cellStyle name="40% - Accent1 2 8 2 7" xfId="20260"/>
    <cellStyle name="40% - Accent1 2 8 3" xfId="4688"/>
    <cellStyle name="40% - Accent1 2 8 3 2" xfId="7602"/>
    <cellStyle name="40% - Accent1 2 8 3 3" xfId="10516"/>
    <cellStyle name="40% - Accent1 2 8 3 4" xfId="13428"/>
    <cellStyle name="40% - Accent1 2 8 3 5" xfId="16340"/>
    <cellStyle name="40% - Accent1 2 8 3 6" xfId="19252"/>
    <cellStyle name="40% - Accent1 2 8 4" xfId="3790"/>
    <cellStyle name="40% - Accent1 2 8 4 2" xfId="21198"/>
    <cellStyle name="40% - Accent1 2 8 5" xfId="6706"/>
    <cellStyle name="40% - Accent1 2 8 6" xfId="9618"/>
    <cellStyle name="40% - Accent1 2 8 7" xfId="12532"/>
    <cellStyle name="40% - Accent1 2 8 8" xfId="15444"/>
    <cellStyle name="40% - Accent1 2 8 9" xfId="18356"/>
    <cellStyle name="40% - Accent1 2 9" xfId="1883"/>
    <cellStyle name="40% - Accent1 2 9 2" xfId="2892"/>
    <cellStyle name="40% - Accent1 2 9 2 2" xfId="5808"/>
    <cellStyle name="40% - Accent1 2 9 2 3" xfId="8722"/>
    <cellStyle name="40% - Accent1 2 9 2 4" xfId="11636"/>
    <cellStyle name="40% - Accent1 2 9 2 5" xfId="14548"/>
    <cellStyle name="40% - Accent1 2 9 2 6" xfId="17460"/>
    <cellStyle name="40% - Accent1 2 9 2 7" xfId="20372"/>
    <cellStyle name="40% - Accent1 2 9 3" xfId="4800"/>
    <cellStyle name="40% - Accent1 2 9 3 2" xfId="7714"/>
    <cellStyle name="40% - Accent1 2 9 3 3" xfId="10628"/>
    <cellStyle name="40% - Accent1 2 9 3 4" xfId="13540"/>
    <cellStyle name="40% - Accent1 2 9 3 5" xfId="16452"/>
    <cellStyle name="40% - Accent1 2 9 3 6" xfId="19364"/>
    <cellStyle name="40% - Accent1 2 9 4" xfId="3902"/>
    <cellStyle name="40% - Accent1 2 9 4 2" xfId="21199"/>
    <cellStyle name="40% - Accent1 2 9 5" xfId="6818"/>
    <cellStyle name="40% - Accent1 2 9 6" xfId="9730"/>
    <cellStyle name="40% - Accent1 2 9 7" xfId="12644"/>
    <cellStyle name="40% - Accent1 2 9 8" xfId="15556"/>
    <cellStyle name="40% - Accent1 2 9 9" xfId="18468"/>
    <cellStyle name="40% - Accent1 20" xfId="2990"/>
    <cellStyle name="40% - Accent1 20 2" xfId="21201"/>
    <cellStyle name="40% - Accent1 20 3" xfId="21202"/>
    <cellStyle name="40% - Accent1 20 4" xfId="21200"/>
    <cellStyle name="40% - Accent1 21" xfId="5906"/>
    <cellStyle name="40% - Accent1 21 2" xfId="21204"/>
    <cellStyle name="40% - Accent1 21 3" xfId="21205"/>
    <cellStyle name="40% - Accent1 21 4" xfId="21203"/>
    <cellStyle name="40% - Accent1 22" xfId="8818"/>
    <cellStyle name="40% - Accent1 22 2" xfId="21207"/>
    <cellStyle name="40% - Accent1 22 3" xfId="21208"/>
    <cellStyle name="40% - Accent1 22 4" xfId="21206"/>
    <cellStyle name="40% - Accent1 23" xfId="11732"/>
    <cellStyle name="40% - Accent1 23 2" xfId="21210"/>
    <cellStyle name="40% - Accent1 23 3" xfId="21211"/>
    <cellStyle name="40% - Accent1 23 4" xfId="21209"/>
    <cellStyle name="40% - Accent1 24" xfId="14644"/>
    <cellStyle name="40% - Accent1 24 2" xfId="21213"/>
    <cellStyle name="40% - Accent1 24 3" xfId="21214"/>
    <cellStyle name="40% - Accent1 24 4" xfId="21212"/>
    <cellStyle name="40% - Accent1 25" xfId="21215"/>
    <cellStyle name="40% - Accent1 25 2" xfId="21216"/>
    <cellStyle name="40% - Accent1 25 3" xfId="21217"/>
    <cellStyle name="40% - Accent1 26" xfId="21218"/>
    <cellStyle name="40% - Accent1 26 2" xfId="21219"/>
    <cellStyle name="40% - Accent1 26 3" xfId="21220"/>
    <cellStyle name="40% - Accent1 27" xfId="21221"/>
    <cellStyle name="40% - Accent1 27 2" xfId="21222"/>
    <cellStyle name="40% - Accent1 27 3" xfId="21223"/>
    <cellStyle name="40% - Accent1 28" xfId="21224"/>
    <cellStyle name="40% - Accent1 28 2" xfId="21225"/>
    <cellStyle name="40% - Accent1 28 3" xfId="21226"/>
    <cellStyle name="40% - Accent1 29" xfId="21227"/>
    <cellStyle name="40% - Accent1 29 2" xfId="21228"/>
    <cellStyle name="40% - Accent1 29 3" xfId="21229"/>
    <cellStyle name="40% - Accent1 3" xfId="255"/>
    <cellStyle name="40% - Accent1 3 10" xfId="2009"/>
    <cellStyle name="40% - Accent1 3 10 2" xfId="4926"/>
    <cellStyle name="40% - Accent1 3 10 3" xfId="7840"/>
    <cellStyle name="40% - Accent1 3 10 4" xfId="10754"/>
    <cellStyle name="40% - Accent1 3 10 5" xfId="13666"/>
    <cellStyle name="40% - Accent1 3 10 6" xfId="16578"/>
    <cellStyle name="40% - Accent1 3 10 7" xfId="19490"/>
    <cellStyle name="40% - Accent1 3 11" xfId="4030"/>
    <cellStyle name="40% - Accent1 3 11 2" xfId="6944"/>
    <cellStyle name="40% - Accent1 3 11 3" xfId="9858"/>
    <cellStyle name="40% - Accent1 3 11 4" xfId="12770"/>
    <cellStyle name="40% - Accent1 3 11 5" xfId="15682"/>
    <cellStyle name="40% - Accent1 3 11 6" xfId="18594"/>
    <cellStyle name="40% - Accent1 3 12" xfId="3020"/>
    <cellStyle name="40% - Accent1 3 12 2" xfId="21230"/>
    <cellStyle name="40% - Accent1 3 13" xfId="5936"/>
    <cellStyle name="40% - Accent1 3 14" xfId="8848"/>
    <cellStyle name="40% - Accent1 3 15" xfId="11762"/>
    <cellStyle name="40% - Accent1 3 16" xfId="14674"/>
    <cellStyle name="40% - Accent1 3 17" xfId="17586"/>
    <cellStyle name="40% - Accent1 3 18" xfId="1054"/>
    <cellStyle name="40% - Accent1 3 2" xfId="1225"/>
    <cellStyle name="40% - Accent1 3 2 2" xfId="2234"/>
    <cellStyle name="40% - Accent1 3 2 2 2" xfId="5150"/>
    <cellStyle name="40% - Accent1 3 2 2 3" xfId="8064"/>
    <cellStyle name="40% - Accent1 3 2 2 4" xfId="10978"/>
    <cellStyle name="40% - Accent1 3 2 2 5" xfId="13890"/>
    <cellStyle name="40% - Accent1 3 2 2 6" xfId="16802"/>
    <cellStyle name="40% - Accent1 3 2 2 7" xfId="19714"/>
    <cellStyle name="40% - Accent1 3 2 3" xfId="4142"/>
    <cellStyle name="40% - Accent1 3 2 3 2" xfId="7056"/>
    <cellStyle name="40% - Accent1 3 2 3 3" xfId="9970"/>
    <cellStyle name="40% - Accent1 3 2 3 4" xfId="12882"/>
    <cellStyle name="40% - Accent1 3 2 3 5" xfId="15794"/>
    <cellStyle name="40% - Accent1 3 2 3 6" xfId="18706"/>
    <cellStyle name="40% - Accent1 3 2 4" xfId="3244"/>
    <cellStyle name="40% - Accent1 3 2 5" xfId="6160"/>
    <cellStyle name="40% - Accent1 3 2 6" xfId="9072"/>
    <cellStyle name="40% - Accent1 3 2 7" xfId="11986"/>
    <cellStyle name="40% - Accent1 3 2 8" xfId="14898"/>
    <cellStyle name="40% - Accent1 3 2 9" xfId="17810"/>
    <cellStyle name="40% - Accent1 3 3" xfId="1337"/>
    <cellStyle name="40% - Accent1 3 3 2" xfId="2346"/>
    <cellStyle name="40% - Accent1 3 3 2 2" xfId="5262"/>
    <cellStyle name="40% - Accent1 3 3 2 3" xfId="8176"/>
    <cellStyle name="40% - Accent1 3 3 2 4" xfId="11090"/>
    <cellStyle name="40% - Accent1 3 3 2 5" xfId="14002"/>
    <cellStyle name="40% - Accent1 3 3 2 6" xfId="16914"/>
    <cellStyle name="40% - Accent1 3 3 2 7" xfId="19826"/>
    <cellStyle name="40% - Accent1 3 3 3" xfId="4254"/>
    <cellStyle name="40% - Accent1 3 3 3 2" xfId="7168"/>
    <cellStyle name="40% - Accent1 3 3 3 3" xfId="10082"/>
    <cellStyle name="40% - Accent1 3 3 3 4" xfId="12994"/>
    <cellStyle name="40% - Accent1 3 3 3 5" xfId="15906"/>
    <cellStyle name="40% - Accent1 3 3 3 6" xfId="18818"/>
    <cellStyle name="40% - Accent1 3 3 4" xfId="3356"/>
    <cellStyle name="40% - Accent1 3 3 5" xfId="6272"/>
    <cellStyle name="40% - Accent1 3 3 6" xfId="9184"/>
    <cellStyle name="40% - Accent1 3 3 7" xfId="12098"/>
    <cellStyle name="40% - Accent1 3 3 8" xfId="15010"/>
    <cellStyle name="40% - Accent1 3 3 9" xfId="17922"/>
    <cellStyle name="40% - Accent1 3 4" xfId="1449"/>
    <cellStyle name="40% - Accent1 3 4 2" xfId="2458"/>
    <cellStyle name="40% - Accent1 3 4 2 2" xfId="5374"/>
    <cellStyle name="40% - Accent1 3 4 2 3" xfId="8288"/>
    <cellStyle name="40% - Accent1 3 4 2 4" xfId="11202"/>
    <cellStyle name="40% - Accent1 3 4 2 5" xfId="14114"/>
    <cellStyle name="40% - Accent1 3 4 2 6" xfId="17026"/>
    <cellStyle name="40% - Accent1 3 4 2 7" xfId="19938"/>
    <cellStyle name="40% - Accent1 3 4 3" xfId="4366"/>
    <cellStyle name="40% - Accent1 3 4 3 2" xfId="7280"/>
    <cellStyle name="40% - Accent1 3 4 3 3" xfId="10194"/>
    <cellStyle name="40% - Accent1 3 4 3 4" xfId="13106"/>
    <cellStyle name="40% - Accent1 3 4 3 5" xfId="16018"/>
    <cellStyle name="40% - Accent1 3 4 3 6" xfId="18930"/>
    <cellStyle name="40% - Accent1 3 4 4" xfId="3468"/>
    <cellStyle name="40% - Accent1 3 4 5" xfId="6384"/>
    <cellStyle name="40% - Accent1 3 4 6" xfId="9296"/>
    <cellStyle name="40% - Accent1 3 4 7" xfId="12210"/>
    <cellStyle name="40% - Accent1 3 4 8" xfId="15122"/>
    <cellStyle name="40% - Accent1 3 4 9" xfId="18034"/>
    <cellStyle name="40% - Accent1 3 5" xfId="1561"/>
    <cellStyle name="40% - Accent1 3 5 2" xfId="2570"/>
    <cellStyle name="40% - Accent1 3 5 2 2" xfId="5486"/>
    <cellStyle name="40% - Accent1 3 5 2 3" xfId="8400"/>
    <cellStyle name="40% - Accent1 3 5 2 4" xfId="11314"/>
    <cellStyle name="40% - Accent1 3 5 2 5" xfId="14226"/>
    <cellStyle name="40% - Accent1 3 5 2 6" xfId="17138"/>
    <cellStyle name="40% - Accent1 3 5 2 7" xfId="20050"/>
    <cellStyle name="40% - Accent1 3 5 3" xfId="4478"/>
    <cellStyle name="40% - Accent1 3 5 3 2" xfId="7392"/>
    <cellStyle name="40% - Accent1 3 5 3 3" xfId="10306"/>
    <cellStyle name="40% - Accent1 3 5 3 4" xfId="13218"/>
    <cellStyle name="40% - Accent1 3 5 3 5" xfId="16130"/>
    <cellStyle name="40% - Accent1 3 5 3 6" xfId="19042"/>
    <cellStyle name="40% - Accent1 3 5 4" xfId="3580"/>
    <cellStyle name="40% - Accent1 3 5 5" xfId="6496"/>
    <cellStyle name="40% - Accent1 3 5 6" xfId="9408"/>
    <cellStyle name="40% - Accent1 3 5 7" xfId="12322"/>
    <cellStyle name="40% - Accent1 3 5 8" xfId="15234"/>
    <cellStyle name="40% - Accent1 3 5 9" xfId="18146"/>
    <cellStyle name="40% - Accent1 3 6" xfId="1673"/>
    <cellStyle name="40% - Accent1 3 6 2" xfId="2682"/>
    <cellStyle name="40% - Accent1 3 6 2 2" xfId="5598"/>
    <cellStyle name="40% - Accent1 3 6 2 3" xfId="8512"/>
    <cellStyle name="40% - Accent1 3 6 2 4" xfId="11426"/>
    <cellStyle name="40% - Accent1 3 6 2 5" xfId="14338"/>
    <cellStyle name="40% - Accent1 3 6 2 6" xfId="17250"/>
    <cellStyle name="40% - Accent1 3 6 2 7" xfId="20162"/>
    <cellStyle name="40% - Accent1 3 6 3" xfId="4590"/>
    <cellStyle name="40% - Accent1 3 6 3 2" xfId="7504"/>
    <cellStyle name="40% - Accent1 3 6 3 3" xfId="10418"/>
    <cellStyle name="40% - Accent1 3 6 3 4" xfId="13330"/>
    <cellStyle name="40% - Accent1 3 6 3 5" xfId="16242"/>
    <cellStyle name="40% - Accent1 3 6 3 6" xfId="19154"/>
    <cellStyle name="40% - Accent1 3 6 4" xfId="3692"/>
    <cellStyle name="40% - Accent1 3 6 5" xfId="6608"/>
    <cellStyle name="40% - Accent1 3 6 6" xfId="9520"/>
    <cellStyle name="40% - Accent1 3 6 7" xfId="12434"/>
    <cellStyle name="40% - Accent1 3 6 8" xfId="15346"/>
    <cellStyle name="40% - Accent1 3 6 9" xfId="18258"/>
    <cellStyle name="40% - Accent1 3 7" xfId="1785"/>
    <cellStyle name="40% - Accent1 3 7 2" xfId="2794"/>
    <cellStyle name="40% - Accent1 3 7 2 2" xfId="5710"/>
    <cellStyle name="40% - Accent1 3 7 2 3" xfId="8624"/>
    <cellStyle name="40% - Accent1 3 7 2 4" xfId="11538"/>
    <cellStyle name="40% - Accent1 3 7 2 5" xfId="14450"/>
    <cellStyle name="40% - Accent1 3 7 2 6" xfId="17362"/>
    <cellStyle name="40% - Accent1 3 7 2 7" xfId="20274"/>
    <cellStyle name="40% - Accent1 3 7 3" xfId="4702"/>
    <cellStyle name="40% - Accent1 3 7 3 2" xfId="7616"/>
    <cellStyle name="40% - Accent1 3 7 3 3" xfId="10530"/>
    <cellStyle name="40% - Accent1 3 7 3 4" xfId="13442"/>
    <cellStyle name="40% - Accent1 3 7 3 5" xfId="16354"/>
    <cellStyle name="40% - Accent1 3 7 3 6" xfId="19266"/>
    <cellStyle name="40% - Accent1 3 7 4" xfId="3804"/>
    <cellStyle name="40% - Accent1 3 7 5" xfId="6720"/>
    <cellStyle name="40% - Accent1 3 7 6" xfId="9632"/>
    <cellStyle name="40% - Accent1 3 7 7" xfId="12546"/>
    <cellStyle name="40% - Accent1 3 7 8" xfId="15458"/>
    <cellStyle name="40% - Accent1 3 7 9" xfId="18370"/>
    <cellStyle name="40% - Accent1 3 8" xfId="1897"/>
    <cellStyle name="40% - Accent1 3 8 2" xfId="2906"/>
    <cellStyle name="40% - Accent1 3 8 2 2" xfId="5822"/>
    <cellStyle name="40% - Accent1 3 8 2 3" xfId="8736"/>
    <cellStyle name="40% - Accent1 3 8 2 4" xfId="11650"/>
    <cellStyle name="40% - Accent1 3 8 2 5" xfId="14562"/>
    <cellStyle name="40% - Accent1 3 8 2 6" xfId="17474"/>
    <cellStyle name="40% - Accent1 3 8 2 7" xfId="20386"/>
    <cellStyle name="40% - Accent1 3 8 3" xfId="4814"/>
    <cellStyle name="40% - Accent1 3 8 3 2" xfId="7728"/>
    <cellStyle name="40% - Accent1 3 8 3 3" xfId="10642"/>
    <cellStyle name="40% - Accent1 3 8 3 4" xfId="13554"/>
    <cellStyle name="40% - Accent1 3 8 3 5" xfId="16466"/>
    <cellStyle name="40% - Accent1 3 8 3 6" xfId="19378"/>
    <cellStyle name="40% - Accent1 3 8 4" xfId="3916"/>
    <cellStyle name="40% - Accent1 3 8 5" xfId="6832"/>
    <cellStyle name="40% - Accent1 3 8 6" xfId="9744"/>
    <cellStyle name="40% - Accent1 3 8 7" xfId="12658"/>
    <cellStyle name="40% - Accent1 3 8 8" xfId="15570"/>
    <cellStyle name="40% - Accent1 3 8 9" xfId="18482"/>
    <cellStyle name="40% - Accent1 3 9" xfId="2122"/>
    <cellStyle name="40% - Accent1 3 9 2" xfId="5038"/>
    <cellStyle name="40% - Accent1 3 9 2 2" xfId="7952"/>
    <cellStyle name="40% - Accent1 3 9 2 3" xfId="10866"/>
    <cellStyle name="40% - Accent1 3 9 2 4" xfId="13778"/>
    <cellStyle name="40% - Accent1 3 9 2 5" xfId="16690"/>
    <cellStyle name="40% - Accent1 3 9 2 6" xfId="19602"/>
    <cellStyle name="40% - Accent1 3 9 3" xfId="3132"/>
    <cellStyle name="40% - Accent1 3 9 4" xfId="6048"/>
    <cellStyle name="40% - Accent1 3 9 5" xfId="8960"/>
    <cellStyle name="40% - Accent1 3 9 6" xfId="11874"/>
    <cellStyle name="40% - Accent1 3 9 7" xfId="14786"/>
    <cellStyle name="40% - Accent1 3 9 8" xfId="17698"/>
    <cellStyle name="40% - Accent1 30" xfId="21231"/>
    <cellStyle name="40% - Accent1 30 2" xfId="21232"/>
    <cellStyle name="40% - Accent1 31" xfId="21233"/>
    <cellStyle name="40% - Accent1 32" xfId="17556"/>
    <cellStyle name="40% - Accent1 33" xfId="1011"/>
    <cellStyle name="40% - Accent1 34" xfId="54431"/>
    <cellStyle name="40% - Accent1 4" xfId="1068"/>
    <cellStyle name="40% - Accent1 4 10" xfId="2023"/>
    <cellStyle name="40% - Accent1 4 10 2" xfId="4940"/>
    <cellStyle name="40% - Accent1 4 10 3" xfId="7854"/>
    <cellStyle name="40% - Accent1 4 10 4" xfId="10768"/>
    <cellStyle name="40% - Accent1 4 10 5" xfId="13680"/>
    <cellStyle name="40% - Accent1 4 10 6" xfId="16592"/>
    <cellStyle name="40% - Accent1 4 10 7" xfId="19504"/>
    <cellStyle name="40% - Accent1 4 11" xfId="4044"/>
    <cellStyle name="40% - Accent1 4 11 2" xfId="6958"/>
    <cellStyle name="40% - Accent1 4 11 3" xfId="9872"/>
    <cellStyle name="40% - Accent1 4 11 4" xfId="12784"/>
    <cellStyle name="40% - Accent1 4 11 5" xfId="15696"/>
    <cellStyle name="40% - Accent1 4 11 6" xfId="18608"/>
    <cellStyle name="40% - Accent1 4 12" xfId="3034"/>
    <cellStyle name="40% - Accent1 4 12 2" xfId="21234"/>
    <cellStyle name="40% - Accent1 4 13" xfId="5950"/>
    <cellStyle name="40% - Accent1 4 14" xfId="8862"/>
    <cellStyle name="40% - Accent1 4 15" xfId="11776"/>
    <cellStyle name="40% - Accent1 4 16" xfId="14688"/>
    <cellStyle name="40% - Accent1 4 17" xfId="17600"/>
    <cellStyle name="40% - Accent1 4 2" xfId="1239"/>
    <cellStyle name="40% - Accent1 4 2 2" xfId="2248"/>
    <cellStyle name="40% - Accent1 4 2 2 2" xfId="5164"/>
    <cellStyle name="40% - Accent1 4 2 2 3" xfId="8078"/>
    <cellStyle name="40% - Accent1 4 2 2 4" xfId="10992"/>
    <cellStyle name="40% - Accent1 4 2 2 5" xfId="13904"/>
    <cellStyle name="40% - Accent1 4 2 2 6" xfId="16816"/>
    <cellStyle name="40% - Accent1 4 2 2 7" xfId="19728"/>
    <cellStyle name="40% - Accent1 4 2 3" xfId="4156"/>
    <cellStyle name="40% - Accent1 4 2 3 2" xfId="7070"/>
    <cellStyle name="40% - Accent1 4 2 3 3" xfId="9984"/>
    <cellStyle name="40% - Accent1 4 2 3 4" xfId="12896"/>
    <cellStyle name="40% - Accent1 4 2 3 5" xfId="15808"/>
    <cellStyle name="40% - Accent1 4 2 3 6" xfId="18720"/>
    <cellStyle name="40% - Accent1 4 2 4" xfId="3258"/>
    <cellStyle name="40% - Accent1 4 2 4 2" xfId="21235"/>
    <cellStyle name="40% - Accent1 4 2 5" xfId="6174"/>
    <cellStyle name="40% - Accent1 4 2 6" xfId="9086"/>
    <cellStyle name="40% - Accent1 4 2 7" xfId="12000"/>
    <cellStyle name="40% - Accent1 4 2 8" xfId="14912"/>
    <cellStyle name="40% - Accent1 4 2 9" xfId="17824"/>
    <cellStyle name="40% - Accent1 4 3" xfId="1351"/>
    <cellStyle name="40% - Accent1 4 3 2" xfId="2360"/>
    <cellStyle name="40% - Accent1 4 3 2 2" xfId="5276"/>
    <cellStyle name="40% - Accent1 4 3 2 3" xfId="8190"/>
    <cellStyle name="40% - Accent1 4 3 2 4" xfId="11104"/>
    <cellStyle name="40% - Accent1 4 3 2 5" xfId="14016"/>
    <cellStyle name="40% - Accent1 4 3 2 6" xfId="16928"/>
    <cellStyle name="40% - Accent1 4 3 2 7" xfId="19840"/>
    <cellStyle name="40% - Accent1 4 3 3" xfId="4268"/>
    <cellStyle name="40% - Accent1 4 3 3 2" xfId="7182"/>
    <cellStyle name="40% - Accent1 4 3 3 3" xfId="10096"/>
    <cellStyle name="40% - Accent1 4 3 3 4" xfId="13008"/>
    <cellStyle name="40% - Accent1 4 3 3 5" xfId="15920"/>
    <cellStyle name="40% - Accent1 4 3 3 6" xfId="18832"/>
    <cellStyle name="40% - Accent1 4 3 4" xfId="3370"/>
    <cellStyle name="40% - Accent1 4 3 4 2" xfId="21236"/>
    <cellStyle name="40% - Accent1 4 3 5" xfId="6286"/>
    <cellStyle name="40% - Accent1 4 3 6" xfId="9198"/>
    <cellStyle name="40% - Accent1 4 3 7" xfId="12112"/>
    <cellStyle name="40% - Accent1 4 3 8" xfId="15024"/>
    <cellStyle name="40% - Accent1 4 3 9" xfId="17936"/>
    <cellStyle name="40% - Accent1 4 4" xfId="1463"/>
    <cellStyle name="40% - Accent1 4 4 2" xfId="2472"/>
    <cellStyle name="40% - Accent1 4 4 2 2" xfId="5388"/>
    <cellStyle name="40% - Accent1 4 4 2 3" xfId="8302"/>
    <cellStyle name="40% - Accent1 4 4 2 4" xfId="11216"/>
    <cellStyle name="40% - Accent1 4 4 2 5" xfId="14128"/>
    <cellStyle name="40% - Accent1 4 4 2 6" xfId="17040"/>
    <cellStyle name="40% - Accent1 4 4 2 7" xfId="19952"/>
    <cellStyle name="40% - Accent1 4 4 3" xfId="4380"/>
    <cellStyle name="40% - Accent1 4 4 3 2" xfId="7294"/>
    <cellStyle name="40% - Accent1 4 4 3 3" xfId="10208"/>
    <cellStyle name="40% - Accent1 4 4 3 4" xfId="13120"/>
    <cellStyle name="40% - Accent1 4 4 3 5" xfId="16032"/>
    <cellStyle name="40% - Accent1 4 4 3 6" xfId="18944"/>
    <cellStyle name="40% - Accent1 4 4 4" xfId="3482"/>
    <cellStyle name="40% - Accent1 4 4 5" xfId="6398"/>
    <cellStyle name="40% - Accent1 4 4 6" xfId="9310"/>
    <cellStyle name="40% - Accent1 4 4 7" xfId="12224"/>
    <cellStyle name="40% - Accent1 4 4 8" xfId="15136"/>
    <cellStyle name="40% - Accent1 4 4 9" xfId="18048"/>
    <cellStyle name="40% - Accent1 4 5" xfId="1575"/>
    <cellStyle name="40% - Accent1 4 5 2" xfId="2584"/>
    <cellStyle name="40% - Accent1 4 5 2 2" xfId="5500"/>
    <cellStyle name="40% - Accent1 4 5 2 3" xfId="8414"/>
    <cellStyle name="40% - Accent1 4 5 2 4" xfId="11328"/>
    <cellStyle name="40% - Accent1 4 5 2 5" xfId="14240"/>
    <cellStyle name="40% - Accent1 4 5 2 6" xfId="17152"/>
    <cellStyle name="40% - Accent1 4 5 2 7" xfId="20064"/>
    <cellStyle name="40% - Accent1 4 5 3" xfId="4492"/>
    <cellStyle name="40% - Accent1 4 5 3 2" xfId="7406"/>
    <cellStyle name="40% - Accent1 4 5 3 3" xfId="10320"/>
    <cellStyle name="40% - Accent1 4 5 3 4" xfId="13232"/>
    <cellStyle name="40% - Accent1 4 5 3 5" xfId="16144"/>
    <cellStyle name="40% - Accent1 4 5 3 6" xfId="19056"/>
    <cellStyle name="40% - Accent1 4 5 4" xfId="3594"/>
    <cellStyle name="40% - Accent1 4 5 5" xfId="6510"/>
    <cellStyle name="40% - Accent1 4 5 6" xfId="9422"/>
    <cellStyle name="40% - Accent1 4 5 7" xfId="12336"/>
    <cellStyle name="40% - Accent1 4 5 8" xfId="15248"/>
    <cellStyle name="40% - Accent1 4 5 9" xfId="18160"/>
    <cellStyle name="40% - Accent1 4 6" xfId="1687"/>
    <cellStyle name="40% - Accent1 4 6 2" xfId="2696"/>
    <cellStyle name="40% - Accent1 4 6 2 2" xfId="5612"/>
    <cellStyle name="40% - Accent1 4 6 2 3" xfId="8526"/>
    <cellStyle name="40% - Accent1 4 6 2 4" xfId="11440"/>
    <cellStyle name="40% - Accent1 4 6 2 5" xfId="14352"/>
    <cellStyle name="40% - Accent1 4 6 2 6" xfId="17264"/>
    <cellStyle name="40% - Accent1 4 6 2 7" xfId="20176"/>
    <cellStyle name="40% - Accent1 4 6 3" xfId="4604"/>
    <cellStyle name="40% - Accent1 4 6 3 2" xfId="7518"/>
    <cellStyle name="40% - Accent1 4 6 3 3" xfId="10432"/>
    <cellStyle name="40% - Accent1 4 6 3 4" xfId="13344"/>
    <cellStyle name="40% - Accent1 4 6 3 5" xfId="16256"/>
    <cellStyle name="40% - Accent1 4 6 3 6" xfId="19168"/>
    <cellStyle name="40% - Accent1 4 6 4" xfId="3706"/>
    <cellStyle name="40% - Accent1 4 6 5" xfId="6622"/>
    <cellStyle name="40% - Accent1 4 6 6" xfId="9534"/>
    <cellStyle name="40% - Accent1 4 6 7" xfId="12448"/>
    <cellStyle name="40% - Accent1 4 6 8" xfId="15360"/>
    <cellStyle name="40% - Accent1 4 6 9" xfId="18272"/>
    <cellStyle name="40% - Accent1 4 7" xfId="1799"/>
    <cellStyle name="40% - Accent1 4 7 2" xfId="2808"/>
    <cellStyle name="40% - Accent1 4 7 2 2" xfId="5724"/>
    <cellStyle name="40% - Accent1 4 7 2 3" xfId="8638"/>
    <cellStyle name="40% - Accent1 4 7 2 4" xfId="11552"/>
    <cellStyle name="40% - Accent1 4 7 2 5" xfId="14464"/>
    <cellStyle name="40% - Accent1 4 7 2 6" xfId="17376"/>
    <cellStyle name="40% - Accent1 4 7 2 7" xfId="20288"/>
    <cellStyle name="40% - Accent1 4 7 3" xfId="4716"/>
    <cellStyle name="40% - Accent1 4 7 3 2" xfId="7630"/>
    <cellStyle name="40% - Accent1 4 7 3 3" xfId="10544"/>
    <cellStyle name="40% - Accent1 4 7 3 4" xfId="13456"/>
    <cellStyle name="40% - Accent1 4 7 3 5" xfId="16368"/>
    <cellStyle name="40% - Accent1 4 7 3 6" xfId="19280"/>
    <cellStyle name="40% - Accent1 4 7 4" xfId="3818"/>
    <cellStyle name="40% - Accent1 4 7 5" xfId="6734"/>
    <cellStyle name="40% - Accent1 4 7 6" xfId="9646"/>
    <cellStyle name="40% - Accent1 4 7 7" xfId="12560"/>
    <cellStyle name="40% - Accent1 4 7 8" xfId="15472"/>
    <cellStyle name="40% - Accent1 4 7 9" xfId="18384"/>
    <cellStyle name="40% - Accent1 4 8" xfId="1911"/>
    <cellStyle name="40% - Accent1 4 8 2" xfId="2920"/>
    <cellStyle name="40% - Accent1 4 8 2 2" xfId="5836"/>
    <cellStyle name="40% - Accent1 4 8 2 3" xfId="8750"/>
    <cellStyle name="40% - Accent1 4 8 2 4" xfId="11664"/>
    <cellStyle name="40% - Accent1 4 8 2 5" xfId="14576"/>
    <cellStyle name="40% - Accent1 4 8 2 6" xfId="17488"/>
    <cellStyle name="40% - Accent1 4 8 2 7" xfId="20400"/>
    <cellStyle name="40% - Accent1 4 8 3" xfId="4828"/>
    <cellStyle name="40% - Accent1 4 8 3 2" xfId="7742"/>
    <cellStyle name="40% - Accent1 4 8 3 3" xfId="10656"/>
    <cellStyle name="40% - Accent1 4 8 3 4" xfId="13568"/>
    <cellStyle name="40% - Accent1 4 8 3 5" xfId="16480"/>
    <cellStyle name="40% - Accent1 4 8 3 6" xfId="19392"/>
    <cellStyle name="40% - Accent1 4 8 4" xfId="3930"/>
    <cellStyle name="40% - Accent1 4 8 5" xfId="6846"/>
    <cellStyle name="40% - Accent1 4 8 6" xfId="9758"/>
    <cellStyle name="40% - Accent1 4 8 7" xfId="12672"/>
    <cellStyle name="40% - Accent1 4 8 8" xfId="15584"/>
    <cellStyle name="40% - Accent1 4 8 9" xfId="18496"/>
    <cellStyle name="40% - Accent1 4 9" xfId="2136"/>
    <cellStyle name="40% - Accent1 4 9 2" xfId="5052"/>
    <cellStyle name="40% - Accent1 4 9 2 2" xfId="7966"/>
    <cellStyle name="40% - Accent1 4 9 2 3" xfId="10880"/>
    <cellStyle name="40% - Accent1 4 9 2 4" xfId="13792"/>
    <cellStyle name="40% - Accent1 4 9 2 5" xfId="16704"/>
    <cellStyle name="40% - Accent1 4 9 2 6" xfId="19616"/>
    <cellStyle name="40% - Accent1 4 9 3" xfId="3146"/>
    <cellStyle name="40% - Accent1 4 9 4" xfId="6062"/>
    <cellStyle name="40% - Accent1 4 9 5" xfId="8974"/>
    <cellStyle name="40% - Accent1 4 9 6" xfId="11888"/>
    <cellStyle name="40% - Accent1 4 9 7" xfId="14800"/>
    <cellStyle name="40% - Accent1 4 9 8" xfId="17712"/>
    <cellStyle name="40% - Accent1 5" xfId="1082"/>
    <cellStyle name="40% - Accent1 5 10" xfId="2037"/>
    <cellStyle name="40% - Accent1 5 10 2" xfId="4954"/>
    <cellStyle name="40% - Accent1 5 10 3" xfId="7868"/>
    <cellStyle name="40% - Accent1 5 10 4" xfId="10782"/>
    <cellStyle name="40% - Accent1 5 10 5" xfId="13694"/>
    <cellStyle name="40% - Accent1 5 10 6" xfId="16606"/>
    <cellStyle name="40% - Accent1 5 10 7" xfId="19518"/>
    <cellStyle name="40% - Accent1 5 11" xfId="4058"/>
    <cellStyle name="40% - Accent1 5 11 2" xfId="6972"/>
    <cellStyle name="40% - Accent1 5 11 3" xfId="9886"/>
    <cellStyle name="40% - Accent1 5 11 4" xfId="12798"/>
    <cellStyle name="40% - Accent1 5 11 5" xfId="15710"/>
    <cellStyle name="40% - Accent1 5 11 6" xfId="18622"/>
    <cellStyle name="40% - Accent1 5 12" xfId="3048"/>
    <cellStyle name="40% - Accent1 5 12 2" xfId="21237"/>
    <cellStyle name="40% - Accent1 5 13" xfId="5964"/>
    <cellStyle name="40% - Accent1 5 14" xfId="8876"/>
    <cellStyle name="40% - Accent1 5 15" xfId="11790"/>
    <cellStyle name="40% - Accent1 5 16" xfId="14702"/>
    <cellStyle name="40% - Accent1 5 17" xfId="17614"/>
    <cellStyle name="40% - Accent1 5 2" xfId="1253"/>
    <cellStyle name="40% - Accent1 5 2 2" xfId="2262"/>
    <cellStyle name="40% - Accent1 5 2 2 2" xfId="5178"/>
    <cellStyle name="40% - Accent1 5 2 2 3" xfId="8092"/>
    <cellStyle name="40% - Accent1 5 2 2 4" xfId="11006"/>
    <cellStyle name="40% - Accent1 5 2 2 5" xfId="13918"/>
    <cellStyle name="40% - Accent1 5 2 2 6" xfId="16830"/>
    <cellStyle name="40% - Accent1 5 2 2 7" xfId="19742"/>
    <cellStyle name="40% - Accent1 5 2 3" xfId="4170"/>
    <cellStyle name="40% - Accent1 5 2 3 2" xfId="7084"/>
    <cellStyle name="40% - Accent1 5 2 3 3" xfId="9998"/>
    <cellStyle name="40% - Accent1 5 2 3 4" xfId="12910"/>
    <cellStyle name="40% - Accent1 5 2 3 5" xfId="15822"/>
    <cellStyle name="40% - Accent1 5 2 3 6" xfId="18734"/>
    <cellStyle name="40% - Accent1 5 2 4" xfId="3272"/>
    <cellStyle name="40% - Accent1 5 2 4 2" xfId="21238"/>
    <cellStyle name="40% - Accent1 5 2 5" xfId="6188"/>
    <cellStyle name="40% - Accent1 5 2 6" xfId="9100"/>
    <cellStyle name="40% - Accent1 5 2 7" xfId="12014"/>
    <cellStyle name="40% - Accent1 5 2 8" xfId="14926"/>
    <cellStyle name="40% - Accent1 5 2 9" xfId="17838"/>
    <cellStyle name="40% - Accent1 5 3" xfId="1365"/>
    <cellStyle name="40% - Accent1 5 3 2" xfId="2374"/>
    <cellStyle name="40% - Accent1 5 3 2 2" xfId="5290"/>
    <cellStyle name="40% - Accent1 5 3 2 3" xfId="8204"/>
    <cellStyle name="40% - Accent1 5 3 2 4" xfId="11118"/>
    <cellStyle name="40% - Accent1 5 3 2 5" xfId="14030"/>
    <cellStyle name="40% - Accent1 5 3 2 6" xfId="16942"/>
    <cellStyle name="40% - Accent1 5 3 2 7" xfId="19854"/>
    <cellStyle name="40% - Accent1 5 3 3" xfId="4282"/>
    <cellStyle name="40% - Accent1 5 3 3 2" xfId="7196"/>
    <cellStyle name="40% - Accent1 5 3 3 3" xfId="10110"/>
    <cellStyle name="40% - Accent1 5 3 3 4" xfId="13022"/>
    <cellStyle name="40% - Accent1 5 3 3 5" xfId="15934"/>
    <cellStyle name="40% - Accent1 5 3 3 6" xfId="18846"/>
    <cellStyle name="40% - Accent1 5 3 4" xfId="3384"/>
    <cellStyle name="40% - Accent1 5 3 4 2" xfId="21239"/>
    <cellStyle name="40% - Accent1 5 3 5" xfId="6300"/>
    <cellStyle name="40% - Accent1 5 3 6" xfId="9212"/>
    <cellStyle name="40% - Accent1 5 3 7" xfId="12126"/>
    <cellStyle name="40% - Accent1 5 3 8" xfId="15038"/>
    <cellStyle name="40% - Accent1 5 3 9" xfId="17950"/>
    <cellStyle name="40% - Accent1 5 4" xfId="1477"/>
    <cellStyle name="40% - Accent1 5 4 2" xfId="2486"/>
    <cellStyle name="40% - Accent1 5 4 2 2" xfId="5402"/>
    <cellStyle name="40% - Accent1 5 4 2 3" xfId="8316"/>
    <cellStyle name="40% - Accent1 5 4 2 4" xfId="11230"/>
    <cellStyle name="40% - Accent1 5 4 2 5" xfId="14142"/>
    <cellStyle name="40% - Accent1 5 4 2 6" xfId="17054"/>
    <cellStyle name="40% - Accent1 5 4 2 7" xfId="19966"/>
    <cellStyle name="40% - Accent1 5 4 3" xfId="4394"/>
    <cellStyle name="40% - Accent1 5 4 3 2" xfId="7308"/>
    <cellStyle name="40% - Accent1 5 4 3 3" xfId="10222"/>
    <cellStyle name="40% - Accent1 5 4 3 4" xfId="13134"/>
    <cellStyle name="40% - Accent1 5 4 3 5" xfId="16046"/>
    <cellStyle name="40% - Accent1 5 4 3 6" xfId="18958"/>
    <cellStyle name="40% - Accent1 5 4 4" xfId="3496"/>
    <cellStyle name="40% - Accent1 5 4 5" xfId="6412"/>
    <cellStyle name="40% - Accent1 5 4 6" xfId="9324"/>
    <cellStyle name="40% - Accent1 5 4 7" xfId="12238"/>
    <cellStyle name="40% - Accent1 5 4 8" xfId="15150"/>
    <cellStyle name="40% - Accent1 5 4 9" xfId="18062"/>
    <cellStyle name="40% - Accent1 5 5" xfId="1589"/>
    <cellStyle name="40% - Accent1 5 5 2" xfId="2598"/>
    <cellStyle name="40% - Accent1 5 5 2 2" xfId="5514"/>
    <cellStyle name="40% - Accent1 5 5 2 3" xfId="8428"/>
    <cellStyle name="40% - Accent1 5 5 2 4" xfId="11342"/>
    <cellStyle name="40% - Accent1 5 5 2 5" xfId="14254"/>
    <cellStyle name="40% - Accent1 5 5 2 6" xfId="17166"/>
    <cellStyle name="40% - Accent1 5 5 2 7" xfId="20078"/>
    <cellStyle name="40% - Accent1 5 5 3" xfId="4506"/>
    <cellStyle name="40% - Accent1 5 5 3 2" xfId="7420"/>
    <cellStyle name="40% - Accent1 5 5 3 3" xfId="10334"/>
    <cellStyle name="40% - Accent1 5 5 3 4" xfId="13246"/>
    <cellStyle name="40% - Accent1 5 5 3 5" xfId="16158"/>
    <cellStyle name="40% - Accent1 5 5 3 6" xfId="19070"/>
    <cellStyle name="40% - Accent1 5 5 4" xfId="3608"/>
    <cellStyle name="40% - Accent1 5 5 5" xfId="6524"/>
    <cellStyle name="40% - Accent1 5 5 6" xfId="9436"/>
    <cellStyle name="40% - Accent1 5 5 7" xfId="12350"/>
    <cellStyle name="40% - Accent1 5 5 8" xfId="15262"/>
    <cellStyle name="40% - Accent1 5 5 9" xfId="18174"/>
    <cellStyle name="40% - Accent1 5 6" xfId="1701"/>
    <cellStyle name="40% - Accent1 5 6 2" xfId="2710"/>
    <cellStyle name="40% - Accent1 5 6 2 2" xfId="5626"/>
    <cellStyle name="40% - Accent1 5 6 2 3" xfId="8540"/>
    <cellStyle name="40% - Accent1 5 6 2 4" xfId="11454"/>
    <cellStyle name="40% - Accent1 5 6 2 5" xfId="14366"/>
    <cellStyle name="40% - Accent1 5 6 2 6" xfId="17278"/>
    <cellStyle name="40% - Accent1 5 6 2 7" xfId="20190"/>
    <cellStyle name="40% - Accent1 5 6 3" xfId="4618"/>
    <cellStyle name="40% - Accent1 5 6 3 2" xfId="7532"/>
    <cellStyle name="40% - Accent1 5 6 3 3" xfId="10446"/>
    <cellStyle name="40% - Accent1 5 6 3 4" xfId="13358"/>
    <cellStyle name="40% - Accent1 5 6 3 5" xfId="16270"/>
    <cellStyle name="40% - Accent1 5 6 3 6" xfId="19182"/>
    <cellStyle name="40% - Accent1 5 6 4" xfId="3720"/>
    <cellStyle name="40% - Accent1 5 6 5" xfId="6636"/>
    <cellStyle name="40% - Accent1 5 6 6" xfId="9548"/>
    <cellStyle name="40% - Accent1 5 6 7" xfId="12462"/>
    <cellStyle name="40% - Accent1 5 6 8" xfId="15374"/>
    <cellStyle name="40% - Accent1 5 6 9" xfId="18286"/>
    <cellStyle name="40% - Accent1 5 7" xfId="1813"/>
    <cellStyle name="40% - Accent1 5 7 2" xfId="2822"/>
    <cellStyle name="40% - Accent1 5 7 2 2" xfId="5738"/>
    <cellStyle name="40% - Accent1 5 7 2 3" xfId="8652"/>
    <cellStyle name="40% - Accent1 5 7 2 4" xfId="11566"/>
    <cellStyle name="40% - Accent1 5 7 2 5" xfId="14478"/>
    <cellStyle name="40% - Accent1 5 7 2 6" xfId="17390"/>
    <cellStyle name="40% - Accent1 5 7 2 7" xfId="20302"/>
    <cellStyle name="40% - Accent1 5 7 3" xfId="4730"/>
    <cellStyle name="40% - Accent1 5 7 3 2" xfId="7644"/>
    <cellStyle name="40% - Accent1 5 7 3 3" xfId="10558"/>
    <cellStyle name="40% - Accent1 5 7 3 4" xfId="13470"/>
    <cellStyle name="40% - Accent1 5 7 3 5" xfId="16382"/>
    <cellStyle name="40% - Accent1 5 7 3 6" xfId="19294"/>
    <cellStyle name="40% - Accent1 5 7 4" xfId="3832"/>
    <cellStyle name="40% - Accent1 5 7 5" xfId="6748"/>
    <cellStyle name="40% - Accent1 5 7 6" xfId="9660"/>
    <cellStyle name="40% - Accent1 5 7 7" xfId="12574"/>
    <cellStyle name="40% - Accent1 5 7 8" xfId="15486"/>
    <cellStyle name="40% - Accent1 5 7 9" xfId="18398"/>
    <cellStyle name="40% - Accent1 5 8" xfId="1925"/>
    <cellStyle name="40% - Accent1 5 8 2" xfId="2934"/>
    <cellStyle name="40% - Accent1 5 8 2 2" xfId="5850"/>
    <cellStyle name="40% - Accent1 5 8 2 3" xfId="8764"/>
    <cellStyle name="40% - Accent1 5 8 2 4" xfId="11678"/>
    <cellStyle name="40% - Accent1 5 8 2 5" xfId="14590"/>
    <cellStyle name="40% - Accent1 5 8 2 6" xfId="17502"/>
    <cellStyle name="40% - Accent1 5 8 2 7" xfId="20414"/>
    <cellStyle name="40% - Accent1 5 8 3" xfId="4842"/>
    <cellStyle name="40% - Accent1 5 8 3 2" xfId="7756"/>
    <cellStyle name="40% - Accent1 5 8 3 3" xfId="10670"/>
    <cellStyle name="40% - Accent1 5 8 3 4" xfId="13582"/>
    <cellStyle name="40% - Accent1 5 8 3 5" xfId="16494"/>
    <cellStyle name="40% - Accent1 5 8 3 6" xfId="19406"/>
    <cellStyle name="40% - Accent1 5 8 4" xfId="3944"/>
    <cellStyle name="40% - Accent1 5 8 5" xfId="6860"/>
    <cellStyle name="40% - Accent1 5 8 6" xfId="9772"/>
    <cellStyle name="40% - Accent1 5 8 7" xfId="12686"/>
    <cellStyle name="40% - Accent1 5 8 8" xfId="15598"/>
    <cellStyle name="40% - Accent1 5 8 9" xfId="18510"/>
    <cellStyle name="40% - Accent1 5 9" xfId="2150"/>
    <cellStyle name="40% - Accent1 5 9 2" xfId="5066"/>
    <cellStyle name="40% - Accent1 5 9 2 2" xfId="7980"/>
    <cellStyle name="40% - Accent1 5 9 2 3" xfId="10894"/>
    <cellStyle name="40% - Accent1 5 9 2 4" xfId="13806"/>
    <cellStyle name="40% - Accent1 5 9 2 5" xfId="16718"/>
    <cellStyle name="40% - Accent1 5 9 2 6" xfId="19630"/>
    <cellStyle name="40% - Accent1 5 9 3" xfId="3160"/>
    <cellStyle name="40% - Accent1 5 9 4" xfId="6076"/>
    <cellStyle name="40% - Accent1 5 9 5" xfId="8988"/>
    <cellStyle name="40% - Accent1 5 9 6" xfId="11902"/>
    <cellStyle name="40% - Accent1 5 9 7" xfId="14814"/>
    <cellStyle name="40% - Accent1 5 9 8" xfId="17726"/>
    <cellStyle name="40% - Accent1 6" xfId="1096"/>
    <cellStyle name="40% - Accent1 6 10" xfId="2051"/>
    <cellStyle name="40% - Accent1 6 10 2" xfId="4968"/>
    <cellStyle name="40% - Accent1 6 10 3" xfId="7882"/>
    <cellStyle name="40% - Accent1 6 10 4" xfId="10796"/>
    <cellStyle name="40% - Accent1 6 10 5" xfId="13708"/>
    <cellStyle name="40% - Accent1 6 10 6" xfId="16620"/>
    <cellStyle name="40% - Accent1 6 10 7" xfId="19532"/>
    <cellStyle name="40% - Accent1 6 11" xfId="4072"/>
    <cellStyle name="40% - Accent1 6 11 2" xfId="6986"/>
    <cellStyle name="40% - Accent1 6 11 3" xfId="9900"/>
    <cellStyle name="40% - Accent1 6 11 4" xfId="12812"/>
    <cellStyle name="40% - Accent1 6 11 5" xfId="15724"/>
    <cellStyle name="40% - Accent1 6 11 6" xfId="18636"/>
    <cellStyle name="40% - Accent1 6 12" xfId="3062"/>
    <cellStyle name="40% - Accent1 6 12 2" xfId="21240"/>
    <cellStyle name="40% - Accent1 6 13" xfId="5978"/>
    <cellStyle name="40% - Accent1 6 14" xfId="8890"/>
    <cellStyle name="40% - Accent1 6 15" xfId="11804"/>
    <cellStyle name="40% - Accent1 6 16" xfId="14716"/>
    <cellStyle name="40% - Accent1 6 17" xfId="17628"/>
    <cellStyle name="40% - Accent1 6 2" xfId="1267"/>
    <cellStyle name="40% - Accent1 6 2 2" xfId="2276"/>
    <cellStyle name="40% - Accent1 6 2 2 2" xfId="5192"/>
    <cellStyle name="40% - Accent1 6 2 2 3" xfId="8106"/>
    <cellStyle name="40% - Accent1 6 2 2 4" xfId="11020"/>
    <cellStyle name="40% - Accent1 6 2 2 5" xfId="13932"/>
    <cellStyle name="40% - Accent1 6 2 2 6" xfId="16844"/>
    <cellStyle name="40% - Accent1 6 2 2 7" xfId="19756"/>
    <cellStyle name="40% - Accent1 6 2 3" xfId="4184"/>
    <cellStyle name="40% - Accent1 6 2 3 2" xfId="7098"/>
    <cellStyle name="40% - Accent1 6 2 3 3" xfId="10012"/>
    <cellStyle name="40% - Accent1 6 2 3 4" xfId="12924"/>
    <cellStyle name="40% - Accent1 6 2 3 5" xfId="15836"/>
    <cellStyle name="40% - Accent1 6 2 3 6" xfId="18748"/>
    <cellStyle name="40% - Accent1 6 2 4" xfId="3286"/>
    <cellStyle name="40% - Accent1 6 2 4 2" xfId="21241"/>
    <cellStyle name="40% - Accent1 6 2 5" xfId="6202"/>
    <cellStyle name="40% - Accent1 6 2 6" xfId="9114"/>
    <cellStyle name="40% - Accent1 6 2 7" xfId="12028"/>
    <cellStyle name="40% - Accent1 6 2 8" xfId="14940"/>
    <cellStyle name="40% - Accent1 6 2 9" xfId="17852"/>
    <cellStyle name="40% - Accent1 6 3" xfId="1379"/>
    <cellStyle name="40% - Accent1 6 3 2" xfId="2388"/>
    <cellStyle name="40% - Accent1 6 3 2 2" xfId="5304"/>
    <cellStyle name="40% - Accent1 6 3 2 3" xfId="8218"/>
    <cellStyle name="40% - Accent1 6 3 2 4" xfId="11132"/>
    <cellStyle name="40% - Accent1 6 3 2 5" xfId="14044"/>
    <cellStyle name="40% - Accent1 6 3 2 6" xfId="16956"/>
    <cellStyle name="40% - Accent1 6 3 2 7" xfId="19868"/>
    <cellStyle name="40% - Accent1 6 3 3" xfId="4296"/>
    <cellStyle name="40% - Accent1 6 3 3 2" xfId="7210"/>
    <cellStyle name="40% - Accent1 6 3 3 3" xfId="10124"/>
    <cellStyle name="40% - Accent1 6 3 3 4" xfId="13036"/>
    <cellStyle name="40% - Accent1 6 3 3 5" xfId="15948"/>
    <cellStyle name="40% - Accent1 6 3 3 6" xfId="18860"/>
    <cellStyle name="40% - Accent1 6 3 4" xfId="3398"/>
    <cellStyle name="40% - Accent1 6 3 4 2" xfId="21242"/>
    <cellStyle name="40% - Accent1 6 3 5" xfId="6314"/>
    <cellStyle name="40% - Accent1 6 3 6" xfId="9226"/>
    <cellStyle name="40% - Accent1 6 3 7" xfId="12140"/>
    <cellStyle name="40% - Accent1 6 3 8" xfId="15052"/>
    <cellStyle name="40% - Accent1 6 3 9" xfId="17964"/>
    <cellStyle name="40% - Accent1 6 4" xfId="1491"/>
    <cellStyle name="40% - Accent1 6 4 2" xfId="2500"/>
    <cellStyle name="40% - Accent1 6 4 2 2" xfId="5416"/>
    <cellStyle name="40% - Accent1 6 4 2 3" xfId="8330"/>
    <cellStyle name="40% - Accent1 6 4 2 4" xfId="11244"/>
    <cellStyle name="40% - Accent1 6 4 2 5" xfId="14156"/>
    <cellStyle name="40% - Accent1 6 4 2 6" xfId="17068"/>
    <cellStyle name="40% - Accent1 6 4 2 7" xfId="19980"/>
    <cellStyle name="40% - Accent1 6 4 3" xfId="4408"/>
    <cellStyle name="40% - Accent1 6 4 3 2" xfId="7322"/>
    <cellStyle name="40% - Accent1 6 4 3 3" xfId="10236"/>
    <cellStyle name="40% - Accent1 6 4 3 4" xfId="13148"/>
    <cellStyle name="40% - Accent1 6 4 3 5" xfId="16060"/>
    <cellStyle name="40% - Accent1 6 4 3 6" xfId="18972"/>
    <cellStyle name="40% - Accent1 6 4 4" xfId="3510"/>
    <cellStyle name="40% - Accent1 6 4 5" xfId="6426"/>
    <cellStyle name="40% - Accent1 6 4 6" xfId="9338"/>
    <cellStyle name="40% - Accent1 6 4 7" xfId="12252"/>
    <cellStyle name="40% - Accent1 6 4 8" xfId="15164"/>
    <cellStyle name="40% - Accent1 6 4 9" xfId="18076"/>
    <cellStyle name="40% - Accent1 6 5" xfId="1603"/>
    <cellStyle name="40% - Accent1 6 5 2" xfId="2612"/>
    <cellStyle name="40% - Accent1 6 5 2 2" xfId="5528"/>
    <cellStyle name="40% - Accent1 6 5 2 3" xfId="8442"/>
    <cellStyle name="40% - Accent1 6 5 2 4" xfId="11356"/>
    <cellStyle name="40% - Accent1 6 5 2 5" xfId="14268"/>
    <cellStyle name="40% - Accent1 6 5 2 6" xfId="17180"/>
    <cellStyle name="40% - Accent1 6 5 2 7" xfId="20092"/>
    <cellStyle name="40% - Accent1 6 5 3" xfId="4520"/>
    <cellStyle name="40% - Accent1 6 5 3 2" xfId="7434"/>
    <cellStyle name="40% - Accent1 6 5 3 3" xfId="10348"/>
    <cellStyle name="40% - Accent1 6 5 3 4" xfId="13260"/>
    <cellStyle name="40% - Accent1 6 5 3 5" xfId="16172"/>
    <cellStyle name="40% - Accent1 6 5 3 6" xfId="19084"/>
    <cellStyle name="40% - Accent1 6 5 4" xfId="3622"/>
    <cellStyle name="40% - Accent1 6 5 5" xfId="6538"/>
    <cellStyle name="40% - Accent1 6 5 6" xfId="9450"/>
    <cellStyle name="40% - Accent1 6 5 7" xfId="12364"/>
    <cellStyle name="40% - Accent1 6 5 8" xfId="15276"/>
    <cellStyle name="40% - Accent1 6 5 9" xfId="18188"/>
    <cellStyle name="40% - Accent1 6 6" xfId="1715"/>
    <cellStyle name="40% - Accent1 6 6 2" xfId="2724"/>
    <cellStyle name="40% - Accent1 6 6 2 2" xfId="5640"/>
    <cellStyle name="40% - Accent1 6 6 2 3" xfId="8554"/>
    <cellStyle name="40% - Accent1 6 6 2 4" xfId="11468"/>
    <cellStyle name="40% - Accent1 6 6 2 5" xfId="14380"/>
    <cellStyle name="40% - Accent1 6 6 2 6" xfId="17292"/>
    <cellStyle name="40% - Accent1 6 6 2 7" xfId="20204"/>
    <cellStyle name="40% - Accent1 6 6 3" xfId="4632"/>
    <cellStyle name="40% - Accent1 6 6 3 2" xfId="7546"/>
    <cellStyle name="40% - Accent1 6 6 3 3" xfId="10460"/>
    <cellStyle name="40% - Accent1 6 6 3 4" xfId="13372"/>
    <cellStyle name="40% - Accent1 6 6 3 5" xfId="16284"/>
    <cellStyle name="40% - Accent1 6 6 3 6" xfId="19196"/>
    <cellStyle name="40% - Accent1 6 6 4" xfId="3734"/>
    <cellStyle name="40% - Accent1 6 6 5" xfId="6650"/>
    <cellStyle name="40% - Accent1 6 6 6" xfId="9562"/>
    <cellStyle name="40% - Accent1 6 6 7" xfId="12476"/>
    <cellStyle name="40% - Accent1 6 6 8" xfId="15388"/>
    <cellStyle name="40% - Accent1 6 6 9" xfId="18300"/>
    <cellStyle name="40% - Accent1 6 7" xfId="1827"/>
    <cellStyle name="40% - Accent1 6 7 2" xfId="2836"/>
    <cellStyle name="40% - Accent1 6 7 2 2" xfId="5752"/>
    <cellStyle name="40% - Accent1 6 7 2 3" xfId="8666"/>
    <cellStyle name="40% - Accent1 6 7 2 4" xfId="11580"/>
    <cellStyle name="40% - Accent1 6 7 2 5" xfId="14492"/>
    <cellStyle name="40% - Accent1 6 7 2 6" xfId="17404"/>
    <cellStyle name="40% - Accent1 6 7 2 7" xfId="20316"/>
    <cellStyle name="40% - Accent1 6 7 3" xfId="4744"/>
    <cellStyle name="40% - Accent1 6 7 3 2" xfId="7658"/>
    <cellStyle name="40% - Accent1 6 7 3 3" xfId="10572"/>
    <cellStyle name="40% - Accent1 6 7 3 4" xfId="13484"/>
    <cellStyle name="40% - Accent1 6 7 3 5" xfId="16396"/>
    <cellStyle name="40% - Accent1 6 7 3 6" xfId="19308"/>
    <cellStyle name="40% - Accent1 6 7 4" xfId="3846"/>
    <cellStyle name="40% - Accent1 6 7 5" xfId="6762"/>
    <cellStyle name="40% - Accent1 6 7 6" xfId="9674"/>
    <cellStyle name="40% - Accent1 6 7 7" xfId="12588"/>
    <cellStyle name="40% - Accent1 6 7 8" xfId="15500"/>
    <cellStyle name="40% - Accent1 6 7 9" xfId="18412"/>
    <cellStyle name="40% - Accent1 6 8" xfId="1939"/>
    <cellStyle name="40% - Accent1 6 8 2" xfId="2948"/>
    <cellStyle name="40% - Accent1 6 8 2 2" xfId="5864"/>
    <cellStyle name="40% - Accent1 6 8 2 3" xfId="8778"/>
    <cellStyle name="40% - Accent1 6 8 2 4" xfId="11692"/>
    <cellStyle name="40% - Accent1 6 8 2 5" xfId="14604"/>
    <cellStyle name="40% - Accent1 6 8 2 6" xfId="17516"/>
    <cellStyle name="40% - Accent1 6 8 2 7" xfId="20428"/>
    <cellStyle name="40% - Accent1 6 8 3" xfId="4856"/>
    <cellStyle name="40% - Accent1 6 8 3 2" xfId="7770"/>
    <cellStyle name="40% - Accent1 6 8 3 3" xfId="10684"/>
    <cellStyle name="40% - Accent1 6 8 3 4" xfId="13596"/>
    <cellStyle name="40% - Accent1 6 8 3 5" xfId="16508"/>
    <cellStyle name="40% - Accent1 6 8 3 6" xfId="19420"/>
    <cellStyle name="40% - Accent1 6 8 4" xfId="3958"/>
    <cellStyle name="40% - Accent1 6 8 5" xfId="6874"/>
    <cellStyle name="40% - Accent1 6 8 6" xfId="9786"/>
    <cellStyle name="40% - Accent1 6 8 7" xfId="12700"/>
    <cellStyle name="40% - Accent1 6 8 8" xfId="15612"/>
    <cellStyle name="40% - Accent1 6 8 9" xfId="18524"/>
    <cellStyle name="40% - Accent1 6 9" xfId="2164"/>
    <cellStyle name="40% - Accent1 6 9 2" xfId="5080"/>
    <cellStyle name="40% - Accent1 6 9 2 2" xfId="7994"/>
    <cellStyle name="40% - Accent1 6 9 2 3" xfId="10908"/>
    <cellStyle name="40% - Accent1 6 9 2 4" xfId="13820"/>
    <cellStyle name="40% - Accent1 6 9 2 5" xfId="16732"/>
    <cellStyle name="40% - Accent1 6 9 2 6" xfId="19644"/>
    <cellStyle name="40% - Accent1 6 9 3" xfId="3174"/>
    <cellStyle name="40% - Accent1 6 9 4" xfId="6090"/>
    <cellStyle name="40% - Accent1 6 9 5" xfId="9002"/>
    <cellStyle name="40% - Accent1 6 9 6" xfId="11916"/>
    <cellStyle name="40% - Accent1 6 9 7" xfId="14828"/>
    <cellStyle name="40% - Accent1 6 9 8" xfId="17740"/>
    <cellStyle name="40% - Accent1 7" xfId="1110"/>
    <cellStyle name="40% - Accent1 7 10" xfId="2065"/>
    <cellStyle name="40% - Accent1 7 10 2" xfId="4982"/>
    <cellStyle name="40% - Accent1 7 10 3" xfId="7896"/>
    <cellStyle name="40% - Accent1 7 10 4" xfId="10810"/>
    <cellStyle name="40% - Accent1 7 10 5" xfId="13722"/>
    <cellStyle name="40% - Accent1 7 10 6" xfId="16634"/>
    <cellStyle name="40% - Accent1 7 10 7" xfId="19546"/>
    <cellStyle name="40% - Accent1 7 11" xfId="4086"/>
    <cellStyle name="40% - Accent1 7 11 2" xfId="7000"/>
    <cellStyle name="40% - Accent1 7 11 3" xfId="9914"/>
    <cellStyle name="40% - Accent1 7 11 4" xfId="12826"/>
    <cellStyle name="40% - Accent1 7 11 5" xfId="15738"/>
    <cellStyle name="40% - Accent1 7 11 6" xfId="18650"/>
    <cellStyle name="40% - Accent1 7 12" xfId="3076"/>
    <cellStyle name="40% - Accent1 7 12 2" xfId="21243"/>
    <cellStyle name="40% - Accent1 7 13" xfId="5992"/>
    <cellStyle name="40% - Accent1 7 14" xfId="8904"/>
    <cellStyle name="40% - Accent1 7 15" xfId="11818"/>
    <cellStyle name="40% - Accent1 7 16" xfId="14730"/>
    <cellStyle name="40% - Accent1 7 17" xfId="17642"/>
    <cellStyle name="40% - Accent1 7 2" xfId="1281"/>
    <cellStyle name="40% - Accent1 7 2 2" xfId="2290"/>
    <cellStyle name="40% - Accent1 7 2 2 2" xfId="5206"/>
    <cellStyle name="40% - Accent1 7 2 2 3" xfId="8120"/>
    <cellStyle name="40% - Accent1 7 2 2 4" xfId="11034"/>
    <cellStyle name="40% - Accent1 7 2 2 5" xfId="13946"/>
    <cellStyle name="40% - Accent1 7 2 2 6" xfId="16858"/>
    <cellStyle name="40% - Accent1 7 2 2 7" xfId="19770"/>
    <cellStyle name="40% - Accent1 7 2 3" xfId="4198"/>
    <cellStyle name="40% - Accent1 7 2 3 2" xfId="7112"/>
    <cellStyle name="40% - Accent1 7 2 3 3" xfId="10026"/>
    <cellStyle name="40% - Accent1 7 2 3 4" xfId="12938"/>
    <cellStyle name="40% - Accent1 7 2 3 5" xfId="15850"/>
    <cellStyle name="40% - Accent1 7 2 3 6" xfId="18762"/>
    <cellStyle name="40% - Accent1 7 2 4" xfId="3300"/>
    <cellStyle name="40% - Accent1 7 2 4 2" xfId="21244"/>
    <cellStyle name="40% - Accent1 7 2 5" xfId="6216"/>
    <cellStyle name="40% - Accent1 7 2 6" xfId="9128"/>
    <cellStyle name="40% - Accent1 7 2 7" xfId="12042"/>
    <cellStyle name="40% - Accent1 7 2 8" xfId="14954"/>
    <cellStyle name="40% - Accent1 7 2 9" xfId="17866"/>
    <cellStyle name="40% - Accent1 7 3" xfId="1393"/>
    <cellStyle name="40% - Accent1 7 3 2" xfId="2402"/>
    <cellStyle name="40% - Accent1 7 3 2 2" xfId="5318"/>
    <cellStyle name="40% - Accent1 7 3 2 3" xfId="8232"/>
    <cellStyle name="40% - Accent1 7 3 2 4" xfId="11146"/>
    <cellStyle name="40% - Accent1 7 3 2 5" xfId="14058"/>
    <cellStyle name="40% - Accent1 7 3 2 6" xfId="16970"/>
    <cellStyle name="40% - Accent1 7 3 2 7" xfId="19882"/>
    <cellStyle name="40% - Accent1 7 3 3" xfId="4310"/>
    <cellStyle name="40% - Accent1 7 3 3 2" xfId="7224"/>
    <cellStyle name="40% - Accent1 7 3 3 3" xfId="10138"/>
    <cellStyle name="40% - Accent1 7 3 3 4" xfId="13050"/>
    <cellStyle name="40% - Accent1 7 3 3 5" xfId="15962"/>
    <cellStyle name="40% - Accent1 7 3 3 6" xfId="18874"/>
    <cellStyle name="40% - Accent1 7 3 4" xfId="3412"/>
    <cellStyle name="40% - Accent1 7 3 4 2" xfId="21245"/>
    <cellStyle name="40% - Accent1 7 3 5" xfId="6328"/>
    <cellStyle name="40% - Accent1 7 3 6" xfId="9240"/>
    <cellStyle name="40% - Accent1 7 3 7" xfId="12154"/>
    <cellStyle name="40% - Accent1 7 3 8" xfId="15066"/>
    <cellStyle name="40% - Accent1 7 3 9" xfId="17978"/>
    <cellStyle name="40% - Accent1 7 4" xfId="1505"/>
    <cellStyle name="40% - Accent1 7 4 2" xfId="2514"/>
    <cellStyle name="40% - Accent1 7 4 2 2" xfId="5430"/>
    <cellStyle name="40% - Accent1 7 4 2 3" xfId="8344"/>
    <cellStyle name="40% - Accent1 7 4 2 4" xfId="11258"/>
    <cellStyle name="40% - Accent1 7 4 2 5" xfId="14170"/>
    <cellStyle name="40% - Accent1 7 4 2 6" xfId="17082"/>
    <cellStyle name="40% - Accent1 7 4 2 7" xfId="19994"/>
    <cellStyle name="40% - Accent1 7 4 3" xfId="4422"/>
    <cellStyle name="40% - Accent1 7 4 3 2" xfId="7336"/>
    <cellStyle name="40% - Accent1 7 4 3 3" xfId="10250"/>
    <cellStyle name="40% - Accent1 7 4 3 4" xfId="13162"/>
    <cellStyle name="40% - Accent1 7 4 3 5" xfId="16074"/>
    <cellStyle name="40% - Accent1 7 4 3 6" xfId="18986"/>
    <cellStyle name="40% - Accent1 7 4 4" xfId="3524"/>
    <cellStyle name="40% - Accent1 7 4 5" xfId="6440"/>
    <cellStyle name="40% - Accent1 7 4 6" xfId="9352"/>
    <cellStyle name="40% - Accent1 7 4 7" xfId="12266"/>
    <cellStyle name="40% - Accent1 7 4 8" xfId="15178"/>
    <cellStyle name="40% - Accent1 7 4 9" xfId="18090"/>
    <cellStyle name="40% - Accent1 7 5" xfId="1617"/>
    <cellStyle name="40% - Accent1 7 5 2" xfId="2626"/>
    <cellStyle name="40% - Accent1 7 5 2 2" xfId="5542"/>
    <cellStyle name="40% - Accent1 7 5 2 3" xfId="8456"/>
    <cellStyle name="40% - Accent1 7 5 2 4" xfId="11370"/>
    <cellStyle name="40% - Accent1 7 5 2 5" xfId="14282"/>
    <cellStyle name="40% - Accent1 7 5 2 6" xfId="17194"/>
    <cellStyle name="40% - Accent1 7 5 2 7" xfId="20106"/>
    <cellStyle name="40% - Accent1 7 5 3" xfId="4534"/>
    <cellStyle name="40% - Accent1 7 5 3 2" xfId="7448"/>
    <cellStyle name="40% - Accent1 7 5 3 3" xfId="10362"/>
    <cellStyle name="40% - Accent1 7 5 3 4" xfId="13274"/>
    <cellStyle name="40% - Accent1 7 5 3 5" xfId="16186"/>
    <cellStyle name="40% - Accent1 7 5 3 6" xfId="19098"/>
    <cellStyle name="40% - Accent1 7 5 4" xfId="3636"/>
    <cellStyle name="40% - Accent1 7 5 5" xfId="6552"/>
    <cellStyle name="40% - Accent1 7 5 6" xfId="9464"/>
    <cellStyle name="40% - Accent1 7 5 7" xfId="12378"/>
    <cellStyle name="40% - Accent1 7 5 8" xfId="15290"/>
    <cellStyle name="40% - Accent1 7 5 9" xfId="18202"/>
    <cellStyle name="40% - Accent1 7 6" xfId="1729"/>
    <cellStyle name="40% - Accent1 7 6 2" xfId="2738"/>
    <cellStyle name="40% - Accent1 7 6 2 2" xfId="5654"/>
    <cellStyle name="40% - Accent1 7 6 2 3" xfId="8568"/>
    <cellStyle name="40% - Accent1 7 6 2 4" xfId="11482"/>
    <cellStyle name="40% - Accent1 7 6 2 5" xfId="14394"/>
    <cellStyle name="40% - Accent1 7 6 2 6" xfId="17306"/>
    <cellStyle name="40% - Accent1 7 6 2 7" xfId="20218"/>
    <cellStyle name="40% - Accent1 7 6 3" xfId="4646"/>
    <cellStyle name="40% - Accent1 7 6 3 2" xfId="7560"/>
    <cellStyle name="40% - Accent1 7 6 3 3" xfId="10474"/>
    <cellStyle name="40% - Accent1 7 6 3 4" xfId="13386"/>
    <cellStyle name="40% - Accent1 7 6 3 5" xfId="16298"/>
    <cellStyle name="40% - Accent1 7 6 3 6" xfId="19210"/>
    <cellStyle name="40% - Accent1 7 6 4" xfId="3748"/>
    <cellStyle name="40% - Accent1 7 6 5" xfId="6664"/>
    <cellStyle name="40% - Accent1 7 6 6" xfId="9576"/>
    <cellStyle name="40% - Accent1 7 6 7" xfId="12490"/>
    <cellStyle name="40% - Accent1 7 6 8" xfId="15402"/>
    <cellStyle name="40% - Accent1 7 6 9" xfId="18314"/>
    <cellStyle name="40% - Accent1 7 7" xfId="1841"/>
    <cellStyle name="40% - Accent1 7 7 2" xfId="2850"/>
    <cellStyle name="40% - Accent1 7 7 2 2" xfId="5766"/>
    <cellStyle name="40% - Accent1 7 7 2 3" xfId="8680"/>
    <cellStyle name="40% - Accent1 7 7 2 4" xfId="11594"/>
    <cellStyle name="40% - Accent1 7 7 2 5" xfId="14506"/>
    <cellStyle name="40% - Accent1 7 7 2 6" xfId="17418"/>
    <cellStyle name="40% - Accent1 7 7 2 7" xfId="20330"/>
    <cellStyle name="40% - Accent1 7 7 3" xfId="4758"/>
    <cellStyle name="40% - Accent1 7 7 3 2" xfId="7672"/>
    <cellStyle name="40% - Accent1 7 7 3 3" xfId="10586"/>
    <cellStyle name="40% - Accent1 7 7 3 4" xfId="13498"/>
    <cellStyle name="40% - Accent1 7 7 3 5" xfId="16410"/>
    <cellStyle name="40% - Accent1 7 7 3 6" xfId="19322"/>
    <cellStyle name="40% - Accent1 7 7 4" xfId="3860"/>
    <cellStyle name="40% - Accent1 7 7 5" xfId="6776"/>
    <cellStyle name="40% - Accent1 7 7 6" xfId="9688"/>
    <cellStyle name="40% - Accent1 7 7 7" xfId="12602"/>
    <cellStyle name="40% - Accent1 7 7 8" xfId="15514"/>
    <cellStyle name="40% - Accent1 7 7 9" xfId="18426"/>
    <cellStyle name="40% - Accent1 7 8" xfId="1953"/>
    <cellStyle name="40% - Accent1 7 8 2" xfId="2962"/>
    <cellStyle name="40% - Accent1 7 8 2 2" xfId="5878"/>
    <cellStyle name="40% - Accent1 7 8 2 3" xfId="8792"/>
    <cellStyle name="40% - Accent1 7 8 2 4" xfId="11706"/>
    <cellStyle name="40% - Accent1 7 8 2 5" xfId="14618"/>
    <cellStyle name="40% - Accent1 7 8 2 6" xfId="17530"/>
    <cellStyle name="40% - Accent1 7 8 2 7" xfId="20442"/>
    <cellStyle name="40% - Accent1 7 8 3" xfId="4870"/>
    <cellStyle name="40% - Accent1 7 8 3 2" xfId="7784"/>
    <cellStyle name="40% - Accent1 7 8 3 3" xfId="10698"/>
    <cellStyle name="40% - Accent1 7 8 3 4" xfId="13610"/>
    <cellStyle name="40% - Accent1 7 8 3 5" xfId="16522"/>
    <cellStyle name="40% - Accent1 7 8 3 6" xfId="19434"/>
    <cellStyle name="40% - Accent1 7 8 4" xfId="3972"/>
    <cellStyle name="40% - Accent1 7 8 5" xfId="6888"/>
    <cellStyle name="40% - Accent1 7 8 6" xfId="9800"/>
    <cellStyle name="40% - Accent1 7 8 7" xfId="12714"/>
    <cellStyle name="40% - Accent1 7 8 8" xfId="15626"/>
    <cellStyle name="40% - Accent1 7 8 9" xfId="18538"/>
    <cellStyle name="40% - Accent1 7 9" xfId="2178"/>
    <cellStyle name="40% - Accent1 7 9 2" xfId="5094"/>
    <cellStyle name="40% - Accent1 7 9 2 2" xfId="8008"/>
    <cellStyle name="40% - Accent1 7 9 2 3" xfId="10922"/>
    <cellStyle name="40% - Accent1 7 9 2 4" xfId="13834"/>
    <cellStyle name="40% - Accent1 7 9 2 5" xfId="16746"/>
    <cellStyle name="40% - Accent1 7 9 2 6" xfId="19658"/>
    <cellStyle name="40% - Accent1 7 9 3" xfId="3188"/>
    <cellStyle name="40% - Accent1 7 9 4" xfId="6104"/>
    <cellStyle name="40% - Accent1 7 9 5" xfId="9016"/>
    <cellStyle name="40% - Accent1 7 9 6" xfId="11930"/>
    <cellStyle name="40% - Accent1 7 9 7" xfId="14842"/>
    <cellStyle name="40% - Accent1 7 9 8" xfId="17754"/>
    <cellStyle name="40% - Accent1 8" xfId="1124"/>
    <cellStyle name="40% - Accent1 8 10" xfId="2079"/>
    <cellStyle name="40% - Accent1 8 10 2" xfId="4996"/>
    <cellStyle name="40% - Accent1 8 10 3" xfId="7910"/>
    <cellStyle name="40% - Accent1 8 10 4" xfId="10824"/>
    <cellStyle name="40% - Accent1 8 10 5" xfId="13736"/>
    <cellStyle name="40% - Accent1 8 10 6" xfId="16648"/>
    <cellStyle name="40% - Accent1 8 10 7" xfId="19560"/>
    <cellStyle name="40% - Accent1 8 11" xfId="4100"/>
    <cellStyle name="40% - Accent1 8 11 2" xfId="7014"/>
    <cellStyle name="40% - Accent1 8 11 3" xfId="9928"/>
    <cellStyle name="40% - Accent1 8 11 4" xfId="12840"/>
    <cellStyle name="40% - Accent1 8 11 5" xfId="15752"/>
    <cellStyle name="40% - Accent1 8 11 6" xfId="18664"/>
    <cellStyle name="40% - Accent1 8 12" xfId="3090"/>
    <cellStyle name="40% - Accent1 8 12 2" xfId="21246"/>
    <cellStyle name="40% - Accent1 8 13" xfId="6006"/>
    <cellStyle name="40% - Accent1 8 14" xfId="8918"/>
    <cellStyle name="40% - Accent1 8 15" xfId="11832"/>
    <cellStyle name="40% - Accent1 8 16" xfId="14744"/>
    <cellStyle name="40% - Accent1 8 17" xfId="17656"/>
    <cellStyle name="40% - Accent1 8 2" xfId="1295"/>
    <cellStyle name="40% - Accent1 8 2 2" xfId="2304"/>
    <cellStyle name="40% - Accent1 8 2 2 2" xfId="5220"/>
    <cellStyle name="40% - Accent1 8 2 2 3" xfId="8134"/>
    <cellStyle name="40% - Accent1 8 2 2 4" xfId="11048"/>
    <cellStyle name="40% - Accent1 8 2 2 5" xfId="13960"/>
    <cellStyle name="40% - Accent1 8 2 2 6" xfId="16872"/>
    <cellStyle name="40% - Accent1 8 2 2 7" xfId="19784"/>
    <cellStyle name="40% - Accent1 8 2 3" xfId="4212"/>
    <cellStyle name="40% - Accent1 8 2 3 2" xfId="7126"/>
    <cellStyle name="40% - Accent1 8 2 3 3" xfId="10040"/>
    <cellStyle name="40% - Accent1 8 2 3 4" xfId="12952"/>
    <cellStyle name="40% - Accent1 8 2 3 5" xfId="15864"/>
    <cellStyle name="40% - Accent1 8 2 3 6" xfId="18776"/>
    <cellStyle name="40% - Accent1 8 2 4" xfId="3314"/>
    <cellStyle name="40% - Accent1 8 2 4 2" xfId="21247"/>
    <cellStyle name="40% - Accent1 8 2 5" xfId="6230"/>
    <cellStyle name="40% - Accent1 8 2 6" xfId="9142"/>
    <cellStyle name="40% - Accent1 8 2 7" xfId="12056"/>
    <cellStyle name="40% - Accent1 8 2 8" xfId="14968"/>
    <cellStyle name="40% - Accent1 8 2 9" xfId="17880"/>
    <cellStyle name="40% - Accent1 8 3" xfId="1407"/>
    <cellStyle name="40% - Accent1 8 3 2" xfId="2416"/>
    <cellStyle name="40% - Accent1 8 3 2 2" xfId="5332"/>
    <cellStyle name="40% - Accent1 8 3 2 3" xfId="8246"/>
    <cellStyle name="40% - Accent1 8 3 2 4" xfId="11160"/>
    <cellStyle name="40% - Accent1 8 3 2 5" xfId="14072"/>
    <cellStyle name="40% - Accent1 8 3 2 6" xfId="16984"/>
    <cellStyle name="40% - Accent1 8 3 2 7" xfId="19896"/>
    <cellStyle name="40% - Accent1 8 3 3" xfId="4324"/>
    <cellStyle name="40% - Accent1 8 3 3 2" xfId="7238"/>
    <cellStyle name="40% - Accent1 8 3 3 3" xfId="10152"/>
    <cellStyle name="40% - Accent1 8 3 3 4" xfId="13064"/>
    <cellStyle name="40% - Accent1 8 3 3 5" xfId="15976"/>
    <cellStyle name="40% - Accent1 8 3 3 6" xfId="18888"/>
    <cellStyle name="40% - Accent1 8 3 4" xfId="3426"/>
    <cellStyle name="40% - Accent1 8 3 4 2" xfId="21248"/>
    <cellStyle name="40% - Accent1 8 3 5" xfId="6342"/>
    <cellStyle name="40% - Accent1 8 3 6" xfId="9254"/>
    <cellStyle name="40% - Accent1 8 3 7" xfId="12168"/>
    <cellStyle name="40% - Accent1 8 3 8" xfId="15080"/>
    <cellStyle name="40% - Accent1 8 3 9" xfId="17992"/>
    <cellStyle name="40% - Accent1 8 4" xfId="1519"/>
    <cellStyle name="40% - Accent1 8 4 2" xfId="2528"/>
    <cellStyle name="40% - Accent1 8 4 2 2" xfId="5444"/>
    <cellStyle name="40% - Accent1 8 4 2 3" xfId="8358"/>
    <cellStyle name="40% - Accent1 8 4 2 4" xfId="11272"/>
    <cellStyle name="40% - Accent1 8 4 2 5" xfId="14184"/>
    <cellStyle name="40% - Accent1 8 4 2 6" xfId="17096"/>
    <cellStyle name="40% - Accent1 8 4 2 7" xfId="20008"/>
    <cellStyle name="40% - Accent1 8 4 3" xfId="4436"/>
    <cellStyle name="40% - Accent1 8 4 3 2" xfId="7350"/>
    <cellStyle name="40% - Accent1 8 4 3 3" xfId="10264"/>
    <cellStyle name="40% - Accent1 8 4 3 4" xfId="13176"/>
    <cellStyle name="40% - Accent1 8 4 3 5" xfId="16088"/>
    <cellStyle name="40% - Accent1 8 4 3 6" xfId="19000"/>
    <cellStyle name="40% - Accent1 8 4 4" xfId="3538"/>
    <cellStyle name="40% - Accent1 8 4 5" xfId="6454"/>
    <cellStyle name="40% - Accent1 8 4 6" xfId="9366"/>
    <cellStyle name="40% - Accent1 8 4 7" xfId="12280"/>
    <cellStyle name="40% - Accent1 8 4 8" xfId="15192"/>
    <cellStyle name="40% - Accent1 8 4 9" xfId="18104"/>
    <cellStyle name="40% - Accent1 8 5" xfId="1631"/>
    <cellStyle name="40% - Accent1 8 5 2" xfId="2640"/>
    <cellStyle name="40% - Accent1 8 5 2 2" xfId="5556"/>
    <cellStyle name="40% - Accent1 8 5 2 3" xfId="8470"/>
    <cellStyle name="40% - Accent1 8 5 2 4" xfId="11384"/>
    <cellStyle name="40% - Accent1 8 5 2 5" xfId="14296"/>
    <cellStyle name="40% - Accent1 8 5 2 6" xfId="17208"/>
    <cellStyle name="40% - Accent1 8 5 2 7" xfId="20120"/>
    <cellStyle name="40% - Accent1 8 5 3" xfId="4548"/>
    <cellStyle name="40% - Accent1 8 5 3 2" xfId="7462"/>
    <cellStyle name="40% - Accent1 8 5 3 3" xfId="10376"/>
    <cellStyle name="40% - Accent1 8 5 3 4" xfId="13288"/>
    <cellStyle name="40% - Accent1 8 5 3 5" xfId="16200"/>
    <cellStyle name="40% - Accent1 8 5 3 6" xfId="19112"/>
    <cellStyle name="40% - Accent1 8 5 4" xfId="3650"/>
    <cellStyle name="40% - Accent1 8 5 5" xfId="6566"/>
    <cellStyle name="40% - Accent1 8 5 6" xfId="9478"/>
    <cellStyle name="40% - Accent1 8 5 7" xfId="12392"/>
    <cellStyle name="40% - Accent1 8 5 8" xfId="15304"/>
    <cellStyle name="40% - Accent1 8 5 9" xfId="18216"/>
    <cellStyle name="40% - Accent1 8 6" xfId="1743"/>
    <cellStyle name="40% - Accent1 8 6 2" xfId="2752"/>
    <cellStyle name="40% - Accent1 8 6 2 2" xfId="5668"/>
    <cellStyle name="40% - Accent1 8 6 2 3" xfId="8582"/>
    <cellStyle name="40% - Accent1 8 6 2 4" xfId="11496"/>
    <cellStyle name="40% - Accent1 8 6 2 5" xfId="14408"/>
    <cellStyle name="40% - Accent1 8 6 2 6" xfId="17320"/>
    <cellStyle name="40% - Accent1 8 6 2 7" xfId="20232"/>
    <cellStyle name="40% - Accent1 8 6 3" xfId="4660"/>
    <cellStyle name="40% - Accent1 8 6 3 2" xfId="7574"/>
    <cellStyle name="40% - Accent1 8 6 3 3" xfId="10488"/>
    <cellStyle name="40% - Accent1 8 6 3 4" xfId="13400"/>
    <cellStyle name="40% - Accent1 8 6 3 5" xfId="16312"/>
    <cellStyle name="40% - Accent1 8 6 3 6" xfId="19224"/>
    <cellStyle name="40% - Accent1 8 6 4" xfId="3762"/>
    <cellStyle name="40% - Accent1 8 6 5" xfId="6678"/>
    <cellStyle name="40% - Accent1 8 6 6" xfId="9590"/>
    <cellStyle name="40% - Accent1 8 6 7" xfId="12504"/>
    <cellStyle name="40% - Accent1 8 6 8" xfId="15416"/>
    <cellStyle name="40% - Accent1 8 6 9" xfId="18328"/>
    <cellStyle name="40% - Accent1 8 7" xfId="1855"/>
    <cellStyle name="40% - Accent1 8 7 2" xfId="2864"/>
    <cellStyle name="40% - Accent1 8 7 2 2" xfId="5780"/>
    <cellStyle name="40% - Accent1 8 7 2 3" xfId="8694"/>
    <cellStyle name="40% - Accent1 8 7 2 4" xfId="11608"/>
    <cellStyle name="40% - Accent1 8 7 2 5" xfId="14520"/>
    <cellStyle name="40% - Accent1 8 7 2 6" xfId="17432"/>
    <cellStyle name="40% - Accent1 8 7 2 7" xfId="20344"/>
    <cellStyle name="40% - Accent1 8 7 3" xfId="4772"/>
    <cellStyle name="40% - Accent1 8 7 3 2" xfId="7686"/>
    <cellStyle name="40% - Accent1 8 7 3 3" xfId="10600"/>
    <cellStyle name="40% - Accent1 8 7 3 4" xfId="13512"/>
    <cellStyle name="40% - Accent1 8 7 3 5" xfId="16424"/>
    <cellStyle name="40% - Accent1 8 7 3 6" xfId="19336"/>
    <cellStyle name="40% - Accent1 8 7 4" xfId="3874"/>
    <cellStyle name="40% - Accent1 8 7 5" xfId="6790"/>
    <cellStyle name="40% - Accent1 8 7 6" xfId="9702"/>
    <cellStyle name="40% - Accent1 8 7 7" xfId="12616"/>
    <cellStyle name="40% - Accent1 8 7 8" xfId="15528"/>
    <cellStyle name="40% - Accent1 8 7 9" xfId="18440"/>
    <cellStyle name="40% - Accent1 8 8" xfId="1967"/>
    <cellStyle name="40% - Accent1 8 8 2" xfId="2976"/>
    <cellStyle name="40% - Accent1 8 8 2 2" xfId="5892"/>
    <cellStyle name="40% - Accent1 8 8 2 3" xfId="8806"/>
    <cellStyle name="40% - Accent1 8 8 2 4" xfId="11720"/>
    <cellStyle name="40% - Accent1 8 8 2 5" xfId="14632"/>
    <cellStyle name="40% - Accent1 8 8 2 6" xfId="17544"/>
    <cellStyle name="40% - Accent1 8 8 2 7" xfId="20456"/>
    <cellStyle name="40% - Accent1 8 8 3" xfId="4884"/>
    <cellStyle name="40% - Accent1 8 8 3 2" xfId="7798"/>
    <cellStyle name="40% - Accent1 8 8 3 3" xfId="10712"/>
    <cellStyle name="40% - Accent1 8 8 3 4" xfId="13624"/>
    <cellStyle name="40% - Accent1 8 8 3 5" xfId="16536"/>
    <cellStyle name="40% - Accent1 8 8 3 6" xfId="19448"/>
    <cellStyle name="40% - Accent1 8 8 4" xfId="3986"/>
    <cellStyle name="40% - Accent1 8 8 5" xfId="6902"/>
    <cellStyle name="40% - Accent1 8 8 6" xfId="9814"/>
    <cellStyle name="40% - Accent1 8 8 7" xfId="12728"/>
    <cellStyle name="40% - Accent1 8 8 8" xfId="15640"/>
    <cellStyle name="40% - Accent1 8 8 9" xfId="18552"/>
    <cellStyle name="40% - Accent1 8 9" xfId="2192"/>
    <cellStyle name="40% - Accent1 8 9 2" xfId="5108"/>
    <cellStyle name="40% - Accent1 8 9 2 2" xfId="8022"/>
    <cellStyle name="40% - Accent1 8 9 2 3" xfId="10936"/>
    <cellStyle name="40% - Accent1 8 9 2 4" xfId="13848"/>
    <cellStyle name="40% - Accent1 8 9 2 5" xfId="16760"/>
    <cellStyle name="40% - Accent1 8 9 2 6" xfId="19672"/>
    <cellStyle name="40% - Accent1 8 9 3" xfId="3202"/>
    <cellStyle name="40% - Accent1 8 9 4" xfId="6118"/>
    <cellStyle name="40% - Accent1 8 9 5" xfId="9030"/>
    <cellStyle name="40% - Accent1 8 9 6" xfId="11944"/>
    <cellStyle name="40% - Accent1 8 9 7" xfId="14856"/>
    <cellStyle name="40% - Accent1 8 9 8" xfId="17768"/>
    <cellStyle name="40% - Accent1 9" xfId="1141"/>
    <cellStyle name="40% - Accent1 9 2" xfId="21250"/>
    <cellStyle name="40% - Accent1 9 3" xfId="21251"/>
    <cellStyle name="40% - Accent1 9 4" xfId="21249"/>
    <cellStyle name="40% - Accent2 10" xfId="1197"/>
    <cellStyle name="40% - Accent2 10 2" xfId="2206"/>
    <cellStyle name="40% - Accent2 10 2 2" xfId="5122"/>
    <cellStyle name="40% - Accent2 10 2 2 2" xfId="21254"/>
    <cellStyle name="40% - Accent2 10 2 3" xfId="8036"/>
    <cellStyle name="40% - Accent2 10 2 4" xfId="10950"/>
    <cellStyle name="40% - Accent2 10 2 5" xfId="13862"/>
    <cellStyle name="40% - Accent2 10 2 6" xfId="16774"/>
    <cellStyle name="40% - Accent2 10 2 7" xfId="19686"/>
    <cellStyle name="40% - Accent2 10 3" xfId="4114"/>
    <cellStyle name="40% - Accent2 10 3 2" xfId="7028"/>
    <cellStyle name="40% - Accent2 10 3 2 2" xfId="21255"/>
    <cellStyle name="40% - Accent2 10 3 3" xfId="9942"/>
    <cellStyle name="40% - Accent2 10 3 4" xfId="12854"/>
    <cellStyle name="40% - Accent2 10 3 5" xfId="15766"/>
    <cellStyle name="40% - Accent2 10 3 6" xfId="18678"/>
    <cellStyle name="40% - Accent2 10 4" xfId="3216"/>
    <cellStyle name="40% - Accent2 10 4 2" xfId="21253"/>
    <cellStyle name="40% - Accent2 10 5" xfId="6132"/>
    <cellStyle name="40% - Accent2 10 6" xfId="9044"/>
    <cellStyle name="40% - Accent2 10 7" xfId="11958"/>
    <cellStyle name="40% - Accent2 10 8" xfId="14870"/>
    <cellStyle name="40% - Accent2 10 9" xfId="17782"/>
    <cellStyle name="40% - Accent2 11" xfId="1309"/>
    <cellStyle name="40% - Accent2 11 2" xfId="2318"/>
    <cellStyle name="40% - Accent2 11 2 2" xfId="5234"/>
    <cellStyle name="40% - Accent2 11 2 2 2" xfId="21257"/>
    <cellStyle name="40% - Accent2 11 2 3" xfId="8148"/>
    <cellStyle name="40% - Accent2 11 2 4" xfId="11062"/>
    <cellStyle name="40% - Accent2 11 2 5" xfId="13974"/>
    <cellStyle name="40% - Accent2 11 2 6" xfId="16886"/>
    <cellStyle name="40% - Accent2 11 2 7" xfId="19798"/>
    <cellStyle name="40% - Accent2 11 3" xfId="4226"/>
    <cellStyle name="40% - Accent2 11 3 2" xfId="7140"/>
    <cellStyle name="40% - Accent2 11 3 2 2" xfId="21258"/>
    <cellStyle name="40% - Accent2 11 3 3" xfId="10054"/>
    <cellStyle name="40% - Accent2 11 3 4" xfId="12966"/>
    <cellStyle name="40% - Accent2 11 3 5" xfId="15878"/>
    <cellStyle name="40% - Accent2 11 3 6" xfId="18790"/>
    <cellStyle name="40% - Accent2 11 4" xfId="3328"/>
    <cellStyle name="40% - Accent2 11 4 2" xfId="21256"/>
    <cellStyle name="40% - Accent2 11 5" xfId="6244"/>
    <cellStyle name="40% - Accent2 11 6" xfId="9156"/>
    <cellStyle name="40% - Accent2 11 7" xfId="12070"/>
    <cellStyle name="40% - Accent2 11 8" xfId="14982"/>
    <cellStyle name="40% - Accent2 11 9" xfId="17894"/>
    <cellStyle name="40% - Accent2 12" xfId="1421"/>
    <cellStyle name="40% - Accent2 12 2" xfId="2430"/>
    <cellStyle name="40% - Accent2 12 2 2" xfId="5346"/>
    <cellStyle name="40% - Accent2 12 2 2 2" xfId="21260"/>
    <cellStyle name="40% - Accent2 12 2 3" xfId="8260"/>
    <cellStyle name="40% - Accent2 12 2 4" xfId="11174"/>
    <cellStyle name="40% - Accent2 12 2 5" xfId="14086"/>
    <cellStyle name="40% - Accent2 12 2 6" xfId="16998"/>
    <cellStyle name="40% - Accent2 12 2 7" xfId="19910"/>
    <cellStyle name="40% - Accent2 12 3" xfId="4338"/>
    <cellStyle name="40% - Accent2 12 3 2" xfId="7252"/>
    <cellStyle name="40% - Accent2 12 3 3" xfId="10166"/>
    <cellStyle name="40% - Accent2 12 3 4" xfId="13078"/>
    <cellStyle name="40% - Accent2 12 3 5" xfId="15990"/>
    <cellStyle name="40% - Accent2 12 3 6" xfId="18902"/>
    <cellStyle name="40% - Accent2 12 4" xfId="3440"/>
    <cellStyle name="40% - Accent2 12 4 2" xfId="21259"/>
    <cellStyle name="40% - Accent2 12 5" xfId="6356"/>
    <cellStyle name="40% - Accent2 12 6" xfId="9268"/>
    <cellStyle name="40% - Accent2 12 7" xfId="12182"/>
    <cellStyle name="40% - Accent2 12 8" xfId="15094"/>
    <cellStyle name="40% - Accent2 12 9" xfId="18006"/>
    <cellStyle name="40% - Accent2 13" xfId="1533"/>
    <cellStyle name="40% - Accent2 13 2" xfId="2542"/>
    <cellStyle name="40% - Accent2 13 2 2" xfId="5458"/>
    <cellStyle name="40% - Accent2 13 2 2 2" xfId="21261"/>
    <cellStyle name="40% - Accent2 13 2 3" xfId="8372"/>
    <cellStyle name="40% - Accent2 13 2 4" xfId="11286"/>
    <cellStyle name="40% - Accent2 13 2 5" xfId="14198"/>
    <cellStyle name="40% - Accent2 13 2 6" xfId="17110"/>
    <cellStyle name="40% - Accent2 13 2 7" xfId="20022"/>
    <cellStyle name="40% - Accent2 13 3" xfId="4450"/>
    <cellStyle name="40% - Accent2 13 3 2" xfId="7364"/>
    <cellStyle name="40% - Accent2 13 3 2 2" xfId="21262"/>
    <cellStyle name="40% - Accent2 13 3 3" xfId="10278"/>
    <cellStyle name="40% - Accent2 13 3 4" xfId="13190"/>
    <cellStyle name="40% - Accent2 13 3 5" xfId="16102"/>
    <cellStyle name="40% - Accent2 13 3 6" xfId="19014"/>
    <cellStyle name="40% - Accent2 13 4" xfId="3552"/>
    <cellStyle name="40% - Accent2 13 5" xfId="6468"/>
    <cellStyle name="40% - Accent2 13 6" xfId="9380"/>
    <cellStyle name="40% - Accent2 13 7" xfId="12294"/>
    <cellStyle name="40% - Accent2 13 8" xfId="15206"/>
    <cellStyle name="40% - Accent2 13 9" xfId="18118"/>
    <cellStyle name="40% - Accent2 14" xfId="1645"/>
    <cellStyle name="40% - Accent2 14 2" xfId="2654"/>
    <cellStyle name="40% - Accent2 14 2 2" xfId="5570"/>
    <cellStyle name="40% - Accent2 14 2 2 2" xfId="21264"/>
    <cellStyle name="40% - Accent2 14 2 3" xfId="8484"/>
    <cellStyle name="40% - Accent2 14 2 4" xfId="11398"/>
    <cellStyle name="40% - Accent2 14 2 5" xfId="14310"/>
    <cellStyle name="40% - Accent2 14 2 6" xfId="17222"/>
    <cellStyle name="40% - Accent2 14 2 7" xfId="20134"/>
    <cellStyle name="40% - Accent2 14 3" xfId="4562"/>
    <cellStyle name="40% - Accent2 14 3 2" xfId="7476"/>
    <cellStyle name="40% - Accent2 14 3 2 2" xfId="21265"/>
    <cellStyle name="40% - Accent2 14 3 3" xfId="10390"/>
    <cellStyle name="40% - Accent2 14 3 4" xfId="13302"/>
    <cellStyle name="40% - Accent2 14 3 5" xfId="16214"/>
    <cellStyle name="40% - Accent2 14 3 6" xfId="19126"/>
    <cellStyle name="40% - Accent2 14 4" xfId="3664"/>
    <cellStyle name="40% - Accent2 14 4 2" xfId="21263"/>
    <cellStyle name="40% - Accent2 14 5" xfId="6580"/>
    <cellStyle name="40% - Accent2 14 6" xfId="9492"/>
    <cellStyle name="40% - Accent2 14 7" xfId="12406"/>
    <cellStyle name="40% - Accent2 14 8" xfId="15318"/>
    <cellStyle name="40% - Accent2 14 9" xfId="18230"/>
    <cellStyle name="40% - Accent2 15" xfId="1757"/>
    <cellStyle name="40% - Accent2 15 2" xfId="2766"/>
    <cellStyle name="40% - Accent2 15 2 2" xfId="5682"/>
    <cellStyle name="40% - Accent2 15 2 2 2" xfId="21267"/>
    <cellStyle name="40% - Accent2 15 2 3" xfId="8596"/>
    <cellStyle name="40% - Accent2 15 2 4" xfId="11510"/>
    <cellStyle name="40% - Accent2 15 2 5" xfId="14422"/>
    <cellStyle name="40% - Accent2 15 2 6" xfId="17334"/>
    <cellStyle name="40% - Accent2 15 2 7" xfId="20246"/>
    <cellStyle name="40% - Accent2 15 3" xfId="4674"/>
    <cellStyle name="40% - Accent2 15 3 2" xfId="7588"/>
    <cellStyle name="40% - Accent2 15 3 2 2" xfId="21268"/>
    <cellStyle name="40% - Accent2 15 3 3" xfId="10502"/>
    <cellStyle name="40% - Accent2 15 3 4" xfId="13414"/>
    <cellStyle name="40% - Accent2 15 3 5" xfId="16326"/>
    <cellStyle name="40% - Accent2 15 3 6" xfId="19238"/>
    <cellStyle name="40% - Accent2 15 4" xfId="3776"/>
    <cellStyle name="40% - Accent2 15 4 2" xfId="21266"/>
    <cellStyle name="40% - Accent2 15 5" xfId="6692"/>
    <cellStyle name="40% - Accent2 15 6" xfId="9604"/>
    <cellStyle name="40% - Accent2 15 7" xfId="12518"/>
    <cellStyle name="40% - Accent2 15 8" xfId="15430"/>
    <cellStyle name="40% - Accent2 15 9" xfId="18342"/>
    <cellStyle name="40% - Accent2 16" xfId="1869"/>
    <cellStyle name="40% - Accent2 16 2" xfId="2878"/>
    <cellStyle name="40% - Accent2 16 2 2" xfId="5794"/>
    <cellStyle name="40% - Accent2 16 2 2 2" xfId="21270"/>
    <cellStyle name="40% - Accent2 16 2 3" xfId="8708"/>
    <cellStyle name="40% - Accent2 16 2 4" xfId="11622"/>
    <cellStyle name="40% - Accent2 16 2 5" xfId="14534"/>
    <cellStyle name="40% - Accent2 16 2 6" xfId="17446"/>
    <cellStyle name="40% - Accent2 16 2 7" xfId="20358"/>
    <cellStyle name="40% - Accent2 16 3" xfId="4786"/>
    <cellStyle name="40% - Accent2 16 3 2" xfId="7700"/>
    <cellStyle name="40% - Accent2 16 3 2 2" xfId="21271"/>
    <cellStyle name="40% - Accent2 16 3 3" xfId="10614"/>
    <cellStyle name="40% - Accent2 16 3 4" xfId="13526"/>
    <cellStyle name="40% - Accent2 16 3 5" xfId="16438"/>
    <cellStyle name="40% - Accent2 16 3 6" xfId="19350"/>
    <cellStyle name="40% - Accent2 16 4" xfId="3888"/>
    <cellStyle name="40% - Accent2 16 4 2" xfId="21269"/>
    <cellStyle name="40% - Accent2 16 5" xfId="6804"/>
    <cellStyle name="40% - Accent2 16 6" xfId="9716"/>
    <cellStyle name="40% - Accent2 16 7" xfId="12630"/>
    <cellStyle name="40% - Accent2 16 8" xfId="15542"/>
    <cellStyle name="40% - Accent2 16 9" xfId="18454"/>
    <cellStyle name="40% - Accent2 17" xfId="2094"/>
    <cellStyle name="40% - Accent2 17 2" xfId="5010"/>
    <cellStyle name="40% - Accent2 17 2 2" xfId="7924"/>
    <cellStyle name="40% - Accent2 17 2 2 2" xfId="21273"/>
    <cellStyle name="40% - Accent2 17 2 3" xfId="10838"/>
    <cellStyle name="40% - Accent2 17 2 4" xfId="13750"/>
    <cellStyle name="40% - Accent2 17 2 5" xfId="16662"/>
    <cellStyle name="40% - Accent2 17 2 6" xfId="19574"/>
    <cellStyle name="40% - Accent2 17 3" xfId="3104"/>
    <cellStyle name="40% - Accent2 17 3 2" xfId="21274"/>
    <cellStyle name="40% - Accent2 17 4" xfId="6020"/>
    <cellStyle name="40% - Accent2 17 4 2" xfId="21272"/>
    <cellStyle name="40% - Accent2 17 5" xfId="8932"/>
    <cellStyle name="40% - Accent2 17 6" xfId="11846"/>
    <cellStyle name="40% - Accent2 17 7" xfId="14758"/>
    <cellStyle name="40% - Accent2 17 8" xfId="17670"/>
    <cellStyle name="40% - Accent2 18" xfId="1981"/>
    <cellStyle name="40% - Accent2 18 2" xfId="4898"/>
    <cellStyle name="40% - Accent2 18 2 2" xfId="21276"/>
    <cellStyle name="40% - Accent2 18 3" xfId="7812"/>
    <cellStyle name="40% - Accent2 18 3 2" xfId="21277"/>
    <cellStyle name="40% - Accent2 18 4" xfId="10726"/>
    <cellStyle name="40% - Accent2 18 4 2" xfId="21275"/>
    <cellStyle name="40% - Accent2 18 5" xfId="13638"/>
    <cellStyle name="40% - Accent2 18 6" xfId="16550"/>
    <cellStyle name="40% - Accent2 18 7" xfId="19462"/>
    <cellStyle name="40% - Accent2 19" xfId="4002"/>
    <cellStyle name="40% - Accent2 19 2" xfId="6916"/>
    <cellStyle name="40% - Accent2 19 2 2" xfId="21279"/>
    <cellStyle name="40% - Accent2 19 3" xfId="9830"/>
    <cellStyle name="40% - Accent2 19 3 2" xfId="21280"/>
    <cellStyle name="40% - Accent2 19 4" xfId="12742"/>
    <cellStyle name="40% - Accent2 19 4 2" xfId="21278"/>
    <cellStyle name="40% - Accent2 19 5" xfId="15654"/>
    <cellStyle name="40% - Accent2 19 6" xfId="18566"/>
    <cellStyle name="40% - Accent2 2" xfId="256"/>
    <cellStyle name="40% - Accent2 2 10" xfId="2110"/>
    <cellStyle name="40% - Accent2 2 10 2" xfId="5026"/>
    <cellStyle name="40% - Accent2 2 10 2 2" xfId="7940"/>
    <cellStyle name="40% - Accent2 2 10 2 3" xfId="10854"/>
    <cellStyle name="40% - Accent2 2 10 2 4" xfId="13766"/>
    <cellStyle name="40% - Accent2 2 10 2 5" xfId="16678"/>
    <cellStyle name="40% - Accent2 2 10 2 6" xfId="19590"/>
    <cellStyle name="40% - Accent2 2 10 3" xfId="3120"/>
    <cellStyle name="40% - Accent2 2 10 3 2" xfId="21282"/>
    <cellStyle name="40% - Accent2 2 10 4" xfId="6036"/>
    <cellStyle name="40% - Accent2 2 10 5" xfId="8948"/>
    <cellStyle name="40% - Accent2 2 10 6" xfId="11862"/>
    <cellStyle name="40% - Accent2 2 10 7" xfId="14774"/>
    <cellStyle name="40% - Accent2 2 10 8" xfId="17686"/>
    <cellStyle name="40% - Accent2 2 11" xfId="1997"/>
    <cellStyle name="40% - Accent2 2 11 2" xfId="4914"/>
    <cellStyle name="40% - Accent2 2 11 2 2" xfId="21283"/>
    <cellStyle name="40% - Accent2 2 11 3" xfId="7828"/>
    <cellStyle name="40% - Accent2 2 11 4" xfId="10742"/>
    <cellStyle name="40% - Accent2 2 11 5" xfId="13654"/>
    <cellStyle name="40% - Accent2 2 11 6" xfId="16566"/>
    <cellStyle name="40% - Accent2 2 11 7" xfId="19478"/>
    <cellStyle name="40% - Accent2 2 12" xfId="4018"/>
    <cellStyle name="40% - Accent2 2 12 2" xfId="6932"/>
    <cellStyle name="40% - Accent2 2 12 2 2" xfId="21284"/>
    <cellStyle name="40% - Accent2 2 12 3" xfId="9846"/>
    <cellStyle name="40% - Accent2 2 12 4" xfId="12758"/>
    <cellStyle name="40% - Accent2 2 12 5" xfId="15670"/>
    <cellStyle name="40% - Accent2 2 12 6" xfId="18582"/>
    <cellStyle name="40% - Accent2 2 13" xfId="3008"/>
    <cellStyle name="40% - Accent2 2 13 2" xfId="21285"/>
    <cellStyle name="40% - Accent2 2 14" xfId="5924"/>
    <cellStyle name="40% - Accent2 2 14 2" xfId="21286"/>
    <cellStyle name="40% - Accent2 2 15" xfId="8836"/>
    <cellStyle name="40% - Accent2 2 15 2" xfId="21287"/>
    <cellStyle name="40% - Accent2 2 16" xfId="11750"/>
    <cellStyle name="40% - Accent2 2 16 2" xfId="21288"/>
    <cellStyle name="40% - Accent2 2 17" xfId="14662"/>
    <cellStyle name="40% - Accent2 2 17 2" xfId="21289"/>
    <cellStyle name="40% - Accent2 2 18" xfId="21290"/>
    <cellStyle name="40% - Accent2 2 19" xfId="21291"/>
    <cellStyle name="40% - Accent2 2 2" xfId="257"/>
    <cellStyle name="40% - Accent2 2 2 2" xfId="258"/>
    <cellStyle name="40% - Accent2 2 2 2 2" xfId="21281"/>
    <cellStyle name="40% - Accent2 2 2 2 3" xfId="55336"/>
    <cellStyle name="40% - Accent2 2 2 3" xfId="1188"/>
    <cellStyle name="40% - Accent2 2 2 4" xfId="55335"/>
    <cellStyle name="40% - Accent2 2 20" xfId="21292"/>
    <cellStyle name="40% - Accent2 2 21" xfId="21293"/>
    <cellStyle name="40% - Accent2 2 22" xfId="21294"/>
    <cellStyle name="40% - Accent2 2 23" xfId="21295"/>
    <cellStyle name="40% - Accent2 2 24" xfId="21296"/>
    <cellStyle name="40% - Accent2 2 25" xfId="21297"/>
    <cellStyle name="40% - Accent2 2 26" xfId="21298"/>
    <cellStyle name="40% - Accent2 2 27" xfId="21299"/>
    <cellStyle name="40% - Accent2 2 28" xfId="21300"/>
    <cellStyle name="40% - Accent2 2 29" xfId="21301"/>
    <cellStyle name="40% - Accent2 2 3" xfId="259"/>
    <cellStyle name="40% - Accent2 2 3 10" xfId="1213"/>
    <cellStyle name="40% - Accent2 2 3 11" xfId="55337"/>
    <cellStyle name="40% - Accent2 2 3 2" xfId="260"/>
    <cellStyle name="40% - Accent2 2 3 2 2" xfId="5138"/>
    <cellStyle name="40% - Accent2 2 3 2 3" xfId="8052"/>
    <cellStyle name="40% - Accent2 2 3 2 4" xfId="10966"/>
    <cellStyle name="40% - Accent2 2 3 2 5" xfId="13878"/>
    <cellStyle name="40% - Accent2 2 3 2 6" xfId="16790"/>
    <cellStyle name="40% - Accent2 2 3 2 7" xfId="19702"/>
    <cellStyle name="40% - Accent2 2 3 2 8" xfId="2222"/>
    <cellStyle name="40% - Accent2 2 3 2 9" xfId="55338"/>
    <cellStyle name="40% - Accent2 2 3 3" xfId="4130"/>
    <cellStyle name="40% - Accent2 2 3 3 2" xfId="7044"/>
    <cellStyle name="40% - Accent2 2 3 3 3" xfId="9958"/>
    <cellStyle name="40% - Accent2 2 3 3 4" xfId="12870"/>
    <cellStyle name="40% - Accent2 2 3 3 5" xfId="15782"/>
    <cellStyle name="40% - Accent2 2 3 3 6" xfId="18694"/>
    <cellStyle name="40% - Accent2 2 3 4" xfId="3232"/>
    <cellStyle name="40% - Accent2 2 3 4 2" xfId="21302"/>
    <cellStyle name="40% - Accent2 2 3 5" xfId="6148"/>
    <cellStyle name="40% - Accent2 2 3 6" xfId="9060"/>
    <cellStyle name="40% - Accent2 2 3 7" xfId="11974"/>
    <cellStyle name="40% - Accent2 2 3 8" xfId="14886"/>
    <cellStyle name="40% - Accent2 2 3 9" xfId="17798"/>
    <cellStyle name="40% - Accent2 2 30" xfId="21303"/>
    <cellStyle name="40% - Accent2 2 31" xfId="21252"/>
    <cellStyle name="40% - Accent2 2 32" xfId="17574"/>
    <cellStyle name="40% - Accent2 2 33" xfId="1042"/>
    <cellStyle name="40% - Accent2 2 34" xfId="973"/>
    <cellStyle name="40% - Accent2 2 35" xfId="54487"/>
    <cellStyle name="40% - Accent2 2 4" xfId="261"/>
    <cellStyle name="40% - Accent2 2 4 10" xfId="1325"/>
    <cellStyle name="40% - Accent2 2 4 11" xfId="55339"/>
    <cellStyle name="40% - Accent2 2 4 2" xfId="2334"/>
    <cellStyle name="40% - Accent2 2 4 2 2" xfId="5250"/>
    <cellStyle name="40% - Accent2 2 4 2 3" xfId="8164"/>
    <cellStyle name="40% - Accent2 2 4 2 4" xfId="11078"/>
    <cellStyle name="40% - Accent2 2 4 2 5" xfId="13990"/>
    <cellStyle name="40% - Accent2 2 4 2 6" xfId="16902"/>
    <cellStyle name="40% - Accent2 2 4 2 7" xfId="19814"/>
    <cellStyle name="40% - Accent2 2 4 3" xfId="4242"/>
    <cellStyle name="40% - Accent2 2 4 3 2" xfId="7156"/>
    <cellStyle name="40% - Accent2 2 4 3 3" xfId="10070"/>
    <cellStyle name="40% - Accent2 2 4 3 4" xfId="12982"/>
    <cellStyle name="40% - Accent2 2 4 3 5" xfId="15894"/>
    <cellStyle name="40% - Accent2 2 4 3 6" xfId="18806"/>
    <cellStyle name="40% - Accent2 2 4 4" xfId="3344"/>
    <cellStyle name="40% - Accent2 2 4 4 2" xfId="21304"/>
    <cellStyle name="40% - Accent2 2 4 5" xfId="6260"/>
    <cellStyle name="40% - Accent2 2 4 6" xfId="9172"/>
    <cellStyle name="40% - Accent2 2 4 7" xfId="12086"/>
    <cellStyle name="40% - Accent2 2 4 8" xfId="14998"/>
    <cellStyle name="40% - Accent2 2 4 9" xfId="17910"/>
    <cellStyle name="40% - Accent2 2 5" xfId="262"/>
    <cellStyle name="40% - Accent2 2 5 10" xfId="1437"/>
    <cellStyle name="40% - Accent2 2 5 11" xfId="55340"/>
    <cellStyle name="40% - Accent2 2 5 2" xfId="2446"/>
    <cellStyle name="40% - Accent2 2 5 2 2" xfId="5362"/>
    <cellStyle name="40% - Accent2 2 5 2 3" xfId="8276"/>
    <cellStyle name="40% - Accent2 2 5 2 4" xfId="11190"/>
    <cellStyle name="40% - Accent2 2 5 2 5" xfId="14102"/>
    <cellStyle name="40% - Accent2 2 5 2 6" xfId="17014"/>
    <cellStyle name="40% - Accent2 2 5 2 7" xfId="19926"/>
    <cellStyle name="40% - Accent2 2 5 3" xfId="4354"/>
    <cellStyle name="40% - Accent2 2 5 3 2" xfId="7268"/>
    <cellStyle name="40% - Accent2 2 5 3 3" xfId="10182"/>
    <cellStyle name="40% - Accent2 2 5 3 4" xfId="13094"/>
    <cellStyle name="40% - Accent2 2 5 3 5" xfId="16006"/>
    <cellStyle name="40% - Accent2 2 5 3 6" xfId="18918"/>
    <cellStyle name="40% - Accent2 2 5 4" xfId="3456"/>
    <cellStyle name="40% - Accent2 2 5 4 2" xfId="21305"/>
    <cellStyle name="40% - Accent2 2 5 5" xfId="6372"/>
    <cellStyle name="40% - Accent2 2 5 6" xfId="9284"/>
    <cellStyle name="40% - Accent2 2 5 7" xfId="12198"/>
    <cellStyle name="40% - Accent2 2 5 8" xfId="15110"/>
    <cellStyle name="40% - Accent2 2 5 9" xfId="18022"/>
    <cellStyle name="40% - Accent2 2 6" xfId="263"/>
    <cellStyle name="40% - Accent2 2 6 10" xfId="1549"/>
    <cellStyle name="40% - Accent2 2 6 11" xfId="55341"/>
    <cellStyle name="40% - Accent2 2 6 2" xfId="2558"/>
    <cellStyle name="40% - Accent2 2 6 2 2" xfId="5474"/>
    <cellStyle name="40% - Accent2 2 6 2 3" xfId="8388"/>
    <cellStyle name="40% - Accent2 2 6 2 4" xfId="11302"/>
    <cellStyle name="40% - Accent2 2 6 2 5" xfId="14214"/>
    <cellStyle name="40% - Accent2 2 6 2 6" xfId="17126"/>
    <cellStyle name="40% - Accent2 2 6 2 7" xfId="20038"/>
    <cellStyle name="40% - Accent2 2 6 3" xfId="4466"/>
    <cellStyle name="40% - Accent2 2 6 3 2" xfId="7380"/>
    <cellStyle name="40% - Accent2 2 6 3 3" xfId="10294"/>
    <cellStyle name="40% - Accent2 2 6 3 4" xfId="13206"/>
    <cellStyle name="40% - Accent2 2 6 3 5" xfId="16118"/>
    <cellStyle name="40% - Accent2 2 6 3 6" xfId="19030"/>
    <cellStyle name="40% - Accent2 2 6 4" xfId="3568"/>
    <cellStyle name="40% - Accent2 2 6 4 2" xfId="21306"/>
    <cellStyle name="40% - Accent2 2 6 5" xfId="6484"/>
    <cellStyle name="40% - Accent2 2 6 6" xfId="9396"/>
    <cellStyle name="40% - Accent2 2 6 7" xfId="12310"/>
    <cellStyle name="40% - Accent2 2 6 8" xfId="15222"/>
    <cellStyle name="40% - Accent2 2 6 9" xfId="18134"/>
    <cellStyle name="40% - Accent2 2 7" xfId="1661"/>
    <cellStyle name="40% - Accent2 2 7 10" xfId="55334"/>
    <cellStyle name="40% - Accent2 2 7 2" xfId="2670"/>
    <cellStyle name="40% - Accent2 2 7 2 2" xfId="5586"/>
    <cellStyle name="40% - Accent2 2 7 2 3" xfId="8500"/>
    <cellStyle name="40% - Accent2 2 7 2 4" xfId="11414"/>
    <cellStyle name="40% - Accent2 2 7 2 5" xfId="14326"/>
    <cellStyle name="40% - Accent2 2 7 2 6" xfId="17238"/>
    <cellStyle name="40% - Accent2 2 7 2 7" xfId="20150"/>
    <cellStyle name="40% - Accent2 2 7 3" xfId="4578"/>
    <cellStyle name="40% - Accent2 2 7 3 2" xfId="7492"/>
    <cellStyle name="40% - Accent2 2 7 3 3" xfId="10406"/>
    <cellStyle name="40% - Accent2 2 7 3 4" xfId="13318"/>
    <cellStyle name="40% - Accent2 2 7 3 5" xfId="16230"/>
    <cellStyle name="40% - Accent2 2 7 3 6" xfId="19142"/>
    <cellStyle name="40% - Accent2 2 7 4" xfId="3680"/>
    <cellStyle name="40% - Accent2 2 7 4 2" xfId="21307"/>
    <cellStyle name="40% - Accent2 2 7 5" xfId="6596"/>
    <cellStyle name="40% - Accent2 2 7 6" xfId="9508"/>
    <cellStyle name="40% - Accent2 2 7 7" xfId="12422"/>
    <cellStyle name="40% - Accent2 2 7 8" xfId="15334"/>
    <cellStyle name="40% - Accent2 2 7 9" xfId="18246"/>
    <cellStyle name="40% - Accent2 2 8" xfId="1773"/>
    <cellStyle name="40% - Accent2 2 8 2" xfId="2782"/>
    <cellStyle name="40% - Accent2 2 8 2 2" xfId="5698"/>
    <cellStyle name="40% - Accent2 2 8 2 3" xfId="8612"/>
    <cellStyle name="40% - Accent2 2 8 2 4" xfId="11526"/>
    <cellStyle name="40% - Accent2 2 8 2 5" xfId="14438"/>
    <cellStyle name="40% - Accent2 2 8 2 6" xfId="17350"/>
    <cellStyle name="40% - Accent2 2 8 2 7" xfId="20262"/>
    <cellStyle name="40% - Accent2 2 8 3" xfId="4690"/>
    <cellStyle name="40% - Accent2 2 8 3 2" xfId="7604"/>
    <cellStyle name="40% - Accent2 2 8 3 3" xfId="10518"/>
    <cellStyle name="40% - Accent2 2 8 3 4" xfId="13430"/>
    <cellStyle name="40% - Accent2 2 8 3 5" xfId="16342"/>
    <cellStyle name="40% - Accent2 2 8 3 6" xfId="19254"/>
    <cellStyle name="40% - Accent2 2 8 4" xfId="3792"/>
    <cellStyle name="40% - Accent2 2 8 4 2" xfId="21308"/>
    <cellStyle name="40% - Accent2 2 8 5" xfId="6708"/>
    <cellStyle name="40% - Accent2 2 8 6" xfId="9620"/>
    <cellStyle name="40% - Accent2 2 8 7" xfId="12534"/>
    <cellStyle name="40% - Accent2 2 8 8" xfId="15446"/>
    <cellStyle name="40% - Accent2 2 8 9" xfId="18358"/>
    <cellStyle name="40% - Accent2 2 9" xfId="1885"/>
    <cellStyle name="40% - Accent2 2 9 2" xfId="2894"/>
    <cellStyle name="40% - Accent2 2 9 2 2" xfId="5810"/>
    <cellStyle name="40% - Accent2 2 9 2 3" xfId="8724"/>
    <cellStyle name="40% - Accent2 2 9 2 4" xfId="11638"/>
    <cellStyle name="40% - Accent2 2 9 2 5" xfId="14550"/>
    <cellStyle name="40% - Accent2 2 9 2 6" xfId="17462"/>
    <cellStyle name="40% - Accent2 2 9 2 7" xfId="20374"/>
    <cellStyle name="40% - Accent2 2 9 3" xfId="4802"/>
    <cellStyle name="40% - Accent2 2 9 3 2" xfId="7716"/>
    <cellStyle name="40% - Accent2 2 9 3 3" xfId="10630"/>
    <cellStyle name="40% - Accent2 2 9 3 4" xfId="13542"/>
    <cellStyle name="40% - Accent2 2 9 3 5" xfId="16454"/>
    <cellStyle name="40% - Accent2 2 9 3 6" xfId="19366"/>
    <cellStyle name="40% - Accent2 2 9 4" xfId="3904"/>
    <cellStyle name="40% - Accent2 2 9 4 2" xfId="21309"/>
    <cellStyle name="40% - Accent2 2 9 5" xfId="6820"/>
    <cellStyle name="40% - Accent2 2 9 6" xfId="9732"/>
    <cellStyle name="40% - Accent2 2 9 7" xfId="12646"/>
    <cellStyle name="40% - Accent2 2 9 8" xfId="15558"/>
    <cellStyle name="40% - Accent2 2 9 9" xfId="18470"/>
    <cellStyle name="40% - Accent2 20" xfId="2992"/>
    <cellStyle name="40% - Accent2 20 2" xfId="21311"/>
    <cellStyle name="40% - Accent2 20 3" xfId="21312"/>
    <cellStyle name="40% - Accent2 20 4" xfId="21310"/>
    <cellStyle name="40% - Accent2 21" xfId="5908"/>
    <cellStyle name="40% - Accent2 21 2" xfId="21314"/>
    <cellStyle name="40% - Accent2 21 3" xfId="21315"/>
    <cellStyle name="40% - Accent2 21 4" xfId="21313"/>
    <cellStyle name="40% - Accent2 22" xfId="8820"/>
    <cellStyle name="40% - Accent2 22 2" xfId="21317"/>
    <cellStyle name="40% - Accent2 22 3" xfId="21318"/>
    <cellStyle name="40% - Accent2 22 4" xfId="21316"/>
    <cellStyle name="40% - Accent2 23" xfId="11734"/>
    <cellStyle name="40% - Accent2 23 2" xfId="21320"/>
    <cellStyle name="40% - Accent2 23 3" xfId="21321"/>
    <cellStyle name="40% - Accent2 23 4" xfId="21319"/>
    <cellStyle name="40% - Accent2 24" xfId="14646"/>
    <cellStyle name="40% - Accent2 24 2" xfId="21323"/>
    <cellStyle name="40% - Accent2 24 3" xfId="21324"/>
    <cellStyle name="40% - Accent2 24 4" xfId="21322"/>
    <cellStyle name="40% - Accent2 25" xfId="21325"/>
    <cellStyle name="40% - Accent2 25 2" xfId="21326"/>
    <cellStyle name="40% - Accent2 25 3" xfId="21327"/>
    <cellStyle name="40% - Accent2 26" xfId="21328"/>
    <cellStyle name="40% - Accent2 26 2" xfId="21329"/>
    <cellStyle name="40% - Accent2 26 3" xfId="21330"/>
    <cellStyle name="40% - Accent2 27" xfId="21331"/>
    <cellStyle name="40% - Accent2 27 2" xfId="21332"/>
    <cellStyle name="40% - Accent2 27 3" xfId="21333"/>
    <cellStyle name="40% - Accent2 28" xfId="21334"/>
    <cellStyle name="40% - Accent2 28 2" xfId="21335"/>
    <cellStyle name="40% - Accent2 28 3" xfId="21336"/>
    <cellStyle name="40% - Accent2 29" xfId="21337"/>
    <cellStyle name="40% - Accent2 29 2" xfId="21338"/>
    <cellStyle name="40% - Accent2 29 3" xfId="21339"/>
    <cellStyle name="40% - Accent2 3" xfId="264"/>
    <cellStyle name="40% - Accent2 3 10" xfId="2011"/>
    <cellStyle name="40% - Accent2 3 10 2" xfId="4928"/>
    <cellStyle name="40% - Accent2 3 10 3" xfId="7842"/>
    <cellStyle name="40% - Accent2 3 10 4" xfId="10756"/>
    <cellStyle name="40% - Accent2 3 10 5" xfId="13668"/>
    <cellStyle name="40% - Accent2 3 10 6" xfId="16580"/>
    <cellStyle name="40% - Accent2 3 10 7" xfId="19492"/>
    <cellStyle name="40% - Accent2 3 11" xfId="4032"/>
    <cellStyle name="40% - Accent2 3 11 2" xfId="6946"/>
    <cellStyle name="40% - Accent2 3 11 3" xfId="9860"/>
    <cellStyle name="40% - Accent2 3 11 4" xfId="12772"/>
    <cellStyle name="40% - Accent2 3 11 5" xfId="15684"/>
    <cellStyle name="40% - Accent2 3 11 6" xfId="18596"/>
    <cellStyle name="40% - Accent2 3 12" xfId="3022"/>
    <cellStyle name="40% - Accent2 3 12 2" xfId="21340"/>
    <cellStyle name="40% - Accent2 3 13" xfId="5938"/>
    <cellStyle name="40% - Accent2 3 14" xfId="8850"/>
    <cellStyle name="40% - Accent2 3 15" xfId="11764"/>
    <cellStyle name="40% - Accent2 3 16" xfId="14676"/>
    <cellStyle name="40% - Accent2 3 17" xfId="17588"/>
    <cellStyle name="40% - Accent2 3 18" xfId="1056"/>
    <cellStyle name="40% - Accent2 3 2" xfId="1227"/>
    <cellStyle name="40% - Accent2 3 2 2" xfId="2236"/>
    <cellStyle name="40% - Accent2 3 2 2 2" xfId="5152"/>
    <cellStyle name="40% - Accent2 3 2 2 3" xfId="8066"/>
    <cellStyle name="40% - Accent2 3 2 2 4" xfId="10980"/>
    <cellStyle name="40% - Accent2 3 2 2 5" xfId="13892"/>
    <cellStyle name="40% - Accent2 3 2 2 6" xfId="16804"/>
    <cellStyle name="40% - Accent2 3 2 2 7" xfId="19716"/>
    <cellStyle name="40% - Accent2 3 2 3" xfId="4144"/>
    <cellStyle name="40% - Accent2 3 2 3 2" xfId="7058"/>
    <cellStyle name="40% - Accent2 3 2 3 3" xfId="9972"/>
    <cellStyle name="40% - Accent2 3 2 3 4" xfId="12884"/>
    <cellStyle name="40% - Accent2 3 2 3 5" xfId="15796"/>
    <cellStyle name="40% - Accent2 3 2 3 6" xfId="18708"/>
    <cellStyle name="40% - Accent2 3 2 4" xfId="3246"/>
    <cellStyle name="40% - Accent2 3 2 5" xfId="6162"/>
    <cellStyle name="40% - Accent2 3 2 6" xfId="9074"/>
    <cellStyle name="40% - Accent2 3 2 7" xfId="11988"/>
    <cellStyle name="40% - Accent2 3 2 8" xfId="14900"/>
    <cellStyle name="40% - Accent2 3 2 9" xfId="17812"/>
    <cellStyle name="40% - Accent2 3 3" xfId="1339"/>
    <cellStyle name="40% - Accent2 3 3 2" xfId="2348"/>
    <cellStyle name="40% - Accent2 3 3 2 2" xfId="5264"/>
    <cellStyle name="40% - Accent2 3 3 2 3" xfId="8178"/>
    <cellStyle name="40% - Accent2 3 3 2 4" xfId="11092"/>
    <cellStyle name="40% - Accent2 3 3 2 5" xfId="14004"/>
    <cellStyle name="40% - Accent2 3 3 2 6" xfId="16916"/>
    <cellStyle name="40% - Accent2 3 3 2 7" xfId="19828"/>
    <cellStyle name="40% - Accent2 3 3 3" xfId="4256"/>
    <cellStyle name="40% - Accent2 3 3 3 2" xfId="7170"/>
    <cellStyle name="40% - Accent2 3 3 3 3" xfId="10084"/>
    <cellStyle name="40% - Accent2 3 3 3 4" xfId="12996"/>
    <cellStyle name="40% - Accent2 3 3 3 5" xfId="15908"/>
    <cellStyle name="40% - Accent2 3 3 3 6" xfId="18820"/>
    <cellStyle name="40% - Accent2 3 3 4" xfId="3358"/>
    <cellStyle name="40% - Accent2 3 3 5" xfId="6274"/>
    <cellStyle name="40% - Accent2 3 3 6" xfId="9186"/>
    <cellStyle name="40% - Accent2 3 3 7" xfId="12100"/>
    <cellStyle name="40% - Accent2 3 3 8" xfId="15012"/>
    <cellStyle name="40% - Accent2 3 3 9" xfId="17924"/>
    <cellStyle name="40% - Accent2 3 4" xfId="1451"/>
    <cellStyle name="40% - Accent2 3 4 2" xfId="2460"/>
    <cellStyle name="40% - Accent2 3 4 2 2" xfId="5376"/>
    <cellStyle name="40% - Accent2 3 4 2 3" xfId="8290"/>
    <cellStyle name="40% - Accent2 3 4 2 4" xfId="11204"/>
    <cellStyle name="40% - Accent2 3 4 2 5" xfId="14116"/>
    <cellStyle name="40% - Accent2 3 4 2 6" xfId="17028"/>
    <cellStyle name="40% - Accent2 3 4 2 7" xfId="19940"/>
    <cellStyle name="40% - Accent2 3 4 3" xfId="4368"/>
    <cellStyle name="40% - Accent2 3 4 3 2" xfId="7282"/>
    <cellStyle name="40% - Accent2 3 4 3 3" xfId="10196"/>
    <cellStyle name="40% - Accent2 3 4 3 4" xfId="13108"/>
    <cellStyle name="40% - Accent2 3 4 3 5" xfId="16020"/>
    <cellStyle name="40% - Accent2 3 4 3 6" xfId="18932"/>
    <cellStyle name="40% - Accent2 3 4 4" xfId="3470"/>
    <cellStyle name="40% - Accent2 3 4 5" xfId="6386"/>
    <cellStyle name="40% - Accent2 3 4 6" xfId="9298"/>
    <cellStyle name="40% - Accent2 3 4 7" xfId="12212"/>
    <cellStyle name="40% - Accent2 3 4 8" xfId="15124"/>
    <cellStyle name="40% - Accent2 3 4 9" xfId="18036"/>
    <cellStyle name="40% - Accent2 3 5" xfId="1563"/>
    <cellStyle name="40% - Accent2 3 5 2" xfId="2572"/>
    <cellStyle name="40% - Accent2 3 5 2 2" xfId="5488"/>
    <cellStyle name="40% - Accent2 3 5 2 3" xfId="8402"/>
    <cellStyle name="40% - Accent2 3 5 2 4" xfId="11316"/>
    <cellStyle name="40% - Accent2 3 5 2 5" xfId="14228"/>
    <cellStyle name="40% - Accent2 3 5 2 6" xfId="17140"/>
    <cellStyle name="40% - Accent2 3 5 2 7" xfId="20052"/>
    <cellStyle name="40% - Accent2 3 5 3" xfId="4480"/>
    <cellStyle name="40% - Accent2 3 5 3 2" xfId="7394"/>
    <cellStyle name="40% - Accent2 3 5 3 3" xfId="10308"/>
    <cellStyle name="40% - Accent2 3 5 3 4" xfId="13220"/>
    <cellStyle name="40% - Accent2 3 5 3 5" xfId="16132"/>
    <cellStyle name="40% - Accent2 3 5 3 6" xfId="19044"/>
    <cellStyle name="40% - Accent2 3 5 4" xfId="3582"/>
    <cellStyle name="40% - Accent2 3 5 5" xfId="6498"/>
    <cellStyle name="40% - Accent2 3 5 6" xfId="9410"/>
    <cellStyle name="40% - Accent2 3 5 7" xfId="12324"/>
    <cellStyle name="40% - Accent2 3 5 8" xfId="15236"/>
    <cellStyle name="40% - Accent2 3 5 9" xfId="18148"/>
    <cellStyle name="40% - Accent2 3 6" xfId="1675"/>
    <cellStyle name="40% - Accent2 3 6 2" xfId="2684"/>
    <cellStyle name="40% - Accent2 3 6 2 2" xfId="5600"/>
    <cellStyle name="40% - Accent2 3 6 2 3" xfId="8514"/>
    <cellStyle name="40% - Accent2 3 6 2 4" xfId="11428"/>
    <cellStyle name="40% - Accent2 3 6 2 5" xfId="14340"/>
    <cellStyle name="40% - Accent2 3 6 2 6" xfId="17252"/>
    <cellStyle name="40% - Accent2 3 6 2 7" xfId="20164"/>
    <cellStyle name="40% - Accent2 3 6 3" xfId="4592"/>
    <cellStyle name="40% - Accent2 3 6 3 2" xfId="7506"/>
    <cellStyle name="40% - Accent2 3 6 3 3" xfId="10420"/>
    <cellStyle name="40% - Accent2 3 6 3 4" xfId="13332"/>
    <cellStyle name="40% - Accent2 3 6 3 5" xfId="16244"/>
    <cellStyle name="40% - Accent2 3 6 3 6" xfId="19156"/>
    <cellStyle name="40% - Accent2 3 6 4" xfId="3694"/>
    <cellStyle name="40% - Accent2 3 6 5" xfId="6610"/>
    <cellStyle name="40% - Accent2 3 6 6" xfId="9522"/>
    <cellStyle name="40% - Accent2 3 6 7" xfId="12436"/>
    <cellStyle name="40% - Accent2 3 6 8" xfId="15348"/>
    <cellStyle name="40% - Accent2 3 6 9" xfId="18260"/>
    <cellStyle name="40% - Accent2 3 7" xfId="1787"/>
    <cellStyle name="40% - Accent2 3 7 2" xfId="2796"/>
    <cellStyle name="40% - Accent2 3 7 2 2" xfId="5712"/>
    <cellStyle name="40% - Accent2 3 7 2 3" xfId="8626"/>
    <cellStyle name="40% - Accent2 3 7 2 4" xfId="11540"/>
    <cellStyle name="40% - Accent2 3 7 2 5" xfId="14452"/>
    <cellStyle name="40% - Accent2 3 7 2 6" xfId="17364"/>
    <cellStyle name="40% - Accent2 3 7 2 7" xfId="20276"/>
    <cellStyle name="40% - Accent2 3 7 3" xfId="4704"/>
    <cellStyle name="40% - Accent2 3 7 3 2" xfId="7618"/>
    <cellStyle name="40% - Accent2 3 7 3 3" xfId="10532"/>
    <cellStyle name="40% - Accent2 3 7 3 4" xfId="13444"/>
    <cellStyle name="40% - Accent2 3 7 3 5" xfId="16356"/>
    <cellStyle name="40% - Accent2 3 7 3 6" xfId="19268"/>
    <cellStyle name="40% - Accent2 3 7 4" xfId="3806"/>
    <cellStyle name="40% - Accent2 3 7 5" xfId="6722"/>
    <cellStyle name="40% - Accent2 3 7 6" xfId="9634"/>
    <cellStyle name="40% - Accent2 3 7 7" xfId="12548"/>
    <cellStyle name="40% - Accent2 3 7 8" xfId="15460"/>
    <cellStyle name="40% - Accent2 3 7 9" xfId="18372"/>
    <cellStyle name="40% - Accent2 3 8" xfId="1899"/>
    <cellStyle name="40% - Accent2 3 8 2" xfId="2908"/>
    <cellStyle name="40% - Accent2 3 8 2 2" xfId="5824"/>
    <cellStyle name="40% - Accent2 3 8 2 3" xfId="8738"/>
    <cellStyle name="40% - Accent2 3 8 2 4" xfId="11652"/>
    <cellStyle name="40% - Accent2 3 8 2 5" xfId="14564"/>
    <cellStyle name="40% - Accent2 3 8 2 6" xfId="17476"/>
    <cellStyle name="40% - Accent2 3 8 2 7" xfId="20388"/>
    <cellStyle name="40% - Accent2 3 8 3" xfId="4816"/>
    <cellStyle name="40% - Accent2 3 8 3 2" xfId="7730"/>
    <cellStyle name="40% - Accent2 3 8 3 3" xfId="10644"/>
    <cellStyle name="40% - Accent2 3 8 3 4" xfId="13556"/>
    <cellStyle name="40% - Accent2 3 8 3 5" xfId="16468"/>
    <cellStyle name="40% - Accent2 3 8 3 6" xfId="19380"/>
    <cellStyle name="40% - Accent2 3 8 4" xfId="3918"/>
    <cellStyle name="40% - Accent2 3 8 5" xfId="6834"/>
    <cellStyle name="40% - Accent2 3 8 6" xfId="9746"/>
    <cellStyle name="40% - Accent2 3 8 7" xfId="12660"/>
    <cellStyle name="40% - Accent2 3 8 8" xfId="15572"/>
    <cellStyle name="40% - Accent2 3 8 9" xfId="18484"/>
    <cellStyle name="40% - Accent2 3 9" xfId="2124"/>
    <cellStyle name="40% - Accent2 3 9 2" xfId="5040"/>
    <cellStyle name="40% - Accent2 3 9 2 2" xfId="7954"/>
    <cellStyle name="40% - Accent2 3 9 2 3" xfId="10868"/>
    <cellStyle name="40% - Accent2 3 9 2 4" xfId="13780"/>
    <cellStyle name="40% - Accent2 3 9 2 5" xfId="16692"/>
    <cellStyle name="40% - Accent2 3 9 2 6" xfId="19604"/>
    <cellStyle name="40% - Accent2 3 9 3" xfId="3134"/>
    <cellStyle name="40% - Accent2 3 9 4" xfId="6050"/>
    <cellStyle name="40% - Accent2 3 9 5" xfId="8962"/>
    <cellStyle name="40% - Accent2 3 9 6" xfId="11876"/>
    <cellStyle name="40% - Accent2 3 9 7" xfId="14788"/>
    <cellStyle name="40% - Accent2 3 9 8" xfId="17700"/>
    <cellStyle name="40% - Accent2 30" xfId="21341"/>
    <cellStyle name="40% - Accent2 30 2" xfId="21342"/>
    <cellStyle name="40% - Accent2 31" xfId="21343"/>
    <cellStyle name="40% - Accent2 32" xfId="17558"/>
    <cellStyle name="40% - Accent2 33" xfId="1015"/>
    <cellStyle name="40% - Accent2 4" xfId="1070"/>
    <cellStyle name="40% - Accent2 4 10" xfId="2025"/>
    <cellStyle name="40% - Accent2 4 10 2" xfId="4942"/>
    <cellStyle name="40% - Accent2 4 10 3" xfId="7856"/>
    <cellStyle name="40% - Accent2 4 10 4" xfId="10770"/>
    <cellStyle name="40% - Accent2 4 10 5" xfId="13682"/>
    <cellStyle name="40% - Accent2 4 10 6" xfId="16594"/>
    <cellStyle name="40% - Accent2 4 10 7" xfId="19506"/>
    <cellStyle name="40% - Accent2 4 11" xfId="4046"/>
    <cellStyle name="40% - Accent2 4 11 2" xfId="6960"/>
    <cellStyle name="40% - Accent2 4 11 3" xfId="9874"/>
    <cellStyle name="40% - Accent2 4 11 4" xfId="12786"/>
    <cellStyle name="40% - Accent2 4 11 5" xfId="15698"/>
    <cellStyle name="40% - Accent2 4 11 6" xfId="18610"/>
    <cellStyle name="40% - Accent2 4 12" xfId="3036"/>
    <cellStyle name="40% - Accent2 4 12 2" xfId="21344"/>
    <cellStyle name="40% - Accent2 4 13" xfId="5952"/>
    <cellStyle name="40% - Accent2 4 14" xfId="8864"/>
    <cellStyle name="40% - Accent2 4 15" xfId="11778"/>
    <cellStyle name="40% - Accent2 4 16" xfId="14690"/>
    <cellStyle name="40% - Accent2 4 17" xfId="17602"/>
    <cellStyle name="40% - Accent2 4 2" xfId="1241"/>
    <cellStyle name="40% - Accent2 4 2 2" xfId="2250"/>
    <cellStyle name="40% - Accent2 4 2 2 2" xfId="5166"/>
    <cellStyle name="40% - Accent2 4 2 2 3" xfId="8080"/>
    <cellStyle name="40% - Accent2 4 2 2 4" xfId="10994"/>
    <cellStyle name="40% - Accent2 4 2 2 5" xfId="13906"/>
    <cellStyle name="40% - Accent2 4 2 2 6" xfId="16818"/>
    <cellStyle name="40% - Accent2 4 2 2 7" xfId="19730"/>
    <cellStyle name="40% - Accent2 4 2 3" xfId="4158"/>
    <cellStyle name="40% - Accent2 4 2 3 2" xfId="7072"/>
    <cellStyle name="40% - Accent2 4 2 3 3" xfId="9986"/>
    <cellStyle name="40% - Accent2 4 2 3 4" xfId="12898"/>
    <cellStyle name="40% - Accent2 4 2 3 5" xfId="15810"/>
    <cellStyle name="40% - Accent2 4 2 3 6" xfId="18722"/>
    <cellStyle name="40% - Accent2 4 2 4" xfId="3260"/>
    <cellStyle name="40% - Accent2 4 2 4 2" xfId="21345"/>
    <cellStyle name="40% - Accent2 4 2 5" xfId="6176"/>
    <cellStyle name="40% - Accent2 4 2 6" xfId="9088"/>
    <cellStyle name="40% - Accent2 4 2 7" xfId="12002"/>
    <cellStyle name="40% - Accent2 4 2 8" xfId="14914"/>
    <cellStyle name="40% - Accent2 4 2 9" xfId="17826"/>
    <cellStyle name="40% - Accent2 4 3" xfId="1353"/>
    <cellStyle name="40% - Accent2 4 3 2" xfId="2362"/>
    <cellStyle name="40% - Accent2 4 3 2 2" xfId="5278"/>
    <cellStyle name="40% - Accent2 4 3 2 3" xfId="8192"/>
    <cellStyle name="40% - Accent2 4 3 2 4" xfId="11106"/>
    <cellStyle name="40% - Accent2 4 3 2 5" xfId="14018"/>
    <cellStyle name="40% - Accent2 4 3 2 6" xfId="16930"/>
    <cellStyle name="40% - Accent2 4 3 2 7" xfId="19842"/>
    <cellStyle name="40% - Accent2 4 3 3" xfId="4270"/>
    <cellStyle name="40% - Accent2 4 3 3 2" xfId="7184"/>
    <cellStyle name="40% - Accent2 4 3 3 3" xfId="10098"/>
    <cellStyle name="40% - Accent2 4 3 3 4" xfId="13010"/>
    <cellStyle name="40% - Accent2 4 3 3 5" xfId="15922"/>
    <cellStyle name="40% - Accent2 4 3 3 6" xfId="18834"/>
    <cellStyle name="40% - Accent2 4 3 4" xfId="3372"/>
    <cellStyle name="40% - Accent2 4 3 4 2" xfId="21346"/>
    <cellStyle name="40% - Accent2 4 3 5" xfId="6288"/>
    <cellStyle name="40% - Accent2 4 3 6" xfId="9200"/>
    <cellStyle name="40% - Accent2 4 3 7" xfId="12114"/>
    <cellStyle name="40% - Accent2 4 3 8" xfId="15026"/>
    <cellStyle name="40% - Accent2 4 3 9" xfId="17938"/>
    <cellStyle name="40% - Accent2 4 4" xfId="1465"/>
    <cellStyle name="40% - Accent2 4 4 2" xfId="2474"/>
    <cellStyle name="40% - Accent2 4 4 2 2" xfId="5390"/>
    <cellStyle name="40% - Accent2 4 4 2 3" xfId="8304"/>
    <cellStyle name="40% - Accent2 4 4 2 4" xfId="11218"/>
    <cellStyle name="40% - Accent2 4 4 2 5" xfId="14130"/>
    <cellStyle name="40% - Accent2 4 4 2 6" xfId="17042"/>
    <cellStyle name="40% - Accent2 4 4 2 7" xfId="19954"/>
    <cellStyle name="40% - Accent2 4 4 3" xfId="4382"/>
    <cellStyle name="40% - Accent2 4 4 3 2" xfId="7296"/>
    <cellStyle name="40% - Accent2 4 4 3 3" xfId="10210"/>
    <cellStyle name="40% - Accent2 4 4 3 4" xfId="13122"/>
    <cellStyle name="40% - Accent2 4 4 3 5" xfId="16034"/>
    <cellStyle name="40% - Accent2 4 4 3 6" xfId="18946"/>
    <cellStyle name="40% - Accent2 4 4 4" xfId="3484"/>
    <cellStyle name="40% - Accent2 4 4 5" xfId="6400"/>
    <cellStyle name="40% - Accent2 4 4 6" xfId="9312"/>
    <cellStyle name="40% - Accent2 4 4 7" xfId="12226"/>
    <cellStyle name="40% - Accent2 4 4 8" xfId="15138"/>
    <cellStyle name="40% - Accent2 4 4 9" xfId="18050"/>
    <cellStyle name="40% - Accent2 4 5" xfId="1577"/>
    <cellStyle name="40% - Accent2 4 5 2" xfId="2586"/>
    <cellStyle name="40% - Accent2 4 5 2 2" xfId="5502"/>
    <cellStyle name="40% - Accent2 4 5 2 3" xfId="8416"/>
    <cellStyle name="40% - Accent2 4 5 2 4" xfId="11330"/>
    <cellStyle name="40% - Accent2 4 5 2 5" xfId="14242"/>
    <cellStyle name="40% - Accent2 4 5 2 6" xfId="17154"/>
    <cellStyle name="40% - Accent2 4 5 2 7" xfId="20066"/>
    <cellStyle name="40% - Accent2 4 5 3" xfId="4494"/>
    <cellStyle name="40% - Accent2 4 5 3 2" xfId="7408"/>
    <cellStyle name="40% - Accent2 4 5 3 3" xfId="10322"/>
    <cellStyle name="40% - Accent2 4 5 3 4" xfId="13234"/>
    <cellStyle name="40% - Accent2 4 5 3 5" xfId="16146"/>
    <cellStyle name="40% - Accent2 4 5 3 6" xfId="19058"/>
    <cellStyle name="40% - Accent2 4 5 4" xfId="3596"/>
    <cellStyle name="40% - Accent2 4 5 5" xfId="6512"/>
    <cellStyle name="40% - Accent2 4 5 6" xfId="9424"/>
    <cellStyle name="40% - Accent2 4 5 7" xfId="12338"/>
    <cellStyle name="40% - Accent2 4 5 8" xfId="15250"/>
    <cellStyle name="40% - Accent2 4 5 9" xfId="18162"/>
    <cellStyle name="40% - Accent2 4 6" xfId="1689"/>
    <cellStyle name="40% - Accent2 4 6 2" xfId="2698"/>
    <cellStyle name="40% - Accent2 4 6 2 2" xfId="5614"/>
    <cellStyle name="40% - Accent2 4 6 2 3" xfId="8528"/>
    <cellStyle name="40% - Accent2 4 6 2 4" xfId="11442"/>
    <cellStyle name="40% - Accent2 4 6 2 5" xfId="14354"/>
    <cellStyle name="40% - Accent2 4 6 2 6" xfId="17266"/>
    <cellStyle name="40% - Accent2 4 6 2 7" xfId="20178"/>
    <cellStyle name="40% - Accent2 4 6 3" xfId="4606"/>
    <cellStyle name="40% - Accent2 4 6 3 2" xfId="7520"/>
    <cellStyle name="40% - Accent2 4 6 3 3" xfId="10434"/>
    <cellStyle name="40% - Accent2 4 6 3 4" xfId="13346"/>
    <cellStyle name="40% - Accent2 4 6 3 5" xfId="16258"/>
    <cellStyle name="40% - Accent2 4 6 3 6" xfId="19170"/>
    <cellStyle name="40% - Accent2 4 6 4" xfId="3708"/>
    <cellStyle name="40% - Accent2 4 6 5" xfId="6624"/>
    <cellStyle name="40% - Accent2 4 6 6" xfId="9536"/>
    <cellStyle name="40% - Accent2 4 6 7" xfId="12450"/>
    <cellStyle name="40% - Accent2 4 6 8" xfId="15362"/>
    <cellStyle name="40% - Accent2 4 6 9" xfId="18274"/>
    <cellStyle name="40% - Accent2 4 7" xfId="1801"/>
    <cellStyle name="40% - Accent2 4 7 2" xfId="2810"/>
    <cellStyle name="40% - Accent2 4 7 2 2" xfId="5726"/>
    <cellStyle name="40% - Accent2 4 7 2 3" xfId="8640"/>
    <cellStyle name="40% - Accent2 4 7 2 4" xfId="11554"/>
    <cellStyle name="40% - Accent2 4 7 2 5" xfId="14466"/>
    <cellStyle name="40% - Accent2 4 7 2 6" xfId="17378"/>
    <cellStyle name="40% - Accent2 4 7 2 7" xfId="20290"/>
    <cellStyle name="40% - Accent2 4 7 3" xfId="4718"/>
    <cellStyle name="40% - Accent2 4 7 3 2" xfId="7632"/>
    <cellStyle name="40% - Accent2 4 7 3 3" xfId="10546"/>
    <cellStyle name="40% - Accent2 4 7 3 4" xfId="13458"/>
    <cellStyle name="40% - Accent2 4 7 3 5" xfId="16370"/>
    <cellStyle name="40% - Accent2 4 7 3 6" xfId="19282"/>
    <cellStyle name="40% - Accent2 4 7 4" xfId="3820"/>
    <cellStyle name="40% - Accent2 4 7 5" xfId="6736"/>
    <cellStyle name="40% - Accent2 4 7 6" xfId="9648"/>
    <cellStyle name="40% - Accent2 4 7 7" xfId="12562"/>
    <cellStyle name="40% - Accent2 4 7 8" xfId="15474"/>
    <cellStyle name="40% - Accent2 4 7 9" xfId="18386"/>
    <cellStyle name="40% - Accent2 4 8" xfId="1913"/>
    <cellStyle name="40% - Accent2 4 8 2" xfId="2922"/>
    <cellStyle name="40% - Accent2 4 8 2 2" xfId="5838"/>
    <cellStyle name="40% - Accent2 4 8 2 3" xfId="8752"/>
    <cellStyle name="40% - Accent2 4 8 2 4" xfId="11666"/>
    <cellStyle name="40% - Accent2 4 8 2 5" xfId="14578"/>
    <cellStyle name="40% - Accent2 4 8 2 6" xfId="17490"/>
    <cellStyle name="40% - Accent2 4 8 2 7" xfId="20402"/>
    <cellStyle name="40% - Accent2 4 8 3" xfId="4830"/>
    <cellStyle name="40% - Accent2 4 8 3 2" xfId="7744"/>
    <cellStyle name="40% - Accent2 4 8 3 3" xfId="10658"/>
    <cellStyle name="40% - Accent2 4 8 3 4" xfId="13570"/>
    <cellStyle name="40% - Accent2 4 8 3 5" xfId="16482"/>
    <cellStyle name="40% - Accent2 4 8 3 6" xfId="19394"/>
    <cellStyle name="40% - Accent2 4 8 4" xfId="3932"/>
    <cellStyle name="40% - Accent2 4 8 5" xfId="6848"/>
    <cellStyle name="40% - Accent2 4 8 6" xfId="9760"/>
    <cellStyle name="40% - Accent2 4 8 7" xfId="12674"/>
    <cellStyle name="40% - Accent2 4 8 8" xfId="15586"/>
    <cellStyle name="40% - Accent2 4 8 9" xfId="18498"/>
    <cellStyle name="40% - Accent2 4 9" xfId="2138"/>
    <cellStyle name="40% - Accent2 4 9 2" xfId="5054"/>
    <cellStyle name="40% - Accent2 4 9 2 2" xfId="7968"/>
    <cellStyle name="40% - Accent2 4 9 2 3" xfId="10882"/>
    <cellStyle name="40% - Accent2 4 9 2 4" xfId="13794"/>
    <cellStyle name="40% - Accent2 4 9 2 5" xfId="16706"/>
    <cellStyle name="40% - Accent2 4 9 2 6" xfId="19618"/>
    <cellStyle name="40% - Accent2 4 9 3" xfId="3148"/>
    <cellStyle name="40% - Accent2 4 9 4" xfId="6064"/>
    <cellStyle name="40% - Accent2 4 9 5" xfId="8976"/>
    <cellStyle name="40% - Accent2 4 9 6" xfId="11890"/>
    <cellStyle name="40% - Accent2 4 9 7" xfId="14802"/>
    <cellStyle name="40% - Accent2 4 9 8" xfId="17714"/>
    <cellStyle name="40% - Accent2 5" xfId="1084"/>
    <cellStyle name="40% - Accent2 5 10" xfId="2039"/>
    <cellStyle name="40% - Accent2 5 10 2" xfId="4956"/>
    <cellStyle name="40% - Accent2 5 10 3" xfId="7870"/>
    <cellStyle name="40% - Accent2 5 10 4" xfId="10784"/>
    <cellStyle name="40% - Accent2 5 10 5" xfId="13696"/>
    <cellStyle name="40% - Accent2 5 10 6" xfId="16608"/>
    <cellStyle name="40% - Accent2 5 10 7" xfId="19520"/>
    <cellStyle name="40% - Accent2 5 11" xfId="4060"/>
    <cellStyle name="40% - Accent2 5 11 2" xfId="6974"/>
    <cellStyle name="40% - Accent2 5 11 3" xfId="9888"/>
    <cellStyle name="40% - Accent2 5 11 4" xfId="12800"/>
    <cellStyle name="40% - Accent2 5 11 5" xfId="15712"/>
    <cellStyle name="40% - Accent2 5 11 6" xfId="18624"/>
    <cellStyle name="40% - Accent2 5 12" xfId="3050"/>
    <cellStyle name="40% - Accent2 5 12 2" xfId="21347"/>
    <cellStyle name="40% - Accent2 5 13" xfId="5966"/>
    <cellStyle name="40% - Accent2 5 14" xfId="8878"/>
    <cellStyle name="40% - Accent2 5 15" xfId="11792"/>
    <cellStyle name="40% - Accent2 5 16" xfId="14704"/>
    <cellStyle name="40% - Accent2 5 17" xfId="17616"/>
    <cellStyle name="40% - Accent2 5 2" xfId="1255"/>
    <cellStyle name="40% - Accent2 5 2 2" xfId="2264"/>
    <cellStyle name="40% - Accent2 5 2 2 2" xfId="5180"/>
    <cellStyle name="40% - Accent2 5 2 2 3" xfId="8094"/>
    <cellStyle name="40% - Accent2 5 2 2 4" xfId="11008"/>
    <cellStyle name="40% - Accent2 5 2 2 5" xfId="13920"/>
    <cellStyle name="40% - Accent2 5 2 2 6" xfId="16832"/>
    <cellStyle name="40% - Accent2 5 2 2 7" xfId="19744"/>
    <cellStyle name="40% - Accent2 5 2 3" xfId="4172"/>
    <cellStyle name="40% - Accent2 5 2 3 2" xfId="7086"/>
    <cellStyle name="40% - Accent2 5 2 3 3" xfId="10000"/>
    <cellStyle name="40% - Accent2 5 2 3 4" xfId="12912"/>
    <cellStyle name="40% - Accent2 5 2 3 5" xfId="15824"/>
    <cellStyle name="40% - Accent2 5 2 3 6" xfId="18736"/>
    <cellStyle name="40% - Accent2 5 2 4" xfId="3274"/>
    <cellStyle name="40% - Accent2 5 2 4 2" xfId="21348"/>
    <cellStyle name="40% - Accent2 5 2 5" xfId="6190"/>
    <cellStyle name="40% - Accent2 5 2 6" xfId="9102"/>
    <cellStyle name="40% - Accent2 5 2 7" xfId="12016"/>
    <cellStyle name="40% - Accent2 5 2 8" xfId="14928"/>
    <cellStyle name="40% - Accent2 5 2 9" xfId="17840"/>
    <cellStyle name="40% - Accent2 5 3" xfId="1367"/>
    <cellStyle name="40% - Accent2 5 3 2" xfId="2376"/>
    <cellStyle name="40% - Accent2 5 3 2 2" xfId="5292"/>
    <cellStyle name="40% - Accent2 5 3 2 3" xfId="8206"/>
    <cellStyle name="40% - Accent2 5 3 2 4" xfId="11120"/>
    <cellStyle name="40% - Accent2 5 3 2 5" xfId="14032"/>
    <cellStyle name="40% - Accent2 5 3 2 6" xfId="16944"/>
    <cellStyle name="40% - Accent2 5 3 2 7" xfId="19856"/>
    <cellStyle name="40% - Accent2 5 3 3" xfId="4284"/>
    <cellStyle name="40% - Accent2 5 3 3 2" xfId="7198"/>
    <cellStyle name="40% - Accent2 5 3 3 3" xfId="10112"/>
    <cellStyle name="40% - Accent2 5 3 3 4" xfId="13024"/>
    <cellStyle name="40% - Accent2 5 3 3 5" xfId="15936"/>
    <cellStyle name="40% - Accent2 5 3 3 6" xfId="18848"/>
    <cellStyle name="40% - Accent2 5 3 4" xfId="3386"/>
    <cellStyle name="40% - Accent2 5 3 4 2" xfId="21349"/>
    <cellStyle name="40% - Accent2 5 3 5" xfId="6302"/>
    <cellStyle name="40% - Accent2 5 3 6" xfId="9214"/>
    <cellStyle name="40% - Accent2 5 3 7" xfId="12128"/>
    <cellStyle name="40% - Accent2 5 3 8" xfId="15040"/>
    <cellStyle name="40% - Accent2 5 3 9" xfId="17952"/>
    <cellStyle name="40% - Accent2 5 4" xfId="1479"/>
    <cellStyle name="40% - Accent2 5 4 2" xfId="2488"/>
    <cellStyle name="40% - Accent2 5 4 2 2" xfId="5404"/>
    <cellStyle name="40% - Accent2 5 4 2 3" xfId="8318"/>
    <cellStyle name="40% - Accent2 5 4 2 4" xfId="11232"/>
    <cellStyle name="40% - Accent2 5 4 2 5" xfId="14144"/>
    <cellStyle name="40% - Accent2 5 4 2 6" xfId="17056"/>
    <cellStyle name="40% - Accent2 5 4 2 7" xfId="19968"/>
    <cellStyle name="40% - Accent2 5 4 3" xfId="4396"/>
    <cellStyle name="40% - Accent2 5 4 3 2" xfId="7310"/>
    <cellStyle name="40% - Accent2 5 4 3 3" xfId="10224"/>
    <cellStyle name="40% - Accent2 5 4 3 4" xfId="13136"/>
    <cellStyle name="40% - Accent2 5 4 3 5" xfId="16048"/>
    <cellStyle name="40% - Accent2 5 4 3 6" xfId="18960"/>
    <cellStyle name="40% - Accent2 5 4 4" xfId="3498"/>
    <cellStyle name="40% - Accent2 5 4 5" xfId="6414"/>
    <cellStyle name="40% - Accent2 5 4 6" xfId="9326"/>
    <cellStyle name="40% - Accent2 5 4 7" xfId="12240"/>
    <cellStyle name="40% - Accent2 5 4 8" xfId="15152"/>
    <cellStyle name="40% - Accent2 5 4 9" xfId="18064"/>
    <cellStyle name="40% - Accent2 5 5" xfId="1591"/>
    <cellStyle name="40% - Accent2 5 5 2" xfId="2600"/>
    <cellStyle name="40% - Accent2 5 5 2 2" xfId="5516"/>
    <cellStyle name="40% - Accent2 5 5 2 3" xfId="8430"/>
    <cellStyle name="40% - Accent2 5 5 2 4" xfId="11344"/>
    <cellStyle name="40% - Accent2 5 5 2 5" xfId="14256"/>
    <cellStyle name="40% - Accent2 5 5 2 6" xfId="17168"/>
    <cellStyle name="40% - Accent2 5 5 2 7" xfId="20080"/>
    <cellStyle name="40% - Accent2 5 5 3" xfId="4508"/>
    <cellStyle name="40% - Accent2 5 5 3 2" xfId="7422"/>
    <cellStyle name="40% - Accent2 5 5 3 3" xfId="10336"/>
    <cellStyle name="40% - Accent2 5 5 3 4" xfId="13248"/>
    <cellStyle name="40% - Accent2 5 5 3 5" xfId="16160"/>
    <cellStyle name="40% - Accent2 5 5 3 6" xfId="19072"/>
    <cellStyle name="40% - Accent2 5 5 4" xfId="3610"/>
    <cellStyle name="40% - Accent2 5 5 5" xfId="6526"/>
    <cellStyle name="40% - Accent2 5 5 6" xfId="9438"/>
    <cellStyle name="40% - Accent2 5 5 7" xfId="12352"/>
    <cellStyle name="40% - Accent2 5 5 8" xfId="15264"/>
    <cellStyle name="40% - Accent2 5 5 9" xfId="18176"/>
    <cellStyle name="40% - Accent2 5 6" xfId="1703"/>
    <cellStyle name="40% - Accent2 5 6 2" xfId="2712"/>
    <cellStyle name="40% - Accent2 5 6 2 2" xfId="5628"/>
    <cellStyle name="40% - Accent2 5 6 2 3" xfId="8542"/>
    <cellStyle name="40% - Accent2 5 6 2 4" xfId="11456"/>
    <cellStyle name="40% - Accent2 5 6 2 5" xfId="14368"/>
    <cellStyle name="40% - Accent2 5 6 2 6" xfId="17280"/>
    <cellStyle name="40% - Accent2 5 6 2 7" xfId="20192"/>
    <cellStyle name="40% - Accent2 5 6 3" xfId="4620"/>
    <cellStyle name="40% - Accent2 5 6 3 2" xfId="7534"/>
    <cellStyle name="40% - Accent2 5 6 3 3" xfId="10448"/>
    <cellStyle name="40% - Accent2 5 6 3 4" xfId="13360"/>
    <cellStyle name="40% - Accent2 5 6 3 5" xfId="16272"/>
    <cellStyle name="40% - Accent2 5 6 3 6" xfId="19184"/>
    <cellStyle name="40% - Accent2 5 6 4" xfId="3722"/>
    <cellStyle name="40% - Accent2 5 6 5" xfId="6638"/>
    <cellStyle name="40% - Accent2 5 6 6" xfId="9550"/>
    <cellStyle name="40% - Accent2 5 6 7" xfId="12464"/>
    <cellStyle name="40% - Accent2 5 6 8" xfId="15376"/>
    <cellStyle name="40% - Accent2 5 6 9" xfId="18288"/>
    <cellStyle name="40% - Accent2 5 7" xfId="1815"/>
    <cellStyle name="40% - Accent2 5 7 2" xfId="2824"/>
    <cellStyle name="40% - Accent2 5 7 2 2" xfId="5740"/>
    <cellStyle name="40% - Accent2 5 7 2 3" xfId="8654"/>
    <cellStyle name="40% - Accent2 5 7 2 4" xfId="11568"/>
    <cellStyle name="40% - Accent2 5 7 2 5" xfId="14480"/>
    <cellStyle name="40% - Accent2 5 7 2 6" xfId="17392"/>
    <cellStyle name="40% - Accent2 5 7 2 7" xfId="20304"/>
    <cellStyle name="40% - Accent2 5 7 3" xfId="4732"/>
    <cellStyle name="40% - Accent2 5 7 3 2" xfId="7646"/>
    <cellStyle name="40% - Accent2 5 7 3 3" xfId="10560"/>
    <cellStyle name="40% - Accent2 5 7 3 4" xfId="13472"/>
    <cellStyle name="40% - Accent2 5 7 3 5" xfId="16384"/>
    <cellStyle name="40% - Accent2 5 7 3 6" xfId="19296"/>
    <cellStyle name="40% - Accent2 5 7 4" xfId="3834"/>
    <cellStyle name="40% - Accent2 5 7 5" xfId="6750"/>
    <cellStyle name="40% - Accent2 5 7 6" xfId="9662"/>
    <cellStyle name="40% - Accent2 5 7 7" xfId="12576"/>
    <cellStyle name="40% - Accent2 5 7 8" xfId="15488"/>
    <cellStyle name="40% - Accent2 5 7 9" xfId="18400"/>
    <cellStyle name="40% - Accent2 5 8" xfId="1927"/>
    <cellStyle name="40% - Accent2 5 8 2" xfId="2936"/>
    <cellStyle name="40% - Accent2 5 8 2 2" xfId="5852"/>
    <cellStyle name="40% - Accent2 5 8 2 3" xfId="8766"/>
    <cellStyle name="40% - Accent2 5 8 2 4" xfId="11680"/>
    <cellStyle name="40% - Accent2 5 8 2 5" xfId="14592"/>
    <cellStyle name="40% - Accent2 5 8 2 6" xfId="17504"/>
    <cellStyle name="40% - Accent2 5 8 2 7" xfId="20416"/>
    <cellStyle name="40% - Accent2 5 8 3" xfId="4844"/>
    <cellStyle name="40% - Accent2 5 8 3 2" xfId="7758"/>
    <cellStyle name="40% - Accent2 5 8 3 3" xfId="10672"/>
    <cellStyle name="40% - Accent2 5 8 3 4" xfId="13584"/>
    <cellStyle name="40% - Accent2 5 8 3 5" xfId="16496"/>
    <cellStyle name="40% - Accent2 5 8 3 6" xfId="19408"/>
    <cellStyle name="40% - Accent2 5 8 4" xfId="3946"/>
    <cellStyle name="40% - Accent2 5 8 5" xfId="6862"/>
    <cellStyle name="40% - Accent2 5 8 6" xfId="9774"/>
    <cellStyle name="40% - Accent2 5 8 7" xfId="12688"/>
    <cellStyle name="40% - Accent2 5 8 8" xfId="15600"/>
    <cellStyle name="40% - Accent2 5 8 9" xfId="18512"/>
    <cellStyle name="40% - Accent2 5 9" xfId="2152"/>
    <cellStyle name="40% - Accent2 5 9 2" xfId="5068"/>
    <cellStyle name="40% - Accent2 5 9 2 2" xfId="7982"/>
    <cellStyle name="40% - Accent2 5 9 2 3" xfId="10896"/>
    <cellStyle name="40% - Accent2 5 9 2 4" xfId="13808"/>
    <cellStyle name="40% - Accent2 5 9 2 5" xfId="16720"/>
    <cellStyle name="40% - Accent2 5 9 2 6" xfId="19632"/>
    <cellStyle name="40% - Accent2 5 9 3" xfId="3162"/>
    <cellStyle name="40% - Accent2 5 9 4" xfId="6078"/>
    <cellStyle name="40% - Accent2 5 9 5" xfId="8990"/>
    <cellStyle name="40% - Accent2 5 9 6" xfId="11904"/>
    <cellStyle name="40% - Accent2 5 9 7" xfId="14816"/>
    <cellStyle name="40% - Accent2 5 9 8" xfId="17728"/>
    <cellStyle name="40% - Accent2 6" xfId="1098"/>
    <cellStyle name="40% - Accent2 6 10" xfId="2053"/>
    <cellStyle name="40% - Accent2 6 10 2" xfId="4970"/>
    <cellStyle name="40% - Accent2 6 10 3" xfId="7884"/>
    <cellStyle name="40% - Accent2 6 10 4" xfId="10798"/>
    <cellStyle name="40% - Accent2 6 10 5" xfId="13710"/>
    <cellStyle name="40% - Accent2 6 10 6" xfId="16622"/>
    <cellStyle name="40% - Accent2 6 10 7" xfId="19534"/>
    <cellStyle name="40% - Accent2 6 11" xfId="4074"/>
    <cellStyle name="40% - Accent2 6 11 2" xfId="6988"/>
    <cellStyle name="40% - Accent2 6 11 3" xfId="9902"/>
    <cellStyle name="40% - Accent2 6 11 4" xfId="12814"/>
    <cellStyle name="40% - Accent2 6 11 5" xfId="15726"/>
    <cellStyle name="40% - Accent2 6 11 6" xfId="18638"/>
    <cellStyle name="40% - Accent2 6 12" xfId="3064"/>
    <cellStyle name="40% - Accent2 6 12 2" xfId="21350"/>
    <cellStyle name="40% - Accent2 6 13" xfId="5980"/>
    <cellStyle name="40% - Accent2 6 14" xfId="8892"/>
    <cellStyle name="40% - Accent2 6 15" xfId="11806"/>
    <cellStyle name="40% - Accent2 6 16" xfId="14718"/>
    <cellStyle name="40% - Accent2 6 17" xfId="17630"/>
    <cellStyle name="40% - Accent2 6 2" xfId="1269"/>
    <cellStyle name="40% - Accent2 6 2 2" xfId="2278"/>
    <cellStyle name="40% - Accent2 6 2 2 2" xfId="5194"/>
    <cellStyle name="40% - Accent2 6 2 2 3" xfId="8108"/>
    <cellStyle name="40% - Accent2 6 2 2 4" xfId="11022"/>
    <cellStyle name="40% - Accent2 6 2 2 5" xfId="13934"/>
    <cellStyle name="40% - Accent2 6 2 2 6" xfId="16846"/>
    <cellStyle name="40% - Accent2 6 2 2 7" xfId="19758"/>
    <cellStyle name="40% - Accent2 6 2 3" xfId="4186"/>
    <cellStyle name="40% - Accent2 6 2 3 2" xfId="7100"/>
    <cellStyle name="40% - Accent2 6 2 3 3" xfId="10014"/>
    <cellStyle name="40% - Accent2 6 2 3 4" xfId="12926"/>
    <cellStyle name="40% - Accent2 6 2 3 5" xfId="15838"/>
    <cellStyle name="40% - Accent2 6 2 3 6" xfId="18750"/>
    <cellStyle name="40% - Accent2 6 2 4" xfId="3288"/>
    <cellStyle name="40% - Accent2 6 2 4 2" xfId="21351"/>
    <cellStyle name="40% - Accent2 6 2 5" xfId="6204"/>
    <cellStyle name="40% - Accent2 6 2 6" xfId="9116"/>
    <cellStyle name="40% - Accent2 6 2 7" xfId="12030"/>
    <cellStyle name="40% - Accent2 6 2 8" xfId="14942"/>
    <cellStyle name="40% - Accent2 6 2 9" xfId="17854"/>
    <cellStyle name="40% - Accent2 6 3" xfId="1381"/>
    <cellStyle name="40% - Accent2 6 3 2" xfId="2390"/>
    <cellStyle name="40% - Accent2 6 3 2 2" xfId="5306"/>
    <cellStyle name="40% - Accent2 6 3 2 3" xfId="8220"/>
    <cellStyle name="40% - Accent2 6 3 2 4" xfId="11134"/>
    <cellStyle name="40% - Accent2 6 3 2 5" xfId="14046"/>
    <cellStyle name="40% - Accent2 6 3 2 6" xfId="16958"/>
    <cellStyle name="40% - Accent2 6 3 2 7" xfId="19870"/>
    <cellStyle name="40% - Accent2 6 3 3" xfId="4298"/>
    <cellStyle name="40% - Accent2 6 3 3 2" xfId="7212"/>
    <cellStyle name="40% - Accent2 6 3 3 3" xfId="10126"/>
    <cellStyle name="40% - Accent2 6 3 3 4" xfId="13038"/>
    <cellStyle name="40% - Accent2 6 3 3 5" xfId="15950"/>
    <cellStyle name="40% - Accent2 6 3 3 6" xfId="18862"/>
    <cellStyle name="40% - Accent2 6 3 4" xfId="3400"/>
    <cellStyle name="40% - Accent2 6 3 4 2" xfId="21352"/>
    <cellStyle name="40% - Accent2 6 3 5" xfId="6316"/>
    <cellStyle name="40% - Accent2 6 3 6" xfId="9228"/>
    <cellStyle name="40% - Accent2 6 3 7" xfId="12142"/>
    <cellStyle name="40% - Accent2 6 3 8" xfId="15054"/>
    <cellStyle name="40% - Accent2 6 3 9" xfId="17966"/>
    <cellStyle name="40% - Accent2 6 4" xfId="1493"/>
    <cellStyle name="40% - Accent2 6 4 2" xfId="2502"/>
    <cellStyle name="40% - Accent2 6 4 2 2" xfId="5418"/>
    <cellStyle name="40% - Accent2 6 4 2 3" xfId="8332"/>
    <cellStyle name="40% - Accent2 6 4 2 4" xfId="11246"/>
    <cellStyle name="40% - Accent2 6 4 2 5" xfId="14158"/>
    <cellStyle name="40% - Accent2 6 4 2 6" xfId="17070"/>
    <cellStyle name="40% - Accent2 6 4 2 7" xfId="19982"/>
    <cellStyle name="40% - Accent2 6 4 3" xfId="4410"/>
    <cellStyle name="40% - Accent2 6 4 3 2" xfId="7324"/>
    <cellStyle name="40% - Accent2 6 4 3 3" xfId="10238"/>
    <cellStyle name="40% - Accent2 6 4 3 4" xfId="13150"/>
    <cellStyle name="40% - Accent2 6 4 3 5" xfId="16062"/>
    <cellStyle name="40% - Accent2 6 4 3 6" xfId="18974"/>
    <cellStyle name="40% - Accent2 6 4 4" xfId="3512"/>
    <cellStyle name="40% - Accent2 6 4 5" xfId="6428"/>
    <cellStyle name="40% - Accent2 6 4 6" xfId="9340"/>
    <cellStyle name="40% - Accent2 6 4 7" xfId="12254"/>
    <cellStyle name="40% - Accent2 6 4 8" xfId="15166"/>
    <cellStyle name="40% - Accent2 6 4 9" xfId="18078"/>
    <cellStyle name="40% - Accent2 6 5" xfId="1605"/>
    <cellStyle name="40% - Accent2 6 5 2" xfId="2614"/>
    <cellStyle name="40% - Accent2 6 5 2 2" xfId="5530"/>
    <cellStyle name="40% - Accent2 6 5 2 3" xfId="8444"/>
    <cellStyle name="40% - Accent2 6 5 2 4" xfId="11358"/>
    <cellStyle name="40% - Accent2 6 5 2 5" xfId="14270"/>
    <cellStyle name="40% - Accent2 6 5 2 6" xfId="17182"/>
    <cellStyle name="40% - Accent2 6 5 2 7" xfId="20094"/>
    <cellStyle name="40% - Accent2 6 5 3" xfId="4522"/>
    <cellStyle name="40% - Accent2 6 5 3 2" xfId="7436"/>
    <cellStyle name="40% - Accent2 6 5 3 3" xfId="10350"/>
    <cellStyle name="40% - Accent2 6 5 3 4" xfId="13262"/>
    <cellStyle name="40% - Accent2 6 5 3 5" xfId="16174"/>
    <cellStyle name="40% - Accent2 6 5 3 6" xfId="19086"/>
    <cellStyle name="40% - Accent2 6 5 4" xfId="3624"/>
    <cellStyle name="40% - Accent2 6 5 5" xfId="6540"/>
    <cellStyle name="40% - Accent2 6 5 6" xfId="9452"/>
    <cellStyle name="40% - Accent2 6 5 7" xfId="12366"/>
    <cellStyle name="40% - Accent2 6 5 8" xfId="15278"/>
    <cellStyle name="40% - Accent2 6 5 9" xfId="18190"/>
    <cellStyle name="40% - Accent2 6 6" xfId="1717"/>
    <cellStyle name="40% - Accent2 6 6 2" xfId="2726"/>
    <cellStyle name="40% - Accent2 6 6 2 2" xfId="5642"/>
    <cellStyle name="40% - Accent2 6 6 2 3" xfId="8556"/>
    <cellStyle name="40% - Accent2 6 6 2 4" xfId="11470"/>
    <cellStyle name="40% - Accent2 6 6 2 5" xfId="14382"/>
    <cellStyle name="40% - Accent2 6 6 2 6" xfId="17294"/>
    <cellStyle name="40% - Accent2 6 6 2 7" xfId="20206"/>
    <cellStyle name="40% - Accent2 6 6 3" xfId="4634"/>
    <cellStyle name="40% - Accent2 6 6 3 2" xfId="7548"/>
    <cellStyle name="40% - Accent2 6 6 3 3" xfId="10462"/>
    <cellStyle name="40% - Accent2 6 6 3 4" xfId="13374"/>
    <cellStyle name="40% - Accent2 6 6 3 5" xfId="16286"/>
    <cellStyle name="40% - Accent2 6 6 3 6" xfId="19198"/>
    <cellStyle name="40% - Accent2 6 6 4" xfId="3736"/>
    <cellStyle name="40% - Accent2 6 6 5" xfId="6652"/>
    <cellStyle name="40% - Accent2 6 6 6" xfId="9564"/>
    <cellStyle name="40% - Accent2 6 6 7" xfId="12478"/>
    <cellStyle name="40% - Accent2 6 6 8" xfId="15390"/>
    <cellStyle name="40% - Accent2 6 6 9" xfId="18302"/>
    <cellStyle name="40% - Accent2 6 7" xfId="1829"/>
    <cellStyle name="40% - Accent2 6 7 2" xfId="2838"/>
    <cellStyle name="40% - Accent2 6 7 2 2" xfId="5754"/>
    <cellStyle name="40% - Accent2 6 7 2 3" xfId="8668"/>
    <cellStyle name="40% - Accent2 6 7 2 4" xfId="11582"/>
    <cellStyle name="40% - Accent2 6 7 2 5" xfId="14494"/>
    <cellStyle name="40% - Accent2 6 7 2 6" xfId="17406"/>
    <cellStyle name="40% - Accent2 6 7 2 7" xfId="20318"/>
    <cellStyle name="40% - Accent2 6 7 3" xfId="4746"/>
    <cellStyle name="40% - Accent2 6 7 3 2" xfId="7660"/>
    <cellStyle name="40% - Accent2 6 7 3 3" xfId="10574"/>
    <cellStyle name="40% - Accent2 6 7 3 4" xfId="13486"/>
    <cellStyle name="40% - Accent2 6 7 3 5" xfId="16398"/>
    <cellStyle name="40% - Accent2 6 7 3 6" xfId="19310"/>
    <cellStyle name="40% - Accent2 6 7 4" xfId="3848"/>
    <cellStyle name="40% - Accent2 6 7 5" xfId="6764"/>
    <cellStyle name="40% - Accent2 6 7 6" xfId="9676"/>
    <cellStyle name="40% - Accent2 6 7 7" xfId="12590"/>
    <cellStyle name="40% - Accent2 6 7 8" xfId="15502"/>
    <cellStyle name="40% - Accent2 6 7 9" xfId="18414"/>
    <cellStyle name="40% - Accent2 6 8" xfId="1941"/>
    <cellStyle name="40% - Accent2 6 8 2" xfId="2950"/>
    <cellStyle name="40% - Accent2 6 8 2 2" xfId="5866"/>
    <cellStyle name="40% - Accent2 6 8 2 3" xfId="8780"/>
    <cellStyle name="40% - Accent2 6 8 2 4" xfId="11694"/>
    <cellStyle name="40% - Accent2 6 8 2 5" xfId="14606"/>
    <cellStyle name="40% - Accent2 6 8 2 6" xfId="17518"/>
    <cellStyle name="40% - Accent2 6 8 2 7" xfId="20430"/>
    <cellStyle name="40% - Accent2 6 8 3" xfId="4858"/>
    <cellStyle name="40% - Accent2 6 8 3 2" xfId="7772"/>
    <cellStyle name="40% - Accent2 6 8 3 3" xfId="10686"/>
    <cellStyle name="40% - Accent2 6 8 3 4" xfId="13598"/>
    <cellStyle name="40% - Accent2 6 8 3 5" xfId="16510"/>
    <cellStyle name="40% - Accent2 6 8 3 6" xfId="19422"/>
    <cellStyle name="40% - Accent2 6 8 4" xfId="3960"/>
    <cellStyle name="40% - Accent2 6 8 5" xfId="6876"/>
    <cellStyle name="40% - Accent2 6 8 6" xfId="9788"/>
    <cellStyle name="40% - Accent2 6 8 7" xfId="12702"/>
    <cellStyle name="40% - Accent2 6 8 8" xfId="15614"/>
    <cellStyle name="40% - Accent2 6 8 9" xfId="18526"/>
    <cellStyle name="40% - Accent2 6 9" xfId="2166"/>
    <cellStyle name="40% - Accent2 6 9 2" xfId="5082"/>
    <cellStyle name="40% - Accent2 6 9 2 2" xfId="7996"/>
    <cellStyle name="40% - Accent2 6 9 2 3" xfId="10910"/>
    <cellStyle name="40% - Accent2 6 9 2 4" xfId="13822"/>
    <cellStyle name="40% - Accent2 6 9 2 5" xfId="16734"/>
    <cellStyle name="40% - Accent2 6 9 2 6" xfId="19646"/>
    <cellStyle name="40% - Accent2 6 9 3" xfId="3176"/>
    <cellStyle name="40% - Accent2 6 9 4" xfId="6092"/>
    <cellStyle name="40% - Accent2 6 9 5" xfId="9004"/>
    <cellStyle name="40% - Accent2 6 9 6" xfId="11918"/>
    <cellStyle name="40% - Accent2 6 9 7" xfId="14830"/>
    <cellStyle name="40% - Accent2 6 9 8" xfId="17742"/>
    <cellStyle name="40% - Accent2 7" xfId="1112"/>
    <cellStyle name="40% - Accent2 7 10" xfId="2067"/>
    <cellStyle name="40% - Accent2 7 10 2" xfId="4984"/>
    <cellStyle name="40% - Accent2 7 10 3" xfId="7898"/>
    <cellStyle name="40% - Accent2 7 10 4" xfId="10812"/>
    <cellStyle name="40% - Accent2 7 10 5" xfId="13724"/>
    <cellStyle name="40% - Accent2 7 10 6" xfId="16636"/>
    <cellStyle name="40% - Accent2 7 10 7" xfId="19548"/>
    <cellStyle name="40% - Accent2 7 11" xfId="4088"/>
    <cellStyle name="40% - Accent2 7 11 2" xfId="7002"/>
    <cellStyle name="40% - Accent2 7 11 3" xfId="9916"/>
    <cellStyle name="40% - Accent2 7 11 4" xfId="12828"/>
    <cellStyle name="40% - Accent2 7 11 5" xfId="15740"/>
    <cellStyle name="40% - Accent2 7 11 6" xfId="18652"/>
    <cellStyle name="40% - Accent2 7 12" xfId="3078"/>
    <cellStyle name="40% - Accent2 7 12 2" xfId="21353"/>
    <cellStyle name="40% - Accent2 7 13" xfId="5994"/>
    <cellStyle name="40% - Accent2 7 14" xfId="8906"/>
    <cellStyle name="40% - Accent2 7 15" xfId="11820"/>
    <cellStyle name="40% - Accent2 7 16" xfId="14732"/>
    <cellStyle name="40% - Accent2 7 17" xfId="17644"/>
    <cellStyle name="40% - Accent2 7 2" xfId="1283"/>
    <cellStyle name="40% - Accent2 7 2 2" xfId="2292"/>
    <cellStyle name="40% - Accent2 7 2 2 2" xfId="5208"/>
    <cellStyle name="40% - Accent2 7 2 2 3" xfId="8122"/>
    <cellStyle name="40% - Accent2 7 2 2 4" xfId="11036"/>
    <cellStyle name="40% - Accent2 7 2 2 5" xfId="13948"/>
    <cellStyle name="40% - Accent2 7 2 2 6" xfId="16860"/>
    <cellStyle name="40% - Accent2 7 2 2 7" xfId="19772"/>
    <cellStyle name="40% - Accent2 7 2 3" xfId="4200"/>
    <cellStyle name="40% - Accent2 7 2 3 2" xfId="7114"/>
    <cellStyle name="40% - Accent2 7 2 3 3" xfId="10028"/>
    <cellStyle name="40% - Accent2 7 2 3 4" xfId="12940"/>
    <cellStyle name="40% - Accent2 7 2 3 5" xfId="15852"/>
    <cellStyle name="40% - Accent2 7 2 3 6" xfId="18764"/>
    <cellStyle name="40% - Accent2 7 2 4" xfId="3302"/>
    <cellStyle name="40% - Accent2 7 2 4 2" xfId="21354"/>
    <cellStyle name="40% - Accent2 7 2 5" xfId="6218"/>
    <cellStyle name="40% - Accent2 7 2 6" xfId="9130"/>
    <cellStyle name="40% - Accent2 7 2 7" xfId="12044"/>
    <cellStyle name="40% - Accent2 7 2 8" xfId="14956"/>
    <cellStyle name="40% - Accent2 7 2 9" xfId="17868"/>
    <cellStyle name="40% - Accent2 7 3" xfId="1395"/>
    <cellStyle name="40% - Accent2 7 3 2" xfId="2404"/>
    <cellStyle name="40% - Accent2 7 3 2 2" xfId="5320"/>
    <cellStyle name="40% - Accent2 7 3 2 3" xfId="8234"/>
    <cellStyle name="40% - Accent2 7 3 2 4" xfId="11148"/>
    <cellStyle name="40% - Accent2 7 3 2 5" xfId="14060"/>
    <cellStyle name="40% - Accent2 7 3 2 6" xfId="16972"/>
    <cellStyle name="40% - Accent2 7 3 2 7" xfId="19884"/>
    <cellStyle name="40% - Accent2 7 3 3" xfId="4312"/>
    <cellStyle name="40% - Accent2 7 3 3 2" xfId="7226"/>
    <cellStyle name="40% - Accent2 7 3 3 3" xfId="10140"/>
    <cellStyle name="40% - Accent2 7 3 3 4" xfId="13052"/>
    <cellStyle name="40% - Accent2 7 3 3 5" xfId="15964"/>
    <cellStyle name="40% - Accent2 7 3 3 6" xfId="18876"/>
    <cellStyle name="40% - Accent2 7 3 4" xfId="3414"/>
    <cellStyle name="40% - Accent2 7 3 4 2" xfId="21355"/>
    <cellStyle name="40% - Accent2 7 3 5" xfId="6330"/>
    <cellStyle name="40% - Accent2 7 3 6" xfId="9242"/>
    <cellStyle name="40% - Accent2 7 3 7" xfId="12156"/>
    <cellStyle name="40% - Accent2 7 3 8" xfId="15068"/>
    <cellStyle name="40% - Accent2 7 3 9" xfId="17980"/>
    <cellStyle name="40% - Accent2 7 4" xfId="1507"/>
    <cellStyle name="40% - Accent2 7 4 2" xfId="2516"/>
    <cellStyle name="40% - Accent2 7 4 2 2" xfId="5432"/>
    <cellStyle name="40% - Accent2 7 4 2 3" xfId="8346"/>
    <cellStyle name="40% - Accent2 7 4 2 4" xfId="11260"/>
    <cellStyle name="40% - Accent2 7 4 2 5" xfId="14172"/>
    <cellStyle name="40% - Accent2 7 4 2 6" xfId="17084"/>
    <cellStyle name="40% - Accent2 7 4 2 7" xfId="19996"/>
    <cellStyle name="40% - Accent2 7 4 3" xfId="4424"/>
    <cellStyle name="40% - Accent2 7 4 3 2" xfId="7338"/>
    <cellStyle name="40% - Accent2 7 4 3 3" xfId="10252"/>
    <cellStyle name="40% - Accent2 7 4 3 4" xfId="13164"/>
    <cellStyle name="40% - Accent2 7 4 3 5" xfId="16076"/>
    <cellStyle name="40% - Accent2 7 4 3 6" xfId="18988"/>
    <cellStyle name="40% - Accent2 7 4 4" xfId="3526"/>
    <cellStyle name="40% - Accent2 7 4 5" xfId="6442"/>
    <cellStyle name="40% - Accent2 7 4 6" xfId="9354"/>
    <cellStyle name="40% - Accent2 7 4 7" xfId="12268"/>
    <cellStyle name="40% - Accent2 7 4 8" xfId="15180"/>
    <cellStyle name="40% - Accent2 7 4 9" xfId="18092"/>
    <cellStyle name="40% - Accent2 7 5" xfId="1619"/>
    <cellStyle name="40% - Accent2 7 5 2" xfId="2628"/>
    <cellStyle name="40% - Accent2 7 5 2 2" xfId="5544"/>
    <cellStyle name="40% - Accent2 7 5 2 3" xfId="8458"/>
    <cellStyle name="40% - Accent2 7 5 2 4" xfId="11372"/>
    <cellStyle name="40% - Accent2 7 5 2 5" xfId="14284"/>
    <cellStyle name="40% - Accent2 7 5 2 6" xfId="17196"/>
    <cellStyle name="40% - Accent2 7 5 2 7" xfId="20108"/>
    <cellStyle name="40% - Accent2 7 5 3" xfId="4536"/>
    <cellStyle name="40% - Accent2 7 5 3 2" xfId="7450"/>
    <cellStyle name="40% - Accent2 7 5 3 3" xfId="10364"/>
    <cellStyle name="40% - Accent2 7 5 3 4" xfId="13276"/>
    <cellStyle name="40% - Accent2 7 5 3 5" xfId="16188"/>
    <cellStyle name="40% - Accent2 7 5 3 6" xfId="19100"/>
    <cellStyle name="40% - Accent2 7 5 4" xfId="3638"/>
    <cellStyle name="40% - Accent2 7 5 5" xfId="6554"/>
    <cellStyle name="40% - Accent2 7 5 6" xfId="9466"/>
    <cellStyle name="40% - Accent2 7 5 7" xfId="12380"/>
    <cellStyle name="40% - Accent2 7 5 8" xfId="15292"/>
    <cellStyle name="40% - Accent2 7 5 9" xfId="18204"/>
    <cellStyle name="40% - Accent2 7 6" xfId="1731"/>
    <cellStyle name="40% - Accent2 7 6 2" xfId="2740"/>
    <cellStyle name="40% - Accent2 7 6 2 2" xfId="5656"/>
    <cellStyle name="40% - Accent2 7 6 2 3" xfId="8570"/>
    <cellStyle name="40% - Accent2 7 6 2 4" xfId="11484"/>
    <cellStyle name="40% - Accent2 7 6 2 5" xfId="14396"/>
    <cellStyle name="40% - Accent2 7 6 2 6" xfId="17308"/>
    <cellStyle name="40% - Accent2 7 6 2 7" xfId="20220"/>
    <cellStyle name="40% - Accent2 7 6 3" xfId="4648"/>
    <cellStyle name="40% - Accent2 7 6 3 2" xfId="7562"/>
    <cellStyle name="40% - Accent2 7 6 3 3" xfId="10476"/>
    <cellStyle name="40% - Accent2 7 6 3 4" xfId="13388"/>
    <cellStyle name="40% - Accent2 7 6 3 5" xfId="16300"/>
    <cellStyle name="40% - Accent2 7 6 3 6" xfId="19212"/>
    <cellStyle name="40% - Accent2 7 6 4" xfId="3750"/>
    <cellStyle name="40% - Accent2 7 6 5" xfId="6666"/>
    <cellStyle name="40% - Accent2 7 6 6" xfId="9578"/>
    <cellStyle name="40% - Accent2 7 6 7" xfId="12492"/>
    <cellStyle name="40% - Accent2 7 6 8" xfId="15404"/>
    <cellStyle name="40% - Accent2 7 6 9" xfId="18316"/>
    <cellStyle name="40% - Accent2 7 7" xfId="1843"/>
    <cellStyle name="40% - Accent2 7 7 2" xfId="2852"/>
    <cellStyle name="40% - Accent2 7 7 2 2" xfId="5768"/>
    <cellStyle name="40% - Accent2 7 7 2 3" xfId="8682"/>
    <cellStyle name="40% - Accent2 7 7 2 4" xfId="11596"/>
    <cellStyle name="40% - Accent2 7 7 2 5" xfId="14508"/>
    <cellStyle name="40% - Accent2 7 7 2 6" xfId="17420"/>
    <cellStyle name="40% - Accent2 7 7 2 7" xfId="20332"/>
    <cellStyle name="40% - Accent2 7 7 3" xfId="4760"/>
    <cellStyle name="40% - Accent2 7 7 3 2" xfId="7674"/>
    <cellStyle name="40% - Accent2 7 7 3 3" xfId="10588"/>
    <cellStyle name="40% - Accent2 7 7 3 4" xfId="13500"/>
    <cellStyle name="40% - Accent2 7 7 3 5" xfId="16412"/>
    <cellStyle name="40% - Accent2 7 7 3 6" xfId="19324"/>
    <cellStyle name="40% - Accent2 7 7 4" xfId="3862"/>
    <cellStyle name="40% - Accent2 7 7 5" xfId="6778"/>
    <cellStyle name="40% - Accent2 7 7 6" xfId="9690"/>
    <cellStyle name="40% - Accent2 7 7 7" xfId="12604"/>
    <cellStyle name="40% - Accent2 7 7 8" xfId="15516"/>
    <cellStyle name="40% - Accent2 7 7 9" xfId="18428"/>
    <cellStyle name="40% - Accent2 7 8" xfId="1955"/>
    <cellStyle name="40% - Accent2 7 8 2" xfId="2964"/>
    <cellStyle name="40% - Accent2 7 8 2 2" xfId="5880"/>
    <cellStyle name="40% - Accent2 7 8 2 3" xfId="8794"/>
    <cellStyle name="40% - Accent2 7 8 2 4" xfId="11708"/>
    <cellStyle name="40% - Accent2 7 8 2 5" xfId="14620"/>
    <cellStyle name="40% - Accent2 7 8 2 6" xfId="17532"/>
    <cellStyle name="40% - Accent2 7 8 2 7" xfId="20444"/>
    <cellStyle name="40% - Accent2 7 8 3" xfId="4872"/>
    <cellStyle name="40% - Accent2 7 8 3 2" xfId="7786"/>
    <cellStyle name="40% - Accent2 7 8 3 3" xfId="10700"/>
    <cellStyle name="40% - Accent2 7 8 3 4" xfId="13612"/>
    <cellStyle name="40% - Accent2 7 8 3 5" xfId="16524"/>
    <cellStyle name="40% - Accent2 7 8 3 6" xfId="19436"/>
    <cellStyle name="40% - Accent2 7 8 4" xfId="3974"/>
    <cellStyle name="40% - Accent2 7 8 5" xfId="6890"/>
    <cellStyle name="40% - Accent2 7 8 6" xfId="9802"/>
    <cellStyle name="40% - Accent2 7 8 7" xfId="12716"/>
    <cellStyle name="40% - Accent2 7 8 8" xfId="15628"/>
    <cellStyle name="40% - Accent2 7 8 9" xfId="18540"/>
    <cellStyle name="40% - Accent2 7 9" xfId="2180"/>
    <cellStyle name="40% - Accent2 7 9 2" xfId="5096"/>
    <cellStyle name="40% - Accent2 7 9 2 2" xfId="8010"/>
    <cellStyle name="40% - Accent2 7 9 2 3" xfId="10924"/>
    <cellStyle name="40% - Accent2 7 9 2 4" xfId="13836"/>
    <cellStyle name="40% - Accent2 7 9 2 5" xfId="16748"/>
    <cellStyle name="40% - Accent2 7 9 2 6" xfId="19660"/>
    <cellStyle name="40% - Accent2 7 9 3" xfId="3190"/>
    <cellStyle name="40% - Accent2 7 9 4" xfId="6106"/>
    <cellStyle name="40% - Accent2 7 9 5" xfId="9018"/>
    <cellStyle name="40% - Accent2 7 9 6" xfId="11932"/>
    <cellStyle name="40% - Accent2 7 9 7" xfId="14844"/>
    <cellStyle name="40% - Accent2 7 9 8" xfId="17756"/>
    <cellStyle name="40% - Accent2 8" xfId="1126"/>
    <cellStyle name="40% - Accent2 8 10" xfId="2081"/>
    <cellStyle name="40% - Accent2 8 10 2" xfId="4998"/>
    <cellStyle name="40% - Accent2 8 10 3" xfId="7912"/>
    <cellStyle name="40% - Accent2 8 10 4" xfId="10826"/>
    <cellStyle name="40% - Accent2 8 10 5" xfId="13738"/>
    <cellStyle name="40% - Accent2 8 10 6" xfId="16650"/>
    <cellStyle name="40% - Accent2 8 10 7" xfId="19562"/>
    <cellStyle name="40% - Accent2 8 11" xfId="4102"/>
    <cellStyle name="40% - Accent2 8 11 2" xfId="7016"/>
    <cellStyle name="40% - Accent2 8 11 3" xfId="9930"/>
    <cellStyle name="40% - Accent2 8 11 4" xfId="12842"/>
    <cellStyle name="40% - Accent2 8 11 5" xfId="15754"/>
    <cellStyle name="40% - Accent2 8 11 6" xfId="18666"/>
    <cellStyle name="40% - Accent2 8 12" xfId="3092"/>
    <cellStyle name="40% - Accent2 8 12 2" xfId="21356"/>
    <cellStyle name="40% - Accent2 8 13" xfId="6008"/>
    <cellStyle name="40% - Accent2 8 14" xfId="8920"/>
    <cellStyle name="40% - Accent2 8 15" xfId="11834"/>
    <cellStyle name="40% - Accent2 8 16" xfId="14746"/>
    <cellStyle name="40% - Accent2 8 17" xfId="17658"/>
    <cellStyle name="40% - Accent2 8 2" xfId="1297"/>
    <cellStyle name="40% - Accent2 8 2 2" xfId="2306"/>
    <cellStyle name="40% - Accent2 8 2 2 2" xfId="5222"/>
    <cellStyle name="40% - Accent2 8 2 2 3" xfId="8136"/>
    <cellStyle name="40% - Accent2 8 2 2 4" xfId="11050"/>
    <cellStyle name="40% - Accent2 8 2 2 5" xfId="13962"/>
    <cellStyle name="40% - Accent2 8 2 2 6" xfId="16874"/>
    <cellStyle name="40% - Accent2 8 2 2 7" xfId="19786"/>
    <cellStyle name="40% - Accent2 8 2 3" xfId="4214"/>
    <cellStyle name="40% - Accent2 8 2 3 2" xfId="7128"/>
    <cellStyle name="40% - Accent2 8 2 3 3" xfId="10042"/>
    <cellStyle name="40% - Accent2 8 2 3 4" xfId="12954"/>
    <cellStyle name="40% - Accent2 8 2 3 5" xfId="15866"/>
    <cellStyle name="40% - Accent2 8 2 3 6" xfId="18778"/>
    <cellStyle name="40% - Accent2 8 2 4" xfId="3316"/>
    <cellStyle name="40% - Accent2 8 2 4 2" xfId="21357"/>
    <cellStyle name="40% - Accent2 8 2 5" xfId="6232"/>
    <cellStyle name="40% - Accent2 8 2 6" xfId="9144"/>
    <cellStyle name="40% - Accent2 8 2 7" xfId="12058"/>
    <cellStyle name="40% - Accent2 8 2 8" xfId="14970"/>
    <cellStyle name="40% - Accent2 8 2 9" xfId="17882"/>
    <cellStyle name="40% - Accent2 8 3" xfId="1409"/>
    <cellStyle name="40% - Accent2 8 3 2" xfId="2418"/>
    <cellStyle name="40% - Accent2 8 3 2 2" xfId="5334"/>
    <cellStyle name="40% - Accent2 8 3 2 3" xfId="8248"/>
    <cellStyle name="40% - Accent2 8 3 2 4" xfId="11162"/>
    <cellStyle name="40% - Accent2 8 3 2 5" xfId="14074"/>
    <cellStyle name="40% - Accent2 8 3 2 6" xfId="16986"/>
    <cellStyle name="40% - Accent2 8 3 2 7" xfId="19898"/>
    <cellStyle name="40% - Accent2 8 3 3" xfId="4326"/>
    <cellStyle name="40% - Accent2 8 3 3 2" xfId="7240"/>
    <cellStyle name="40% - Accent2 8 3 3 3" xfId="10154"/>
    <cellStyle name="40% - Accent2 8 3 3 4" xfId="13066"/>
    <cellStyle name="40% - Accent2 8 3 3 5" xfId="15978"/>
    <cellStyle name="40% - Accent2 8 3 3 6" xfId="18890"/>
    <cellStyle name="40% - Accent2 8 3 4" xfId="3428"/>
    <cellStyle name="40% - Accent2 8 3 4 2" xfId="21358"/>
    <cellStyle name="40% - Accent2 8 3 5" xfId="6344"/>
    <cellStyle name="40% - Accent2 8 3 6" xfId="9256"/>
    <cellStyle name="40% - Accent2 8 3 7" xfId="12170"/>
    <cellStyle name="40% - Accent2 8 3 8" xfId="15082"/>
    <cellStyle name="40% - Accent2 8 3 9" xfId="17994"/>
    <cellStyle name="40% - Accent2 8 4" xfId="1521"/>
    <cellStyle name="40% - Accent2 8 4 2" xfId="2530"/>
    <cellStyle name="40% - Accent2 8 4 2 2" xfId="5446"/>
    <cellStyle name="40% - Accent2 8 4 2 3" xfId="8360"/>
    <cellStyle name="40% - Accent2 8 4 2 4" xfId="11274"/>
    <cellStyle name="40% - Accent2 8 4 2 5" xfId="14186"/>
    <cellStyle name="40% - Accent2 8 4 2 6" xfId="17098"/>
    <cellStyle name="40% - Accent2 8 4 2 7" xfId="20010"/>
    <cellStyle name="40% - Accent2 8 4 3" xfId="4438"/>
    <cellStyle name="40% - Accent2 8 4 3 2" xfId="7352"/>
    <cellStyle name="40% - Accent2 8 4 3 3" xfId="10266"/>
    <cellStyle name="40% - Accent2 8 4 3 4" xfId="13178"/>
    <cellStyle name="40% - Accent2 8 4 3 5" xfId="16090"/>
    <cellStyle name="40% - Accent2 8 4 3 6" xfId="19002"/>
    <cellStyle name="40% - Accent2 8 4 4" xfId="3540"/>
    <cellStyle name="40% - Accent2 8 4 5" xfId="6456"/>
    <cellStyle name="40% - Accent2 8 4 6" xfId="9368"/>
    <cellStyle name="40% - Accent2 8 4 7" xfId="12282"/>
    <cellStyle name="40% - Accent2 8 4 8" xfId="15194"/>
    <cellStyle name="40% - Accent2 8 4 9" xfId="18106"/>
    <cellStyle name="40% - Accent2 8 5" xfId="1633"/>
    <cellStyle name="40% - Accent2 8 5 2" xfId="2642"/>
    <cellStyle name="40% - Accent2 8 5 2 2" xfId="5558"/>
    <cellStyle name="40% - Accent2 8 5 2 3" xfId="8472"/>
    <cellStyle name="40% - Accent2 8 5 2 4" xfId="11386"/>
    <cellStyle name="40% - Accent2 8 5 2 5" xfId="14298"/>
    <cellStyle name="40% - Accent2 8 5 2 6" xfId="17210"/>
    <cellStyle name="40% - Accent2 8 5 2 7" xfId="20122"/>
    <cellStyle name="40% - Accent2 8 5 3" xfId="4550"/>
    <cellStyle name="40% - Accent2 8 5 3 2" xfId="7464"/>
    <cellStyle name="40% - Accent2 8 5 3 3" xfId="10378"/>
    <cellStyle name="40% - Accent2 8 5 3 4" xfId="13290"/>
    <cellStyle name="40% - Accent2 8 5 3 5" xfId="16202"/>
    <cellStyle name="40% - Accent2 8 5 3 6" xfId="19114"/>
    <cellStyle name="40% - Accent2 8 5 4" xfId="3652"/>
    <cellStyle name="40% - Accent2 8 5 5" xfId="6568"/>
    <cellStyle name="40% - Accent2 8 5 6" xfId="9480"/>
    <cellStyle name="40% - Accent2 8 5 7" xfId="12394"/>
    <cellStyle name="40% - Accent2 8 5 8" xfId="15306"/>
    <cellStyle name="40% - Accent2 8 5 9" xfId="18218"/>
    <cellStyle name="40% - Accent2 8 6" xfId="1745"/>
    <cellStyle name="40% - Accent2 8 6 2" xfId="2754"/>
    <cellStyle name="40% - Accent2 8 6 2 2" xfId="5670"/>
    <cellStyle name="40% - Accent2 8 6 2 3" xfId="8584"/>
    <cellStyle name="40% - Accent2 8 6 2 4" xfId="11498"/>
    <cellStyle name="40% - Accent2 8 6 2 5" xfId="14410"/>
    <cellStyle name="40% - Accent2 8 6 2 6" xfId="17322"/>
    <cellStyle name="40% - Accent2 8 6 2 7" xfId="20234"/>
    <cellStyle name="40% - Accent2 8 6 3" xfId="4662"/>
    <cellStyle name="40% - Accent2 8 6 3 2" xfId="7576"/>
    <cellStyle name="40% - Accent2 8 6 3 3" xfId="10490"/>
    <cellStyle name="40% - Accent2 8 6 3 4" xfId="13402"/>
    <cellStyle name="40% - Accent2 8 6 3 5" xfId="16314"/>
    <cellStyle name="40% - Accent2 8 6 3 6" xfId="19226"/>
    <cellStyle name="40% - Accent2 8 6 4" xfId="3764"/>
    <cellStyle name="40% - Accent2 8 6 5" xfId="6680"/>
    <cellStyle name="40% - Accent2 8 6 6" xfId="9592"/>
    <cellStyle name="40% - Accent2 8 6 7" xfId="12506"/>
    <cellStyle name="40% - Accent2 8 6 8" xfId="15418"/>
    <cellStyle name="40% - Accent2 8 6 9" xfId="18330"/>
    <cellStyle name="40% - Accent2 8 7" xfId="1857"/>
    <cellStyle name="40% - Accent2 8 7 2" xfId="2866"/>
    <cellStyle name="40% - Accent2 8 7 2 2" xfId="5782"/>
    <cellStyle name="40% - Accent2 8 7 2 3" xfId="8696"/>
    <cellStyle name="40% - Accent2 8 7 2 4" xfId="11610"/>
    <cellStyle name="40% - Accent2 8 7 2 5" xfId="14522"/>
    <cellStyle name="40% - Accent2 8 7 2 6" xfId="17434"/>
    <cellStyle name="40% - Accent2 8 7 2 7" xfId="20346"/>
    <cellStyle name="40% - Accent2 8 7 3" xfId="4774"/>
    <cellStyle name="40% - Accent2 8 7 3 2" xfId="7688"/>
    <cellStyle name="40% - Accent2 8 7 3 3" xfId="10602"/>
    <cellStyle name="40% - Accent2 8 7 3 4" xfId="13514"/>
    <cellStyle name="40% - Accent2 8 7 3 5" xfId="16426"/>
    <cellStyle name="40% - Accent2 8 7 3 6" xfId="19338"/>
    <cellStyle name="40% - Accent2 8 7 4" xfId="3876"/>
    <cellStyle name="40% - Accent2 8 7 5" xfId="6792"/>
    <cellStyle name="40% - Accent2 8 7 6" xfId="9704"/>
    <cellStyle name="40% - Accent2 8 7 7" xfId="12618"/>
    <cellStyle name="40% - Accent2 8 7 8" xfId="15530"/>
    <cellStyle name="40% - Accent2 8 7 9" xfId="18442"/>
    <cellStyle name="40% - Accent2 8 8" xfId="1969"/>
    <cellStyle name="40% - Accent2 8 8 2" xfId="2978"/>
    <cellStyle name="40% - Accent2 8 8 2 2" xfId="5894"/>
    <cellStyle name="40% - Accent2 8 8 2 3" xfId="8808"/>
    <cellStyle name="40% - Accent2 8 8 2 4" xfId="11722"/>
    <cellStyle name="40% - Accent2 8 8 2 5" xfId="14634"/>
    <cellStyle name="40% - Accent2 8 8 2 6" xfId="17546"/>
    <cellStyle name="40% - Accent2 8 8 2 7" xfId="20458"/>
    <cellStyle name="40% - Accent2 8 8 3" xfId="4886"/>
    <cellStyle name="40% - Accent2 8 8 3 2" xfId="7800"/>
    <cellStyle name="40% - Accent2 8 8 3 3" xfId="10714"/>
    <cellStyle name="40% - Accent2 8 8 3 4" xfId="13626"/>
    <cellStyle name="40% - Accent2 8 8 3 5" xfId="16538"/>
    <cellStyle name="40% - Accent2 8 8 3 6" xfId="19450"/>
    <cellStyle name="40% - Accent2 8 8 4" xfId="3988"/>
    <cellStyle name="40% - Accent2 8 8 5" xfId="6904"/>
    <cellStyle name="40% - Accent2 8 8 6" xfId="9816"/>
    <cellStyle name="40% - Accent2 8 8 7" xfId="12730"/>
    <cellStyle name="40% - Accent2 8 8 8" xfId="15642"/>
    <cellStyle name="40% - Accent2 8 8 9" xfId="18554"/>
    <cellStyle name="40% - Accent2 8 9" xfId="2194"/>
    <cellStyle name="40% - Accent2 8 9 2" xfId="5110"/>
    <cellStyle name="40% - Accent2 8 9 2 2" xfId="8024"/>
    <cellStyle name="40% - Accent2 8 9 2 3" xfId="10938"/>
    <cellStyle name="40% - Accent2 8 9 2 4" xfId="13850"/>
    <cellStyle name="40% - Accent2 8 9 2 5" xfId="16762"/>
    <cellStyle name="40% - Accent2 8 9 2 6" xfId="19674"/>
    <cellStyle name="40% - Accent2 8 9 3" xfId="3204"/>
    <cellStyle name="40% - Accent2 8 9 4" xfId="6120"/>
    <cellStyle name="40% - Accent2 8 9 5" xfId="9032"/>
    <cellStyle name="40% - Accent2 8 9 6" xfId="11946"/>
    <cellStyle name="40% - Accent2 8 9 7" xfId="14858"/>
    <cellStyle name="40% - Accent2 8 9 8" xfId="17770"/>
    <cellStyle name="40% - Accent2 9" xfId="1142"/>
    <cellStyle name="40% - Accent2 9 2" xfId="21360"/>
    <cellStyle name="40% - Accent2 9 3" xfId="21361"/>
    <cellStyle name="40% - Accent2 9 4" xfId="21359"/>
    <cellStyle name="40% - Accent3 10" xfId="1199"/>
    <cellStyle name="40% - Accent3 10 2" xfId="2208"/>
    <cellStyle name="40% - Accent3 10 2 2" xfId="5124"/>
    <cellStyle name="40% - Accent3 10 2 2 2" xfId="21364"/>
    <cellStyle name="40% - Accent3 10 2 3" xfId="8038"/>
    <cellStyle name="40% - Accent3 10 2 4" xfId="10952"/>
    <cellStyle name="40% - Accent3 10 2 5" xfId="13864"/>
    <cellStyle name="40% - Accent3 10 2 6" xfId="16776"/>
    <cellStyle name="40% - Accent3 10 2 7" xfId="19688"/>
    <cellStyle name="40% - Accent3 10 3" xfId="4116"/>
    <cellStyle name="40% - Accent3 10 3 2" xfId="7030"/>
    <cellStyle name="40% - Accent3 10 3 2 2" xfId="21365"/>
    <cellStyle name="40% - Accent3 10 3 3" xfId="9944"/>
    <cellStyle name="40% - Accent3 10 3 4" xfId="12856"/>
    <cellStyle name="40% - Accent3 10 3 5" xfId="15768"/>
    <cellStyle name="40% - Accent3 10 3 6" xfId="18680"/>
    <cellStyle name="40% - Accent3 10 4" xfId="3218"/>
    <cellStyle name="40% - Accent3 10 4 2" xfId="21363"/>
    <cellStyle name="40% - Accent3 10 5" xfId="6134"/>
    <cellStyle name="40% - Accent3 10 6" xfId="9046"/>
    <cellStyle name="40% - Accent3 10 7" xfId="11960"/>
    <cellStyle name="40% - Accent3 10 8" xfId="14872"/>
    <cellStyle name="40% - Accent3 10 9" xfId="17784"/>
    <cellStyle name="40% - Accent3 11" xfId="1311"/>
    <cellStyle name="40% - Accent3 11 2" xfId="2320"/>
    <cellStyle name="40% - Accent3 11 2 2" xfId="5236"/>
    <cellStyle name="40% - Accent3 11 2 2 2" xfId="21367"/>
    <cellStyle name="40% - Accent3 11 2 3" xfId="8150"/>
    <cellStyle name="40% - Accent3 11 2 4" xfId="11064"/>
    <cellStyle name="40% - Accent3 11 2 5" xfId="13976"/>
    <cellStyle name="40% - Accent3 11 2 6" xfId="16888"/>
    <cellStyle name="40% - Accent3 11 2 7" xfId="19800"/>
    <cellStyle name="40% - Accent3 11 3" xfId="4228"/>
    <cellStyle name="40% - Accent3 11 3 2" xfId="7142"/>
    <cellStyle name="40% - Accent3 11 3 2 2" xfId="21368"/>
    <cellStyle name="40% - Accent3 11 3 3" xfId="10056"/>
    <cellStyle name="40% - Accent3 11 3 4" xfId="12968"/>
    <cellStyle name="40% - Accent3 11 3 5" xfId="15880"/>
    <cellStyle name="40% - Accent3 11 3 6" xfId="18792"/>
    <cellStyle name="40% - Accent3 11 4" xfId="3330"/>
    <cellStyle name="40% - Accent3 11 4 2" xfId="21366"/>
    <cellStyle name="40% - Accent3 11 5" xfId="6246"/>
    <cellStyle name="40% - Accent3 11 6" xfId="9158"/>
    <cellStyle name="40% - Accent3 11 7" xfId="12072"/>
    <cellStyle name="40% - Accent3 11 8" xfId="14984"/>
    <cellStyle name="40% - Accent3 11 9" xfId="17896"/>
    <cellStyle name="40% - Accent3 12" xfId="1423"/>
    <cellStyle name="40% - Accent3 12 2" xfId="2432"/>
    <cellStyle name="40% - Accent3 12 2 2" xfId="5348"/>
    <cellStyle name="40% - Accent3 12 2 2 2" xfId="21370"/>
    <cellStyle name="40% - Accent3 12 2 3" xfId="8262"/>
    <cellStyle name="40% - Accent3 12 2 4" xfId="11176"/>
    <cellStyle name="40% - Accent3 12 2 5" xfId="14088"/>
    <cellStyle name="40% - Accent3 12 2 6" xfId="17000"/>
    <cellStyle name="40% - Accent3 12 2 7" xfId="19912"/>
    <cellStyle name="40% - Accent3 12 3" xfId="4340"/>
    <cellStyle name="40% - Accent3 12 3 2" xfId="7254"/>
    <cellStyle name="40% - Accent3 12 3 2 2" xfId="21371"/>
    <cellStyle name="40% - Accent3 12 3 3" xfId="10168"/>
    <cellStyle name="40% - Accent3 12 3 4" xfId="13080"/>
    <cellStyle name="40% - Accent3 12 3 5" xfId="15992"/>
    <cellStyle name="40% - Accent3 12 3 6" xfId="18904"/>
    <cellStyle name="40% - Accent3 12 4" xfId="3442"/>
    <cellStyle name="40% - Accent3 12 4 2" xfId="21369"/>
    <cellStyle name="40% - Accent3 12 5" xfId="6358"/>
    <cellStyle name="40% - Accent3 12 6" xfId="9270"/>
    <cellStyle name="40% - Accent3 12 7" xfId="12184"/>
    <cellStyle name="40% - Accent3 12 8" xfId="15096"/>
    <cellStyle name="40% - Accent3 12 9" xfId="18008"/>
    <cellStyle name="40% - Accent3 13" xfId="1535"/>
    <cellStyle name="40% - Accent3 13 2" xfId="2544"/>
    <cellStyle name="40% - Accent3 13 2 2" xfId="5460"/>
    <cellStyle name="40% - Accent3 13 2 2 2" xfId="21373"/>
    <cellStyle name="40% - Accent3 13 2 3" xfId="8374"/>
    <cellStyle name="40% - Accent3 13 2 4" xfId="11288"/>
    <cellStyle name="40% - Accent3 13 2 5" xfId="14200"/>
    <cellStyle name="40% - Accent3 13 2 6" xfId="17112"/>
    <cellStyle name="40% - Accent3 13 2 7" xfId="20024"/>
    <cellStyle name="40% - Accent3 13 3" xfId="4452"/>
    <cellStyle name="40% - Accent3 13 3 2" xfId="7366"/>
    <cellStyle name="40% - Accent3 13 3 2 2" xfId="21374"/>
    <cellStyle name="40% - Accent3 13 3 3" xfId="10280"/>
    <cellStyle name="40% - Accent3 13 3 4" xfId="13192"/>
    <cellStyle name="40% - Accent3 13 3 5" xfId="16104"/>
    <cellStyle name="40% - Accent3 13 3 6" xfId="19016"/>
    <cellStyle name="40% - Accent3 13 4" xfId="3554"/>
    <cellStyle name="40% - Accent3 13 4 2" xfId="21372"/>
    <cellStyle name="40% - Accent3 13 5" xfId="6470"/>
    <cellStyle name="40% - Accent3 13 6" xfId="9382"/>
    <cellStyle name="40% - Accent3 13 7" xfId="12296"/>
    <cellStyle name="40% - Accent3 13 8" xfId="15208"/>
    <cellStyle name="40% - Accent3 13 9" xfId="18120"/>
    <cellStyle name="40% - Accent3 14" xfId="1647"/>
    <cellStyle name="40% - Accent3 14 2" xfId="2656"/>
    <cellStyle name="40% - Accent3 14 2 2" xfId="5572"/>
    <cellStyle name="40% - Accent3 14 2 2 2" xfId="21376"/>
    <cellStyle name="40% - Accent3 14 2 3" xfId="8486"/>
    <cellStyle name="40% - Accent3 14 2 4" xfId="11400"/>
    <cellStyle name="40% - Accent3 14 2 5" xfId="14312"/>
    <cellStyle name="40% - Accent3 14 2 6" xfId="17224"/>
    <cellStyle name="40% - Accent3 14 2 7" xfId="20136"/>
    <cellStyle name="40% - Accent3 14 3" xfId="4564"/>
    <cellStyle name="40% - Accent3 14 3 2" xfId="7478"/>
    <cellStyle name="40% - Accent3 14 3 2 2" xfId="21377"/>
    <cellStyle name="40% - Accent3 14 3 3" xfId="10392"/>
    <cellStyle name="40% - Accent3 14 3 4" xfId="13304"/>
    <cellStyle name="40% - Accent3 14 3 5" xfId="16216"/>
    <cellStyle name="40% - Accent3 14 3 6" xfId="19128"/>
    <cellStyle name="40% - Accent3 14 4" xfId="3666"/>
    <cellStyle name="40% - Accent3 14 4 2" xfId="21375"/>
    <cellStyle name="40% - Accent3 14 5" xfId="6582"/>
    <cellStyle name="40% - Accent3 14 6" xfId="9494"/>
    <cellStyle name="40% - Accent3 14 7" xfId="12408"/>
    <cellStyle name="40% - Accent3 14 8" xfId="15320"/>
    <cellStyle name="40% - Accent3 14 9" xfId="18232"/>
    <cellStyle name="40% - Accent3 15" xfId="1759"/>
    <cellStyle name="40% - Accent3 15 2" xfId="2768"/>
    <cellStyle name="40% - Accent3 15 2 2" xfId="5684"/>
    <cellStyle name="40% - Accent3 15 2 2 2" xfId="21379"/>
    <cellStyle name="40% - Accent3 15 2 3" xfId="8598"/>
    <cellStyle name="40% - Accent3 15 2 4" xfId="11512"/>
    <cellStyle name="40% - Accent3 15 2 5" xfId="14424"/>
    <cellStyle name="40% - Accent3 15 2 6" xfId="17336"/>
    <cellStyle name="40% - Accent3 15 2 7" xfId="20248"/>
    <cellStyle name="40% - Accent3 15 3" xfId="4676"/>
    <cellStyle name="40% - Accent3 15 3 2" xfId="7590"/>
    <cellStyle name="40% - Accent3 15 3 2 2" xfId="21380"/>
    <cellStyle name="40% - Accent3 15 3 3" xfId="10504"/>
    <cellStyle name="40% - Accent3 15 3 4" xfId="13416"/>
    <cellStyle name="40% - Accent3 15 3 5" xfId="16328"/>
    <cellStyle name="40% - Accent3 15 3 6" xfId="19240"/>
    <cellStyle name="40% - Accent3 15 4" xfId="3778"/>
    <cellStyle name="40% - Accent3 15 4 2" xfId="21378"/>
    <cellStyle name="40% - Accent3 15 5" xfId="6694"/>
    <cellStyle name="40% - Accent3 15 6" xfId="9606"/>
    <cellStyle name="40% - Accent3 15 7" xfId="12520"/>
    <cellStyle name="40% - Accent3 15 8" xfId="15432"/>
    <cellStyle name="40% - Accent3 15 9" xfId="18344"/>
    <cellStyle name="40% - Accent3 16" xfId="1871"/>
    <cellStyle name="40% - Accent3 16 2" xfId="2880"/>
    <cellStyle name="40% - Accent3 16 2 2" xfId="5796"/>
    <cellStyle name="40% - Accent3 16 2 2 2" xfId="21382"/>
    <cellStyle name="40% - Accent3 16 2 3" xfId="8710"/>
    <cellStyle name="40% - Accent3 16 2 4" xfId="11624"/>
    <cellStyle name="40% - Accent3 16 2 5" xfId="14536"/>
    <cellStyle name="40% - Accent3 16 2 6" xfId="17448"/>
    <cellStyle name="40% - Accent3 16 2 7" xfId="20360"/>
    <cellStyle name="40% - Accent3 16 3" xfId="4788"/>
    <cellStyle name="40% - Accent3 16 3 2" xfId="7702"/>
    <cellStyle name="40% - Accent3 16 3 2 2" xfId="21383"/>
    <cellStyle name="40% - Accent3 16 3 3" xfId="10616"/>
    <cellStyle name="40% - Accent3 16 3 4" xfId="13528"/>
    <cellStyle name="40% - Accent3 16 3 5" xfId="16440"/>
    <cellStyle name="40% - Accent3 16 3 6" xfId="19352"/>
    <cellStyle name="40% - Accent3 16 4" xfId="3890"/>
    <cellStyle name="40% - Accent3 16 4 2" xfId="21381"/>
    <cellStyle name="40% - Accent3 16 5" xfId="6806"/>
    <cellStyle name="40% - Accent3 16 6" xfId="9718"/>
    <cellStyle name="40% - Accent3 16 7" xfId="12632"/>
    <cellStyle name="40% - Accent3 16 8" xfId="15544"/>
    <cellStyle name="40% - Accent3 16 9" xfId="18456"/>
    <cellStyle name="40% - Accent3 17" xfId="2096"/>
    <cellStyle name="40% - Accent3 17 2" xfId="5012"/>
    <cellStyle name="40% - Accent3 17 2 2" xfId="7926"/>
    <cellStyle name="40% - Accent3 17 2 2 2" xfId="21385"/>
    <cellStyle name="40% - Accent3 17 2 3" xfId="10840"/>
    <cellStyle name="40% - Accent3 17 2 4" xfId="13752"/>
    <cellStyle name="40% - Accent3 17 2 5" xfId="16664"/>
    <cellStyle name="40% - Accent3 17 2 6" xfId="19576"/>
    <cellStyle name="40% - Accent3 17 3" xfId="3106"/>
    <cellStyle name="40% - Accent3 17 3 2" xfId="21386"/>
    <cellStyle name="40% - Accent3 17 4" xfId="6022"/>
    <cellStyle name="40% - Accent3 17 4 2" xfId="21384"/>
    <cellStyle name="40% - Accent3 17 5" xfId="8934"/>
    <cellStyle name="40% - Accent3 17 6" xfId="11848"/>
    <cellStyle name="40% - Accent3 17 7" xfId="14760"/>
    <cellStyle name="40% - Accent3 17 8" xfId="17672"/>
    <cellStyle name="40% - Accent3 18" xfId="1983"/>
    <cellStyle name="40% - Accent3 18 2" xfId="4900"/>
    <cellStyle name="40% - Accent3 18 2 2" xfId="21388"/>
    <cellStyle name="40% - Accent3 18 3" xfId="7814"/>
    <cellStyle name="40% - Accent3 18 3 2" xfId="21389"/>
    <cellStyle name="40% - Accent3 18 4" xfId="10728"/>
    <cellStyle name="40% - Accent3 18 4 2" xfId="21387"/>
    <cellStyle name="40% - Accent3 18 5" xfId="13640"/>
    <cellStyle name="40% - Accent3 18 6" xfId="16552"/>
    <cellStyle name="40% - Accent3 18 7" xfId="19464"/>
    <cellStyle name="40% - Accent3 19" xfId="4004"/>
    <cellStyle name="40% - Accent3 19 2" xfId="6918"/>
    <cellStyle name="40% - Accent3 19 2 2" xfId="21391"/>
    <cellStyle name="40% - Accent3 19 3" xfId="9832"/>
    <cellStyle name="40% - Accent3 19 3 2" xfId="21392"/>
    <cellStyle name="40% - Accent3 19 4" xfId="12744"/>
    <cellStyle name="40% - Accent3 19 4 2" xfId="21390"/>
    <cellStyle name="40% - Accent3 19 5" xfId="15656"/>
    <cellStyle name="40% - Accent3 19 6" xfId="18568"/>
    <cellStyle name="40% - Accent3 2" xfId="265"/>
    <cellStyle name="40% - Accent3 2 10" xfId="2112"/>
    <cellStyle name="40% - Accent3 2 10 2" xfId="5028"/>
    <cellStyle name="40% - Accent3 2 10 2 2" xfId="7942"/>
    <cellStyle name="40% - Accent3 2 10 2 3" xfId="10856"/>
    <cellStyle name="40% - Accent3 2 10 2 4" xfId="13768"/>
    <cellStyle name="40% - Accent3 2 10 2 5" xfId="16680"/>
    <cellStyle name="40% - Accent3 2 10 2 6" xfId="19592"/>
    <cellStyle name="40% - Accent3 2 10 3" xfId="3122"/>
    <cellStyle name="40% - Accent3 2 10 3 2" xfId="21394"/>
    <cellStyle name="40% - Accent3 2 10 4" xfId="6038"/>
    <cellStyle name="40% - Accent3 2 10 5" xfId="8950"/>
    <cellStyle name="40% - Accent3 2 10 6" xfId="11864"/>
    <cellStyle name="40% - Accent3 2 10 7" xfId="14776"/>
    <cellStyle name="40% - Accent3 2 10 8" xfId="17688"/>
    <cellStyle name="40% - Accent3 2 11" xfId="1999"/>
    <cellStyle name="40% - Accent3 2 11 2" xfId="4916"/>
    <cellStyle name="40% - Accent3 2 11 2 2" xfId="21395"/>
    <cellStyle name="40% - Accent3 2 11 3" xfId="7830"/>
    <cellStyle name="40% - Accent3 2 11 4" xfId="10744"/>
    <cellStyle name="40% - Accent3 2 11 5" xfId="13656"/>
    <cellStyle name="40% - Accent3 2 11 6" xfId="16568"/>
    <cellStyle name="40% - Accent3 2 11 7" xfId="19480"/>
    <cellStyle name="40% - Accent3 2 12" xfId="4020"/>
    <cellStyle name="40% - Accent3 2 12 2" xfId="6934"/>
    <cellStyle name="40% - Accent3 2 12 2 2" xfId="21396"/>
    <cellStyle name="40% - Accent3 2 12 3" xfId="9848"/>
    <cellStyle name="40% - Accent3 2 12 4" xfId="12760"/>
    <cellStyle name="40% - Accent3 2 12 5" xfId="15672"/>
    <cellStyle name="40% - Accent3 2 12 6" xfId="18584"/>
    <cellStyle name="40% - Accent3 2 13" xfId="3010"/>
    <cellStyle name="40% - Accent3 2 13 2" xfId="21397"/>
    <cellStyle name="40% - Accent3 2 14" xfId="5926"/>
    <cellStyle name="40% - Accent3 2 14 2" xfId="21398"/>
    <cellStyle name="40% - Accent3 2 15" xfId="8838"/>
    <cellStyle name="40% - Accent3 2 15 2" xfId="21399"/>
    <cellStyle name="40% - Accent3 2 16" xfId="11752"/>
    <cellStyle name="40% - Accent3 2 16 2" xfId="21400"/>
    <cellStyle name="40% - Accent3 2 17" xfId="14664"/>
    <cellStyle name="40% - Accent3 2 17 2" xfId="21401"/>
    <cellStyle name="40% - Accent3 2 18" xfId="21402"/>
    <cellStyle name="40% - Accent3 2 19" xfId="21403"/>
    <cellStyle name="40% - Accent3 2 2" xfId="266"/>
    <cellStyle name="40% - Accent3 2 2 2" xfId="267"/>
    <cellStyle name="40% - Accent3 2 2 2 2" xfId="21393"/>
    <cellStyle name="40% - Accent3 2 2 2 3" xfId="55344"/>
    <cellStyle name="40% - Accent3 2 2 3" xfId="1189"/>
    <cellStyle name="40% - Accent3 2 2 4" xfId="55343"/>
    <cellStyle name="40% - Accent3 2 20" xfId="21404"/>
    <cellStyle name="40% - Accent3 2 21" xfId="21405"/>
    <cellStyle name="40% - Accent3 2 22" xfId="21406"/>
    <cellStyle name="40% - Accent3 2 23" xfId="21407"/>
    <cellStyle name="40% - Accent3 2 24" xfId="21408"/>
    <cellStyle name="40% - Accent3 2 25" xfId="21409"/>
    <cellStyle name="40% - Accent3 2 26" xfId="21410"/>
    <cellStyle name="40% - Accent3 2 27" xfId="21411"/>
    <cellStyle name="40% - Accent3 2 28" xfId="21412"/>
    <cellStyle name="40% - Accent3 2 29" xfId="21413"/>
    <cellStyle name="40% - Accent3 2 3" xfId="268"/>
    <cellStyle name="40% - Accent3 2 3 10" xfId="1215"/>
    <cellStyle name="40% - Accent3 2 3 11" xfId="55345"/>
    <cellStyle name="40% - Accent3 2 3 2" xfId="269"/>
    <cellStyle name="40% - Accent3 2 3 2 2" xfId="5140"/>
    <cellStyle name="40% - Accent3 2 3 2 3" xfId="8054"/>
    <cellStyle name="40% - Accent3 2 3 2 4" xfId="10968"/>
    <cellStyle name="40% - Accent3 2 3 2 5" xfId="13880"/>
    <cellStyle name="40% - Accent3 2 3 2 6" xfId="16792"/>
    <cellStyle name="40% - Accent3 2 3 2 7" xfId="19704"/>
    <cellStyle name="40% - Accent3 2 3 2 8" xfId="2224"/>
    <cellStyle name="40% - Accent3 2 3 2 9" xfId="55346"/>
    <cellStyle name="40% - Accent3 2 3 3" xfId="4132"/>
    <cellStyle name="40% - Accent3 2 3 3 2" xfId="7046"/>
    <cellStyle name="40% - Accent3 2 3 3 3" xfId="9960"/>
    <cellStyle name="40% - Accent3 2 3 3 4" xfId="12872"/>
    <cellStyle name="40% - Accent3 2 3 3 5" xfId="15784"/>
    <cellStyle name="40% - Accent3 2 3 3 6" xfId="18696"/>
    <cellStyle name="40% - Accent3 2 3 4" xfId="3234"/>
    <cellStyle name="40% - Accent3 2 3 4 2" xfId="21414"/>
    <cellStyle name="40% - Accent3 2 3 5" xfId="6150"/>
    <cellStyle name="40% - Accent3 2 3 6" xfId="9062"/>
    <cellStyle name="40% - Accent3 2 3 7" xfId="11976"/>
    <cellStyle name="40% - Accent3 2 3 8" xfId="14888"/>
    <cellStyle name="40% - Accent3 2 3 9" xfId="17800"/>
    <cellStyle name="40% - Accent3 2 30" xfId="21415"/>
    <cellStyle name="40% - Accent3 2 31" xfId="21362"/>
    <cellStyle name="40% - Accent3 2 32" xfId="17576"/>
    <cellStyle name="40% - Accent3 2 33" xfId="1044"/>
    <cellStyle name="40% - Accent3 2 34" xfId="974"/>
    <cellStyle name="40% - Accent3 2 35" xfId="54488"/>
    <cellStyle name="40% - Accent3 2 4" xfId="270"/>
    <cellStyle name="40% - Accent3 2 4 10" xfId="1327"/>
    <cellStyle name="40% - Accent3 2 4 11" xfId="55347"/>
    <cellStyle name="40% - Accent3 2 4 2" xfId="2336"/>
    <cellStyle name="40% - Accent3 2 4 2 2" xfId="5252"/>
    <cellStyle name="40% - Accent3 2 4 2 3" xfId="8166"/>
    <cellStyle name="40% - Accent3 2 4 2 4" xfId="11080"/>
    <cellStyle name="40% - Accent3 2 4 2 5" xfId="13992"/>
    <cellStyle name="40% - Accent3 2 4 2 6" xfId="16904"/>
    <cellStyle name="40% - Accent3 2 4 2 7" xfId="19816"/>
    <cellStyle name="40% - Accent3 2 4 3" xfId="4244"/>
    <cellStyle name="40% - Accent3 2 4 3 2" xfId="7158"/>
    <cellStyle name="40% - Accent3 2 4 3 3" xfId="10072"/>
    <cellStyle name="40% - Accent3 2 4 3 4" xfId="12984"/>
    <cellStyle name="40% - Accent3 2 4 3 5" xfId="15896"/>
    <cellStyle name="40% - Accent3 2 4 3 6" xfId="18808"/>
    <cellStyle name="40% - Accent3 2 4 4" xfId="3346"/>
    <cellStyle name="40% - Accent3 2 4 4 2" xfId="21416"/>
    <cellStyle name="40% - Accent3 2 4 5" xfId="6262"/>
    <cellStyle name="40% - Accent3 2 4 6" xfId="9174"/>
    <cellStyle name="40% - Accent3 2 4 7" xfId="12088"/>
    <cellStyle name="40% - Accent3 2 4 8" xfId="15000"/>
    <cellStyle name="40% - Accent3 2 4 9" xfId="17912"/>
    <cellStyle name="40% - Accent3 2 5" xfId="271"/>
    <cellStyle name="40% - Accent3 2 5 10" xfId="1439"/>
    <cellStyle name="40% - Accent3 2 5 11" xfId="55348"/>
    <cellStyle name="40% - Accent3 2 5 2" xfId="2448"/>
    <cellStyle name="40% - Accent3 2 5 2 2" xfId="5364"/>
    <cellStyle name="40% - Accent3 2 5 2 3" xfId="8278"/>
    <cellStyle name="40% - Accent3 2 5 2 4" xfId="11192"/>
    <cellStyle name="40% - Accent3 2 5 2 5" xfId="14104"/>
    <cellStyle name="40% - Accent3 2 5 2 6" xfId="17016"/>
    <cellStyle name="40% - Accent3 2 5 2 7" xfId="19928"/>
    <cellStyle name="40% - Accent3 2 5 3" xfId="4356"/>
    <cellStyle name="40% - Accent3 2 5 3 2" xfId="7270"/>
    <cellStyle name="40% - Accent3 2 5 3 3" xfId="10184"/>
    <cellStyle name="40% - Accent3 2 5 3 4" xfId="13096"/>
    <cellStyle name="40% - Accent3 2 5 3 5" xfId="16008"/>
    <cellStyle name="40% - Accent3 2 5 3 6" xfId="18920"/>
    <cellStyle name="40% - Accent3 2 5 4" xfId="3458"/>
    <cellStyle name="40% - Accent3 2 5 4 2" xfId="21417"/>
    <cellStyle name="40% - Accent3 2 5 5" xfId="6374"/>
    <cellStyle name="40% - Accent3 2 5 6" xfId="9286"/>
    <cellStyle name="40% - Accent3 2 5 7" xfId="12200"/>
    <cellStyle name="40% - Accent3 2 5 8" xfId="15112"/>
    <cellStyle name="40% - Accent3 2 5 9" xfId="18024"/>
    <cellStyle name="40% - Accent3 2 6" xfId="272"/>
    <cellStyle name="40% - Accent3 2 6 10" xfId="1551"/>
    <cellStyle name="40% - Accent3 2 6 11" xfId="55349"/>
    <cellStyle name="40% - Accent3 2 6 2" xfId="2560"/>
    <cellStyle name="40% - Accent3 2 6 2 2" xfId="5476"/>
    <cellStyle name="40% - Accent3 2 6 2 3" xfId="8390"/>
    <cellStyle name="40% - Accent3 2 6 2 4" xfId="11304"/>
    <cellStyle name="40% - Accent3 2 6 2 5" xfId="14216"/>
    <cellStyle name="40% - Accent3 2 6 2 6" xfId="17128"/>
    <cellStyle name="40% - Accent3 2 6 2 7" xfId="20040"/>
    <cellStyle name="40% - Accent3 2 6 3" xfId="4468"/>
    <cellStyle name="40% - Accent3 2 6 3 2" xfId="7382"/>
    <cellStyle name="40% - Accent3 2 6 3 3" xfId="10296"/>
    <cellStyle name="40% - Accent3 2 6 3 4" xfId="13208"/>
    <cellStyle name="40% - Accent3 2 6 3 5" xfId="16120"/>
    <cellStyle name="40% - Accent3 2 6 3 6" xfId="19032"/>
    <cellStyle name="40% - Accent3 2 6 4" xfId="3570"/>
    <cellStyle name="40% - Accent3 2 6 4 2" xfId="21418"/>
    <cellStyle name="40% - Accent3 2 6 5" xfId="6486"/>
    <cellStyle name="40% - Accent3 2 6 6" xfId="9398"/>
    <cellStyle name="40% - Accent3 2 6 7" xfId="12312"/>
    <cellStyle name="40% - Accent3 2 6 8" xfId="15224"/>
    <cellStyle name="40% - Accent3 2 6 9" xfId="18136"/>
    <cellStyle name="40% - Accent3 2 7" xfId="1663"/>
    <cellStyle name="40% - Accent3 2 7 10" xfId="55342"/>
    <cellStyle name="40% - Accent3 2 7 2" xfId="2672"/>
    <cellStyle name="40% - Accent3 2 7 2 2" xfId="5588"/>
    <cellStyle name="40% - Accent3 2 7 2 3" xfId="8502"/>
    <cellStyle name="40% - Accent3 2 7 2 4" xfId="11416"/>
    <cellStyle name="40% - Accent3 2 7 2 5" xfId="14328"/>
    <cellStyle name="40% - Accent3 2 7 2 6" xfId="17240"/>
    <cellStyle name="40% - Accent3 2 7 2 7" xfId="20152"/>
    <cellStyle name="40% - Accent3 2 7 3" xfId="4580"/>
    <cellStyle name="40% - Accent3 2 7 3 2" xfId="7494"/>
    <cellStyle name="40% - Accent3 2 7 3 3" xfId="10408"/>
    <cellStyle name="40% - Accent3 2 7 3 4" xfId="13320"/>
    <cellStyle name="40% - Accent3 2 7 3 5" xfId="16232"/>
    <cellStyle name="40% - Accent3 2 7 3 6" xfId="19144"/>
    <cellStyle name="40% - Accent3 2 7 4" xfId="3682"/>
    <cellStyle name="40% - Accent3 2 7 4 2" xfId="21419"/>
    <cellStyle name="40% - Accent3 2 7 5" xfId="6598"/>
    <cellStyle name="40% - Accent3 2 7 6" xfId="9510"/>
    <cellStyle name="40% - Accent3 2 7 7" xfId="12424"/>
    <cellStyle name="40% - Accent3 2 7 8" xfId="15336"/>
    <cellStyle name="40% - Accent3 2 7 9" xfId="18248"/>
    <cellStyle name="40% - Accent3 2 8" xfId="1775"/>
    <cellStyle name="40% - Accent3 2 8 2" xfId="2784"/>
    <cellStyle name="40% - Accent3 2 8 2 2" xfId="5700"/>
    <cellStyle name="40% - Accent3 2 8 2 3" xfId="8614"/>
    <cellStyle name="40% - Accent3 2 8 2 4" xfId="11528"/>
    <cellStyle name="40% - Accent3 2 8 2 5" xfId="14440"/>
    <cellStyle name="40% - Accent3 2 8 2 6" xfId="17352"/>
    <cellStyle name="40% - Accent3 2 8 2 7" xfId="20264"/>
    <cellStyle name="40% - Accent3 2 8 3" xfId="4692"/>
    <cellStyle name="40% - Accent3 2 8 3 2" xfId="7606"/>
    <cellStyle name="40% - Accent3 2 8 3 3" xfId="10520"/>
    <cellStyle name="40% - Accent3 2 8 3 4" xfId="13432"/>
    <cellStyle name="40% - Accent3 2 8 3 5" xfId="16344"/>
    <cellStyle name="40% - Accent3 2 8 3 6" xfId="19256"/>
    <cellStyle name="40% - Accent3 2 8 4" xfId="3794"/>
    <cellStyle name="40% - Accent3 2 8 4 2" xfId="21420"/>
    <cellStyle name="40% - Accent3 2 8 5" xfId="6710"/>
    <cellStyle name="40% - Accent3 2 8 6" xfId="9622"/>
    <cellStyle name="40% - Accent3 2 8 7" xfId="12536"/>
    <cellStyle name="40% - Accent3 2 8 8" xfId="15448"/>
    <cellStyle name="40% - Accent3 2 8 9" xfId="18360"/>
    <cellStyle name="40% - Accent3 2 9" xfId="1887"/>
    <cellStyle name="40% - Accent3 2 9 2" xfId="2896"/>
    <cellStyle name="40% - Accent3 2 9 2 2" xfId="5812"/>
    <cellStyle name="40% - Accent3 2 9 2 3" xfId="8726"/>
    <cellStyle name="40% - Accent3 2 9 2 4" xfId="11640"/>
    <cellStyle name="40% - Accent3 2 9 2 5" xfId="14552"/>
    <cellStyle name="40% - Accent3 2 9 2 6" xfId="17464"/>
    <cellStyle name="40% - Accent3 2 9 2 7" xfId="20376"/>
    <cellStyle name="40% - Accent3 2 9 3" xfId="4804"/>
    <cellStyle name="40% - Accent3 2 9 3 2" xfId="7718"/>
    <cellStyle name="40% - Accent3 2 9 3 3" xfId="10632"/>
    <cellStyle name="40% - Accent3 2 9 3 4" xfId="13544"/>
    <cellStyle name="40% - Accent3 2 9 3 5" xfId="16456"/>
    <cellStyle name="40% - Accent3 2 9 3 6" xfId="19368"/>
    <cellStyle name="40% - Accent3 2 9 4" xfId="3906"/>
    <cellStyle name="40% - Accent3 2 9 4 2" xfId="21421"/>
    <cellStyle name="40% - Accent3 2 9 5" xfId="6822"/>
    <cellStyle name="40% - Accent3 2 9 6" xfId="9734"/>
    <cellStyle name="40% - Accent3 2 9 7" xfId="12648"/>
    <cellStyle name="40% - Accent3 2 9 8" xfId="15560"/>
    <cellStyle name="40% - Accent3 2 9 9" xfId="18472"/>
    <cellStyle name="40% - Accent3 20" xfId="2994"/>
    <cellStyle name="40% - Accent3 20 2" xfId="21423"/>
    <cellStyle name="40% - Accent3 20 3" xfId="21424"/>
    <cellStyle name="40% - Accent3 20 4" xfId="21422"/>
    <cellStyle name="40% - Accent3 21" xfId="5910"/>
    <cellStyle name="40% - Accent3 21 2" xfId="21426"/>
    <cellStyle name="40% - Accent3 21 3" xfId="21427"/>
    <cellStyle name="40% - Accent3 21 4" xfId="21425"/>
    <cellStyle name="40% - Accent3 22" xfId="8822"/>
    <cellStyle name="40% - Accent3 22 2" xfId="21429"/>
    <cellStyle name="40% - Accent3 22 3" xfId="21430"/>
    <cellStyle name="40% - Accent3 22 4" xfId="21428"/>
    <cellStyle name="40% - Accent3 23" xfId="11736"/>
    <cellStyle name="40% - Accent3 23 2" xfId="21432"/>
    <cellStyle name="40% - Accent3 23 3" xfId="21433"/>
    <cellStyle name="40% - Accent3 23 4" xfId="21431"/>
    <cellStyle name="40% - Accent3 24" xfId="14648"/>
    <cellStyle name="40% - Accent3 24 2" xfId="21435"/>
    <cellStyle name="40% - Accent3 24 3" xfId="21436"/>
    <cellStyle name="40% - Accent3 24 4" xfId="21434"/>
    <cellStyle name="40% - Accent3 25" xfId="21437"/>
    <cellStyle name="40% - Accent3 25 2" xfId="21438"/>
    <cellStyle name="40% - Accent3 25 3" xfId="21439"/>
    <cellStyle name="40% - Accent3 26" xfId="21440"/>
    <cellStyle name="40% - Accent3 26 2" xfId="21441"/>
    <cellStyle name="40% - Accent3 26 3" xfId="21442"/>
    <cellStyle name="40% - Accent3 27" xfId="21443"/>
    <cellStyle name="40% - Accent3 27 2" xfId="21444"/>
    <cellStyle name="40% - Accent3 27 3" xfId="21445"/>
    <cellStyle name="40% - Accent3 28" xfId="21446"/>
    <cellStyle name="40% - Accent3 28 2" xfId="21447"/>
    <cellStyle name="40% - Accent3 28 3" xfId="21448"/>
    <cellStyle name="40% - Accent3 29" xfId="21449"/>
    <cellStyle name="40% - Accent3 29 2" xfId="21450"/>
    <cellStyle name="40% - Accent3 29 3" xfId="21451"/>
    <cellStyle name="40% - Accent3 3" xfId="273"/>
    <cellStyle name="40% - Accent3 3 10" xfId="2013"/>
    <cellStyle name="40% - Accent3 3 10 2" xfId="4930"/>
    <cellStyle name="40% - Accent3 3 10 3" xfId="7844"/>
    <cellStyle name="40% - Accent3 3 10 4" xfId="10758"/>
    <cellStyle name="40% - Accent3 3 10 5" xfId="13670"/>
    <cellStyle name="40% - Accent3 3 10 6" xfId="16582"/>
    <cellStyle name="40% - Accent3 3 10 7" xfId="19494"/>
    <cellStyle name="40% - Accent3 3 11" xfId="4034"/>
    <cellStyle name="40% - Accent3 3 11 2" xfId="6948"/>
    <cellStyle name="40% - Accent3 3 11 3" xfId="9862"/>
    <cellStyle name="40% - Accent3 3 11 4" xfId="12774"/>
    <cellStyle name="40% - Accent3 3 11 5" xfId="15686"/>
    <cellStyle name="40% - Accent3 3 11 6" xfId="18598"/>
    <cellStyle name="40% - Accent3 3 12" xfId="3024"/>
    <cellStyle name="40% - Accent3 3 12 2" xfId="21452"/>
    <cellStyle name="40% - Accent3 3 13" xfId="5940"/>
    <cellStyle name="40% - Accent3 3 14" xfId="8852"/>
    <cellStyle name="40% - Accent3 3 15" xfId="11766"/>
    <cellStyle name="40% - Accent3 3 16" xfId="14678"/>
    <cellStyle name="40% - Accent3 3 17" xfId="17590"/>
    <cellStyle name="40% - Accent3 3 18" xfId="1058"/>
    <cellStyle name="40% - Accent3 3 2" xfId="1229"/>
    <cellStyle name="40% - Accent3 3 2 2" xfId="2238"/>
    <cellStyle name="40% - Accent3 3 2 2 2" xfId="5154"/>
    <cellStyle name="40% - Accent3 3 2 2 3" xfId="8068"/>
    <cellStyle name="40% - Accent3 3 2 2 4" xfId="10982"/>
    <cellStyle name="40% - Accent3 3 2 2 5" xfId="13894"/>
    <cellStyle name="40% - Accent3 3 2 2 6" xfId="16806"/>
    <cellStyle name="40% - Accent3 3 2 2 7" xfId="19718"/>
    <cellStyle name="40% - Accent3 3 2 3" xfId="4146"/>
    <cellStyle name="40% - Accent3 3 2 3 2" xfId="7060"/>
    <cellStyle name="40% - Accent3 3 2 3 3" xfId="9974"/>
    <cellStyle name="40% - Accent3 3 2 3 4" xfId="12886"/>
    <cellStyle name="40% - Accent3 3 2 3 5" xfId="15798"/>
    <cellStyle name="40% - Accent3 3 2 3 6" xfId="18710"/>
    <cellStyle name="40% - Accent3 3 2 4" xfId="3248"/>
    <cellStyle name="40% - Accent3 3 2 5" xfId="6164"/>
    <cellStyle name="40% - Accent3 3 2 6" xfId="9076"/>
    <cellStyle name="40% - Accent3 3 2 7" xfId="11990"/>
    <cellStyle name="40% - Accent3 3 2 8" xfId="14902"/>
    <cellStyle name="40% - Accent3 3 2 9" xfId="17814"/>
    <cellStyle name="40% - Accent3 3 3" xfId="1341"/>
    <cellStyle name="40% - Accent3 3 3 2" xfId="2350"/>
    <cellStyle name="40% - Accent3 3 3 2 2" xfId="5266"/>
    <cellStyle name="40% - Accent3 3 3 2 3" xfId="8180"/>
    <cellStyle name="40% - Accent3 3 3 2 4" xfId="11094"/>
    <cellStyle name="40% - Accent3 3 3 2 5" xfId="14006"/>
    <cellStyle name="40% - Accent3 3 3 2 6" xfId="16918"/>
    <cellStyle name="40% - Accent3 3 3 2 7" xfId="19830"/>
    <cellStyle name="40% - Accent3 3 3 3" xfId="4258"/>
    <cellStyle name="40% - Accent3 3 3 3 2" xfId="7172"/>
    <cellStyle name="40% - Accent3 3 3 3 3" xfId="10086"/>
    <cellStyle name="40% - Accent3 3 3 3 4" xfId="12998"/>
    <cellStyle name="40% - Accent3 3 3 3 5" xfId="15910"/>
    <cellStyle name="40% - Accent3 3 3 3 6" xfId="18822"/>
    <cellStyle name="40% - Accent3 3 3 4" xfId="3360"/>
    <cellStyle name="40% - Accent3 3 3 5" xfId="6276"/>
    <cellStyle name="40% - Accent3 3 3 6" xfId="9188"/>
    <cellStyle name="40% - Accent3 3 3 7" xfId="12102"/>
    <cellStyle name="40% - Accent3 3 3 8" xfId="15014"/>
    <cellStyle name="40% - Accent3 3 3 9" xfId="17926"/>
    <cellStyle name="40% - Accent3 3 4" xfId="1453"/>
    <cellStyle name="40% - Accent3 3 4 2" xfId="2462"/>
    <cellStyle name="40% - Accent3 3 4 2 2" xfId="5378"/>
    <cellStyle name="40% - Accent3 3 4 2 3" xfId="8292"/>
    <cellStyle name="40% - Accent3 3 4 2 4" xfId="11206"/>
    <cellStyle name="40% - Accent3 3 4 2 5" xfId="14118"/>
    <cellStyle name="40% - Accent3 3 4 2 6" xfId="17030"/>
    <cellStyle name="40% - Accent3 3 4 2 7" xfId="19942"/>
    <cellStyle name="40% - Accent3 3 4 3" xfId="4370"/>
    <cellStyle name="40% - Accent3 3 4 3 2" xfId="7284"/>
    <cellStyle name="40% - Accent3 3 4 3 3" xfId="10198"/>
    <cellStyle name="40% - Accent3 3 4 3 4" xfId="13110"/>
    <cellStyle name="40% - Accent3 3 4 3 5" xfId="16022"/>
    <cellStyle name="40% - Accent3 3 4 3 6" xfId="18934"/>
    <cellStyle name="40% - Accent3 3 4 4" xfId="3472"/>
    <cellStyle name="40% - Accent3 3 4 5" xfId="6388"/>
    <cellStyle name="40% - Accent3 3 4 6" xfId="9300"/>
    <cellStyle name="40% - Accent3 3 4 7" xfId="12214"/>
    <cellStyle name="40% - Accent3 3 4 8" xfId="15126"/>
    <cellStyle name="40% - Accent3 3 4 9" xfId="18038"/>
    <cellStyle name="40% - Accent3 3 5" xfId="1565"/>
    <cellStyle name="40% - Accent3 3 5 2" xfId="2574"/>
    <cellStyle name="40% - Accent3 3 5 2 2" xfId="5490"/>
    <cellStyle name="40% - Accent3 3 5 2 3" xfId="8404"/>
    <cellStyle name="40% - Accent3 3 5 2 4" xfId="11318"/>
    <cellStyle name="40% - Accent3 3 5 2 5" xfId="14230"/>
    <cellStyle name="40% - Accent3 3 5 2 6" xfId="17142"/>
    <cellStyle name="40% - Accent3 3 5 2 7" xfId="20054"/>
    <cellStyle name="40% - Accent3 3 5 3" xfId="4482"/>
    <cellStyle name="40% - Accent3 3 5 3 2" xfId="7396"/>
    <cellStyle name="40% - Accent3 3 5 3 3" xfId="10310"/>
    <cellStyle name="40% - Accent3 3 5 3 4" xfId="13222"/>
    <cellStyle name="40% - Accent3 3 5 3 5" xfId="16134"/>
    <cellStyle name="40% - Accent3 3 5 3 6" xfId="19046"/>
    <cellStyle name="40% - Accent3 3 5 4" xfId="3584"/>
    <cellStyle name="40% - Accent3 3 5 5" xfId="6500"/>
    <cellStyle name="40% - Accent3 3 5 6" xfId="9412"/>
    <cellStyle name="40% - Accent3 3 5 7" xfId="12326"/>
    <cellStyle name="40% - Accent3 3 5 8" xfId="15238"/>
    <cellStyle name="40% - Accent3 3 5 9" xfId="18150"/>
    <cellStyle name="40% - Accent3 3 6" xfId="1677"/>
    <cellStyle name="40% - Accent3 3 6 2" xfId="2686"/>
    <cellStyle name="40% - Accent3 3 6 2 2" xfId="5602"/>
    <cellStyle name="40% - Accent3 3 6 2 3" xfId="8516"/>
    <cellStyle name="40% - Accent3 3 6 2 4" xfId="11430"/>
    <cellStyle name="40% - Accent3 3 6 2 5" xfId="14342"/>
    <cellStyle name="40% - Accent3 3 6 2 6" xfId="17254"/>
    <cellStyle name="40% - Accent3 3 6 2 7" xfId="20166"/>
    <cellStyle name="40% - Accent3 3 6 3" xfId="4594"/>
    <cellStyle name="40% - Accent3 3 6 3 2" xfId="7508"/>
    <cellStyle name="40% - Accent3 3 6 3 3" xfId="10422"/>
    <cellStyle name="40% - Accent3 3 6 3 4" xfId="13334"/>
    <cellStyle name="40% - Accent3 3 6 3 5" xfId="16246"/>
    <cellStyle name="40% - Accent3 3 6 3 6" xfId="19158"/>
    <cellStyle name="40% - Accent3 3 6 4" xfId="3696"/>
    <cellStyle name="40% - Accent3 3 6 5" xfId="6612"/>
    <cellStyle name="40% - Accent3 3 6 6" xfId="9524"/>
    <cellStyle name="40% - Accent3 3 6 7" xfId="12438"/>
    <cellStyle name="40% - Accent3 3 6 8" xfId="15350"/>
    <cellStyle name="40% - Accent3 3 6 9" xfId="18262"/>
    <cellStyle name="40% - Accent3 3 7" xfId="1789"/>
    <cellStyle name="40% - Accent3 3 7 2" xfId="2798"/>
    <cellStyle name="40% - Accent3 3 7 2 2" xfId="5714"/>
    <cellStyle name="40% - Accent3 3 7 2 3" xfId="8628"/>
    <cellStyle name="40% - Accent3 3 7 2 4" xfId="11542"/>
    <cellStyle name="40% - Accent3 3 7 2 5" xfId="14454"/>
    <cellStyle name="40% - Accent3 3 7 2 6" xfId="17366"/>
    <cellStyle name="40% - Accent3 3 7 2 7" xfId="20278"/>
    <cellStyle name="40% - Accent3 3 7 3" xfId="4706"/>
    <cellStyle name="40% - Accent3 3 7 3 2" xfId="7620"/>
    <cellStyle name="40% - Accent3 3 7 3 3" xfId="10534"/>
    <cellStyle name="40% - Accent3 3 7 3 4" xfId="13446"/>
    <cellStyle name="40% - Accent3 3 7 3 5" xfId="16358"/>
    <cellStyle name="40% - Accent3 3 7 3 6" xfId="19270"/>
    <cellStyle name="40% - Accent3 3 7 4" xfId="3808"/>
    <cellStyle name="40% - Accent3 3 7 5" xfId="6724"/>
    <cellStyle name="40% - Accent3 3 7 6" xfId="9636"/>
    <cellStyle name="40% - Accent3 3 7 7" xfId="12550"/>
    <cellStyle name="40% - Accent3 3 7 8" xfId="15462"/>
    <cellStyle name="40% - Accent3 3 7 9" xfId="18374"/>
    <cellStyle name="40% - Accent3 3 8" xfId="1901"/>
    <cellStyle name="40% - Accent3 3 8 2" xfId="2910"/>
    <cellStyle name="40% - Accent3 3 8 2 2" xfId="5826"/>
    <cellStyle name="40% - Accent3 3 8 2 3" xfId="8740"/>
    <cellStyle name="40% - Accent3 3 8 2 4" xfId="11654"/>
    <cellStyle name="40% - Accent3 3 8 2 5" xfId="14566"/>
    <cellStyle name="40% - Accent3 3 8 2 6" xfId="17478"/>
    <cellStyle name="40% - Accent3 3 8 2 7" xfId="20390"/>
    <cellStyle name="40% - Accent3 3 8 3" xfId="4818"/>
    <cellStyle name="40% - Accent3 3 8 3 2" xfId="7732"/>
    <cellStyle name="40% - Accent3 3 8 3 3" xfId="10646"/>
    <cellStyle name="40% - Accent3 3 8 3 4" xfId="13558"/>
    <cellStyle name="40% - Accent3 3 8 3 5" xfId="16470"/>
    <cellStyle name="40% - Accent3 3 8 3 6" xfId="19382"/>
    <cellStyle name="40% - Accent3 3 8 4" xfId="3920"/>
    <cellStyle name="40% - Accent3 3 8 5" xfId="6836"/>
    <cellStyle name="40% - Accent3 3 8 6" xfId="9748"/>
    <cellStyle name="40% - Accent3 3 8 7" xfId="12662"/>
    <cellStyle name="40% - Accent3 3 8 8" xfId="15574"/>
    <cellStyle name="40% - Accent3 3 8 9" xfId="18486"/>
    <cellStyle name="40% - Accent3 3 9" xfId="2126"/>
    <cellStyle name="40% - Accent3 3 9 2" xfId="5042"/>
    <cellStyle name="40% - Accent3 3 9 2 2" xfId="7956"/>
    <cellStyle name="40% - Accent3 3 9 2 3" xfId="10870"/>
    <cellStyle name="40% - Accent3 3 9 2 4" xfId="13782"/>
    <cellStyle name="40% - Accent3 3 9 2 5" xfId="16694"/>
    <cellStyle name="40% - Accent3 3 9 2 6" xfId="19606"/>
    <cellStyle name="40% - Accent3 3 9 3" xfId="3136"/>
    <cellStyle name="40% - Accent3 3 9 4" xfId="6052"/>
    <cellStyle name="40% - Accent3 3 9 5" xfId="8964"/>
    <cellStyle name="40% - Accent3 3 9 6" xfId="11878"/>
    <cellStyle name="40% - Accent3 3 9 7" xfId="14790"/>
    <cellStyle name="40% - Accent3 3 9 8" xfId="17702"/>
    <cellStyle name="40% - Accent3 30" xfId="21453"/>
    <cellStyle name="40% - Accent3 30 2" xfId="21454"/>
    <cellStyle name="40% - Accent3 31" xfId="21455"/>
    <cellStyle name="40% - Accent3 32" xfId="17560"/>
    <cellStyle name="40% - Accent3 33" xfId="1019"/>
    <cellStyle name="40% - Accent3 34" xfId="54432"/>
    <cellStyle name="40% - Accent3 4" xfId="1072"/>
    <cellStyle name="40% - Accent3 4 10" xfId="2027"/>
    <cellStyle name="40% - Accent3 4 10 2" xfId="4944"/>
    <cellStyle name="40% - Accent3 4 10 3" xfId="7858"/>
    <cellStyle name="40% - Accent3 4 10 4" xfId="10772"/>
    <cellStyle name="40% - Accent3 4 10 5" xfId="13684"/>
    <cellStyle name="40% - Accent3 4 10 6" xfId="16596"/>
    <cellStyle name="40% - Accent3 4 10 7" xfId="19508"/>
    <cellStyle name="40% - Accent3 4 11" xfId="4048"/>
    <cellStyle name="40% - Accent3 4 11 2" xfId="6962"/>
    <cellStyle name="40% - Accent3 4 11 3" xfId="9876"/>
    <cellStyle name="40% - Accent3 4 11 4" xfId="12788"/>
    <cellStyle name="40% - Accent3 4 11 5" xfId="15700"/>
    <cellStyle name="40% - Accent3 4 11 6" xfId="18612"/>
    <cellStyle name="40% - Accent3 4 12" xfId="3038"/>
    <cellStyle name="40% - Accent3 4 12 2" xfId="21456"/>
    <cellStyle name="40% - Accent3 4 13" xfId="5954"/>
    <cellStyle name="40% - Accent3 4 14" xfId="8866"/>
    <cellStyle name="40% - Accent3 4 15" xfId="11780"/>
    <cellStyle name="40% - Accent3 4 16" xfId="14692"/>
    <cellStyle name="40% - Accent3 4 17" xfId="17604"/>
    <cellStyle name="40% - Accent3 4 2" xfId="1243"/>
    <cellStyle name="40% - Accent3 4 2 2" xfId="2252"/>
    <cellStyle name="40% - Accent3 4 2 2 2" xfId="5168"/>
    <cellStyle name="40% - Accent3 4 2 2 3" xfId="8082"/>
    <cellStyle name="40% - Accent3 4 2 2 4" xfId="10996"/>
    <cellStyle name="40% - Accent3 4 2 2 5" xfId="13908"/>
    <cellStyle name="40% - Accent3 4 2 2 6" xfId="16820"/>
    <cellStyle name="40% - Accent3 4 2 2 7" xfId="19732"/>
    <cellStyle name="40% - Accent3 4 2 3" xfId="4160"/>
    <cellStyle name="40% - Accent3 4 2 3 2" xfId="7074"/>
    <cellStyle name="40% - Accent3 4 2 3 3" xfId="9988"/>
    <cellStyle name="40% - Accent3 4 2 3 4" xfId="12900"/>
    <cellStyle name="40% - Accent3 4 2 3 5" xfId="15812"/>
    <cellStyle name="40% - Accent3 4 2 3 6" xfId="18724"/>
    <cellStyle name="40% - Accent3 4 2 4" xfId="3262"/>
    <cellStyle name="40% - Accent3 4 2 4 2" xfId="21457"/>
    <cellStyle name="40% - Accent3 4 2 5" xfId="6178"/>
    <cellStyle name="40% - Accent3 4 2 6" xfId="9090"/>
    <cellStyle name="40% - Accent3 4 2 7" xfId="12004"/>
    <cellStyle name="40% - Accent3 4 2 8" xfId="14916"/>
    <cellStyle name="40% - Accent3 4 2 9" xfId="17828"/>
    <cellStyle name="40% - Accent3 4 3" xfId="1355"/>
    <cellStyle name="40% - Accent3 4 3 2" xfId="2364"/>
    <cellStyle name="40% - Accent3 4 3 2 2" xfId="5280"/>
    <cellStyle name="40% - Accent3 4 3 2 3" xfId="8194"/>
    <cellStyle name="40% - Accent3 4 3 2 4" xfId="11108"/>
    <cellStyle name="40% - Accent3 4 3 2 5" xfId="14020"/>
    <cellStyle name="40% - Accent3 4 3 2 6" xfId="16932"/>
    <cellStyle name="40% - Accent3 4 3 2 7" xfId="19844"/>
    <cellStyle name="40% - Accent3 4 3 3" xfId="4272"/>
    <cellStyle name="40% - Accent3 4 3 3 2" xfId="7186"/>
    <cellStyle name="40% - Accent3 4 3 3 3" xfId="10100"/>
    <cellStyle name="40% - Accent3 4 3 3 4" xfId="13012"/>
    <cellStyle name="40% - Accent3 4 3 3 5" xfId="15924"/>
    <cellStyle name="40% - Accent3 4 3 3 6" xfId="18836"/>
    <cellStyle name="40% - Accent3 4 3 4" xfId="3374"/>
    <cellStyle name="40% - Accent3 4 3 4 2" xfId="21458"/>
    <cellStyle name="40% - Accent3 4 3 5" xfId="6290"/>
    <cellStyle name="40% - Accent3 4 3 6" xfId="9202"/>
    <cellStyle name="40% - Accent3 4 3 7" xfId="12116"/>
    <cellStyle name="40% - Accent3 4 3 8" xfId="15028"/>
    <cellStyle name="40% - Accent3 4 3 9" xfId="17940"/>
    <cellStyle name="40% - Accent3 4 4" xfId="1467"/>
    <cellStyle name="40% - Accent3 4 4 2" xfId="2476"/>
    <cellStyle name="40% - Accent3 4 4 2 2" xfId="5392"/>
    <cellStyle name="40% - Accent3 4 4 2 3" xfId="8306"/>
    <cellStyle name="40% - Accent3 4 4 2 4" xfId="11220"/>
    <cellStyle name="40% - Accent3 4 4 2 5" xfId="14132"/>
    <cellStyle name="40% - Accent3 4 4 2 6" xfId="17044"/>
    <cellStyle name="40% - Accent3 4 4 2 7" xfId="19956"/>
    <cellStyle name="40% - Accent3 4 4 3" xfId="4384"/>
    <cellStyle name="40% - Accent3 4 4 3 2" xfId="7298"/>
    <cellStyle name="40% - Accent3 4 4 3 3" xfId="10212"/>
    <cellStyle name="40% - Accent3 4 4 3 4" xfId="13124"/>
    <cellStyle name="40% - Accent3 4 4 3 5" xfId="16036"/>
    <cellStyle name="40% - Accent3 4 4 3 6" xfId="18948"/>
    <cellStyle name="40% - Accent3 4 4 4" xfId="3486"/>
    <cellStyle name="40% - Accent3 4 4 5" xfId="6402"/>
    <cellStyle name="40% - Accent3 4 4 6" xfId="9314"/>
    <cellStyle name="40% - Accent3 4 4 7" xfId="12228"/>
    <cellStyle name="40% - Accent3 4 4 8" xfId="15140"/>
    <cellStyle name="40% - Accent3 4 4 9" xfId="18052"/>
    <cellStyle name="40% - Accent3 4 5" xfId="1579"/>
    <cellStyle name="40% - Accent3 4 5 2" xfId="2588"/>
    <cellStyle name="40% - Accent3 4 5 2 2" xfId="5504"/>
    <cellStyle name="40% - Accent3 4 5 2 3" xfId="8418"/>
    <cellStyle name="40% - Accent3 4 5 2 4" xfId="11332"/>
    <cellStyle name="40% - Accent3 4 5 2 5" xfId="14244"/>
    <cellStyle name="40% - Accent3 4 5 2 6" xfId="17156"/>
    <cellStyle name="40% - Accent3 4 5 2 7" xfId="20068"/>
    <cellStyle name="40% - Accent3 4 5 3" xfId="4496"/>
    <cellStyle name="40% - Accent3 4 5 3 2" xfId="7410"/>
    <cellStyle name="40% - Accent3 4 5 3 3" xfId="10324"/>
    <cellStyle name="40% - Accent3 4 5 3 4" xfId="13236"/>
    <cellStyle name="40% - Accent3 4 5 3 5" xfId="16148"/>
    <cellStyle name="40% - Accent3 4 5 3 6" xfId="19060"/>
    <cellStyle name="40% - Accent3 4 5 4" xfId="3598"/>
    <cellStyle name="40% - Accent3 4 5 5" xfId="6514"/>
    <cellStyle name="40% - Accent3 4 5 6" xfId="9426"/>
    <cellStyle name="40% - Accent3 4 5 7" xfId="12340"/>
    <cellStyle name="40% - Accent3 4 5 8" xfId="15252"/>
    <cellStyle name="40% - Accent3 4 5 9" xfId="18164"/>
    <cellStyle name="40% - Accent3 4 6" xfId="1691"/>
    <cellStyle name="40% - Accent3 4 6 2" xfId="2700"/>
    <cellStyle name="40% - Accent3 4 6 2 2" xfId="5616"/>
    <cellStyle name="40% - Accent3 4 6 2 3" xfId="8530"/>
    <cellStyle name="40% - Accent3 4 6 2 4" xfId="11444"/>
    <cellStyle name="40% - Accent3 4 6 2 5" xfId="14356"/>
    <cellStyle name="40% - Accent3 4 6 2 6" xfId="17268"/>
    <cellStyle name="40% - Accent3 4 6 2 7" xfId="20180"/>
    <cellStyle name="40% - Accent3 4 6 3" xfId="4608"/>
    <cellStyle name="40% - Accent3 4 6 3 2" xfId="7522"/>
    <cellStyle name="40% - Accent3 4 6 3 3" xfId="10436"/>
    <cellStyle name="40% - Accent3 4 6 3 4" xfId="13348"/>
    <cellStyle name="40% - Accent3 4 6 3 5" xfId="16260"/>
    <cellStyle name="40% - Accent3 4 6 3 6" xfId="19172"/>
    <cellStyle name="40% - Accent3 4 6 4" xfId="3710"/>
    <cellStyle name="40% - Accent3 4 6 5" xfId="6626"/>
    <cellStyle name="40% - Accent3 4 6 6" xfId="9538"/>
    <cellStyle name="40% - Accent3 4 6 7" xfId="12452"/>
    <cellStyle name="40% - Accent3 4 6 8" xfId="15364"/>
    <cellStyle name="40% - Accent3 4 6 9" xfId="18276"/>
    <cellStyle name="40% - Accent3 4 7" xfId="1803"/>
    <cellStyle name="40% - Accent3 4 7 2" xfId="2812"/>
    <cellStyle name="40% - Accent3 4 7 2 2" xfId="5728"/>
    <cellStyle name="40% - Accent3 4 7 2 3" xfId="8642"/>
    <cellStyle name="40% - Accent3 4 7 2 4" xfId="11556"/>
    <cellStyle name="40% - Accent3 4 7 2 5" xfId="14468"/>
    <cellStyle name="40% - Accent3 4 7 2 6" xfId="17380"/>
    <cellStyle name="40% - Accent3 4 7 2 7" xfId="20292"/>
    <cellStyle name="40% - Accent3 4 7 3" xfId="4720"/>
    <cellStyle name="40% - Accent3 4 7 3 2" xfId="7634"/>
    <cellStyle name="40% - Accent3 4 7 3 3" xfId="10548"/>
    <cellStyle name="40% - Accent3 4 7 3 4" xfId="13460"/>
    <cellStyle name="40% - Accent3 4 7 3 5" xfId="16372"/>
    <cellStyle name="40% - Accent3 4 7 3 6" xfId="19284"/>
    <cellStyle name="40% - Accent3 4 7 4" xfId="3822"/>
    <cellStyle name="40% - Accent3 4 7 5" xfId="6738"/>
    <cellStyle name="40% - Accent3 4 7 6" xfId="9650"/>
    <cellStyle name="40% - Accent3 4 7 7" xfId="12564"/>
    <cellStyle name="40% - Accent3 4 7 8" xfId="15476"/>
    <cellStyle name="40% - Accent3 4 7 9" xfId="18388"/>
    <cellStyle name="40% - Accent3 4 8" xfId="1915"/>
    <cellStyle name="40% - Accent3 4 8 2" xfId="2924"/>
    <cellStyle name="40% - Accent3 4 8 2 2" xfId="5840"/>
    <cellStyle name="40% - Accent3 4 8 2 3" xfId="8754"/>
    <cellStyle name="40% - Accent3 4 8 2 4" xfId="11668"/>
    <cellStyle name="40% - Accent3 4 8 2 5" xfId="14580"/>
    <cellStyle name="40% - Accent3 4 8 2 6" xfId="17492"/>
    <cellStyle name="40% - Accent3 4 8 2 7" xfId="20404"/>
    <cellStyle name="40% - Accent3 4 8 3" xfId="4832"/>
    <cellStyle name="40% - Accent3 4 8 3 2" xfId="7746"/>
    <cellStyle name="40% - Accent3 4 8 3 3" xfId="10660"/>
    <cellStyle name="40% - Accent3 4 8 3 4" xfId="13572"/>
    <cellStyle name="40% - Accent3 4 8 3 5" xfId="16484"/>
    <cellStyle name="40% - Accent3 4 8 3 6" xfId="19396"/>
    <cellStyle name="40% - Accent3 4 8 4" xfId="3934"/>
    <cellStyle name="40% - Accent3 4 8 5" xfId="6850"/>
    <cellStyle name="40% - Accent3 4 8 6" xfId="9762"/>
    <cellStyle name="40% - Accent3 4 8 7" xfId="12676"/>
    <cellStyle name="40% - Accent3 4 8 8" xfId="15588"/>
    <cellStyle name="40% - Accent3 4 8 9" xfId="18500"/>
    <cellStyle name="40% - Accent3 4 9" xfId="2140"/>
    <cellStyle name="40% - Accent3 4 9 2" xfId="5056"/>
    <cellStyle name="40% - Accent3 4 9 2 2" xfId="7970"/>
    <cellStyle name="40% - Accent3 4 9 2 3" xfId="10884"/>
    <cellStyle name="40% - Accent3 4 9 2 4" xfId="13796"/>
    <cellStyle name="40% - Accent3 4 9 2 5" xfId="16708"/>
    <cellStyle name="40% - Accent3 4 9 2 6" xfId="19620"/>
    <cellStyle name="40% - Accent3 4 9 3" xfId="3150"/>
    <cellStyle name="40% - Accent3 4 9 4" xfId="6066"/>
    <cellStyle name="40% - Accent3 4 9 5" xfId="8978"/>
    <cellStyle name="40% - Accent3 4 9 6" xfId="11892"/>
    <cellStyle name="40% - Accent3 4 9 7" xfId="14804"/>
    <cellStyle name="40% - Accent3 4 9 8" xfId="17716"/>
    <cellStyle name="40% - Accent3 5" xfId="1086"/>
    <cellStyle name="40% - Accent3 5 10" xfId="2041"/>
    <cellStyle name="40% - Accent3 5 10 2" xfId="4958"/>
    <cellStyle name="40% - Accent3 5 10 3" xfId="7872"/>
    <cellStyle name="40% - Accent3 5 10 4" xfId="10786"/>
    <cellStyle name="40% - Accent3 5 10 5" xfId="13698"/>
    <cellStyle name="40% - Accent3 5 10 6" xfId="16610"/>
    <cellStyle name="40% - Accent3 5 10 7" xfId="19522"/>
    <cellStyle name="40% - Accent3 5 11" xfId="4062"/>
    <cellStyle name="40% - Accent3 5 11 2" xfId="6976"/>
    <cellStyle name="40% - Accent3 5 11 3" xfId="9890"/>
    <cellStyle name="40% - Accent3 5 11 4" xfId="12802"/>
    <cellStyle name="40% - Accent3 5 11 5" xfId="15714"/>
    <cellStyle name="40% - Accent3 5 11 6" xfId="18626"/>
    <cellStyle name="40% - Accent3 5 12" xfId="3052"/>
    <cellStyle name="40% - Accent3 5 12 2" xfId="21459"/>
    <cellStyle name="40% - Accent3 5 13" xfId="5968"/>
    <cellStyle name="40% - Accent3 5 14" xfId="8880"/>
    <cellStyle name="40% - Accent3 5 15" xfId="11794"/>
    <cellStyle name="40% - Accent3 5 16" xfId="14706"/>
    <cellStyle name="40% - Accent3 5 17" xfId="17618"/>
    <cellStyle name="40% - Accent3 5 2" xfId="1257"/>
    <cellStyle name="40% - Accent3 5 2 2" xfId="2266"/>
    <cellStyle name="40% - Accent3 5 2 2 2" xfId="5182"/>
    <cellStyle name="40% - Accent3 5 2 2 3" xfId="8096"/>
    <cellStyle name="40% - Accent3 5 2 2 4" xfId="11010"/>
    <cellStyle name="40% - Accent3 5 2 2 5" xfId="13922"/>
    <cellStyle name="40% - Accent3 5 2 2 6" xfId="16834"/>
    <cellStyle name="40% - Accent3 5 2 2 7" xfId="19746"/>
    <cellStyle name="40% - Accent3 5 2 3" xfId="4174"/>
    <cellStyle name="40% - Accent3 5 2 3 2" xfId="7088"/>
    <cellStyle name="40% - Accent3 5 2 3 3" xfId="10002"/>
    <cellStyle name="40% - Accent3 5 2 3 4" xfId="12914"/>
    <cellStyle name="40% - Accent3 5 2 3 5" xfId="15826"/>
    <cellStyle name="40% - Accent3 5 2 3 6" xfId="18738"/>
    <cellStyle name="40% - Accent3 5 2 4" xfId="3276"/>
    <cellStyle name="40% - Accent3 5 2 4 2" xfId="21460"/>
    <cellStyle name="40% - Accent3 5 2 5" xfId="6192"/>
    <cellStyle name="40% - Accent3 5 2 6" xfId="9104"/>
    <cellStyle name="40% - Accent3 5 2 7" xfId="12018"/>
    <cellStyle name="40% - Accent3 5 2 8" xfId="14930"/>
    <cellStyle name="40% - Accent3 5 2 9" xfId="17842"/>
    <cellStyle name="40% - Accent3 5 3" xfId="1369"/>
    <cellStyle name="40% - Accent3 5 3 2" xfId="2378"/>
    <cellStyle name="40% - Accent3 5 3 2 2" xfId="5294"/>
    <cellStyle name="40% - Accent3 5 3 2 3" xfId="8208"/>
    <cellStyle name="40% - Accent3 5 3 2 4" xfId="11122"/>
    <cellStyle name="40% - Accent3 5 3 2 5" xfId="14034"/>
    <cellStyle name="40% - Accent3 5 3 2 6" xfId="16946"/>
    <cellStyle name="40% - Accent3 5 3 2 7" xfId="19858"/>
    <cellStyle name="40% - Accent3 5 3 3" xfId="4286"/>
    <cellStyle name="40% - Accent3 5 3 3 2" xfId="7200"/>
    <cellStyle name="40% - Accent3 5 3 3 3" xfId="10114"/>
    <cellStyle name="40% - Accent3 5 3 3 4" xfId="13026"/>
    <cellStyle name="40% - Accent3 5 3 3 5" xfId="15938"/>
    <cellStyle name="40% - Accent3 5 3 3 6" xfId="18850"/>
    <cellStyle name="40% - Accent3 5 3 4" xfId="3388"/>
    <cellStyle name="40% - Accent3 5 3 4 2" xfId="21461"/>
    <cellStyle name="40% - Accent3 5 3 5" xfId="6304"/>
    <cellStyle name="40% - Accent3 5 3 6" xfId="9216"/>
    <cellStyle name="40% - Accent3 5 3 7" xfId="12130"/>
    <cellStyle name="40% - Accent3 5 3 8" xfId="15042"/>
    <cellStyle name="40% - Accent3 5 3 9" xfId="17954"/>
    <cellStyle name="40% - Accent3 5 4" xfId="1481"/>
    <cellStyle name="40% - Accent3 5 4 2" xfId="2490"/>
    <cellStyle name="40% - Accent3 5 4 2 2" xfId="5406"/>
    <cellStyle name="40% - Accent3 5 4 2 3" xfId="8320"/>
    <cellStyle name="40% - Accent3 5 4 2 4" xfId="11234"/>
    <cellStyle name="40% - Accent3 5 4 2 5" xfId="14146"/>
    <cellStyle name="40% - Accent3 5 4 2 6" xfId="17058"/>
    <cellStyle name="40% - Accent3 5 4 2 7" xfId="19970"/>
    <cellStyle name="40% - Accent3 5 4 3" xfId="4398"/>
    <cellStyle name="40% - Accent3 5 4 3 2" xfId="7312"/>
    <cellStyle name="40% - Accent3 5 4 3 3" xfId="10226"/>
    <cellStyle name="40% - Accent3 5 4 3 4" xfId="13138"/>
    <cellStyle name="40% - Accent3 5 4 3 5" xfId="16050"/>
    <cellStyle name="40% - Accent3 5 4 3 6" xfId="18962"/>
    <cellStyle name="40% - Accent3 5 4 4" xfId="3500"/>
    <cellStyle name="40% - Accent3 5 4 5" xfId="6416"/>
    <cellStyle name="40% - Accent3 5 4 6" xfId="9328"/>
    <cellStyle name="40% - Accent3 5 4 7" xfId="12242"/>
    <cellStyle name="40% - Accent3 5 4 8" xfId="15154"/>
    <cellStyle name="40% - Accent3 5 4 9" xfId="18066"/>
    <cellStyle name="40% - Accent3 5 5" xfId="1593"/>
    <cellStyle name="40% - Accent3 5 5 2" xfId="2602"/>
    <cellStyle name="40% - Accent3 5 5 2 2" xfId="5518"/>
    <cellStyle name="40% - Accent3 5 5 2 3" xfId="8432"/>
    <cellStyle name="40% - Accent3 5 5 2 4" xfId="11346"/>
    <cellStyle name="40% - Accent3 5 5 2 5" xfId="14258"/>
    <cellStyle name="40% - Accent3 5 5 2 6" xfId="17170"/>
    <cellStyle name="40% - Accent3 5 5 2 7" xfId="20082"/>
    <cellStyle name="40% - Accent3 5 5 3" xfId="4510"/>
    <cellStyle name="40% - Accent3 5 5 3 2" xfId="7424"/>
    <cellStyle name="40% - Accent3 5 5 3 3" xfId="10338"/>
    <cellStyle name="40% - Accent3 5 5 3 4" xfId="13250"/>
    <cellStyle name="40% - Accent3 5 5 3 5" xfId="16162"/>
    <cellStyle name="40% - Accent3 5 5 3 6" xfId="19074"/>
    <cellStyle name="40% - Accent3 5 5 4" xfId="3612"/>
    <cellStyle name="40% - Accent3 5 5 5" xfId="6528"/>
    <cellStyle name="40% - Accent3 5 5 6" xfId="9440"/>
    <cellStyle name="40% - Accent3 5 5 7" xfId="12354"/>
    <cellStyle name="40% - Accent3 5 5 8" xfId="15266"/>
    <cellStyle name="40% - Accent3 5 5 9" xfId="18178"/>
    <cellStyle name="40% - Accent3 5 6" xfId="1705"/>
    <cellStyle name="40% - Accent3 5 6 2" xfId="2714"/>
    <cellStyle name="40% - Accent3 5 6 2 2" xfId="5630"/>
    <cellStyle name="40% - Accent3 5 6 2 3" xfId="8544"/>
    <cellStyle name="40% - Accent3 5 6 2 4" xfId="11458"/>
    <cellStyle name="40% - Accent3 5 6 2 5" xfId="14370"/>
    <cellStyle name="40% - Accent3 5 6 2 6" xfId="17282"/>
    <cellStyle name="40% - Accent3 5 6 2 7" xfId="20194"/>
    <cellStyle name="40% - Accent3 5 6 3" xfId="4622"/>
    <cellStyle name="40% - Accent3 5 6 3 2" xfId="7536"/>
    <cellStyle name="40% - Accent3 5 6 3 3" xfId="10450"/>
    <cellStyle name="40% - Accent3 5 6 3 4" xfId="13362"/>
    <cellStyle name="40% - Accent3 5 6 3 5" xfId="16274"/>
    <cellStyle name="40% - Accent3 5 6 3 6" xfId="19186"/>
    <cellStyle name="40% - Accent3 5 6 4" xfId="3724"/>
    <cellStyle name="40% - Accent3 5 6 5" xfId="6640"/>
    <cellStyle name="40% - Accent3 5 6 6" xfId="9552"/>
    <cellStyle name="40% - Accent3 5 6 7" xfId="12466"/>
    <cellStyle name="40% - Accent3 5 6 8" xfId="15378"/>
    <cellStyle name="40% - Accent3 5 6 9" xfId="18290"/>
    <cellStyle name="40% - Accent3 5 7" xfId="1817"/>
    <cellStyle name="40% - Accent3 5 7 2" xfId="2826"/>
    <cellStyle name="40% - Accent3 5 7 2 2" xfId="5742"/>
    <cellStyle name="40% - Accent3 5 7 2 3" xfId="8656"/>
    <cellStyle name="40% - Accent3 5 7 2 4" xfId="11570"/>
    <cellStyle name="40% - Accent3 5 7 2 5" xfId="14482"/>
    <cellStyle name="40% - Accent3 5 7 2 6" xfId="17394"/>
    <cellStyle name="40% - Accent3 5 7 2 7" xfId="20306"/>
    <cellStyle name="40% - Accent3 5 7 3" xfId="4734"/>
    <cellStyle name="40% - Accent3 5 7 3 2" xfId="7648"/>
    <cellStyle name="40% - Accent3 5 7 3 3" xfId="10562"/>
    <cellStyle name="40% - Accent3 5 7 3 4" xfId="13474"/>
    <cellStyle name="40% - Accent3 5 7 3 5" xfId="16386"/>
    <cellStyle name="40% - Accent3 5 7 3 6" xfId="19298"/>
    <cellStyle name="40% - Accent3 5 7 4" xfId="3836"/>
    <cellStyle name="40% - Accent3 5 7 5" xfId="6752"/>
    <cellStyle name="40% - Accent3 5 7 6" xfId="9664"/>
    <cellStyle name="40% - Accent3 5 7 7" xfId="12578"/>
    <cellStyle name="40% - Accent3 5 7 8" xfId="15490"/>
    <cellStyle name="40% - Accent3 5 7 9" xfId="18402"/>
    <cellStyle name="40% - Accent3 5 8" xfId="1929"/>
    <cellStyle name="40% - Accent3 5 8 2" xfId="2938"/>
    <cellStyle name="40% - Accent3 5 8 2 2" xfId="5854"/>
    <cellStyle name="40% - Accent3 5 8 2 3" xfId="8768"/>
    <cellStyle name="40% - Accent3 5 8 2 4" xfId="11682"/>
    <cellStyle name="40% - Accent3 5 8 2 5" xfId="14594"/>
    <cellStyle name="40% - Accent3 5 8 2 6" xfId="17506"/>
    <cellStyle name="40% - Accent3 5 8 2 7" xfId="20418"/>
    <cellStyle name="40% - Accent3 5 8 3" xfId="4846"/>
    <cellStyle name="40% - Accent3 5 8 3 2" xfId="7760"/>
    <cellStyle name="40% - Accent3 5 8 3 3" xfId="10674"/>
    <cellStyle name="40% - Accent3 5 8 3 4" xfId="13586"/>
    <cellStyle name="40% - Accent3 5 8 3 5" xfId="16498"/>
    <cellStyle name="40% - Accent3 5 8 3 6" xfId="19410"/>
    <cellStyle name="40% - Accent3 5 8 4" xfId="3948"/>
    <cellStyle name="40% - Accent3 5 8 5" xfId="6864"/>
    <cellStyle name="40% - Accent3 5 8 6" xfId="9776"/>
    <cellStyle name="40% - Accent3 5 8 7" xfId="12690"/>
    <cellStyle name="40% - Accent3 5 8 8" xfId="15602"/>
    <cellStyle name="40% - Accent3 5 8 9" xfId="18514"/>
    <cellStyle name="40% - Accent3 5 9" xfId="2154"/>
    <cellStyle name="40% - Accent3 5 9 2" xfId="5070"/>
    <cellStyle name="40% - Accent3 5 9 2 2" xfId="7984"/>
    <cellStyle name="40% - Accent3 5 9 2 3" xfId="10898"/>
    <cellStyle name="40% - Accent3 5 9 2 4" xfId="13810"/>
    <cellStyle name="40% - Accent3 5 9 2 5" xfId="16722"/>
    <cellStyle name="40% - Accent3 5 9 2 6" xfId="19634"/>
    <cellStyle name="40% - Accent3 5 9 3" xfId="3164"/>
    <cellStyle name="40% - Accent3 5 9 4" xfId="6080"/>
    <cellStyle name="40% - Accent3 5 9 5" xfId="8992"/>
    <cellStyle name="40% - Accent3 5 9 6" xfId="11906"/>
    <cellStyle name="40% - Accent3 5 9 7" xfId="14818"/>
    <cellStyle name="40% - Accent3 5 9 8" xfId="17730"/>
    <cellStyle name="40% - Accent3 6" xfId="1100"/>
    <cellStyle name="40% - Accent3 6 10" xfId="2055"/>
    <cellStyle name="40% - Accent3 6 10 2" xfId="4972"/>
    <cellStyle name="40% - Accent3 6 10 3" xfId="7886"/>
    <cellStyle name="40% - Accent3 6 10 4" xfId="10800"/>
    <cellStyle name="40% - Accent3 6 10 5" xfId="13712"/>
    <cellStyle name="40% - Accent3 6 10 6" xfId="16624"/>
    <cellStyle name="40% - Accent3 6 10 7" xfId="19536"/>
    <cellStyle name="40% - Accent3 6 11" xfId="4076"/>
    <cellStyle name="40% - Accent3 6 11 2" xfId="6990"/>
    <cellStyle name="40% - Accent3 6 11 3" xfId="9904"/>
    <cellStyle name="40% - Accent3 6 11 4" xfId="12816"/>
    <cellStyle name="40% - Accent3 6 11 5" xfId="15728"/>
    <cellStyle name="40% - Accent3 6 11 6" xfId="18640"/>
    <cellStyle name="40% - Accent3 6 12" xfId="3066"/>
    <cellStyle name="40% - Accent3 6 12 2" xfId="21462"/>
    <cellStyle name="40% - Accent3 6 13" xfId="5982"/>
    <cellStyle name="40% - Accent3 6 14" xfId="8894"/>
    <cellStyle name="40% - Accent3 6 15" xfId="11808"/>
    <cellStyle name="40% - Accent3 6 16" xfId="14720"/>
    <cellStyle name="40% - Accent3 6 17" xfId="17632"/>
    <cellStyle name="40% - Accent3 6 2" xfId="1271"/>
    <cellStyle name="40% - Accent3 6 2 2" xfId="2280"/>
    <cellStyle name="40% - Accent3 6 2 2 2" xfId="5196"/>
    <cellStyle name="40% - Accent3 6 2 2 3" xfId="8110"/>
    <cellStyle name="40% - Accent3 6 2 2 4" xfId="11024"/>
    <cellStyle name="40% - Accent3 6 2 2 5" xfId="13936"/>
    <cellStyle name="40% - Accent3 6 2 2 6" xfId="16848"/>
    <cellStyle name="40% - Accent3 6 2 2 7" xfId="19760"/>
    <cellStyle name="40% - Accent3 6 2 3" xfId="4188"/>
    <cellStyle name="40% - Accent3 6 2 3 2" xfId="7102"/>
    <cellStyle name="40% - Accent3 6 2 3 3" xfId="10016"/>
    <cellStyle name="40% - Accent3 6 2 3 4" xfId="12928"/>
    <cellStyle name="40% - Accent3 6 2 3 5" xfId="15840"/>
    <cellStyle name="40% - Accent3 6 2 3 6" xfId="18752"/>
    <cellStyle name="40% - Accent3 6 2 4" xfId="3290"/>
    <cellStyle name="40% - Accent3 6 2 4 2" xfId="21463"/>
    <cellStyle name="40% - Accent3 6 2 5" xfId="6206"/>
    <cellStyle name="40% - Accent3 6 2 6" xfId="9118"/>
    <cellStyle name="40% - Accent3 6 2 7" xfId="12032"/>
    <cellStyle name="40% - Accent3 6 2 8" xfId="14944"/>
    <cellStyle name="40% - Accent3 6 2 9" xfId="17856"/>
    <cellStyle name="40% - Accent3 6 3" xfId="1383"/>
    <cellStyle name="40% - Accent3 6 3 2" xfId="2392"/>
    <cellStyle name="40% - Accent3 6 3 2 2" xfId="5308"/>
    <cellStyle name="40% - Accent3 6 3 2 3" xfId="8222"/>
    <cellStyle name="40% - Accent3 6 3 2 4" xfId="11136"/>
    <cellStyle name="40% - Accent3 6 3 2 5" xfId="14048"/>
    <cellStyle name="40% - Accent3 6 3 2 6" xfId="16960"/>
    <cellStyle name="40% - Accent3 6 3 2 7" xfId="19872"/>
    <cellStyle name="40% - Accent3 6 3 3" xfId="4300"/>
    <cellStyle name="40% - Accent3 6 3 3 2" xfId="7214"/>
    <cellStyle name="40% - Accent3 6 3 3 3" xfId="10128"/>
    <cellStyle name="40% - Accent3 6 3 3 4" xfId="13040"/>
    <cellStyle name="40% - Accent3 6 3 3 5" xfId="15952"/>
    <cellStyle name="40% - Accent3 6 3 3 6" xfId="18864"/>
    <cellStyle name="40% - Accent3 6 3 4" xfId="3402"/>
    <cellStyle name="40% - Accent3 6 3 4 2" xfId="21464"/>
    <cellStyle name="40% - Accent3 6 3 5" xfId="6318"/>
    <cellStyle name="40% - Accent3 6 3 6" xfId="9230"/>
    <cellStyle name="40% - Accent3 6 3 7" xfId="12144"/>
    <cellStyle name="40% - Accent3 6 3 8" xfId="15056"/>
    <cellStyle name="40% - Accent3 6 3 9" xfId="17968"/>
    <cellStyle name="40% - Accent3 6 4" xfId="1495"/>
    <cellStyle name="40% - Accent3 6 4 2" xfId="2504"/>
    <cellStyle name="40% - Accent3 6 4 2 2" xfId="5420"/>
    <cellStyle name="40% - Accent3 6 4 2 3" xfId="8334"/>
    <cellStyle name="40% - Accent3 6 4 2 4" xfId="11248"/>
    <cellStyle name="40% - Accent3 6 4 2 5" xfId="14160"/>
    <cellStyle name="40% - Accent3 6 4 2 6" xfId="17072"/>
    <cellStyle name="40% - Accent3 6 4 2 7" xfId="19984"/>
    <cellStyle name="40% - Accent3 6 4 3" xfId="4412"/>
    <cellStyle name="40% - Accent3 6 4 3 2" xfId="7326"/>
    <cellStyle name="40% - Accent3 6 4 3 3" xfId="10240"/>
    <cellStyle name="40% - Accent3 6 4 3 4" xfId="13152"/>
    <cellStyle name="40% - Accent3 6 4 3 5" xfId="16064"/>
    <cellStyle name="40% - Accent3 6 4 3 6" xfId="18976"/>
    <cellStyle name="40% - Accent3 6 4 4" xfId="3514"/>
    <cellStyle name="40% - Accent3 6 4 5" xfId="6430"/>
    <cellStyle name="40% - Accent3 6 4 6" xfId="9342"/>
    <cellStyle name="40% - Accent3 6 4 7" xfId="12256"/>
    <cellStyle name="40% - Accent3 6 4 8" xfId="15168"/>
    <cellStyle name="40% - Accent3 6 4 9" xfId="18080"/>
    <cellStyle name="40% - Accent3 6 5" xfId="1607"/>
    <cellStyle name="40% - Accent3 6 5 2" xfId="2616"/>
    <cellStyle name="40% - Accent3 6 5 2 2" xfId="5532"/>
    <cellStyle name="40% - Accent3 6 5 2 3" xfId="8446"/>
    <cellStyle name="40% - Accent3 6 5 2 4" xfId="11360"/>
    <cellStyle name="40% - Accent3 6 5 2 5" xfId="14272"/>
    <cellStyle name="40% - Accent3 6 5 2 6" xfId="17184"/>
    <cellStyle name="40% - Accent3 6 5 2 7" xfId="20096"/>
    <cellStyle name="40% - Accent3 6 5 3" xfId="4524"/>
    <cellStyle name="40% - Accent3 6 5 3 2" xfId="7438"/>
    <cellStyle name="40% - Accent3 6 5 3 3" xfId="10352"/>
    <cellStyle name="40% - Accent3 6 5 3 4" xfId="13264"/>
    <cellStyle name="40% - Accent3 6 5 3 5" xfId="16176"/>
    <cellStyle name="40% - Accent3 6 5 3 6" xfId="19088"/>
    <cellStyle name="40% - Accent3 6 5 4" xfId="3626"/>
    <cellStyle name="40% - Accent3 6 5 5" xfId="6542"/>
    <cellStyle name="40% - Accent3 6 5 6" xfId="9454"/>
    <cellStyle name="40% - Accent3 6 5 7" xfId="12368"/>
    <cellStyle name="40% - Accent3 6 5 8" xfId="15280"/>
    <cellStyle name="40% - Accent3 6 5 9" xfId="18192"/>
    <cellStyle name="40% - Accent3 6 6" xfId="1719"/>
    <cellStyle name="40% - Accent3 6 6 2" xfId="2728"/>
    <cellStyle name="40% - Accent3 6 6 2 2" xfId="5644"/>
    <cellStyle name="40% - Accent3 6 6 2 3" xfId="8558"/>
    <cellStyle name="40% - Accent3 6 6 2 4" xfId="11472"/>
    <cellStyle name="40% - Accent3 6 6 2 5" xfId="14384"/>
    <cellStyle name="40% - Accent3 6 6 2 6" xfId="17296"/>
    <cellStyle name="40% - Accent3 6 6 2 7" xfId="20208"/>
    <cellStyle name="40% - Accent3 6 6 3" xfId="4636"/>
    <cellStyle name="40% - Accent3 6 6 3 2" xfId="7550"/>
    <cellStyle name="40% - Accent3 6 6 3 3" xfId="10464"/>
    <cellStyle name="40% - Accent3 6 6 3 4" xfId="13376"/>
    <cellStyle name="40% - Accent3 6 6 3 5" xfId="16288"/>
    <cellStyle name="40% - Accent3 6 6 3 6" xfId="19200"/>
    <cellStyle name="40% - Accent3 6 6 4" xfId="3738"/>
    <cellStyle name="40% - Accent3 6 6 5" xfId="6654"/>
    <cellStyle name="40% - Accent3 6 6 6" xfId="9566"/>
    <cellStyle name="40% - Accent3 6 6 7" xfId="12480"/>
    <cellStyle name="40% - Accent3 6 6 8" xfId="15392"/>
    <cellStyle name="40% - Accent3 6 6 9" xfId="18304"/>
    <cellStyle name="40% - Accent3 6 7" xfId="1831"/>
    <cellStyle name="40% - Accent3 6 7 2" xfId="2840"/>
    <cellStyle name="40% - Accent3 6 7 2 2" xfId="5756"/>
    <cellStyle name="40% - Accent3 6 7 2 3" xfId="8670"/>
    <cellStyle name="40% - Accent3 6 7 2 4" xfId="11584"/>
    <cellStyle name="40% - Accent3 6 7 2 5" xfId="14496"/>
    <cellStyle name="40% - Accent3 6 7 2 6" xfId="17408"/>
    <cellStyle name="40% - Accent3 6 7 2 7" xfId="20320"/>
    <cellStyle name="40% - Accent3 6 7 3" xfId="4748"/>
    <cellStyle name="40% - Accent3 6 7 3 2" xfId="7662"/>
    <cellStyle name="40% - Accent3 6 7 3 3" xfId="10576"/>
    <cellStyle name="40% - Accent3 6 7 3 4" xfId="13488"/>
    <cellStyle name="40% - Accent3 6 7 3 5" xfId="16400"/>
    <cellStyle name="40% - Accent3 6 7 3 6" xfId="19312"/>
    <cellStyle name="40% - Accent3 6 7 4" xfId="3850"/>
    <cellStyle name="40% - Accent3 6 7 5" xfId="6766"/>
    <cellStyle name="40% - Accent3 6 7 6" xfId="9678"/>
    <cellStyle name="40% - Accent3 6 7 7" xfId="12592"/>
    <cellStyle name="40% - Accent3 6 7 8" xfId="15504"/>
    <cellStyle name="40% - Accent3 6 7 9" xfId="18416"/>
    <cellStyle name="40% - Accent3 6 8" xfId="1943"/>
    <cellStyle name="40% - Accent3 6 8 2" xfId="2952"/>
    <cellStyle name="40% - Accent3 6 8 2 2" xfId="5868"/>
    <cellStyle name="40% - Accent3 6 8 2 3" xfId="8782"/>
    <cellStyle name="40% - Accent3 6 8 2 4" xfId="11696"/>
    <cellStyle name="40% - Accent3 6 8 2 5" xfId="14608"/>
    <cellStyle name="40% - Accent3 6 8 2 6" xfId="17520"/>
    <cellStyle name="40% - Accent3 6 8 2 7" xfId="20432"/>
    <cellStyle name="40% - Accent3 6 8 3" xfId="4860"/>
    <cellStyle name="40% - Accent3 6 8 3 2" xfId="7774"/>
    <cellStyle name="40% - Accent3 6 8 3 3" xfId="10688"/>
    <cellStyle name="40% - Accent3 6 8 3 4" xfId="13600"/>
    <cellStyle name="40% - Accent3 6 8 3 5" xfId="16512"/>
    <cellStyle name="40% - Accent3 6 8 3 6" xfId="19424"/>
    <cellStyle name="40% - Accent3 6 8 4" xfId="3962"/>
    <cellStyle name="40% - Accent3 6 8 5" xfId="6878"/>
    <cellStyle name="40% - Accent3 6 8 6" xfId="9790"/>
    <cellStyle name="40% - Accent3 6 8 7" xfId="12704"/>
    <cellStyle name="40% - Accent3 6 8 8" xfId="15616"/>
    <cellStyle name="40% - Accent3 6 8 9" xfId="18528"/>
    <cellStyle name="40% - Accent3 6 9" xfId="2168"/>
    <cellStyle name="40% - Accent3 6 9 2" xfId="5084"/>
    <cellStyle name="40% - Accent3 6 9 2 2" xfId="7998"/>
    <cellStyle name="40% - Accent3 6 9 2 3" xfId="10912"/>
    <cellStyle name="40% - Accent3 6 9 2 4" xfId="13824"/>
    <cellStyle name="40% - Accent3 6 9 2 5" xfId="16736"/>
    <cellStyle name="40% - Accent3 6 9 2 6" xfId="19648"/>
    <cellStyle name="40% - Accent3 6 9 3" xfId="3178"/>
    <cellStyle name="40% - Accent3 6 9 4" xfId="6094"/>
    <cellStyle name="40% - Accent3 6 9 5" xfId="9006"/>
    <cellStyle name="40% - Accent3 6 9 6" xfId="11920"/>
    <cellStyle name="40% - Accent3 6 9 7" xfId="14832"/>
    <cellStyle name="40% - Accent3 6 9 8" xfId="17744"/>
    <cellStyle name="40% - Accent3 7" xfId="1114"/>
    <cellStyle name="40% - Accent3 7 10" xfId="2069"/>
    <cellStyle name="40% - Accent3 7 10 2" xfId="4986"/>
    <cellStyle name="40% - Accent3 7 10 3" xfId="7900"/>
    <cellStyle name="40% - Accent3 7 10 4" xfId="10814"/>
    <cellStyle name="40% - Accent3 7 10 5" xfId="13726"/>
    <cellStyle name="40% - Accent3 7 10 6" xfId="16638"/>
    <cellStyle name="40% - Accent3 7 10 7" xfId="19550"/>
    <cellStyle name="40% - Accent3 7 11" xfId="4090"/>
    <cellStyle name="40% - Accent3 7 11 2" xfId="7004"/>
    <cellStyle name="40% - Accent3 7 11 3" xfId="9918"/>
    <cellStyle name="40% - Accent3 7 11 4" xfId="12830"/>
    <cellStyle name="40% - Accent3 7 11 5" xfId="15742"/>
    <cellStyle name="40% - Accent3 7 11 6" xfId="18654"/>
    <cellStyle name="40% - Accent3 7 12" xfId="3080"/>
    <cellStyle name="40% - Accent3 7 12 2" xfId="21465"/>
    <cellStyle name="40% - Accent3 7 13" xfId="5996"/>
    <cellStyle name="40% - Accent3 7 14" xfId="8908"/>
    <cellStyle name="40% - Accent3 7 15" xfId="11822"/>
    <cellStyle name="40% - Accent3 7 16" xfId="14734"/>
    <cellStyle name="40% - Accent3 7 17" xfId="17646"/>
    <cellStyle name="40% - Accent3 7 2" xfId="1285"/>
    <cellStyle name="40% - Accent3 7 2 2" xfId="2294"/>
    <cellStyle name="40% - Accent3 7 2 2 2" xfId="5210"/>
    <cellStyle name="40% - Accent3 7 2 2 3" xfId="8124"/>
    <cellStyle name="40% - Accent3 7 2 2 4" xfId="11038"/>
    <cellStyle name="40% - Accent3 7 2 2 5" xfId="13950"/>
    <cellStyle name="40% - Accent3 7 2 2 6" xfId="16862"/>
    <cellStyle name="40% - Accent3 7 2 2 7" xfId="19774"/>
    <cellStyle name="40% - Accent3 7 2 3" xfId="4202"/>
    <cellStyle name="40% - Accent3 7 2 3 2" xfId="7116"/>
    <cellStyle name="40% - Accent3 7 2 3 3" xfId="10030"/>
    <cellStyle name="40% - Accent3 7 2 3 4" xfId="12942"/>
    <cellStyle name="40% - Accent3 7 2 3 5" xfId="15854"/>
    <cellStyle name="40% - Accent3 7 2 3 6" xfId="18766"/>
    <cellStyle name="40% - Accent3 7 2 4" xfId="3304"/>
    <cellStyle name="40% - Accent3 7 2 4 2" xfId="21466"/>
    <cellStyle name="40% - Accent3 7 2 5" xfId="6220"/>
    <cellStyle name="40% - Accent3 7 2 6" xfId="9132"/>
    <cellStyle name="40% - Accent3 7 2 7" xfId="12046"/>
    <cellStyle name="40% - Accent3 7 2 8" xfId="14958"/>
    <cellStyle name="40% - Accent3 7 2 9" xfId="17870"/>
    <cellStyle name="40% - Accent3 7 3" xfId="1397"/>
    <cellStyle name="40% - Accent3 7 3 2" xfId="2406"/>
    <cellStyle name="40% - Accent3 7 3 2 2" xfId="5322"/>
    <cellStyle name="40% - Accent3 7 3 2 3" xfId="8236"/>
    <cellStyle name="40% - Accent3 7 3 2 4" xfId="11150"/>
    <cellStyle name="40% - Accent3 7 3 2 5" xfId="14062"/>
    <cellStyle name="40% - Accent3 7 3 2 6" xfId="16974"/>
    <cellStyle name="40% - Accent3 7 3 2 7" xfId="19886"/>
    <cellStyle name="40% - Accent3 7 3 3" xfId="4314"/>
    <cellStyle name="40% - Accent3 7 3 3 2" xfId="7228"/>
    <cellStyle name="40% - Accent3 7 3 3 3" xfId="10142"/>
    <cellStyle name="40% - Accent3 7 3 3 4" xfId="13054"/>
    <cellStyle name="40% - Accent3 7 3 3 5" xfId="15966"/>
    <cellStyle name="40% - Accent3 7 3 3 6" xfId="18878"/>
    <cellStyle name="40% - Accent3 7 3 4" xfId="3416"/>
    <cellStyle name="40% - Accent3 7 3 4 2" xfId="21467"/>
    <cellStyle name="40% - Accent3 7 3 5" xfId="6332"/>
    <cellStyle name="40% - Accent3 7 3 6" xfId="9244"/>
    <cellStyle name="40% - Accent3 7 3 7" xfId="12158"/>
    <cellStyle name="40% - Accent3 7 3 8" xfId="15070"/>
    <cellStyle name="40% - Accent3 7 3 9" xfId="17982"/>
    <cellStyle name="40% - Accent3 7 4" xfId="1509"/>
    <cellStyle name="40% - Accent3 7 4 2" xfId="2518"/>
    <cellStyle name="40% - Accent3 7 4 2 2" xfId="5434"/>
    <cellStyle name="40% - Accent3 7 4 2 3" xfId="8348"/>
    <cellStyle name="40% - Accent3 7 4 2 4" xfId="11262"/>
    <cellStyle name="40% - Accent3 7 4 2 5" xfId="14174"/>
    <cellStyle name="40% - Accent3 7 4 2 6" xfId="17086"/>
    <cellStyle name="40% - Accent3 7 4 2 7" xfId="19998"/>
    <cellStyle name="40% - Accent3 7 4 3" xfId="4426"/>
    <cellStyle name="40% - Accent3 7 4 3 2" xfId="7340"/>
    <cellStyle name="40% - Accent3 7 4 3 3" xfId="10254"/>
    <cellStyle name="40% - Accent3 7 4 3 4" xfId="13166"/>
    <cellStyle name="40% - Accent3 7 4 3 5" xfId="16078"/>
    <cellStyle name="40% - Accent3 7 4 3 6" xfId="18990"/>
    <cellStyle name="40% - Accent3 7 4 4" xfId="3528"/>
    <cellStyle name="40% - Accent3 7 4 5" xfId="6444"/>
    <cellStyle name="40% - Accent3 7 4 6" xfId="9356"/>
    <cellStyle name="40% - Accent3 7 4 7" xfId="12270"/>
    <cellStyle name="40% - Accent3 7 4 8" xfId="15182"/>
    <cellStyle name="40% - Accent3 7 4 9" xfId="18094"/>
    <cellStyle name="40% - Accent3 7 5" xfId="1621"/>
    <cellStyle name="40% - Accent3 7 5 2" xfId="2630"/>
    <cellStyle name="40% - Accent3 7 5 2 2" xfId="5546"/>
    <cellStyle name="40% - Accent3 7 5 2 3" xfId="8460"/>
    <cellStyle name="40% - Accent3 7 5 2 4" xfId="11374"/>
    <cellStyle name="40% - Accent3 7 5 2 5" xfId="14286"/>
    <cellStyle name="40% - Accent3 7 5 2 6" xfId="17198"/>
    <cellStyle name="40% - Accent3 7 5 2 7" xfId="20110"/>
    <cellStyle name="40% - Accent3 7 5 3" xfId="4538"/>
    <cellStyle name="40% - Accent3 7 5 3 2" xfId="7452"/>
    <cellStyle name="40% - Accent3 7 5 3 3" xfId="10366"/>
    <cellStyle name="40% - Accent3 7 5 3 4" xfId="13278"/>
    <cellStyle name="40% - Accent3 7 5 3 5" xfId="16190"/>
    <cellStyle name="40% - Accent3 7 5 3 6" xfId="19102"/>
    <cellStyle name="40% - Accent3 7 5 4" xfId="3640"/>
    <cellStyle name="40% - Accent3 7 5 5" xfId="6556"/>
    <cellStyle name="40% - Accent3 7 5 6" xfId="9468"/>
    <cellStyle name="40% - Accent3 7 5 7" xfId="12382"/>
    <cellStyle name="40% - Accent3 7 5 8" xfId="15294"/>
    <cellStyle name="40% - Accent3 7 5 9" xfId="18206"/>
    <cellStyle name="40% - Accent3 7 6" xfId="1733"/>
    <cellStyle name="40% - Accent3 7 6 2" xfId="2742"/>
    <cellStyle name="40% - Accent3 7 6 2 2" xfId="5658"/>
    <cellStyle name="40% - Accent3 7 6 2 3" xfId="8572"/>
    <cellStyle name="40% - Accent3 7 6 2 4" xfId="11486"/>
    <cellStyle name="40% - Accent3 7 6 2 5" xfId="14398"/>
    <cellStyle name="40% - Accent3 7 6 2 6" xfId="17310"/>
    <cellStyle name="40% - Accent3 7 6 2 7" xfId="20222"/>
    <cellStyle name="40% - Accent3 7 6 3" xfId="4650"/>
    <cellStyle name="40% - Accent3 7 6 3 2" xfId="7564"/>
    <cellStyle name="40% - Accent3 7 6 3 3" xfId="10478"/>
    <cellStyle name="40% - Accent3 7 6 3 4" xfId="13390"/>
    <cellStyle name="40% - Accent3 7 6 3 5" xfId="16302"/>
    <cellStyle name="40% - Accent3 7 6 3 6" xfId="19214"/>
    <cellStyle name="40% - Accent3 7 6 4" xfId="3752"/>
    <cellStyle name="40% - Accent3 7 6 5" xfId="6668"/>
    <cellStyle name="40% - Accent3 7 6 6" xfId="9580"/>
    <cellStyle name="40% - Accent3 7 6 7" xfId="12494"/>
    <cellStyle name="40% - Accent3 7 6 8" xfId="15406"/>
    <cellStyle name="40% - Accent3 7 6 9" xfId="18318"/>
    <cellStyle name="40% - Accent3 7 7" xfId="1845"/>
    <cellStyle name="40% - Accent3 7 7 2" xfId="2854"/>
    <cellStyle name="40% - Accent3 7 7 2 2" xfId="5770"/>
    <cellStyle name="40% - Accent3 7 7 2 3" xfId="8684"/>
    <cellStyle name="40% - Accent3 7 7 2 4" xfId="11598"/>
    <cellStyle name="40% - Accent3 7 7 2 5" xfId="14510"/>
    <cellStyle name="40% - Accent3 7 7 2 6" xfId="17422"/>
    <cellStyle name="40% - Accent3 7 7 2 7" xfId="20334"/>
    <cellStyle name="40% - Accent3 7 7 3" xfId="4762"/>
    <cellStyle name="40% - Accent3 7 7 3 2" xfId="7676"/>
    <cellStyle name="40% - Accent3 7 7 3 3" xfId="10590"/>
    <cellStyle name="40% - Accent3 7 7 3 4" xfId="13502"/>
    <cellStyle name="40% - Accent3 7 7 3 5" xfId="16414"/>
    <cellStyle name="40% - Accent3 7 7 3 6" xfId="19326"/>
    <cellStyle name="40% - Accent3 7 7 4" xfId="3864"/>
    <cellStyle name="40% - Accent3 7 7 5" xfId="6780"/>
    <cellStyle name="40% - Accent3 7 7 6" xfId="9692"/>
    <cellStyle name="40% - Accent3 7 7 7" xfId="12606"/>
    <cellStyle name="40% - Accent3 7 7 8" xfId="15518"/>
    <cellStyle name="40% - Accent3 7 7 9" xfId="18430"/>
    <cellStyle name="40% - Accent3 7 8" xfId="1957"/>
    <cellStyle name="40% - Accent3 7 8 2" xfId="2966"/>
    <cellStyle name="40% - Accent3 7 8 2 2" xfId="5882"/>
    <cellStyle name="40% - Accent3 7 8 2 3" xfId="8796"/>
    <cellStyle name="40% - Accent3 7 8 2 4" xfId="11710"/>
    <cellStyle name="40% - Accent3 7 8 2 5" xfId="14622"/>
    <cellStyle name="40% - Accent3 7 8 2 6" xfId="17534"/>
    <cellStyle name="40% - Accent3 7 8 2 7" xfId="20446"/>
    <cellStyle name="40% - Accent3 7 8 3" xfId="4874"/>
    <cellStyle name="40% - Accent3 7 8 3 2" xfId="7788"/>
    <cellStyle name="40% - Accent3 7 8 3 3" xfId="10702"/>
    <cellStyle name="40% - Accent3 7 8 3 4" xfId="13614"/>
    <cellStyle name="40% - Accent3 7 8 3 5" xfId="16526"/>
    <cellStyle name="40% - Accent3 7 8 3 6" xfId="19438"/>
    <cellStyle name="40% - Accent3 7 8 4" xfId="3976"/>
    <cellStyle name="40% - Accent3 7 8 5" xfId="6892"/>
    <cellStyle name="40% - Accent3 7 8 6" xfId="9804"/>
    <cellStyle name="40% - Accent3 7 8 7" xfId="12718"/>
    <cellStyle name="40% - Accent3 7 8 8" xfId="15630"/>
    <cellStyle name="40% - Accent3 7 8 9" xfId="18542"/>
    <cellStyle name="40% - Accent3 7 9" xfId="2182"/>
    <cellStyle name="40% - Accent3 7 9 2" xfId="5098"/>
    <cellStyle name="40% - Accent3 7 9 2 2" xfId="8012"/>
    <cellStyle name="40% - Accent3 7 9 2 3" xfId="10926"/>
    <cellStyle name="40% - Accent3 7 9 2 4" xfId="13838"/>
    <cellStyle name="40% - Accent3 7 9 2 5" xfId="16750"/>
    <cellStyle name="40% - Accent3 7 9 2 6" xfId="19662"/>
    <cellStyle name="40% - Accent3 7 9 3" xfId="3192"/>
    <cellStyle name="40% - Accent3 7 9 4" xfId="6108"/>
    <cellStyle name="40% - Accent3 7 9 5" xfId="9020"/>
    <cellStyle name="40% - Accent3 7 9 6" xfId="11934"/>
    <cellStyle name="40% - Accent3 7 9 7" xfId="14846"/>
    <cellStyle name="40% - Accent3 7 9 8" xfId="17758"/>
    <cellStyle name="40% - Accent3 8" xfId="1128"/>
    <cellStyle name="40% - Accent3 8 10" xfId="2083"/>
    <cellStyle name="40% - Accent3 8 10 2" xfId="5000"/>
    <cellStyle name="40% - Accent3 8 10 3" xfId="7914"/>
    <cellStyle name="40% - Accent3 8 10 4" xfId="10828"/>
    <cellStyle name="40% - Accent3 8 10 5" xfId="13740"/>
    <cellStyle name="40% - Accent3 8 10 6" xfId="16652"/>
    <cellStyle name="40% - Accent3 8 10 7" xfId="19564"/>
    <cellStyle name="40% - Accent3 8 11" xfId="4104"/>
    <cellStyle name="40% - Accent3 8 11 2" xfId="7018"/>
    <cellStyle name="40% - Accent3 8 11 3" xfId="9932"/>
    <cellStyle name="40% - Accent3 8 11 4" xfId="12844"/>
    <cellStyle name="40% - Accent3 8 11 5" xfId="15756"/>
    <cellStyle name="40% - Accent3 8 11 6" xfId="18668"/>
    <cellStyle name="40% - Accent3 8 12" xfId="3094"/>
    <cellStyle name="40% - Accent3 8 12 2" xfId="21468"/>
    <cellStyle name="40% - Accent3 8 13" xfId="6010"/>
    <cellStyle name="40% - Accent3 8 14" xfId="8922"/>
    <cellStyle name="40% - Accent3 8 15" xfId="11836"/>
    <cellStyle name="40% - Accent3 8 16" xfId="14748"/>
    <cellStyle name="40% - Accent3 8 17" xfId="17660"/>
    <cellStyle name="40% - Accent3 8 2" xfId="1299"/>
    <cellStyle name="40% - Accent3 8 2 2" xfId="2308"/>
    <cellStyle name="40% - Accent3 8 2 2 2" xfId="5224"/>
    <cellStyle name="40% - Accent3 8 2 2 3" xfId="8138"/>
    <cellStyle name="40% - Accent3 8 2 2 4" xfId="11052"/>
    <cellStyle name="40% - Accent3 8 2 2 5" xfId="13964"/>
    <cellStyle name="40% - Accent3 8 2 2 6" xfId="16876"/>
    <cellStyle name="40% - Accent3 8 2 2 7" xfId="19788"/>
    <cellStyle name="40% - Accent3 8 2 3" xfId="4216"/>
    <cellStyle name="40% - Accent3 8 2 3 2" xfId="7130"/>
    <cellStyle name="40% - Accent3 8 2 3 3" xfId="10044"/>
    <cellStyle name="40% - Accent3 8 2 3 4" xfId="12956"/>
    <cellStyle name="40% - Accent3 8 2 3 5" xfId="15868"/>
    <cellStyle name="40% - Accent3 8 2 3 6" xfId="18780"/>
    <cellStyle name="40% - Accent3 8 2 4" xfId="3318"/>
    <cellStyle name="40% - Accent3 8 2 4 2" xfId="21469"/>
    <cellStyle name="40% - Accent3 8 2 5" xfId="6234"/>
    <cellStyle name="40% - Accent3 8 2 6" xfId="9146"/>
    <cellStyle name="40% - Accent3 8 2 7" xfId="12060"/>
    <cellStyle name="40% - Accent3 8 2 8" xfId="14972"/>
    <cellStyle name="40% - Accent3 8 2 9" xfId="17884"/>
    <cellStyle name="40% - Accent3 8 3" xfId="1411"/>
    <cellStyle name="40% - Accent3 8 3 2" xfId="2420"/>
    <cellStyle name="40% - Accent3 8 3 2 2" xfId="5336"/>
    <cellStyle name="40% - Accent3 8 3 2 3" xfId="8250"/>
    <cellStyle name="40% - Accent3 8 3 2 4" xfId="11164"/>
    <cellStyle name="40% - Accent3 8 3 2 5" xfId="14076"/>
    <cellStyle name="40% - Accent3 8 3 2 6" xfId="16988"/>
    <cellStyle name="40% - Accent3 8 3 2 7" xfId="19900"/>
    <cellStyle name="40% - Accent3 8 3 3" xfId="4328"/>
    <cellStyle name="40% - Accent3 8 3 3 2" xfId="7242"/>
    <cellStyle name="40% - Accent3 8 3 3 3" xfId="10156"/>
    <cellStyle name="40% - Accent3 8 3 3 4" xfId="13068"/>
    <cellStyle name="40% - Accent3 8 3 3 5" xfId="15980"/>
    <cellStyle name="40% - Accent3 8 3 3 6" xfId="18892"/>
    <cellStyle name="40% - Accent3 8 3 4" xfId="3430"/>
    <cellStyle name="40% - Accent3 8 3 4 2" xfId="21470"/>
    <cellStyle name="40% - Accent3 8 3 5" xfId="6346"/>
    <cellStyle name="40% - Accent3 8 3 6" xfId="9258"/>
    <cellStyle name="40% - Accent3 8 3 7" xfId="12172"/>
    <cellStyle name="40% - Accent3 8 3 8" xfId="15084"/>
    <cellStyle name="40% - Accent3 8 3 9" xfId="17996"/>
    <cellStyle name="40% - Accent3 8 4" xfId="1523"/>
    <cellStyle name="40% - Accent3 8 4 2" xfId="2532"/>
    <cellStyle name="40% - Accent3 8 4 2 2" xfId="5448"/>
    <cellStyle name="40% - Accent3 8 4 2 3" xfId="8362"/>
    <cellStyle name="40% - Accent3 8 4 2 4" xfId="11276"/>
    <cellStyle name="40% - Accent3 8 4 2 5" xfId="14188"/>
    <cellStyle name="40% - Accent3 8 4 2 6" xfId="17100"/>
    <cellStyle name="40% - Accent3 8 4 2 7" xfId="20012"/>
    <cellStyle name="40% - Accent3 8 4 3" xfId="4440"/>
    <cellStyle name="40% - Accent3 8 4 3 2" xfId="7354"/>
    <cellStyle name="40% - Accent3 8 4 3 3" xfId="10268"/>
    <cellStyle name="40% - Accent3 8 4 3 4" xfId="13180"/>
    <cellStyle name="40% - Accent3 8 4 3 5" xfId="16092"/>
    <cellStyle name="40% - Accent3 8 4 3 6" xfId="19004"/>
    <cellStyle name="40% - Accent3 8 4 4" xfId="3542"/>
    <cellStyle name="40% - Accent3 8 4 5" xfId="6458"/>
    <cellStyle name="40% - Accent3 8 4 6" xfId="9370"/>
    <cellStyle name="40% - Accent3 8 4 7" xfId="12284"/>
    <cellStyle name="40% - Accent3 8 4 8" xfId="15196"/>
    <cellStyle name="40% - Accent3 8 4 9" xfId="18108"/>
    <cellStyle name="40% - Accent3 8 5" xfId="1635"/>
    <cellStyle name="40% - Accent3 8 5 2" xfId="2644"/>
    <cellStyle name="40% - Accent3 8 5 2 2" xfId="5560"/>
    <cellStyle name="40% - Accent3 8 5 2 3" xfId="8474"/>
    <cellStyle name="40% - Accent3 8 5 2 4" xfId="11388"/>
    <cellStyle name="40% - Accent3 8 5 2 5" xfId="14300"/>
    <cellStyle name="40% - Accent3 8 5 2 6" xfId="17212"/>
    <cellStyle name="40% - Accent3 8 5 2 7" xfId="20124"/>
    <cellStyle name="40% - Accent3 8 5 3" xfId="4552"/>
    <cellStyle name="40% - Accent3 8 5 3 2" xfId="7466"/>
    <cellStyle name="40% - Accent3 8 5 3 3" xfId="10380"/>
    <cellStyle name="40% - Accent3 8 5 3 4" xfId="13292"/>
    <cellStyle name="40% - Accent3 8 5 3 5" xfId="16204"/>
    <cellStyle name="40% - Accent3 8 5 3 6" xfId="19116"/>
    <cellStyle name="40% - Accent3 8 5 4" xfId="3654"/>
    <cellStyle name="40% - Accent3 8 5 5" xfId="6570"/>
    <cellStyle name="40% - Accent3 8 5 6" xfId="9482"/>
    <cellStyle name="40% - Accent3 8 5 7" xfId="12396"/>
    <cellStyle name="40% - Accent3 8 5 8" xfId="15308"/>
    <cellStyle name="40% - Accent3 8 5 9" xfId="18220"/>
    <cellStyle name="40% - Accent3 8 6" xfId="1747"/>
    <cellStyle name="40% - Accent3 8 6 2" xfId="2756"/>
    <cellStyle name="40% - Accent3 8 6 2 2" xfId="5672"/>
    <cellStyle name="40% - Accent3 8 6 2 3" xfId="8586"/>
    <cellStyle name="40% - Accent3 8 6 2 4" xfId="11500"/>
    <cellStyle name="40% - Accent3 8 6 2 5" xfId="14412"/>
    <cellStyle name="40% - Accent3 8 6 2 6" xfId="17324"/>
    <cellStyle name="40% - Accent3 8 6 2 7" xfId="20236"/>
    <cellStyle name="40% - Accent3 8 6 3" xfId="4664"/>
    <cellStyle name="40% - Accent3 8 6 3 2" xfId="7578"/>
    <cellStyle name="40% - Accent3 8 6 3 3" xfId="10492"/>
    <cellStyle name="40% - Accent3 8 6 3 4" xfId="13404"/>
    <cellStyle name="40% - Accent3 8 6 3 5" xfId="16316"/>
    <cellStyle name="40% - Accent3 8 6 3 6" xfId="19228"/>
    <cellStyle name="40% - Accent3 8 6 4" xfId="3766"/>
    <cellStyle name="40% - Accent3 8 6 5" xfId="6682"/>
    <cellStyle name="40% - Accent3 8 6 6" xfId="9594"/>
    <cellStyle name="40% - Accent3 8 6 7" xfId="12508"/>
    <cellStyle name="40% - Accent3 8 6 8" xfId="15420"/>
    <cellStyle name="40% - Accent3 8 6 9" xfId="18332"/>
    <cellStyle name="40% - Accent3 8 7" xfId="1859"/>
    <cellStyle name="40% - Accent3 8 7 2" xfId="2868"/>
    <cellStyle name="40% - Accent3 8 7 2 2" xfId="5784"/>
    <cellStyle name="40% - Accent3 8 7 2 3" xfId="8698"/>
    <cellStyle name="40% - Accent3 8 7 2 4" xfId="11612"/>
    <cellStyle name="40% - Accent3 8 7 2 5" xfId="14524"/>
    <cellStyle name="40% - Accent3 8 7 2 6" xfId="17436"/>
    <cellStyle name="40% - Accent3 8 7 2 7" xfId="20348"/>
    <cellStyle name="40% - Accent3 8 7 3" xfId="4776"/>
    <cellStyle name="40% - Accent3 8 7 3 2" xfId="7690"/>
    <cellStyle name="40% - Accent3 8 7 3 3" xfId="10604"/>
    <cellStyle name="40% - Accent3 8 7 3 4" xfId="13516"/>
    <cellStyle name="40% - Accent3 8 7 3 5" xfId="16428"/>
    <cellStyle name="40% - Accent3 8 7 3 6" xfId="19340"/>
    <cellStyle name="40% - Accent3 8 7 4" xfId="3878"/>
    <cellStyle name="40% - Accent3 8 7 5" xfId="6794"/>
    <cellStyle name="40% - Accent3 8 7 6" xfId="9706"/>
    <cellStyle name="40% - Accent3 8 7 7" xfId="12620"/>
    <cellStyle name="40% - Accent3 8 7 8" xfId="15532"/>
    <cellStyle name="40% - Accent3 8 7 9" xfId="18444"/>
    <cellStyle name="40% - Accent3 8 8" xfId="1971"/>
    <cellStyle name="40% - Accent3 8 8 2" xfId="2980"/>
    <cellStyle name="40% - Accent3 8 8 2 2" xfId="5896"/>
    <cellStyle name="40% - Accent3 8 8 2 3" xfId="8810"/>
    <cellStyle name="40% - Accent3 8 8 2 4" xfId="11724"/>
    <cellStyle name="40% - Accent3 8 8 2 5" xfId="14636"/>
    <cellStyle name="40% - Accent3 8 8 2 6" xfId="17548"/>
    <cellStyle name="40% - Accent3 8 8 2 7" xfId="20460"/>
    <cellStyle name="40% - Accent3 8 8 3" xfId="4888"/>
    <cellStyle name="40% - Accent3 8 8 3 2" xfId="7802"/>
    <cellStyle name="40% - Accent3 8 8 3 3" xfId="10716"/>
    <cellStyle name="40% - Accent3 8 8 3 4" xfId="13628"/>
    <cellStyle name="40% - Accent3 8 8 3 5" xfId="16540"/>
    <cellStyle name="40% - Accent3 8 8 3 6" xfId="19452"/>
    <cellStyle name="40% - Accent3 8 8 4" xfId="3990"/>
    <cellStyle name="40% - Accent3 8 8 5" xfId="6906"/>
    <cellStyle name="40% - Accent3 8 8 6" xfId="9818"/>
    <cellStyle name="40% - Accent3 8 8 7" xfId="12732"/>
    <cellStyle name="40% - Accent3 8 8 8" xfId="15644"/>
    <cellStyle name="40% - Accent3 8 8 9" xfId="18556"/>
    <cellStyle name="40% - Accent3 8 9" xfId="2196"/>
    <cellStyle name="40% - Accent3 8 9 2" xfId="5112"/>
    <cellStyle name="40% - Accent3 8 9 2 2" xfId="8026"/>
    <cellStyle name="40% - Accent3 8 9 2 3" xfId="10940"/>
    <cellStyle name="40% - Accent3 8 9 2 4" xfId="13852"/>
    <cellStyle name="40% - Accent3 8 9 2 5" xfId="16764"/>
    <cellStyle name="40% - Accent3 8 9 2 6" xfId="19676"/>
    <cellStyle name="40% - Accent3 8 9 3" xfId="3206"/>
    <cellStyle name="40% - Accent3 8 9 4" xfId="6122"/>
    <cellStyle name="40% - Accent3 8 9 5" xfId="9034"/>
    <cellStyle name="40% - Accent3 8 9 6" xfId="11948"/>
    <cellStyle name="40% - Accent3 8 9 7" xfId="14860"/>
    <cellStyle name="40% - Accent3 8 9 8" xfId="17772"/>
    <cellStyle name="40% - Accent3 9" xfId="1143"/>
    <cellStyle name="40% - Accent3 9 2" xfId="21472"/>
    <cellStyle name="40% - Accent3 9 3" xfId="21473"/>
    <cellStyle name="40% - Accent3 9 4" xfId="21471"/>
    <cellStyle name="40% - Accent4 10" xfId="1201"/>
    <cellStyle name="40% - Accent4 10 2" xfId="2210"/>
    <cellStyle name="40% - Accent4 10 2 2" xfId="5126"/>
    <cellStyle name="40% - Accent4 10 2 2 2" xfId="21476"/>
    <cellStyle name="40% - Accent4 10 2 3" xfId="8040"/>
    <cellStyle name="40% - Accent4 10 2 4" xfId="10954"/>
    <cellStyle name="40% - Accent4 10 2 5" xfId="13866"/>
    <cellStyle name="40% - Accent4 10 2 6" xfId="16778"/>
    <cellStyle name="40% - Accent4 10 2 7" xfId="19690"/>
    <cellStyle name="40% - Accent4 10 3" xfId="4118"/>
    <cellStyle name="40% - Accent4 10 3 2" xfId="7032"/>
    <cellStyle name="40% - Accent4 10 3 2 2" xfId="21477"/>
    <cellStyle name="40% - Accent4 10 3 3" xfId="9946"/>
    <cellStyle name="40% - Accent4 10 3 4" xfId="12858"/>
    <cellStyle name="40% - Accent4 10 3 5" xfId="15770"/>
    <cellStyle name="40% - Accent4 10 3 6" xfId="18682"/>
    <cellStyle name="40% - Accent4 10 4" xfId="3220"/>
    <cellStyle name="40% - Accent4 10 4 2" xfId="21475"/>
    <cellStyle name="40% - Accent4 10 5" xfId="6136"/>
    <cellStyle name="40% - Accent4 10 6" xfId="9048"/>
    <cellStyle name="40% - Accent4 10 7" xfId="11962"/>
    <cellStyle name="40% - Accent4 10 8" xfId="14874"/>
    <cellStyle name="40% - Accent4 10 9" xfId="17786"/>
    <cellStyle name="40% - Accent4 11" xfId="1313"/>
    <cellStyle name="40% - Accent4 11 2" xfId="2322"/>
    <cellStyle name="40% - Accent4 11 2 2" xfId="5238"/>
    <cellStyle name="40% - Accent4 11 2 2 2" xfId="21479"/>
    <cellStyle name="40% - Accent4 11 2 3" xfId="8152"/>
    <cellStyle name="40% - Accent4 11 2 4" xfId="11066"/>
    <cellStyle name="40% - Accent4 11 2 5" xfId="13978"/>
    <cellStyle name="40% - Accent4 11 2 6" xfId="16890"/>
    <cellStyle name="40% - Accent4 11 2 7" xfId="19802"/>
    <cellStyle name="40% - Accent4 11 3" xfId="4230"/>
    <cellStyle name="40% - Accent4 11 3 2" xfId="7144"/>
    <cellStyle name="40% - Accent4 11 3 2 2" xfId="21480"/>
    <cellStyle name="40% - Accent4 11 3 3" xfId="10058"/>
    <cellStyle name="40% - Accent4 11 3 4" xfId="12970"/>
    <cellStyle name="40% - Accent4 11 3 5" xfId="15882"/>
    <cellStyle name="40% - Accent4 11 3 6" xfId="18794"/>
    <cellStyle name="40% - Accent4 11 4" xfId="3332"/>
    <cellStyle name="40% - Accent4 11 4 2" xfId="21478"/>
    <cellStyle name="40% - Accent4 11 5" xfId="6248"/>
    <cellStyle name="40% - Accent4 11 6" xfId="9160"/>
    <cellStyle name="40% - Accent4 11 7" xfId="12074"/>
    <cellStyle name="40% - Accent4 11 8" xfId="14986"/>
    <cellStyle name="40% - Accent4 11 9" xfId="17898"/>
    <cellStyle name="40% - Accent4 12" xfId="1425"/>
    <cellStyle name="40% - Accent4 12 2" xfId="2434"/>
    <cellStyle name="40% - Accent4 12 2 2" xfId="5350"/>
    <cellStyle name="40% - Accent4 12 2 2 2" xfId="21482"/>
    <cellStyle name="40% - Accent4 12 2 3" xfId="8264"/>
    <cellStyle name="40% - Accent4 12 2 4" xfId="11178"/>
    <cellStyle name="40% - Accent4 12 2 5" xfId="14090"/>
    <cellStyle name="40% - Accent4 12 2 6" xfId="17002"/>
    <cellStyle name="40% - Accent4 12 2 7" xfId="19914"/>
    <cellStyle name="40% - Accent4 12 3" xfId="4342"/>
    <cellStyle name="40% - Accent4 12 3 2" xfId="7256"/>
    <cellStyle name="40% - Accent4 12 3 2 2" xfId="21483"/>
    <cellStyle name="40% - Accent4 12 3 3" xfId="10170"/>
    <cellStyle name="40% - Accent4 12 3 4" xfId="13082"/>
    <cellStyle name="40% - Accent4 12 3 5" xfId="15994"/>
    <cellStyle name="40% - Accent4 12 3 6" xfId="18906"/>
    <cellStyle name="40% - Accent4 12 4" xfId="3444"/>
    <cellStyle name="40% - Accent4 12 4 2" xfId="21481"/>
    <cellStyle name="40% - Accent4 12 5" xfId="6360"/>
    <cellStyle name="40% - Accent4 12 6" xfId="9272"/>
    <cellStyle name="40% - Accent4 12 7" xfId="12186"/>
    <cellStyle name="40% - Accent4 12 8" xfId="15098"/>
    <cellStyle name="40% - Accent4 12 9" xfId="18010"/>
    <cellStyle name="40% - Accent4 13" xfId="1537"/>
    <cellStyle name="40% - Accent4 13 2" xfId="2546"/>
    <cellStyle name="40% - Accent4 13 2 2" xfId="5462"/>
    <cellStyle name="40% - Accent4 13 2 2 2" xfId="21485"/>
    <cellStyle name="40% - Accent4 13 2 3" xfId="8376"/>
    <cellStyle name="40% - Accent4 13 2 4" xfId="11290"/>
    <cellStyle name="40% - Accent4 13 2 5" xfId="14202"/>
    <cellStyle name="40% - Accent4 13 2 6" xfId="17114"/>
    <cellStyle name="40% - Accent4 13 2 7" xfId="20026"/>
    <cellStyle name="40% - Accent4 13 3" xfId="4454"/>
    <cellStyle name="40% - Accent4 13 3 2" xfId="7368"/>
    <cellStyle name="40% - Accent4 13 3 2 2" xfId="21486"/>
    <cellStyle name="40% - Accent4 13 3 3" xfId="10282"/>
    <cellStyle name="40% - Accent4 13 3 4" xfId="13194"/>
    <cellStyle name="40% - Accent4 13 3 5" xfId="16106"/>
    <cellStyle name="40% - Accent4 13 3 6" xfId="19018"/>
    <cellStyle name="40% - Accent4 13 4" xfId="3556"/>
    <cellStyle name="40% - Accent4 13 4 2" xfId="21484"/>
    <cellStyle name="40% - Accent4 13 5" xfId="6472"/>
    <cellStyle name="40% - Accent4 13 6" xfId="9384"/>
    <cellStyle name="40% - Accent4 13 7" xfId="12298"/>
    <cellStyle name="40% - Accent4 13 8" xfId="15210"/>
    <cellStyle name="40% - Accent4 13 9" xfId="18122"/>
    <cellStyle name="40% - Accent4 14" xfId="1649"/>
    <cellStyle name="40% - Accent4 14 2" xfId="2658"/>
    <cellStyle name="40% - Accent4 14 2 2" xfId="5574"/>
    <cellStyle name="40% - Accent4 14 2 2 2" xfId="21488"/>
    <cellStyle name="40% - Accent4 14 2 3" xfId="8488"/>
    <cellStyle name="40% - Accent4 14 2 4" xfId="11402"/>
    <cellStyle name="40% - Accent4 14 2 5" xfId="14314"/>
    <cellStyle name="40% - Accent4 14 2 6" xfId="17226"/>
    <cellStyle name="40% - Accent4 14 2 7" xfId="20138"/>
    <cellStyle name="40% - Accent4 14 3" xfId="4566"/>
    <cellStyle name="40% - Accent4 14 3 2" xfId="7480"/>
    <cellStyle name="40% - Accent4 14 3 2 2" xfId="21489"/>
    <cellStyle name="40% - Accent4 14 3 3" xfId="10394"/>
    <cellStyle name="40% - Accent4 14 3 4" xfId="13306"/>
    <cellStyle name="40% - Accent4 14 3 5" xfId="16218"/>
    <cellStyle name="40% - Accent4 14 3 6" xfId="19130"/>
    <cellStyle name="40% - Accent4 14 4" xfId="3668"/>
    <cellStyle name="40% - Accent4 14 4 2" xfId="21487"/>
    <cellStyle name="40% - Accent4 14 5" xfId="6584"/>
    <cellStyle name="40% - Accent4 14 6" xfId="9496"/>
    <cellStyle name="40% - Accent4 14 7" xfId="12410"/>
    <cellStyle name="40% - Accent4 14 8" xfId="15322"/>
    <cellStyle name="40% - Accent4 14 9" xfId="18234"/>
    <cellStyle name="40% - Accent4 15" xfId="1761"/>
    <cellStyle name="40% - Accent4 15 2" xfId="2770"/>
    <cellStyle name="40% - Accent4 15 2 2" xfId="5686"/>
    <cellStyle name="40% - Accent4 15 2 2 2" xfId="21491"/>
    <cellStyle name="40% - Accent4 15 2 3" xfId="8600"/>
    <cellStyle name="40% - Accent4 15 2 4" xfId="11514"/>
    <cellStyle name="40% - Accent4 15 2 5" xfId="14426"/>
    <cellStyle name="40% - Accent4 15 2 6" xfId="17338"/>
    <cellStyle name="40% - Accent4 15 2 7" xfId="20250"/>
    <cellStyle name="40% - Accent4 15 3" xfId="4678"/>
    <cellStyle name="40% - Accent4 15 3 2" xfId="7592"/>
    <cellStyle name="40% - Accent4 15 3 2 2" xfId="21492"/>
    <cellStyle name="40% - Accent4 15 3 3" xfId="10506"/>
    <cellStyle name="40% - Accent4 15 3 4" xfId="13418"/>
    <cellStyle name="40% - Accent4 15 3 5" xfId="16330"/>
    <cellStyle name="40% - Accent4 15 3 6" xfId="19242"/>
    <cellStyle name="40% - Accent4 15 4" xfId="3780"/>
    <cellStyle name="40% - Accent4 15 4 2" xfId="21490"/>
    <cellStyle name="40% - Accent4 15 5" xfId="6696"/>
    <cellStyle name="40% - Accent4 15 6" xfId="9608"/>
    <cellStyle name="40% - Accent4 15 7" xfId="12522"/>
    <cellStyle name="40% - Accent4 15 8" xfId="15434"/>
    <cellStyle name="40% - Accent4 15 9" xfId="18346"/>
    <cellStyle name="40% - Accent4 16" xfId="1873"/>
    <cellStyle name="40% - Accent4 16 2" xfId="2882"/>
    <cellStyle name="40% - Accent4 16 2 2" xfId="5798"/>
    <cellStyle name="40% - Accent4 16 2 2 2" xfId="21494"/>
    <cellStyle name="40% - Accent4 16 2 3" xfId="8712"/>
    <cellStyle name="40% - Accent4 16 2 4" xfId="11626"/>
    <cellStyle name="40% - Accent4 16 2 5" xfId="14538"/>
    <cellStyle name="40% - Accent4 16 2 6" xfId="17450"/>
    <cellStyle name="40% - Accent4 16 2 7" xfId="20362"/>
    <cellStyle name="40% - Accent4 16 3" xfId="4790"/>
    <cellStyle name="40% - Accent4 16 3 2" xfId="7704"/>
    <cellStyle name="40% - Accent4 16 3 2 2" xfId="21495"/>
    <cellStyle name="40% - Accent4 16 3 3" xfId="10618"/>
    <cellStyle name="40% - Accent4 16 3 4" xfId="13530"/>
    <cellStyle name="40% - Accent4 16 3 5" xfId="16442"/>
    <cellStyle name="40% - Accent4 16 3 6" xfId="19354"/>
    <cellStyle name="40% - Accent4 16 4" xfId="3892"/>
    <cellStyle name="40% - Accent4 16 4 2" xfId="21493"/>
    <cellStyle name="40% - Accent4 16 5" xfId="6808"/>
    <cellStyle name="40% - Accent4 16 6" xfId="9720"/>
    <cellStyle name="40% - Accent4 16 7" xfId="12634"/>
    <cellStyle name="40% - Accent4 16 8" xfId="15546"/>
    <cellStyle name="40% - Accent4 16 9" xfId="18458"/>
    <cellStyle name="40% - Accent4 17" xfId="2098"/>
    <cellStyle name="40% - Accent4 17 2" xfId="5014"/>
    <cellStyle name="40% - Accent4 17 2 2" xfId="7928"/>
    <cellStyle name="40% - Accent4 17 2 2 2" xfId="21497"/>
    <cellStyle name="40% - Accent4 17 2 3" xfId="10842"/>
    <cellStyle name="40% - Accent4 17 2 4" xfId="13754"/>
    <cellStyle name="40% - Accent4 17 2 5" xfId="16666"/>
    <cellStyle name="40% - Accent4 17 2 6" xfId="19578"/>
    <cellStyle name="40% - Accent4 17 3" xfId="3108"/>
    <cellStyle name="40% - Accent4 17 3 2" xfId="21498"/>
    <cellStyle name="40% - Accent4 17 4" xfId="6024"/>
    <cellStyle name="40% - Accent4 17 4 2" xfId="21496"/>
    <cellStyle name="40% - Accent4 17 5" xfId="8936"/>
    <cellStyle name="40% - Accent4 17 6" xfId="11850"/>
    <cellStyle name="40% - Accent4 17 7" xfId="14762"/>
    <cellStyle name="40% - Accent4 17 8" xfId="17674"/>
    <cellStyle name="40% - Accent4 18" xfId="1985"/>
    <cellStyle name="40% - Accent4 18 2" xfId="4902"/>
    <cellStyle name="40% - Accent4 18 2 2" xfId="21500"/>
    <cellStyle name="40% - Accent4 18 3" xfId="7816"/>
    <cellStyle name="40% - Accent4 18 3 2" xfId="21501"/>
    <cellStyle name="40% - Accent4 18 4" xfId="10730"/>
    <cellStyle name="40% - Accent4 18 4 2" xfId="21499"/>
    <cellStyle name="40% - Accent4 18 5" xfId="13642"/>
    <cellStyle name="40% - Accent4 18 6" xfId="16554"/>
    <cellStyle name="40% - Accent4 18 7" xfId="19466"/>
    <cellStyle name="40% - Accent4 19" xfId="4006"/>
    <cellStyle name="40% - Accent4 19 2" xfId="6920"/>
    <cellStyle name="40% - Accent4 19 2 2" xfId="21503"/>
    <cellStyle name="40% - Accent4 19 3" xfId="9834"/>
    <cellStyle name="40% - Accent4 19 3 2" xfId="21504"/>
    <cellStyle name="40% - Accent4 19 4" xfId="12746"/>
    <cellStyle name="40% - Accent4 19 4 2" xfId="21502"/>
    <cellStyle name="40% - Accent4 19 5" xfId="15658"/>
    <cellStyle name="40% - Accent4 19 6" xfId="18570"/>
    <cellStyle name="40% - Accent4 2" xfId="274"/>
    <cellStyle name="40% - Accent4 2 10" xfId="2114"/>
    <cellStyle name="40% - Accent4 2 10 2" xfId="5030"/>
    <cellStyle name="40% - Accent4 2 10 2 2" xfId="7944"/>
    <cellStyle name="40% - Accent4 2 10 2 3" xfId="10858"/>
    <cellStyle name="40% - Accent4 2 10 2 4" xfId="13770"/>
    <cellStyle name="40% - Accent4 2 10 2 5" xfId="16682"/>
    <cellStyle name="40% - Accent4 2 10 2 6" xfId="19594"/>
    <cellStyle name="40% - Accent4 2 10 3" xfId="3124"/>
    <cellStyle name="40% - Accent4 2 10 3 2" xfId="21506"/>
    <cellStyle name="40% - Accent4 2 10 4" xfId="6040"/>
    <cellStyle name="40% - Accent4 2 10 5" xfId="8952"/>
    <cellStyle name="40% - Accent4 2 10 6" xfId="11866"/>
    <cellStyle name="40% - Accent4 2 10 7" xfId="14778"/>
    <cellStyle name="40% - Accent4 2 10 8" xfId="17690"/>
    <cellStyle name="40% - Accent4 2 11" xfId="2001"/>
    <cellStyle name="40% - Accent4 2 11 2" xfId="4918"/>
    <cellStyle name="40% - Accent4 2 11 2 2" xfId="21507"/>
    <cellStyle name="40% - Accent4 2 11 3" xfId="7832"/>
    <cellStyle name="40% - Accent4 2 11 4" xfId="10746"/>
    <cellStyle name="40% - Accent4 2 11 5" xfId="13658"/>
    <cellStyle name="40% - Accent4 2 11 6" xfId="16570"/>
    <cellStyle name="40% - Accent4 2 11 7" xfId="19482"/>
    <cellStyle name="40% - Accent4 2 12" xfId="4022"/>
    <cellStyle name="40% - Accent4 2 12 2" xfId="6936"/>
    <cellStyle name="40% - Accent4 2 12 2 2" xfId="21508"/>
    <cellStyle name="40% - Accent4 2 12 3" xfId="9850"/>
    <cellStyle name="40% - Accent4 2 12 4" xfId="12762"/>
    <cellStyle name="40% - Accent4 2 12 5" xfId="15674"/>
    <cellStyle name="40% - Accent4 2 12 6" xfId="18586"/>
    <cellStyle name="40% - Accent4 2 13" xfId="3012"/>
    <cellStyle name="40% - Accent4 2 13 2" xfId="21509"/>
    <cellStyle name="40% - Accent4 2 14" xfId="5928"/>
    <cellStyle name="40% - Accent4 2 14 2" xfId="21510"/>
    <cellStyle name="40% - Accent4 2 15" xfId="8840"/>
    <cellStyle name="40% - Accent4 2 15 2" xfId="21511"/>
    <cellStyle name="40% - Accent4 2 16" xfId="11754"/>
    <cellStyle name="40% - Accent4 2 16 2" xfId="21512"/>
    <cellStyle name="40% - Accent4 2 17" xfId="14666"/>
    <cellStyle name="40% - Accent4 2 17 2" xfId="21513"/>
    <cellStyle name="40% - Accent4 2 18" xfId="21514"/>
    <cellStyle name="40% - Accent4 2 19" xfId="21515"/>
    <cellStyle name="40% - Accent4 2 2" xfId="275"/>
    <cellStyle name="40% - Accent4 2 2 2" xfId="276"/>
    <cellStyle name="40% - Accent4 2 2 2 2" xfId="21505"/>
    <cellStyle name="40% - Accent4 2 2 2 3" xfId="55352"/>
    <cellStyle name="40% - Accent4 2 2 3" xfId="1190"/>
    <cellStyle name="40% - Accent4 2 2 4" xfId="55351"/>
    <cellStyle name="40% - Accent4 2 20" xfId="21516"/>
    <cellStyle name="40% - Accent4 2 21" xfId="21517"/>
    <cellStyle name="40% - Accent4 2 22" xfId="21518"/>
    <cellStyle name="40% - Accent4 2 23" xfId="21519"/>
    <cellStyle name="40% - Accent4 2 24" xfId="21520"/>
    <cellStyle name="40% - Accent4 2 25" xfId="21521"/>
    <cellStyle name="40% - Accent4 2 26" xfId="21522"/>
    <cellStyle name="40% - Accent4 2 27" xfId="21523"/>
    <cellStyle name="40% - Accent4 2 28" xfId="21524"/>
    <cellStyle name="40% - Accent4 2 29" xfId="21525"/>
    <cellStyle name="40% - Accent4 2 3" xfId="277"/>
    <cellStyle name="40% - Accent4 2 3 10" xfId="1217"/>
    <cellStyle name="40% - Accent4 2 3 11" xfId="55353"/>
    <cellStyle name="40% - Accent4 2 3 2" xfId="278"/>
    <cellStyle name="40% - Accent4 2 3 2 2" xfId="5142"/>
    <cellStyle name="40% - Accent4 2 3 2 3" xfId="8056"/>
    <cellStyle name="40% - Accent4 2 3 2 4" xfId="10970"/>
    <cellStyle name="40% - Accent4 2 3 2 5" xfId="13882"/>
    <cellStyle name="40% - Accent4 2 3 2 6" xfId="16794"/>
    <cellStyle name="40% - Accent4 2 3 2 7" xfId="19706"/>
    <cellStyle name="40% - Accent4 2 3 2 8" xfId="2226"/>
    <cellStyle name="40% - Accent4 2 3 2 9" xfId="55354"/>
    <cellStyle name="40% - Accent4 2 3 3" xfId="4134"/>
    <cellStyle name="40% - Accent4 2 3 3 2" xfId="7048"/>
    <cellStyle name="40% - Accent4 2 3 3 3" xfId="9962"/>
    <cellStyle name="40% - Accent4 2 3 3 4" xfId="12874"/>
    <cellStyle name="40% - Accent4 2 3 3 5" xfId="15786"/>
    <cellStyle name="40% - Accent4 2 3 3 6" xfId="18698"/>
    <cellStyle name="40% - Accent4 2 3 4" xfId="3236"/>
    <cellStyle name="40% - Accent4 2 3 4 2" xfId="21526"/>
    <cellStyle name="40% - Accent4 2 3 5" xfId="6152"/>
    <cellStyle name="40% - Accent4 2 3 6" xfId="9064"/>
    <cellStyle name="40% - Accent4 2 3 7" xfId="11978"/>
    <cellStyle name="40% - Accent4 2 3 8" xfId="14890"/>
    <cellStyle name="40% - Accent4 2 3 9" xfId="17802"/>
    <cellStyle name="40% - Accent4 2 30" xfId="21527"/>
    <cellStyle name="40% - Accent4 2 31" xfId="21474"/>
    <cellStyle name="40% - Accent4 2 32" xfId="17578"/>
    <cellStyle name="40% - Accent4 2 33" xfId="1046"/>
    <cellStyle name="40% - Accent4 2 34" xfId="975"/>
    <cellStyle name="40% - Accent4 2 35" xfId="54489"/>
    <cellStyle name="40% - Accent4 2 4" xfId="279"/>
    <cellStyle name="40% - Accent4 2 4 10" xfId="1329"/>
    <cellStyle name="40% - Accent4 2 4 11" xfId="55355"/>
    <cellStyle name="40% - Accent4 2 4 2" xfId="2338"/>
    <cellStyle name="40% - Accent4 2 4 2 2" xfId="5254"/>
    <cellStyle name="40% - Accent4 2 4 2 3" xfId="8168"/>
    <cellStyle name="40% - Accent4 2 4 2 4" xfId="11082"/>
    <cellStyle name="40% - Accent4 2 4 2 5" xfId="13994"/>
    <cellStyle name="40% - Accent4 2 4 2 6" xfId="16906"/>
    <cellStyle name="40% - Accent4 2 4 2 7" xfId="19818"/>
    <cellStyle name="40% - Accent4 2 4 3" xfId="4246"/>
    <cellStyle name="40% - Accent4 2 4 3 2" xfId="7160"/>
    <cellStyle name="40% - Accent4 2 4 3 3" xfId="10074"/>
    <cellStyle name="40% - Accent4 2 4 3 4" xfId="12986"/>
    <cellStyle name="40% - Accent4 2 4 3 5" xfId="15898"/>
    <cellStyle name="40% - Accent4 2 4 3 6" xfId="18810"/>
    <cellStyle name="40% - Accent4 2 4 4" xfId="3348"/>
    <cellStyle name="40% - Accent4 2 4 4 2" xfId="21528"/>
    <cellStyle name="40% - Accent4 2 4 5" xfId="6264"/>
    <cellStyle name="40% - Accent4 2 4 6" xfId="9176"/>
    <cellStyle name="40% - Accent4 2 4 7" xfId="12090"/>
    <cellStyle name="40% - Accent4 2 4 8" xfId="15002"/>
    <cellStyle name="40% - Accent4 2 4 9" xfId="17914"/>
    <cellStyle name="40% - Accent4 2 5" xfId="280"/>
    <cellStyle name="40% - Accent4 2 5 10" xfId="1441"/>
    <cellStyle name="40% - Accent4 2 5 11" xfId="55356"/>
    <cellStyle name="40% - Accent4 2 5 2" xfId="2450"/>
    <cellStyle name="40% - Accent4 2 5 2 2" xfId="5366"/>
    <cellStyle name="40% - Accent4 2 5 2 3" xfId="8280"/>
    <cellStyle name="40% - Accent4 2 5 2 4" xfId="11194"/>
    <cellStyle name="40% - Accent4 2 5 2 5" xfId="14106"/>
    <cellStyle name="40% - Accent4 2 5 2 6" xfId="17018"/>
    <cellStyle name="40% - Accent4 2 5 2 7" xfId="19930"/>
    <cellStyle name="40% - Accent4 2 5 3" xfId="4358"/>
    <cellStyle name="40% - Accent4 2 5 3 2" xfId="7272"/>
    <cellStyle name="40% - Accent4 2 5 3 3" xfId="10186"/>
    <cellStyle name="40% - Accent4 2 5 3 4" xfId="13098"/>
    <cellStyle name="40% - Accent4 2 5 3 5" xfId="16010"/>
    <cellStyle name="40% - Accent4 2 5 3 6" xfId="18922"/>
    <cellStyle name="40% - Accent4 2 5 4" xfId="3460"/>
    <cellStyle name="40% - Accent4 2 5 4 2" xfId="21529"/>
    <cellStyle name="40% - Accent4 2 5 5" xfId="6376"/>
    <cellStyle name="40% - Accent4 2 5 6" xfId="9288"/>
    <cellStyle name="40% - Accent4 2 5 7" xfId="12202"/>
    <cellStyle name="40% - Accent4 2 5 8" xfId="15114"/>
    <cellStyle name="40% - Accent4 2 5 9" xfId="18026"/>
    <cellStyle name="40% - Accent4 2 6" xfId="281"/>
    <cellStyle name="40% - Accent4 2 6 10" xfId="1553"/>
    <cellStyle name="40% - Accent4 2 6 11" xfId="55357"/>
    <cellStyle name="40% - Accent4 2 6 2" xfId="2562"/>
    <cellStyle name="40% - Accent4 2 6 2 2" xfId="5478"/>
    <cellStyle name="40% - Accent4 2 6 2 3" xfId="8392"/>
    <cellStyle name="40% - Accent4 2 6 2 4" xfId="11306"/>
    <cellStyle name="40% - Accent4 2 6 2 5" xfId="14218"/>
    <cellStyle name="40% - Accent4 2 6 2 6" xfId="17130"/>
    <cellStyle name="40% - Accent4 2 6 2 7" xfId="20042"/>
    <cellStyle name="40% - Accent4 2 6 3" xfId="4470"/>
    <cellStyle name="40% - Accent4 2 6 3 2" xfId="7384"/>
    <cellStyle name="40% - Accent4 2 6 3 3" xfId="10298"/>
    <cellStyle name="40% - Accent4 2 6 3 4" xfId="13210"/>
    <cellStyle name="40% - Accent4 2 6 3 5" xfId="16122"/>
    <cellStyle name="40% - Accent4 2 6 3 6" xfId="19034"/>
    <cellStyle name="40% - Accent4 2 6 4" xfId="3572"/>
    <cellStyle name="40% - Accent4 2 6 4 2" xfId="21530"/>
    <cellStyle name="40% - Accent4 2 6 5" xfId="6488"/>
    <cellStyle name="40% - Accent4 2 6 6" xfId="9400"/>
    <cellStyle name="40% - Accent4 2 6 7" xfId="12314"/>
    <cellStyle name="40% - Accent4 2 6 8" xfId="15226"/>
    <cellStyle name="40% - Accent4 2 6 9" xfId="18138"/>
    <cellStyle name="40% - Accent4 2 7" xfId="1665"/>
    <cellStyle name="40% - Accent4 2 7 10" xfId="55350"/>
    <cellStyle name="40% - Accent4 2 7 2" xfId="2674"/>
    <cellStyle name="40% - Accent4 2 7 2 2" xfId="5590"/>
    <cellStyle name="40% - Accent4 2 7 2 3" xfId="8504"/>
    <cellStyle name="40% - Accent4 2 7 2 4" xfId="11418"/>
    <cellStyle name="40% - Accent4 2 7 2 5" xfId="14330"/>
    <cellStyle name="40% - Accent4 2 7 2 6" xfId="17242"/>
    <cellStyle name="40% - Accent4 2 7 2 7" xfId="20154"/>
    <cellStyle name="40% - Accent4 2 7 3" xfId="4582"/>
    <cellStyle name="40% - Accent4 2 7 3 2" xfId="7496"/>
    <cellStyle name="40% - Accent4 2 7 3 3" xfId="10410"/>
    <cellStyle name="40% - Accent4 2 7 3 4" xfId="13322"/>
    <cellStyle name="40% - Accent4 2 7 3 5" xfId="16234"/>
    <cellStyle name="40% - Accent4 2 7 3 6" xfId="19146"/>
    <cellStyle name="40% - Accent4 2 7 4" xfId="3684"/>
    <cellStyle name="40% - Accent4 2 7 4 2" xfId="21531"/>
    <cellStyle name="40% - Accent4 2 7 5" xfId="6600"/>
    <cellStyle name="40% - Accent4 2 7 6" xfId="9512"/>
    <cellStyle name="40% - Accent4 2 7 7" xfId="12426"/>
    <cellStyle name="40% - Accent4 2 7 8" xfId="15338"/>
    <cellStyle name="40% - Accent4 2 7 9" xfId="18250"/>
    <cellStyle name="40% - Accent4 2 8" xfId="1777"/>
    <cellStyle name="40% - Accent4 2 8 2" xfId="2786"/>
    <cellStyle name="40% - Accent4 2 8 2 2" xfId="5702"/>
    <cellStyle name="40% - Accent4 2 8 2 3" xfId="8616"/>
    <cellStyle name="40% - Accent4 2 8 2 4" xfId="11530"/>
    <cellStyle name="40% - Accent4 2 8 2 5" xfId="14442"/>
    <cellStyle name="40% - Accent4 2 8 2 6" xfId="17354"/>
    <cellStyle name="40% - Accent4 2 8 2 7" xfId="20266"/>
    <cellStyle name="40% - Accent4 2 8 3" xfId="4694"/>
    <cellStyle name="40% - Accent4 2 8 3 2" xfId="7608"/>
    <cellStyle name="40% - Accent4 2 8 3 3" xfId="10522"/>
    <cellStyle name="40% - Accent4 2 8 3 4" xfId="13434"/>
    <cellStyle name="40% - Accent4 2 8 3 5" xfId="16346"/>
    <cellStyle name="40% - Accent4 2 8 3 6" xfId="19258"/>
    <cellStyle name="40% - Accent4 2 8 4" xfId="3796"/>
    <cellStyle name="40% - Accent4 2 8 4 2" xfId="21532"/>
    <cellStyle name="40% - Accent4 2 8 5" xfId="6712"/>
    <cellStyle name="40% - Accent4 2 8 6" xfId="9624"/>
    <cellStyle name="40% - Accent4 2 8 7" xfId="12538"/>
    <cellStyle name="40% - Accent4 2 8 8" xfId="15450"/>
    <cellStyle name="40% - Accent4 2 8 9" xfId="18362"/>
    <cellStyle name="40% - Accent4 2 9" xfId="1889"/>
    <cellStyle name="40% - Accent4 2 9 2" xfId="2898"/>
    <cellStyle name="40% - Accent4 2 9 2 2" xfId="5814"/>
    <cellStyle name="40% - Accent4 2 9 2 3" xfId="8728"/>
    <cellStyle name="40% - Accent4 2 9 2 4" xfId="11642"/>
    <cellStyle name="40% - Accent4 2 9 2 5" xfId="14554"/>
    <cellStyle name="40% - Accent4 2 9 2 6" xfId="17466"/>
    <cellStyle name="40% - Accent4 2 9 2 7" xfId="20378"/>
    <cellStyle name="40% - Accent4 2 9 3" xfId="4806"/>
    <cellStyle name="40% - Accent4 2 9 3 2" xfId="7720"/>
    <cellStyle name="40% - Accent4 2 9 3 3" xfId="10634"/>
    <cellStyle name="40% - Accent4 2 9 3 4" xfId="13546"/>
    <cellStyle name="40% - Accent4 2 9 3 5" xfId="16458"/>
    <cellStyle name="40% - Accent4 2 9 3 6" xfId="19370"/>
    <cellStyle name="40% - Accent4 2 9 4" xfId="3908"/>
    <cellStyle name="40% - Accent4 2 9 4 2" xfId="21533"/>
    <cellStyle name="40% - Accent4 2 9 5" xfId="6824"/>
    <cellStyle name="40% - Accent4 2 9 6" xfId="9736"/>
    <cellStyle name="40% - Accent4 2 9 7" xfId="12650"/>
    <cellStyle name="40% - Accent4 2 9 8" xfId="15562"/>
    <cellStyle name="40% - Accent4 2 9 9" xfId="18474"/>
    <cellStyle name="40% - Accent4 20" xfId="2996"/>
    <cellStyle name="40% - Accent4 20 2" xfId="21535"/>
    <cellStyle name="40% - Accent4 20 3" xfId="21536"/>
    <cellStyle name="40% - Accent4 20 4" xfId="21534"/>
    <cellStyle name="40% - Accent4 21" xfId="5912"/>
    <cellStyle name="40% - Accent4 21 2" xfId="21538"/>
    <cellStyle name="40% - Accent4 21 3" xfId="21539"/>
    <cellStyle name="40% - Accent4 21 4" xfId="21537"/>
    <cellStyle name="40% - Accent4 22" xfId="8824"/>
    <cellStyle name="40% - Accent4 22 2" xfId="21541"/>
    <cellStyle name="40% - Accent4 22 3" xfId="21542"/>
    <cellStyle name="40% - Accent4 22 4" xfId="21540"/>
    <cellStyle name="40% - Accent4 23" xfId="11738"/>
    <cellStyle name="40% - Accent4 23 2" xfId="21544"/>
    <cellStyle name="40% - Accent4 23 3" xfId="21545"/>
    <cellStyle name="40% - Accent4 23 4" xfId="21543"/>
    <cellStyle name="40% - Accent4 24" xfId="14650"/>
    <cellStyle name="40% - Accent4 24 2" xfId="21547"/>
    <cellStyle name="40% - Accent4 24 3" xfId="21548"/>
    <cellStyle name="40% - Accent4 24 4" xfId="21546"/>
    <cellStyle name="40% - Accent4 25" xfId="21549"/>
    <cellStyle name="40% - Accent4 25 2" xfId="21550"/>
    <cellStyle name="40% - Accent4 25 3" xfId="21551"/>
    <cellStyle name="40% - Accent4 26" xfId="21552"/>
    <cellStyle name="40% - Accent4 26 2" xfId="21553"/>
    <cellStyle name="40% - Accent4 26 3" xfId="21554"/>
    <cellStyle name="40% - Accent4 27" xfId="21555"/>
    <cellStyle name="40% - Accent4 27 2" xfId="21556"/>
    <cellStyle name="40% - Accent4 27 3" xfId="21557"/>
    <cellStyle name="40% - Accent4 28" xfId="21558"/>
    <cellStyle name="40% - Accent4 28 2" xfId="21559"/>
    <cellStyle name="40% - Accent4 28 3" xfId="21560"/>
    <cellStyle name="40% - Accent4 29" xfId="21561"/>
    <cellStyle name="40% - Accent4 29 2" xfId="21562"/>
    <cellStyle name="40% - Accent4 29 3" xfId="21563"/>
    <cellStyle name="40% - Accent4 3" xfId="282"/>
    <cellStyle name="40% - Accent4 3 10" xfId="2015"/>
    <cellStyle name="40% - Accent4 3 10 2" xfId="4932"/>
    <cellStyle name="40% - Accent4 3 10 3" xfId="7846"/>
    <cellStyle name="40% - Accent4 3 10 4" xfId="10760"/>
    <cellStyle name="40% - Accent4 3 10 5" xfId="13672"/>
    <cellStyle name="40% - Accent4 3 10 6" xfId="16584"/>
    <cellStyle name="40% - Accent4 3 10 7" xfId="19496"/>
    <cellStyle name="40% - Accent4 3 11" xfId="4036"/>
    <cellStyle name="40% - Accent4 3 11 2" xfId="6950"/>
    <cellStyle name="40% - Accent4 3 11 3" xfId="9864"/>
    <cellStyle name="40% - Accent4 3 11 4" xfId="12776"/>
    <cellStyle name="40% - Accent4 3 11 5" xfId="15688"/>
    <cellStyle name="40% - Accent4 3 11 6" xfId="18600"/>
    <cellStyle name="40% - Accent4 3 12" xfId="3026"/>
    <cellStyle name="40% - Accent4 3 12 2" xfId="21564"/>
    <cellStyle name="40% - Accent4 3 13" xfId="5942"/>
    <cellStyle name="40% - Accent4 3 14" xfId="8854"/>
    <cellStyle name="40% - Accent4 3 15" xfId="11768"/>
    <cellStyle name="40% - Accent4 3 16" xfId="14680"/>
    <cellStyle name="40% - Accent4 3 17" xfId="17592"/>
    <cellStyle name="40% - Accent4 3 18" xfId="1060"/>
    <cellStyle name="40% - Accent4 3 2" xfId="1231"/>
    <cellStyle name="40% - Accent4 3 2 2" xfId="2240"/>
    <cellStyle name="40% - Accent4 3 2 2 2" xfId="5156"/>
    <cellStyle name="40% - Accent4 3 2 2 3" xfId="8070"/>
    <cellStyle name="40% - Accent4 3 2 2 4" xfId="10984"/>
    <cellStyle name="40% - Accent4 3 2 2 5" xfId="13896"/>
    <cellStyle name="40% - Accent4 3 2 2 6" xfId="16808"/>
    <cellStyle name="40% - Accent4 3 2 2 7" xfId="19720"/>
    <cellStyle name="40% - Accent4 3 2 3" xfId="4148"/>
    <cellStyle name="40% - Accent4 3 2 3 2" xfId="7062"/>
    <cellStyle name="40% - Accent4 3 2 3 3" xfId="9976"/>
    <cellStyle name="40% - Accent4 3 2 3 4" xfId="12888"/>
    <cellStyle name="40% - Accent4 3 2 3 5" xfId="15800"/>
    <cellStyle name="40% - Accent4 3 2 3 6" xfId="18712"/>
    <cellStyle name="40% - Accent4 3 2 4" xfId="3250"/>
    <cellStyle name="40% - Accent4 3 2 5" xfId="6166"/>
    <cellStyle name="40% - Accent4 3 2 6" xfId="9078"/>
    <cellStyle name="40% - Accent4 3 2 7" xfId="11992"/>
    <cellStyle name="40% - Accent4 3 2 8" xfId="14904"/>
    <cellStyle name="40% - Accent4 3 2 9" xfId="17816"/>
    <cellStyle name="40% - Accent4 3 3" xfId="1343"/>
    <cellStyle name="40% - Accent4 3 3 2" xfId="2352"/>
    <cellStyle name="40% - Accent4 3 3 2 2" xfId="5268"/>
    <cellStyle name="40% - Accent4 3 3 2 3" xfId="8182"/>
    <cellStyle name="40% - Accent4 3 3 2 4" xfId="11096"/>
    <cellStyle name="40% - Accent4 3 3 2 5" xfId="14008"/>
    <cellStyle name="40% - Accent4 3 3 2 6" xfId="16920"/>
    <cellStyle name="40% - Accent4 3 3 2 7" xfId="19832"/>
    <cellStyle name="40% - Accent4 3 3 3" xfId="4260"/>
    <cellStyle name="40% - Accent4 3 3 3 2" xfId="7174"/>
    <cellStyle name="40% - Accent4 3 3 3 3" xfId="10088"/>
    <cellStyle name="40% - Accent4 3 3 3 4" xfId="13000"/>
    <cellStyle name="40% - Accent4 3 3 3 5" xfId="15912"/>
    <cellStyle name="40% - Accent4 3 3 3 6" xfId="18824"/>
    <cellStyle name="40% - Accent4 3 3 4" xfId="3362"/>
    <cellStyle name="40% - Accent4 3 3 5" xfId="6278"/>
    <cellStyle name="40% - Accent4 3 3 6" xfId="9190"/>
    <cellStyle name="40% - Accent4 3 3 7" xfId="12104"/>
    <cellStyle name="40% - Accent4 3 3 8" xfId="15016"/>
    <cellStyle name="40% - Accent4 3 3 9" xfId="17928"/>
    <cellStyle name="40% - Accent4 3 4" xfId="1455"/>
    <cellStyle name="40% - Accent4 3 4 2" xfId="2464"/>
    <cellStyle name="40% - Accent4 3 4 2 2" xfId="5380"/>
    <cellStyle name="40% - Accent4 3 4 2 3" xfId="8294"/>
    <cellStyle name="40% - Accent4 3 4 2 4" xfId="11208"/>
    <cellStyle name="40% - Accent4 3 4 2 5" xfId="14120"/>
    <cellStyle name="40% - Accent4 3 4 2 6" xfId="17032"/>
    <cellStyle name="40% - Accent4 3 4 2 7" xfId="19944"/>
    <cellStyle name="40% - Accent4 3 4 3" xfId="4372"/>
    <cellStyle name="40% - Accent4 3 4 3 2" xfId="7286"/>
    <cellStyle name="40% - Accent4 3 4 3 3" xfId="10200"/>
    <cellStyle name="40% - Accent4 3 4 3 4" xfId="13112"/>
    <cellStyle name="40% - Accent4 3 4 3 5" xfId="16024"/>
    <cellStyle name="40% - Accent4 3 4 3 6" xfId="18936"/>
    <cellStyle name="40% - Accent4 3 4 4" xfId="3474"/>
    <cellStyle name="40% - Accent4 3 4 5" xfId="6390"/>
    <cellStyle name="40% - Accent4 3 4 6" xfId="9302"/>
    <cellStyle name="40% - Accent4 3 4 7" xfId="12216"/>
    <cellStyle name="40% - Accent4 3 4 8" xfId="15128"/>
    <cellStyle name="40% - Accent4 3 4 9" xfId="18040"/>
    <cellStyle name="40% - Accent4 3 5" xfId="1567"/>
    <cellStyle name="40% - Accent4 3 5 2" xfId="2576"/>
    <cellStyle name="40% - Accent4 3 5 2 2" xfId="5492"/>
    <cellStyle name="40% - Accent4 3 5 2 3" xfId="8406"/>
    <cellStyle name="40% - Accent4 3 5 2 4" xfId="11320"/>
    <cellStyle name="40% - Accent4 3 5 2 5" xfId="14232"/>
    <cellStyle name="40% - Accent4 3 5 2 6" xfId="17144"/>
    <cellStyle name="40% - Accent4 3 5 2 7" xfId="20056"/>
    <cellStyle name="40% - Accent4 3 5 3" xfId="4484"/>
    <cellStyle name="40% - Accent4 3 5 3 2" xfId="7398"/>
    <cellStyle name="40% - Accent4 3 5 3 3" xfId="10312"/>
    <cellStyle name="40% - Accent4 3 5 3 4" xfId="13224"/>
    <cellStyle name="40% - Accent4 3 5 3 5" xfId="16136"/>
    <cellStyle name="40% - Accent4 3 5 3 6" xfId="19048"/>
    <cellStyle name="40% - Accent4 3 5 4" xfId="3586"/>
    <cellStyle name="40% - Accent4 3 5 5" xfId="6502"/>
    <cellStyle name="40% - Accent4 3 5 6" xfId="9414"/>
    <cellStyle name="40% - Accent4 3 5 7" xfId="12328"/>
    <cellStyle name="40% - Accent4 3 5 8" xfId="15240"/>
    <cellStyle name="40% - Accent4 3 5 9" xfId="18152"/>
    <cellStyle name="40% - Accent4 3 6" xfId="1679"/>
    <cellStyle name="40% - Accent4 3 6 2" xfId="2688"/>
    <cellStyle name="40% - Accent4 3 6 2 2" xfId="5604"/>
    <cellStyle name="40% - Accent4 3 6 2 3" xfId="8518"/>
    <cellStyle name="40% - Accent4 3 6 2 4" xfId="11432"/>
    <cellStyle name="40% - Accent4 3 6 2 5" xfId="14344"/>
    <cellStyle name="40% - Accent4 3 6 2 6" xfId="17256"/>
    <cellStyle name="40% - Accent4 3 6 2 7" xfId="20168"/>
    <cellStyle name="40% - Accent4 3 6 3" xfId="4596"/>
    <cellStyle name="40% - Accent4 3 6 3 2" xfId="7510"/>
    <cellStyle name="40% - Accent4 3 6 3 3" xfId="10424"/>
    <cellStyle name="40% - Accent4 3 6 3 4" xfId="13336"/>
    <cellStyle name="40% - Accent4 3 6 3 5" xfId="16248"/>
    <cellStyle name="40% - Accent4 3 6 3 6" xfId="19160"/>
    <cellStyle name="40% - Accent4 3 6 4" xfId="3698"/>
    <cellStyle name="40% - Accent4 3 6 5" xfId="6614"/>
    <cellStyle name="40% - Accent4 3 6 6" xfId="9526"/>
    <cellStyle name="40% - Accent4 3 6 7" xfId="12440"/>
    <cellStyle name="40% - Accent4 3 6 8" xfId="15352"/>
    <cellStyle name="40% - Accent4 3 6 9" xfId="18264"/>
    <cellStyle name="40% - Accent4 3 7" xfId="1791"/>
    <cellStyle name="40% - Accent4 3 7 2" xfId="2800"/>
    <cellStyle name="40% - Accent4 3 7 2 2" xfId="5716"/>
    <cellStyle name="40% - Accent4 3 7 2 3" xfId="8630"/>
    <cellStyle name="40% - Accent4 3 7 2 4" xfId="11544"/>
    <cellStyle name="40% - Accent4 3 7 2 5" xfId="14456"/>
    <cellStyle name="40% - Accent4 3 7 2 6" xfId="17368"/>
    <cellStyle name="40% - Accent4 3 7 2 7" xfId="20280"/>
    <cellStyle name="40% - Accent4 3 7 3" xfId="4708"/>
    <cellStyle name="40% - Accent4 3 7 3 2" xfId="7622"/>
    <cellStyle name="40% - Accent4 3 7 3 3" xfId="10536"/>
    <cellStyle name="40% - Accent4 3 7 3 4" xfId="13448"/>
    <cellStyle name="40% - Accent4 3 7 3 5" xfId="16360"/>
    <cellStyle name="40% - Accent4 3 7 3 6" xfId="19272"/>
    <cellStyle name="40% - Accent4 3 7 4" xfId="3810"/>
    <cellStyle name="40% - Accent4 3 7 5" xfId="6726"/>
    <cellStyle name="40% - Accent4 3 7 6" xfId="9638"/>
    <cellStyle name="40% - Accent4 3 7 7" xfId="12552"/>
    <cellStyle name="40% - Accent4 3 7 8" xfId="15464"/>
    <cellStyle name="40% - Accent4 3 7 9" xfId="18376"/>
    <cellStyle name="40% - Accent4 3 8" xfId="1903"/>
    <cellStyle name="40% - Accent4 3 8 2" xfId="2912"/>
    <cellStyle name="40% - Accent4 3 8 2 2" xfId="5828"/>
    <cellStyle name="40% - Accent4 3 8 2 3" xfId="8742"/>
    <cellStyle name="40% - Accent4 3 8 2 4" xfId="11656"/>
    <cellStyle name="40% - Accent4 3 8 2 5" xfId="14568"/>
    <cellStyle name="40% - Accent4 3 8 2 6" xfId="17480"/>
    <cellStyle name="40% - Accent4 3 8 2 7" xfId="20392"/>
    <cellStyle name="40% - Accent4 3 8 3" xfId="4820"/>
    <cellStyle name="40% - Accent4 3 8 3 2" xfId="7734"/>
    <cellStyle name="40% - Accent4 3 8 3 3" xfId="10648"/>
    <cellStyle name="40% - Accent4 3 8 3 4" xfId="13560"/>
    <cellStyle name="40% - Accent4 3 8 3 5" xfId="16472"/>
    <cellStyle name="40% - Accent4 3 8 3 6" xfId="19384"/>
    <cellStyle name="40% - Accent4 3 8 4" xfId="3922"/>
    <cellStyle name="40% - Accent4 3 8 5" xfId="6838"/>
    <cellStyle name="40% - Accent4 3 8 6" xfId="9750"/>
    <cellStyle name="40% - Accent4 3 8 7" xfId="12664"/>
    <cellStyle name="40% - Accent4 3 8 8" xfId="15576"/>
    <cellStyle name="40% - Accent4 3 8 9" xfId="18488"/>
    <cellStyle name="40% - Accent4 3 9" xfId="2128"/>
    <cellStyle name="40% - Accent4 3 9 2" xfId="5044"/>
    <cellStyle name="40% - Accent4 3 9 2 2" xfId="7958"/>
    <cellStyle name="40% - Accent4 3 9 2 3" xfId="10872"/>
    <cellStyle name="40% - Accent4 3 9 2 4" xfId="13784"/>
    <cellStyle name="40% - Accent4 3 9 2 5" xfId="16696"/>
    <cellStyle name="40% - Accent4 3 9 2 6" xfId="19608"/>
    <cellStyle name="40% - Accent4 3 9 3" xfId="3138"/>
    <cellStyle name="40% - Accent4 3 9 4" xfId="6054"/>
    <cellStyle name="40% - Accent4 3 9 5" xfId="8966"/>
    <cellStyle name="40% - Accent4 3 9 6" xfId="11880"/>
    <cellStyle name="40% - Accent4 3 9 7" xfId="14792"/>
    <cellStyle name="40% - Accent4 3 9 8" xfId="17704"/>
    <cellStyle name="40% - Accent4 30" xfId="21565"/>
    <cellStyle name="40% - Accent4 30 2" xfId="21566"/>
    <cellStyle name="40% - Accent4 31" xfId="21567"/>
    <cellStyle name="40% - Accent4 32" xfId="17562"/>
    <cellStyle name="40% - Accent4 33" xfId="1023"/>
    <cellStyle name="40% - Accent4 34" xfId="54433"/>
    <cellStyle name="40% - Accent4 4" xfId="1074"/>
    <cellStyle name="40% - Accent4 4 10" xfId="2029"/>
    <cellStyle name="40% - Accent4 4 10 2" xfId="4946"/>
    <cellStyle name="40% - Accent4 4 10 3" xfId="7860"/>
    <cellStyle name="40% - Accent4 4 10 4" xfId="10774"/>
    <cellStyle name="40% - Accent4 4 10 5" xfId="13686"/>
    <cellStyle name="40% - Accent4 4 10 6" xfId="16598"/>
    <cellStyle name="40% - Accent4 4 10 7" xfId="19510"/>
    <cellStyle name="40% - Accent4 4 11" xfId="4050"/>
    <cellStyle name="40% - Accent4 4 11 2" xfId="6964"/>
    <cellStyle name="40% - Accent4 4 11 3" xfId="9878"/>
    <cellStyle name="40% - Accent4 4 11 4" xfId="12790"/>
    <cellStyle name="40% - Accent4 4 11 5" xfId="15702"/>
    <cellStyle name="40% - Accent4 4 11 6" xfId="18614"/>
    <cellStyle name="40% - Accent4 4 12" xfId="3040"/>
    <cellStyle name="40% - Accent4 4 12 2" xfId="21568"/>
    <cellStyle name="40% - Accent4 4 13" xfId="5956"/>
    <cellStyle name="40% - Accent4 4 14" xfId="8868"/>
    <cellStyle name="40% - Accent4 4 15" xfId="11782"/>
    <cellStyle name="40% - Accent4 4 16" xfId="14694"/>
    <cellStyle name="40% - Accent4 4 17" xfId="17606"/>
    <cellStyle name="40% - Accent4 4 2" xfId="1245"/>
    <cellStyle name="40% - Accent4 4 2 2" xfId="2254"/>
    <cellStyle name="40% - Accent4 4 2 2 2" xfId="5170"/>
    <cellStyle name="40% - Accent4 4 2 2 3" xfId="8084"/>
    <cellStyle name="40% - Accent4 4 2 2 4" xfId="10998"/>
    <cellStyle name="40% - Accent4 4 2 2 5" xfId="13910"/>
    <cellStyle name="40% - Accent4 4 2 2 6" xfId="16822"/>
    <cellStyle name="40% - Accent4 4 2 2 7" xfId="19734"/>
    <cellStyle name="40% - Accent4 4 2 3" xfId="4162"/>
    <cellStyle name="40% - Accent4 4 2 3 2" xfId="7076"/>
    <cellStyle name="40% - Accent4 4 2 3 3" xfId="9990"/>
    <cellStyle name="40% - Accent4 4 2 3 4" xfId="12902"/>
    <cellStyle name="40% - Accent4 4 2 3 5" xfId="15814"/>
    <cellStyle name="40% - Accent4 4 2 3 6" xfId="18726"/>
    <cellStyle name="40% - Accent4 4 2 4" xfId="3264"/>
    <cellStyle name="40% - Accent4 4 2 4 2" xfId="21569"/>
    <cellStyle name="40% - Accent4 4 2 5" xfId="6180"/>
    <cellStyle name="40% - Accent4 4 2 6" xfId="9092"/>
    <cellStyle name="40% - Accent4 4 2 7" xfId="12006"/>
    <cellStyle name="40% - Accent4 4 2 8" xfId="14918"/>
    <cellStyle name="40% - Accent4 4 2 9" xfId="17830"/>
    <cellStyle name="40% - Accent4 4 3" xfId="1357"/>
    <cellStyle name="40% - Accent4 4 3 2" xfId="2366"/>
    <cellStyle name="40% - Accent4 4 3 2 2" xfId="5282"/>
    <cellStyle name="40% - Accent4 4 3 2 3" xfId="8196"/>
    <cellStyle name="40% - Accent4 4 3 2 4" xfId="11110"/>
    <cellStyle name="40% - Accent4 4 3 2 5" xfId="14022"/>
    <cellStyle name="40% - Accent4 4 3 2 6" xfId="16934"/>
    <cellStyle name="40% - Accent4 4 3 2 7" xfId="19846"/>
    <cellStyle name="40% - Accent4 4 3 3" xfId="4274"/>
    <cellStyle name="40% - Accent4 4 3 3 2" xfId="7188"/>
    <cellStyle name="40% - Accent4 4 3 3 3" xfId="10102"/>
    <cellStyle name="40% - Accent4 4 3 3 4" xfId="13014"/>
    <cellStyle name="40% - Accent4 4 3 3 5" xfId="15926"/>
    <cellStyle name="40% - Accent4 4 3 3 6" xfId="18838"/>
    <cellStyle name="40% - Accent4 4 3 4" xfId="3376"/>
    <cellStyle name="40% - Accent4 4 3 4 2" xfId="21570"/>
    <cellStyle name="40% - Accent4 4 3 5" xfId="6292"/>
    <cellStyle name="40% - Accent4 4 3 6" xfId="9204"/>
    <cellStyle name="40% - Accent4 4 3 7" xfId="12118"/>
    <cellStyle name="40% - Accent4 4 3 8" xfId="15030"/>
    <cellStyle name="40% - Accent4 4 3 9" xfId="17942"/>
    <cellStyle name="40% - Accent4 4 4" xfId="1469"/>
    <cellStyle name="40% - Accent4 4 4 2" xfId="2478"/>
    <cellStyle name="40% - Accent4 4 4 2 2" xfId="5394"/>
    <cellStyle name="40% - Accent4 4 4 2 3" xfId="8308"/>
    <cellStyle name="40% - Accent4 4 4 2 4" xfId="11222"/>
    <cellStyle name="40% - Accent4 4 4 2 5" xfId="14134"/>
    <cellStyle name="40% - Accent4 4 4 2 6" xfId="17046"/>
    <cellStyle name="40% - Accent4 4 4 2 7" xfId="19958"/>
    <cellStyle name="40% - Accent4 4 4 3" xfId="4386"/>
    <cellStyle name="40% - Accent4 4 4 3 2" xfId="7300"/>
    <cellStyle name="40% - Accent4 4 4 3 3" xfId="10214"/>
    <cellStyle name="40% - Accent4 4 4 3 4" xfId="13126"/>
    <cellStyle name="40% - Accent4 4 4 3 5" xfId="16038"/>
    <cellStyle name="40% - Accent4 4 4 3 6" xfId="18950"/>
    <cellStyle name="40% - Accent4 4 4 4" xfId="3488"/>
    <cellStyle name="40% - Accent4 4 4 5" xfId="6404"/>
    <cellStyle name="40% - Accent4 4 4 6" xfId="9316"/>
    <cellStyle name="40% - Accent4 4 4 7" xfId="12230"/>
    <cellStyle name="40% - Accent4 4 4 8" xfId="15142"/>
    <cellStyle name="40% - Accent4 4 4 9" xfId="18054"/>
    <cellStyle name="40% - Accent4 4 5" xfId="1581"/>
    <cellStyle name="40% - Accent4 4 5 2" xfId="2590"/>
    <cellStyle name="40% - Accent4 4 5 2 2" xfId="5506"/>
    <cellStyle name="40% - Accent4 4 5 2 3" xfId="8420"/>
    <cellStyle name="40% - Accent4 4 5 2 4" xfId="11334"/>
    <cellStyle name="40% - Accent4 4 5 2 5" xfId="14246"/>
    <cellStyle name="40% - Accent4 4 5 2 6" xfId="17158"/>
    <cellStyle name="40% - Accent4 4 5 2 7" xfId="20070"/>
    <cellStyle name="40% - Accent4 4 5 3" xfId="4498"/>
    <cellStyle name="40% - Accent4 4 5 3 2" xfId="7412"/>
    <cellStyle name="40% - Accent4 4 5 3 3" xfId="10326"/>
    <cellStyle name="40% - Accent4 4 5 3 4" xfId="13238"/>
    <cellStyle name="40% - Accent4 4 5 3 5" xfId="16150"/>
    <cellStyle name="40% - Accent4 4 5 3 6" xfId="19062"/>
    <cellStyle name="40% - Accent4 4 5 4" xfId="3600"/>
    <cellStyle name="40% - Accent4 4 5 5" xfId="6516"/>
    <cellStyle name="40% - Accent4 4 5 6" xfId="9428"/>
    <cellStyle name="40% - Accent4 4 5 7" xfId="12342"/>
    <cellStyle name="40% - Accent4 4 5 8" xfId="15254"/>
    <cellStyle name="40% - Accent4 4 5 9" xfId="18166"/>
    <cellStyle name="40% - Accent4 4 6" xfId="1693"/>
    <cellStyle name="40% - Accent4 4 6 2" xfId="2702"/>
    <cellStyle name="40% - Accent4 4 6 2 2" xfId="5618"/>
    <cellStyle name="40% - Accent4 4 6 2 3" xfId="8532"/>
    <cellStyle name="40% - Accent4 4 6 2 4" xfId="11446"/>
    <cellStyle name="40% - Accent4 4 6 2 5" xfId="14358"/>
    <cellStyle name="40% - Accent4 4 6 2 6" xfId="17270"/>
    <cellStyle name="40% - Accent4 4 6 2 7" xfId="20182"/>
    <cellStyle name="40% - Accent4 4 6 3" xfId="4610"/>
    <cellStyle name="40% - Accent4 4 6 3 2" xfId="7524"/>
    <cellStyle name="40% - Accent4 4 6 3 3" xfId="10438"/>
    <cellStyle name="40% - Accent4 4 6 3 4" xfId="13350"/>
    <cellStyle name="40% - Accent4 4 6 3 5" xfId="16262"/>
    <cellStyle name="40% - Accent4 4 6 3 6" xfId="19174"/>
    <cellStyle name="40% - Accent4 4 6 4" xfId="3712"/>
    <cellStyle name="40% - Accent4 4 6 5" xfId="6628"/>
    <cellStyle name="40% - Accent4 4 6 6" xfId="9540"/>
    <cellStyle name="40% - Accent4 4 6 7" xfId="12454"/>
    <cellStyle name="40% - Accent4 4 6 8" xfId="15366"/>
    <cellStyle name="40% - Accent4 4 6 9" xfId="18278"/>
    <cellStyle name="40% - Accent4 4 7" xfId="1805"/>
    <cellStyle name="40% - Accent4 4 7 2" xfId="2814"/>
    <cellStyle name="40% - Accent4 4 7 2 2" xfId="5730"/>
    <cellStyle name="40% - Accent4 4 7 2 3" xfId="8644"/>
    <cellStyle name="40% - Accent4 4 7 2 4" xfId="11558"/>
    <cellStyle name="40% - Accent4 4 7 2 5" xfId="14470"/>
    <cellStyle name="40% - Accent4 4 7 2 6" xfId="17382"/>
    <cellStyle name="40% - Accent4 4 7 2 7" xfId="20294"/>
    <cellStyle name="40% - Accent4 4 7 3" xfId="4722"/>
    <cellStyle name="40% - Accent4 4 7 3 2" xfId="7636"/>
    <cellStyle name="40% - Accent4 4 7 3 3" xfId="10550"/>
    <cellStyle name="40% - Accent4 4 7 3 4" xfId="13462"/>
    <cellStyle name="40% - Accent4 4 7 3 5" xfId="16374"/>
    <cellStyle name="40% - Accent4 4 7 3 6" xfId="19286"/>
    <cellStyle name="40% - Accent4 4 7 4" xfId="3824"/>
    <cellStyle name="40% - Accent4 4 7 5" xfId="6740"/>
    <cellStyle name="40% - Accent4 4 7 6" xfId="9652"/>
    <cellStyle name="40% - Accent4 4 7 7" xfId="12566"/>
    <cellStyle name="40% - Accent4 4 7 8" xfId="15478"/>
    <cellStyle name="40% - Accent4 4 7 9" xfId="18390"/>
    <cellStyle name="40% - Accent4 4 8" xfId="1917"/>
    <cellStyle name="40% - Accent4 4 8 2" xfId="2926"/>
    <cellStyle name="40% - Accent4 4 8 2 2" xfId="5842"/>
    <cellStyle name="40% - Accent4 4 8 2 3" xfId="8756"/>
    <cellStyle name="40% - Accent4 4 8 2 4" xfId="11670"/>
    <cellStyle name="40% - Accent4 4 8 2 5" xfId="14582"/>
    <cellStyle name="40% - Accent4 4 8 2 6" xfId="17494"/>
    <cellStyle name="40% - Accent4 4 8 2 7" xfId="20406"/>
    <cellStyle name="40% - Accent4 4 8 3" xfId="4834"/>
    <cellStyle name="40% - Accent4 4 8 3 2" xfId="7748"/>
    <cellStyle name="40% - Accent4 4 8 3 3" xfId="10662"/>
    <cellStyle name="40% - Accent4 4 8 3 4" xfId="13574"/>
    <cellStyle name="40% - Accent4 4 8 3 5" xfId="16486"/>
    <cellStyle name="40% - Accent4 4 8 3 6" xfId="19398"/>
    <cellStyle name="40% - Accent4 4 8 4" xfId="3936"/>
    <cellStyle name="40% - Accent4 4 8 5" xfId="6852"/>
    <cellStyle name="40% - Accent4 4 8 6" xfId="9764"/>
    <cellStyle name="40% - Accent4 4 8 7" xfId="12678"/>
    <cellStyle name="40% - Accent4 4 8 8" xfId="15590"/>
    <cellStyle name="40% - Accent4 4 8 9" xfId="18502"/>
    <cellStyle name="40% - Accent4 4 9" xfId="2142"/>
    <cellStyle name="40% - Accent4 4 9 2" xfId="5058"/>
    <cellStyle name="40% - Accent4 4 9 2 2" xfId="7972"/>
    <cellStyle name="40% - Accent4 4 9 2 3" xfId="10886"/>
    <cellStyle name="40% - Accent4 4 9 2 4" xfId="13798"/>
    <cellStyle name="40% - Accent4 4 9 2 5" xfId="16710"/>
    <cellStyle name="40% - Accent4 4 9 2 6" xfId="19622"/>
    <cellStyle name="40% - Accent4 4 9 3" xfId="3152"/>
    <cellStyle name="40% - Accent4 4 9 4" xfId="6068"/>
    <cellStyle name="40% - Accent4 4 9 5" xfId="8980"/>
    <cellStyle name="40% - Accent4 4 9 6" xfId="11894"/>
    <cellStyle name="40% - Accent4 4 9 7" xfId="14806"/>
    <cellStyle name="40% - Accent4 4 9 8" xfId="17718"/>
    <cellStyle name="40% - Accent4 5" xfId="1088"/>
    <cellStyle name="40% - Accent4 5 10" xfId="2043"/>
    <cellStyle name="40% - Accent4 5 10 2" xfId="4960"/>
    <cellStyle name="40% - Accent4 5 10 3" xfId="7874"/>
    <cellStyle name="40% - Accent4 5 10 4" xfId="10788"/>
    <cellStyle name="40% - Accent4 5 10 5" xfId="13700"/>
    <cellStyle name="40% - Accent4 5 10 6" xfId="16612"/>
    <cellStyle name="40% - Accent4 5 10 7" xfId="19524"/>
    <cellStyle name="40% - Accent4 5 11" xfId="4064"/>
    <cellStyle name="40% - Accent4 5 11 2" xfId="6978"/>
    <cellStyle name="40% - Accent4 5 11 3" xfId="9892"/>
    <cellStyle name="40% - Accent4 5 11 4" xfId="12804"/>
    <cellStyle name="40% - Accent4 5 11 5" xfId="15716"/>
    <cellStyle name="40% - Accent4 5 11 6" xfId="18628"/>
    <cellStyle name="40% - Accent4 5 12" xfId="3054"/>
    <cellStyle name="40% - Accent4 5 12 2" xfId="21571"/>
    <cellStyle name="40% - Accent4 5 13" xfId="5970"/>
    <cellStyle name="40% - Accent4 5 14" xfId="8882"/>
    <cellStyle name="40% - Accent4 5 15" xfId="11796"/>
    <cellStyle name="40% - Accent4 5 16" xfId="14708"/>
    <cellStyle name="40% - Accent4 5 17" xfId="17620"/>
    <cellStyle name="40% - Accent4 5 2" xfId="1259"/>
    <cellStyle name="40% - Accent4 5 2 2" xfId="2268"/>
    <cellStyle name="40% - Accent4 5 2 2 2" xfId="5184"/>
    <cellStyle name="40% - Accent4 5 2 2 3" xfId="8098"/>
    <cellStyle name="40% - Accent4 5 2 2 4" xfId="11012"/>
    <cellStyle name="40% - Accent4 5 2 2 5" xfId="13924"/>
    <cellStyle name="40% - Accent4 5 2 2 6" xfId="16836"/>
    <cellStyle name="40% - Accent4 5 2 2 7" xfId="19748"/>
    <cellStyle name="40% - Accent4 5 2 3" xfId="4176"/>
    <cellStyle name="40% - Accent4 5 2 3 2" xfId="7090"/>
    <cellStyle name="40% - Accent4 5 2 3 3" xfId="10004"/>
    <cellStyle name="40% - Accent4 5 2 3 4" xfId="12916"/>
    <cellStyle name="40% - Accent4 5 2 3 5" xfId="15828"/>
    <cellStyle name="40% - Accent4 5 2 3 6" xfId="18740"/>
    <cellStyle name="40% - Accent4 5 2 4" xfId="3278"/>
    <cellStyle name="40% - Accent4 5 2 4 2" xfId="21572"/>
    <cellStyle name="40% - Accent4 5 2 5" xfId="6194"/>
    <cellStyle name="40% - Accent4 5 2 6" xfId="9106"/>
    <cellStyle name="40% - Accent4 5 2 7" xfId="12020"/>
    <cellStyle name="40% - Accent4 5 2 8" xfId="14932"/>
    <cellStyle name="40% - Accent4 5 2 9" xfId="17844"/>
    <cellStyle name="40% - Accent4 5 3" xfId="1371"/>
    <cellStyle name="40% - Accent4 5 3 2" xfId="2380"/>
    <cellStyle name="40% - Accent4 5 3 2 2" xfId="5296"/>
    <cellStyle name="40% - Accent4 5 3 2 3" xfId="8210"/>
    <cellStyle name="40% - Accent4 5 3 2 4" xfId="11124"/>
    <cellStyle name="40% - Accent4 5 3 2 5" xfId="14036"/>
    <cellStyle name="40% - Accent4 5 3 2 6" xfId="16948"/>
    <cellStyle name="40% - Accent4 5 3 2 7" xfId="19860"/>
    <cellStyle name="40% - Accent4 5 3 3" xfId="4288"/>
    <cellStyle name="40% - Accent4 5 3 3 2" xfId="7202"/>
    <cellStyle name="40% - Accent4 5 3 3 3" xfId="10116"/>
    <cellStyle name="40% - Accent4 5 3 3 4" xfId="13028"/>
    <cellStyle name="40% - Accent4 5 3 3 5" xfId="15940"/>
    <cellStyle name="40% - Accent4 5 3 3 6" xfId="18852"/>
    <cellStyle name="40% - Accent4 5 3 4" xfId="3390"/>
    <cellStyle name="40% - Accent4 5 3 4 2" xfId="21573"/>
    <cellStyle name="40% - Accent4 5 3 5" xfId="6306"/>
    <cellStyle name="40% - Accent4 5 3 6" xfId="9218"/>
    <cellStyle name="40% - Accent4 5 3 7" xfId="12132"/>
    <cellStyle name="40% - Accent4 5 3 8" xfId="15044"/>
    <cellStyle name="40% - Accent4 5 3 9" xfId="17956"/>
    <cellStyle name="40% - Accent4 5 4" xfId="1483"/>
    <cellStyle name="40% - Accent4 5 4 2" xfId="2492"/>
    <cellStyle name="40% - Accent4 5 4 2 2" xfId="5408"/>
    <cellStyle name="40% - Accent4 5 4 2 3" xfId="8322"/>
    <cellStyle name="40% - Accent4 5 4 2 4" xfId="11236"/>
    <cellStyle name="40% - Accent4 5 4 2 5" xfId="14148"/>
    <cellStyle name="40% - Accent4 5 4 2 6" xfId="17060"/>
    <cellStyle name="40% - Accent4 5 4 2 7" xfId="19972"/>
    <cellStyle name="40% - Accent4 5 4 3" xfId="4400"/>
    <cellStyle name="40% - Accent4 5 4 3 2" xfId="7314"/>
    <cellStyle name="40% - Accent4 5 4 3 3" xfId="10228"/>
    <cellStyle name="40% - Accent4 5 4 3 4" xfId="13140"/>
    <cellStyle name="40% - Accent4 5 4 3 5" xfId="16052"/>
    <cellStyle name="40% - Accent4 5 4 3 6" xfId="18964"/>
    <cellStyle name="40% - Accent4 5 4 4" xfId="3502"/>
    <cellStyle name="40% - Accent4 5 4 5" xfId="6418"/>
    <cellStyle name="40% - Accent4 5 4 6" xfId="9330"/>
    <cellStyle name="40% - Accent4 5 4 7" xfId="12244"/>
    <cellStyle name="40% - Accent4 5 4 8" xfId="15156"/>
    <cellStyle name="40% - Accent4 5 4 9" xfId="18068"/>
    <cellStyle name="40% - Accent4 5 5" xfId="1595"/>
    <cellStyle name="40% - Accent4 5 5 2" xfId="2604"/>
    <cellStyle name="40% - Accent4 5 5 2 2" xfId="5520"/>
    <cellStyle name="40% - Accent4 5 5 2 3" xfId="8434"/>
    <cellStyle name="40% - Accent4 5 5 2 4" xfId="11348"/>
    <cellStyle name="40% - Accent4 5 5 2 5" xfId="14260"/>
    <cellStyle name="40% - Accent4 5 5 2 6" xfId="17172"/>
    <cellStyle name="40% - Accent4 5 5 2 7" xfId="20084"/>
    <cellStyle name="40% - Accent4 5 5 3" xfId="4512"/>
    <cellStyle name="40% - Accent4 5 5 3 2" xfId="7426"/>
    <cellStyle name="40% - Accent4 5 5 3 3" xfId="10340"/>
    <cellStyle name="40% - Accent4 5 5 3 4" xfId="13252"/>
    <cellStyle name="40% - Accent4 5 5 3 5" xfId="16164"/>
    <cellStyle name="40% - Accent4 5 5 3 6" xfId="19076"/>
    <cellStyle name="40% - Accent4 5 5 4" xfId="3614"/>
    <cellStyle name="40% - Accent4 5 5 5" xfId="6530"/>
    <cellStyle name="40% - Accent4 5 5 6" xfId="9442"/>
    <cellStyle name="40% - Accent4 5 5 7" xfId="12356"/>
    <cellStyle name="40% - Accent4 5 5 8" xfId="15268"/>
    <cellStyle name="40% - Accent4 5 5 9" xfId="18180"/>
    <cellStyle name="40% - Accent4 5 6" xfId="1707"/>
    <cellStyle name="40% - Accent4 5 6 2" xfId="2716"/>
    <cellStyle name="40% - Accent4 5 6 2 2" xfId="5632"/>
    <cellStyle name="40% - Accent4 5 6 2 3" xfId="8546"/>
    <cellStyle name="40% - Accent4 5 6 2 4" xfId="11460"/>
    <cellStyle name="40% - Accent4 5 6 2 5" xfId="14372"/>
    <cellStyle name="40% - Accent4 5 6 2 6" xfId="17284"/>
    <cellStyle name="40% - Accent4 5 6 2 7" xfId="20196"/>
    <cellStyle name="40% - Accent4 5 6 3" xfId="4624"/>
    <cellStyle name="40% - Accent4 5 6 3 2" xfId="7538"/>
    <cellStyle name="40% - Accent4 5 6 3 3" xfId="10452"/>
    <cellStyle name="40% - Accent4 5 6 3 4" xfId="13364"/>
    <cellStyle name="40% - Accent4 5 6 3 5" xfId="16276"/>
    <cellStyle name="40% - Accent4 5 6 3 6" xfId="19188"/>
    <cellStyle name="40% - Accent4 5 6 4" xfId="3726"/>
    <cellStyle name="40% - Accent4 5 6 5" xfId="6642"/>
    <cellStyle name="40% - Accent4 5 6 6" xfId="9554"/>
    <cellStyle name="40% - Accent4 5 6 7" xfId="12468"/>
    <cellStyle name="40% - Accent4 5 6 8" xfId="15380"/>
    <cellStyle name="40% - Accent4 5 6 9" xfId="18292"/>
    <cellStyle name="40% - Accent4 5 7" xfId="1819"/>
    <cellStyle name="40% - Accent4 5 7 2" xfId="2828"/>
    <cellStyle name="40% - Accent4 5 7 2 2" xfId="5744"/>
    <cellStyle name="40% - Accent4 5 7 2 3" xfId="8658"/>
    <cellStyle name="40% - Accent4 5 7 2 4" xfId="11572"/>
    <cellStyle name="40% - Accent4 5 7 2 5" xfId="14484"/>
    <cellStyle name="40% - Accent4 5 7 2 6" xfId="17396"/>
    <cellStyle name="40% - Accent4 5 7 2 7" xfId="20308"/>
    <cellStyle name="40% - Accent4 5 7 3" xfId="4736"/>
    <cellStyle name="40% - Accent4 5 7 3 2" xfId="7650"/>
    <cellStyle name="40% - Accent4 5 7 3 3" xfId="10564"/>
    <cellStyle name="40% - Accent4 5 7 3 4" xfId="13476"/>
    <cellStyle name="40% - Accent4 5 7 3 5" xfId="16388"/>
    <cellStyle name="40% - Accent4 5 7 3 6" xfId="19300"/>
    <cellStyle name="40% - Accent4 5 7 4" xfId="3838"/>
    <cellStyle name="40% - Accent4 5 7 5" xfId="6754"/>
    <cellStyle name="40% - Accent4 5 7 6" xfId="9666"/>
    <cellStyle name="40% - Accent4 5 7 7" xfId="12580"/>
    <cellStyle name="40% - Accent4 5 7 8" xfId="15492"/>
    <cellStyle name="40% - Accent4 5 7 9" xfId="18404"/>
    <cellStyle name="40% - Accent4 5 8" xfId="1931"/>
    <cellStyle name="40% - Accent4 5 8 2" xfId="2940"/>
    <cellStyle name="40% - Accent4 5 8 2 2" xfId="5856"/>
    <cellStyle name="40% - Accent4 5 8 2 3" xfId="8770"/>
    <cellStyle name="40% - Accent4 5 8 2 4" xfId="11684"/>
    <cellStyle name="40% - Accent4 5 8 2 5" xfId="14596"/>
    <cellStyle name="40% - Accent4 5 8 2 6" xfId="17508"/>
    <cellStyle name="40% - Accent4 5 8 2 7" xfId="20420"/>
    <cellStyle name="40% - Accent4 5 8 3" xfId="4848"/>
    <cellStyle name="40% - Accent4 5 8 3 2" xfId="7762"/>
    <cellStyle name="40% - Accent4 5 8 3 3" xfId="10676"/>
    <cellStyle name="40% - Accent4 5 8 3 4" xfId="13588"/>
    <cellStyle name="40% - Accent4 5 8 3 5" xfId="16500"/>
    <cellStyle name="40% - Accent4 5 8 3 6" xfId="19412"/>
    <cellStyle name="40% - Accent4 5 8 4" xfId="3950"/>
    <cellStyle name="40% - Accent4 5 8 5" xfId="6866"/>
    <cellStyle name="40% - Accent4 5 8 6" xfId="9778"/>
    <cellStyle name="40% - Accent4 5 8 7" xfId="12692"/>
    <cellStyle name="40% - Accent4 5 8 8" xfId="15604"/>
    <cellStyle name="40% - Accent4 5 8 9" xfId="18516"/>
    <cellStyle name="40% - Accent4 5 9" xfId="2156"/>
    <cellStyle name="40% - Accent4 5 9 2" xfId="5072"/>
    <cellStyle name="40% - Accent4 5 9 2 2" xfId="7986"/>
    <cellStyle name="40% - Accent4 5 9 2 3" xfId="10900"/>
    <cellStyle name="40% - Accent4 5 9 2 4" xfId="13812"/>
    <cellStyle name="40% - Accent4 5 9 2 5" xfId="16724"/>
    <cellStyle name="40% - Accent4 5 9 2 6" xfId="19636"/>
    <cellStyle name="40% - Accent4 5 9 3" xfId="3166"/>
    <cellStyle name="40% - Accent4 5 9 4" xfId="6082"/>
    <cellStyle name="40% - Accent4 5 9 5" xfId="8994"/>
    <cellStyle name="40% - Accent4 5 9 6" xfId="11908"/>
    <cellStyle name="40% - Accent4 5 9 7" xfId="14820"/>
    <cellStyle name="40% - Accent4 5 9 8" xfId="17732"/>
    <cellStyle name="40% - Accent4 6" xfId="1102"/>
    <cellStyle name="40% - Accent4 6 10" xfId="2057"/>
    <cellStyle name="40% - Accent4 6 10 2" xfId="4974"/>
    <cellStyle name="40% - Accent4 6 10 3" xfId="7888"/>
    <cellStyle name="40% - Accent4 6 10 4" xfId="10802"/>
    <cellStyle name="40% - Accent4 6 10 5" xfId="13714"/>
    <cellStyle name="40% - Accent4 6 10 6" xfId="16626"/>
    <cellStyle name="40% - Accent4 6 10 7" xfId="19538"/>
    <cellStyle name="40% - Accent4 6 11" xfId="4078"/>
    <cellStyle name="40% - Accent4 6 11 2" xfId="6992"/>
    <cellStyle name="40% - Accent4 6 11 3" xfId="9906"/>
    <cellStyle name="40% - Accent4 6 11 4" xfId="12818"/>
    <cellStyle name="40% - Accent4 6 11 5" xfId="15730"/>
    <cellStyle name="40% - Accent4 6 11 6" xfId="18642"/>
    <cellStyle name="40% - Accent4 6 12" xfId="3068"/>
    <cellStyle name="40% - Accent4 6 12 2" xfId="21574"/>
    <cellStyle name="40% - Accent4 6 13" xfId="5984"/>
    <cellStyle name="40% - Accent4 6 14" xfId="8896"/>
    <cellStyle name="40% - Accent4 6 15" xfId="11810"/>
    <cellStyle name="40% - Accent4 6 16" xfId="14722"/>
    <cellStyle name="40% - Accent4 6 17" xfId="17634"/>
    <cellStyle name="40% - Accent4 6 2" xfId="1273"/>
    <cellStyle name="40% - Accent4 6 2 2" xfId="2282"/>
    <cellStyle name="40% - Accent4 6 2 2 2" xfId="5198"/>
    <cellStyle name="40% - Accent4 6 2 2 3" xfId="8112"/>
    <cellStyle name="40% - Accent4 6 2 2 4" xfId="11026"/>
    <cellStyle name="40% - Accent4 6 2 2 5" xfId="13938"/>
    <cellStyle name="40% - Accent4 6 2 2 6" xfId="16850"/>
    <cellStyle name="40% - Accent4 6 2 2 7" xfId="19762"/>
    <cellStyle name="40% - Accent4 6 2 3" xfId="4190"/>
    <cellStyle name="40% - Accent4 6 2 3 2" xfId="7104"/>
    <cellStyle name="40% - Accent4 6 2 3 3" xfId="10018"/>
    <cellStyle name="40% - Accent4 6 2 3 4" xfId="12930"/>
    <cellStyle name="40% - Accent4 6 2 3 5" xfId="15842"/>
    <cellStyle name="40% - Accent4 6 2 3 6" xfId="18754"/>
    <cellStyle name="40% - Accent4 6 2 4" xfId="3292"/>
    <cellStyle name="40% - Accent4 6 2 4 2" xfId="21575"/>
    <cellStyle name="40% - Accent4 6 2 5" xfId="6208"/>
    <cellStyle name="40% - Accent4 6 2 6" xfId="9120"/>
    <cellStyle name="40% - Accent4 6 2 7" xfId="12034"/>
    <cellStyle name="40% - Accent4 6 2 8" xfId="14946"/>
    <cellStyle name="40% - Accent4 6 2 9" xfId="17858"/>
    <cellStyle name="40% - Accent4 6 3" xfId="1385"/>
    <cellStyle name="40% - Accent4 6 3 2" xfId="2394"/>
    <cellStyle name="40% - Accent4 6 3 2 2" xfId="5310"/>
    <cellStyle name="40% - Accent4 6 3 2 3" xfId="8224"/>
    <cellStyle name="40% - Accent4 6 3 2 4" xfId="11138"/>
    <cellStyle name="40% - Accent4 6 3 2 5" xfId="14050"/>
    <cellStyle name="40% - Accent4 6 3 2 6" xfId="16962"/>
    <cellStyle name="40% - Accent4 6 3 2 7" xfId="19874"/>
    <cellStyle name="40% - Accent4 6 3 3" xfId="4302"/>
    <cellStyle name="40% - Accent4 6 3 3 2" xfId="7216"/>
    <cellStyle name="40% - Accent4 6 3 3 3" xfId="10130"/>
    <cellStyle name="40% - Accent4 6 3 3 4" xfId="13042"/>
    <cellStyle name="40% - Accent4 6 3 3 5" xfId="15954"/>
    <cellStyle name="40% - Accent4 6 3 3 6" xfId="18866"/>
    <cellStyle name="40% - Accent4 6 3 4" xfId="3404"/>
    <cellStyle name="40% - Accent4 6 3 4 2" xfId="21576"/>
    <cellStyle name="40% - Accent4 6 3 5" xfId="6320"/>
    <cellStyle name="40% - Accent4 6 3 6" xfId="9232"/>
    <cellStyle name="40% - Accent4 6 3 7" xfId="12146"/>
    <cellStyle name="40% - Accent4 6 3 8" xfId="15058"/>
    <cellStyle name="40% - Accent4 6 3 9" xfId="17970"/>
    <cellStyle name="40% - Accent4 6 4" xfId="1497"/>
    <cellStyle name="40% - Accent4 6 4 2" xfId="2506"/>
    <cellStyle name="40% - Accent4 6 4 2 2" xfId="5422"/>
    <cellStyle name="40% - Accent4 6 4 2 3" xfId="8336"/>
    <cellStyle name="40% - Accent4 6 4 2 4" xfId="11250"/>
    <cellStyle name="40% - Accent4 6 4 2 5" xfId="14162"/>
    <cellStyle name="40% - Accent4 6 4 2 6" xfId="17074"/>
    <cellStyle name="40% - Accent4 6 4 2 7" xfId="19986"/>
    <cellStyle name="40% - Accent4 6 4 3" xfId="4414"/>
    <cellStyle name="40% - Accent4 6 4 3 2" xfId="7328"/>
    <cellStyle name="40% - Accent4 6 4 3 3" xfId="10242"/>
    <cellStyle name="40% - Accent4 6 4 3 4" xfId="13154"/>
    <cellStyle name="40% - Accent4 6 4 3 5" xfId="16066"/>
    <cellStyle name="40% - Accent4 6 4 3 6" xfId="18978"/>
    <cellStyle name="40% - Accent4 6 4 4" xfId="3516"/>
    <cellStyle name="40% - Accent4 6 4 5" xfId="6432"/>
    <cellStyle name="40% - Accent4 6 4 6" xfId="9344"/>
    <cellStyle name="40% - Accent4 6 4 7" xfId="12258"/>
    <cellStyle name="40% - Accent4 6 4 8" xfId="15170"/>
    <cellStyle name="40% - Accent4 6 4 9" xfId="18082"/>
    <cellStyle name="40% - Accent4 6 5" xfId="1609"/>
    <cellStyle name="40% - Accent4 6 5 2" xfId="2618"/>
    <cellStyle name="40% - Accent4 6 5 2 2" xfId="5534"/>
    <cellStyle name="40% - Accent4 6 5 2 3" xfId="8448"/>
    <cellStyle name="40% - Accent4 6 5 2 4" xfId="11362"/>
    <cellStyle name="40% - Accent4 6 5 2 5" xfId="14274"/>
    <cellStyle name="40% - Accent4 6 5 2 6" xfId="17186"/>
    <cellStyle name="40% - Accent4 6 5 2 7" xfId="20098"/>
    <cellStyle name="40% - Accent4 6 5 3" xfId="4526"/>
    <cellStyle name="40% - Accent4 6 5 3 2" xfId="7440"/>
    <cellStyle name="40% - Accent4 6 5 3 3" xfId="10354"/>
    <cellStyle name="40% - Accent4 6 5 3 4" xfId="13266"/>
    <cellStyle name="40% - Accent4 6 5 3 5" xfId="16178"/>
    <cellStyle name="40% - Accent4 6 5 3 6" xfId="19090"/>
    <cellStyle name="40% - Accent4 6 5 4" xfId="3628"/>
    <cellStyle name="40% - Accent4 6 5 5" xfId="6544"/>
    <cellStyle name="40% - Accent4 6 5 6" xfId="9456"/>
    <cellStyle name="40% - Accent4 6 5 7" xfId="12370"/>
    <cellStyle name="40% - Accent4 6 5 8" xfId="15282"/>
    <cellStyle name="40% - Accent4 6 5 9" xfId="18194"/>
    <cellStyle name="40% - Accent4 6 6" xfId="1721"/>
    <cellStyle name="40% - Accent4 6 6 2" xfId="2730"/>
    <cellStyle name="40% - Accent4 6 6 2 2" xfId="5646"/>
    <cellStyle name="40% - Accent4 6 6 2 3" xfId="8560"/>
    <cellStyle name="40% - Accent4 6 6 2 4" xfId="11474"/>
    <cellStyle name="40% - Accent4 6 6 2 5" xfId="14386"/>
    <cellStyle name="40% - Accent4 6 6 2 6" xfId="17298"/>
    <cellStyle name="40% - Accent4 6 6 2 7" xfId="20210"/>
    <cellStyle name="40% - Accent4 6 6 3" xfId="4638"/>
    <cellStyle name="40% - Accent4 6 6 3 2" xfId="7552"/>
    <cellStyle name="40% - Accent4 6 6 3 3" xfId="10466"/>
    <cellStyle name="40% - Accent4 6 6 3 4" xfId="13378"/>
    <cellStyle name="40% - Accent4 6 6 3 5" xfId="16290"/>
    <cellStyle name="40% - Accent4 6 6 3 6" xfId="19202"/>
    <cellStyle name="40% - Accent4 6 6 4" xfId="3740"/>
    <cellStyle name="40% - Accent4 6 6 5" xfId="6656"/>
    <cellStyle name="40% - Accent4 6 6 6" xfId="9568"/>
    <cellStyle name="40% - Accent4 6 6 7" xfId="12482"/>
    <cellStyle name="40% - Accent4 6 6 8" xfId="15394"/>
    <cellStyle name="40% - Accent4 6 6 9" xfId="18306"/>
    <cellStyle name="40% - Accent4 6 7" xfId="1833"/>
    <cellStyle name="40% - Accent4 6 7 2" xfId="2842"/>
    <cellStyle name="40% - Accent4 6 7 2 2" xfId="5758"/>
    <cellStyle name="40% - Accent4 6 7 2 3" xfId="8672"/>
    <cellStyle name="40% - Accent4 6 7 2 4" xfId="11586"/>
    <cellStyle name="40% - Accent4 6 7 2 5" xfId="14498"/>
    <cellStyle name="40% - Accent4 6 7 2 6" xfId="17410"/>
    <cellStyle name="40% - Accent4 6 7 2 7" xfId="20322"/>
    <cellStyle name="40% - Accent4 6 7 3" xfId="4750"/>
    <cellStyle name="40% - Accent4 6 7 3 2" xfId="7664"/>
    <cellStyle name="40% - Accent4 6 7 3 3" xfId="10578"/>
    <cellStyle name="40% - Accent4 6 7 3 4" xfId="13490"/>
    <cellStyle name="40% - Accent4 6 7 3 5" xfId="16402"/>
    <cellStyle name="40% - Accent4 6 7 3 6" xfId="19314"/>
    <cellStyle name="40% - Accent4 6 7 4" xfId="3852"/>
    <cellStyle name="40% - Accent4 6 7 5" xfId="6768"/>
    <cellStyle name="40% - Accent4 6 7 6" xfId="9680"/>
    <cellStyle name="40% - Accent4 6 7 7" xfId="12594"/>
    <cellStyle name="40% - Accent4 6 7 8" xfId="15506"/>
    <cellStyle name="40% - Accent4 6 7 9" xfId="18418"/>
    <cellStyle name="40% - Accent4 6 8" xfId="1945"/>
    <cellStyle name="40% - Accent4 6 8 2" xfId="2954"/>
    <cellStyle name="40% - Accent4 6 8 2 2" xfId="5870"/>
    <cellStyle name="40% - Accent4 6 8 2 3" xfId="8784"/>
    <cellStyle name="40% - Accent4 6 8 2 4" xfId="11698"/>
    <cellStyle name="40% - Accent4 6 8 2 5" xfId="14610"/>
    <cellStyle name="40% - Accent4 6 8 2 6" xfId="17522"/>
    <cellStyle name="40% - Accent4 6 8 2 7" xfId="20434"/>
    <cellStyle name="40% - Accent4 6 8 3" xfId="4862"/>
    <cellStyle name="40% - Accent4 6 8 3 2" xfId="7776"/>
    <cellStyle name="40% - Accent4 6 8 3 3" xfId="10690"/>
    <cellStyle name="40% - Accent4 6 8 3 4" xfId="13602"/>
    <cellStyle name="40% - Accent4 6 8 3 5" xfId="16514"/>
    <cellStyle name="40% - Accent4 6 8 3 6" xfId="19426"/>
    <cellStyle name="40% - Accent4 6 8 4" xfId="3964"/>
    <cellStyle name="40% - Accent4 6 8 5" xfId="6880"/>
    <cellStyle name="40% - Accent4 6 8 6" xfId="9792"/>
    <cellStyle name="40% - Accent4 6 8 7" xfId="12706"/>
    <cellStyle name="40% - Accent4 6 8 8" xfId="15618"/>
    <cellStyle name="40% - Accent4 6 8 9" xfId="18530"/>
    <cellStyle name="40% - Accent4 6 9" xfId="2170"/>
    <cellStyle name="40% - Accent4 6 9 2" xfId="5086"/>
    <cellStyle name="40% - Accent4 6 9 2 2" xfId="8000"/>
    <cellStyle name="40% - Accent4 6 9 2 3" xfId="10914"/>
    <cellStyle name="40% - Accent4 6 9 2 4" xfId="13826"/>
    <cellStyle name="40% - Accent4 6 9 2 5" xfId="16738"/>
    <cellStyle name="40% - Accent4 6 9 2 6" xfId="19650"/>
    <cellStyle name="40% - Accent4 6 9 3" xfId="3180"/>
    <cellStyle name="40% - Accent4 6 9 4" xfId="6096"/>
    <cellStyle name="40% - Accent4 6 9 5" xfId="9008"/>
    <cellStyle name="40% - Accent4 6 9 6" xfId="11922"/>
    <cellStyle name="40% - Accent4 6 9 7" xfId="14834"/>
    <cellStyle name="40% - Accent4 6 9 8" xfId="17746"/>
    <cellStyle name="40% - Accent4 7" xfId="1116"/>
    <cellStyle name="40% - Accent4 7 10" xfId="2071"/>
    <cellStyle name="40% - Accent4 7 10 2" xfId="4988"/>
    <cellStyle name="40% - Accent4 7 10 3" xfId="7902"/>
    <cellStyle name="40% - Accent4 7 10 4" xfId="10816"/>
    <cellStyle name="40% - Accent4 7 10 5" xfId="13728"/>
    <cellStyle name="40% - Accent4 7 10 6" xfId="16640"/>
    <cellStyle name="40% - Accent4 7 10 7" xfId="19552"/>
    <cellStyle name="40% - Accent4 7 11" xfId="4092"/>
    <cellStyle name="40% - Accent4 7 11 2" xfId="7006"/>
    <cellStyle name="40% - Accent4 7 11 3" xfId="9920"/>
    <cellStyle name="40% - Accent4 7 11 4" xfId="12832"/>
    <cellStyle name="40% - Accent4 7 11 5" xfId="15744"/>
    <cellStyle name="40% - Accent4 7 11 6" xfId="18656"/>
    <cellStyle name="40% - Accent4 7 12" xfId="3082"/>
    <cellStyle name="40% - Accent4 7 12 2" xfId="21577"/>
    <cellStyle name="40% - Accent4 7 13" xfId="5998"/>
    <cellStyle name="40% - Accent4 7 14" xfId="8910"/>
    <cellStyle name="40% - Accent4 7 15" xfId="11824"/>
    <cellStyle name="40% - Accent4 7 16" xfId="14736"/>
    <cellStyle name="40% - Accent4 7 17" xfId="17648"/>
    <cellStyle name="40% - Accent4 7 2" xfId="1287"/>
    <cellStyle name="40% - Accent4 7 2 2" xfId="2296"/>
    <cellStyle name="40% - Accent4 7 2 2 2" xfId="5212"/>
    <cellStyle name="40% - Accent4 7 2 2 3" xfId="8126"/>
    <cellStyle name="40% - Accent4 7 2 2 4" xfId="11040"/>
    <cellStyle name="40% - Accent4 7 2 2 5" xfId="13952"/>
    <cellStyle name="40% - Accent4 7 2 2 6" xfId="16864"/>
    <cellStyle name="40% - Accent4 7 2 2 7" xfId="19776"/>
    <cellStyle name="40% - Accent4 7 2 3" xfId="4204"/>
    <cellStyle name="40% - Accent4 7 2 3 2" xfId="7118"/>
    <cellStyle name="40% - Accent4 7 2 3 3" xfId="10032"/>
    <cellStyle name="40% - Accent4 7 2 3 4" xfId="12944"/>
    <cellStyle name="40% - Accent4 7 2 3 5" xfId="15856"/>
    <cellStyle name="40% - Accent4 7 2 3 6" xfId="18768"/>
    <cellStyle name="40% - Accent4 7 2 4" xfId="3306"/>
    <cellStyle name="40% - Accent4 7 2 4 2" xfId="21578"/>
    <cellStyle name="40% - Accent4 7 2 5" xfId="6222"/>
    <cellStyle name="40% - Accent4 7 2 6" xfId="9134"/>
    <cellStyle name="40% - Accent4 7 2 7" xfId="12048"/>
    <cellStyle name="40% - Accent4 7 2 8" xfId="14960"/>
    <cellStyle name="40% - Accent4 7 2 9" xfId="17872"/>
    <cellStyle name="40% - Accent4 7 3" xfId="1399"/>
    <cellStyle name="40% - Accent4 7 3 2" xfId="2408"/>
    <cellStyle name="40% - Accent4 7 3 2 2" xfId="5324"/>
    <cellStyle name="40% - Accent4 7 3 2 3" xfId="8238"/>
    <cellStyle name="40% - Accent4 7 3 2 4" xfId="11152"/>
    <cellStyle name="40% - Accent4 7 3 2 5" xfId="14064"/>
    <cellStyle name="40% - Accent4 7 3 2 6" xfId="16976"/>
    <cellStyle name="40% - Accent4 7 3 2 7" xfId="19888"/>
    <cellStyle name="40% - Accent4 7 3 3" xfId="4316"/>
    <cellStyle name="40% - Accent4 7 3 3 2" xfId="7230"/>
    <cellStyle name="40% - Accent4 7 3 3 3" xfId="10144"/>
    <cellStyle name="40% - Accent4 7 3 3 4" xfId="13056"/>
    <cellStyle name="40% - Accent4 7 3 3 5" xfId="15968"/>
    <cellStyle name="40% - Accent4 7 3 3 6" xfId="18880"/>
    <cellStyle name="40% - Accent4 7 3 4" xfId="3418"/>
    <cellStyle name="40% - Accent4 7 3 4 2" xfId="21579"/>
    <cellStyle name="40% - Accent4 7 3 5" xfId="6334"/>
    <cellStyle name="40% - Accent4 7 3 6" xfId="9246"/>
    <cellStyle name="40% - Accent4 7 3 7" xfId="12160"/>
    <cellStyle name="40% - Accent4 7 3 8" xfId="15072"/>
    <cellStyle name="40% - Accent4 7 3 9" xfId="17984"/>
    <cellStyle name="40% - Accent4 7 4" xfId="1511"/>
    <cellStyle name="40% - Accent4 7 4 2" xfId="2520"/>
    <cellStyle name="40% - Accent4 7 4 2 2" xfId="5436"/>
    <cellStyle name="40% - Accent4 7 4 2 3" xfId="8350"/>
    <cellStyle name="40% - Accent4 7 4 2 4" xfId="11264"/>
    <cellStyle name="40% - Accent4 7 4 2 5" xfId="14176"/>
    <cellStyle name="40% - Accent4 7 4 2 6" xfId="17088"/>
    <cellStyle name="40% - Accent4 7 4 2 7" xfId="20000"/>
    <cellStyle name="40% - Accent4 7 4 3" xfId="4428"/>
    <cellStyle name="40% - Accent4 7 4 3 2" xfId="7342"/>
    <cellStyle name="40% - Accent4 7 4 3 3" xfId="10256"/>
    <cellStyle name="40% - Accent4 7 4 3 4" xfId="13168"/>
    <cellStyle name="40% - Accent4 7 4 3 5" xfId="16080"/>
    <cellStyle name="40% - Accent4 7 4 3 6" xfId="18992"/>
    <cellStyle name="40% - Accent4 7 4 4" xfId="3530"/>
    <cellStyle name="40% - Accent4 7 4 5" xfId="6446"/>
    <cellStyle name="40% - Accent4 7 4 6" xfId="9358"/>
    <cellStyle name="40% - Accent4 7 4 7" xfId="12272"/>
    <cellStyle name="40% - Accent4 7 4 8" xfId="15184"/>
    <cellStyle name="40% - Accent4 7 4 9" xfId="18096"/>
    <cellStyle name="40% - Accent4 7 5" xfId="1623"/>
    <cellStyle name="40% - Accent4 7 5 2" xfId="2632"/>
    <cellStyle name="40% - Accent4 7 5 2 2" xfId="5548"/>
    <cellStyle name="40% - Accent4 7 5 2 3" xfId="8462"/>
    <cellStyle name="40% - Accent4 7 5 2 4" xfId="11376"/>
    <cellStyle name="40% - Accent4 7 5 2 5" xfId="14288"/>
    <cellStyle name="40% - Accent4 7 5 2 6" xfId="17200"/>
    <cellStyle name="40% - Accent4 7 5 2 7" xfId="20112"/>
    <cellStyle name="40% - Accent4 7 5 3" xfId="4540"/>
    <cellStyle name="40% - Accent4 7 5 3 2" xfId="7454"/>
    <cellStyle name="40% - Accent4 7 5 3 3" xfId="10368"/>
    <cellStyle name="40% - Accent4 7 5 3 4" xfId="13280"/>
    <cellStyle name="40% - Accent4 7 5 3 5" xfId="16192"/>
    <cellStyle name="40% - Accent4 7 5 3 6" xfId="19104"/>
    <cellStyle name="40% - Accent4 7 5 4" xfId="3642"/>
    <cellStyle name="40% - Accent4 7 5 5" xfId="6558"/>
    <cellStyle name="40% - Accent4 7 5 6" xfId="9470"/>
    <cellStyle name="40% - Accent4 7 5 7" xfId="12384"/>
    <cellStyle name="40% - Accent4 7 5 8" xfId="15296"/>
    <cellStyle name="40% - Accent4 7 5 9" xfId="18208"/>
    <cellStyle name="40% - Accent4 7 6" xfId="1735"/>
    <cellStyle name="40% - Accent4 7 6 2" xfId="2744"/>
    <cellStyle name="40% - Accent4 7 6 2 2" xfId="5660"/>
    <cellStyle name="40% - Accent4 7 6 2 3" xfId="8574"/>
    <cellStyle name="40% - Accent4 7 6 2 4" xfId="11488"/>
    <cellStyle name="40% - Accent4 7 6 2 5" xfId="14400"/>
    <cellStyle name="40% - Accent4 7 6 2 6" xfId="17312"/>
    <cellStyle name="40% - Accent4 7 6 2 7" xfId="20224"/>
    <cellStyle name="40% - Accent4 7 6 3" xfId="4652"/>
    <cellStyle name="40% - Accent4 7 6 3 2" xfId="7566"/>
    <cellStyle name="40% - Accent4 7 6 3 3" xfId="10480"/>
    <cellStyle name="40% - Accent4 7 6 3 4" xfId="13392"/>
    <cellStyle name="40% - Accent4 7 6 3 5" xfId="16304"/>
    <cellStyle name="40% - Accent4 7 6 3 6" xfId="19216"/>
    <cellStyle name="40% - Accent4 7 6 4" xfId="3754"/>
    <cellStyle name="40% - Accent4 7 6 5" xfId="6670"/>
    <cellStyle name="40% - Accent4 7 6 6" xfId="9582"/>
    <cellStyle name="40% - Accent4 7 6 7" xfId="12496"/>
    <cellStyle name="40% - Accent4 7 6 8" xfId="15408"/>
    <cellStyle name="40% - Accent4 7 6 9" xfId="18320"/>
    <cellStyle name="40% - Accent4 7 7" xfId="1847"/>
    <cellStyle name="40% - Accent4 7 7 2" xfId="2856"/>
    <cellStyle name="40% - Accent4 7 7 2 2" xfId="5772"/>
    <cellStyle name="40% - Accent4 7 7 2 3" xfId="8686"/>
    <cellStyle name="40% - Accent4 7 7 2 4" xfId="11600"/>
    <cellStyle name="40% - Accent4 7 7 2 5" xfId="14512"/>
    <cellStyle name="40% - Accent4 7 7 2 6" xfId="17424"/>
    <cellStyle name="40% - Accent4 7 7 2 7" xfId="20336"/>
    <cellStyle name="40% - Accent4 7 7 3" xfId="4764"/>
    <cellStyle name="40% - Accent4 7 7 3 2" xfId="7678"/>
    <cellStyle name="40% - Accent4 7 7 3 3" xfId="10592"/>
    <cellStyle name="40% - Accent4 7 7 3 4" xfId="13504"/>
    <cellStyle name="40% - Accent4 7 7 3 5" xfId="16416"/>
    <cellStyle name="40% - Accent4 7 7 3 6" xfId="19328"/>
    <cellStyle name="40% - Accent4 7 7 4" xfId="3866"/>
    <cellStyle name="40% - Accent4 7 7 5" xfId="6782"/>
    <cellStyle name="40% - Accent4 7 7 6" xfId="9694"/>
    <cellStyle name="40% - Accent4 7 7 7" xfId="12608"/>
    <cellStyle name="40% - Accent4 7 7 8" xfId="15520"/>
    <cellStyle name="40% - Accent4 7 7 9" xfId="18432"/>
    <cellStyle name="40% - Accent4 7 8" xfId="1959"/>
    <cellStyle name="40% - Accent4 7 8 2" xfId="2968"/>
    <cellStyle name="40% - Accent4 7 8 2 2" xfId="5884"/>
    <cellStyle name="40% - Accent4 7 8 2 3" xfId="8798"/>
    <cellStyle name="40% - Accent4 7 8 2 4" xfId="11712"/>
    <cellStyle name="40% - Accent4 7 8 2 5" xfId="14624"/>
    <cellStyle name="40% - Accent4 7 8 2 6" xfId="17536"/>
    <cellStyle name="40% - Accent4 7 8 2 7" xfId="20448"/>
    <cellStyle name="40% - Accent4 7 8 3" xfId="4876"/>
    <cellStyle name="40% - Accent4 7 8 3 2" xfId="7790"/>
    <cellStyle name="40% - Accent4 7 8 3 3" xfId="10704"/>
    <cellStyle name="40% - Accent4 7 8 3 4" xfId="13616"/>
    <cellStyle name="40% - Accent4 7 8 3 5" xfId="16528"/>
    <cellStyle name="40% - Accent4 7 8 3 6" xfId="19440"/>
    <cellStyle name="40% - Accent4 7 8 4" xfId="3978"/>
    <cellStyle name="40% - Accent4 7 8 5" xfId="6894"/>
    <cellStyle name="40% - Accent4 7 8 6" xfId="9806"/>
    <cellStyle name="40% - Accent4 7 8 7" xfId="12720"/>
    <cellStyle name="40% - Accent4 7 8 8" xfId="15632"/>
    <cellStyle name="40% - Accent4 7 8 9" xfId="18544"/>
    <cellStyle name="40% - Accent4 7 9" xfId="2184"/>
    <cellStyle name="40% - Accent4 7 9 2" xfId="5100"/>
    <cellStyle name="40% - Accent4 7 9 2 2" xfId="8014"/>
    <cellStyle name="40% - Accent4 7 9 2 3" xfId="10928"/>
    <cellStyle name="40% - Accent4 7 9 2 4" xfId="13840"/>
    <cellStyle name="40% - Accent4 7 9 2 5" xfId="16752"/>
    <cellStyle name="40% - Accent4 7 9 2 6" xfId="19664"/>
    <cellStyle name="40% - Accent4 7 9 3" xfId="3194"/>
    <cellStyle name="40% - Accent4 7 9 4" xfId="6110"/>
    <cellStyle name="40% - Accent4 7 9 5" xfId="9022"/>
    <cellStyle name="40% - Accent4 7 9 6" xfId="11936"/>
    <cellStyle name="40% - Accent4 7 9 7" xfId="14848"/>
    <cellStyle name="40% - Accent4 7 9 8" xfId="17760"/>
    <cellStyle name="40% - Accent4 8" xfId="1130"/>
    <cellStyle name="40% - Accent4 8 10" xfId="2085"/>
    <cellStyle name="40% - Accent4 8 10 2" xfId="5002"/>
    <cellStyle name="40% - Accent4 8 10 3" xfId="7916"/>
    <cellStyle name="40% - Accent4 8 10 4" xfId="10830"/>
    <cellStyle name="40% - Accent4 8 10 5" xfId="13742"/>
    <cellStyle name="40% - Accent4 8 10 6" xfId="16654"/>
    <cellStyle name="40% - Accent4 8 10 7" xfId="19566"/>
    <cellStyle name="40% - Accent4 8 11" xfId="4106"/>
    <cellStyle name="40% - Accent4 8 11 2" xfId="7020"/>
    <cellStyle name="40% - Accent4 8 11 3" xfId="9934"/>
    <cellStyle name="40% - Accent4 8 11 4" xfId="12846"/>
    <cellStyle name="40% - Accent4 8 11 5" xfId="15758"/>
    <cellStyle name="40% - Accent4 8 11 6" xfId="18670"/>
    <cellStyle name="40% - Accent4 8 12" xfId="3096"/>
    <cellStyle name="40% - Accent4 8 12 2" xfId="21580"/>
    <cellStyle name="40% - Accent4 8 13" xfId="6012"/>
    <cellStyle name="40% - Accent4 8 14" xfId="8924"/>
    <cellStyle name="40% - Accent4 8 15" xfId="11838"/>
    <cellStyle name="40% - Accent4 8 16" xfId="14750"/>
    <cellStyle name="40% - Accent4 8 17" xfId="17662"/>
    <cellStyle name="40% - Accent4 8 2" xfId="1301"/>
    <cellStyle name="40% - Accent4 8 2 2" xfId="2310"/>
    <cellStyle name="40% - Accent4 8 2 2 2" xfId="5226"/>
    <cellStyle name="40% - Accent4 8 2 2 3" xfId="8140"/>
    <cellStyle name="40% - Accent4 8 2 2 4" xfId="11054"/>
    <cellStyle name="40% - Accent4 8 2 2 5" xfId="13966"/>
    <cellStyle name="40% - Accent4 8 2 2 6" xfId="16878"/>
    <cellStyle name="40% - Accent4 8 2 2 7" xfId="19790"/>
    <cellStyle name="40% - Accent4 8 2 3" xfId="4218"/>
    <cellStyle name="40% - Accent4 8 2 3 2" xfId="7132"/>
    <cellStyle name="40% - Accent4 8 2 3 3" xfId="10046"/>
    <cellStyle name="40% - Accent4 8 2 3 4" xfId="12958"/>
    <cellStyle name="40% - Accent4 8 2 3 5" xfId="15870"/>
    <cellStyle name="40% - Accent4 8 2 3 6" xfId="18782"/>
    <cellStyle name="40% - Accent4 8 2 4" xfId="3320"/>
    <cellStyle name="40% - Accent4 8 2 4 2" xfId="21581"/>
    <cellStyle name="40% - Accent4 8 2 5" xfId="6236"/>
    <cellStyle name="40% - Accent4 8 2 6" xfId="9148"/>
    <cellStyle name="40% - Accent4 8 2 7" xfId="12062"/>
    <cellStyle name="40% - Accent4 8 2 8" xfId="14974"/>
    <cellStyle name="40% - Accent4 8 2 9" xfId="17886"/>
    <cellStyle name="40% - Accent4 8 3" xfId="1413"/>
    <cellStyle name="40% - Accent4 8 3 2" xfId="2422"/>
    <cellStyle name="40% - Accent4 8 3 2 2" xfId="5338"/>
    <cellStyle name="40% - Accent4 8 3 2 3" xfId="8252"/>
    <cellStyle name="40% - Accent4 8 3 2 4" xfId="11166"/>
    <cellStyle name="40% - Accent4 8 3 2 5" xfId="14078"/>
    <cellStyle name="40% - Accent4 8 3 2 6" xfId="16990"/>
    <cellStyle name="40% - Accent4 8 3 2 7" xfId="19902"/>
    <cellStyle name="40% - Accent4 8 3 3" xfId="4330"/>
    <cellStyle name="40% - Accent4 8 3 3 2" xfId="7244"/>
    <cellStyle name="40% - Accent4 8 3 3 3" xfId="10158"/>
    <cellStyle name="40% - Accent4 8 3 3 4" xfId="13070"/>
    <cellStyle name="40% - Accent4 8 3 3 5" xfId="15982"/>
    <cellStyle name="40% - Accent4 8 3 3 6" xfId="18894"/>
    <cellStyle name="40% - Accent4 8 3 4" xfId="3432"/>
    <cellStyle name="40% - Accent4 8 3 4 2" xfId="21582"/>
    <cellStyle name="40% - Accent4 8 3 5" xfId="6348"/>
    <cellStyle name="40% - Accent4 8 3 6" xfId="9260"/>
    <cellStyle name="40% - Accent4 8 3 7" xfId="12174"/>
    <cellStyle name="40% - Accent4 8 3 8" xfId="15086"/>
    <cellStyle name="40% - Accent4 8 3 9" xfId="17998"/>
    <cellStyle name="40% - Accent4 8 4" xfId="1525"/>
    <cellStyle name="40% - Accent4 8 4 2" xfId="2534"/>
    <cellStyle name="40% - Accent4 8 4 2 2" xfId="5450"/>
    <cellStyle name="40% - Accent4 8 4 2 3" xfId="8364"/>
    <cellStyle name="40% - Accent4 8 4 2 4" xfId="11278"/>
    <cellStyle name="40% - Accent4 8 4 2 5" xfId="14190"/>
    <cellStyle name="40% - Accent4 8 4 2 6" xfId="17102"/>
    <cellStyle name="40% - Accent4 8 4 2 7" xfId="20014"/>
    <cellStyle name="40% - Accent4 8 4 3" xfId="4442"/>
    <cellStyle name="40% - Accent4 8 4 3 2" xfId="7356"/>
    <cellStyle name="40% - Accent4 8 4 3 3" xfId="10270"/>
    <cellStyle name="40% - Accent4 8 4 3 4" xfId="13182"/>
    <cellStyle name="40% - Accent4 8 4 3 5" xfId="16094"/>
    <cellStyle name="40% - Accent4 8 4 3 6" xfId="19006"/>
    <cellStyle name="40% - Accent4 8 4 4" xfId="3544"/>
    <cellStyle name="40% - Accent4 8 4 5" xfId="6460"/>
    <cellStyle name="40% - Accent4 8 4 6" xfId="9372"/>
    <cellStyle name="40% - Accent4 8 4 7" xfId="12286"/>
    <cellStyle name="40% - Accent4 8 4 8" xfId="15198"/>
    <cellStyle name="40% - Accent4 8 4 9" xfId="18110"/>
    <cellStyle name="40% - Accent4 8 5" xfId="1637"/>
    <cellStyle name="40% - Accent4 8 5 2" xfId="2646"/>
    <cellStyle name="40% - Accent4 8 5 2 2" xfId="5562"/>
    <cellStyle name="40% - Accent4 8 5 2 3" xfId="8476"/>
    <cellStyle name="40% - Accent4 8 5 2 4" xfId="11390"/>
    <cellStyle name="40% - Accent4 8 5 2 5" xfId="14302"/>
    <cellStyle name="40% - Accent4 8 5 2 6" xfId="17214"/>
    <cellStyle name="40% - Accent4 8 5 2 7" xfId="20126"/>
    <cellStyle name="40% - Accent4 8 5 3" xfId="4554"/>
    <cellStyle name="40% - Accent4 8 5 3 2" xfId="7468"/>
    <cellStyle name="40% - Accent4 8 5 3 3" xfId="10382"/>
    <cellStyle name="40% - Accent4 8 5 3 4" xfId="13294"/>
    <cellStyle name="40% - Accent4 8 5 3 5" xfId="16206"/>
    <cellStyle name="40% - Accent4 8 5 3 6" xfId="19118"/>
    <cellStyle name="40% - Accent4 8 5 4" xfId="3656"/>
    <cellStyle name="40% - Accent4 8 5 5" xfId="6572"/>
    <cellStyle name="40% - Accent4 8 5 6" xfId="9484"/>
    <cellStyle name="40% - Accent4 8 5 7" xfId="12398"/>
    <cellStyle name="40% - Accent4 8 5 8" xfId="15310"/>
    <cellStyle name="40% - Accent4 8 5 9" xfId="18222"/>
    <cellStyle name="40% - Accent4 8 6" xfId="1749"/>
    <cellStyle name="40% - Accent4 8 6 2" xfId="2758"/>
    <cellStyle name="40% - Accent4 8 6 2 2" xfId="5674"/>
    <cellStyle name="40% - Accent4 8 6 2 3" xfId="8588"/>
    <cellStyle name="40% - Accent4 8 6 2 4" xfId="11502"/>
    <cellStyle name="40% - Accent4 8 6 2 5" xfId="14414"/>
    <cellStyle name="40% - Accent4 8 6 2 6" xfId="17326"/>
    <cellStyle name="40% - Accent4 8 6 2 7" xfId="20238"/>
    <cellStyle name="40% - Accent4 8 6 3" xfId="4666"/>
    <cellStyle name="40% - Accent4 8 6 3 2" xfId="7580"/>
    <cellStyle name="40% - Accent4 8 6 3 3" xfId="10494"/>
    <cellStyle name="40% - Accent4 8 6 3 4" xfId="13406"/>
    <cellStyle name="40% - Accent4 8 6 3 5" xfId="16318"/>
    <cellStyle name="40% - Accent4 8 6 3 6" xfId="19230"/>
    <cellStyle name="40% - Accent4 8 6 4" xfId="3768"/>
    <cellStyle name="40% - Accent4 8 6 5" xfId="6684"/>
    <cellStyle name="40% - Accent4 8 6 6" xfId="9596"/>
    <cellStyle name="40% - Accent4 8 6 7" xfId="12510"/>
    <cellStyle name="40% - Accent4 8 6 8" xfId="15422"/>
    <cellStyle name="40% - Accent4 8 6 9" xfId="18334"/>
    <cellStyle name="40% - Accent4 8 7" xfId="1861"/>
    <cellStyle name="40% - Accent4 8 7 2" xfId="2870"/>
    <cellStyle name="40% - Accent4 8 7 2 2" xfId="5786"/>
    <cellStyle name="40% - Accent4 8 7 2 3" xfId="8700"/>
    <cellStyle name="40% - Accent4 8 7 2 4" xfId="11614"/>
    <cellStyle name="40% - Accent4 8 7 2 5" xfId="14526"/>
    <cellStyle name="40% - Accent4 8 7 2 6" xfId="17438"/>
    <cellStyle name="40% - Accent4 8 7 2 7" xfId="20350"/>
    <cellStyle name="40% - Accent4 8 7 3" xfId="4778"/>
    <cellStyle name="40% - Accent4 8 7 3 2" xfId="7692"/>
    <cellStyle name="40% - Accent4 8 7 3 3" xfId="10606"/>
    <cellStyle name="40% - Accent4 8 7 3 4" xfId="13518"/>
    <cellStyle name="40% - Accent4 8 7 3 5" xfId="16430"/>
    <cellStyle name="40% - Accent4 8 7 3 6" xfId="19342"/>
    <cellStyle name="40% - Accent4 8 7 4" xfId="3880"/>
    <cellStyle name="40% - Accent4 8 7 5" xfId="6796"/>
    <cellStyle name="40% - Accent4 8 7 6" xfId="9708"/>
    <cellStyle name="40% - Accent4 8 7 7" xfId="12622"/>
    <cellStyle name="40% - Accent4 8 7 8" xfId="15534"/>
    <cellStyle name="40% - Accent4 8 7 9" xfId="18446"/>
    <cellStyle name="40% - Accent4 8 8" xfId="1973"/>
    <cellStyle name="40% - Accent4 8 8 2" xfId="2982"/>
    <cellStyle name="40% - Accent4 8 8 2 2" xfId="5898"/>
    <cellStyle name="40% - Accent4 8 8 2 3" xfId="8812"/>
    <cellStyle name="40% - Accent4 8 8 2 4" xfId="11726"/>
    <cellStyle name="40% - Accent4 8 8 2 5" xfId="14638"/>
    <cellStyle name="40% - Accent4 8 8 2 6" xfId="17550"/>
    <cellStyle name="40% - Accent4 8 8 2 7" xfId="20462"/>
    <cellStyle name="40% - Accent4 8 8 3" xfId="4890"/>
    <cellStyle name="40% - Accent4 8 8 3 2" xfId="7804"/>
    <cellStyle name="40% - Accent4 8 8 3 3" xfId="10718"/>
    <cellStyle name="40% - Accent4 8 8 3 4" xfId="13630"/>
    <cellStyle name="40% - Accent4 8 8 3 5" xfId="16542"/>
    <cellStyle name="40% - Accent4 8 8 3 6" xfId="19454"/>
    <cellStyle name="40% - Accent4 8 8 4" xfId="3992"/>
    <cellStyle name="40% - Accent4 8 8 5" xfId="6908"/>
    <cellStyle name="40% - Accent4 8 8 6" xfId="9820"/>
    <cellStyle name="40% - Accent4 8 8 7" xfId="12734"/>
    <cellStyle name="40% - Accent4 8 8 8" xfId="15646"/>
    <cellStyle name="40% - Accent4 8 8 9" xfId="18558"/>
    <cellStyle name="40% - Accent4 8 9" xfId="2198"/>
    <cellStyle name="40% - Accent4 8 9 2" xfId="5114"/>
    <cellStyle name="40% - Accent4 8 9 2 2" xfId="8028"/>
    <cellStyle name="40% - Accent4 8 9 2 3" xfId="10942"/>
    <cellStyle name="40% - Accent4 8 9 2 4" xfId="13854"/>
    <cellStyle name="40% - Accent4 8 9 2 5" xfId="16766"/>
    <cellStyle name="40% - Accent4 8 9 2 6" xfId="19678"/>
    <cellStyle name="40% - Accent4 8 9 3" xfId="3208"/>
    <cellStyle name="40% - Accent4 8 9 4" xfId="6124"/>
    <cellStyle name="40% - Accent4 8 9 5" xfId="9036"/>
    <cellStyle name="40% - Accent4 8 9 6" xfId="11950"/>
    <cellStyle name="40% - Accent4 8 9 7" xfId="14862"/>
    <cellStyle name="40% - Accent4 8 9 8" xfId="17774"/>
    <cellStyle name="40% - Accent4 9" xfId="1144"/>
    <cellStyle name="40% - Accent4 9 2" xfId="21584"/>
    <cellStyle name="40% - Accent4 9 3" xfId="21585"/>
    <cellStyle name="40% - Accent4 9 4" xfId="21583"/>
    <cellStyle name="40% - Accent5 10" xfId="1203"/>
    <cellStyle name="40% - Accent5 10 2" xfId="2212"/>
    <cellStyle name="40% - Accent5 10 2 2" xfId="5128"/>
    <cellStyle name="40% - Accent5 10 2 2 2" xfId="21588"/>
    <cellStyle name="40% - Accent5 10 2 3" xfId="8042"/>
    <cellStyle name="40% - Accent5 10 2 4" xfId="10956"/>
    <cellStyle name="40% - Accent5 10 2 5" xfId="13868"/>
    <cellStyle name="40% - Accent5 10 2 6" xfId="16780"/>
    <cellStyle name="40% - Accent5 10 2 7" xfId="19692"/>
    <cellStyle name="40% - Accent5 10 3" xfId="4120"/>
    <cellStyle name="40% - Accent5 10 3 2" xfId="7034"/>
    <cellStyle name="40% - Accent5 10 3 2 2" xfId="21589"/>
    <cellStyle name="40% - Accent5 10 3 3" xfId="9948"/>
    <cellStyle name="40% - Accent5 10 3 4" xfId="12860"/>
    <cellStyle name="40% - Accent5 10 3 5" xfId="15772"/>
    <cellStyle name="40% - Accent5 10 3 6" xfId="18684"/>
    <cellStyle name="40% - Accent5 10 4" xfId="3222"/>
    <cellStyle name="40% - Accent5 10 4 2" xfId="21587"/>
    <cellStyle name="40% - Accent5 10 5" xfId="6138"/>
    <cellStyle name="40% - Accent5 10 6" xfId="9050"/>
    <cellStyle name="40% - Accent5 10 7" xfId="11964"/>
    <cellStyle name="40% - Accent5 10 8" xfId="14876"/>
    <cellStyle name="40% - Accent5 10 9" xfId="17788"/>
    <cellStyle name="40% - Accent5 11" xfId="1315"/>
    <cellStyle name="40% - Accent5 11 2" xfId="2324"/>
    <cellStyle name="40% - Accent5 11 2 2" xfId="5240"/>
    <cellStyle name="40% - Accent5 11 2 2 2" xfId="21591"/>
    <cellStyle name="40% - Accent5 11 2 3" xfId="8154"/>
    <cellStyle name="40% - Accent5 11 2 4" xfId="11068"/>
    <cellStyle name="40% - Accent5 11 2 5" xfId="13980"/>
    <cellStyle name="40% - Accent5 11 2 6" xfId="16892"/>
    <cellStyle name="40% - Accent5 11 2 7" xfId="19804"/>
    <cellStyle name="40% - Accent5 11 3" xfId="4232"/>
    <cellStyle name="40% - Accent5 11 3 2" xfId="7146"/>
    <cellStyle name="40% - Accent5 11 3 2 2" xfId="21592"/>
    <cellStyle name="40% - Accent5 11 3 3" xfId="10060"/>
    <cellStyle name="40% - Accent5 11 3 4" xfId="12972"/>
    <cellStyle name="40% - Accent5 11 3 5" xfId="15884"/>
    <cellStyle name="40% - Accent5 11 3 6" xfId="18796"/>
    <cellStyle name="40% - Accent5 11 4" xfId="3334"/>
    <cellStyle name="40% - Accent5 11 4 2" xfId="21590"/>
    <cellStyle name="40% - Accent5 11 5" xfId="6250"/>
    <cellStyle name="40% - Accent5 11 6" xfId="9162"/>
    <cellStyle name="40% - Accent5 11 7" xfId="12076"/>
    <cellStyle name="40% - Accent5 11 8" xfId="14988"/>
    <cellStyle name="40% - Accent5 11 9" xfId="17900"/>
    <cellStyle name="40% - Accent5 12" xfId="1427"/>
    <cellStyle name="40% - Accent5 12 2" xfId="2436"/>
    <cellStyle name="40% - Accent5 12 2 2" xfId="5352"/>
    <cellStyle name="40% - Accent5 12 2 2 2" xfId="21594"/>
    <cellStyle name="40% - Accent5 12 2 3" xfId="8266"/>
    <cellStyle name="40% - Accent5 12 2 4" xfId="11180"/>
    <cellStyle name="40% - Accent5 12 2 5" xfId="14092"/>
    <cellStyle name="40% - Accent5 12 2 6" xfId="17004"/>
    <cellStyle name="40% - Accent5 12 2 7" xfId="19916"/>
    <cellStyle name="40% - Accent5 12 3" xfId="4344"/>
    <cellStyle name="40% - Accent5 12 3 2" xfId="7258"/>
    <cellStyle name="40% - Accent5 12 3 2 2" xfId="21595"/>
    <cellStyle name="40% - Accent5 12 3 3" xfId="10172"/>
    <cellStyle name="40% - Accent5 12 3 4" xfId="13084"/>
    <cellStyle name="40% - Accent5 12 3 5" xfId="15996"/>
    <cellStyle name="40% - Accent5 12 3 6" xfId="18908"/>
    <cellStyle name="40% - Accent5 12 4" xfId="3446"/>
    <cellStyle name="40% - Accent5 12 4 2" xfId="21593"/>
    <cellStyle name="40% - Accent5 12 5" xfId="6362"/>
    <cellStyle name="40% - Accent5 12 6" xfId="9274"/>
    <cellStyle name="40% - Accent5 12 7" xfId="12188"/>
    <cellStyle name="40% - Accent5 12 8" xfId="15100"/>
    <cellStyle name="40% - Accent5 12 9" xfId="18012"/>
    <cellStyle name="40% - Accent5 13" xfId="1539"/>
    <cellStyle name="40% - Accent5 13 2" xfId="2548"/>
    <cellStyle name="40% - Accent5 13 2 2" xfId="5464"/>
    <cellStyle name="40% - Accent5 13 2 2 2" xfId="21597"/>
    <cellStyle name="40% - Accent5 13 2 3" xfId="8378"/>
    <cellStyle name="40% - Accent5 13 2 4" xfId="11292"/>
    <cellStyle name="40% - Accent5 13 2 5" xfId="14204"/>
    <cellStyle name="40% - Accent5 13 2 6" xfId="17116"/>
    <cellStyle name="40% - Accent5 13 2 7" xfId="20028"/>
    <cellStyle name="40% - Accent5 13 3" xfId="4456"/>
    <cellStyle name="40% - Accent5 13 3 2" xfId="7370"/>
    <cellStyle name="40% - Accent5 13 3 2 2" xfId="21598"/>
    <cellStyle name="40% - Accent5 13 3 3" xfId="10284"/>
    <cellStyle name="40% - Accent5 13 3 4" xfId="13196"/>
    <cellStyle name="40% - Accent5 13 3 5" xfId="16108"/>
    <cellStyle name="40% - Accent5 13 3 6" xfId="19020"/>
    <cellStyle name="40% - Accent5 13 4" xfId="3558"/>
    <cellStyle name="40% - Accent5 13 4 2" xfId="21596"/>
    <cellStyle name="40% - Accent5 13 5" xfId="6474"/>
    <cellStyle name="40% - Accent5 13 6" xfId="9386"/>
    <cellStyle name="40% - Accent5 13 7" xfId="12300"/>
    <cellStyle name="40% - Accent5 13 8" xfId="15212"/>
    <cellStyle name="40% - Accent5 13 9" xfId="18124"/>
    <cellStyle name="40% - Accent5 14" xfId="1651"/>
    <cellStyle name="40% - Accent5 14 2" xfId="2660"/>
    <cellStyle name="40% - Accent5 14 2 2" xfId="5576"/>
    <cellStyle name="40% - Accent5 14 2 2 2" xfId="21600"/>
    <cellStyle name="40% - Accent5 14 2 3" xfId="8490"/>
    <cellStyle name="40% - Accent5 14 2 4" xfId="11404"/>
    <cellStyle name="40% - Accent5 14 2 5" xfId="14316"/>
    <cellStyle name="40% - Accent5 14 2 6" xfId="17228"/>
    <cellStyle name="40% - Accent5 14 2 7" xfId="20140"/>
    <cellStyle name="40% - Accent5 14 3" xfId="4568"/>
    <cellStyle name="40% - Accent5 14 3 2" xfId="7482"/>
    <cellStyle name="40% - Accent5 14 3 2 2" xfId="21601"/>
    <cellStyle name="40% - Accent5 14 3 3" xfId="10396"/>
    <cellStyle name="40% - Accent5 14 3 4" xfId="13308"/>
    <cellStyle name="40% - Accent5 14 3 5" xfId="16220"/>
    <cellStyle name="40% - Accent5 14 3 6" xfId="19132"/>
    <cellStyle name="40% - Accent5 14 4" xfId="3670"/>
    <cellStyle name="40% - Accent5 14 4 2" xfId="21599"/>
    <cellStyle name="40% - Accent5 14 5" xfId="6586"/>
    <cellStyle name="40% - Accent5 14 6" xfId="9498"/>
    <cellStyle name="40% - Accent5 14 7" xfId="12412"/>
    <cellStyle name="40% - Accent5 14 8" xfId="15324"/>
    <cellStyle name="40% - Accent5 14 9" xfId="18236"/>
    <cellStyle name="40% - Accent5 15" xfId="1763"/>
    <cellStyle name="40% - Accent5 15 2" xfId="2772"/>
    <cellStyle name="40% - Accent5 15 2 2" xfId="5688"/>
    <cellStyle name="40% - Accent5 15 2 2 2" xfId="21603"/>
    <cellStyle name="40% - Accent5 15 2 3" xfId="8602"/>
    <cellStyle name="40% - Accent5 15 2 4" xfId="11516"/>
    <cellStyle name="40% - Accent5 15 2 5" xfId="14428"/>
    <cellStyle name="40% - Accent5 15 2 6" xfId="17340"/>
    <cellStyle name="40% - Accent5 15 2 7" xfId="20252"/>
    <cellStyle name="40% - Accent5 15 3" xfId="4680"/>
    <cellStyle name="40% - Accent5 15 3 2" xfId="7594"/>
    <cellStyle name="40% - Accent5 15 3 2 2" xfId="21604"/>
    <cellStyle name="40% - Accent5 15 3 3" xfId="10508"/>
    <cellStyle name="40% - Accent5 15 3 4" xfId="13420"/>
    <cellStyle name="40% - Accent5 15 3 5" xfId="16332"/>
    <cellStyle name="40% - Accent5 15 3 6" xfId="19244"/>
    <cellStyle name="40% - Accent5 15 4" xfId="3782"/>
    <cellStyle name="40% - Accent5 15 4 2" xfId="21602"/>
    <cellStyle name="40% - Accent5 15 5" xfId="6698"/>
    <cellStyle name="40% - Accent5 15 6" xfId="9610"/>
    <cellStyle name="40% - Accent5 15 7" xfId="12524"/>
    <cellStyle name="40% - Accent5 15 8" xfId="15436"/>
    <cellStyle name="40% - Accent5 15 9" xfId="18348"/>
    <cellStyle name="40% - Accent5 16" xfId="1875"/>
    <cellStyle name="40% - Accent5 16 2" xfId="2884"/>
    <cellStyle name="40% - Accent5 16 2 2" xfId="5800"/>
    <cellStyle name="40% - Accent5 16 2 2 2" xfId="21606"/>
    <cellStyle name="40% - Accent5 16 2 3" xfId="8714"/>
    <cellStyle name="40% - Accent5 16 2 4" xfId="11628"/>
    <cellStyle name="40% - Accent5 16 2 5" xfId="14540"/>
    <cellStyle name="40% - Accent5 16 2 6" xfId="17452"/>
    <cellStyle name="40% - Accent5 16 2 7" xfId="20364"/>
    <cellStyle name="40% - Accent5 16 3" xfId="4792"/>
    <cellStyle name="40% - Accent5 16 3 2" xfId="7706"/>
    <cellStyle name="40% - Accent5 16 3 2 2" xfId="21607"/>
    <cellStyle name="40% - Accent5 16 3 3" xfId="10620"/>
    <cellStyle name="40% - Accent5 16 3 4" xfId="13532"/>
    <cellStyle name="40% - Accent5 16 3 5" xfId="16444"/>
    <cellStyle name="40% - Accent5 16 3 6" xfId="19356"/>
    <cellStyle name="40% - Accent5 16 4" xfId="3894"/>
    <cellStyle name="40% - Accent5 16 4 2" xfId="21605"/>
    <cellStyle name="40% - Accent5 16 5" xfId="6810"/>
    <cellStyle name="40% - Accent5 16 6" xfId="9722"/>
    <cellStyle name="40% - Accent5 16 7" xfId="12636"/>
    <cellStyle name="40% - Accent5 16 8" xfId="15548"/>
    <cellStyle name="40% - Accent5 16 9" xfId="18460"/>
    <cellStyle name="40% - Accent5 17" xfId="2100"/>
    <cellStyle name="40% - Accent5 17 2" xfId="5016"/>
    <cellStyle name="40% - Accent5 17 2 2" xfId="7930"/>
    <cellStyle name="40% - Accent5 17 2 2 2" xfId="21609"/>
    <cellStyle name="40% - Accent5 17 2 3" xfId="10844"/>
    <cellStyle name="40% - Accent5 17 2 4" xfId="13756"/>
    <cellStyle name="40% - Accent5 17 2 5" xfId="16668"/>
    <cellStyle name="40% - Accent5 17 2 6" xfId="19580"/>
    <cellStyle name="40% - Accent5 17 3" xfId="3110"/>
    <cellStyle name="40% - Accent5 17 3 2" xfId="21610"/>
    <cellStyle name="40% - Accent5 17 4" xfId="6026"/>
    <cellStyle name="40% - Accent5 17 4 2" xfId="21608"/>
    <cellStyle name="40% - Accent5 17 5" xfId="8938"/>
    <cellStyle name="40% - Accent5 17 6" xfId="11852"/>
    <cellStyle name="40% - Accent5 17 7" xfId="14764"/>
    <cellStyle name="40% - Accent5 17 8" xfId="17676"/>
    <cellStyle name="40% - Accent5 18" xfId="1987"/>
    <cellStyle name="40% - Accent5 18 2" xfId="4904"/>
    <cellStyle name="40% - Accent5 18 2 2" xfId="21612"/>
    <cellStyle name="40% - Accent5 18 3" xfId="7818"/>
    <cellStyle name="40% - Accent5 18 3 2" xfId="21613"/>
    <cellStyle name="40% - Accent5 18 4" xfId="10732"/>
    <cellStyle name="40% - Accent5 18 4 2" xfId="21611"/>
    <cellStyle name="40% - Accent5 18 5" xfId="13644"/>
    <cellStyle name="40% - Accent5 18 6" xfId="16556"/>
    <cellStyle name="40% - Accent5 18 7" xfId="19468"/>
    <cellStyle name="40% - Accent5 19" xfId="4008"/>
    <cellStyle name="40% - Accent5 19 2" xfId="6922"/>
    <cellStyle name="40% - Accent5 19 2 2" xfId="21615"/>
    <cellStyle name="40% - Accent5 19 3" xfId="9836"/>
    <cellStyle name="40% - Accent5 19 3 2" xfId="21616"/>
    <cellStyle name="40% - Accent5 19 4" xfId="12748"/>
    <cellStyle name="40% - Accent5 19 4 2" xfId="21614"/>
    <cellStyle name="40% - Accent5 19 5" xfId="15660"/>
    <cellStyle name="40% - Accent5 19 6" xfId="18572"/>
    <cellStyle name="40% - Accent5 2" xfId="283"/>
    <cellStyle name="40% - Accent5 2 10" xfId="2116"/>
    <cellStyle name="40% - Accent5 2 10 2" xfId="5032"/>
    <cellStyle name="40% - Accent5 2 10 2 2" xfId="7946"/>
    <cellStyle name="40% - Accent5 2 10 2 3" xfId="10860"/>
    <cellStyle name="40% - Accent5 2 10 2 4" xfId="13772"/>
    <cellStyle name="40% - Accent5 2 10 2 5" xfId="16684"/>
    <cellStyle name="40% - Accent5 2 10 2 6" xfId="19596"/>
    <cellStyle name="40% - Accent5 2 10 3" xfId="3126"/>
    <cellStyle name="40% - Accent5 2 10 3 2" xfId="21618"/>
    <cellStyle name="40% - Accent5 2 10 4" xfId="6042"/>
    <cellStyle name="40% - Accent5 2 10 5" xfId="8954"/>
    <cellStyle name="40% - Accent5 2 10 6" xfId="11868"/>
    <cellStyle name="40% - Accent5 2 10 7" xfId="14780"/>
    <cellStyle name="40% - Accent5 2 10 8" xfId="17692"/>
    <cellStyle name="40% - Accent5 2 11" xfId="2003"/>
    <cellStyle name="40% - Accent5 2 11 2" xfId="4920"/>
    <cellStyle name="40% - Accent5 2 11 2 2" xfId="21619"/>
    <cellStyle name="40% - Accent5 2 11 3" xfId="7834"/>
    <cellStyle name="40% - Accent5 2 11 4" xfId="10748"/>
    <cellStyle name="40% - Accent5 2 11 5" xfId="13660"/>
    <cellStyle name="40% - Accent5 2 11 6" xfId="16572"/>
    <cellStyle name="40% - Accent5 2 11 7" xfId="19484"/>
    <cellStyle name="40% - Accent5 2 12" xfId="4024"/>
    <cellStyle name="40% - Accent5 2 12 2" xfId="6938"/>
    <cellStyle name="40% - Accent5 2 12 2 2" xfId="21620"/>
    <cellStyle name="40% - Accent5 2 12 3" xfId="9852"/>
    <cellStyle name="40% - Accent5 2 12 4" xfId="12764"/>
    <cellStyle name="40% - Accent5 2 12 5" xfId="15676"/>
    <cellStyle name="40% - Accent5 2 12 6" xfId="18588"/>
    <cellStyle name="40% - Accent5 2 13" xfId="3014"/>
    <cellStyle name="40% - Accent5 2 13 2" xfId="21621"/>
    <cellStyle name="40% - Accent5 2 14" xfId="5930"/>
    <cellStyle name="40% - Accent5 2 14 2" xfId="21622"/>
    <cellStyle name="40% - Accent5 2 15" xfId="8842"/>
    <cellStyle name="40% - Accent5 2 15 2" xfId="21623"/>
    <cellStyle name="40% - Accent5 2 16" xfId="11756"/>
    <cellStyle name="40% - Accent5 2 16 2" xfId="21624"/>
    <cellStyle name="40% - Accent5 2 17" xfId="14668"/>
    <cellStyle name="40% - Accent5 2 17 2" xfId="21625"/>
    <cellStyle name="40% - Accent5 2 18" xfId="21626"/>
    <cellStyle name="40% - Accent5 2 19" xfId="21627"/>
    <cellStyle name="40% - Accent5 2 2" xfId="284"/>
    <cellStyle name="40% - Accent5 2 2 2" xfId="285"/>
    <cellStyle name="40% - Accent5 2 2 2 2" xfId="21617"/>
    <cellStyle name="40% - Accent5 2 2 2 3" xfId="55360"/>
    <cellStyle name="40% - Accent5 2 2 3" xfId="1191"/>
    <cellStyle name="40% - Accent5 2 2 4" xfId="55359"/>
    <cellStyle name="40% - Accent5 2 20" xfId="21628"/>
    <cellStyle name="40% - Accent5 2 21" xfId="21629"/>
    <cellStyle name="40% - Accent5 2 22" xfId="21630"/>
    <cellStyle name="40% - Accent5 2 23" xfId="21631"/>
    <cellStyle name="40% - Accent5 2 24" xfId="21632"/>
    <cellStyle name="40% - Accent5 2 25" xfId="21633"/>
    <cellStyle name="40% - Accent5 2 26" xfId="21634"/>
    <cellStyle name="40% - Accent5 2 27" xfId="21635"/>
    <cellStyle name="40% - Accent5 2 28" xfId="21636"/>
    <cellStyle name="40% - Accent5 2 29" xfId="21637"/>
    <cellStyle name="40% - Accent5 2 3" xfId="286"/>
    <cellStyle name="40% - Accent5 2 3 10" xfId="1219"/>
    <cellStyle name="40% - Accent5 2 3 11" xfId="55361"/>
    <cellStyle name="40% - Accent5 2 3 2" xfId="287"/>
    <cellStyle name="40% - Accent5 2 3 2 2" xfId="5144"/>
    <cellStyle name="40% - Accent5 2 3 2 3" xfId="8058"/>
    <cellStyle name="40% - Accent5 2 3 2 4" xfId="10972"/>
    <cellStyle name="40% - Accent5 2 3 2 5" xfId="13884"/>
    <cellStyle name="40% - Accent5 2 3 2 6" xfId="16796"/>
    <cellStyle name="40% - Accent5 2 3 2 7" xfId="19708"/>
    <cellStyle name="40% - Accent5 2 3 2 8" xfId="2228"/>
    <cellStyle name="40% - Accent5 2 3 2 9" xfId="55362"/>
    <cellStyle name="40% - Accent5 2 3 3" xfId="4136"/>
    <cellStyle name="40% - Accent5 2 3 3 2" xfId="7050"/>
    <cellStyle name="40% - Accent5 2 3 3 3" xfId="9964"/>
    <cellStyle name="40% - Accent5 2 3 3 4" xfId="12876"/>
    <cellStyle name="40% - Accent5 2 3 3 5" xfId="15788"/>
    <cellStyle name="40% - Accent5 2 3 3 6" xfId="18700"/>
    <cellStyle name="40% - Accent5 2 3 4" xfId="3238"/>
    <cellStyle name="40% - Accent5 2 3 4 2" xfId="21638"/>
    <cellStyle name="40% - Accent5 2 3 5" xfId="6154"/>
    <cellStyle name="40% - Accent5 2 3 6" xfId="9066"/>
    <cellStyle name="40% - Accent5 2 3 7" xfId="11980"/>
    <cellStyle name="40% - Accent5 2 3 8" xfId="14892"/>
    <cellStyle name="40% - Accent5 2 3 9" xfId="17804"/>
    <cellStyle name="40% - Accent5 2 30" xfId="21639"/>
    <cellStyle name="40% - Accent5 2 31" xfId="21586"/>
    <cellStyle name="40% - Accent5 2 32" xfId="17580"/>
    <cellStyle name="40% - Accent5 2 33" xfId="1048"/>
    <cellStyle name="40% - Accent5 2 34" xfId="976"/>
    <cellStyle name="40% - Accent5 2 35" xfId="54490"/>
    <cellStyle name="40% - Accent5 2 4" xfId="288"/>
    <cellStyle name="40% - Accent5 2 4 10" xfId="1331"/>
    <cellStyle name="40% - Accent5 2 4 11" xfId="55363"/>
    <cellStyle name="40% - Accent5 2 4 2" xfId="2340"/>
    <cellStyle name="40% - Accent5 2 4 2 2" xfId="5256"/>
    <cellStyle name="40% - Accent5 2 4 2 3" xfId="8170"/>
    <cellStyle name="40% - Accent5 2 4 2 4" xfId="11084"/>
    <cellStyle name="40% - Accent5 2 4 2 5" xfId="13996"/>
    <cellStyle name="40% - Accent5 2 4 2 6" xfId="16908"/>
    <cellStyle name="40% - Accent5 2 4 2 7" xfId="19820"/>
    <cellStyle name="40% - Accent5 2 4 3" xfId="4248"/>
    <cellStyle name="40% - Accent5 2 4 3 2" xfId="7162"/>
    <cellStyle name="40% - Accent5 2 4 3 3" xfId="10076"/>
    <cellStyle name="40% - Accent5 2 4 3 4" xfId="12988"/>
    <cellStyle name="40% - Accent5 2 4 3 5" xfId="15900"/>
    <cellStyle name="40% - Accent5 2 4 3 6" xfId="18812"/>
    <cellStyle name="40% - Accent5 2 4 4" xfId="3350"/>
    <cellStyle name="40% - Accent5 2 4 4 2" xfId="21640"/>
    <cellStyle name="40% - Accent5 2 4 5" xfId="6266"/>
    <cellStyle name="40% - Accent5 2 4 6" xfId="9178"/>
    <cellStyle name="40% - Accent5 2 4 7" xfId="12092"/>
    <cellStyle name="40% - Accent5 2 4 8" xfId="15004"/>
    <cellStyle name="40% - Accent5 2 4 9" xfId="17916"/>
    <cellStyle name="40% - Accent5 2 5" xfId="289"/>
    <cellStyle name="40% - Accent5 2 5 10" xfId="1443"/>
    <cellStyle name="40% - Accent5 2 5 11" xfId="55364"/>
    <cellStyle name="40% - Accent5 2 5 2" xfId="2452"/>
    <cellStyle name="40% - Accent5 2 5 2 2" xfId="5368"/>
    <cellStyle name="40% - Accent5 2 5 2 3" xfId="8282"/>
    <cellStyle name="40% - Accent5 2 5 2 4" xfId="11196"/>
    <cellStyle name="40% - Accent5 2 5 2 5" xfId="14108"/>
    <cellStyle name="40% - Accent5 2 5 2 6" xfId="17020"/>
    <cellStyle name="40% - Accent5 2 5 2 7" xfId="19932"/>
    <cellStyle name="40% - Accent5 2 5 3" xfId="4360"/>
    <cellStyle name="40% - Accent5 2 5 3 2" xfId="7274"/>
    <cellStyle name="40% - Accent5 2 5 3 3" xfId="10188"/>
    <cellStyle name="40% - Accent5 2 5 3 4" xfId="13100"/>
    <cellStyle name="40% - Accent5 2 5 3 5" xfId="16012"/>
    <cellStyle name="40% - Accent5 2 5 3 6" xfId="18924"/>
    <cellStyle name="40% - Accent5 2 5 4" xfId="3462"/>
    <cellStyle name="40% - Accent5 2 5 4 2" xfId="21641"/>
    <cellStyle name="40% - Accent5 2 5 5" xfId="6378"/>
    <cellStyle name="40% - Accent5 2 5 6" xfId="9290"/>
    <cellStyle name="40% - Accent5 2 5 7" xfId="12204"/>
    <cellStyle name="40% - Accent5 2 5 8" xfId="15116"/>
    <cellStyle name="40% - Accent5 2 5 9" xfId="18028"/>
    <cellStyle name="40% - Accent5 2 6" xfId="290"/>
    <cellStyle name="40% - Accent5 2 6 10" xfId="1555"/>
    <cellStyle name="40% - Accent5 2 6 11" xfId="55365"/>
    <cellStyle name="40% - Accent5 2 6 2" xfId="2564"/>
    <cellStyle name="40% - Accent5 2 6 2 2" xfId="5480"/>
    <cellStyle name="40% - Accent5 2 6 2 3" xfId="8394"/>
    <cellStyle name="40% - Accent5 2 6 2 4" xfId="11308"/>
    <cellStyle name="40% - Accent5 2 6 2 5" xfId="14220"/>
    <cellStyle name="40% - Accent5 2 6 2 6" xfId="17132"/>
    <cellStyle name="40% - Accent5 2 6 2 7" xfId="20044"/>
    <cellStyle name="40% - Accent5 2 6 3" xfId="4472"/>
    <cellStyle name="40% - Accent5 2 6 3 2" xfId="7386"/>
    <cellStyle name="40% - Accent5 2 6 3 3" xfId="10300"/>
    <cellStyle name="40% - Accent5 2 6 3 4" xfId="13212"/>
    <cellStyle name="40% - Accent5 2 6 3 5" xfId="16124"/>
    <cellStyle name="40% - Accent5 2 6 3 6" xfId="19036"/>
    <cellStyle name="40% - Accent5 2 6 4" xfId="3574"/>
    <cellStyle name="40% - Accent5 2 6 4 2" xfId="21642"/>
    <cellStyle name="40% - Accent5 2 6 5" xfId="6490"/>
    <cellStyle name="40% - Accent5 2 6 6" xfId="9402"/>
    <cellStyle name="40% - Accent5 2 6 7" xfId="12316"/>
    <cellStyle name="40% - Accent5 2 6 8" xfId="15228"/>
    <cellStyle name="40% - Accent5 2 6 9" xfId="18140"/>
    <cellStyle name="40% - Accent5 2 7" xfId="1667"/>
    <cellStyle name="40% - Accent5 2 7 10" xfId="55358"/>
    <cellStyle name="40% - Accent5 2 7 2" xfId="2676"/>
    <cellStyle name="40% - Accent5 2 7 2 2" xfId="5592"/>
    <cellStyle name="40% - Accent5 2 7 2 3" xfId="8506"/>
    <cellStyle name="40% - Accent5 2 7 2 4" xfId="11420"/>
    <cellStyle name="40% - Accent5 2 7 2 5" xfId="14332"/>
    <cellStyle name="40% - Accent5 2 7 2 6" xfId="17244"/>
    <cellStyle name="40% - Accent5 2 7 2 7" xfId="20156"/>
    <cellStyle name="40% - Accent5 2 7 3" xfId="4584"/>
    <cellStyle name="40% - Accent5 2 7 3 2" xfId="7498"/>
    <cellStyle name="40% - Accent5 2 7 3 3" xfId="10412"/>
    <cellStyle name="40% - Accent5 2 7 3 4" xfId="13324"/>
    <cellStyle name="40% - Accent5 2 7 3 5" xfId="16236"/>
    <cellStyle name="40% - Accent5 2 7 3 6" xfId="19148"/>
    <cellStyle name="40% - Accent5 2 7 4" xfId="3686"/>
    <cellStyle name="40% - Accent5 2 7 4 2" xfId="21643"/>
    <cellStyle name="40% - Accent5 2 7 5" xfId="6602"/>
    <cellStyle name="40% - Accent5 2 7 6" xfId="9514"/>
    <cellStyle name="40% - Accent5 2 7 7" xfId="12428"/>
    <cellStyle name="40% - Accent5 2 7 8" xfId="15340"/>
    <cellStyle name="40% - Accent5 2 7 9" xfId="18252"/>
    <cellStyle name="40% - Accent5 2 8" xfId="1779"/>
    <cellStyle name="40% - Accent5 2 8 2" xfId="2788"/>
    <cellStyle name="40% - Accent5 2 8 2 2" xfId="5704"/>
    <cellStyle name="40% - Accent5 2 8 2 3" xfId="8618"/>
    <cellStyle name="40% - Accent5 2 8 2 4" xfId="11532"/>
    <cellStyle name="40% - Accent5 2 8 2 5" xfId="14444"/>
    <cellStyle name="40% - Accent5 2 8 2 6" xfId="17356"/>
    <cellStyle name="40% - Accent5 2 8 2 7" xfId="20268"/>
    <cellStyle name="40% - Accent5 2 8 3" xfId="4696"/>
    <cellStyle name="40% - Accent5 2 8 3 2" xfId="7610"/>
    <cellStyle name="40% - Accent5 2 8 3 3" xfId="10524"/>
    <cellStyle name="40% - Accent5 2 8 3 4" xfId="13436"/>
    <cellStyle name="40% - Accent5 2 8 3 5" xfId="16348"/>
    <cellStyle name="40% - Accent5 2 8 3 6" xfId="19260"/>
    <cellStyle name="40% - Accent5 2 8 4" xfId="3798"/>
    <cellStyle name="40% - Accent5 2 8 4 2" xfId="21644"/>
    <cellStyle name="40% - Accent5 2 8 5" xfId="6714"/>
    <cellStyle name="40% - Accent5 2 8 6" xfId="9626"/>
    <cellStyle name="40% - Accent5 2 8 7" xfId="12540"/>
    <cellStyle name="40% - Accent5 2 8 8" xfId="15452"/>
    <cellStyle name="40% - Accent5 2 8 9" xfId="18364"/>
    <cellStyle name="40% - Accent5 2 9" xfId="1891"/>
    <cellStyle name="40% - Accent5 2 9 2" xfId="2900"/>
    <cellStyle name="40% - Accent5 2 9 2 2" xfId="5816"/>
    <cellStyle name="40% - Accent5 2 9 2 3" xfId="8730"/>
    <cellStyle name="40% - Accent5 2 9 2 4" xfId="11644"/>
    <cellStyle name="40% - Accent5 2 9 2 5" xfId="14556"/>
    <cellStyle name="40% - Accent5 2 9 2 6" xfId="17468"/>
    <cellStyle name="40% - Accent5 2 9 2 7" xfId="20380"/>
    <cellStyle name="40% - Accent5 2 9 3" xfId="4808"/>
    <cellStyle name="40% - Accent5 2 9 3 2" xfId="7722"/>
    <cellStyle name="40% - Accent5 2 9 3 3" xfId="10636"/>
    <cellStyle name="40% - Accent5 2 9 3 4" xfId="13548"/>
    <cellStyle name="40% - Accent5 2 9 3 5" xfId="16460"/>
    <cellStyle name="40% - Accent5 2 9 3 6" xfId="19372"/>
    <cellStyle name="40% - Accent5 2 9 4" xfId="3910"/>
    <cellStyle name="40% - Accent5 2 9 4 2" xfId="21645"/>
    <cellStyle name="40% - Accent5 2 9 5" xfId="6826"/>
    <cellStyle name="40% - Accent5 2 9 6" xfId="9738"/>
    <cellStyle name="40% - Accent5 2 9 7" xfId="12652"/>
    <cellStyle name="40% - Accent5 2 9 8" xfId="15564"/>
    <cellStyle name="40% - Accent5 2 9 9" xfId="18476"/>
    <cellStyle name="40% - Accent5 20" xfId="2998"/>
    <cellStyle name="40% - Accent5 20 2" xfId="21647"/>
    <cellStyle name="40% - Accent5 20 3" xfId="21648"/>
    <cellStyle name="40% - Accent5 20 4" xfId="21646"/>
    <cellStyle name="40% - Accent5 21" xfId="5914"/>
    <cellStyle name="40% - Accent5 21 2" xfId="21650"/>
    <cellStyle name="40% - Accent5 21 3" xfId="21651"/>
    <cellStyle name="40% - Accent5 21 4" xfId="21649"/>
    <cellStyle name="40% - Accent5 22" xfId="8826"/>
    <cellStyle name="40% - Accent5 22 2" xfId="21653"/>
    <cellStyle name="40% - Accent5 22 3" xfId="21654"/>
    <cellStyle name="40% - Accent5 22 4" xfId="21652"/>
    <cellStyle name="40% - Accent5 23" xfId="11740"/>
    <cellStyle name="40% - Accent5 23 2" xfId="21656"/>
    <cellStyle name="40% - Accent5 23 3" xfId="21657"/>
    <cellStyle name="40% - Accent5 23 4" xfId="21655"/>
    <cellStyle name="40% - Accent5 24" xfId="14652"/>
    <cellStyle name="40% - Accent5 24 2" xfId="21659"/>
    <cellStyle name="40% - Accent5 24 3" xfId="21660"/>
    <cellStyle name="40% - Accent5 24 4" xfId="21658"/>
    <cellStyle name="40% - Accent5 25" xfId="21661"/>
    <cellStyle name="40% - Accent5 25 2" xfId="21662"/>
    <cellStyle name="40% - Accent5 25 3" xfId="21663"/>
    <cellStyle name="40% - Accent5 26" xfId="21664"/>
    <cellStyle name="40% - Accent5 26 2" xfId="21665"/>
    <cellStyle name="40% - Accent5 26 3" xfId="21666"/>
    <cellStyle name="40% - Accent5 27" xfId="21667"/>
    <cellStyle name="40% - Accent5 27 2" xfId="21668"/>
    <cellStyle name="40% - Accent5 27 3" xfId="21669"/>
    <cellStyle name="40% - Accent5 28" xfId="21670"/>
    <cellStyle name="40% - Accent5 28 2" xfId="21671"/>
    <cellStyle name="40% - Accent5 28 3" xfId="21672"/>
    <cellStyle name="40% - Accent5 29" xfId="21673"/>
    <cellStyle name="40% - Accent5 29 2" xfId="21674"/>
    <cellStyle name="40% - Accent5 29 3" xfId="21675"/>
    <cellStyle name="40% - Accent5 3" xfId="291"/>
    <cellStyle name="40% - Accent5 3 10" xfId="2017"/>
    <cellStyle name="40% - Accent5 3 10 2" xfId="4934"/>
    <cellStyle name="40% - Accent5 3 10 3" xfId="7848"/>
    <cellStyle name="40% - Accent5 3 10 4" xfId="10762"/>
    <cellStyle name="40% - Accent5 3 10 5" xfId="13674"/>
    <cellStyle name="40% - Accent5 3 10 6" xfId="16586"/>
    <cellStyle name="40% - Accent5 3 10 7" xfId="19498"/>
    <cellStyle name="40% - Accent5 3 11" xfId="4038"/>
    <cellStyle name="40% - Accent5 3 11 2" xfId="6952"/>
    <cellStyle name="40% - Accent5 3 11 3" xfId="9866"/>
    <cellStyle name="40% - Accent5 3 11 4" xfId="12778"/>
    <cellStyle name="40% - Accent5 3 11 5" xfId="15690"/>
    <cellStyle name="40% - Accent5 3 11 6" xfId="18602"/>
    <cellStyle name="40% - Accent5 3 12" xfId="3028"/>
    <cellStyle name="40% - Accent5 3 12 2" xfId="21676"/>
    <cellStyle name="40% - Accent5 3 13" xfId="5944"/>
    <cellStyle name="40% - Accent5 3 14" xfId="8856"/>
    <cellStyle name="40% - Accent5 3 15" xfId="11770"/>
    <cellStyle name="40% - Accent5 3 16" xfId="14682"/>
    <cellStyle name="40% - Accent5 3 17" xfId="17594"/>
    <cellStyle name="40% - Accent5 3 18" xfId="1062"/>
    <cellStyle name="40% - Accent5 3 2" xfId="1233"/>
    <cellStyle name="40% - Accent5 3 2 2" xfId="2242"/>
    <cellStyle name="40% - Accent5 3 2 2 2" xfId="5158"/>
    <cellStyle name="40% - Accent5 3 2 2 3" xfId="8072"/>
    <cellStyle name="40% - Accent5 3 2 2 4" xfId="10986"/>
    <cellStyle name="40% - Accent5 3 2 2 5" xfId="13898"/>
    <cellStyle name="40% - Accent5 3 2 2 6" xfId="16810"/>
    <cellStyle name="40% - Accent5 3 2 2 7" xfId="19722"/>
    <cellStyle name="40% - Accent5 3 2 3" xfId="4150"/>
    <cellStyle name="40% - Accent5 3 2 3 2" xfId="7064"/>
    <cellStyle name="40% - Accent5 3 2 3 3" xfId="9978"/>
    <cellStyle name="40% - Accent5 3 2 3 4" xfId="12890"/>
    <cellStyle name="40% - Accent5 3 2 3 5" xfId="15802"/>
    <cellStyle name="40% - Accent5 3 2 3 6" xfId="18714"/>
    <cellStyle name="40% - Accent5 3 2 4" xfId="3252"/>
    <cellStyle name="40% - Accent5 3 2 5" xfId="6168"/>
    <cellStyle name="40% - Accent5 3 2 6" xfId="9080"/>
    <cellStyle name="40% - Accent5 3 2 7" xfId="11994"/>
    <cellStyle name="40% - Accent5 3 2 8" xfId="14906"/>
    <cellStyle name="40% - Accent5 3 2 9" xfId="17818"/>
    <cellStyle name="40% - Accent5 3 3" xfId="1345"/>
    <cellStyle name="40% - Accent5 3 3 2" xfId="2354"/>
    <cellStyle name="40% - Accent5 3 3 2 2" xfId="5270"/>
    <cellStyle name="40% - Accent5 3 3 2 3" xfId="8184"/>
    <cellStyle name="40% - Accent5 3 3 2 4" xfId="11098"/>
    <cellStyle name="40% - Accent5 3 3 2 5" xfId="14010"/>
    <cellStyle name="40% - Accent5 3 3 2 6" xfId="16922"/>
    <cellStyle name="40% - Accent5 3 3 2 7" xfId="19834"/>
    <cellStyle name="40% - Accent5 3 3 3" xfId="4262"/>
    <cellStyle name="40% - Accent5 3 3 3 2" xfId="7176"/>
    <cellStyle name="40% - Accent5 3 3 3 3" xfId="10090"/>
    <cellStyle name="40% - Accent5 3 3 3 4" xfId="13002"/>
    <cellStyle name="40% - Accent5 3 3 3 5" xfId="15914"/>
    <cellStyle name="40% - Accent5 3 3 3 6" xfId="18826"/>
    <cellStyle name="40% - Accent5 3 3 4" xfId="3364"/>
    <cellStyle name="40% - Accent5 3 3 5" xfId="6280"/>
    <cellStyle name="40% - Accent5 3 3 6" xfId="9192"/>
    <cellStyle name="40% - Accent5 3 3 7" xfId="12106"/>
    <cellStyle name="40% - Accent5 3 3 8" xfId="15018"/>
    <cellStyle name="40% - Accent5 3 3 9" xfId="17930"/>
    <cellStyle name="40% - Accent5 3 4" xfId="1457"/>
    <cellStyle name="40% - Accent5 3 4 2" xfId="2466"/>
    <cellStyle name="40% - Accent5 3 4 2 2" xfId="5382"/>
    <cellStyle name="40% - Accent5 3 4 2 3" xfId="8296"/>
    <cellStyle name="40% - Accent5 3 4 2 4" xfId="11210"/>
    <cellStyle name="40% - Accent5 3 4 2 5" xfId="14122"/>
    <cellStyle name="40% - Accent5 3 4 2 6" xfId="17034"/>
    <cellStyle name="40% - Accent5 3 4 2 7" xfId="19946"/>
    <cellStyle name="40% - Accent5 3 4 3" xfId="4374"/>
    <cellStyle name="40% - Accent5 3 4 3 2" xfId="7288"/>
    <cellStyle name="40% - Accent5 3 4 3 3" xfId="10202"/>
    <cellStyle name="40% - Accent5 3 4 3 4" xfId="13114"/>
    <cellStyle name="40% - Accent5 3 4 3 5" xfId="16026"/>
    <cellStyle name="40% - Accent5 3 4 3 6" xfId="18938"/>
    <cellStyle name="40% - Accent5 3 4 4" xfId="3476"/>
    <cellStyle name="40% - Accent5 3 4 5" xfId="6392"/>
    <cellStyle name="40% - Accent5 3 4 6" xfId="9304"/>
    <cellStyle name="40% - Accent5 3 4 7" xfId="12218"/>
    <cellStyle name="40% - Accent5 3 4 8" xfId="15130"/>
    <cellStyle name="40% - Accent5 3 4 9" xfId="18042"/>
    <cellStyle name="40% - Accent5 3 5" xfId="1569"/>
    <cellStyle name="40% - Accent5 3 5 2" xfId="2578"/>
    <cellStyle name="40% - Accent5 3 5 2 2" xfId="5494"/>
    <cellStyle name="40% - Accent5 3 5 2 3" xfId="8408"/>
    <cellStyle name="40% - Accent5 3 5 2 4" xfId="11322"/>
    <cellStyle name="40% - Accent5 3 5 2 5" xfId="14234"/>
    <cellStyle name="40% - Accent5 3 5 2 6" xfId="17146"/>
    <cellStyle name="40% - Accent5 3 5 2 7" xfId="20058"/>
    <cellStyle name="40% - Accent5 3 5 3" xfId="4486"/>
    <cellStyle name="40% - Accent5 3 5 3 2" xfId="7400"/>
    <cellStyle name="40% - Accent5 3 5 3 3" xfId="10314"/>
    <cellStyle name="40% - Accent5 3 5 3 4" xfId="13226"/>
    <cellStyle name="40% - Accent5 3 5 3 5" xfId="16138"/>
    <cellStyle name="40% - Accent5 3 5 3 6" xfId="19050"/>
    <cellStyle name="40% - Accent5 3 5 4" xfId="3588"/>
    <cellStyle name="40% - Accent5 3 5 5" xfId="6504"/>
    <cellStyle name="40% - Accent5 3 5 6" xfId="9416"/>
    <cellStyle name="40% - Accent5 3 5 7" xfId="12330"/>
    <cellStyle name="40% - Accent5 3 5 8" xfId="15242"/>
    <cellStyle name="40% - Accent5 3 5 9" xfId="18154"/>
    <cellStyle name="40% - Accent5 3 6" xfId="1681"/>
    <cellStyle name="40% - Accent5 3 6 2" xfId="2690"/>
    <cellStyle name="40% - Accent5 3 6 2 2" xfId="5606"/>
    <cellStyle name="40% - Accent5 3 6 2 3" xfId="8520"/>
    <cellStyle name="40% - Accent5 3 6 2 4" xfId="11434"/>
    <cellStyle name="40% - Accent5 3 6 2 5" xfId="14346"/>
    <cellStyle name="40% - Accent5 3 6 2 6" xfId="17258"/>
    <cellStyle name="40% - Accent5 3 6 2 7" xfId="20170"/>
    <cellStyle name="40% - Accent5 3 6 3" xfId="4598"/>
    <cellStyle name="40% - Accent5 3 6 3 2" xfId="7512"/>
    <cellStyle name="40% - Accent5 3 6 3 3" xfId="10426"/>
    <cellStyle name="40% - Accent5 3 6 3 4" xfId="13338"/>
    <cellStyle name="40% - Accent5 3 6 3 5" xfId="16250"/>
    <cellStyle name="40% - Accent5 3 6 3 6" xfId="19162"/>
    <cellStyle name="40% - Accent5 3 6 4" xfId="3700"/>
    <cellStyle name="40% - Accent5 3 6 5" xfId="6616"/>
    <cellStyle name="40% - Accent5 3 6 6" xfId="9528"/>
    <cellStyle name="40% - Accent5 3 6 7" xfId="12442"/>
    <cellStyle name="40% - Accent5 3 6 8" xfId="15354"/>
    <cellStyle name="40% - Accent5 3 6 9" xfId="18266"/>
    <cellStyle name="40% - Accent5 3 7" xfId="1793"/>
    <cellStyle name="40% - Accent5 3 7 2" xfId="2802"/>
    <cellStyle name="40% - Accent5 3 7 2 2" xfId="5718"/>
    <cellStyle name="40% - Accent5 3 7 2 3" xfId="8632"/>
    <cellStyle name="40% - Accent5 3 7 2 4" xfId="11546"/>
    <cellStyle name="40% - Accent5 3 7 2 5" xfId="14458"/>
    <cellStyle name="40% - Accent5 3 7 2 6" xfId="17370"/>
    <cellStyle name="40% - Accent5 3 7 2 7" xfId="20282"/>
    <cellStyle name="40% - Accent5 3 7 3" xfId="4710"/>
    <cellStyle name="40% - Accent5 3 7 3 2" xfId="7624"/>
    <cellStyle name="40% - Accent5 3 7 3 3" xfId="10538"/>
    <cellStyle name="40% - Accent5 3 7 3 4" xfId="13450"/>
    <cellStyle name="40% - Accent5 3 7 3 5" xfId="16362"/>
    <cellStyle name="40% - Accent5 3 7 3 6" xfId="19274"/>
    <cellStyle name="40% - Accent5 3 7 4" xfId="3812"/>
    <cellStyle name="40% - Accent5 3 7 5" xfId="6728"/>
    <cellStyle name="40% - Accent5 3 7 6" xfId="9640"/>
    <cellStyle name="40% - Accent5 3 7 7" xfId="12554"/>
    <cellStyle name="40% - Accent5 3 7 8" xfId="15466"/>
    <cellStyle name="40% - Accent5 3 7 9" xfId="18378"/>
    <cellStyle name="40% - Accent5 3 8" xfId="1905"/>
    <cellStyle name="40% - Accent5 3 8 2" xfId="2914"/>
    <cellStyle name="40% - Accent5 3 8 2 2" xfId="5830"/>
    <cellStyle name="40% - Accent5 3 8 2 3" xfId="8744"/>
    <cellStyle name="40% - Accent5 3 8 2 4" xfId="11658"/>
    <cellStyle name="40% - Accent5 3 8 2 5" xfId="14570"/>
    <cellStyle name="40% - Accent5 3 8 2 6" xfId="17482"/>
    <cellStyle name="40% - Accent5 3 8 2 7" xfId="20394"/>
    <cellStyle name="40% - Accent5 3 8 3" xfId="4822"/>
    <cellStyle name="40% - Accent5 3 8 3 2" xfId="7736"/>
    <cellStyle name="40% - Accent5 3 8 3 3" xfId="10650"/>
    <cellStyle name="40% - Accent5 3 8 3 4" xfId="13562"/>
    <cellStyle name="40% - Accent5 3 8 3 5" xfId="16474"/>
    <cellStyle name="40% - Accent5 3 8 3 6" xfId="19386"/>
    <cellStyle name="40% - Accent5 3 8 4" xfId="3924"/>
    <cellStyle name="40% - Accent5 3 8 5" xfId="6840"/>
    <cellStyle name="40% - Accent5 3 8 6" xfId="9752"/>
    <cellStyle name="40% - Accent5 3 8 7" xfId="12666"/>
    <cellStyle name="40% - Accent5 3 8 8" xfId="15578"/>
    <cellStyle name="40% - Accent5 3 8 9" xfId="18490"/>
    <cellStyle name="40% - Accent5 3 9" xfId="2130"/>
    <cellStyle name="40% - Accent5 3 9 2" xfId="5046"/>
    <cellStyle name="40% - Accent5 3 9 2 2" xfId="7960"/>
    <cellStyle name="40% - Accent5 3 9 2 3" xfId="10874"/>
    <cellStyle name="40% - Accent5 3 9 2 4" xfId="13786"/>
    <cellStyle name="40% - Accent5 3 9 2 5" xfId="16698"/>
    <cellStyle name="40% - Accent5 3 9 2 6" xfId="19610"/>
    <cellStyle name="40% - Accent5 3 9 3" xfId="3140"/>
    <cellStyle name="40% - Accent5 3 9 4" xfId="6056"/>
    <cellStyle name="40% - Accent5 3 9 5" xfId="8968"/>
    <cellStyle name="40% - Accent5 3 9 6" xfId="11882"/>
    <cellStyle name="40% - Accent5 3 9 7" xfId="14794"/>
    <cellStyle name="40% - Accent5 3 9 8" xfId="17706"/>
    <cellStyle name="40% - Accent5 30" xfId="21677"/>
    <cellStyle name="40% - Accent5 30 2" xfId="21678"/>
    <cellStyle name="40% - Accent5 31" xfId="21679"/>
    <cellStyle name="40% - Accent5 32" xfId="17564"/>
    <cellStyle name="40% - Accent5 33" xfId="1027"/>
    <cellStyle name="40% - Accent5 34" xfId="54434"/>
    <cellStyle name="40% - Accent5 4" xfId="1076"/>
    <cellStyle name="40% - Accent5 4 10" xfId="2031"/>
    <cellStyle name="40% - Accent5 4 10 2" xfId="4948"/>
    <cellStyle name="40% - Accent5 4 10 3" xfId="7862"/>
    <cellStyle name="40% - Accent5 4 10 4" xfId="10776"/>
    <cellStyle name="40% - Accent5 4 10 5" xfId="13688"/>
    <cellStyle name="40% - Accent5 4 10 6" xfId="16600"/>
    <cellStyle name="40% - Accent5 4 10 7" xfId="19512"/>
    <cellStyle name="40% - Accent5 4 11" xfId="4052"/>
    <cellStyle name="40% - Accent5 4 11 2" xfId="6966"/>
    <cellStyle name="40% - Accent5 4 11 3" xfId="9880"/>
    <cellStyle name="40% - Accent5 4 11 4" xfId="12792"/>
    <cellStyle name="40% - Accent5 4 11 5" xfId="15704"/>
    <cellStyle name="40% - Accent5 4 11 6" xfId="18616"/>
    <cellStyle name="40% - Accent5 4 12" xfId="3042"/>
    <cellStyle name="40% - Accent5 4 12 2" xfId="21680"/>
    <cellStyle name="40% - Accent5 4 13" xfId="5958"/>
    <cellStyle name="40% - Accent5 4 14" xfId="8870"/>
    <cellStyle name="40% - Accent5 4 15" xfId="11784"/>
    <cellStyle name="40% - Accent5 4 16" xfId="14696"/>
    <cellStyle name="40% - Accent5 4 17" xfId="17608"/>
    <cellStyle name="40% - Accent5 4 2" xfId="1247"/>
    <cellStyle name="40% - Accent5 4 2 2" xfId="2256"/>
    <cellStyle name="40% - Accent5 4 2 2 2" xfId="5172"/>
    <cellStyle name="40% - Accent5 4 2 2 3" xfId="8086"/>
    <cellStyle name="40% - Accent5 4 2 2 4" xfId="11000"/>
    <cellStyle name="40% - Accent5 4 2 2 5" xfId="13912"/>
    <cellStyle name="40% - Accent5 4 2 2 6" xfId="16824"/>
    <cellStyle name="40% - Accent5 4 2 2 7" xfId="19736"/>
    <cellStyle name="40% - Accent5 4 2 3" xfId="4164"/>
    <cellStyle name="40% - Accent5 4 2 3 2" xfId="7078"/>
    <cellStyle name="40% - Accent5 4 2 3 3" xfId="9992"/>
    <cellStyle name="40% - Accent5 4 2 3 4" xfId="12904"/>
    <cellStyle name="40% - Accent5 4 2 3 5" xfId="15816"/>
    <cellStyle name="40% - Accent5 4 2 3 6" xfId="18728"/>
    <cellStyle name="40% - Accent5 4 2 4" xfId="3266"/>
    <cellStyle name="40% - Accent5 4 2 4 2" xfId="21681"/>
    <cellStyle name="40% - Accent5 4 2 5" xfId="6182"/>
    <cellStyle name="40% - Accent5 4 2 6" xfId="9094"/>
    <cellStyle name="40% - Accent5 4 2 7" xfId="12008"/>
    <cellStyle name="40% - Accent5 4 2 8" xfId="14920"/>
    <cellStyle name="40% - Accent5 4 2 9" xfId="17832"/>
    <cellStyle name="40% - Accent5 4 3" xfId="1359"/>
    <cellStyle name="40% - Accent5 4 3 2" xfId="2368"/>
    <cellStyle name="40% - Accent5 4 3 2 2" xfId="5284"/>
    <cellStyle name="40% - Accent5 4 3 2 3" xfId="8198"/>
    <cellStyle name="40% - Accent5 4 3 2 4" xfId="11112"/>
    <cellStyle name="40% - Accent5 4 3 2 5" xfId="14024"/>
    <cellStyle name="40% - Accent5 4 3 2 6" xfId="16936"/>
    <cellStyle name="40% - Accent5 4 3 2 7" xfId="19848"/>
    <cellStyle name="40% - Accent5 4 3 3" xfId="4276"/>
    <cellStyle name="40% - Accent5 4 3 3 2" xfId="7190"/>
    <cellStyle name="40% - Accent5 4 3 3 3" xfId="10104"/>
    <cellStyle name="40% - Accent5 4 3 3 4" xfId="13016"/>
    <cellStyle name="40% - Accent5 4 3 3 5" xfId="15928"/>
    <cellStyle name="40% - Accent5 4 3 3 6" xfId="18840"/>
    <cellStyle name="40% - Accent5 4 3 4" xfId="3378"/>
    <cellStyle name="40% - Accent5 4 3 4 2" xfId="21682"/>
    <cellStyle name="40% - Accent5 4 3 5" xfId="6294"/>
    <cellStyle name="40% - Accent5 4 3 6" xfId="9206"/>
    <cellStyle name="40% - Accent5 4 3 7" xfId="12120"/>
    <cellStyle name="40% - Accent5 4 3 8" xfId="15032"/>
    <cellStyle name="40% - Accent5 4 3 9" xfId="17944"/>
    <cellStyle name="40% - Accent5 4 4" xfId="1471"/>
    <cellStyle name="40% - Accent5 4 4 2" xfId="2480"/>
    <cellStyle name="40% - Accent5 4 4 2 2" xfId="5396"/>
    <cellStyle name="40% - Accent5 4 4 2 3" xfId="8310"/>
    <cellStyle name="40% - Accent5 4 4 2 4" xfId="11224"/>
    <cellStyle name="40% - Accent5 4 4 2 5" xfId="14136"/>
    <cellStyle name="40% - Accent5 4 4 2 6" xfId="17048"/>
    <cellStyle name="40% - Accent5 4 4 2 7" xfId="19960"/>
    <cellStyle name="40% - Accent5 4 4 3" xfId="4388"/>
    <cellStyle name="40% - Accent5 4 4 3 2" xfId="7302"/>
    <cellStyle name="40% - Accent5 4 4 3 3" xfId="10216"/>
    <cellStyle name="40% - Accent5 4 4 3 4" xfId="13128"/>
    <cellStyle name="40% - Accent5 4 4 3 5" xfId="16040"/>
    <cellStyle name="40% - Accent5 4 4 3 6" xfId="18952"/>
    <cellStyle name="40% - Accent5 4 4 4" xfId="3490"/>
    <cellStyle name="40% - Accent5 4 4 5" xfId="6406"/>
    <cellStyle name="40% - Accent5 4 4 6" xfId="9318"/>
    <cellStyle name="40% - Accent5 4 4 7" xfId="12232"/>
    <cellStyle name="40% - Accent5 4 4 8" xfId="15144"/>
    <cellStyle name="40% - Accent5 4 4 9" xfId="18056"/>
    <cellStyle name="40% - Accent5 4 5" xfId="1583"/>
    <cellStyle name="40% - Accent5 4 5 2" xfId="2592"/>
    <cellStyle name="40% - Accent5 4 5 2 2" xfId="5508"/>
    <cellStyle name="40% - Accent5 4 5 2 3" xfId="8422"/>
    <cellStyle name="40% - Accent5 4 5 2 4" xfId="11336"/>
    <cellStyle name="40% - Accent5 4 5 2 5" xfId="14248"/>
    <cellStyle name="40% - Accent5 4 5 2 6" xfId="17160"/>
    <cellStyle name="40% - Accent5 4 5 2 7" xfId="20072"/>
    <cellStyle name="40% - Accent5 4 5 3" xfId="4500"/>
    <cellStyle name="40% - Accent5 4 5 3 2" xfId="7414"/>
    <cellStyle name="40% - Accent5 4 5 3 3" xfId="10328"/>
    <cellStyle name="40% - Accent5 4 5 3 4" xfId="13240"/>
    <cellStyle name="40% - Accent5 4 5 3 5" xfId="16152"/>
    <cellStyle name="40% - Accent5 4 5 3 6" xfId="19064"/>
    <cellStyle name="40% - Accent5 4 5 4" xfId="3602"/>
    <cellStyle name="40% - Accent5 4 5 5" xfId="6518"/>
    <cellStyle name="40% - Accent5 4 5 6" xfId="9430"/>
    <cellStyle name="40% - Accent5 4 5 7" xfId="12344"/>
    <cellStyle name="40% - Accent5 4 5 8" xfId="15256"/>
    <cellStyle name="40% - Accent5 4 5 9" xfId="18168"/>
    <cellStyle name="40% - Accent5 4 6" xfId="1695"/>
    <cellStyle name="40% - Accent5 4 6 2" xfId="2704"/>
    <cellStyle name="40% - Accent5 4 6 2 2" xfId="5620"/>
    <cellStyle name="40% - Accent5 4 6 2 3" xfId="8534"/>
    <cellStyle name="40% - Accent5 4 6 2 4" xfId="11448"/>
    <cellStyle name="40% - Accent5 4 6 2 5" xfId="14360"/>
    <cellStyle name="40% - Accent5 4 6 2 6" xfId="17272"/>
    <cellStyle name="40% - Accent5 4 6 2 7" xfId="20184"/>
    <cellStyle name="40% - Accent5 4 6 3" xfId="4612"/>
    <cellStyle name="40% - Accent5 4 6 3 2" xfId="7526"/>
    <cellStyle name="40% - Accent5 4 6 3 3" xfId="10440"/>
    <cellStyle name="40% - Accent5 4 6 3 4" xfId="13352"/>
    <cellStyle name="40% - Accent5 4 6 3 5" xfId="16264"/>
    <cellStyle name="40% - Accent5 4 6 3 6" xfId="19176"/>
    <cellStyle name="40% - Accent5 4 6 4" xfId="3714"/>
    <cellStyle name="40% - Accent5 4 6 5" xfId="6630"/>
    <cellStyle name="40% - Accent5 4 6 6" xfId="9542"/>
    <cellStyle name="40% - Accent5 4 6 7" xfId="12456"/>
    <cellStyle name="40% - Accent5 4 6 8" xfId="15368"/>
    <cellStyle name="40% - Accent5 4 6 9" xfId="18280"/>
    <cellStyle name="40% - Accent5 4 7" xfId="1807"/>
    <cellStyle name="40% - Accent5 4 7 2" xfId="2816"/>
    <cellStyle name="40% - Accent5 4 7 2 2" xfId="5732"/>
    <cellStyle name="40% - Accent5 4 7 2 3" xfId="8646"/>
    <cellStyle name="40% - Accent5 4 7 2 4" xfId="11560"/>
    <cellStyle name="40% - Accent5 4 7 2 5" xfId="14472"/>
    <cellStyle name="40% - Accent5 4 7 2 6" xfId="17384"/>
    <cellStyle name="40% - Accent5 4 7 2 7" xfId="20296"/>
    <cellStyle name="40% - Accent5 4 7 3" xfId="4724"/>
    <cellStyle name="40% - Accent5 4 7 3 2" xfId="7638"/>
    <cellStyle name="40% - Accent5 4 7 3 3" xfId="10552"/>
    <cellStyle name="40% - Accent5 4 7 3 4" xfId="13464"/>
    <cellStyle name="40% - Accent5 4 7 3 5" xfId="16376"/>
    <cellStyle name="40% - Accent5 4 7 3 6" xfId="19288"/>
    <cellStyle name="40% - Accent5 4 7 4" xfId="3826"/>
    <cellStyle name="40% - Accent5 4 7 5" xfId="6742"/>
    <cellStyle name="40% - Accent5 4 7 6" xfId="9654"/>
    <cellStyle name="40% - Accent5 4 7 7" xfId="12568"/>
    <cellStyle name="40% - Accent5 4 7 8" xfId="15480"/>
    <cellStyle name="40% - Accent5 4 7 9" xfId="18392"/>
    <cellStyle name="40% - Accent5 4 8" xfId="1919"/>
    <cellStyle name="40% - Accent5 4 8 2" xfId="2928"/>
    <cellStyle name="40% - Accent5 4 8 2 2" xfId="5844"/>
    <cellStyle name="40% - Accent5 4 8 2 3" xfId="8758"/>
    <cellStyle name="40% - Accent5 4 8 2 4" xfId="11672"/>
    <cellStyle name="40% - Accent5 4 8 2 5" xfId="14584"/>
    <cellStyle name="40% - Accent5 4 8 2 6" xfId="17496"/>
    <cellStyle name="40% - Accent5 4 8 2 7" xfId="20408"/>
    <cellStyle name="40% - Accent5 4 8 3" xfId="4836"/>
    <cellStyle name="40% - Accent5 4 8 3 2" xfId="7750"/>
    <cellStyle name="40% - Accent5 4 8 3 3" xfId="10664"/>
    <cellStyle name="40% - Accent5 4 8 3 4" xfId="13576"/>
    <cellStyle name="40% - Accent5 4 8 3 5" xfId="16488"/>
    <cellStyle name="40% - Accent5 4 8 3 6" xfId="19400"/>
    <cellStyle name="40% - Accent5 4 8 4" xfId="3938"/>
    <cellStyle name="40% - Accent5 4 8 5" xfId="6854"/>
    <cellStyle name="40% - Accent5 4 8 6" xfId="9766"/>
    <cellStyle name="40% - Accent5 4 8 7" xfId="12680"/>
    <cellStyle name="40% - Accent5 4 8 8" xfId="15592"/>
    <cellStyle name="40% - Accent5 4 8 9" xfId="18504"/>
    <cellStyle name="40% - Accent5 4 9" xfId="2144"/>
    <cellStyle name="40% - Accent5 4 9 2" xfId="5060"/>
    <cellStyle name="40% - Accent5 4 9 2 2" xfId="7974"/>
    <cellStyle name="40% - Accent5 4 9 2 3" xfId="10888"/>
    <cellStyle name="40% - Accent5 4 9 2 4" xfId="13800"/>
    <cellStyle name="40% - Accent5 4 9 2 5" xfId="16712"/>
    <cellStyle name="40% - Accent5 4 9 2 6" xfId="19624"/>
    <cellStyle name="40% - Accent5 4 9 3" xfId="3154"/>
    <cellStyle name="40% - Accent5 4 9 4" xfId="6070"/>
    <cellStyle name="40% - Accent5 4 9 5" xfId="8982"/>
    <cellStyle name="40% - Accent5 4 9 6" xfId="11896"/>
    <cellStyle name="40% - Accent5 4 9 7" xfId="14808"/>
    <cellStyle name="40% - Accent5 4 9 8" xfId="17720"/>
    <cellStyle name="40% - Accent5 5" xfId="1090"/>
    <cellStyle name="40% - Accent5 5 10" xfId="2045"/>
    <cellStyle name="40% - Accent5 5 10 2" xfId="4962"/>
    <cellStyle name="40% - Accent5 5 10 3" xfId="7876"/>
    <cellStyle name="40% - Accent5 5 10 4" xfId="10790"/>
    <cellStyle name="40% - Accent5 5 10 5" xfId="13702"/>
    <cellStyle name="40% - Accent5 5 10 6" xfId="16614"/>
    <cellStyle name="40% - Accent5 5 10 7" xfId="19526"/>
    <cellStyle name="40% - Accent5 5 11" xfId="4066"/>
    <cellStyle name="40% - Accent5 5 11 2" xfId="6980"/>
    <cellStyle name="40% - Accent5 5 11 3" xfId="9894"/>
    <cellStyle name="40% - Accent5 5 11 4" xfId="12806"/>
    <cellStyle name="40% - Accent5 5 11 5" xfId="15718"/>
    <cellStyle name="40% - Accent5 5 11 6" xfId="18630"/>
    <cellStyle name="40% - Accent5 5 12" xfId="3056"/>
    <cellStyle name="40% - Accent5 5 12 2" xfId="21683"/>
    <cellStyle name="40% - Accent5 5 13" xfId="5972"/>
    <cellStyle name="40% - Accent5 5 14" xfId="8884"/>
    <cellStyle name="40% - Accent5 5 15" xfId="11798"/>
    <cellStyle name="40% - Accent5 5 16" xfId="14710"/>
    <cellStyle name="40% - Accent5 5 17" xfId="17622"/>
    <cellStyle name="40% - Accent5 5 2" xfId="1261"/>
    <cellStyle name="40% - Accent5 5 2 2" xfId="2270"/>
    <cellStyle name="40% - Accent5 5 2 2 2" xfId="5186"/>
    <cellStyle name="40% - Accent5 5 2 2 3" xfId="8100"/>
    <cellStyle name="40% - Accent5 5 2 2 4" xfId="11014"/>
    <cellStyle name="40% - Accent5 5 2 2 5" xfId="13926"/>
    <cellStyle name="40% - Accent5 5 2 2 6" xfId="16838"/>
    <cellStyle name="40% - Accent5 5 2 2 7" xfId="19750"/>
    <cellStyle name="40% - Accent5 5 2 3" xfId="4178"/>
    <cellStyle name="40% - Accent5 5 2 3 2" xfId="7092"/>
    <cellStyle name="40% - Accent5 5 2 3 3" xfId="10006"/>
    <cellStyle name="40% - Accent5 5 2 3 4" xfId="12918"/>
    <cellStyle name="40% - Accent5 5 2 3 5" xfId="15830"/>
    <cellStyle name="40% - Accent5 5 2 3 6" xfId="18742"/>
    <cellStyle name="40% - Accent5 5 2 4" xfId="3280"/>
    <cellStyle name="40% - Accent5 5 2 4 2" xfId="21684"/>
    <cellStyle name="40% - Accent5 5 2 5" xfId="6196"/>
    <cellStyle name="40% - Accent5 5 2 6" xfId="9108"/>
    <cellStyle name="40% - Accent5 5 2 7" xfId="12022"/>
    <cellStyle name="40% - Accent5 5 2 8" xfId="14934"/>
    <cellStyle name="40% - Accent5 5 2 9" xfId="17846"/>
    <cellStyle name="40% - Accent5 5 3" xfId="1373"/>
    <cellStyle name="40% - Accent5 5 3 2" xfId="2382"/>
    <cellStyle name="40% - Accent5 5 3 2 2" xfId="5298"/>
    <cellStyle name="40% - Accent5 5 3 2 3" xfId="8212"/>
    <cellStyle name="40% - Accent5 5 3 2 4" xfId="11126"/>
    <cellStyle name="40% - Accent5 5 3 2 5" xfId="14038"/>
    <cellStyle name="40% - Accent5 5 3 2 6" xfId="16950"/>
    <cellStyle name="40% - Accent5 5 3 2 7" xfId="19862"/>
    <cellStyle name="40% - Accent5 5 3 3" xfId="4290"/>
    <cellStyle name="40% - Accent5 5 3 3 2" xfId="7204"/>
    <cellStyle name="40% - Accent5 5 3 3 3" xfId="10118"/>
    <cellStyle name="40% - Accent5 5 3 3 4" xfId="13030"/>
    <cellStyle name="40% - Accent5 5 3 3 5" xfId="15942"/>
    <cellStyle name="40% - Accent5 5 3 3 6" xfId="18854"/>
    <cellStyle name="40% - Accent5 5 3 4" xfId="3392"/>
    <cellStyle name="40% - Accent5 5 3 4 2" xfId="21685"/>
    <cellStyle name="40% - Accent5 5 3 5" xfId="6308"/>
    <cellStyle name="40% - Accent5 5 3 6" xfId="9220"/>
    <cellStyle name="40% - Accent5 5 3 7" xfId="12134"/>
    <cellStyle name="40% - Accent5 5 3 8" xfId="15046"/>
    <cellStyle name="40% - Accent5 5 3 9" xfId="17958"/>
    <cellStyle name="40% - Accent5 5 4" xfId="1485"/>
    <cellStyle name="40% - Accent5 5 4 2" xfId="2494"/>
    <cellStyle name="40% - Accent5 5 4 2 2" xfId="5410"/>
    <cellStyle name="40% - Accent5 5 4 2 3" xfId="8324"/>
    <cellStyle name="40% - Accent5 5 4 2 4" xfId="11238"/>
    <cellStyle name="40% - Accent5 5 4 2 5" xfId="14150"/>
    <cellStyle name="40% - Accent5 5 4 2 6" xfId="17062"/>
    <cellStyle name="40% - Accent5 5 4 2 7" xfId="19974"/>
    <cellStyle name="40% - Accent5 5 4 3" xfId="4402"/>
    <cellStyle name="40% - Accent5 5 4 3 2" xfId="7316"/>
    <cellStyle name="40% - Accent5 5 4 3 3" xfId="10230"/>
    <cellStyle name="40% - Accent5 5 4 3 4" xfId="13142"/>
    <cellStyle name="40% - Accent5 5 4 3 5" xfId="16054"/>
    <cellStyle name="40% - Accent5 5 4 3 6" xfId="18966"/>
    <cellStyle name="40% - Accent5 5 4 4" xfId="3504"/>
    <cellStyle name="40% - Accent5 5 4 5" xfId="6420"/>
    <cellStyle name="40% - Accent5 5 4 6" xfId="9332"/>
    <cellStyle name="40% - Accent5 5 4 7" xfId="12246"/>
    <cellStyle name="40% - Accent5 5 4 8" xfId="15158"/>
    <cellStyle name="40% - Accent5 5 4 9" xfId="18070"/>
    <cellStyle name="40% - Accent5 5 5" xfId="1597"/>
    <cellStyle name="40% - Accent5 5 5 2" xfId="2606"/>
    <cellStyle name="40% - Accent5 5 5 2 2" xfId="5522"/>
    <cellStyle name="40% - Accent5 5 5 2 3" xfId="8436"/>
    <cellStyle name="40% - Accent5 5 5 2 4" xfId="11350"/>
    <cellStyle name="40% - Accent5 5 5 2 5" xfId="14262"/>
    <cellStyle name="40% - Accent5 5 5 2 6" xfId="17174"/>
    <cellStyle name="40% - Accent5 5 5 2 7" xfId="20086"/>
    <cellStyle name="40% - Accent5 5 5 3" xfId="4514"/>
    <cellStyle name="40% - Accent5 5 5 3 2" xfId="7428"/>
    <cellStyle name="40% - Accent5 5 5 3 3" xfId="10342"/>
    <cellStyle name="40% - Accent5 5 5 3 4" xfId="13254"/>
    <cellStyle name="40% - Accent5 5 5 3 5" xfId="16166"/>
    <cellStyle name="40% - Accent5 5 5 3 6" xfId="19078"/>
    <cellStyle name="40% - Accent5 5 5 4" xfId="3616"/>
    <cellStyle name="40% - Accent5 5 5 5" xfId="6532"/>
    <cellStyle name="40% - Accent5 5 5 6" xfId="9444"/>
    <cellStyle name="40% - Accent5 5 5 7" xfId="12358"/>
    <cellStyle name="40% - Accent5 5 5 8" xfId="15270"/>
    <cellStyle name="40% - Accent5 5 5 9" xfId="18182"/>
    <cellStyle name="40% - Accent5 5 6" xfId="1709"/>
    <cellStyle name="40% - Accent5 5 6 2" xfId="2718"/>
    <cellStyle name="40% - Accent5 5 6 2 2" xfId="5634"/>
    <cellStyle name="40% - Accent5 5 6 2 3" xfId="8548"/>
    <cellStyle name="40% - Accent5 5 6 2 4" xfId="11462"/>
    <cellStyle name="40% - Accent5 5 6 2 5" xfId="14374"/>
    <cellStyle name="40% - Accent5 5 6 2 6" xfId="17286"/>
    <cellStyle name="40% - Accent5 5 6 2 7" xfId="20198"/>
    <cellStyle name="40% - Accent5 5 6 3" xfId="4626"/>
    <cellStyle name="40% - Accent5 5 6 3 2" xfId="7540"/>
    <cellStyle name="40% - Accent5 5 6 3 3" xfId="10454"/>
    <cellStyle name="40% - Accent5 5 6 3 4" xfId="13366"/>
    <cellStyle name="40% - Accent5 5 6 3 5" xfId="16278"/>
    <cellStyle name="40% - Accent5 5 6 3 6" xfId="19190"/>
    <cellStyle name="40% - Accent5 5 6 4" xfId="3728"/>
    <cellStyle name="40% - Accent5 5 6 5" xfId="6644"/>
    <cellStyle name="40% - Accent5 5 6 6" xfId="9556"/>
    <cellStyle name="40% - Accent5 5 6 7" xfId="12470"/>
    <cellStyle name="40% - Accent5 5 6 8" xfId="15382"/>
    <cellStyle name="40% - Accent5 5 6 9" xfId="18294"/>
    <cellStyle name="40% - Accent5 5 7" xfId="1821"/>
    <cellStyle name="40% - Accent5 5 7 2" xfId="2830"/>
    <cellStyle name="40% - Accent5 5 7 2 2" xfId="5746"/>
    <cellStyle name="40% - Accent5 5 7 2 3" xfId="8660"/>
    <cellStyle name="40% - Accent5 5 7 2 4" xfId="11574"/>
    <cellStyle name="40% - Accent5 5 7 2 5" xfId="14486"/>
    <cellStyle name="40% - Accent5 5 7 2 6" xfId="17398"/>
    <cellStyle name="40% - Accent5 5 7 2 7" xfId="20310"/>
    <cellStyle name="40% - Accent5 5 7 3" xfId="4738"/>
    <cellStyle name="40% - Accent5 5 7 3 2" xfId="7652"/>
    <cellStyle name="40% - Accent5 5 7 3 3" xfId="10566"/>
    <cellStyle name="40% - Accent5 5 7 3 4" xfId="13478"/>
    <cellStyle name="40% - Accent5 5 7 3 5" xfId="16390"/>
    <cellStyle name="40% - Accent5 5 7 3 6" xfId="19302"/>
    <cellStyle name="40% - Accent5 5 7 4" xfId="3840"/>
    <cellStyle name="40% - Accent5 5 7 5" xfId="6756"/>
    <cellStyle name="40% - Accent5 5 7 6" xfId="9668"/>
    <cellStyle name="40% - Accent5 5 7 7" xfId="12582"/>
    <cellStyle name="40% - Accent5 5 7 8" xfId="15494"/>
    <cellStyle name="40% - Accent5 5 7 9" xfId="18406"/>
    <cellStyle name="40% - Accent5 5 8" xfId="1933"/>
    <cellStyle name="40% - Accent5 5 8 2" xfId="2942"/>
    <cellStyle name="40% - Accent5 5 8 2 2" xfId="5858"/>
    <cellStyle name="40% - Accent5 5 8 2 3" xfId="8772"/>
    <cellStyle name="40% - Accent5 5 8 2 4" xfId="11686"/>
    <cellStyle name="40% - Accent5 5 8 2 5" xfId="14598"/>
    <cellStyle name="40% - Accent5 5 8 2 6" xfId="17510"/>
    <cellStyle name="40% - Accent5 5 8 2 7" xfId="20422"/>
    <cellStyle name="40% - Accent5 5 8 3" xfId="4850"/>
    <cellStyle name="40% - Accent5 5 8 3 2" xfId="7764"/>
    <cellStyle name="40% - Accent5 5 8 3 3" xfId="10678"/>
    <cellStyle name="40% - Accent5 5 8 3 4" xfId="13590"/>
    <cellStyle name="40% - Accent5 5 8 3 5" xfId="16502"/>
    <cellStyle name="40% - Accent5 5 8 3 6" xfId="19414"/>
    <cellStyle name="40% - Accent5 5 8 4" xfId="3952"/>
    <cellStyle name="40% - Accent5 5 8 5" xfId="6868"/>
    <cellStyle name="40% - Accent5 5 8 6" xfId="9780"/>
    <cellStyle name="40% - Accent5 5 8 7" xfId="12694"/>
    <cellStyle name="40% - Accent5 5 8 8" xfId="15606"/>
    <cellStyle name="40% - Accent5 5 8 9" xfId="18518"/>
    <cellStyle name="40% - Accent5 5 9" xfId="2158"/>
    <cellStyle name="40% - Accent5 5 9 2" xfId="5074"/>
    <cellStyle name="40% - Accent5 5 9 2 2" xfId="7988"/>
    <cellStyle name="40% - Accent5 5 9 2 3" xfId="10902"/>
    <cellStyle name="40% - Accent5 5 9 2 4" xfId="13814"/>
    <cellStyle name="40% - Accent5 5 9 2 5" xfId="16726"/>
    <cellStyle name="40% - Accent5 5 9 2 6" xfId="19638"/>
    <cellStyle name="40% - Accent5 5 9 3" xfId="3168"/>
    <cellStyle name="40% - Accent5 5 9 4" xfId="6084"/>
    <cellStyle name="40% - Accent5 5 9 5" xfId="8996"/>
    <cellStyle name="40% - Accent5 5 9 6" xfId="11910"/>
    <cellStyle name="40% - Accent5 5 9 7" xfId="14822"/>
    <cellStyle name="40% - Accent5 5 9 8" xfId="17734"/>
    <cellStyle name="40% - Accent5 6" xfId="1104"/>
    <cellStyle name="40% - Accent5 6 10" xfId="2059"/>
    <cellStyle name="40% - Accent5 6 10 2" xfId="4976"/>
    <cellStyle name="40% - Accent5 6 10 3" xfId="7890"/>
    <cellStyle name="40% - Accent5 6 10 4" xfId="10804"/>
    <cellStyle name="40% - Accent5 6 10 5" xfId="13716"/>
    <cellStyle name="40% - Accent5 6 10 6" xfId="16628"/>
    <cellStyle name="40% - Accent5 6 10 7" xfId="19540"/>
    <cellStyle name="40% - Accent5 6 11" xfId="4080"/>
    <cellStyle name="40% - Accent5 6 11 2" xfId="6994"/>
    <cellStyle name="40% - Accent5 6 11 3" xfId="9908"/>
    <cellStyle name="40% - Accent5 6 11 4" xfId="12820"/>
    <cellStyle name="40% - Accent5 6 11 5" xfId="15732"/>
    <cellStyle name="40% - Accent5 6 11 6" xfId="18644"/>
    <cellStyle name="40% - Accent5 6 12" xfId="3070"/>
    <cellStyle name="40% - Accent5 6 12 2" xfId="21686"/>
    <cellStyle name="40% - Accent5 6 13" xfId="5986"/>
    <cellStyle name="40% - Accent5 6 14" xfId="8898"/>
    <cellStyle name="40% - Accent5 6 15" xfId="11812"/>
    <cellStyle name="40% - Accent5 6 16" xfId="14724"/>
    <cellStyle name="40% - Accent5 6 17" xfId="17636"/>
    <cellStyle name="40% - Accent5 6 2" xfId="1275"/>
    <cellStyle name="40% - Accent5 6 2 2" xfId="2284"/>
    <cellStyle name="40% - Accent5 6 2 2 2" xfId="5200"/>
    <cellStyle name="40% - Accent5 6 2 2 3" xfId="8114"/>
    <cellStyle name="40% - Accent5 6 2 2 4" xfId="11028"/>
    <cellStyle name="40% - Accent5 6 2 2 5" xfId="13940"/>
    <cellStyle name="40% - Accent5 6 2 2 6" xfId="16852"/>
    <cellStyle name="40% - Accent5 6 2 2 7" xfId="19764"/>
    <cellStyle name="40% - Accent5 6 2 3" xfId="4192"/>
    <cellStyle name="40% - Accent5 6 2 3 2" xfId="7106"/>
    <cellStyle name="40% - Accent5 6 2 3 3" xfId="10020"/>
    <cellStyle name="40% - Accent5 6 2 3 4" xfId="12932"/>
    <cellStyle name="40% - Accent5 6 2 3 5" xfId="15844"/>
    <cellStyle name="40% - Accent5 6 2 3 6" xfId="18756"/>
    <cellStyle name="40% - Accent5 6 2 4" xfId="3294"/>
    <cellStyle name="40% - Accent5 6 2 4 2" xfId="21687"/>
    <cellStyle name="40% - Accent5 6 2 5" xfId="6210"/>
    <cellStyle name="40% - Accent5 6 2 6" xfId="9122"/>
    <cellStyle name="40% - Accent5 6 2 7" xfId="12036"/>
    <cellStyle name="40% - Accent5 6 2 8" xfId="14948"/>
    <cellStyle name="40% - Accent5 6 2 9" xfId="17860"/>
    <cellStyle name="40% - Accent5 6 3" xfId="1387"/>
    <cellStyle name="40% - Accent5 6 3 2" xfId="2396"/>
    <cellStyle name="40% - Accent5 6 3 2 2" xfId="5312"/>
    <cellStyle name="40% - Accent5 6 3 2 3" xfId="8226"/>
    <cellStyle name="40% - Accent5 6 3 2 4" xfId="11140"/>
    <cellStyle name="40% - Accent5 6 3 2 5" xfId="14052"/>
    <cellStyle name="40% - Accent5 6 3 2 6" xfId="16964"/>
    <cellStyle name="40% - Accent5 6 3 2 7" xfId="19876"/>
    <cellStyle name="40% - Accent5 6 3 3" xfId="4304"/>
    <cellStyle name="40% - Accent5 6 3 3 2" xfId="7218"/>
    <cellStyle name="40% - Accent5 6 3 3 3" xfId="10132"/>
    <cellStyle name="40% - Accent5 6 3 3 4" xfId="13044"/>
    <cellStyle name="40% - Accent5 6 3 3 5" xfId="15956"/>
    <cellStyle name="40% - Accent5 6 3 3 6" xfId="18868"/>
    <cellStyle name="40% - Accent5 6 3 4" xfId="3406"/>
    <cellStyle name="40% - Accent5 6 3 4 2" xfId="21688"/>
    <cellStyle name="40% - Accent5 6 3 5" xfId="6322"/>
    <cellStyle name="40% - Accent5 6 3 6" xfId="9234"/>
    <cellStyle name="40% - Accent5 6 3 7" xfId="12148"/>
    <cellStyle name="40% - Accent5 6 3 8" xfId="15060"/>
    <cellStyle name="40% - Accent5 6 3 9" xfId="17972"/>
    <cellStyle name="40% - Accent5 6 4" xfId="1499"/>
    <cellStyle name="40% - Accent5 6 4 2" xfId="2508"/>
    <cellStyle name="40% - Accent5 6 4 2 2" xfId="5424"/>
    <cellStyle name="40% - Accent5 6 4 2 3" xfId="8338"/>
    <cellStyle name="40% - Accent5 6 4 2 4" xfId="11252"/>
    <cellStyle name="40% - Accent5 6 4 2 5" xfId="14164"/>
    <cellStyle name="40% - Accent5 6 4 2 6" xfId="17076"/>
    <cellStyle name="40% - Accent5 6 4 2 7" xfId="19988"/>
    <cellStyle name="40% - Accent5 6 4 3" xfId="4416"/>
    <cellStyle name="40% - Accent5 6 4 3 2" xfId="7330"/>
    <cellStyle name="40% - Accent5 6 4 3 3" xfId="10244"/>
    <cellStyle name="40% - Accent5 6 4 3 4" xfId="13156"/>
    <cellStyle name="40% - Accent5 6 4 3 5" xfId="16068"/>
    <cellStyle name="40% - Accent5 6 4 3 6" xfId="18980"/>
    <cellStyle name="40% - Accent5 6 4 4" xfId="3518"/>
    <cellStyle name="40% - Accent5 6 4 5" xfId="6434"/>
    <cellStyle name="40% - Accent5 6 4 6" xfId="9346"/>
    <cellStyle name="40% - Accent5 6 4 7" xfId="12260"/>
    <cellStyle name="40% - Accent5 6 4 8" xfId="15172"/>
    <cellStyle name="40% - Accent5 6 4 9" xfId="18084"/>
    <cellStyle name="40% - Accent5 6 5" xfId="1611"/>
    <cellStyle name="40% - Accent5 6 5 2" xfId="2620"/>
    <cellStyle name="40% - Accent5 6 5 2 2" xfId="5536"/>
    <cellStyle name="40% - Accent5 6 5 2 3" xfId="8450"/>
    <cellStyle name="40% - Accent5 6 5 2 4" xfId="11364"/>
    <cellStyle name="40% - Accent5 6 5 2 5" xfId="14276"/>
    <cellStyle name="40% - Accent5 6 5 2 6" xfId="17188"/>
    <cellStyle name="40% - Accent5 6 5 2 7" xfId="20100"/>
    <cellStyle name="40% - Accent5 6 5 3" xfId="4528"/>
    <cellStyle name="40% - Accent5 6 5 3 2" xfId="7442"/>
    <cellStyle name="40% - Accent5 6 5 3 3" xfId="10356"/>
    <cellStyle name="40% - Accent5 6 5 3 4" xfId="13268"/>
    <cellStyle name="40% - Accent5 6 5 3 5" xfId="16180"/>
    <cellStyle name="40% - Accent5 6 5 3 6" xfId="19092"/>
    <cellStyle name="40% - Accent5 6 5 4" xfId="3630"/>
    <cellStyle name="40% - Accent5 6 5 5" xfId="6546"/>
    <cellStyle name="40% - Accent5 6 5 6" xfId="9458"/>
    <cellStyle name="40% - Accent5 6 5 7" xfId="12372"/>
    <cellStyle name="40% - Accent5 6 5 8" xfId="15284"/>
    <cellStyle name="40% - Accent5 6 5 9" xfId="18196"/>
    <cellStyle name="40% - Accent5 6 6" xfId="1723"/>
    <cellStyle name="40% - Accent5 6 6 2" xfId="2732"/>
    <cellStyle name="40% - Accent5 6 6 2 2" xfId="5648"/>
    <cellStyle name="40% - Accent5 6 6 2 3" xfId="8562"/>
    <cellStyle name="40% - Accent5 6 6 2 4" xfId="11476"/>
    <cellStyle name="40% - Accent5 6 6 2 5" xfId="14388"/>
    <cellStyle name="40% - Accent5 6 6 2 6" xfId="17300"/>
    <cellStyle name="40% - Accent5 6 6 2 7" xfId="20212"/>
    <cellStyle name="40% - Accent5 6 6 3" xfId="4640"/>
    <cellStyle name="40% - Accent5 6 6 3 2" xfId="7554"/>
    <cellStyle name="40% - Accent5 6 6 3 3" xfId="10468"/>
    <cellStyle name="40% - Accent5 6 6 3 4" xfId="13380"/>
    <cellStyle name="40% - Accent5 6 6 3 5" xfId="16292"/>
    <cellStyle name="40% - Accent5 6 6 3 6" xfId="19204"/>
    <cellStyle name="40% - Accent5 6 6 4" xfId="3742"/>
    <cellStyle name="40% - Accent5 6 6 5" xfId="6658"/>
    <cellStyle name="40% - Accent5 6 6 6" xfId="9570"/>
    <cellStyle name="40% - Accent5 6 6 7" xfId="12484"/>
    <cellStyle name="40% - Accent5 6 6 8" xfId="15396"/>
    <cellStyle name="40% - Accent5 6 6 9" xfId="18308"/>
    <cellStyle name="40% - Accent5 6 7" xfId="1835"/>
    <cellStyle name="40% - Accent5 6 7 2" xfId="2844"/>
    <cellStyle name="40% - Accent5 6 7 2 2" xfId="5760"/>
    <cellStyle name="40% - Accent5 6 7 2 3" xfId="8674"/>
    <cellStyle name="40% - Accent5 6 7 2 4" xfId="11588"/>
    <cellStyle name="40% - Accent5 6 7 2 5" xfId="14500"/>
    <cellStyle name="40% - Accent5 6 7 2 6" xfId="17412"/>
    <cellStyle name="40% - Accent5 6 7 2 7" xfId="20324"/>
    <cellStyle name="40% - Accent5 6 7 3" xfId="4752"/>
    <cellStyle name="40% - Accent5 6 7 3 2" xfId="7666"/>
    <cellStyle name="40% - Accent5 6 7 3 3" xfId="10580"/>
    <cellStyle name="40% - Accent5 6 7 3 4" xfId="13492"/>
    <cellStyle name="40% - Accent5 6 7 3 5" xfId="16404"/>
    <cellStyle name="40% - Accent5 6 7 3 6" xfId="19316"/>
    <cellStyle name="40% - Accent5 6 7 4" xfId="3854"/>
    <cellStyle name="40% - Accent5 6 7 5" xfId="6770"/>
    <cellStyle name="40% - Accent5 6 7 6" xfId="9682"/>
    <cellStyle name="40% - Accent5 6 7 7" xfId="12596"/>
    <cellStyle name="40% - Accent5 6 7 8" xfId="15508"/>
    <cellStyle name="40% - Accent5 6 7 9" xfId="18420"/>
    <cellStyle name="40% - Accent5 6 8" xfId="1947"/>
    <cellStyle name="40% - Accent5 6 8 2" xfId="2956"/>
    <cellStyle name="40% - Accent5 6 8 2 2" xfId="5872"/>
    <cellStyle name="40% - Accent5 6 8 2 3" xfId="8786"/>
    <cellStyle name="40% - Accent5 6 8 2 4" xfId="11700"/>
    <cellStyle name="40% - Accent5 6 8 2 5" xfId="14612"/>
    <cellStyle name="40% - Accent5 6 8 2 6" xfId="17524"/>
    <cellStyle name="40% - Accent5 6 8 2 7" xfId="20436"/>
    <cellStyle name="40% - Accent5 6 8 3" xfId="4864"/>
    <cellStyle name="40% - Accent5 6 8 3 2" xfId="7778"/>
    <cellStyle name="40% - Accent5 6 8 3 3" xfId="10692"/>
    <cellStyle name="40% - Accent5 6 8 3 4" xfId="13604"/>
    <cellStyle name="40% - Accent5 6 8 3 5" xfId="16516"/>
    <cellStyle name="40% - Accent5 6 8 3 6" xfId="19428"/>
    <cellStyle name="40% - Accent5 6 8 4" xfId="3966"/>
    <cellStyle name="40% - Accent5 6 8 5" xfId="6882"/>
    <cellStyle name="40% - Accent5 6 8 6" xfId="9794"/>
    <cellStyle name="40% - Accent5 6 8 7" xfId="12708"/>
    <cellStyle name="40% - Accent5 6 8 8" xfId="15620"/>
    <cellStyle name="40% - Accent5 6 8 9" xfId="18532"/>
    <cellStyle name="40% - Accent5 6 9" xfId="2172"/>
    <cellStyle name="40% - Accent5 6 9 2" xfId="5088"/>
    <cellStyle name="40% - Accent5 6 9 2 2" xfId="8002"/>
    <cellStyle name="40% - Accent5 6 9 2 3" xfId="10916"/>
    <cellStyle name="40% - Accent5 6 9 2 4" xfId="13828"/>
    <cellStyle name="40% - Accent5 6 9 2 5" xfId="16740"/>
    <cellStyle name="40% - Accent5 6 9 2 6" xfId="19652"/>
    <cellStyle name="40% - Accent5 6 9 3" xfId="3182"/>
    <cellStyle name="40% - Accent5 6 9 4" xfId="6098"/>
    <cellStyle name="40% - Accent5 6 9 5" xfId="9010"/>
    <cellStyle name="40% - Accent5 6 9 6" xfId="11924"/>
    <cellStyle name="40% - Accent5 6 9 7" xfId="14836"/>
    <cellStyle name="40% - Accent5 6 9 8" xfId="17748"/>
    <cellStyle name="40% - Accent5 7" xfId="1118"/>
    <cellStyle name="40% - Accent5 7 10" xfId="2073"/>
    <cellStyle name="40% - Accent5 7 10 2" xfId="4990"/>
    <cellStyle name="40% - Accent5 7 10 3" xfId="7904"/>
    <cellStyle name="40% - Accent5 7 10 4" xfId="10818"/>
    <cellStyle name="40% - Accent5 7 10 5" xfId="13730"/>
    <cellStyle name="40% - Accent5 7 10 6" xfId="16642"/>
    <cellStyle name="40% - Accent5 7 10 7" xfId="19554"/>
    <cellStyle name="40% - Accent5 7 11" xfId="4094"/>
    <cellStyle name="40% - Accent5 7 11 2" xfId="7008"/>
    <cellStyle name="40% - Accent5 7 11 3" xfId="9922"/>
    <cellStyle name="40% - Accent5 7 11 4" xfId="12834"/>
    <cellStyle name="40% - Accent5 7 11 5" xfId="15746"/>
    <cellStyle name="40% - Accent5 7 11 6" xfId="18658"/>
    <cellStyle name="40% - Accent5 7 12" xfId="3084"/>
    <cellStyle name="40% - Accent5 7 12 2" xfId="21689"/>
    <cellStyle name="40% - Accent5 7 13" xfId="6000"/>
    <cellStyle name="40% - Accent5 7 14" xfId="8912"/>
    <cellStyle name="40% - Accent5 7 15" xfId="11826"/>
    <cellStyle name="40% - Accent5 7 16" xfId="14738"/>
    <cellStyle name="40% - Accent5 7 17" xfId="17650"/>
    <cellStyle name="40% - Accent5 7 2" xfId="1289"/>
    <cellStyle name="40% - Accent5 7 2 2" xfId="2298"/>
    <cellStyle name="40% - Accent5 7 2 2 2" xfId="5214"/>
    <cellStyle name="40% - Accent5 7 2 2 3" xfId="8128"/>
    <cellStyle name="40% - Accent5 7 2 2 4" xfId="11042"/>
    <cellStyle name="40% - Accent5 7 2 2 5" xfId="13954"/>
    <cellStyle name="40% - Accent5 7 2 2 6" xfId="16866"/>
    <cellStyle name="40% - Accent5 7 2 2 7" xfId="19778"/>
    <cellStyle name="40% - Accent5 7 2 3" xfId="4206"/>
    <cellStyle name="40% - Accent5 7 2 3 2" xfId="7120"/>
    <cellStyle name="40% - Accent5 7 2 3 3" xfId="10034"/>
    <cellStyle name="40% - Accent5 7 2 3 4" xfId="12946"/>
    <cellStyle name="40% - Accent5 7 2 3 5" xfId="15858"/>
    <cellStyle name="40% - Accent5 7 2 3 6" xfId="18770"/>
    <cellStyle name="40% - Accent5 7 2 4" xfId="3308"/>
    <cellStyle name="40% - Accent5 7 2 4 2" xfId="21690"/>
    <cellStyle name="40% - Accent5 7 2 5" xfId="6224"/>
    <cellStyle name="40% - Accent5 7 2 6" xfId="9136"/>
    <cellStyle name="40% - Accent5 7 2 7" xfId="12050"/>
    <cellStyle name="40% - Accent5 7 2 8" xfId="14962"/>
    <cellStyle name="40% - Accent5 7 2 9" xfId="17874"/>
    <cellStyle name="40% - Accent5 7 3" xfId="1401"/>
    <cellStyle name="40% - Accent5 7 3 2" xfId="2410"/>
    <cellStyle name="40% - Accent5 7 3 2 2" xfId="5326"/>
    <cellStyle name="40% - Accent5 7 3 2 3" xfId="8240"/>
    <cellStyle name="40% - Accent5 7 3 2 4" xfId="11154"/>
    <cellStyle name="40% - Accent5 7 3 2 5" xfId="14066"/>
    <cellStyle name="40% - Accent5 7 3 2 6" xfId="16978"/>
    <cellStyle name="40% - Accent5 7 3 2 7" xfId="19890"/>
    <cellStyle name="40% - Accent5 7 3 3" xfId="4318"/>
    <cellStyle name="40% - Accent5 7 3 3 2" xfId="7232"/>
    <cellStyle name="40% - Accent5 7 3 3 3" xfId="10146"/>
    <cellStyle name="40% - Accent5 7 3 3 4" xfId="13058"/>
    <cellStyle name="40% - Accent5 7 3 3 5" xfId="15970"/>
    <cellStyle name="40% - Accent5 7 3 3 6" xfId="18882"/>
    <cellStyle name="40% - Accent5 7 3 4" xfId="3420"/>
    <cellStyle name="40% - Accent5 7 3 4 2" xfId="21691"/>
    <cellStyle name="40% - Accent5 7 3 5" xfId="6336"/>
    <cellStyle name="40% - Accent5 7 3 6" xfId="9248"/>
    <cellStyle name="40% - Accent5 7 3 7" xfId="12162"/>
    <cellStyle name="40% - Accent5 7 3 8" xfId="15074"/>
    <cellStyle name="40% - Accent5 7 3 9" xfId="17986"/>
    <cellStyle name="40% - Accent5 7 4" xfId="1513"/>
    <cellStyle name="40% - Accent5 7 4 2" xfId="2522"/>
    <cellStyle name="40% - Accent5 7 4 2 2" xfId="5438"/>
    <cellStyle name="40% - Accent5 7 4 2 3" xfId="8352"/>
    <cellStyle name="40% - Accent5 7 4 2 4" xfId="11266"/>
    <cellStyle name="40% - Accent5 7 4 2 5" xfId="14178"/>
    <cellStyle name="40% - Accent5 7 4 2 6" xfId="17090"/>
    <cellStyle name="40% - Accent5 7 4 2 7" xfId="20002"/>
    <cellStyle name="40% - Accent5 7 4 3" xfId="4430"/>
    <cellStyle name="40% - Accent5 7 4 3 2" xfId="7344"/>
    <cellStyle name="40% - Accent5 7 4 3 3" xfId="10258"/>
    <cellStyle name="40% - Accent5 7 4 3 4" xfId="13170"/>
    <cellStyle name="40% - Accent5 7 4 3 5" xfId="16082"/>
    <cellStyle name="40% - Accent5 7 4 3 6" xfId="18994"/>
    <cellStyle name="40% - Accent5 7 4 4" xfId="3532"/>
    <cellStyle name="40% - Accent5 7 4 5" xfId="6448"/>
    <cellStyle name="40% - Accent5 7 4 6" xfId="9360"/>
    <cellStyle name="40% - Accent5 7 4 7" xfId="12274"/>
    <cellStyle name="40% - Accent5 7 4 8" xfId="15186"/>
    <cellStyle name="40% - Accent5 7 4 9" xfId="18098"/>
    <cellStyle name="40% - Accent5 7 5" xfId="1625"/>
    <cellStyle name="40% - Accent5 7 5 2" xfId="2634"/>
    <cellStyle name="40% - Accent5 7 5 2 2" xfId="5550"/>
    <cellStyle name="40% - Accent5 7 5 2 3" xfId="8464"/>
    <cellStyle name="40% - Accent5 7 5 2 4" xfId="11378"/>
    <cellStyle name="40% - Accent5 7 5 2 5" xfId="14290"/>
    <cellStyle name="40% - Accent5 7 5 2 6" xfId="17202"/>
    <cellStyle name="40% - Accent5 7 5 2 7" xfId="20114"/>
    <cellStyle name="40% - Accent5 7 5 3" xfId="4542"/>
    <cellStyle name="40% - Accent5 7 5 3 2" xfId="7456"/>
    <cellStyle name="40% - Accent5 7 5 3 3" xfId="10370"/>
    <cellStyle name="40% - Accent5 7 5 3 4" xfId="13282"/>
    <cellStyle name="40% - Accent5 7 5 3 5" xfId="16194"/>
    <cellStyle name="40% - Accent5 7 5 3 6" xfId="19106"/>
    <cellStyle name="40% - Accent5 7 5 4" xfId="3644"/>
    <cellStyle name="40% - Accent5 7 5 5" xfId="6560"/>
    <cellStyle name="40% - Accent5 7 5 6" xfId="9472"/>
    <cellStyle name="40% - Accent5 7 5 7" xfId="12386"/>
    <cellStyle name="40% - Accent5 7 5 8" xfId="15298"/>
    <cellStyle name="40% - Accent5 7 5 9" xfId="18210"/>
    <cellStyle name="40% - Accent5 7 6" xfId="1737"/>
    <cellStyle name="40% - Accent5 7 6 2" xfId="2746"/>
    <cellStyle name="40% - Accent5 7 6 2 2" xfId="5662"/>
    <cellStyle name="40% - Accent5 7 6 2 3" xfId="8576"/>
    <cellStyle name="40% - Accent5 7 6 2 4" xfId="11490"/>
    <cellStyle name="40% - Accent5 7 6 2 5" xfId="14402"/>
    <cellStyle name="40% - Accent5 7 6 2 6" xfId="17314"/>
    <cellStyle name="40% - Accent5 7 6 2 7" xfId="20226"/>
    <cellStyle name="40% - Accent5 7 6 3" xfId="4654"/>
    <cellStyle name="40% - Accent5 7 6 3 2" xfId="7568"/>
    <cellStyle name="40% - Accent5 7 6 3 3" xfId="10482"/>
    <cellStyle name="40% - Accent5 7 6 3 4" xfId="13394"/>
    <cellStyle name="40% - Accent5 7 6 3 5" xfId="16306"/>
    <cellStyle name="40% - Accent5 7 6 3 6" xfId="19218"/>
    <cellStyle name="40% - Accent5 7 6 4" xfId="3756"/>
    <cellStyle name="40% - Accent5 7 6 5" xfId="6672"/>
    <cellStyle name="40% - Accent5 7 6 6" xfId="9584"/>
    <cellStyle name="40% - Accent5 7 6 7" xfId="12498"/>
    <cellStyle name="40% - Accent5 7 6 8" xfId="15410"/>
    <cellStyle name="40% - Accent5 7 6 9" xfId="18322"/>
    <cellStyle name="40% - Accent5 7 7" xfId="1849"/>
    <cellStyle name="40% - Accent5 7 7 2" xfId="2858"/>
    <cellStyle name="40% - Accent5 7 7 2 2" xfId="5774"/>
    <cellStyle name="40% - Accent5 7 7 2 3" xfId="8688"/>
    <cellStyle name="40% - Accent5 7 7 2 4" xfId="11602"/>
    <cellStyle name="40% - Accent5 7 7 2 5" xfId="14514"/>
    <cellStyle name="40% - Accent5 7 7 2 6" xfId="17426"/>
    <cellStyle name="40% - Accent5 7 7 2 7" xfId="20338"/>
    <cellStyle name="40% - Accent5 7 7 3" xfId="4766"/>
    <cellStyle name="40% - Accent5 7 7 3 2" xfId="7680"/>
    <cellStyle name="40% - Accent5 7 7 3 3" xfId="10594"/>
    <cellStyle name="40% - Accent5 7 7 3 4" xfId="13506"/>
    <cellStyle name="40% - Accent5 7 7 3 5" xfId="16418"/>
    <cellStyle name="40% - Accent5 7 7 3 6" xfId="19330"/>
    <cellStyle name="40% - Accent5 7 7 4" xfId="3868"/>
    <cellStyle name="40% - Accent5 7 7 5" xfId="6784"/>
    <cellStyle name="40% - Accent5 7 7 6" xfId="9696"/>
    <cellStyle name="40% - Accent5 7 7 7" xfId="12610"/>
    <cellStyle name="40% - Accent5 7 7 8" xfId="15522"/>
    <cellStyle name="40% - Accent5 7 7 9" xfId="18434"/>
    <cellStyle name="40% - Accent5 7 8" xfId="1961"/>
    <cellStyle name="40% - Accent5 7 8 2" xfId="2970"/>
    <cellStyle name="40% - Accent5 7 8 2 2" xfId="5886"/>
    <cellStyle name="40% - Accent5 7 8 2 3" xfId="8800"/>
    <cellStyle name="40% - Accent5 7 8 2 4" xfId="11714"/>
    <cellStyle name="40% - Accent5 7 8 2 5" xfId="14626"/>
    <cellStyle name="40% - Accent5 7 8 2 6" xfId="17538"/>
    <cellStyle name="40% - Accent5 7 8 2 7" xfId="20450"/>
    <cellStyle name="40% - Accent5 7 8 3" xfId="4878"/>
    <cellStyle name="40% - Accent5 7 8 3 2" xfId="7792"/>
    <cellStyle name="40% - Accent5 7 8 3 3" xfId="10706"/>
    <cellStyle name="40% - Accent5 7 8 3 4" xfId="13618"/>
    <cellStyle name="40% - Accent5 7 8 3 5" xfId="16530"/>
    <cellStyle name="40% - Accent5 7 8 3 6" xfId="19442"/>
    <cellStyle name="40% - Accent5 7 8 4" xfId="3980"/>
    <cellStyle name="40% - Accent5 7 8 5" xfId="6896"/>
    <cellStyle name="40% - Accent5 7 8 6" xfId="9808"/>
    <cellStyle name="40% - Accent5 7 8 7" xfId="12722"/>
    <cellStyle name="40% - Accent5 7 8 8" xfId="15634"/>
    <cellStyle name="40% - Accent5 7 8 9" xfId="18546"/>
    <cellStyle name="40% - Accent5 7 9" xfId="2186"/>
    <cellStyle name="40% - Accent5 7 9 2" xfId="5102"/>
    <cellStyle name="40% - Accent5 7 9 2 2" xfId="8016"/>
    <cellStyle name="40% - Accent5 7 9 2 3" xfId="10930"/>
    <cellStyle name="40% - Accent5 7 9 2 4" xfId="13842"/>
    <cellStyle name="40% - Accent5 7 9 2 5" xfId="16754"/>
    <cellStyle name="40% - Accent5 7 9 2 6" xfId="19666"/>
    <cellStyle name="40% - Accent5 7 9 3" xfId="3196"/>
    <cellStyle name="40% - Accent5 7 9 4" xfId="6112"/>
    <cellStyle name="40% - Accent5 7 9 5" xfId="9024"/>
    <cellStyle name="40% - Accent5 7 9 6" xfId="11938"/>
    <cellStyle name="40% - Accent5 7 9 7" xfId="14850"/>
    <cellStyle name="40% - Accent5 7 9 8" xfId="17762"/>
    <cellStyle name="40% - Accent5 8" xfId="1132"/>
    <cellStyle name="40% - Accent5 8 10" xfId="2087"/>
    <cellStyle name="40% - Accent5 8 10 2" xfId="5004"/>
    <cellStyle name="40% - Accent5 8 10 3" xfId="7918"/>
    <cellStyle name="40% - Accent5 8 10 4" xfId="10832"/>
    <cellStyle name="40% - Accent5 8 10 5" xfId="13744"/>
    <cellStyle name="40% - Accent5 8 10 6" xfId="16656"/>
    <cellStyle name="40% - Accent5 8 10 7" xfId="19568"/>
    <cellStyle name="40% - Accent5 8 11" xfId="4108"/>
    <cellStyle name="40% - Accent5 8 11 2" xfId="7022"/>
    <cellStyle name="40% - Accent5 8 11 3" xfId="9936"/>
    <cellStyle name="40% - Accent5 8 11 4" xfId="12848"/>
    <cellStyle name="40% - Accent5 8 11 5" xfId="15760"/>
    <cellStyle name="40% - Accent5 8 11 6" xfId="18672"/>
    <cellStyle name="40% - Accent5 8 12" xfId="3098"/>
    <cellStyle name="40% - Accent5 8 12 2" xfId="21692"/>
    <cellStyle name="40% - Accent5 8 13" xfId="6014"/>
    <cellStyle name="40% - Accent5 8 14" xfId="8926"/>
    <cellStyle name="40% - Accent5 8 15" xfId="11840"/>
    <cellStyle name="40% - Accent5 8 16" xfId="14752"/>
    <cellStyle name="40% - Accent5 8 17" xfId="17664"/>
    <cellStyle name="40% - Accent5 8 2" xfId="1303"/>
    <cellStyle name="40% - Accent5 8 2 2" xfId="2312"/>
    <cellStyle name="40% - Accent5 8 2 2 2" xfId="5228"/>
    <cellStyle name="40% - Accent5 8 2 2 3" xfId="8142"/>
    <cellStyle name="40% - Accent5 8 2 2 4" xfId="11056"/>
    <cellStyle name="40% - Accent5 8 2 2 5" xfId="13968"/>
    <cellStyle name="40% - Accent5 8 2 2 6" xfId="16880"/>
    <cellStyle name="40% - Accent5 8 2 2 7" xfId="19792"/>
    <cellStyle name="40% - Accent5 8 2 3" xfId="4220"/>
    <cellStyle name="40% - Accent5 8 2 3 2" xfId="7134"/>
    <cellStyle name="40% - Accent5 8 2 3 3" xfId="10048"/>
    <cellStyle name="40% - Accent5 8 2 3 4" xfId="12960"/>
    <cellStyle name="40% - Accent5 8 2 3 5" xfId="15872"/>
    <cellStyle name="40% - Accent5 8 2 3 6" xfId="18784"/>
    <cellStyle name="40% - Accent5 8 2 4" xfId="3322"/>
    <cellStyle name="40% - Accent5 8 2 4 2" xfId="21693"/>
    <cellStyle name="40% - Accent5 8 2 5" xfId="6238"/>
    <cellStyle name="40% - Accent5 8 2 6" xfId="9150"/>
    <cellStyle name="40% - Accent5 8 2 7" xfId="12064"/>
    <cellStyle name="40% - Accent5 8 2 8" xfId="14976"/>
    <cellStyle name="40% - Accent5 8 2 9" xfId="17888"/>
    <cellStyle name="40% - Accent5 8 3" xfId="1415"/>
    <cellStyle name="40% - Accent5 8 3 2" xfId="2424"/>
    <cellStyle name="40% - Accent5 8 3 2 2" xfId="5340"/>
    <cellStyle name="40% - Accent5 8 3 2 3" xfId="8254"/>
    <cellStyle name="40% - Accent5 8 3 2 4" xfId="11168"/>
    <cellStyle name="40% - Accent5 8 3 2 5" xfId="14080"/>
    <cellStyle name="40% - Accent5 8 3 2 6" xfId="16992"/>
    <cellStyle name="40% - Accent5 8 3 2 7" xfId="19904"/>
    <cellStyle name="40% - Accent5 8 3 3" xfId="4332"/>
    <cellStyle name="40% - Accent5 8 3 3 2" xfId="7246"/>
    <cellStyle name="40% - Accent5 8 3 3 3" xfId="10160"/>
    <cellStyle name="40% - Accent5 8 3 3 4" xfId="13072"/>
    <cellStyle name="40% - Accent5 8 3 3 5" xfId="15984"/>
    <cellStyle name="40% - Accent5 8 3 3 6" xfId="18896"/>
    <cellStyle name="40% - Accent5 8 3 4" xfId="3434"/>
    <cellStyle name="40% - Accent5 8 3 4 2" xfId="21694"/>
    <cellStyle name="40% - Accent5 8 3 5" xfId="6350"/>
    <cellStyle name="40% - Accent5 8 3 6" xfId="9262"/>
    <cellStyle name="40% - Accent5 8 3 7" xfId="12176"/>
    <cellStyle name="40% - Accent5 8 3 8" xfId="15088"/>
    <cellStyle name="40% - Accent5 8 3 9" xfId="18000"/>
    <cellStyle name="40% - Accent5 8 4" xfId="1527"/>
    <cellStyle name="40% - Accent5 8 4 2" xfId="2536"/>
    <cellStyle name="40% - Accent5 8 4 2 2" xfId="5452"/>
    <cellStyle name="40% - Accent5 8 4 2 3" xfId="8366"/>
    <cellStyle name="40% - Accent5 8 4 2 4" xfId="11280"/>
    <cellStyle name="40% - Accent5 8 4 2 5" xfId="14192"/>
    <cellStyle name="40% - Accent5 8 4 2 6" xfId="17104"/>
    <cellStyle name="40% - Accent5 8 4 2 7" xfId="20016"/>
    <cellStyle name="40% - Accent5 8 4 3" xfId="4444"/>
    <cellStyle name="40% - Accent5 8 4 3 2" xfId="7358"/>
    <cellStyle name="40% - Accent5 8 4 3 3" xfId="10272"/>
    <cellStyle name="40% - Accent5 8 4 3 4" xfId="13184"/>
    <cellStyle name="40% - Accent5 8 4 3 5" xfId="16096"/>
    <cellStyle name="40% - Accent5 8 4 3 6" xfId="19008"/>
    <cellStyle name="40% - Accent5 8 4 4" xfId="3546"/>
    <cellStyle name="40% - Accent5 8 4 5" xfId="6462"/>
    <cellStyle name="40% - Accent5 8 4 6" xfId="9374"/>
    <cellStyle name="40% - Accent5 8 4 7" xfId="12288"/>
    <cellStyle name="40% - Accent5 8 4 8" xfId="15200"/>
    <cellStyle name="40% - Accent5 8 4 9" xfId="18112"/>
    <cellStyle name="40% - Accent5 8 5" xfId="1639"/>
    <cellStyle name="40% - Accent5 8 5 2" xfId="2648"/>
    <cellStyle name="40% - Accent5 8 5 2 2" xfId="5564"/>
    <cellStyle name="40% - Accent5 8 5 2 3" xfId="8478"/>
    <cellStyle name="40% - Accent5 8 5 2 4" xfId="11392"/>
    <cellStyle name="40% - Accent5 8 5 2 5" xfId="14304"/>
    <cellStyle name="40% - Accent5 8 5 2 6" xfId="17216"/>
    <cellStyle name="40% - Accent5 8 5 2 7" xfId="20128"/>
    <cellStyle name="40% - Accent5 8 5 3" xfId="4556"/>
    <cellStyle name="40% - Accent5 8 5 3 2" xfId="7470"/>
    <cellStyle name="40% - Accent5 8 5 3 3" xfId="10384"/>
    <cellStyle name="40% - Accent5 8 5 3 4" xfId="13296"/>
    <cellStyle name="40% - Accent5 8 5 3 5" xfId="16208"/>
    <cellStyle name="40% - Accent5 8 5 3 6" xfId="19120"/>
    <cellStyle name="40% - Accent5 8 5 4" xfId="3658"/>
    <cellStyle name="40% - Accent5 8 5 5" xfId="6574"/>
    <cellStyle name="40% - Accent5 8 5 6" xfId="9486"/>
    <cellStyle name="40% - Accent5 8 5 7" xfId="12400"/>
    <cellStyle name="40% - Accent5 8 5 8" xfId="15312"/>
    <cellStyle name="40% - Accent5 8 5 9" xfId="18224"/>
    <cellStyle name="40% - Accent5 8 6" xfId="1751"/>
    <cellStyle name="40% - Accent5 8 6 2" xfId="2760"/>
    <cellStyle name="40% - Accent5 8 6 2 2" xfId="5676"/>
    <cellStyle name="40% - Accent5 8 6 2 3" xfId="8590"/>
    <cellStyle name="40% - Accent5 8 6 2 4" xfId="11504"/>
    <cellStyle name="40% - Accent5 8 6 2 5" xfId="14416"/>
    <cellStyle name="40% - Accent5 8 6 2 6" xfId="17328"/>
    <cellStyle name="40% - Accent5 8 6 2 7" xfId="20240"/>
    <cellStyle name="40% - Accent5 8 6 3" xfId="4668"/>
    <cellStyle name="40% - Accent5 8 6 3 2" xfId="7582"/>
    <cellStyle name="40% - Accent5 8 6 3 3" xfId="10496"/>
    <cellStyle name="40% - Accent5 8 6 3 4" xfId="13408"/>
    <cellStyle name="40% - Accent5 8 6 3 5" xfId="16320"/>
    <cellStyle name="40% - Accent5 8 6 3 6" xfId="19232"/>
    <cellStyle name="40% - Accent5 8 6 4" xfId="3770"/>
    <cellStyle name="40% - Accent5 8 6 5" xfId="6686"/>
    <cellStyle name="40% - Accent5 8 6 6" xfId="9598"/>
    <cellStyle name="40% - Accent5 8 6 7" xfId="12512"/>
    <cellStyle name="40% - Accent5 8 6 8" xfId="15424"/>
    <cellStyle name="40% - Accent5 8 6 9" xfId="18336"/>
    <cellStyle name="40% - Accent5 8 7" xfId="1863"/>
    <cellStyle name="40% - Accent5 8 7 2" xfId="2872"/>
    <cellStyle name="40% - Accent5 8 7 2 2" xfId="5788"/>
    <cellStyle name="40% - Accent5 8 7 2 3" xfId="8702"/>
    <cellStyle name="40% - Accent5 8 7 2 4" xfId="11616"/>
    <cellStyle name="40% - Accent5 8 7 2 5" xfId="14528"/>
    <cellStyle name="40% - Accent5 8 7 2 6" xfId="17440"/>
    <cellStyle name="40% - Accent5 8 7 2 7" xfId="20352"/>
    <cellStyle name="40% - Accent5 8 7 3" xfId="4780"/>
    <cellStyle name="40% - Accent5 8 7 3 2" xfId="7694"/>
    <cellStyle name="40% - Accent5 8 7 3 3" xfId="10608"/>
    <cellStyle name="40% - Accent5 8 7 3 4" xfId="13520"/>
    <cellStyle name="40% - Accent5 8 7 3 5" xfId="16432"/>
    <cellStyle name="40% - Accent5 8 7 3 6" xfId="19344"/>
    <cellStyle name="40% - Accent5 8 7 4" xfId="3882"/>
    <cellStyle name="40% - Accent5 8 7 5" xfId="6798"/>
    <cellStyle name="40% - Accent5 8 7 6" xfId="9710"/>
    <cellStyle name="40% - Accent5 8 7 7" xfId="12624"/>
    <cellStyle name="40% - Accent5 8 7 8" xfId="15536"/>
    <cellStyle name="40% - Accent5 8 7 9" xfId="18448"/>
    <cellStyle name="40% - Accent5 8 8" xfId="1975"/>
    <cellStyle name="40% - Accent5 8 8 2" xfId="2984"/>
    <cellStyle name="40% - Accent5 8 8 2 2" xfId="5900"/>
    <cellStyle name="40% - Accent5 8 8 2 3" xfId="8814"/>
    <cellStyle name="40% - Accent5 8 8 2 4" xfId="11728"/>
    <cellStyle name="40% - Accent5 8 8 2 5" xfId="14640"/>
    <cellStyle name="40% - Accent5 8 8 2 6" xfId="17552"/>
    <cellStyle name="40% - Accent5 8 8 2 7" xfId="20464"/>
    <cellStyle name="40% - Accent5 8 8 3" xfId="4892"/>
    <cellStyle name="40% - Accent5 8 8 3 2" xfId="7806"/>
    <cellStyle name="40% - Accent5 8 8 3 3" xfId="10720"/>
    <cellStyle name="40% - Accent5 8 8 3 4" xfId="13632"/>
    <cellStyle name="40% - Accent5 8 8 3 5" xfId="16544"/>
    <cellStyle name="40% - Accent5 8 8 3 6" xfId="19456"/>
    <cellStyle name="40% - Accent5 8 8 4" xfId="3994"/>
    <cellStyle name="40% - Accent5 8 8 5" xfId="6910"/>
    <cellStyle name="40% - Accent5 8 8 6" xfId="9822"/>
    <cellStyle name="40% - Accent5 8 8 7" xfId="12736"/>
    <cellStyle name="40% - Accent5 8 8 8" xfId="15648"/>
    <cellStyle name="40% - Accent5 8 8 9" xfId="18560"/>
    <cellStyle name="40% - Accent5 8 9" xfId="2200"/>
    <cellStyle name="40% - Accent5 8 9 2" xfId="5116"/>
    <cellStyle name="40% - Accent5 8 9 2 2" xfId="8030"/>
    <cellStyle name="40% - Accent5 8 9 2 3" xfId="10944"/>
    <cellStyle name="40% - Accent5 8 9 2 4" xfId="13856"/>
    <cellStyle name="40% - Accent5 8 9 2 5" xfId="16768"/>
    <cellStyle name="40% - Accent5 8 9 2 6" xfId="19680"/>
    <cellStyle name="40% - Accent5 8 9 3" xfId="3210"/>
    <cellStyle name="40% - Accent5 8 9 4" xfId="6126"/>
    <cellStyle name="40% - Accent5 8 9 5" xfId="9038"/>
    <cellStyle name="40% - Accent5 8 9 6" xfId="11952"/>
    <cellStyle name="40% - Accent5 8 9 7" xfId="14864"/>
    <cellStyle name="40% - Accent5 8 9 8" xfId="17776"/>
    <cellStyle name="40% - Accent5 9" xfId="1145"/>
    <cellStyle name="40% - Accent5 9 2" xfId="21696"/>
    <cellStyle name="40% - Accent5 9 3" xfId="21697"/>
    <cellStyle name="40% - Accent5 9 4" xfId="21695"/>
    <cellStyle name="40% - Accent6 10" xfId="1205"/>
    <cellStyle name="40% - Accent6 10 2" xfId="2214"/>
    <cellStyle name="40% - Accent6 10 2 2" xfId="5130"/>
    <cellStyle name="40% - Accent6 10 2 2 2" xfId="21700"/>
    <cellStyle name="40% - Accent6 10 2 3" xfId="8044"/>
    <cellStyle name="40% - Accent6 10 2 4" xfId="10958"/>
    <cellStyle name="40% - Accent6 10 2 5" xfId="13870"/>
    <cellStyle name="40% - Accent6 10 2 6" xfId="16782"/>
    <cellStyle name="40% - Accent6 10 2 7" xfId="19694"/>
    <cellStyle name="40% - Accent6 10 3" xfId="4122"/>
    <cellStyle name="40% - Accent6 10 3 2" xfId="7036"/>
    <cellStyle name="40% - Accent6 10 3 2 2" xfId="21701"/>
    <cellStyle name="40% - Accent6 10 3 3" xfId="9950"/>
    <cellStyle name="40% - Accent6 10 3 4" xfId="12862"/>
    <cellStyle name="40% - Accent6 10 3 5" xfId="15774"/>
    <cellStyle name="40% - Accent6 10 3 6" xfId="18686"/>
    <cellStyle name="40% - Accent6 10 4" xfId="3224"/>
    <cellStyle name="40% - Accent6 10 4 2" xfId="21699"/>
    <cellStyle name="40% - Accent6 10 5" xfId="6140"/>
    <cellStyle name="40% - Accent6 10 6" xfId="9052"/>
    <cellStyle name="40% - Accent6 10 7" xfId="11966"/>
    <cellStyle name="40% - Accent6 10 8" xfId="14878"/>
    <cellStyle name="40% - Accent6 10 9" xfId="17790"/>
    <cellStyle name="40% - Accent6 11" xfId="1317"/>
    <cellStyle name="40% - Accent6 11 2" xfId="2326"/>
    <cellStyle name="40% - Accent6 11 2 2" xfId="5242"/>
    <cellStyle name="40% - Accent6 11 2 2 2" xfId="21703"/>
    <cellStyle name="40% - Accent6 11 2 3" xfId="8156"/>
    <cellStyle name="40% - Accent6 11 2 4" xfId="11070"/>
    <cellStyle name="40% - Accent6 11 2 5" xfId="13982"/>
    <cellStyle name="40% - Accent6 11 2 6" xfId="16894"/>
    <cellStyle name="40% - Accent6 11 2 7" xfId="19806"/>
    <cellStyle name="40% - Accent6 11 3" xfId="4234"/>
    <cellStyle name="40% - Accent6 11 3 2" xfId="7148"/>
    <cellStyle name="40% - Accent6 11 3 2 2" xfId="21704"/>
    <cellStyle name="40% - Accent6 11 3 3" xfId="10062"/>
    <cellStyle name="40% - Accent6 11 3 4" xfId="12974"/>
    <cellStyle name="40% - Accent6 11 3 5" xfId="15886"/>
    <cellStyle name="40% - Accent6 11 3 6" xfId="18798"/>
    <cellStyle name="40% - Accent6 11 4" xfId="3336"/>
    <cellStyle name="40% - Accent6 11 4 2" xfId="21702"/>
    <cellStyle name="40% - Accent6 11 5" xfId="6252"/>
    <cellStyle name="40% - Accent6 11 6" xfId="9164"/>
    <cellStyle name="40% - Accent6 11 7" xfId="12078"/>
    <cellStyle name="40% - Accent6 11 8" xfId="14990"/>
    <cellStyle name="40% - Accent6 11 9" xfId="17902"/>
    <cellStyle name="40% - Accent6 12" xfId="1429"/>
    <cellStyle name="40% - Accent6 12 2" xfId="2438"/>
    <cellStyle name="40% - Accent6 12 2 2" xfId="5354"/>
    <cellStyle name="40% - Accent6 12 2 2 2" xfId="21706"/>
    <cellStyle name="40% - Accent6 12 2 3" xfId="8268"/>
    <cellStyle name="40% - Accent6 12 2 4" xfId="11182"/>
    <cellStyle name="40% - Accent6 12 2 5" xfId="14094"/>
    <cellStyle name="40% - Accent6 12 2 6" xfId="17006"/>
    <cellStyle name="40% - Accent6 12 2 7" xfId="19918"/>
    <cellStyle name="40% - Accent6 12 3" xfId="4346"/>
    <cellStyle name="40% - Accent6 12 3 2" xfId="7260"/>
    <cellStyle name="40% - Accent6 12 3 2 2" xfId="21707"/>
    <cellStyle name="40% - Accent6 12 3 3" xfId="10174"/>
    <cellStyle name="40% - Accent6 12 3 4" xfId="13086"/>
    <cellStyle name="40% - Accent6 12 3 5" xfId="15998"/>
    <cellStyle name="40% - Accent6 12 3 6" xfId="18910"/>
    <cellStyle name="40% - Accent6 12 4" xfId="3448"/>
    <cellStyle name="40% - Accent6 12 4 2" xfId="21705"/>
    <cellStyle name="40% - Accent6 12 5" xfId="6364"/>
    <cellStyle name="40% - Accent6 12 6" xfId="9276"/>
    <cellStyle name="40% - Accent6 12 7" xfId="12190"/>
    <cellStyle name="40% - Accent6 12 8" xfId="15102"/>
    <cellStyle name="40% - Accent6 12 9" xfId="18014"/>
    <cellStyle name="40% - Accent6 13" xfId="1541"/>
    <cellStyle name="40% - Accent6 13 2" xfId="2550"/>
    <cellStyle name="40% - Accent6 13 2 2" xfId="5466"/>
    <cellStyle name="40% - Accent6 13 2 2 2" xfId="21709"/>
    <cellStyle name="40% - Accent6 13 2 3" xfId="8380"/>
    <cellStyle name="40% - Accent6 13 2 4" xfId="11294"/>
    <cellStyle name="40% - Accent6 13 2 5" xfId="14206"/>
    <cellStyle name="40% - Accent6 13 2 6" xfId="17118"/>
    <cellStyle name="40% - Accent6 13 2 7" xfId="20030"/>
    <cellStyle name="40% - Accent6 13 3" xfId="4458"/>
    <cellStyle name="40% - Accent6 13 3 2" xfId="7372"/>
    <cellStyle name="40% - Accent6 13 3 2 2" xfId="21710"/>
    <cellStyle name="40% - Accent6 13 3 3" xfId="10286"/>
    <cellStyle name="40% - Accent6 13 3 4" xfId="13198"/>
    <cellStyle name="40% - Accent6 13 3 5" xfId="16110"/>
    <cellStyle name="40% - Accent6 13 3 6" xfId="19022"/>
    <cellStyle name="40% - Accent6 13 4" xfId="3560"/>
    <cellStyle name="40% - Accent6 13 4 2" xfId="21708"/>
    <cellStyle name="40% - Accent6 13 5" xfId="6476"/>
    <cellStyle name="40% - Accent6 13 6" xfId="9388"/>
    <cellStyle name="40% - Accent6 13 7" xfId="12302"/>
    <cellStyle name="40% - Accent6 13 8" xfId="15214"/>
    <cellStyle name="40% - Accent6 13 9" xfId="18126"/>
    <cellStyle name="40% - Accent6 14" xfId="1653"/>
    <cellStyle name="40% - Accent6 14 2" xfId="2662"/>
    <cellStyle name="40% - Accent6 14 2 2" xfId="5578"/>
    <cellStyle name="40% - Accent6 14 2 2 2" xfId="21712"/>
    <cellStyle name="40% - Accent6 14 2 3" xfId="8492"/>
    <cellStyle name="40% - Accent6 14 2 4" xfId="11406"/>
    <cellStyle name="40% - Accent6 14 2 5" xfId="14318"/>
    <cellStyle name="40% - Accent6 14 2 6" xfId="17230"/>
    <cellStyle name="40% - Accent6 14 2 7" xfId="20142"/>
    <cellStyle name="40% - Accent6 14 3" xfId="4570"/>
    <cellStyle name="40% - Accent6 14 3 2" xfId="7484"/>
    <cellStyle name="40% - Accent6 14 3 2 2" xfId="21713"/>
    <cellStyle name="40% - Accent6 14 3 3" xfId="10398"/>
    <cellStyle name="40% - Accent6 14 3 4" xfId="13310"/>
    <cellStyle name="40% - Accent6 14 3 5" xfId="16222"/>
    <cellStyle name="40% - Accent6 14 3 6" xfId="19134"/>
    <cellStyle name="40% - Accent6 14 4" xfId="3672"/>
    <cellStyle name="40% - Accent6 14 4 2" xfId="21711"/>
    <cellStyle name="40% - Accent6 14 5" xfId="6588"/>
    <cellStyle name="40% - Accent6 14 6" xfId="9500"/>
    <cellStyle name="40% - Accent6 14 7" xfId="12414"/>
    <cellStyle name="40% - Accent6 14 8" xfId="15326"/>
    <cellStyle name="40% - Accent6 14 9" xfId="18238"/>
    <cellStyle name="40% - Accent6 15" xfId="1765"/>
    <cellStyle name="40% - Accent6 15 2" xfId="2774"/>
    <cellStyle name="40% - Accent6 15 2 2" xfId="5690"/>
    <cellStyle name="40% - Accent6 15 2 2 2" xfId="21715"/>
    <cellStyle name="40% - Accent6 15 2 3" xfId="8604"/>
    <cellStyle name="40% - Accent6 15 2 4" xfId="11518"/>
    <cellStyle name="40% - Accent6 15 2 5" xfId="14430"/>
    <cellStyle name="40% - Accent6 15 2 6" xfId="17342"/>
    <cellStyle name="40% - Accent6 15 2 7" xfId="20254"/>
    <cellStyle name="40% - Accent6 15 3" xfId="4682"/>
    <cellStyle name="40% - Accent6 15 3 2" xfId="7596"/>
    <cellStyle name="40% - Accent6 15 3 2 2" xfId="21716"/>
    <cellStyle name="40% - Accent6 15 3 3" xfId="10510"/>
    <cellStyle name="40% - Accent6 15 3 4" xfId="13422"/>
    <cellStyle name="40% - Accent6 15 3 5" xfId="16334"/>
    <cellStyle name="40% - Accent6 15 3 6" xfId="19246"/>
    <cellStyle name="40% - Accent6 15 4" xfId="3784"/>
    <cellStyle name="40% - Accent6 15 4 2" xfId="21714"/>
    <cellStyle name="40% - Accent6 15 5" xfId="6700"/>
    <cellStyle name="40% - Accent6 15 6" xfId="9612"/>
    <cellStyle name="40% - Accent6 15 7" xfId="12526"/>
    <cellStyle name="40% - Accent6 15 8" xfId="15438"/>
    <cellStyle name="40% - Accent6 15 9" xfId="18350"/>
    <cellStyle name="40% - Accent6 16" xfId="1877"/>
    <cellStyle name="40% - Accent6 16 2" xfId="2886"/>
    <cellStyle name="40% - Accent6 16 2 2" xfId="5802"/>
    <cellStyle name="40% - Accent6 16 2 2 2" xfId="21718"/>
    <cellStyle name="40% - Accent6 16 2 3" xfId="8716"/>
    <cellStyle name="40% - Accent6 16 2 4" xfId="11630"/>
    <cellStyle name="40% - Accent6 16 2 5" xfId="14542"/>
    <cellStyle name="40% - Accent6 16 2 6" xfId="17454"/>
    <cellStyle name="40% - Accent6 16 2 7" xfId="20366"/>
    <cellStyle name="40% - Accent6 16 3" xfId="4794"/>
    <cellStyle name="40% - Accent6 16 3 2" xfId="7708"/>
    <cellStyle name="40% - Accent6 16 3 2 2" xfId="21719"/>
    <cellStyle name="40% - Accent6 16 3 3" xfId="10622"/>
    <cellStyle name="40% - Accent6 16 3 4" xfId="13534"/>
    <cellStyle name="40% - Accent6 16 3 5" xfId="16446"/>
    <cellStyle name="40% - Accent6 16 3 6" xfId="19358"/>
    <cellStyle name="40% - Accent6 16 4" xfId="3896"/>
    <cellStyle name="40% - Accent6 16 4 2" xfId="21717"/>
    <cellStyle name="40% - Accent6 16 5" xfId="6812"/>
    <cellStyle name="40% - Accent6 16 6" xfId="9724"/>
    <cellStyle name="40% - Accent6 16 7" xfId="12638"/>
    <cellStyle name="40% - Accent6 16 8" xfId="15550"/>
    <cellStyle name="40% - Accent6 16 9" xfId="18462"/>
    <cellStyle name="40% - Accent6 17" xfId="2102"/>
    <cellStyle name="40% - Accent6 17 2" xfId="5018"/>
    <cellStyle name="40% - Accent6 17 2 2" xfId="7932"/>
    <cellStyle name="40% - Accent6 17 2 2 2" xfId="21721"/>
    <cellStyle name="40% - Accent6 17 2 3" xfId="10846"/>
    <cellStyle name="40% - Accent6 17 2 4" xfId="13758"/>
    <cellStyle name="40% - Accent6 17 2 5" xfId="16670"/>
    <cellStyle name="40% - Accent6 17 2 6" xfId="19582"/>
    <cellStyle name="40% - Accent6 17 3" xfId="3112"/>
    <cellStyle name="40% - Accent6 17 3 2" xfId="21722"/>
    <cellStyle name="40% - Accent6 17 4" xfId="6028"/>
    <cellStyle name="40% - Accent6 17 4 2" xfId="21720"/>
    <cellStyle name="40% - Accent6 17 5" xfId="8940"/>
    <cellStyle name="40% - Accent6 17 6" xfId="11854"/>
    <cellStyle name="40% - Accent6 17 7" xfId="14766"/>
    <cellStyle name="40% - Accent6 17 8" xfId="17678"/>
    <cellStyle name="40% - Accent6 18" xfId="1989"/>
    <cellStyle name="40% - Accent6 18 2" xfId="4906"/>
    <cellStyle name="40% - Accent6 18 2 2" xfId="21724"/>
    <cellStyle name="40% - Accent6 18 3" xfId="7820"/>
    <cellStyle name="40% - Accent6 18 3 2" xfId="21725"/>
    <cellStyle name="40% - Accent6 18 4" xfId="10734"/>
    <cellStyle name="40% - Accent6 18 4 2" xfId="21723"/>
    <cellStyle name="40% - Accent6 18 5" xfId="13646"/>
    <cellStyle name="40% - Accent6 18 6" xfId="16558"/>
    <cellStyle name="40% - Accent6 18 7" xfId="19470"/>
    <cellStyle name="40% - Accent6 19" xfId="4010"/>
    <cellStyle name="40% - Accent6 19 2" xfId="6924"/>
    <cellStyle name="40% - Accent6 19 2 2" xfId="21727"/>
    <cellStyle name="40% - Accent6 19 3" xfId="9838"/>
    <cellStyle name="40% - Accent6 19 3 2" xfId="21728"/>
    <cellStyle name="40% - Accent6 19 4" xfId="12750"/>
    <cellStyle name="40% - Accent6 19 4 2" xfId="21726"/>
    <cellStyle name="40% - Accent6 19 5" xfId="15662"/>
    <cellStyle name="40% - Accent6 19 6" xfId="18574"/>
    <cellStyle name="40% - Accent6 2" xfId="292"/>
    <cellStyle name="40% - Accent6 2 10" xfId="2118"/>
    <cellStyle name="40% - Accent6 2 10 2" xfId="5034"/>
    <cellStyle name="40% - Accent6 2 10 2 2" xfId="7948"/>
    <cellStyle name="40% - Accent6 2 10 2 3" xfId="10862"/>
    <cellStyle name="40% - Accent6 2 10 2 4" xfId="13774"/>
    <cellStyle name="40% - Accent6 2 10 2 5" xfId="16686"/>
    <cellStyle name="40% - Accent6 2 10 2 6" xfId="19598"/>
    <cellStyle name="40% - Accent6 2 10 3" xfId="3128"/>
    <cellStyle name="40% - Accent6 2 10 3 2" xfId="21730"/>
    <cellStyle name="40% - Accent6 2 10 4" xfId="6044"/>
    <cellStyle name="40% - Accent6 2 10 5" xfId="8956"/>
    <cellStyle name="40% - Accent6 2 10 6" xfId="11870"/>
    <cellStyle name="40% - Accent6 2 10 7" xfId="14782"/>
    <cellStyle name="40% - Accent6 2 10 8" xfId="17694"/>
    <cellStyle name="40% - Accent6 2 11" xfId="2005"/>
    <cellStyle name="40% - Accent6 2 11 2" xfId="4922"/>
    <cellStyle name="40% - Accent6 2 11 2 2" xfId="21731"/>
    <cellStyle name="40% - Accent6 2 11 3" xfId="7836"/>
    <cellStyle name="40% - Accent6 2 11 4" xfId="10750"/>
    <cellStyle name="40% - Accent6 2 11 5" xfId="13662"/>
    <cellStyle name="40% - Accent6 2 11 6" xfId="16574"/>
    <cellStyle name="40% - Accent6 2 11 7" xfId="19486"/>
    <cellStyle name="40% - Accent6 2 12" xfId="4026"/>
    <cellStyle name="40% - Accent6 2 12 2" xfId="6940"/>
    <cellStyle name="40% - Accent6 2 12 2 2" xfId="21732"/>
    <cellStyle name="40% - Accent6 2 12 3" xfId="9854"/>
    <cellStyle name="40% - Accent6 2 12 4" xfId="12766"/>
    <cellStyle name="40% - Accent6 2 12 5" xfId="15678"/>
    <cellStyle name="40% - Accent6 2 12 6" xfId="18590"/>
    <cellStyle name="40% - Accent6 2 13" xfId="3016"/>
    <cellStyle name="40% - Accent6 2 13 2" xfId="21733"/>
    <cellStyle name="40% - Accent6 2 14" xfId="5932"/>
    <cellStyle name="40% - Accent6 2 14 2" xfId="21734"/>
    <cellStyle name="40% - Accent6 2 15" xfId="8844"/>
    <cellStyle name="40% - Accent6 2 15 2" xfId="21735"/>
    <cellStyle name="40% - Accent6 2 16" xfId="11758"/>
    <cellStyle name="40% - Accent6 2 16 2" xfId="21736"/>
    <cellStyle name="40% - Accent6 2 17" xfId="14670"/>
    <cellStyle name="40% - Accent6 2 17 2" xfId="21737"/>
    <cellStyle name="40% - Accent6 2 18" xfId="21738"/>
    <cellStyle name="40% - Accent6 2 19" xfId="21739"/>
    <cellStyle name="40% - Accent6 2 2" xfId="293"/>
    <cellStyle name="40% - Accent6 2 2 2" xfId="294"/>
    <cellStyle name="40% - Accent6 2 2 2 2" xfId="21729"/>
    <cellStyle name="40% - Accent6 2 2 2 3" xfId="55368"/>
    <cellStyle name="40% - Accent6 2 2 3" xfId="1192"/>
    <cellStyle name="40% - Accent6 2 2 4" xfId="55367"/>
    <cellStyle name="40% - Accent6 2 20" xfId="21740"/>
    <cellStyle name="40% - Accent6 2 21" xfId="21741"/>
    <cellStyle name="40% - Accent6 2 22" xfId="21742"/>
    <cellStyle name="40% - Accent6 2 23" xfId="21743"/>
    <cellStyle name="40% - Accent6 2 24" xfId="21744"/>
    <cellStyle name="40% - Accent6 2 25" xfId="21745"/>
    <cellStyle name="40% - Accent6 2 26" xfId="21746"/>
    <cellStyle name="40% - Accent6 2 27" xfId="21747"/>
    <cellStyle name="40% - Accent6 2 28" xfId="21748"/>
    <cellStyle name="40% - Accent6 2 29" xfId="21749"/>
    <cellStyle name="40% - Accent6 2 3" xfId="295"/>
    <cellStyle name="40% - Accent6 2 3 10" xfId="1221"/>
    <cellStyle name="40% - Accent6 2 3 11" xfId="55369"/>
    <cellStyle name="40% - Accent6 2 3 2" xfId="296"/>
    <cellStyle name="40% - Accent6 2 3 2 2" xfId="5146"/>
    <cellStyle name="40% - Accent6 2 3 2 3" xfId="8060"/>
    <cellStyle name="40% - Accent6 2 3 2 4" xfId="10974"/>
    <cellStyle name="40% - Accent6 2 3 2 5" xfId="13886"/>
    <cellStyle name="40% - Accent6 2 3 2 6" xfId="16798"/>
    <cellStyle name="40% - Accent6 2 3 2 7" xfId="19710"/>
    <cellStyle name="40% - Accent6 2 3 2 8" xfId="2230"/>
    <cellStyle name="40% - Accent6 2 3 2 9" xfId="55370"/>
    <cellStyle name="40% - Accent6 2 3 3" xfId="4138"/>
    <cellStyle name="40% - Accent6 2 3 3 2" xfId="7052"/>
    <cellStyle name="40% - Accent6 2 3 3 3" xfId="9966"/>
    <cellStyle name="40% - Accent6 2 3 3 4" xfId="12878"/>
    <cellStyle name="40% - Accent6 2 3 3 5" xfId="15790"/>
    <cellStyle name="40% - Accent6 2 3 3 6" xfId="18702"/>
    <cellStyle name="40% - Accent6 2 3 4" xfId="3240"/>
    <cellStyle name="40% - Accent6 2 3 4 2" xfId="21750"/>
    <cellStyle name="40% - Accent6 2 3 5" xfId="6156"/>
    <cellStyle name="40% - Accent6 2 3 6" xfId="9068"/>
    <cellStyle name="40% - Accent6 2 3 7" xfId="11982"/>
    <cellStyle name="40% - Accent6 2 3 8" xfId="14894"/>
    <cellStyle name="40% - Accent6 2 3 9" xfId="17806"/>
    <cellStyle name="40% - Accent6 2 30" xfId="21751"/>
    <cellStyle name="40% - Accent6 2 31" xfId="21698"/>
    <cellStyle name="40% - Accent6 2 32" xfId="17582"/>
    <cellStyle name="40% - Accent6 2 33" xfId="1050"/>
    <cellStyle name="40% - Accent6 2 34" xfId="978"/>
    <cellStyle name="40% - Accent6 2 35" xfId="54491"/>
    <cellStyle name="40% - Accent6 2 4" xfId="297"/>
    <cellStyle name="40% - Accent6 2 4 10" xfId="1333"/>
    <cellStyle name="40% - Accent6 2 4 11" xfId="55371"/>
    <cellStyle name="40% - Accent6 2 4 2" xfId="2342"/>
    <cellStyle name="40% - Accent6 2 4 2 2" xfId="5258"/>
    <cellStyle name="40% - Accent6 2 4 2 3" xfId="8172"/>
    <cellStyle name="40% - Accent6 2 4 2 4" xfId="11086"/>
    <cellStyle name="40% - Accent6 2 4 2 5" xfId="13998"/>
    <cellStyle name="40% - Accent6 2 4 2 6" xfId="16910"/>
    <cellStyle name="40% - Accent6 2 4 2 7" xfId="19822"/>
    <cellStyle name="40% - Accent6 2 4 3" xfId="4250"/>
    <cellStyle name="40% - Accent6 2 4 3 2" xfId="7164"/>
    <cellStyle name="40% - Accent6 2 4 3 3" xfId="10078"/>
    <cellStyle name="40% - Accent6 2 4 3 4" xfId="12990"/>
    <cellStyle name="40% - Accent6 2 4 3 5" xfId="15902"/>
    <cellStyle name="40% - Accent6 2 4 3 6" xfId="18814"/>
    <cellStyle name="40% - Accent6 2 4 4" xfId="3352"/>
    <cellStyle name="40% - Accent6 2 4 4 2" xfId="21752"/>
    <cellStyle name="40% - Accent6 2 4 5" xfId="6268"/>
    <cellStyle name="40% - Accent6 2 4 6" xfId="9180"/>
    <cellStyle name="40% - Accent6 2 4 7" xfId="12094"/>
    <cellStyle name="40% - Accent6 2 4 8" xfId="15006"/>
    <cellStyle name="40% - Accent6 2 4 9" xfId="17918"/>
    <cellStyle name="40% - Accent6 2 5" xfId="298"/>
    <cellStyle name="40% - Accent6 2 5 10" xfId="1445"/>
    <cellStyle name="40% - Accent6 2 5 11" xfId="55372"/>
    <cellStyle name="40% - Accent6 2 5 2" xfId="2454"/>
    <cellStyle name="40% - Accent6 2 5 2 2" xfId="5370"/>
    <cellStyle name="40% - Accent6 2 5 2 3" xfId="8284"/>
    <cellStyle name="40% - Accent6 2 5 2 4" xfId="11198"/>
    <cellStyle name="40% - Accent6 2 5 2 5" xfId="14110"/>
    <cellStyle name="40% - Accent6 2 5 2 6" xfId="17022"/>
    <cellStyle name="40% - Accent6 2 5 2 7" xfId="19934"/>
    <cellStyle name="40% - Accent6 2 5 3" xfId="4362"/>
    <cellStyle name="40% - Accent6 2 5 3 2" xfId="7276"/>
    <cellStyle name="40% - Accent6 2 5 3 3" xfId="10190"/>
    <cellStyle name="40% - Accent6 2 5 3 4" xfId="13102"/>
    <cellStyle name="40% - Accent6 2 5 3 5" xfId="16014"/>
    <cellStyle name="40% - Accent6 2 5 3 6" xfId="18926"/>
    <cellStyle name="40% - Accent6 2 5 4" xfId="3464"/>
    <cellStyle name="40% - Accent6 2 5 4 2" xfId="21753"/>
    <cellStyle name="40% - Accent6 2 5 5" xfId="6380"/>
    <cellStyle name="40% - Accent6 2 5 6" xfId="9292"/>
    <cellStyle name="40% - Accent6 2 5 7" xfId="12206"/>
    <cellStyle name="40% - Accent6 2 5 8" xfId="15118"/>
    <cellStyle name="40% - Accent6 2 5 9" xfId="18030"/>
    <cellStyle name="40% - Accent6 2 6" xfId="299"/>
    <cellStyle name="40% - Accent6 2 6 10" xfId="1557"/>
    <cellStyle name="40% - Accent6 2 6 11" xfId="55373"/>
    <cellStyle name="40% - Accent6 2 6 2" xfId="2566"/>
    <cellStyle name="40% - Accent6 2 6 2 2" xfId="5482"/>
    <cellStyle name="40% - Accent6 2 6 2 3" xfId="8396"/>
    <cellStyle name="40% - Accent6 2 6 2 4" xfId="11310"/>
    <cellStyle name="40% - Accent6 2 6 2 5" xfId="14222"/>
    <cellStyle name="40% - Accent6 2 6 2 6" xfId="17134"/>
    <cellStyle name="40% - Accent6 2 6 2 7" xfId="20046"/>
    <cellStyle name="40% - Accent6 2 6 3" xfId="4474"/>
    <cellStyle name="40% - Accent6 2 6 3 2" xfId="7388"/>
    <cellStyle name="40% - Accent6 2 6 3 3" xfId="10302"/>
    <cellStyle name="40% - Accent6 2 6 3 4" xfId="13214"/>
    <cellStyle name="40% - Accent6 2 6 3 5" xfId="16126"/>
    <cellStyle name="40% - Accent6 2 6 3 6" xfId="19038"/>
    <cellStyle name="40% - Accent6 2 6 4" xfId="3576"/>
    <cellStyle name="40% - Accent6 2 6 4 2" xfId="21754"/>
    <cellStyle name="40% - Accent6 2 6 5" xfId="6492"/>
    <cellStyle name="40% - Accent6 2 6 6" xfId="9404"/>
    <cellStyle name="40% - Accent6 2 6 7" xfId="12318"/>
    <cellStyle name="40% - Accent6 2 6 8" xfId="15230"/>
    <cellStyle name="40% - Accent6 2 6 9" xfId="18142"/>
    <cellStyle name="40% - Accent6 2 7" xfId="1669"/>
    <cellStyle name="40% - Accent6 2 7 10" xfId="55366"/>
    <cellStyle name="40% - Accent6 2 7 2" xfId="2678"/>
    <cellStyle name="40% - Accent6 2 7 2 2" xfId="5594"/>
    <cellStyle name="40% - Accent6 2 7 2 3" xfId="8508"/>
    <cellStyle name="40% - Accent6 2 7 2 4" xfId="11422"/>
    <cellStyle name="40% - Accent6 2 7 2 5" xfId="14334"/>
    <cellStyle name="40% - Accent6 2 7 2 6" xfId="17246"/>
    <cellStyle name="40% - Accent6 2 7 2 7" xfId="20158"/>
    <cellStyle name="40% - Accent6 2 7 3" xfId="4586"/>
    <cellStyle name="40% - Accent6 2 7 3 2" xfId="7500"/>
    <cellStyle name="40% - Accent6 2 7 3 3" xfId="10414"/>
    <cellStyle name="40% - Accent6 2 7 3 4" xfId="13326"/>
    <cellStyle name="40% - Accent6 2 7 3 5" xfId="16238"/>
    <cellStyle name="40% - Accent6 2 7 3 6" xfId="19150"/>
    <cellStyle name="40% - Accent6 2 7 4" xfId="3688"/>
    <cellStyle name="40% - Accent6 2 7 4 2" xfId="21755"/>
    <cellStyle name="40% - Accent6 2 7 5" xfId="6604"/>
    <cellStyle name="40% - Accent6 2 7 6" xfId="9516"/>
    <cellStyle name="40% - Accent6 2 7 7" xfId="12430"/>
    <cellStyle name="40% - Accent6 2 7 8" xfId="15342"/>
    <cellStyle name="40% - Accent6 2 7 9" xfId="18254"/>
    <cellStyle name="40% - Accent6 2 8" xfId="1781"/>
    <cellStyle name="40% - Accent6 2 8 2" xfId="2790"/>
    <cellStyle name="40% - Accent6 2 8 2 2" xfId="5706"/>
    <cellStyle name="40% - Accent6 2 8 2 3" xfId="8620"/>
    <cellStyle name="40% - Accent6 2 8 2 4" xfId="11534"/>
    <cellStyle name="40% - Accent6 2 8 2 5" xfId="14446"/>
    <cellStyle name="40% - Accent6 2 8 2 6" xfId="17358"/>
    <cellStyle name="40% - Accent6 2 8 2 7" xfId="20270"/>
    <cellStyle name="40% - Accent6 2 8 3" xfId="4698"/>
    <cellStyle name="40% - Accent6 2 8 3 2" xfId="7612"/>
    <cellStyle name="40% - Accent6 2 8 3 3" xfId="10526"/>
    <cellStyle name="40% - Accent6 2 8 3 4" xfId="13438"/>
    <cellStyle name="40% - Accent6 2 8 3 5" xfId="16350"/>
    <cellStyle name="40% - Accent6 2 8 3 6" xfId="19262"/>
    <cellStyle name="40% - Accent6 2 8 4" xfId="3800"/>
    <cellStyle name="40% - Accent6 2 8 4 2" xfId="21756"/>
    <cellStyle name="40% - Accent6 2 8 5" xfId="6716"/>
    <cellStyle name="40% - Accent6 2 8 6" xfId="9628"/>
    <cellStyle name="40% - Accent6 2 8 7" xfId="12542"/>
    <cellStyle name="40% - Accent6 2 8 8" xfId="15454"/>
    <cellStyle name="40% - Accent6 2 8 9" xfId="18366"/>
    <cellStyle name="40% - Accent6 2 9" xfId="1893"/>
    <cellStyle name="40% - Accent6 2 9 2" xfId="2902"/>
    <cellStyle name="40% - Accent6 2 9 2 2" xfId="5818"/>
    <cellStyle name="40% - Accent6 2 9 2 3" xfId="8732"/>
    <cellStyle name="40% - Accent6 2 9 2 4" xfId="11646"/>
    <cellStyle name="40% - Accent6 2 9 2 5" xfId="14558"/>
    <cellStyle name="40% - Accent6 2 9 2 6" xfId="17470"/>
    <cellStyle name="40% - Accent6 2 9 2 7" xfId="20382"/>
    <cellStyle name="40% - Accent6 2 9 3" xfId="4810"/>
    <cellStyle name="40% - Accent6 2 9 3 2" xfId="7724"/>
    <cellStyle name="40% - Accent6 2 9 3 3" xfId="10638"/>
    <cellStyle name="40% - Accent6 2 9 3 4" xfId="13550"/>
    <cellStyle name="40% - Accent6 2 9 3 5" xfId="16462"/>
    <cellStyle name="40% - Accent6 2 9 3 6" xfId="19374"/>
    <cellStyle name="40% - Accent6 2 9 4" xfId="3912"/>
    <cellStyle name="40% - Accent6 2 9 4 2" xfId="21757"/>
    <cellStyle name="40% - Accent6 2 9 5" xfId="6828"/>
    <cellStyle name="40% - Accent6 2 9 6" xfId="9740"/>
    <cellStyle name="40% - Accent6 2 9 7" xfId="12654"/>
    <cellStyle name="40% - Accent6 2 9 8" xfId="15566"/>
    <cellStyle name="40% - Accent6 2 9 9" xfId="18478"/>
    <cellStyle name="40% - Accent6 20" xfId="3000"/>
    <cellStyle name="40% - Accent6 20 2" xfId="21759"/>
    <cellStyle name="40% - Accent6 20 3" xfId="21760"/>
    <cellStyle name="40% - Accent6 20 4" xfId="21758"/>
    <cellStyle name="40% - Accent6 21" xfId="5916"/>
    <cellStyle name="40% - Accent6 21 2" xfId="21762"/>
    <cellStyle name="40% - Accent6 21 3" xfId="21763"/>
    <cellStyle name="40% - Accent6 21 4" xfId="21761"/>
    <cellStyle name="40% - Accent6 22" xfId="8828"/>
    <cellStyle name="40% - Accent6 22 2" xfId="21765"/>
    <cellStyle name="40% - Accent6 22 3" xfId="21766"/>
    <cellStyle name="40% - Accent6 22 4" xfId="21764"/>
    <cellStyle name="40% - Accent6 23" xfId="11742"/>
    <cellStyle name="40% - Accent6 23 2" xfId="21768"/>
    <cellStyle name="40% - Accent6 23 3" xfId="21769"/>
    <cellStyle name="40% - Accent6 23 4" xfId="21767"/>
    <cellStyle name="40% - Accent6 24" xfId="14654"/>
    <cellStyle name="40% - Accent6 24 2" xfId="21771"/>
    <cellStyle name="40% - Accent6 24 3" xfId="21772"/>
    <cellStyle name="40% - Accent6 24 4" xfId="21770"/>
    <cellStyle name="40% - Accent6 25" xfId="21773"/>
    <cellStyle name="40% - Accent6 25 2" xfId="21774"/>
    <cellStyle name="40% - Accent6 25 3" xfId="21775"/>
    <cellStyle name="40% - Accent6 26" xfId="21776"/>
    <cellStyle name="40% - Accent6 26 2" xfId="21777"/>
    <cellStyle name="40% - Accent6 26 3" xfId="21778"/>
    <cellStyle name="40% - Accent6 27" xfId="21779"/>
    <cellStyle name="40% - Accent6 27 2" xfId="21780"/>
    <cellStyle name="40% - Accent6 27 3" xfId="21781"/>
    <cellStyle name="40% - Accent6 28" xfId="21782"/>
    <cellStyle name="40% - Accent6 28 2" xfId="21783"/>
    <cellStyle name="40% - Accent6 28 3" xfId="21784"/>
    <cellStyle name="40% - Accent6 29" xfId="21785"/>
    <cellStyle name="40% - Accent6 29 2" xfId="21786"/>
    <cellStyle name="40% - Accent6 29 3" xfId="21787"/>
    <cellStyle name="40% - Accent6 3" xfId="300"/>
    <cellStyle name="40% - Accent6 3 10" xfId="2019"/>
    <cellStyle name="40% - Accent6 3 10 2" xfId="4936"/>
    <cellStyle name="40% - Accent6 3 10 3" xfId="7850"/>
    <cellStyle name="40% - Accent6 3 10 4" xfId="10764"/>
    <cellStyle name="40% - Accent6 3 10 5" xfId="13676"/>
    <cellStyle name="40% - Accent6 3 10 6" xfId="16588"/>
    <cellStyle name="40% - Accent6 3 10 7" xfId="19500"/>
    <cellStyle name="40% - Accent6 3 11" xfId="4040"/>
    <cellStyle name="40% - Accent6 3 11 2" xfId="6954"/>
    <cellStyle name="40% - Accent6 3 11 3" xfId="9868"/>
    <cellStyle name="40% - Accent6 3 11 4" xfId="12780"/>
    <cellStyle name="40% - Accent6 3 11 5" xfId="15692"/>
    <cellStyle name="40% - Accent6 3 11 6" xfId="18604"/>
    <cellStyle name="40% - Accent6 3 12" xfId="3030"/>
    <cellStyle name="40% - Accent6 3 12 2" xfId="21788"/>
    <cellStyle name="40% - Accent6 3 13" xfId="5946"/>
    <cellStyle name="40% - Accent6 3 14" xfId="8858"/>
    <cellStyle name="40% - Accent6 3 15" xfId="11772"/>
    <cellStyle name="40% - Accent6 3 16" xfId="14684"/>
    <cellStyle name="40% - Accent6 3 17" xfId="17596"/>
    <cellStyle name="40% - Accent6 3 18" xfId="1064"/>
    <cellStyle name="40% - Accent6 3 2" xfId="1235"/>
    <cellStyle name="40% - Accent6 3 2 2" xfId="2244"/>
    <cellStyle name="40% - Accent6 3 2 2 2" xfId="5160"/>
    <cellStyle name="40% - Accent6 3 2 2 3" xfId="8074"/>
    <cellStyle name="40% - Accent6 3 2 2 4" xfId="10988"/>
    <cellStyle name="40% - Accent6 3 2 2 5" xfId="13900"/>
    <cellStyle name="40% - Accent6 3 2 2 6" xfId="16812"/>
    <cellStyle name="40% - Accent6 3 2 2 7" xfId="19724"/>
    <cellStyle name="40% - Accent6 3 2 3" xfId="4152"/>
    <cellStyle name="40% - Accent6 3 2 3 2" xfId="7066"/>
    <cellStyle name="40% - Accent6 3 2 3 3" xfId="9980"/>
    <cellStyle name="40% - Accent6 3 2 3 4" xfId="12892"/>
    <cellStyle name="40% - Accent6 3 2 3 5" xfId="15804"/>
    <cellStyle name="40% - Accent6 3 2 3 6" xfId="18716"/>
    <cellStyle name="40% - Accent6 3 2 4" xfId="3254"/>
    <cellStyle name="40% - Accent6 3 2 5" xfId="6170"/>
    <cellStyle name="40% - Accent6 3 2 6" xfId="9082"/>
    <cellStyle name="40% - Accent6 3 2 7" xfId="11996"/>
    <cellStyle name="40% - Accent6 3 2 8" xfId="14908"/>
    <cellStyle name="40% - Accent6 3 2 9" xfId="17820"/>
    <cellStyle name="40% - Accent6 3 3" xfId="1347"/>
    <cellStyle name="40% - Accent6 3 3 2" xfId="2356"/>
    <cellStyle name="40% - Accent6 3 3 2 2" xfId="5272"/>
    <cellStyle name="40% - Accent6 3 3 2 3" xfId="8186"/>
    <cellStyle name="40% - Accent6 3 3 2 4" xfId="11100"/>
    <cellStyle name="40% - Accent6 3 3 2 5" xfId="14012"/>
    <cellStyle name="40% - Accent6 3 3 2 6" xfId="16924"/>
    <cellStyle name="40% - Accent6 3 3 2 7" xfId="19836"/>
    <cellStyle name="40% - Accent6 3 3 3" xfId="4264"/>
    <cellStyle name="40% - Accent6 3 3 3 2" xfId="7178"/>
    <cellStyle name="40% - Accent6 3 3 3 3" xfId="10092"/>
    <cellStyle name="40% - Accent6 3 3 3 4" xfId="13004"/>
    <cellStyle name="40% - Accent6 3 3 3 5" xfId="15916"/>
    <cellStyle name="40% - Accent6 3 3 3 6" xfId="18828"/>
    <cellStyle name="40% - Accent6 3 3 4" xfId="3366"/>
    <cellStyle name="40% - Accent6 3 3 5" xfId="6282"/>
    <cellStyle name="40% - Accent6 3 3 6" xfId="9194"/>
    <cellStyle name="40% - Accent6 3 3 7" xfId="12108"/>
    <cellStyle name="40% - Accent6 3 3 8" xfId="15020"/>
    <cellStyle name="40% - Accent6 3 3 9" xfId="17932"/>
    <cellStyle name="40% - Accent6 3 4" xfId="1459"/>
    <cellStyle name="40% - Accent6 3 4 2" xfId="2468"/>
    <cellStyle name="40% - Accent6 3 4 2 2" xfId="5384"/>
    <cellStyle name="40% - Accent6 3 4 2 3" xfId="8298"/>
    <cellStyle name="40% - Accent6 3 4 2 4" xfId="11212"/>
    <cellStyle name="40% - Accent6 3 4 2 5" xfId="14124"/>
    <cellStyle name="40% - Accent6 3 4 2 6" xfId="17036"/>
    <cellStyle name="40% - Accent6 3 4 2 7" xfId="19948"/>
    <cellStyle name="40% - Accent6 3 4 3" xfId="4376"/>
    <cellStyle name="40% - Accent6 3 4 3 2" xfId="7290"/>
    <cellStyle name="40% - Accent6 3 4 3 3" xfId="10204"/>
    <cellStyle name="40% - Accent6 3 4 3 4" xfId="13116"/>
    <cellStyle name="40% - Accent6 3 4 3 5" xfId="16028"/>
    <cellStyle name="40% - Accent6 3 4 3 6" xfId="18940"/>
    <cellStyle name="40% - Accent6 3 4 4" xfId="3478"/>
    <cellStyle name="40% - Accent6 3 4 5" xfId="6394"/>
    <cellStyle name="40% - Accent6 3 4 6" xfId="9306"/>
    <cellStyle name="40% - Accent6 3 4 7" xfId="12220"/>
    <cellStyle name="40% - Accent6 3 4 8" xfId="15132"/>
    <cellStyle name="40% - Accent6 3 4 9" xfId="18044"/>
    <cellStyle name="40% - Accent6 3 5" xfId="1571"/>
    <cellStyle name="40% - Accent6 3 5 2" xfId="2580"/>
    <cellStyle name="40% - Accent6 3 5 2 2" xfId="5496"/>
    <cellStyle name="40% - Accent6 3 5 2 3" xfId="8410"/>
    <cellStyle name="40% - Accent6 3 5 2 4" xfId="11324"/>
    <cellStyle name="40% - Accent6 3 5 2 5" xfId="14236"/>
    <cellStyle name="40% - Accent6 3 5 2 6" xfId="17148"/>
    <cellStyle name="40% - Accent6 3 5 2 7" xfId="20060"/>
    <cellStyle name="40% - Accent6 3 5 3" xfId="4488"/>
    <cellStyle name="40% - Accent6 3 5 3 2" xfId="7402"/>
    <cellStyle name="40% - Accent6 3 5 3 3" xfId="10316"/>
    <cellStyle name="40% - Accent6 3 5 3 4" xfId="13228"/>
    <cellStyle name="40% - Accent6 3 5 3 5" xfId="16140"/>
    <cellStyle name="40% - Accent6 3 5 3 6" xfId="19052"/>
    <cellStyle name="40% - Accent6 3 5 4" xfId="3590"/>
    <cellStyle name="40% - Accent6 3 5 5" xfId="6506"/>
    <cellStyle name="40% - Accent6 3 5 6" xfId="9418"/>
    <cellStyle name="40% - Accent6 3 5 7" xfId="12332"/>
    <cellStyle name="40% - Accent6 3 5 8" xfId="15244"/>
    <cellStyle name="40% - Accent6 3 5 9" xfId="18156"/>
    <cellStyle name="40% - Accent6 3 6" xfId="1683"/>
    <cellStyle name="40% - Accent6 3 6 2" xfId="2692"/>
    <cellStyle name="40% - Accent6 3 6 2 2" xfId="5608"/>
    <cellStyle name="40% - Accent6 3 6 2 3" xfId="8522"/>
    <cellStyle name="40% - Accent6 3 6 2 4" xfId="11436"/>
    <cellStyle name="40% - Accent6 3 6 2 5" xfId="14348"/>
    <cellStyle name="40% - Accent6 3 6 2 6" xfId="17260"/>
    <cellStyle name="40% - Accent6 3 6 2 7" xfId="20172"/>
    <cellStyle name="40% - Accent6 3 6 3" xfId="4600"/>
    <cellStyle name="40% - Accent6 3 6 3 2" xfId="7514"/>
    <cellStyle name="40% - Accent6 3 6 3 3" xfId="10428"/>
    <cellStyle name="40% - Accent6 3 6 3 4" xfId="13340"/>
    <cellStyle name="40% - Accent6 3 6 3 5" xfId="16252"/>
    <cellStyle name="40% - Accent6 3 6 3 6" xfId="19164"/>
    <cellStyle name="40% - Accent6 3 6 4" xfId="3702"/>
    <cellStyle name="40% - Accent6 3 6 5" xfId="6618"/>
    <cellStyle name="40% - Accent6 3 6 6" xfId="9530"/>
    <cellStyle name="40% - Accent6 3 6 7" xfId="12444"/>
    <cellStyle name="40% - Accent6 3 6 8" xfId="15356"/>
    <cellStyle name="40% - Accent6 3 6 9" xfId="18268"/>
    <cellStyle name="40% - Accent6 3 7" xfId="1795"/>
    <cellStyle name="40% - Accent6 3 7 2" xfId="2804"/>
    <cellStyle name="40% - Accent6 3 7 2 2" xfId="5720"/>
    <cellStyle name="40% - Accent6 3 7 2 3" xfId="8634"/>
    <cellStyle name="40% - Accent6 3 7 2 4" xfId="11548"/>
    <cellStyle name="40% - Accent6 3 7 2 5" xfId="14460"/>
    <cellStyle name="40% - Accent6 3 7 2 6" xfId="17372"/>
    <cellStyle name="40% - Accent6 3 7 2 7" xfId="20284"/>
    <cellStyle name="40% - Accent6 3 7 3" xfId="4712"/>
    <cellStyle name="40% - Accent6 3 7 3 2" xfId="7626"/>
    <cellStyle name="40% - Accent6 3 7 3 3" xfId="10540"/>
    <cellStyle name="40% - Accent6 3 7 3 4" xfId="13452"/>
    <cellStyle name="40% - Accent6 3 7 3 5" xfId="16364"/>
    <cellStyle name="40% - Accent6 3 7 3 6" xfId="19276"/>
    <cellStyle name="40% - Accent6 3 7 4" xfId="3814"/>
    <cellStyle name="40% - Accent6 3 7 5" xfId="6730"/>
    <cellStyle name="40% - Accent6 3 7 6" xfId="9642"/>
    <cellStyle name="40% - Accent6 3 7 7" xfId="12556"/>
    <cellStyle name="40% - Accent6 3 7 8" xfId="15468"/>
    <cellStyle name="40% - Accent6 3 7 9" xfId="18380"/>
    <cellStyle name="40% - Accent6 3 8" xfId="1907"/>
    <cellStyle name="40% - Accent6 3 8 2" xfId="2916"/>
    <cellStyle name="40% - Accent6 3 8 2 2" xfId="5832"/>
    <cellStyle name="40% - Accent6 3 8 2 3" xfId="8746"/>
    <cellStyle name="40% - Accent6 3 8 2 4" xfId="11660"/>
    <cellStyle name="40% - Accent6 3 8 2 5" xfId="14572"/>
    <cellStyle name="40% - Accent6 3 8 2 6" xfId="17484"/>
    <cellStyle name="40% - Accent6 3 8 2 7" xfId="20396"/>
    <cellStyle name="40% - Accent6 3 8 3" xfId="4824"/>
    <cellStyle name="40% - Accent6 3 8 3 2" xfId="7738"/>
    <cellStyle name="40% - Accent6 3 8 3 3" xfId="10652"/>
    <cellStyle name="40% - Accent6 3 8 3 4" xfId="13564"/>
    <cellStyle name="40% - Accent6 3 8 3 5" xfId="16476"/>
    <cellStyle name="40% - Accent6 3 8 3 6" xfId="19388"/>
    <cellStyle name="40% - Accent6 3 8 4" xfId="3926"/>
    <cellStyle name="40% - Accent6 3 8 5" xfId="6842"/>
    <cellStyle name="40% - Accent6 3 8 6" xfId="9754"/>
    <cellStyle name="40% - Accent6 3 8 7" xfId="12668"/>
    <cellStyle name="40% - Accent6 3 8 8" xfId="15580"/>
    <cellStyle name="40% - Accent6 3 8 9" xfId="18492"/>
    <cellStyle name="40% - Accent6 3 9" xfId="2132"/>
    <cellStyle name="40% - Accent6 3 9 2" xfId="5048"/>
    <cellStyle name="40% - Accent6 3 9 2 2" xfId="7962"/>
    <cellStyle name="40% - Accent6 3 9 2 3" xfId="10876"/>
    <cellStyle name="40% - Accent6 3 9 2 4" xfId="13788"/>
    <cellStyle name="40% - Accent6 3 9 2 5" xfId="16700"/>
    <cellStyle name="40% - Accent6 3 9 2 6" xfId="19612"/>
    <cellStyle name="40% - Accent6 3 9 3" xfId="3142"/>
    <cellStyle name="40% - Accent6 3 9 4" xfId="6058"/>
    <cellStyle name="40% - Accent6 3 9 5" xfId="8970"/>
    <cellStyle name="40% - Accent6 3 9 6" xfId="11884"/>
    <cellStyle name="40% - Accent6 3 9 7" xfId="14796"/>
    <cellStyle name="40% - Accent6 3 9 8" xfId="17708"/>
    <cellStyle name="40% - Accent6 30" xfId="21789"/>
    <cellStyle name="40% - Accent6 30 2" xfId="21790"/>
    <cellStyle name="40% - Accent6 31" xfId="21791"/>
    <cellStyle name="40% - Accent6 32" xfId="17566"/>
    <cellStyle name="40% - Accent6 33" xfId="1031"/>
    <cellStyle name="40% - Accent6 34" xfId="54435"/>
    <cellStyle name="40% - Accent6 4" xfId="1078"/>
    <cellStyle name="40% - Accent6 4 10" xfId="2033"/>
    <cellStyle name="40% - Accent6 4 10 2" xfId="4950"/>
    <cellStyle name="40% - Accent6 4 10 3" xfId="7864"/>
    <cellStyle name="40% - Accent6 4 10 4" xfId="10778"/>
    <cellStyle name="40% - Accent6 4 10 5" xfId="13690"/>
    <cellStyle name="40% - Accent6 4 10 6" xfId="16602"/>
    <cellStyle name="40% - Accent6 4 10 7" xfId="19514"/>
    <cellStyle name="40% - Accent6 4 11" xfId="4054"/>
    <cellStyle name="40% - Accent6 4 11 2" xfId="6968"/>
    <cellStyle name="40% - Accent6 4 11 3" xfId="9882"/>
    <cellStyle name="40% - Accent6 4 11 4" xfId="12794"/>
    <cellStyle name="40% - Accent6 4 11 5" xfId="15706"/>
    <cellStyle name="40% - Accent6 4 11 6" xfId="18618"/>
    <cellStyle name="40% - Accent6 4 12" xfId="3044"/>
    <cellStyle name="40% - Accent6 4 12 2" xfId="21792"/>
    <cellStyle name="40% - Accent6 4 13" xfId="5960"/>
    <cellStyle name="40% - Accent6 4 14" xfId="8872"/>
    <cellStyle name="40% - Accent6 4 15" xfId="11786"/>
    <cellStyle name="40% - Accent6 4 16" xfId="14698"/>
    <cellStyle name="40% - Accent6 4 17" xfId="17610"/>
    <cellStyle name="40% - Accent6 4 2" xfId="1249"/>
    <cellStyle name="40% - Accent6 4 2 2" xfId="2258"/>
    <cellStyle name="40% - Accent6 4 2 2 2" xfId="5174"/>
    <cellStyle name="40% - Accent6 4 2 2 3" xfId="8088"/>
    <cellStyle name="40% - Accent6 4 2 2 4" xfId="11002"/>
    <cellStyle name="40% - Accent6 4 2 2 5" xfId="13914"/>
    <cellStyle name="40% - Accent6 4 2 2 6" xfId="16826"/>
    <cellStyle name="40% - Accent6 4 2 2 7" xfId="19738"/>
    <cellStyle name="40% - Accent6 4 2 3" xfId="4166"/>
    <cellStyle name="40% - Accent6 4 2 3 2" xfId="7080"/>
    <cellStyle name="40% - Accent6 4 2 3 3" xfId="9994"/>
    <cellStyle name="40% - Accent6 4 2 3 4" xfId="12906"/>
    <cellStyle name="40% - Accent6 4 2 3 5" xfId="15818"/>
    <cellStyle name="40% - Accent6 4 2 3 6" xfId="18730"/>
    <cellStyle name="40% - Accent6 4 2 4" xfId="3268"/>
    <cellStyle name="40% - Accent6 4 2 4 2" xfId="21793"/>
    <cellStyle name="40% - Accent6 4 2 5" xfId="6184"/>
    <cellStyle name="40% - Accent6 4 2 6" xfId="9096"/>
    <cellStyle name="40% - Accent6 4 2 7" xfId="12010"/>
    <cellStyle name="40% - Accent6 4 2 8" xfId="14922"/>
    <cellStyle name="40% - Accent6 4 2 9" xfId="17834"/>
    <cellStyle name="40% - Accent6 4 3" xfId="1361"/>
    <cellStyle name="40% - Accent6 4 3 2" xfId="2370"/>
    <cellStyle name="40% - Accent6 4 3 2 2" xfId="5286"/>
    <cellStyle name="40% - Accent6 4 3 2 3" xfId="8200"/>
    <cellStyle name="40% - Accent6 4 3 2 4" xfId="11114"/>
    <cellStyle name="40% - Accent6 4 3 2 5" xfId="14026"/>
    <cellStyle name="40% - Accent6 4 3 2 6" xfId="16938"/>
    <cellStyle name="40% - Accent6 4 3 2 7" xfId="19850"/>
    <cellStyle name="40% - Accent6 4 3 3" xfId="4278"/>
    <cellStyle name="40% - Accent6 4 3 3 2" xfId="7192"/>
    <cellStyle name="40% - Accent6 4 3 3 3" xfId="10106"/>
    <cellStyle name="40% - Accent6 4 3 3 4" xfId="13018"/>
    <cellStyle name="40% - Accent6 4 3 3 5" xfId="15930"/>
    <cellStyle name="40% - Accent6 4 3 3 6" xfId="18842"/>
    <cellStyle name="40% - Accent6 4 3 4" xfId="3380"/>
    <cellStyle name="40% - Accent6 4 3 4 2" xfId="21794"/>
    <cellStyle name="40% - Accent6 4 3 5" xfId="6296"/>
    <cellStyle name="40% - Accent6 4 3 6" xfId="9208"/>
    <cellStyle name="40% - Accent6 4 3 7" xfId="12122"/>
    <cellStyle name="40% - Accent6 4 3 8" xfId="15034"/>
    <cellStyle name="40% - Accent6 4 3 9" xfId="17946"/>
    <cellStyle name="40% - Accent6 4 4" xfId="1473"/>
    <cellStyle name="40% - Accent6 4 4 2" xfId="2482"/>
    <cellStyle name="40% - Accent6 4 4 2 2" xfId="5398"/>
    <cellStyle name="40% - Accent6 4 4 2 3" xfId="8312"/>
    <cellStyle name="40% - Accent6 4 4 2 4" xfId="11226"/>
    <cellStyle name="40% - Accent6 4 4 2 5" xfId="14138"/>
    <cellStyle name="40% - Accent6 4 4 2 6" xfId="17050"/>
    <cellStyle name="40% - Accent6 4 4 2 7" xfId="19962"/>
    <cellStyle name="40% - Accent6 4 4 3" xfId="4390"/>
    <cellStyle name="40% - Accent6 4 4 3 2" xfId="7304"/>
    <cellStyle name="40% - Accent6 4 4 3 3" xfId="10218"/>
    <cellStyle name="40% - Accent6 4 4 3 4" xfId="13130"/>
    <cellStyle name="40% - Accent6 4 4 3 5" xfId="16042"/>
    <cellStyle name="40% - Accent6 4 4 3 6" xfId="18954"/>
    <cellStyle name="40% - Accent6 4 4 4" xfId="3492"/>
    <cellStyle name="40% - Accent6 4 4 5" xfId="6408"/>
    <cellStyle name="40% - Accent6 4 4 6" xfId="9320"/>
    <cellStyle name="40% - Accent6 4 4 7" xfId="12234"/>
    <cellStyle name="40% - Accent6 4 4 8" xfId="15146"/>
    <cellStyle name="40% - Accent6 4 4 9" xfId="18058"/>
    <cellStyle name="40% - Accent6 4 5" xfId="1585"/>
    <cellStyle name="40% - Accent6 4 5 2" xfId="2594"/>
    <cellStyle name="40% - Accent6 4 5 2 2" xfId="5510"/>
    <cellStyle name="40% - Accent6 4 5 2 3" xfId="8424"/>
    <cellStyle name="40% - Accent6 4 5 2 4" xfId="11338"/>
    <cellStyle name="40% - Accent6 4 5 2 5" xfId="14250"/>
    <cellStyle name="40% - Accent6 4 5 2 6" xfId="17162"/>
    <cellStyle name="40% - Accent6 4 5 2 7" xfId="20074"/>
    <cellStyle name="40% - Accent6 4 5 3" xfId="4502"/>
    <cellStyle name="40% - Accent6 4 5 3 2" xfId="7416"/>
    <cellStyle name="40% - Accent6 4 5 3 3" xfId="10330"/>
    <cellStyle name="40% - Accent6 4 5 3 4" xfId="13242"/>
    <cellStyle name="40% - Accent6 4 5 3 5" xfId="16154"/>
    <cellStyle name="40% - Accent6 4 5 3 6" xfId="19066"/>
    <cellStyle name="40% - Accent6 4 5 4" xfId="3604"/>
    <cellStyle name="40% - Accent6 4 5 5" xfId="6520"/>
    <cellStyle name="40% - Accent6 4 5 6" xfId="9432"/>
    <cellStyle name="40% - Accent6 4 5 7" xfId="12346"/>
    <cellStyle name="40% - Accent6 4 5 8" xfId="15258"/>
    <cellStyle name="40% - Accent6 4 5 9" xfId="18170"/>
    <cellStyle name="40% - Accent6 4 6" xfId="1697"/>
    <cellStyle name="40% - Accent6 4 6 2" xfId="2706"/>
    <cellStyle name="40% - Accent6 4 6 2 2" xfId="5622"/>
    <cellStyle name="40% - Accent6 4 6 2 3" xfId="8536"/>
    <cellStyle name="40% - Accent6 4 6 2 4" xfId="11450"/>
    <cellStyle name="40% - Accent6 4 6 2 5" xfId="14362"/>
    <cellStyle name="40% - Accent6 4 6 2 6" xfId="17274"/>
    <cellStyle name="40% - Accent6 4 6 2 7" xfId="20186"/>
    <cellStyle name="40% - Accent6 4 6 3" xfId="4614"/>
    <cellStyle name="40% - Accent6 4 6 3 2" xfId="7528"/>
    <cellStyle name="40% - Accent6 4 6 3 3" xfId="10442"/>
    <cellStyle name="40% - Accent6 4 6 3 4" xfId="13354"/>
    <cellStyle name="40% - Accent6 4 6 3 5" xfId="16266"/>
    <cellStyle name="40% - Accent6 4 6 3 6" xfId="19178"/>
    <cellStyle name="40% - Accent6 4 6 4" xfId="3716"/>
    <cellStyle name="40% - Accent6 4 6 5" xfId="6632"/>
    <cellStyle name="40% - Accent6 4 6 6" xfId="9544"/>
    <cellStyle name="40% - Accent6 4 6 7" xfId="12458"/>
    <cellStyle name="40% - Accent6 4 6 8" xfId="15370"/>
    <cellStyle name="40% - Accent6 4 6 9" xfId="18282"/>
    <cellStyle name="40% - Accent6 4 7" xfId="1809"/>
    <cellStyle name="40% - Accent6 4 7 2" xfId="2818"/>
    <cellStyle name="40% - Accent6 4 7 2 2" xfId="5734"/>
    <cellStyle name="40% - Accent6 4 7 2 3" xfId="8648"/>
    <cellStyle name="40% - Accent6 4 7 2 4" xfId="11562"/>
    <cellStyle name="40% - Accent6 4 7 2 5" xfId="14474"/>
    <cellStyle name="40% - Accent6 4 7 2 6" xfId="17386"/>
    <cellStyle name="40% - Accent6 4 7 2 7" xfId="20298"/>
    <cellStyle name="40% - Accent6 4 7 3" xfId="4726"/>
    <cellStyle name="40% - Accent6 4 7 3 2" xfId="7640"/>
    <cellStyle name="40% - Accent6 4 7 3 3" xfId="10554"/>
    <cellStyle name="40% - Accent6 4 7 3 4" xfId="13466"/>
    <cellStyle name="40% - Accent6 4 7 3 5" xfId="16378"/>
    <cellStyle name="40% - Accent6 4 7 3 6" xfId="19290"/>
    <cellStyle name="40% - Accent6 4 7 4" xfId="3828"/>
    <cellStyle name="40% - Accent6 4 7 5" xfId="6744"/>
    <cellStyle name="40% - Accent6 4 7 6" xfId="9656"/>
    <cellStyle name="40% - Accent6 4 7 7" xfId="12570"/>
    <cellStyle name="40% - Accent6 4 7 8" xfId="15482"/>
    <cellStyle name="40% - Accent6 4 7 9" xfId="18394"/>
    <cellStyle name="40% - Accent6 4 8" xfId="1921"/>
    <cellStyle name="40% - Accent6 4 8 2" xfId="2930"/>
    <cellStyle name="40% - Accent6 4 8 2 2" xfId="5846"/>
    <cellStyle name="40% - Accent6 4 8 2 3" xfId="8760"/>
    <cellStyle name="40% - Accent6 4 8 2 4" xfId="11674"/>
    <cellStyle name="40% - Accent6 4 8 2 5" xfId="14586"/>
    <cellStyle name="40% - Accent6 4 8 2 6" xfId="17498"/>
    <cellStyle name="40% - Accent6 4 8 2 7" xfId="20410"/>
    <cellStyle name="40% - Accent6 4 8 3" xfId="4838"/>
    <cellStyle name="40% - Accent6 4 8 3 2" xfId="7752"/>
    <cellStyle name="40% - Accent6 4 8 3 3" xfId="10666"/>
    <cellStyle name="40% - Accent6 4 8 3 4" xfId="13578"/>
    <cellStyle name="40% - Accent6 4 8 3 5" xfId="16490"/>
    <cellStyle name="40% - Accent6 4 8 3 6" xfId="19402"/>
    <cellStyle name="40% - Accent6 4 8 4" xfId="3940"/>
    <cellStyle name="40% - Accent6 4 8 5" xfId="6856"/>
    <cellStyle name="40% - Accent6 4 8 6" xfId="9768"/>
    <cellStyle name="40% - Accent6 4 8 7" xfId="12682"/>
    <cellStyle name="40% - Accent6 4 8 8" xfId="15594"/>
    <cellStyle name="40% - Accent6 4 8 9" xfId="18506"/>
    <cellStyle name="40% - Accent6 4 9" xfId="2146"/>
    <cellStyle name="40% - Accent6 4 9 2" xfId="5062"/>
    <cellStyle name="40% - Accent6 4 9 2 2" xfId="7976"/>
    <cellStyle name="40% - Accent6 4 9 2 3" xfId="10890"/>
    <cellStyle name="40% - Accent6 4 9 2 4" xfId="13802"/>
    <cellStyle name="40% - Accent6 4 9 2 5" xfId="16714"/>
    <cellStyle name="40% - Accent6 4 9 2 6" xfId="19626"/>
    <cellStyle name="40% - Accent6 4 9 3" xfId="3156"/>
    <cellStyle name="40% - Accent6 4 9 4" xfId="6072"/>
    <cellStyle name="40% - Accent6 4 9 5" xfId="8984"/>
    <cellStyle name="40% - Accent6 4 9 6" xfId="11898"/>
    <cellStyle name="40% - Accent6 4 9 7" xfId="14810"/>
    <cellStyle name="40% - Accent6 4 9 8" xfId="17722"/>
    <cellStyle name="40% - Accent6 5" xfId="1092"/>
    <cellStyle name="40% - Accent6 5 10" xfId="2047"/>
    <cellStyle name="40% - Accent6 5 10 2" xfId="4964"/>
    <cellStyle name="40% - Accent6 5 10 3" xfId="7878"/>
    <cellStyle name="40% - Accent6 5 10 4" xfId="10792"/>
    <cellStyle name="40% - Accent6 5 10 5" xfId="13704"/>
    <cellStyle name="40% - Accent6 5 10 6" xfId="16616"/>
    <cellStyle name="40% - Accent6 5 10 7" xfId="19528"/>
    <cellStyle name="40% - Accent6 5 11" xfId="4068"/>
    <cellStyle name="40% - Accent6 5 11 2" xfId="6982"/>
    <cellStyle name="40% - Accent6 5 11 3" xfId="9896"/>
    <cellStyle name="40% - Accent6 5 11 4" xfId="12808"/>
    <cellStyle name="40% - Accent6 5 11 5" xfId="15720"/>
    <cellStyle name="40% - Accent6 5 11 6" xfId="18632"/>
    <cellStyle name="40% - Accent6 5 12" xfId="3058"/>
    <cellStyle name="40% - Accent6 5 12 2" xfId="21795"/>
    <cellStyle name="40% - Accent6 5 13" xfId="5974"/>
    <cellStyle name="40% - Accent6 5 14" xfId="8886"/>
    <cellStyle name="40% - Accent6 5 15" xfId="11800"/>
    <cellStyle name="40% - Accent6 5 16" xfId="14712"/>
    <cellStyle name="40% - Accent6 5 17" xfId="17624"/>
    <cellStyle name="40% - Accent6 5 2" xfId="1263"/>
    <cellStyle name="40% - Accent6 5 2 2" xfId="2272"/>
    <cellStyle name="40% - Accent6 5 2 2 2" xfId="5188"/>
    <cellStyle name="40% - Accent6 5 2 2 3" xfId="8102"/>
    <cellStyle name="40% - Accent6 5 2 2 4" xfId="11016"/>
    <cellStyle name="40% - Accent6 5 2 2 5" xfId="13928"/>
    <cellStyle name="40% - Accent6 5 2 2 6" xfId="16840"/>
    <cellStyle name="40% - Accent6 5 2 2 7" xfId="19752"/>
    <cellStyle name="40% - Accent6 5 2 3" xfId="4180"/>
    <cellStyle name="40% - Accent6 5 2 3 2" xfId="7094"/>
    <cellStyle name="40% - Accent6 5 2 3 3" xfId="10008"/>
    <cellStyle name="40% - Accent6 5 2 3 4" xfId="12920"/>
    <cellStyle name="40% - Accent6 5 2 3 5" xfId="15832"/>
    <cellStyle name="40% - Accent6 5 2 3 6" xfId="18744"/>
    <cellStyle name="40% - Accent6 5 2 4" xfId="3282"/>
    <cellStyle name="40% - Accent6 5 2 4 2" xfId="21796"/>
    <cellStyle name="40% - Accent6 5 2 5" xfId="6198"/>
    <cellStyle name="40% - Accent6 5 2 6" xfId="9110"/>
    <cellStyle name="40% - Accent6 5 2 7" xfId="12024"/>
    <cellStyle name="40% - Accent6 5 2 8" xfId="14936"/>
    <cellStyle name="40% - Accent6 5 2 9" xfId="17848"/>
    <cellStyle name="40% - Accent6 5 3" xfId="1375"/>
    <cellStyle name="40% - Accent6 5 3 2" xfId="2384"/>
    <cellStyle name="40% - Accent6 5 3 2 2" xfId="5300"/>
    <cellStyle name="40% - Accent6 5 3 2 3" xfId="8214"/>
    <cellStyle name="40% - Accent6 5 3 2 4" xfId="11128"/>
    <cellStyle name="40% - Accent6 5 3 2 5" xfId="14040"/>
    <cellStyle name="40% - Accent6 5 3 2 6" xfId="16952"/>
    <cellStyle name="40% - Accent6 5 3 2 7" xfId="19864"/>
    <cellStyle name="40% - Accent6 5 3 3" xfId="4292"/>
    <cellStyle name="40% - Accent6 5 3 3 2" xfId="7206"/>
    <cellStyle name="40% - Accent6 5 3 3 3" xfId="10120"/>
    <cellStyle name="40% - Accent6 5 3 3 4" xfId="13032"/>
    <cellStyle name="40% - Accent6 5 3 3 5" xfId="15944"/>
    <cellStyle name="40% - Accent6 5 3 3 6" xfId="18856"/>
    <cellStyle name="40% - Accent6 5 3 4" xfId="3394"/>
    <cellStyle name="40% - Accent6 5 3 4 2" xfId="21797"/>
    <cellStyle name="40% - Accent6 5 3 5" xfId="6310"/>
    <cellStyle name="40% - Accent6 5 3 6" xfId="9222"/>
    <cellStyle name="40% - Accent6 5 3 7" xfId="12136"/>
    <cellStyle name="40% - Accent6 5 3 8" xfId="15048"/>
    <cellStyle name="40% - Accent6 5 3 9" xfId="17960"/>
    <cellStyle name="40% - Accent6 5 4" xfId="1487"/>
    <cellStyle name="40% - Accent6 5 4 2" xfId="2496"/>
    <cellStyle name="40% - Accent6 5 4 2 2" xfId="5412"/>
    <cellStyle name="40% - Accent6 5 4 2 3" xfId="8326"/>
    <cellStyle name="40% - Accent6 5 4 2 4" xfId="11240"/>
    <cellStyle name="40% - Accent6 5 4 2 5" xfId="14152"/>
    <cellStyle name="40% - Accent6 5 4 2 6" xfId="17064"/>
    <cellStyle name="40% - Accent6 5 4 2 7" xfId="19976"/>
    <cellStyle name="40% - Accent6 5 4 3" xfId="4404"/>
    <cellStyle name="40% - Accent6 5 4 3 2" xfId="7318"/>
    <cellStyle name="40% - Accent6 5 4 3 3" xfId="10232"/>
    <cellStyle name="40% - Accent6 5 4 3 4" xfId="13144"/>
    <cellStyle name="40% - Accent6 5 4 3 5" xfId="16056"/>
    <cellStyle name="40% - Accent6 5 4 3 6" xfId="18968"/>
    <cellStyle name="40% - Accent6 5 4 4" xfId="3506"/>
    <cellStyle name="40% - Accent6 5 4 5" xfId="6422"/>
    <cellStyle name="40% - Accent6 5 4 6" xfId="9334"/>
    <cellStyle name="40% - Accent6 5 4 7" xfId="12248"/>
    <cellStyle name="40% - Accent6 5 4 8" xfId="15160"/>
    <cellStyle name="40% - Accent6 5 4 9" xfId="18072"/>
    <cellStyle name="40% - Accent6 5 5" xfId="1599"/>
    <cellStyle name="40% - Accent6 5 5 2" xfId="2608"/>
    <cellStyle name="40% - Accent6 5 5 2 2" xfId="5524"/>
    <cellStyle name="40% - Accent6 5 5 2 3" xfId="8438"/>
    <cellStyle name="40% - Accent6 5 5 2 4" xfId="11352"/>
    <cellStyle name="40% - Accent6 5 5 2 5" xfId="14264"/>
    <cellStyle name="40% - Accent6 5 5 2 6" xfId="17176"/>
    <cellStyle name="40% - Accent6 5 5 2 7" xfId="20088"/>
    <cellStyle name="40% - Accent6 5 5 3" xfId="4516"/>
    <cellStyle name="40% - Accent6 5 5 3 2" xfId="7430"/>
    <cellStyle name="40% - Accent6 5 5 3 3" xfId="10344"/>
    <cellStyle name="40% - Accent6 5 5 3 4" xfId="13256"/>
    <cellStyle name="40% - Accent6 5 5 3 5" xfId="16168"/>
    <cellStyle name="40% - Accent6 5 5 3 6" xfId="19080"/>
    <cellStyle name="40% - Accent6 5 5 4" xfId="3618"/>
    <cellStyle name="40% - Accent6 5 5 5" xfId="6534"/>
    <cellStyle name="40% - Accent6 5 5 6" xfId="9446"/>
    <cellStyle name="40% - Accent6 5 5 7" xfId="12360"/>
    <cellStyle name="40% - Accent6 5 5 8" xfId="15272"/>
    <cellStyle name="40% - Accent6 5 5 9" xfId="18184"/>
    <cellStyle name="40% - Accent6 5 6" xfId="1711"/>
    <cellStyle name="40% - Accent6 5 6 2" xfId="2720"/>
    <cellStyle name="40% - Accent6 5 6 2 2" xfId="5636"/>
    <cellStyle name="40% - Accent6 5 6 2 3" xfId="8550"/>
    <cellStyle name="40% - Accent6 5 6 2 4" xfId="11464"/>
    <cellStyle name="40% - Accent6 5 6 2 5" xfId="14376"/>
    <cellStyle name="40% - Accent6 5 6 2 6" xfId="17288"/>
    <cellStyle name="40% - Accent6 5 6 2 7" xfId="20200"/>
    <cellStyle name="40% - Accent6 5 6 3" xfId="4628"/>
    <cellStyle name="40% - Accent6 5 6 3 2" xfId="7542"/>
    <cellStyle name="40% - Accent6 5 6 3 3" xfId="10456"/>
    <cellStyle name="40% - Accent6 5 6 3 4" xfId="13368"/>
    <cellStyle name="40% - Accent6 5 6 3 5" xfId="16280"/>
    <cellStyle name="40% - Accent6 5 6 3 6" xfId="19192"/>
    <cellStyle name="40% - Accent6 5 6 4" xfId="3730"/>
    <cellStyle name="40% - Accent6 5 6 5" xfId="6646"/>
    <cellStyle name="40% - Accent6 5 6 6" xfId="9558"/>
    <cellStyle name="40% - Accent6 5 6 7" xfId="12472"/>
    <cellStyle name="40% - Accent6 5 6 8" xfId="15384"/>
    <cellStyle name="40% - Accent6 5 6 9" xfId="18296"/>
    <cellStyle name="40% - Accent6 5 7" xfId="1823"/>
    <cellStyle name="40% - Accent6 5 7 2" xfId="2832"/>
    <cellStyle name="40% - Accent6 5 7 2 2" xfId="5748"/>
    <cellStyle name="40% - Accent6 5 7 2 3" xfId="8662"/>
    <cellStyle name="40% - Accent6 5 7 2 4" xfId="11576"/>
    <cellStyle name="40% - Accent6 5 7 2 5" xfId="14488"/>
    <cellStyle name="40% - Accent6 5 7 2 6" xfId="17400"/>
    <cellStyle name="40% - Accent6 5 7 2 7" xfId="20312"/>
    <cellStyle name="40% - Accent6 5 7 3" xfId="4740"/>
    <cellStyle name="40% - Accent6 5 7 3 2" xfId="7654"/>
    <cellStyle name="40% - Accent6 5 7 3 3" xfId="10568"/>
    <cellStyle name="40% - Accent6 5 7 3 4" xfId="13480"/>
    <cellStyle name="40% - Accent6 5 7 3 5" xfId="16392"/>
    <cellStyle name="40% - Accent6 5 7 3 6" xfId="19304"/>
    <cellStyle name="40% - Accent6 5 7 4" xfId="3842"/>
    <cellStyle name="40% - Accent6 5 7 5" xfId="6758"/>
    <cellStyle name="40% - Accent6 5 7 6" xfId="9670"/>
    <cellStyle name="40% - Accent6 5 7 7" xfId="12584"/>
    <cellStyle name="40% - Accent6 5 7 8" xfId="15496"/>
    <cellStyle name="40% - Accent6 5 7 9" xfId="18408"/>
    <cellStyle name="40% - Accent6 5 8" xfId="1935"/>
    <cellStyle name="40% - Accent6 5 8 2" xfId="2944"/>
    <cellStyle name="40% - Accent6 5 8 2 2" xfId="5860"/>
    <cellStyle name="40% - Accent6 5 8 2 3" xfId="8774"/>
    <cellStyle name="40% - Accent6 5 8 2 4" xfId="11688"/>
    <cellStyle name="40% - Accent6 5 8 2 5" xfId="14600"/>
    <cellStyle name="40% - Accent6 5 8 2 6" xfId="17512"/>
    <cellStyle name="40% - Accent6 5 8 2 7" xfId="20424"/>
    <cellStyle name="40% - Accent6 5 8 3" xfId="4852"/>
    <cellStyle name="40% - Accent6 5 8 3 2" xfId="7766"/>
    <cellStyle name="40% - Accent6 5 8 3 3" xfId="10680"/>
    <cellStyle name="40% - Accent6 5 8 3 4" xfId="13592"/>
    <cellStyle name="40% - Accent6 5 8 3 5" xfId="16504"/>
    <cellStyle name="40% - Accent6 5 8 3 6" xfId="19416"/>
    <cellStyle name="40% - Accent6 5 8 4" xfId="3954"/>
    <cellStyle name="40% - Accent6 5 8 5" xfId="6870"/>
    <cellStyle name="40% - Accent6 5 8 6" xfId="9782"/>
    <cellStyle name="40% - Accent6 5 8 7" xfId="12696"/>
    <cellStyle name="40% - Accent6 5 8 8" xfId="15608"/>
    <cellStyle name="40% - Accent6 5 8 9" xfId="18520"/>
    <cellStyle name="40% - Accent6 5 9" xfId="2160"/>
    <cellStyle name="40% - Accent6 5 9 2" xfId="5076"/>
    <cellStyle name="40% - Accent6 5 9 2 2" xfId="7990"/>
    <cellStyle name="40% - Accent6 5 9 2 3" xfId="10904"/>
    <cellStyle name="40% - Accent6 5 9 2 4" xfId="13816"/>
    <cellStyle name="40% - Accent6 5 9 2 5" xfId="16728"/>
    <cellStyle name="40% - Accent6 5 9 2 6" xfId="19640"/>
    <cellStyle name="40% - Accent6 5 9 3" xfId="3170"/>
    <cellStyle name="40% - Accent6 5 9 4" xfId="6086"/>
    <cellStyle name="40% - Accent6 5 9 5" xfId="8998"/>
    <cellStyle name="40% - Accent6 5 9 6" xfId="11912"/>
    <cellStyle name="40% - Accent6 5 9 7" xfId="14824"/>
    <cellStyle name="40% - Accent6 5 9 8" xfId="17736"/>
    <cellStyle name="40% - Accent6 6" xfId="1106"/>
    <cellStyle name="40% - Accent6 6 10" xfId="2061"/>
    <cellStyle name="40% - Accent6 6 10 2" xfId="4978"/>
    <cellStyle name="40% - Accent6 6 10 3" xfId="7892"/>
    <cellStyle name="40% - Accent6 6 10 4" xfId="10806"/>
    <cellStyle name="40% - Accent6 6 10 5" xfId="13718"/>
    <cellStyle name="40% - Accent6 6 10 6" xfId="16630"/>
    <cellStyle name="40% - Accent6 6 10 7" xfId="19542"/>
    <cellStyle name="40% - Accent6 6 11" xfId="4082"/>
    <cellStyle name="40% - Accent6 6 11 2" xfId="6996"/>
    <cellStyle name="40% - Accent6 6 11 3" xfId="9910"/>
    <cellStyle name="40% - Accent6 6 11 4" xfId="12822"/>
    <cellStyle name="40% - Accent6 6 11 5" xfId="15734"/>
    <cellStyle name="40% - Accent6 6 11 6" xfId="18646"/>
    <cellStyle name="40% - Accent6 6 12" xfId="3072"/>
    <cellStyle name="40% - Accent6 6 12 2" xfId="21798"/>
    <cellStyle name="40% - Accent6 6 13" xfId="5988"/>
    <cellStyle name="40% - Accent6 6 14" xfId="8900"/>
    <cellStyle name="40% - Accent6 6 15" xfId="11814"/>
    <cellStyle name="40% - Accent6 6 16" xfId="14726"/>
    <cellStyle name="40% - Accent6 6 17" xfId="17638"/>
    <cellStyle name="40% - Accent6 6 2" xfId="1277"/>
    <cellStyle name="40% - Accent6 6 2 2" xfId="2286"/>
    <cellStyle name="40% - Accent6 6 2 2 2" xfId="5202"/>
    <cellStyle name="40% - Accent6 6 2 2 3" xfId="8116"/>
    <cellStyle name="40% - Accent6 6 2 2 4" xfId="11030"/>
    <cellStyle name="40% - Accent6 6 2 2 5" xfId="13942"/>
    <cellStyle name="40% - Accent6 6 2 2 6" xfId="16854"/>
    <cellStyle name="40% - Accent6 6 2 2 7" xfId="19766"/>
    <cellStyle name="40% - Accent6 6 2 3" xfId="4194"/>
    <cellStyle name="40% - Accent6 6 2 3 2" xfId="7108"/>
    <cellStyle name="40% - Accent6 6 2 3 3" xfId="10022"/>
    <cellStyle name="40% - Accent6 6 2 3 4" xfId="12934"/>
    <cellStyle name="40% - Accent6 6 2 3 5" xfId="15846"/>
    <cellStyle name="40% - Accent6 6 2 3 6" xfId="18758"/>
    <cellStyle name="40% - Accent6 6 2 4" xfId="3296"/>
    <cellStyle name="40% - Accent6 6 2 4 2" xfId="21799"/>
    <cellStyle name="40% - Accent6 6 2 5" xfId="6212"/>
    <cellStyle name="40% - Accent6 6 2 6" xfId="9124"/>
    <cellStyle name="40% - Accent6 6 2 7" xfId="12038"/>
    <cellStyle name="40% - Accent6 6 2 8" xfId="14950"/>
    <cellStyle name="40% - Accent6 6 2 9" xfId="17862"/>
    <cellStyle name="40% - Accent6 6 3" xfId="1389"/>
    <cellStyle name="40% - Accent6 6 3 2" xfId="2398"/>
    <cellStyle name="40% - Accent6 6 3 2 2" xfId="5314"/>
    <cellStyle name="40% - Accent6 6 3 2 3" xfId="8228"/>
    <cellStyle name="40% - Accent6 6 3 2 4" xfId="11142"/>
    <cellStyle name="40% - Accent6 6 3 2 5" xfId="14054"/>
    <cellStyle name="40% - Accent6 6 3 2 6" xfId="16966"/>
    <cellStyle name="40% - Accent6 6 3 2 7" xfId="19878"/>
    <cellStyle name="40% - Accent6 6 3 3" xfId="4306"/>
    <cellStyle name="40% - Accent6 6 3 3 2" xfId="7220"/>
    <cellStyle name="40% - Accent6 6 3 3 3" xfId="10134"/>
    <cellStyle name="40% - Accent6 6 3 3 4" xfId="13046"/>
    <cellStyle name="40% - Accent6 6 3 3 5" xfId="15958"/>
    <cellStyle name="40% - Accent6 6 3 3 6" xfId="18870"/>
    <cellStyle name="40% - Accent6 6 3 4" xfId="3408"/>
    <cellStyle name="40% - Accent6 6 3 4 2" xfId="21800"/>
    <cellStyle name="40% - Accent6 6 3 5" xfId="6324"/>
    <cellStyle name="40% - Accent6 6 3 6" xfId="9236"/>
    <cellStyle name="40% - Accent6 6 3 7" xfId="12150"/>
    <cellStyle name="40% - Accent6 6 3 8" xfId="15062"/>
    <cellStyle name="40% - Accent6 6 3 9" xfId="17974"/>
    <cellStyle name="40% - Accent6 6 4" xfId="1501"/>
    <cellStyle name="40% - Accent6 6 4 2" xfId="2510"/>
    <cellStyle name="40% - Accent6 6 4 2 2" xfId="5426"/>
    <cellStyle name="40% - Accent6 6 4 2 3" xfId="8340"/>
    <cellStyle name="40% - Accent6 6 4 2 4" xfId="11254"/>
    <cellStyle name="40% - Accent6 6 4 2 5" xfId="14166"/>
    <cellStyle name="40% - Accent6 6 4 2 6" xfId="17078"/>
    <cellStyle name="40% - Accent6 6 4 2 7" xfId="19990"/>
    <cellStyle name="40% - Accent6 6 4 3" xfId="4418"/>
    <cellStyle name="40% - Accent6 6 4 3 2" xfId="7332"/>
    <cellStyle name="40% - Accent6 6 4 3 3" xfId="10246"/>
    <cellStyle name="40% - Accent6 6 4 3 4" xfId="13158"/>
    <cellStyle name="40% - Accent6 6 4 3 5" xfId="16070"/>
    <cellStyle name="40% - Accent6 6 4 3 6" xfId="18982"/>
    <cellStyle name="40% - Accent6 6 4 4" xfId="3520"/>
    <cellStyle name="40% - Accent6 6 4 5" xfId="6436"/>
    <cellStyle name="40% - Accent6 6 4 6" xfId="9348"/>
    <cellStyle name="40% - Accent6 6 4 7" xfId="12262"/>
    <cellStyle name="40% - Accent6 6 4 8" xfId="15174"/>
    <cellStyle name="40% - Accent6 6 4 9" xfId="18086"/>
    <cellStyle name="40% - Accent6 6 5" xfId="1613"/>
    <cellStyle name="40% - Accent6 6 5 2" xfId="2622"/>
    <cellStyle name="40% - Accent6 6 5 2 2" xfId="5538"/>
    <cellStyle name="40% - Accent6 6 5 2 3" xfId="8452"/>
    <cellStyle name="40% - Accent6 6 5 2 4" xfId="11366"/>
    <cellStyle name="40% - Accent6 6 5 2 5" xfId="14278"/>
    <cellStyle name="40% - Accent6 6 5 2 6" xfId="17190"/>
    <cellStyle name="40% - Accent6 6 5 2 7" xfId="20102"/>
    <cellStyle name="40% - Accent6 6 5 3" xfId="4530"/>
    <cellStyle name="40% - Accent6 6 5 3 2" xfId="7444"/>
    <cellStyle name="40% - Accent6 6 5 3 3" xfId="10358"/>
    <cellStyle name="40% - Accent6 6 5 3 4" xfId="13270"/>
    <cellStyle name="40% - Accent6 6 5 3 5" xfId="16182"/>
    <cellStyle name="40% - Accent6 6 5 3 6" xfId="19094"/>
    <cellStyle name="40% - Accent6 6 5 4" xfId="3632"/>
    <cellStyle name="40% - Accent6 6 5 5" xfId="6548"/>
    <cellStyle name="40% - Accent6 6 5 6" xfId="9460"/>
    <cellStyle name="40% - Accent6 6 5 7" xfId="12374"/>
    <cellStyle name="40% - Accent6 6 5 8" xfId="15286"/>
    <cellStyle name="40% - Accent6 6 5 9" xfId="18198"/>
    <cellStyle name="40% - Accent6 6 6" xfId="1725"/>
    <cellStyle name="40% - Accent6 6 6 2" xfId="2734"/>
    <cellStyle name="40% - Accent6 6 6 2 2" xfId="5650"/>
    <cellStyle name="40% - Accent6 6 6 2 3" xfId="8564"/>
    <cellStyle name="40% - Accent6 6 6 2 4" xfId="11478"/>
    <cellStyle name="40% - Accent6 6 6 2 5" xfId="14390"/>
    <cellStyle name="40% - Accent6 6 6 2 6" xfId="17302"/>
    <cellStyle name="40% - Accent6 6 6 2 7" xfId="20214"/>
    <cellStyle name="40% - Accent6 6 6 3" xfId="4642"/>
    <cellStyle name="40% - Accent6 6 6 3 2" xfId="7556"/>
    <cellStyle name="40% - Accent6 6 6 3 3" xfId="10470"/>
    <cellStyle name="40% - Accent6 6 6 3 4" xfId="13382"/>
    <cellStyle name="40% - Accent6 6 6 3 5" xfId="16294"/>
    <cellStyle name="40% - Accent6 6 6 3 6" xfId="19206"/>
    <cellStyle name="40% - Accent6 6 6 4" xfId="3744"/>
    <cellStyle name="40% - Accent6 6 6 5" xfId="6660"/>
    <cellStyle name="40% - Accent6 6 6 6" xfId="9572"/>
    <cellStyle name="40% - Accent6 6 6 7" xfId="12486"/>
    <cellStyle name="40% - Accent6 6 6 8" xfId="15398"/>
    <cellStyle name="40% - Accent6 6 6 9" xfId="18310"/>
    <cellStyle name="40% - Accent6 6 7" xfId="1837"/>
    <cellStyle name="40% - Accent6 6 7 2" xfId="2846"/>
    <cellStyle name="40% - Accent6 6 7 2 2" xfId="5762"/>
    <cellStyle name="40% - Accent6 6 7 2 3" xfId="8676"/>
    <cellStyle name="40% - Accent6 6 7 2 4" xfId="11590"/>
    <cellStyle name="40% - Accent6 6 7 2 5" xfId="14502"/>
    <cellStyle name="40% - Accent6 6 7 2 6" xfId="17414"/>
    <cellStyle name="40% - Accent6 6 7 2 7" xfId="20326"/>
    <cellStyle name="40% - Accent6 6 7 3" xfId="4754"/>
    <cellStyle name="40% - Accent6 6 7 3 2" xfId="7668"/>
    <cellStyle name="40% - Accent6 6 7 3 3" xfId="10582"/>
    <cellStyle name="40% - Accent6 6 7 3 4" xfId="13494"/>
    <cellStyle name="40% - Accent6 6 7 3 5" xfId="16406"/>
    <cellStyle name="40% - Accent6 6 7 3 6" xfId="19318"/>
    <cellStyle name="40% - Accent6 6 7 4" xfId="3856"/>
    <cellStyle name="40% - Accent6 6 7 5" xfId="6772"/>
    <cellStyle name="40% - Accent6 6 7 6" xfId="9684"/>
    <cellStyle name="40% - Accent6 6 7 7" xfId="12598"/>
    <cellStyle name="40% - Accent6 6 7 8" xfId="15510"/>
    <cellStyle name="40% - Accent6 6 7 9" xfId="18422"/>
    <cellStyle name="40% - Accent6 6 8" xfId="1949"/>
    <cellStyle name="40% - Accent6 6 8 2" xfId="2958"/>
    <cellStyle name="40% - Accent6 6 8 2 2" xfId="5874"/>
    <cellStyle name="40% - Accent6 6 8 2 3" xfId="8788"/>
    <cellStyle name="40% - Accent6 6 8 2 4" xfId="11702"/>
    <cellStyle name="40% - Accent6 6 8 2 5" xfId="14614"/>
    <cellStyle name="40% - Accent6 6 8 2 6" xfId="17526"/>
    <cellStyle name="40% - Accent6 6 8 2 7" xfId="20438"/>
    <cellStyle name="40% - Accent6 6 8 3" xfId="4866"/>
    <cellStyle name="40% - Accent6 6 8 3 2" xfId="7780"/>
    <cellStyle name="40% - Accent6 6 8 3 3" xfId="10694"/>
    <cellStyle name="40% - Accent6 6 8 3 4" xfId="13606"/>
    <cellStyle name="40% - Accent6 6 8 3 5" xfId="16518"/>
    <cellStyle name="40% - Accent6 6 8 3 6" xfId="19430"/>
    <cellStyle name="40% - Accent6 6 8 4" xfId="3968"/>
    <cellStyle name="40% - Accent6 6 8 5" xfId="6884"/>
    <cellStyle name="40% - Accent6 6 8 6" xfId="9796"/>
    <cellStyle name="40% - Accent6 6 8 7" xfId="12710"/>
    <cellStyle name="40% - Accent6 6 8 8" xfId="15622"/>
    <cellStyle name="40% - Accent6 6 8 9" xfId="18534"/>
    <cellStyle name="40% - Accent6 6 9" xfId="2174"/>
    <cellStyle name="40% - Accent6 6 9 2" xfId="5090"/>
    <cellStyle name="40% - Accent6 6 9 2 2" xfId="8004"/>
    <cellStyle name="40% - Accent6 6 9 2 3" xfId="10918"/>
    <cellStyle name="40% - Accent6 6 9 2 4" xfId="13830"/>
    <cellStyle name="40% - Accent6 6 9 2 5" xfId="16742"/>
    <cellStyle name="40% - Accent6 6 9 2 6" xfId="19654"/>
    <cellStyle name="40% - Accent6 6 9 3" xfId="3184"/>
    <cellStyle name="40% - Accent6 6 9 4" xfId="6100"/>
    <cellStyle name="40% - Accent6 6 9 5" xfId="9012"/>
    <cellStyle name="40% - Accent6 6 9 6" xfId="11926"/>
    <cellStyle name="40% - Accent6 6 9 7" xfId="14838"/>
    <cellStyle name="40% - Accent6 6 9 8" xfId="17750"/>
    <cellStyle name="40% - Accent6 7" xfId="1120"/>
    <cellStyle name="40% - Accent6 7 10" xfId="2075"/>
    <cellStyle name="40% - Accent6 7 10 2" xfId="4992"/>
    <cellStyle name="40% - Accent6 7 10 3" xfId="7906"/>
    <cellStyle name="40% - Accent6 7 10 4" xfId="10820"/>
    <cellStyle name="40% - Accent6 7 10 5" xfId="13732"/>
    <cellStyle name="40% - Accent6 7 10 6" xfId="16644"/>
    <cellStyle name="40% - Accent6 7 10 7" xfId="19556"/>
    <cellStyle name="40% - Accent6 7 11" xfId="4096"/>
    <cellStyle name="40% - Accent6 7 11 2" xfId="7010"/>
    <cellStyle name="40% - Accent6 7 11 3" xfId="9924"/>
    <cellStyle name="40% - Accent6 7 11 4" xfId="12836"/>
    <cellStyle name="40% - Accent6 7 11 5" xfId="15748"/>
    <cellStyle name="40% - Accent6 7 11 6" xfId="18660"/>
    <cellStyle name="40% - Accent6 7 12" xfId="3086"/>
    <cellStyle name="40% - Accent6 7 12 2" xfId="21801"/>
    <cellStyle name="40% - Accent6 7 13" xfId="6002"/>
    <cellStyle name="40% - Accent6 7 14" xfId="8914"/>
    <cellStyle name="40% - Accent6 7 15" xfId="11828"/>
    <cellStyle name="40% - Accent6 7 16" xfId="14740"/>
    <cellStyle name="40% - Accent6 7 17" xfId="17652"/>
    <cellStyle name="40% - Accent6 7 2" xfId="1291"/>
    <cellStyle name="40% - Accent6 7 2 2" xfId="2300"/>
    <cellStyle name="40% - Accent6 7 2 2 2" xfId="5216"/>
    <cellStyle name="40% - Accent6 7 2 2 3" xfId="8130"/>
    <cellStyle name="40% - Accent6 7 2 2 4" xfId="11044"/>
    <cellStyle name="40% - Accent6 7 2 2 5" xfId="13956"/>
    <cellStyle name="40% - Accent6 7 2 2 6" xfId="16868"/>
    <cellStyle name="40% - Accent6 7 2 2 7" xfId="19780"/>
    <cellStyle name="40% - Accent6 7 2 3" xfId="4208"/>
    <cellStyle name="40% - Accent6 7 2 3 2" xfId="7122"/>
    <cellStyle name="40% - Accent6 7 2 3 3" xfId="10036"/>
    <cellStyle name="40% - Accent6 7 2 3 4" xfId="12948"/>
    <cellStyle name="40% - Accent6 7 2 3 5" xfId="15860"/>
    <cellStyle name="40% - Accent6 7 2 3 6" xfId="18772"/>
    <cellStyle name="40% - Accent6 7 2 4" xfId="3310"/>
    <cellStyle name="40% - Accent6 7 2 4 2" xfId="21802"/>
    <cellStyle name="40% - Accent6 7 2 5" xfId="6226"/>
    <cellStyle name="40% - Accent6 7 2 6" xfId="9138"/>
    <cellStyle name="40% - Accent6 7 2 7" xfId="12052"/>
    <cellStyle name="40% - Accent6 7 2 8" xfId="14964"/>
    <cellStyle name="40% - Accent6 7 2 9" xfId="17876"/>
    <cellStyle name="40% - Accent6 7 3" xfId="1403"/>
    <cellStyle name="40% - Accent6 7 3 2" xfId="2412"/>
    <cellStyle name="40% - Accent6 7 3 2 2" xfId="5328"/>
    <cellStyle name="40% - Accent6 7 3 2 3" xfId="8242"/>
    <cellStyle name="40% - Accent6 7 3 2 4" xfId="11156"/>
    <cellStyle name="40% - Accent6 7 3 2 5" xfId="14068"/>
    <cellStyle name="40% - Accent6 7 3 2 6" xfId="16980"/>
    <cellStyle name="40% - Accent6 7 3 2 7" xfId="19892"/>
    <cellStyle name="40% - Accent6 7 3 3" xfId="4320"/>
    <cellStyle name="40% - Accent6 7 3 3 2" xfId="7234"/>
    <cellStyle name="40% - Accent6 7 3 3 3" xfId="10148"/>
    <cellStyle name="40% - Accent6 7 3 3 4" xfId="13060"/>
    <cellStyle name="40% - Accent6 7 3 3 5" xfId="15972"/>
    <cellStyle name="40% - Accent6 7 3 3 6" xfId="18884"/>
    <cellStyle name="40% - Accent6 7 3 4" xfId="3422"/>
    <cellStyle name="40% - Accent6 7 3 4 2" xfId="21803"/>
    <cellStyle name="40% - Accent6 7 3 5" xfId="6338"/>
    <cellStyle name="40% - Accent6 7 3 6" xfId="9250"/>
    <cellStyle name="40% - Accent6 7 3 7" xfId="12164"/>
    <cellStyle name="40% - Accent6 7 3 8" xfId="15076"/>
    <cellStyle name="40% - Accent6 7 3 9" xfId="17988"/>
    <cellStyle name="40% - Accent6 7 4" xfId="1515"/>
    <cellStyle name="40% - Accent6 7 4 2" xfId="2524"/>
    <cellStyle name="40% - Accent6 7 4 2 2" xfId="5440"/>
    <cellStyle name="40% - Accent6 7 4 2 3" xfId="8354"/>
    <cellStyle name="40% - Accent6 7 4 2 4" xfId="11268"/>
    <cellStyle name="40% - Accent6 7 4 2 5" xfId="14180"/>
    <cellStyle name="40% - Accent6 7 4 2 6" xfId="17092"/>
    <cellStyle name="40% - Accent6 7 4 2 7" xfId="20004"/>
    <cellStyle name="40% - Accent6 7 4 3" xfId="4432"/>
    <cellStyle name="40% - Accent6 7 4 3 2" xfId="7346"/>
    <cellStyle name="40% - Accent6 7 4 3 3" xfId="10260"/>
    <cellStyle name="40% - Accent6 7 4 3 4" xfId="13172"/>
    <cellStyle name="40% - Accent6 7 4 3 5" xfId="16084"/>
    <cellStyle name="40% - Accent6 7 4 3 6" xfId="18996"/>
    <cellStyle name="40% - Accent6 7 4 4" xfId="3534"/>
    <cellStyle name="40% - Accent6 7 4 5" xfId="6450"/>
    <cellStyle name="40% - Accent6 7 4 6" xfId="9362"/>
    <cellStyle name="40% - Accent6 7 4 7" xfId="12276"/>
    <cellStyle name="40% - Accent6 7 4 8" xfId="15188"/>
    <cellStyle name="40% - Accent6 7 4 9" xfId="18100"/>
    <cellStyle name="40% - Accent6 7 5" xfId="1627"/>
    <cellStyle name="40% - Accent6 7 5 2" xfId="2636"/>
    <cellStyle name="40% - Accent6 7 5 2 2" xfId="5552"/>
    <cellStyle name="40% - Accent6 7 5 2 3" xfId="8466"/>
    <cellStyle name="40% - Accent6 7 5 2 4" xfId="11380"/>
    <cellStyle name="40% - Accent6 7 5 2 5" xfId="14292"/>
    <cellStyle name="40% - Accent6 7 5 2 6" xfId="17204"/>
    <cellStyle name="40% - Accent6 7 5 2 7" xfId="20116"/>
    <cellStyle name="40% - Accent6 7 5 3" xfId="4544"/>
    <cellStyle name="40% - Accent6 7 5 3 2" xfId="7458"/>
    <cellStyle name="40% - Accent6 7 5 3 3" xfId="10372"/>
    <cellStyle name="40% - Accent6 7 5 3 4" xfId="13284"/>
    <cellStyle name="40% - Accent6 7 5 3 5" xfId="16196"/>
    <cellStyle name="40% - Accent6 7 5 3 6" xfId="19108"/>
    <cellStyle name="40% - Accent6 7 5 4" xfId="3646"/>
    <cellStyle name="40% - Accent6 7 5 5" xfId="6562"/>
    <cellStyle name="40% - Accent6 7 5 6" xfId="9474"/>
    <cellStyle name="40% - Accent6 7 5 7" xfId="12388"/>
    <cellStyle name="40% - Accent6 7 5 8" xfId="15300"/>
    <cellStyle name="40% - Accent6 7 5 9" xfId="18212"/>
    <cellStyle name="40% - Accent6 7 6" xfId="1739"/>
    <cellStyle name="40% - Accent6 7 6 2" xfId="2748"/>
    <cellStyle name="40% - Accent6 7 6 2 2" xfId="5664"/>
    <cellStyle name="40% - Accent6 7 6 2 3" xfId="8578"/>
    <cellStyle name="40% - Accent6 7 6 2 4" xfId="11492"/>
    <cellStyle name="40% - Accent6 7 6 2 5" xfId="14404"/>
    <cellStyle name="40% - Accent6 7 6 2 6" xfId="17316"/>
    <cellStyle name="40% - Accent6 7 6 2 7" xfId="20228"/>
    <cellStyle name="40% - Accent6 7 6 3" xfId="4656"/>
    <cellStyle name="40% - Accent6 7 6 3 2" xfId="7570"/>
    <cellStyle name="40% - Accent6 7 6 3 3" xfId="10484"/>
    <cellStyle name="40% - Accent6 7 6 3 4" xfId="13396"/>
    <cellStyle name="40% - Accent6 7 6 3 5" xfId="16308"/>
    <cellStyle name="40% - Accent6 7 6 3 6" xfId="19220"/>
    <cellStyle name="40% - Accent6 7 6 4" xfId="3758"/>
    <cellStyle name="40% - Accent6 7 6 5" xfId="6674"/>
    <cellStyle name="40% - Accent6 7 6 6" xfId="9586"/>
    <cellStyle name="40% - Accent6 7 6 7" xfId="12500"/>
    <cellStyle name="40% - Accent6 7 6 8" xfId="15412"/>
    <cellStyle name="40% - Accent6 7 6 9" xfId="18324"/>
    <cellStyle name="40% - Accent6 7 7" xfId="1851"/>
    <cellStyle name="40% - Accent6 7 7 2" xfId="2860"/>
    <cellStyle name="40% - Accent6 7 7 2 2" xfId="5776"/>
    <cellStyle name="40% - Accent6 7 7 2 3" xfId="8690"/>
    <cellStyle name="40% - Accent6 7 7 2 4" xfId="11604"/>
    <cellStyle name="40% - Accent6 7 7 2 5" xfId="14516"/>
    <cellStyle name="40% - Accent6 7 7 2 6" xfId="17428"/>
    <cellStyle name="40% - Accent6 7 7 2 7" xfId="20340"/>
    <cellStyle name="40% - Accent6 7 7 3" xfId="4768"/>
    <cellStyle name="40% - Accent6 7 7 3 2" xfId="7682"/>
    <cellStyle name="40% - Accent6 7 7 3 3" xfId="10596"/>
    <cellStyle name="40% - Accent6 7 7 3 4" xfId="13508"/>
    <cellStyle name="40% - Accent6 7 7 3 5" xfId="16420"/>
    <cellStyle name="40% - Accent6 7 7 3 6" xfId="19332"/>
    <cellStyle name="40% - Accent6 7 7 4" xfId="3870"/>
    <cellStyle name="40% - Accent6 7 7 5" xfId="6786"/>
    <cellStyle name="40% - Accent6 7 7 6" xfId="9698"/>
    <cellStyle name="40% - Accent6 7 7 7" xfId="12612"/>
    <cellStyle name="40% - Accent6 7 7 8" xfId="15524"/>
    <cellStyle name="40% - Accent6 7 7 9" xfId="18436"/>
    <cellStyle name="40% - Accent6 7 8" xfId="1963"/>
    <cellStyle name="40% - Accent6 7 8 2" xfId="2972"/>
    <cellStyle name="40% - Accent6 7 8 2 2" xfId="5888"/>
    <cellStyle name="40% - Accent6 7 8 2 3" xfId="8802"/>
    <cellStyle name="40% - Accent6 7 8 2 4" xfId="11716"/>
    <cellStyle name="40% - Accent6 7 8 2 5" xfId="14628"/>
    <cellStyle name="40% - Accent6 7 8 2 6" xfId="17540"/>
    <cellStyle name="40% - Accent6 7 8 2 7" xfId="20452"/>
    <cellStyle name="40% - Accent6 7 8 3" xfId="4880"/>
    <cellStyle name="40% - Accent6 7 8 3 2" xfId="7794"/>
    <cellStyle name="40% - Accent6 7 8 3 3" xfId="10708"/>
    <cellStyle name="40% - Accent6 7 8 3 4" xfId="13620"/>
    <cellStyle name="40% - Accent6 7 8 3 5" xfId="16532"/>
    <cellStyle name="40% - Accent6 7 8 3 6" xfId="19444"/>
    <cellStyle name="40% - Accent6 7 8 4" xfId="3982"/>
    <cellStyle name="40% - Accent6 7 8 5" xfId="6898"/>
    <cellStyle name="40% - Accent6 7 8 6" xfId="9810"/>
    <cellStyle name="40% - Accent6 7 8 7" xfId="12724"/>
    <cellStyle name="40% - Accent6 7 8 8" xfId="15636"/>
    <cellStyle name="40% - Accent6 7 8 9" xfId="18548"/>
    <cellStyle name="40% - Accent6 7 9" xfId="2188"/>
    <cellStyle name="40% - Accent6 7 9 2" xfId="5104"/>
    <cellStyle name="40% - Accent6 7 9 2 2" xfId="8018"/>
    <cellStyle name="40% - Accent6 7 9 2 3" xfId="10932"/>
    <cellStyle name="40% - Accent6 7 9 2 4" xfId="13844"/>
    <cellStyle name="40% - Accent6 7 9 2 5" xfId="16756"/>
    <cellStyle name="40% - Accent6 7 9 2 6" xfId="19668"/>
    <cellStyle name="40% - Accent6 7 9 3" xfId="3198"/>
    <cellStyle name="40% - Accent6 7 9 4" xfId="6114"/>
    <cellStyle name="40% - Accent6 7 9 5" xfId="9026"/>
    <cellStyle name="40% - Accent6 7 9 6" xfId="11940"/>
    <cellStyle name="40% - Accent6 7 9 7" xfId="14852"/>
    <cellStyle name="40% - Accent6 7 9 8" xfId="17764"/>
    <cellStyle name="40% - Accent6 8" xfId="1134"/>
    <cellStyle name="40% - Accent6 8 10" xfId="2089"/>
    <cellStyle name="40% - Accent6 8 10 2" xfId="5006"/>
    <cellStyle name="40% - Accent6 8 10 3" xfId="7920"/>
    <cellStyle name="40% - Accent6 8 10 4" xfId="10834"/>
    <cellStyle name="40% - Accent6 8 10 5" xfId="13746"/>
    <cellStyle name="40% - Accent6 8 10 6" xfId="16658"/>
    <cellStyle name="40% - Accent6 8 10 7" xfId="19570"/>
    <cellStyle name="40% - Accent6 8 11" xfId="4110"/>
    <cellStyle name="40% - Accent6 8 11 2" xfId="7024"/>
    <cellStyle name="40% - Accent6 8 11 3" xfId="9938"/>
    <cellStyle name="40% - Accent6 8 11 4" xfId="12850"/>
    <cellStyle name="40% - Accent6 8 11 5" xfId="15762"/>
    <cellStyle name="40% - Accent6 8 11 6" xfId="18674"/>
    <cellStyle name="40% - Accent6 8 12" xfId="3100"/>
    <cellStyle name="40% - Accent6 8 12 2" xfId="21804"/>
    <cellStyle name="40% - Accent6 8 13" xfId="6016"/>
    <cellStyle name="40% - Accent6 8 14" xfId="8928"/>
    <cellStyle name="40% - Accent6 8 15" xfId="11842"/>
    <cellStyle name="40% - Accent6 8 16" xfId="14754"/>
    <cellStyle name="40% - Accent6 8 17" xfId="17666"/>
    <cellStyle name="40% - Accent6 8 2" xfId="1305"/>
    <cellStyle name="40% - Accent6 8 2 2" xfId="2314"/>
    <cellStyle name="40% - Accent6 8 2 2 2" xfId="5230"/>
    <cellStyle name="40% - Accent6 8 2 2 3" xfId="8144"/>
    <cellStyle name="40% - Accent6 8 2 2 4" xfId="11058"/>
    <cellStyle name="40% - Accent6 8 2 2 5" xfId="13970"/>
    <cellStyle name="40% - Accent6 8 2 2 6" xfId="16882"/>
    <cellStyle name="40% - Accent6 8 2 2 7" xfId="19794"/>
    <cellStyle name="40% - Accent6 8 2 3" xfId="4222"/>
    <cellStyle name="40% - Accent6 8 2 3 2" xfId="7136"/>
    <cellStyle name="40% - Accent6 8 2 3 3" xfId="10050"/>
    <cellStyle name="40% - Accent6 8 2 3 4" xfId="12962"/>
    <cellStyle name="40% - Accent6 8 2 3 5" xfId="15874"/>
    <cellStyle name="40% - Accent6 8 2 3 6" xfId="18786"/>
    <cellStyle name="40% - Accent6 8 2 4" xfId="3324"/>
    <cellStyle name="40% - Accent6 8 2 4 2" xfId="21805"/>
    <cellStyle name="40% - Accent6 8 2 5" xfId="6240"/>
    <cellStyle name="40% - Accent6 8 2 6" xfId="9152"/>
    <cellStyle name="40% - Accent6 8 2 7" xfId="12066"/>
    <cellStyle name="40% - Accent6 8 2 8" xfId="14978"/>
    <cellStyle name="40% - Accent6 8 2 9" xfId="17890"/>
    <cellStyle name="40% - Accent6 8 3" xfId="1417"/>
    <cellStyle name="40% - Accent6 8 3 2" xfId="2426"/>
    <cellStyle name="40% - Accent6 8 3 2 2" xfId="5342"/>
    <cellStyle name="40% - Accent6 8 3 2 3" xfId="8256"/>
    <cellStyle name="40% - Accent6 8 3 2 4" xfId="11170"/>
    <cellStyle name="40% - Accent6 8 3 2 5" xfId="14082"/>
    <cellStyle name="40% - Accent6 8 3 2 6" xfId="16994"/>
    <cellStyle name="40% - Accent6 8 3 2 7" xfId="19906"/>
    <cellStyle name="40% - Accent6 8 3 3" xfId="4334"/>
    <cellStyle name="40% - Accent6 8 3 3 2" xfId="7248"/>
    <cellStyle name="40% - Accent6 8 3 3 3" xfId="10162"/>
    <cellStyle name="40% - Accent6 8 3 3 4" xfId="13074"/>
    <cellStyle name="40% - Accent6 8 3 3 5" xfId="15986"/>
    <cellStyle name="40% - Accent6 8 3 3 6" xfId="18898"/>
    <cellStyle name="40% - Accent6 8 3 4" xfId="3436"/>
    <cellStyle name="40% - Accent6 8 3 4 2" xfId="21806"/>
    <cellStyle name="40% - Accent6 8 3 5" xfId="6352"/>
    <cellStyle name="40% - Accent6 8 3 6" xfId="9264"/>
    <cellStyle name="40% - Accent6 8 3 7" xfId="12178"/>
    <cellStyle name="40% - Accent6 8 3 8" xfId="15090"/>
    <cellStyle name="40% - Accent6 8 3 9" xfId="18002"/>
    <cellStyle name="40% - Accent6 8 4" xfId="1529"/>
    <cellStyle name="40% - Accent6 8 4 2" xfId="2538"/>
    <cellStyle name="40% - Accent6 8 4 2 2" xfId="5454"/>
    <cellStyle name="40% - Accent6 8 4 2 3" xfId="8368"/>
    <cellStyle name="40% - Accent6 8 4 2 4" xfId="11282"/>
    <cellStyle name="40% - Accent6 8 4 2 5" xfId="14194"/>
    <cellStyle name="40% - Accent6 8 4 2 6" xfId="17106"/>
    <cellStyle name="40% - Accent6 8 4 2 7" xfId="20018"/>
    <cellStyle name="40% - Accent6 8 4 3" xfId="4446"/>
    <cellStyle name="40% - Accent6 8 4 3 2" xfId="7360"/>
    <cellStyle name="40% - Accent6 8 4 3 3" xfId="10274"/>
    <cellStyle name="40% - Accent6 8 4 3 4" xfId="13186"/>
    <cellStyle name="40% - Accent6 8 4 3 5" xfId="16098"/>
    <cellStyle name="40% - Accent6 8 4 3 6" xfId="19010"/>
    <cellStyle name="40% - Accent6 8 4 4" xfId="3548"/>
    <cellStyle name="40% - Accent6 8 4 5" xfId="6464"/>
    <cellStyle name="40% - Accent6 8 4 6" xfId="9376"/>
    <cellStyle name="40% - Accent6 8 4 7" xfId="12290"/>
    <cellStyle name="40% - Accent6 8 4 8" xfId="15202"/>
    <cellStyle name="40% - Accent6 8 4 9" xfId="18114"/>
    <cellStyle name="40% - Accent6 8 5" xfId="1641"/>
    <cellStyle name="40% - Accent6 8 5 2" xfId="2650"/>
    <cellStyle name="40% - Accent6 8 5 2 2" xfId="5566"/>
    <cellStyle name="40% - Accent6 8 5 2 3" xfId="8480"/>
    <cellStyle name="40% - Accent6 8 5 2 4" xfId="11394"/>
    <cellStyle name="40% - Accent6 8 5 2 5" xfId="14306"/>
    <cellStyle name="40% - Accent6 8 5 2 6" xfId="17218"/>
    <cellStyle name="40% - Accent6 8 5 2 7" xfId="20130"/>
    <cellStyle name="40% - Accent6 8 5 3" xfId="4558"/>
    <cellStyle name="40% - Accent6 8 5 3 2" xfId="7472"/>
    <cellStyle name="40% - Accent6 8 5 3 3" xfId="10386"/>
    <cellStyle name="40% - Accent6 8 5 3 4" xfId="13298"/>
    <cellStyle name="40% - Accent6 8 5 3 5" xfId="16210"/>
    <cellStyle name="40% - Accent6 8 5 3 6" xfId="19122"/>
    <cellStyle name="40% - Accent6 8 5 4" xfId="3660"/>
    <cellStyle name="40% - Accent6 8 5 5" xfId="6576"/>
    <cellStyle name="40% - Accent6 8 5 6" xfId="9488"/>
    <cellStyle name="40% - Accent6 8 5 7" xfId="12402"/>
    <cellStyle name="40% - Accent6 8 5 8" xfId="15314"/>
    <cellStyle name="40% - Accent6 8 5 9" xfId="18226"/>
    <cellStyle name="40% - Accent6 8 6" xfId="1753"/>
    <cellStyle name="40% - Accent6 8 6 2" xfId="2762"/>
    <cellStyle name="40% - Accent6 8 6 2 2" xfId="5678"/>
    <cellStyle name="40% - Accent6 8 6 2 3" xfId="8592"/>
    <cellStyle name="40% - Accent6 8 6 2 4" xfId="11506"/>
    <cellStyle name="40% - Accent6 8 6 2 5" xfId="14418"/>
    <cellStyle name="40% - Accent6 8 6 2 6" xfId="17330"/>
    <cellStyle name="40% - Accent6 8 6 2 7" xfId="20242"/>
    <cellStyle name="40% - Accent6 8 6 3" xfId="4670"/>
    <cellStyle name="40% - Accent6 8 6 3 2" xfId="7584"/>
    <cellStyle name="40% - Accent6 8 6 3 3" xfId="10498"/>
    <cellStyle name="40% - Accent6 8 6 3 4" xfId="13410"/>
    <cellStyle name="40% - Accent6 8 6 3 5" xfId="16322"/>
    <cellStyle name="40% - Accent6 8 6 3 6" xfId="19234"/>
    <cellStyle name="40% - Accent6 8 6 4" xfId="3772"/>
    <cellStyle name="40% - Accent6 8 6 5" xfId="6688"/>
    <cellStyle name="40% - Accent6 8 6 6" xfId="9600"/>
    <cellStyle name="40% - Accent6 8 6 7" xfId="12514"/>
    <cellStyle name="40% - Accent6 8 6 8" xfId="15426"/>
    <cellStyle name="40% - Accent6 8 6 9" xfId="18338"/>
    <cellStyle name="40% - Accent6 8 7" xfId="1865"/>
    <cellStyle name="40% - Accent6 8 7 2" xfId="2874"/>
    <cellStyle name="40% - Accent6 8 7 2 2" xfId="5790"/>
    <cellStyle name="40% - Accent6 8 7 2 3" xfId="8704"/>
    <cellStyle name="40% - Accent6 8 7 2 4" xfId="11618"/>
    <cellStyle name="40% - Accent6 8 7 2 5" xfId="14530"/>
    <cellStyle name="40% - Accent6 8 7 2 6" xfId="17442"/>
    <cellStyle name="40% - Accent6 8 7 2 7" xfId="20354"/>
    <cellStyle name="40% - Accent6 8 7 3" xfId="4782"/>
    <cellStyle name="40% - Accent6 8 7 3 2" xfId="7696"/>
    <cellStyle name="40% - Accent6 8 7 3 3" xfId="10610"/>
    <cellStyle name="40% - Accent6 8 7 3 4" xfId="13522"/>
    <cellStyle name="40% - Accent6 8 7 3 5" xfId="16434"/>
    <cellStyle name="40% - Accent6 8 7 3 6" xfId="19346"/>
    <cellStyle name="40% - Accent6 8 7 4" xfId="3884"/>
    <cellStyle name="40% - Accent6 8 7 5" xfId="6800"/>
    <cellStyle name="40% - Accent6 8 7 6" xfId="9712"/>
    <cellStyle name="40% - Accent6 8 7 7" xfId="12626"/>
    <cellStyle name="40% - Accent6 8 7 8" xfId="15538"/>
    <cellStyle name="40% - Accent6 8 7 9" xfId="18450"/>
    <cellStyle name="40% - Accent6 8 8" xfId="1977"/>
    <cellStyle name="40% - Accent6 8 8 2" xfId="2986"/>
    <cellStyle name="40% - Accent6 8 8 2 2" xfId="5902"/>
    <cellStyle name="40% - Accent6 8 8 2 3" xfId="8816"/>
    <cellStyle name="40% - Accent6 8 8 2 4" xfId="11730"/>
    <cellStyle name="40% - Accent6 8 8 2 5" xfId="14642"/>
    <cellStyle name="40% - Accent6 8 8 2 6" xfId="17554"/>
    <cellStyle name="40% - Accent6 8 8 2 7" xfId="20466"/>
    <cellStyle name="40% - Accent6 8 8 3" xfId="4894"/>
    <cellStyle name="40% - Accent6 8 8 3 2" xfId="7808"/>
    <cellStyle name="40% - Accent6 8 8 3 3" xfId="10722"/>
    <cellStyle name="40% - Accent6 8 8 3 4" xfId="13634"/>
    <cellStyle name="40% - Accent6 8 8 3 5" xfId="16546"/>
    <cellStyle name="40% - Accent6 8 8 3 6" xfId="19458"/>
    <cellStyle name="40% - Accent6 8 8 4" xfId="3996"/>
    <cellStyle name="40% - Accent6 8 8 5" xfId="6912"/>
    <cellStyle name="40% - Accent6 8 8 6" xfId="9824"/>
    <cellStyle name="40% - Accent6 8 8 7" xfId="12738"/>
    <cellStyle name="40% - Accent6 8 8 8" xfId="15650"/>
    <cellStyle name="40% - Accent6 8 8 9" xfId="18562"/>
    <cellStyle name="40% - Accent6 8 9" xfId="2202"/>
    <cellStyle name="40% - Accent6 8 9 2" xfId="5118"/>
    <cellStyle name="40% - Accent6 8 9 2 2" xfId="8032"/>
    <cellStyle name="40% - Accent6 8 9 2 3" xfId="10946"/>
    <cellStyle name="40% - Accent6 8 9 2 4" xfId="13858"/>
    <cellStyle name="40% - Accent6 8 9 2 5" xfId="16770"/>
    <cellStyle name="40% - Accent6 8 9 2 6" xfId="19682"/>
    <cellStyle name="40% - Accent6 8 9 3" xfId="3212"/>
    <cellStyle name="40% - Accent6 8 9 4" xfId="6128"/>
    <cellStyle name="40% - Accent6 8 9 5" xfId="9040"/>
    <cellStyle name="40% - Accent6 8 9 6" xfId="11954"/>
    <cellStyle name="40% - Accent6 8 9 7" xfId="14866"/>
    <cellStyle name="40% - Accent6 8 9 8" xfId="17778"/>
    <cellStyle name="40% - Accent6 9" xfId="1146"/>
    <cellStyle name="40% - Accent6 9 2" xfId="21808"/>
    <cellStyle name="40% - Accent6 9 3" xfId="21809"/>
    <cellStyle name="40% - Accent6 9 4" xfId="21807"/>
    <cellStyle name="40% - Colore 1" xfId="301"/>
    <cellStyle name="40% - Colore 2" xfId="302"/>
    <cellStyle name="40% - Colore 3" xfId="303"/>
    <cellStyle name="40% - Colore 4" xfId="304"/>
    <cellStyle name="40% - Colore 5" xfId="305"/>
    <cellStyle name="40% - Colore 6" xfId="306"/>
    <cellStyle name="60% - Accent1 10" xfId="21811"/>
    <cellStyle name="60% - Accent1 10 2" xfId="21812"/>
    <cellStyle name="60% - Accent1 10 3" xfId="21813"/>
    <cellStyle name="60% - Accent1 11" xfId="21814"/>
    <cellStyle name="60% - Accent1 11 2" xfId="21815"/>
    <cellStyle name="60% - Accent1 11 3" xfId="21816"/>
    <cellStyle name="60% - Accent1 12" xfId="21817"/>
    <cellStyle name="60% - Accent1 12 2" xfId="21818"/>
    <cellStyle name="60% - Accent1 12 3" xfId="21819"/>
    <cellStyle name="60% - Accent1 13" xfId="21820"/>
    <cellStyle name="60% - Accent1 13 2" xfId="21821"/>
    <cellStyle name="60% - Accent1 13 3" xfId="21822"/>
    <cellStyle name="60% - Accent1 14" xfId="21823"/>
    <cellStyle name="60% - Accent1 14 2" xfId="21824"/>
    <cellStyle name="60% - Accent1 14 3" xfId="21825"/>
    <cellStyle name="60% - Accent1 15" xfId="21826"/>
    <cellStyle name="60% - Accent1 15 2" xfId="21827"/>
    <cellStyle name="60% - Accent1 15 3" xfId="21828"/>
    <cellStyle name="60% - Accent1 16" xfId="21829"/>
    <cellStyle name="60% - Accent1 16 2" xfId="21830"/>
    <cellStyle name="60% - Accent1 16 3" xfId="21831"/>
    <cellStyle name="60% - Accent1 17" xfId="21832"/>
    <cellStyle name="60% - Accent1 17 2" xfId="21833"/>
    <cellStyle name="60% - Accent1 17 3" xfId="21834"/>
    <cellStyle name="60% - Accent1 18" xfId="21835"/>
    <cellStyle name="60% - Accent1 18 2" xfId="21836"/>
    <cellStyle name="60% - Accent1 18 3" xfId="21837"/>
    <cellStyle name="60% - Accent1 19" xfId="21838"/>
    <cellStyle name="60% - Accent1 19 2" xfId="21839"/>
    <cellStyle name="60% - Accent1 19 3" xfId="21840"/>
    <cellStyle name="60% - Accent1 2" xfId="307"/>
    <cellStyle name="60% - Accent1 2 10" xfId="21842"/>
    <cellStyle name="60% - Accent1 2 11" xfId="21843"/>
    <cellStyle name="60% - Accent1 2 12" xfId="21844"/>
    <cellStyle name="60% - Accent1 2 13" xfId="21845"/>
    <cellStyle name="60% - Accent1 2 14" xfId="21846"/>
    <cellStyle name="60% - Accent1 2 15" xfId="21847"/>
    <cellStyle name="60% - Accent1 2 16" xfId="21848"/>
    <cellStyle name="60% - Accent1 2 17" xfId="21849"/>
    <cellStyle name="60% - Accent1 2 18" xfId="21850"/>
    <cellStyle name="60% - Accent1 2 19" xfId="21851"/>
    <cellStyle name="60% - Accent1 2 2" xfId="21841"/>
    <cellStyle name="60% - Accent1 2 2 2" xfId="55374"/>
    <cellStyle name="60% - Accent1 2 20" xfId="21852"/>
    <cellStyle name="60% - Accent1 2 21" xfId="21853"/>
    <cellStyle name="60% - Accent1 2 22" xfId="21854"/>
    <cellStyle name="60% - Accent1 2 23" xfId="21855"/>
    <cellStyle name="60% - Accent1 2 24" xfId="21856"/>
    <cellStyle name="60% - Accent1 2 25" xfId="21857"/>
    <cellStyle name="60% - Accent1 2 26" xfId="21858"/>
    <cellStyle name="60% - Accent1 2 27" xfId="21859"/>
    <cellStyle name="60% - Accent1 2 28" xfId="21860"/>
    <cellStyle name="60% - Accent1 2 29" xfId="21861"/>
    <cellStyle name="60% - Accent1 2 3" xfId="21862"/>
    <cellStyle name="60% - Accent1 2 30" xfId="21863"/>
    <cellStyle name="60% - Accent1 2 31" xfId="21810"/>
    <cellStyle name="60% - Accent1 2 32" xfId="1147"/>
    <cellStyle name="60% - Accent1 2 33" xfId="54492"/>
    <cellStyle name="60% - Accent1 2 4" xfId="21864"/>
    <cellStyle name="60% - Accent1 2 5" xfId="21865"/>
    <cellStyle name="60% - Accent1 2 6" xfId="21866"/>
    <cellStyle name="60% - Accent1 2 7" xfId="21867"/>
    <cellStyle name="60% - Accent1 2 8" xfId="21868"/>
    <cellStyle name="60% - Accent1 2 9" xfId="21869"/>
    <cellStyle name="60% - Accent1 20" xfId="21870"/>
    <cellStyle name="60% - Accent1 20 2" xfId="21871"/>
    <cellStyle name="60% - Accent1 20 3" xfId="21872"/>
    <cellStyle name="60% - Accent1 21" xfId="21873"/>
    <cellStyle name="60% - Accent1 21 2" xfId="21874"/>
    <cellStyle name="60% - Accent1 21 3" xfId="21875"/>
    <cellStyle name="60% - Accent1 22" xfId="21876"/>
    <cellStyle name="60% - Accent1 22 2" xfId="21877"/>
    <cellStyle name="60% - Accent1 22 3" xfId="21878"/>
    <cellStyle name="60% - Accent1 23" xfId="21879"/>
    <cellStyle name="60% - Accent1 23 2" xfId="21880"/>
    <cellStyle name="60% - Accent1 23 3" xfId="21881"/>
    <cellStyle name="60% - Accent1 24" xfId="21882"/>
    <cellStyle name="60% - Accent1 24 2" xfId="21883"/>
    <cellStyle name="60% - Accent1 24 3" xfId="21884"/>
    <cellStyle name="60% - Accent1 25" xfId="21885"/>
    <cellStyle name="60% - Accent1 25 2" xfId="21886"/>
    <cellStyle name="60% - Accent1 25 3" xfId="21887"/>
    <cellStyle name="60% - Accent1 26" xfId="21888"/>
    <cellStyle name="60% - Accent1 26 2" xfId="21889"/>
    <cellStyle name="60% - Accent1 26 3" xfId="21890"/>
    <cellStyle name="60% - Accent1 27" xfId="21891"/>
    <cellStyle name="60% - Accent1 27 2" xfId="21892"/>
    <cellStyle name="60% - Accent1 27 3" xfId="21893"/>
    <cellStyle name="60% - Accent1 28" xfId="21894"/>
    <cellStyle name="60% - Accent1 28 2" xfId="21895"/>
    <cellStyle name="60% - Accent1 28 3" xfId="21896"/>
    <cellStyle name="60% - Accent1 29" xfId="21897"/>
    <cellStyle name="60% - Accent1 29 2" xfId="21898"/>
    <cellStyle name="60% - Accent1 29 3" xfId="21899"/>
    <cellStyle name="60% - Accent1 3" xfId="308"/>
    <cellStyle name="60% - Accent1 3 2" xfId="21900"/>
    <cellStyle name="60% - Accent1 30" xfId="21901"/>
    <cellStyle name="60% - Accent1 30 2" xfId="21902"/>
    <cellStyle name="60% - Accent1 31" xfId="21903"/>
    <cellStyle name="60% - Accent1 32" xfId="1012"/>
    <cellStyle name="60% - Accent1 33" xfId="54436"/>
    <cellStyle name="60% - Accent1 4" xfId="21904"/>
    <cellStyle name="60% - Accent1 4 2" xfId="21905"/>
    <cellStyle name="60% - Accent1 4 3" xfId="21906"/>
    <cellStyle name="60% - Accent1 5" xfId="21907"/>
    <cellStyle name="60% - Accent1 5 2" xfId="21908"/>
    <cellStyle name="60% - Accent1 5 3" xfId="21909"/>
    <cellStyle name="60% - Accent1 6" xfId="21910"/>
    <cellStyle name="60% - Accent1 6 2" xfId="21911"/>
    <cellStyle name="60% - Accent1 6 3" xfId="21912"/>
    <cellStyle name="60% - Accent1 7" xfId="21913"/>
    <cellStyle name="60% - Accent1 7 2" xfId="21914"/>
    <cellStyle name="60% - Accent1 7 3" xfId="21915"/>
    <cellStyle name="60% - Accent1 8" xfId="21916"/>
    <cellStyle name="60% - Accent1 8 2" xfId="21917"/>
    <cellStyle name="60% - Accent1 8 3" xfId="21918"/>
    <cellStyle name="60% - Accent1 9" xfId="21919"/>
    <cellStyle name="60% - Accent1 9 2" xfId="21920"/>
    <cellStyle name="60% - Accent1 9 3" xfId="21921"/>
    <cellStyle name="60% - Accent2 10" xfId="21923"/>
    <cellStyle name="60% - Accent2 10 2" xfId="21924"/>
    <cellStyle name="60% - Accent2 10 3" xfId="21925"/>
    <cellStyle name="60% - Accent2 11" xfId="21926"/>
    <cellStyle name="60% - Accent2 11 2" xfId="21927"/>
    <cellStyle name="60% - Accent2 11 3" xfId="21928"/>
    <cellStyle name="60% - Accent2 12" xfId="21929"/>
    <cellStyle name="60% - Accent2 12 2" xfId="21930"/>
    <cellStyle name="60% - Accent2 12 3" xfId="21931"/>
    <cellStyle name="60% - Accent2 13" xfId="21932"/>
    <cellStyle name="60% - Accent2 13 2" xfId="21933"/>
    <cellStyle name="60% - Accent2 13 3" xfId="21934"/>
    <cellStyle name="60% - Accent2 14" xfId="21935"/>
    <cellStyle name="60% - Accent2 14 2" xfId="21936"/>
    <cellStyle name="60% - Accent2 14 3" xfId="21937"/>
    <cellStyle name="60% - Accent2 15" xfId="21938"/>
    <cellStyle name="60% - Accent2 15 2" xfId="21939"/>
    <cellStyle name="60% - Accent2 15 3" xfId="21940"/>
    <cellStyle name="60% - Accent2 16" xfId="21941"/>
    <cellStyle name="60% - Accent2 16 2" xfId="21942"/>
    <cellStyle name="60% - Accent2 16 3" xfId="21943"/>
    <cellStyle name="60% - Accent2 17" xfId="21944"/>
    <cellStyle name="60% - Accent2 17 2" xfId="21945"/>
    <cellStyle name="60% - Accent2 17 3" xfId="21946"/>
    <cellStyle name="60% - Accent2 18" xfId="21947"/>
    <cellStyle name="60% - Accent2 18 2" xfId="21948"/>
    <cellStyle name="60% - Accent2 18 3" xfId="21949"/>
    <cellStyle name="60% - Accent2 19" xfId="21950"/>
    <cellStyle name="60% - Accent2 19 2" xfId="21951"/>
    <cellStyle name="60% - Accent2 19 3" xfId="21952"/>
    <cellStyle name="60% - Accent2 2" xfId="309"/>
    <cellStyle name="60% - Accent2 2 10" xfId="21954"/>
    <cellStyle name="60% - Accent2 2 11" xfId="21955"/>
    <cellStyle name="60% - Accent2 2 12" xfId="21956"/>
    <cellStyle name="60% - Accent2 2 13" xfId="21957"/>
    <cellStyle name="60% - Accent2 2 14" xfId="21958"/>
    <cellStyle name="60% - Accent2 2 15" xfId="21959"/>
    <cellStyle name="60% - Accent2 2 16" xfId="21960"/>
    <cellStyle name="60% - Accent2 2 17" xfId="21961"/>
    <cellStyle name="60% - Accent2 2 18" xfId="21962"/>
    <cellStyle name="60% - Accent2 2 19" xfId="21963"/>
    <cellStyle name="60% - Accent2 2 2" xfId="21953"/>
    <cellStyle name="60% - Accent2 2 2 2" xfId="55375"/>
    <cellStyle name="60% - Accent2 2 20" xfId="21964"/>
    <cellStyle name="60% - Accent2 2 21" xfId="21965"/>
    <cellStyle name="60% - Accent2 2 22" xfId="21966"/>
    <cellStyle name="60% - Accent2 2 23" xfId="21967"/>
    <cellStyle name="60% - Accent2 2 24" xfId="21968"/>
    <cellStyle name="60% - Accent2 2 25" xfId="21969"/>
    <cellStyle name="60% - Accent2 2 26" xfId="21970"/>
    <cellStyle name="60% - Accent2 2 27" xfId="21971"/>
    <cellStyle name="60% - Accent2 2 28" xfId="21972"/>
    <cellStyle name="60% - Accent2 2 29" xfId="21973"/>
    <cellStyle name="60% - Accent2 2 3" xfId="21974"/>
    <cellStyle name="60% - Accent2 2 30" xfId="21975"/>
    <cellStyle name="60% - Accent2 2 31" xfId="21922"/>
    <cellStyle name="60% - Accent2 2 32" xfId="1148"/>
    <cellStyle name="60% - Accent2 2 33" xfId="54493"/>
    <cellStyle name="60% - Accent2 2 4" xfId="21976"/>
    <cellStyle name="60% - Accent2 2 5" xfId="21977"/>
    <cellStyle name="60% - Accent2 2 6" xfId="21978"/>
    <cellStyle name="60% - Accent2 2 7" xfId="21979"/>
    <cellStyle name="60% - Accent2 2 8" xfId="21980"/>
    <cellStyle name="60% - Accent2 2 9" xfId="21981"/>
    <cellStyle name="60% - Accent2 20" xfId="21982"/>
    <cellStyle name="60% - Accent2 20 2" xfId="21983"/>
    <cellStyle name="60% - Accent2 20 3" xfId="21984"/>
    <cellStyle name="60% - Accent2 21" xfId="21985"/>
    <cellStyle name="60% - Accent2 21 2" xfId="21986"/>
    <cellStyle name="60% - Accent2 21 3" xfId="21987"/>
    <cellStyle name="60% - Accent2 22" xfId="21988"/>
    <cellStyle name="60% - Accent2 22 2" xfId="21989"/>
    <cellStyle name="60% - Accent2 22 3" xfId="21990"/>
    <cellStyle name="60% - Accent2 23" xfId="21991"/>
    <cellStyle name="60% - Accent2 23 2" xfId="21992"/>
    <cellStyle name="60% - Accent2 23 3" xfId="21993"/>
    <cellStyle name="60% - Accent2 24" xfId="21994"/>
    <cellStyle name="60% - Accent2 24 2" xfId="21995"/>
    <cellStyle name="60% - Accent2 24 3" xfId="21996"/>
    <cellStyle name="60% - Accent2 25" xfId="21997"/>
    <cellStyle name="60% - Accent2 25 2" xfId="21998"/>
    <cellStyle name="60% - Accent2 25 3" xfId="21999"/>
    <cellStyle name="60% - Accent2 26" xfId="22000"/>
    <cellStyle name="60% - Accent2 26 2" xfId="22001"/>
    <cellStyle name="60% - Accent2 26 3" xfId="22002"/>
    <cellStyle name="60% - Accent2 27" xfId="22003"/>
    <cellStyle name="60% - Accent2 27 2" xfId="22004"/>
    <cellStyle name="60% - Accent2 27 3" xfId="22005"/>
    <cellStyle name="60% - Accent2 28" xfId="22006"/>
    <cellStyle name="60% - Accent2 28 2" xfId="22007"/>
    <cellStyle name="60% - Accent2 28 3" xfId="22008"/>
    <cellStyle name="60% - Accent2 29" xfId="22009"/>
    <cellStyle name="60% - Accent2 29 2" xfId="22010"/>
    <cellStyle name="60% - Accent2 29 3" xfId="22011"/>
    <cellStyle name="60% - Accent2 3" xfId="310"/>
    <cellStyle name="60% - Accent2 3 2" xfId="22012"/>
    <cellStyle name="60% - Accent2 30" xfId="22013"/>
    <cellStyle name="60% - Accent2 30 2" xfId="22014"/>
    <cellStyle name="60% - Accent2 31" xfId="22015"/>
    <cellStyle name="60% - Accent2 32" xfId="1016"/>
    <cellStyle name="60% - Accent2 4" xfId="22016"/>
    <cellStyle name="60% - Accent2 4 2" xfId="22017"/>
    <cellStyle name="60% - Accent2 4 3" xfId="22018"/>
    <cellStyle name="60% - Accent2 5" xfId="22019"/>
    <cellStyle name="60% - Accent2 5 2" xfId="22020"/>
    <cellStyle name="60% - Accent2 5 3" xfId="22021"/>
    <cellStyle name="60% - Accent2 6" xfId="22022"/>
    <cellStyle name="60% - Accent2 6 2" xfId="22023"/>
    <cellStyle name="60% - Accent2 6 3" xfId="22024"/>
    <cellStyle name="60% - Accent2 7" xfId="22025"/>
    <cellStyle name="60% - Accent2 7 2" xfId="22026"/>
    <cellStyle name="60% - Accent2 7 3" xfId="22027"/>
    <cellStyle name="60% - Accent2 8" xfId="22028"/>
    <cellStyle name="60% - Accent2 8 2" xfId="22029"/>
    <cellStyle name="60% - Accent2 8 3" xfId="22030"/>
    <cellStyle name="60% - Accent2 9" xfId="22031"/>
    <cellStyle name="60% - Accent2 9 2" xfId="22032"/>
    <cellStyle name="60% - Accent2 9 3" xfId="22033"/>
    <cellStyle name="60% - Accent3 10" xfId="22035"/>
    <cellStyle name="60% - Accent3 10 2" xfId="22036"/>
    <cellStyle name="60% - Accent3 10 3" xfId="22037"/>
    <cellStyle name="60% - Accent3 11" xfId="22038"/>
    <cellStyle name="60% - Accent3 11 2" xfId="22039"/>
    <cellStyle name="60% - Accent3 11 3" xfId="22040"/>
    <cellStyle name="60% - Accent3 12" xfId="22041"/>
    <cellStyle name="60% - Accent3 12 2" xfId="22042"/>
    <cellStyle name="60% - Accent3 12 3" xfId="22043"/>
    <cellStyle name="60% - Accent3 13" xfId="22044"/>
    <cellStyle name="60% - Accent3 13 2" xfId="22045"/>
    <cellStyle name="60% - Accent3 13 3" xfId="22046"/>
    <cellStyle name="60% - Accent3 14" xfId="22047"/>
    <cellStyle name="60% - Accent3 14 2" xfId="22048"/>
    <cellStyle name="60% - Accent3 14 3" xfId="22049"/>
    <cellStyle name="60% - Accent3 15" xfId="22050"/>
    <cellStyle name="60% - Accent3 15 2" xfId="22051"/>
    <cellStyle name="60% - Accent3 15 3" xfId="22052"/>
    <cellStyle name="60% - Accent3 16" xfId="22053"/>
    <cellStyle name="60% - Accent3 16 2" xfId="22054"/>
    <cellStyle name="60% - Accent3 16 3" xfId="22055"/>
    <cellStyle name="60% - Accent3 17" xfId="22056"/>
    <cellStyle name="60% - Accent3 17 2" xfId="22057"/>
    <cellStyle name="60% - Accent3 17 3" xfId="22058"/>
    <cellStyle name="60% - Accent3 18" xfId="22059"/>
    <cellStyle name="60% - Accent3 18 2" xfId="22060"/>
    <cellStyle name="60% - Accent3 18 3" xfId="22061"/>
    <cellStyle name="60% - Accent3 19" xfId="22062"/>
    <cellStyle name="60% - Accent3 19 2" xfId="22063"/>
    <cellStyle name="60% - Accent3 19 3" xfId="22064"/>
    <cellStyle name="60% - Accent3 2" xfId="311"/>
    <cellStyle name="60% - Accent3 2 10" xfId="22066"/>
    <cellStyle name="60% - Accent3 2 11" xfId="22067"/>
    <cellStyle name="60% - Accent3 2 12" xfId="22068"/>
    <cellStyle name="60% - Accent3 2 13" xfId="22069"/>
    <cellStyle name="60% - Accent3 2 14" xfId="22070"/>
    <cellStyle name="60% - Accent3 2 15" xfId="22071"/>
    <cellStyle name="60% - Accent3 2 16" xfId="22072"/>
    <cellStyle name="60% - Accent3 2 17" xfId="22073"/>
    <cellStyle name="60% - Accent3 2 18" xfId="22074"/>
    <cellStyle name="60% - Accent3 2 19" xfId="22075"/>
    <cellStyle name="60% - Accent3 2 2" xfId="22065"/>
    <cellStyle name="60% - Accent3 2 2 2" xfId="55376"/>
    <cellStyle name="60% - Accent3 2 20" xfId="22076"/>
    <cellStyle name="60% - Accent3 2 21" xfId="22077"/>
    <cellStyle name="60% - Accent3 2 22" xfId="22078"/>
    <cellStyle name="60% - Accent3 2 23" xfId="22079"/>
    <cellStyle name="60% - Accent3 2 24" xfId="22080"/>
    <cellStyle name="60% - Accent3 2 25" xfId="22081"/>
    <cellStyle name="60% - Accent3 2 26" xfId="22082"/>
    <cellStyle name="60% - Accent3 2 27" xfId="22083"/>
    <cellStyle name="60% - Accent3 2 28" xfId="22084"/>
    <cellStyle name="60% - Accent3 2 29" xfId="22085"/>
    <cellStyle name="60% - Accent3 2 3" xfId="22086"/>
    <cellStyle name="60% - Accent3 2 30" xfId="22087"/>
    <cellStyle name="60% - Accent3 2 31" xfId="22034"/>
    <cellStyle name="60% - Accent3 2 32" xfId="1149"/>
    <cellStyle name="60% - Accent3 2 33" xfId="54494"/>
    <cellStyle name="60% - Accent3 2 4" xfId="22088"/>
    <cellStyle name="60% - Accent3 2 5" xfId="22089"/>
    <cellStyle name="60% - Accent3 2 6" xfId="22090"/>
    <cellStyle name="60% - Accent3 2 7" xfId="22091"/>
    <cellStyle name="60% - Accent3 2 8" xfId="22092"/>
    <cellStyle name="60% - Accent3 2 9" xfId="22093"/>
    <cellStyle name="60% - Accent3 20" xfId="22094"/>
    <cellStyle name="60% - Accent3 20 2" xfId="22095"/>
    <cellStyle name="60% - Accent3 20 3" xfId="22096"/>
    <cellStyle name="60% - Accent3 21" xfId="22097"/>
    <cellStyle name="60% - Accent3 21 2" xfId="22098"/>
    <cellStyle name="60% - Accent3 21 3" xfId="22099"/>
    <cellStyle name="60% - Accent3 22" xfId="22100"/>
    <cellStyle name="60% - Accent3 22 2" xfId="22101"/>
    <cellStyle name="60% - Accent3 22 3" xfId="22102"/>
    <cellStyle name="60% - Accent3 23" xfId="22103"/>
    <cellStyle name="60% - Accent3 23 2" xfId="22104"/>
    <cellStyle name="60% - Accent3 23 3" xfId="22105"/>
    <cellStyle name="60% - Accent3 24" xfId="22106"/>
    <cellStyle name="60% - Accent3 24 2" xfId="22107"/>
    <cellStyle name="60% - Accent3 24 3" xfId="22108"/>
    <cellStyle name="60% - Accent3 25" xfId="22109"/>
    <cellStyle name="60% - Accent3 25 2" xfId="22110"/>
    <cellStyle name="60% - Accent3 25 3" xfId="22111"/>
    <cellStyle name="60% - Accent3 26" xfId="22112"/>
    <cellStyle name="60% - Accent3 26 2" xfId="22113"/>
    <cellStyle name="60% - Accent3 26 3" xfId="22114"/>
    <cellStyle name="60% - Accent3 27" xfId="22115"/>
    <cellStyle name="60% - Accent3 27 2" xfId="22116"/>
    <cellStyle name="60% - Accent3 27 3" xfId="22117"/>
    <cellStyle name="60% - Accent3 28" xfId="22118"/>
    <cellStyle name="60% - Accent3 28 2" xfId="22119"/>
    <cellStyle name="60% - Accent3 28 3" xfId="22120"/>
    <cellStyle name="60% - Accent3 29" xfId="22121"/>
    <cellStyle name="60% - Accent3 29 2" xfId="22122"/>
    <cellStyle name="60% - Accent3 29 3" xfId="22123"/>
    <cellStyle name="60% - Accent3 3" xfId="312"/>
    <cellStyle name="60% - Accent3 3 2" xfId="22124"/>
    <cellStyle name="60% - Accent3 30" xfId="22125"/>
    <cellStyle name="60% - Accent3 30 2" xfId="22126"/>
    <cellStyle name="60% - Accent3 31" xfId="22127"/>
    <cellStyle name="60% - Accent3 32" xfId="1020"/>
    <cellStyle name="60% - Accent3 33" xfId="54437"/>
    <cellStyle name="60% - Accent3 4" xfId="22128"/>
    <cellStyle name="60% - Accent3 4 2" xfId="22129"/>
    <cellStyle name="60% - Accent3 4 3" xfId="22130"/>
    <cellStyle name="60% - Accent3 5" xfId="22131"/>
    <cellStyle name="60% - Accent3 5 2" xfId="22132"/>
    <cellStyle name="60% - Accent3 5 3" xfId="22133"/>
    <cellStyle name="60% - Accent3 6" xfId="22134"/>
    <cellStyle name="60% - Accent3 6 2" xfId="22135"/>
    <cellStyle name="60% - Accent3 6 3" xfId="22136"/>
    <cellStyle name="60% - Accent3 7" xfId="22137"/>
    <cellStyle name="60% - Accent3 7 2" xfId="22138"/>
    <cellStyle name="60% - Accent3 7 3" xfId="22139"/>
    <cellStyle name="60% - Accent3 8" xfId="22140"/>
    <cellStyle name="60% - Accent3 8 2" xfId="22141"/>
    <cellStyle name="60% - Accent3 8 3" xfId="22142"/>
    <cellStyle name="60% - Accent3 9" xfId="22143"/>
    <cellStyle name="60% - Accent3 9 2" xfId="22144"/>
    <cellStyle name="60% - Accent3 9 3" xfId="22145"/>
    <cellStyle name="60% - Accent4 10" xfId="22147"/>
    <cellStyle name="60% - Accent4 10 2" xfId="22148"/>
    <cellStyle name="60% - Accent4 10 3" xfId="22149"/>
    <cellStyle name="60% - Accent4 11" xfId="22150"/>
    <cellStyle name="60% - Accent4 11 2" xfId="22151"/>
    <cellStyle name="60% - Accent4 11 3" xfId="22152"/>
    <cellStyle name="60% - Accent4 12" xfId="22153"/>
    <cellStyle name="60% - Accent4 12 2" xfId="22154"/>
    <cellStyle name="60% - Accent4 12 3" xfId="22155"/>
    <cellStyle name="60% - Accent4 13" xfId="22156"/>
    <cellStyle name="60% - Accent4 13 2" xfId="22157"/>
    <cellStyle name="60% - Accent4 13 3" xfId="22158"/>
    <cellStyle name="60% - Accent4 14" xfId="22159"/>
    <cellStyle name="60% - Accent4 14 2" xfId="22160"/>
    <cellStyle name="60% - Accent4 14 3" xfId="22161"/>
    <cellStyle name="60% - Accent4 15" xfId="22162"/>
    <cellStyle name="60% - Accent4 15 2" xfId="22163"/>
    <cellStyle name="60% - Accent4 15 3" xfId="22164"/>
    <cellStyle name="60% - Accent4 16" xfId="22165"/>
    <cellStyle name="60% - Accent4 16 2" xfId="22166"/>
    <cellStyle name="60% - Accent4 16 3" xfId="22167"/>
    <cellStyle name="60% - Accent4 17" xfId="22168"/>
    <cellStyle name="60% - Accent4 17 2" xfId="22169"/>
    <cellStyle name="60% - Accent4 17 3" xfId="22170"/>
    <cellStyle name="60% - Accent4 18" xfId="22171"/>
    <cellStyle name="60% - Accent4 18 2" xfId="22172"/>
    <cellStyle name="60% - Accent4 18 3" xfId="22173"/>
    <cellStyle name="60% - Accent4 19" xfId="22174"/>
    <cellStyle name="60% - Accent4 19 2" xfId="22175"/>
    <cellStyle name="60% - Accent4 19 3" xfId="22176"/>
    <cellStyle name="60% - Accent4 2" xfId="313"/>
    <cellStyle name="60% - Accent4 2 10" xfId="22178"/>
    <cellStyle name="60% - Accent4 2 11" xfId="22179"/>
    <cellStyle name="60% - Accent4 2 12" xfId="22180"/>
    <cellStyle name="60% - Accent4 2 13" xfId="22181"/>
    <cellStyle name="60% - Accent4 2 14" xfId="22182"/>
    <cellStyle name="60% - Accent4 2 15" xfId="22183"/>
    <cellStyle name="60% - Accent4 2 16" xfId="22184"/>
    <cellStyle name="60% - Accent4 2 17" xfId="22185"/>
    <cellStyle name="60% - Accent4 2 18" xfId="22186"/>
    <cellStyle name="60% - Accent4 2 19" xfId="22187"/>
    <cellStyle name="60% - Accent4 2 2" xfId="22177"/>
    <cellStyle name="60% - Accent4 2 2 2" xfId="55377"/>
    <cellStyle name="60% - Accent4 2 20" xfId="22188"/>
    <cellStyle name="60% - Accent4 2 21" xfId="22189"/>
    <cellStyle name="60% - Accent4 2 22" xfId="22190"/>
    <cellStyle name="60% - Accent4 2 23" xfId="22191"/>
    <cellStyle name="60% - Accent4 2 24" xfId="22192"/>
    <cellStyle name="60% - Accent4 2 25" xfId="22193"/>
    <cellStyle name="60% - Accent4 2 26" xfId="22194"/>
    <cellStyle name="60% - Accent4 2 27" xfId="22195"/>
    <cellStyle name="60% - Accent4 2 28" xfId="22196"/>
    <cellStyle name="60% - Accent4 2 29" xfId="22197"/>
    <cellStyle name="60% - Accent4 2 3" xfId="22198"/>
    <cellStyle name="60% - Accent4 2 30" xfId="22199"/>
    <cellStyle name="60% - Accent4 2 31" xfId="22146"/>
    <cellStyle name="60% - Accent4 2 32" xfId="1150"/>
    <cellStyle name="60% - Accent4 2 33" xfId="54495"/>
    <cellStyle name="60% - Accent4 2 4" xfId="22200"/>
    <cellStyle name="60% - Accent4 2 5" xfId="22201"/>
    <cellStyle name="60% - Accent4 2 6" xfId="22202"/>
    <cellStyle name="60% - Accent4 2 7" xfId="22203"/>
    <cellStyle name="60% - Accent4 2 8" xfId="22204"/>
    <cellStyle name="60% - Accent4 2 9" xfId="22205"/>
    <cellStyle name="60% - Accent4 20" xfId="22206"/>
    <cellStyle name="60% - Accent4 20 2" xfId="22207"/>
    <cellStyle name="60% - Accent4 20 3" xfId="22208"/>
    <cellStyle name="60% - Accent4 21" xfId="22209"/>
    <cellStyle name="60% - Accent4 21 2" xfId="22210"/>
    <cellStyle name="60% - Accent4 21 3" xfId="22211"/>
    <cellStyle name="60% - Accent4 22" xfId="22212"/>
    <cellStyle name="60% - Accent4 22 2" xfId="22213"/>
    <cellStyle name="60% - Accent4 22 3" xfId="22214"/>
    <cellStyle name="60% - Accent4 23" xfId="22215"/>
    <cellStyle name="60% - Accent4 23 2" xfId="22216"/>
    <cellStyle name="60% - Accent4 23 3" xfId="22217"/>
    <cellStyle name="60% - Accent4 24" xfId="22218"/>
    <cellStyle name="60% - Accent4 24 2" xfId="22219"/>
    <cellStyle name="60% - Accent4 24 3" xfId="22220"/>
    <cellStyle name="60% - Accent4 25" xfId="22221"/>
    <cellStyle name="60% - Accent4 25 2" xfId="22222"/>
    <cellStyle name="60% - Accent4 25 3" xfId="22223"/>
    <cellStyle name="60% - Accent4 26" xfId="22224"/>
    <cellStyle name="60% - Accent4 26 2" xfId="22225"/>
    <cellStyle name="60% - Accent4 26 3" xfId="22226"/>
    <cellStyle name="60% - Accent4 27" xfId="22227"/>
    <cellStyle name="60% - Accent4 27 2" xfId="22228"/>
    <cellStyle name="60% - Accent4 27 3" xfId="22229"/>
    <cellStyle name="60% - Accent4 28" xfId="22230"/>
    <cellStyle name="60% - Accent4 28 2" xfId="22231"/>
    <cellStyle name="60% - Accent4 28 3" xfId="22232"/>
    <cellStyle name="60% - Accent4 29" xfId="22233"/>
    <cellStyle name="60% - Accent4 29 2" xfId="22234"/>
    <cellStyle name="60% - Accent4 29 3" xfId="22235"/>
    <cellStyle name="60% - Accent4 3" xfId="314"/>
    <cellStyle name="60% - Accent4 3 2" xfId="22236"/>
    <cellStyle name="60% - Accent4 30" xfId="22237"/>
    <cellStyle name="60% - Accent4 30 2" xfId="22238"/>
    <cellStyle name="60% - Accent4 31" xfId="22239"/>
    <cellStyle name="60% - Accent4 32" xfId="1024"/>
    <cellStyle name="60% - Accent4 33" xfId="54438"/>
    <cellStyle name="60% - Accent4 4" xfId="22240"/>
    <cellStyle name="60% - Accent4 4 2" xfId="22241"/>
    <cellStyle name="60% - Accent4 4 3" xfId="22242"/>
    <cellStyle name="60% - Accent4 5" xfId="22243"/>
    <cellStyle name="60% - Accent4 5 2" xfId="22244"/>
    <cellStyle name="60% - Accent4 5 3" xfId="22245"/>
    <cellStyle name="60% - Accent4 6" xfId="22246"/>
    <cellStyle name="60% - Accent4 6 2" xfId="22247"/>
    <cellStyle name="60% - Accent4 6 3" xfId="22248"/>
    <cellStyle name="60% - Accent4 7" xfId="22249"/>
    <cellStyle name="60% - Accent4 7 2" xfId="22250"/>
    <cellStyle name="60% - Accent4 7 3" xfId="22251"/>
    <cellStyle name="60% - Accent4 8" xfId="22252"/>
    <cellStyle name="60% - Accent4 8 2" xfId="22253"/>
    <cellStyle name="60% - Accent4 8 3" xfId="22254"/>
    <cellStyle name="60% - Accent4 9" xfId="22255"/>
    <cellStyle name="60% - Accent4 9 2" xfId="22256"/>
    <cellStyle name="60% - Accent4 9 3" xfId="22257"/>
    <cellStyle name="60% - Accent5 10" xfId="22259"/>
    <cellStyle name="60% - Accent5 10 2" xfId="22260"/>
    <cellStyle name="60% - Accent5 10 3" xfId="22261"/>
    <cellStyle name="60% - Accent5 11" xfId="22262"/>
    <cellStyle name="60% - Accent5 11 2" xfId="22263"/>
    <cellStyle name="60% - Accent5 11 3" xfId="22264"/>
    <cellStyle name="60% - Accent5 12" xfId="22265"/>
    <cellStyle name="60% - Accent5 12 2" xfId="22266"/>
    <cellStyle name="60% - Accent5 12 3" xfId="22267"/>
    <cellStyle name="60% - Accent5 13" xfId="22268"/>
    <cellStyle name="60% - Accent5 13 2" xfId="22269"/>
    <cellStyle name="60% - Accent5 13 3" xfId="22270"/>
    <cellStyle name="60% - Accent5 14" xfId="22271"/>
    <cellStyle name="60% - Accent5 14 2" xfId="22272"/>
    <cellStyle name="60% - Accent5 14 3" xfId="22273"/>
    <cellStyle name="60% - Accent5 15" xfId="22274"/>
    <cellStyle name="60% - Accent5 15 2" xfId="22275"/>
    <cellStyle name="60% - Accent5 15 3" xfId="22276"/>
    <cellStyle name="60% - Accent5 16" xfId="22277"/>
    <cellStyle name="60% - Accent5 16 2" xfId="22278"/>
    <cellStyle name="60% - Accent5 16 3" xfId="22279"/>
    <cellStyle name="60% - Accent5 17" xfId="22280"/>
    <cellStyle name="60% - Accent5 17 2" xfId="22281"/>
    <cellStyle name="60% - Accent5 17 3" xfId="22282"/>
    <cellStyle name="60% - Accent5 18" xfId="22283"/>
    <cellStyle name="60% - Accent5 18 2" xfId="22284"/>
    <cellStyle name="60% - Accent5 18 3" xfId="22285"/>
    <cellStyle name="60% - Accent5 19" xfId="22286"/>
    <cellStyle name="60% - Accent5 19 2" xfId="22287"/>
    <cellStyle name="60% - Accent5 19 3" xfId="22288"/>
    <cellStyle name="60% - Accent5 2" xfId="315"/>
    <cellStyle name="60% - Accent5 2 10" xfId="22290"/>
    <cellStyle name="60% - Accent5 2 11" xfId="22291"/>
    <cellStyle name="60% - Accent5 2 12" xfId="22292"/>
    <cellStyle name="60% - Accent5 2 13" xfId="22293"/>
    <cellStyle name="60% - Accent5 2 14" xfId="22294"/>
    <cellStyle name="60% - Accent5 2 15" xfId="22295"/>
    <cellStyle name="60% - Accent5 2 16" xfId="22296"/>
    <cellStyle name="60% - Accent5 2 17" xfId="22297"/>
    <cellStyle name="60% - Accent5 2 18" xfId="22298"/>
    <cellStyle name="60% - Accent5 2 19" xfId="22299"/>
    <cellStyle name="60% - Accent5 2 2" xfId="22289"/>
    <cellStyle name="60% - Accent5 2 2 2" xfId="55378"/>
    <cellStyle name="60% - Accent5 2 20" xfId="22300"/>
    <cellStyle name="60% - Accent5 2 21" xfId="22301"/>
    <cellStyle name="60% - Accent5 2 22" xfId="22302"/>
    <cellStyle name="60% - Accent5 2 23" xfId="22303"/>
    <cellStyle name="60% - Accent5 2 24" xfId="22304"/>
    <cellStyle name="60% - Accent5 2 25" xfId="22305"/>
    <cellStyle name="60% - Accent5 2 26" xfId="22306"/>
    <cellStyle name="60% - Accent5 2 27" xfId="22307"/>
    <cellStyle name="60% - Accent5 2 28" xfId="22308"/>
    <cellStyle name="60% - Accent5 2 29" xfId="22309"/>
    <cellStyle name="60% - Accent5 2 3" xfId="22310"/>
    <cellStyle name="60% - Accent5 2 30" xfId="22311"/>
    <cellStyle name="60% - Accent5 2 31" xfId="22258"/>
    <cellStyle name="60% - Accent5 2 32" xfId="1151"/>
    <cellStyle name="60% - Accent5 2 33" xfId="54496"/>
    <cellStyle name="60% - Accent5 2 4" xfId="22312"/>
    <cellStyle name="60% - Accent5 2 5" xfId="22313"/>
    <cellStyle name="60% - Accent5 2 6" xfId="22314"/>
    <cellStyle name="60% - Accent5 2 7" xfId="22315"/>
    <cellStyle name="60% - Accent5 2 8" xfId="22316"/>
    <cellStyle name="60% - Accent5 2 9" xfId="22317"/>
    <cellStyle name="60% - Accent5 20" xfId="22318"/>
    <cellStyle name="60% - Accent5 20 2" xfId="22319"/>
    <cellStyle name="60% - Accent5 20 3" xfId="22320"/>
    <cellStyle name="60% - Accent5 21" xfId="22321"/>
    <cellStyle name="60% - Accent5 21 2" xfId="22322"/>
    <cellStyle name="60% - Accent5 21 3" xfId="22323"/>
    <cellStyle name="60% - Accent5 22" xfId="22324"/>
    <cellStyle name="60% - Accent5 22 2" xfId="22325"/>
    <cellStyle name="60% - Accent5 22 3" xfId="22326"/>
    <cellStyle name="60% - Accent5 23" xfId="22327"/>
    <cellStyle name="60% - Accent5 23 2" xfId="22328"/>
    <cellStyle name="60% - Accent5 23 3" xfId="22329"/>
    <cellStyle name="60% - Accent5 24" xfId="22330"/>
    <cellStyle name="60% - Accent5 24 2" xfId="22331"/>
    <cellStyle name="60% - Accent5 24 3" xfId="22332"/>
    <cellStyle name="60% - Accent5 25" xfId="22333"/>
    <cellStyle name="60% - Accent5 25 2" xfId="22334"/>
    <cellStyle name="60% - Accent5 25 3" xfId="22335"/>
    <cellStyle name="60% - Accent5 26" xfId="22336"/>
    <cellStyle name="60% - Accent5 26 2" xfId="22337"/>
    <cellStyle name="60% - Accent5 26 3" xfId="22338"/>
    <cellStyle name="60% - Accent5 27" xfId="22339"/>
    <cellStyle name="60% - Accent5 27 2" xfId="22340"/>
    <cellStyle name="60% - Accent5 27 3" xfId="22341"/>
    <cellStyle name="60% - Accent5 28" xfId="22342"/>
    <cellStyle name="60% - Accent5 28 2" xfId="22343"/>
    <cellStyle name="60% - Accent5 28 3" xfId="22344"/>
    <cellStyle name="60% - Accent5 29" xfId="22345"/>
    <cellStyle name="60% - Accent5 29 2" xfId="22346"/>
    <cellStyle name="60% - Accent5 29 3" xfId="22347"/>
    <cellStyle name="60% - Accent5 3" xfId="316"/>
    <cellStyle name="60% - Accent5 3 2" xfId="22348"/>
    <cellStyle name="60% - Accent5 30" xfId="22349"/>
    <cellStyle name="60% - Accent5 30 2" xfId="22350"/>
    <cellStyle name="60% - Accent5 31" xfId="22351"/>
    <cellStyle name="60% - Accent5 32" xfId="1028"/>
    <cellStyle name="60% - Accent5 33" xfId="54439"/>
    <cellStyle name="60% - Accent5 4" xfId="22352"/>
    <cellStyle name="60% - Accent5 4 2" xfId="22353"/>
    <cellStyle name="60% - Accent5 4 3" xfId="22354"/>
    <cellStyle name="60% - Accent5 5" xfId="22355"/>
    <cellStyle name="60% - Accent5 5 2" xfId="22356"/>
    <cellStyle name="60% - Accent5 5 3" xfId="22357"/>
    <cellStyle name="60% - Accent5 6" xfId="22358"/>
    <cellStyle name="60% - Accent5 6 2" xfId="22359"/>
    <cellStyle name="60% - Accent5 6 3" xfId="22360"/>
    <cellStyle name="60% - Accent5 7" xfId="22361"/>
    <cellStyle name="60% - Accent5 7 2" xfId="22362"/>
    <cellStyle name="60% - Accent5 7 3" xfId="22363"/>
    <cellStyle name="60% - Accent5 8" xfId="22364"/>
    <cellStyle name="60% - Accent5 8 2" xfId="22365"/>
    <cellStyle name="60% - Accent5 8 3" xfId="22366"/>
    <cellStyle name="60% - Accent5 9" xfId="22367"/>
    <cellStyle name="60% - Accent5 9 2" xfId="22368"/>
    <cellStyle name="60% - Accent5 9 3" xfId="22369"/>
    <cellStyle name="60% - Accent6 10" xfId="22371"/>
    <cellStyle name="60% - Accent6 10 2" xfId="22372"/>
    <cellStyle name="60% - Accent6 10 3" xfId="22373"/>
    <cellStyle name="60% - Accent6 11" xfId="22374"/>
    <cellStyle name="60% - Accent6 11 2" xfId="22375"/>
    <cellStyle name="60% - Accent6 11 3" xfId="22376"/>
    <cellStyle name="60% - Accent6 12" xfId="22377"/>
    <cellStyle name="60% - Accent6 12 2" xfId="22378"/>
    <cellStyle name="60% - Accent6 12 3" xfId="22379"/>
    <cellStyle name="60% - Accent6 13" xfId="22380"/>
    <cellStyle name="60% - Accent6 13 2" xfId="22381"/>
    <cellStyle name="60% - Accent6 13 3" xfId="22382"/>
    <cellStyle name="60% - Accent6 14" xfId="22383"/>
    <cellStyle name="60% - Accent6 14 2" xfId="22384"/>
    <cellStyle name="60% - Accent6 14 3" xfId="22385"/>
    <cellStyle name="60% - Accent6 15" xfId="22386"/>
    <cellStyle name="60% - Accent6 15 2" xfId="22387"/>
    <cellStyle name="60% - Accent6 15 3" xfId="22388"/>
    <cellStyle name="60% - Accent6 16" xfId="22389"/>
    <cellStyle name="60% - Accent6 16 2" xfId="22390"/>
    <cellStyle name="60% - Accent6 16 3" xfId="22391"/>
    <cellStyle name="60% - Accent6 17" xfId="22392"/>
    <cellStyle name="60% - Accent6 17 2" xfId="22393"/>
    <cellStyle name="60% - Accent6 17 3" xfId="22394"/>
    <cellStyle name="60% - Accent6 18" xfId="22395"/>
    <cellStyle name="60% - Accent6 18 2" xfId="22396"/>
    <cellStyle name="60% - Accent6 18 3" xfId="22397"/>
    <cellStyle name="60% - Accent6 19" xfId="22398"/>
    <cellStyle name="60% - Accent6 19 2" xfId="22399"/>
    <cellStyle name="60% - Accent6 19 3" xfId="22400"/>
    <cellStyle name="60% - Accent6 2" xfId="317"/>
    <cellStyle name="60% - Accent6 2 10" xfId="22402"/>
    <cellStyle name="60% - Accent6 2 11" xfId="22403"/>
    <cellStyle name="60% - Accent6 2 12" xfId="22404"/>
    <cellStyle name="60% - Accent6 2 13" xfId="22405"/>
    <cellStyle name="60% - Accent6 2 14" xfId="22406"/>
    <cellStyle name="60% - Accent6 2 15" xfId="22407"/>
    <cellStyle name="60% - Accent6 2 16" xfId="22408"/>
    <cellStyle name="60% - Accent6 2 17" xfId="22409"/>
    <cellStyle name="60% - Accent6 2 18" xfId="22410"/>
    <cellStyle name="60% - Accent6 2 19" xfId="22411"/>
    <cellStyle name="60% - Accent6 2 2" xfId="22401"/>
    <cellStyle name="60% - Accent6 2 2 2" xfId="55379"/>
    <cellStyle name="60% - Accent6 2 20" xfId="22412"/>
    <cellStyle name="60% - Accent6 2 21" xfId="22413"/>
    <cellStyle name="60% - Accent6 2 22" xfId="22414"/>
    <cellStyle name="60% - Accent6 2 23" xfId="22415"/>
    <cellStyle name="60% - Accent6 2 24" xfId="22416"/>
    <cellStyle name="60% - Accent6 2 25" xfId="22417"/>
    <cellStyle name="60% - Accent6 2 26" xfId="22418"/>
    <cellStyle name="60% - Accent6 2 27" xfId="22419"/>
    <cellStyle name="60% - Accent6 2 28" xfId="22420"/>
    <cellStyle name="60% - Accent6 2 29" xfId="22421"/>
    <cellStyle name="60% - Accent6 2 3" xfId="22422"/>
    <cellStyle name="60% - Accent6 2 30" xfId="22423"/>
    <cellStyle name="60% - Accent6 2 31" xfId="22370"/>
    <cellStyle name="60% - Accent6 2 32" xfId="1152"/>
    <cellStyle name="60% - Accent6 2 33" xfId="54497"/>
    <cellStyle name="60% - Accent6 2 4" xfId="22424"/>
    <cellStyle name="60% - Accent6 2 5" xfId="22425"/>
    <cellStyle name="60% - Accent6 2 6" xfId="22426"/>
    <cellStyle name="60% - Accent6 2 7" xfId="22427"/>
    <cellStyle name="60% - Accent6 2 8" xfId="22428"/>
    <cellStyle name="60% - Accent6 2 9" xfId="22429"/>
    <cellStyle name="60% - Accent6 20" xfId="22430"/>
    <cellStyle name="60% - Accent6 20 2" xfId="22431"/>
    <cellStyle name="60% - Accent6 20 3" xfId="22432"/>
    <cellStyle name="60% - Accent6 21" xfId="22433"/>
    <cellStyle name="60% - Accent6 21 2" xfId="22434"/>
    <cellStyle name="60% - Accent6 21 3" xfId="22435"/>
    <cellStyle name="60% - Accent6 22" xfId="22436"/>
    <cellStyle name="60% - Accent6 22 2" xfId="22437"/>
    <cellStyle name="60% - Accent6 22 3" xfId="22438"/>
    <cellStyle name="60% - Accent6 23" xfId="22439"/>
    <cellStyle name="60% - Accent6 23 2" xfId="22440"/>
    <cellStyle name="60% - Accent6 23 3" xfId="22441"/>
    <cellStyle name="60% - Accent6 24" xfId="22442"/>
    <cellStyle name="60% - Accent6 24 2" xfId="22443"/>
    <cellStyle name="60% - Accent6 24 3" xfId="22444"/>
    <cellStyle name="60% - Accent6 25" xfId="22445"/>
    <cellStyle name="60% - Accent6 25 2" xfId="22446"/>
    <cellStyle name="60% - Accent6 25 3" xfId="22447"/>
    <cellStyle name="60% - Accent6 26" xfId="22448"/>
    <cellStyle name="60% - Accent6 26 2" xfId="22449"/>
    <cellStyle name="60% - Accent6 26 3" xfId="22450"/>
    <cellStyle name="60% - Accent6 27" xfId="22451"/>
    <cellStyle name="60% - Accent6 27 2" xfId="22452"/>
    <cellStyle name="60% - Accent6 27 3" xfId="22453"/>
    <cellStyle name="60% - Accent6 28" xfId="22454"/>
    <cellStyle name="60% - Accent6 28 2" xfId="22455"/>
    <cellStyle name="60% - Accent6 28 3" xfId="22456"/>
    <cellStyle name="60% - Accent6 29" xfId="22457"/>
    <cellStyle name="60% - Accent6 29 2" xfId="22458"/>
    <cellStyle name="60% - Accent6 29 3" xfId="22459"/>
    <cellStyle name="60% - Accent6 3" xfId="318"/>
    <cellStyle name="60% - Accent6 3 2" xfId="22460"/>
    <cellStyle name="60% - Accent6 30" xfId="22461"/>
    <cellStyle name="60% - Accent6 30 2" xfId="22462"/>
    <cellStyle name="60% - Accent6 31" xfId="22463"/>
    <cellStyle name="60% - Accent6 32" xfId="1032"/>
    <cellStyle name="60% - Accent6 33" xfId="54440"/>
    <cellStyle name="60% - Accent6 4" xfId="22464"/>
    <cellStyle name="60% - Accent6 4 2" xfId="22465"/>
    <cellStyle name="60% - Accent6 4 3" xfId="22466"/>
    <cellStyle name="60% - Accent6 5" xfId="22467"/>
    <cellStyle name="60% - Accent6 5 2" xfId="22468"/>
    <cellStyle name="60% - Accent6 5 3" xfId="22469"/>
    <cellStyle name="60% - Accent6 6" xfId="22470"/>
    <cellStyle name="60% - Accent6 6 2" xfId="22471"/>
    <cellStyle name="60% - Accent6 6 3" xfId="22472"/>
    <cellStyle name="60% - Accent6 7" xfId="22473"/>
    <cellStyle name="60% - Accent6 7 2" xfId="22474"/>
    <cellStyle name="60% - Accent6 7 3" xfId="22475"/>
    <cellStyle name="60% - Accent6 8" xfId="22476"/>
    <cellStyle name="60% - Accent6 8 2" xfId="22477"/>
    <cellStyle name="60% - Accent6 8 3" xfId="22478"/>
    <cellStyle name="60% - Accent6 9" xfId="22479"/>
    <cellStyle name="60% - Accent6 9 2" xfId="22480"/>
    <cellStyle name="60% - Accent6 9 3" xfId="22481"/>
    <cellStyle name="60% - Colore 1" xfId="319"/>
    <cellStyle name="60% - Colore 2" xfId="320"/>
    <cellStyle name="60% - Colore 3" xfId="321"/>
    <cellStyle name="60% - Colore 4" xfId="322"/>
    <cellStyle name="60% - Colore 5" xfId="323"/>
    <cellStyle name="60% - Colore 6" xfId="324"/>
    <cellStyle name="Accent1 10" xfId="22483"/>
    <cellStyle name="Accent1 10 2" xfId="22484"/>
    <cellStyle name="Accent1 10 3" xfId="22485"/>
    <cellStyle name="Accent1 11" xfId="22486"/>
    <cellStyle name="Accent1 11 2" xfId="22487"/>
    <cellStyle name="Accent1 11 3" xfId="22488"/>
    <cellStyle name="Accent1 12" xfId="22489"/>
    <cellStyle name="Accent1 12 2" xfId="22490"/>
    <cellStyle name="Accent1 12 3" xfId="22491"/>
    <cellStyle name="Accent1 13" xfId="22492"/>
    <cellStyle name="Accent1 13 2" xfId="22493"/>
    <cellStyle name="Accent1 13 3" xfId="22494"/>
    <cellStyle name="Accent1 14" xfId="22495"/>
    <cellStyle name="Accent1 14 2" xfId="22496"/>
    <cellStyle name="Accent1 14 3" xfId="22497"/>
    <cellStyle name="Accent1 15" xfId="22498"/>
    <cellStyle name="Accent1 15 2" xfId="22499"/>
    <cellStyle name="Accent1 15 3" xfId="22500"/>
    <cellStyle name="Accent1 16" xfId="22501"/>
    <cellStyle name="Accent1 16 2" xfId="22502"/>
    <cellStyle name="Accent1 16 3" xfId="22503"/>
    <cellStyle name="Accent1 17" xfId="22504"/>
    <cellStyle name="Accent1 17 2" xfId="22505"/>
    <cellStyle name="Accent1 17 3" xfId="22506"/>
    <cellStyle name="Accent1 18" xfId="22507"/>
    <cellStyle name="Accent1 18 2" xfId="22508"/>
    <cellStyle name="Accent1 18 3" xfId="22509"/>
    <cellStyle name="Accent1 19" xfId="22510"/>
    <cellStyle name="Accent1 19 2" xfId="22511"/>
    <cellStyle name="Accent1 19 3" xfId="22512"/>
    <cellStyle name="Accent1 2" xfId="325"/>
    <cellStyle name="Accent1 2 10" xfId="22514"/>
    <cellStyle name="Accent1 2 11" xfId="22515"/>
    <cellStyle name="Accent1 2 12" xfId="22516"/>
    <cellStyle name="Accent1 2 13" xfId="22517"/>
    <cellStyle name="Accent1 2 14" xfId="22518"/>
    <cellStyle name="Accent1 2 15" xfId="22519"/>
    <cellStyle name="Accent1 2 16" xfId="22520"/>
    <cellStyle name="Accent1 2 17" xfId="22521"/>
    <cellStyle name="Accent1 2 18" xfId="22522"/>
    <cellStyle name="Accent1 2 19" xfId="22523"/>
    <cellStyle name="Accent1 2 2" xfId="22513"/>
    <cellStyle name="Accent1 2 2 2" xfId="55380"/>
    <cellStyle name="Accent1 2 20" xfId="22524"/>
    <cellStyle name="Accent1 2 21" xfId="22525"/>
    <cellStyle name="Accent1 2 22" xfId="22526"/>
    <cellStyle name="Accent1 2 23" xfId="22527"/>
    <cellStyle name="Accent1 2 24" xfId="22528"/>
    <cellStyle name="Accent1 2 25" xfId="22529"/>
    <cellStyle name="Accent1 2 26" xfId="22530"/>
    <cellStyle name="Accent1 2 27" xfId="22531"/>
    <cellStyle name="Accent1 2 28" xfId="22532"/>
    <cellStyle name="Accent1 2 29" xfId="22533"/>
    <cellStyle name="Accent1 2 3" xfId="22534"/>
    <cellStyle name="Accent1 2 30" xfId="22535"/>
    <cellStyle name="Accent1 2 31" xfId="22482"/>
    <cellStyle name="Accent1 2 32" xfId="1153"/>
    <cellStyle name="Accent1 2 33" xfId="54498"/>
    <cellStyle name="Accent1 2 4" xfId="22536"/>
    <cellStyle name="Accent1 2 5" xfId="22537"/>
    <cellStyle name="Accent1 2 6" xfId="22538"/>
    <cellStyle name="Accent1 2 7" xfId="22539"/>
    <cellStyle name="Accent1 2 8" xfId="22540"/>
    <cellStyle name="Accent1 2 9" xfId="22541"/>
    <cellStyle name="Accent1 20" xfId="22542"/>
    <cellStyle name="Accent1 20 2" xfId="22543"/>
    <cellStyle name="Accent1 20 3" xfId="22544"/>
    <cellStyle name="Accent1 21" xfId="22545"/>
    <cellStyle name="Accent1 21 2" xfId="22546"/>
    <cellStyle name="Accent1 21 3" xfId="22547"/>
    <cellStyle name="Accent1 22" xfId="22548"/>
    <cellStyle name="Accent1 22 2" xfId="22549"/>
    <cellStyle name="Accent1 22 3" xfId="22550"/>
    <cellStyle name="Accent1 23" xfId="22551"/>
    <cellStyle name="Accent1 23 2" xfId="22552"/>
    <cellStyle name="Accent1 23 3" xfId="22553"/>
    <cellStyle name="Accent1 24" xfId="22554"/>
    <cellStyle name="Accent1 24 2" xfId="22555"/>
    <cellStyle name="Accent1 24 3" xfId="22556"/>
    <cellStyle name="Accent1 25" xfId="22557"/>
    <cellStyle name="Accent1 25 2" xfId="22558"/>
    <cellStyle name="Accent1 25 3" xfId="22559"/>
    <cellStyle name="Accent1 26" xfId="22560"/>
    <cellStyle name="Accent1 26 2" xfId="22561"/>
    <cellStyle name="Accent1 26 3" xfId="22562"/>
    <cellStyle name="Accent1 27" xfId="22563"/>
    <cellStyle name="Accent1 27 2" xfId="22564"/>
    <cellStyle name="Accent1 27 3" xfId="22565"/>
    <cellStyle name="Accent1 28" xfId="22566"/>
    <cellStyle name="Accent1 28 2" xfId="22567"/>
    <cellStyle name="Accent1 28 3" xfId="22568"/>
    <cellStyle name="Accent1 29" xfId="22569"/>
    <cellStyle name="Accent1 29 2" xfId="22570"/>
    <cellStyle name="Accent1 29 3" xfId="22571"/>
    <cellStyle name="Accent1 3" xfId="326"/>
    <cellStyle name="Accent1 3 2" xfId="22572"/>
    <cellStyle name="Accent1 30" xfId="22573"/>
    <cellStyle name="Accent1 30 2" xfId="22574"/>
    <cellStyle name="Accent1 31" xfId="22575"/>
    <cellStyle name="Accent1 32" xfId="1009"/>
    <cellStyle name="Accent1 33" xfId="54441"/>
    <cellStyle name="Accent1 4" xfId="22576"/>
    <cellStyle name="Accent1 4 2" xfId="22577"/>
    <cellStyle name="Accent1 4 3" xfId="22578"/>
    <cellStyle name="Accent1 5" xfId="22579"/>
    <cellStyle name="Accent1 5 2" xfId="22580"/>
    <cellStyle name="Accent1 5 3" xfId="22581"/>
    <cellStyle name="Accent1 6" xfId="22582"/>
    <cellStyle name="Accent1 6 2" xfId="22583"/>
    <cellStyle name="Accent1 6 3" xfId="22584"/>
    <cellStyle name="Accent1 7" xfId="22585"/>
    <cellStyle name="Accent1 7 2" xfId="22586"/>
    <cellStyle name="Accent1 7 3" xfId="22587"/>
    <cellStyle name="Accent1 8" xfId="22588"/>
    <cellStyle name="Accent1 8 2" xfId="22589"/>
    <cellStyle name="Accent1 8 3" xfId="22590"/>
    <cellStyle name="Accent1 9" xfId="22591"/>
    <cellStyle name="Accent1 9 2" xfId="22592"/>
    <cellStyle name="Accent1 9 3" xfId="22593"/>
    <cellStyle name="Accent2 10" xfId="22595"/>
    <cellStyle name="Accent2 10 2" xfId="22596"/>
    <cellStyle name="Accent2 10 3" xfId="22597"/>
    <cellStyle name="Accent2 11" xfId="22598"/>
    <cellStyle name="Accent2 11 2" xfId="22599"/>
    <cellStyle name="Accent2 11 3" xfId="22600"/>
    <cellStyle name="Accent2 12" xfId="22601"/>
    <cellStyle name="Accent2 12 2" xfId="22602"/>
    <cellStyle name="Accent2 12 3" xfId="22603"/>
    <cellStyle name="Accent2 13" xfId="22604"/>
    <cellStyle name="Accent2 13 2" xfId="22605"/>
    <cellStyle name="Accent2 13 3" xfId="22606"/>
    <cellStyle name="Accent2 14" xfId="22607"/>
    <cellStyle name="Accent2 14 2" xfId="22608"/>
    <cellStyle name="Accent2 14 3" xfId="22609"/>
    <cellStyle name="Accent2 15" xfId="22610"/>
    <cellStyle name="Accent2 15 2" xfId="22611"/>
    <cellStyle name="Accent2 15 3" xfId="22612"/>
    <cellStyle name="Accent2 16" xfId="22613"/>
    <cellStyle name="Accent2 16 2" xfId="22614"/>
    <cellStyle name="Accent2 16 3" xfId="22615"/>
    <cellStyle name="Accent2 17" xfId="22616"/>
    <cellStyle name="Accent2 17 2" xfId="22617"/>
    <cellStyle name="Accent2 17 3" xfId="22618"/>
    <cellStyle name="Accent2 18" xfId="22619"/>
    <cellStyle name="Accent2 18 2" xfId="22620"/>
    <cellStyle name="Accent2 18 3" xfId="22621"/>
    <cellStyle name="Accent2 19" xfId="22622"/>
    <cellStyle name="Accent2 19 2" xfId="22623"/>
    <cellStyle name="Accent2 19 3" xfId="22624"/>
    <cellStyle name="Accent2 2" xfId="327"/>
    <cellStyle name="Accent2 2 10" xfId="22626"/>
    <cellStyle name="Accent2 2 11" xfId="22627"/>
    <cellStyle name="Accent2 2 12" xfId="22628"/>
    <cellStyle name="Accent2 2 13" xfId="22629"/>
    <cellStyle name="Accent2 2 14" xfId="22630"/>
    <cellStyle name="Accent2 2 15" xfId="22631"/>
    <cellStyle name="Accent2 2 16" xfId="22632"/>
    <cellStyle name="Accent2 2 17" xfId="22633"/>
    <cellStyle name="Accent2 2 18" xfId="22634"/>
    <cellStyle name="Accent2 2 19" xfId="22635"/>
    <cellStyle name="Accent2 2 2" xfId="22625"/>
    <cellStyle name="Accent2 2 2 2" xfId="55381"/>
    <cellStyle name="Accent2 2 20" xfId="22636"/>
    <cellStyle name="Accent2 2 21" xfId="22637"/>
    <cellStyle name="Accent2 2 22" xfId="22638"/>
    <cellStyle name="Accent2 2 23" xfId="22639"/>
    <cellStyle name="Accent2 2 24" xfId="22640"/>
    <cellStyle name="Accent2 2 25" xfId="22641"/>
    <cellStyle name="Accent2 2 26" xfId="22642"/>
    <cellStyle name="Accent2 2 27" xfId="22643"/>
    <cellStyle name="Accent2 2 28" xfId="22644"/>
    <cellStyle name="Accent2 2 29" xfId="22645"/>
    <cellStyle name="Accent2 2 3" xfId="22646"/>
    <cellStyle name="Accent2 2 30" xfId="22647"/>
    <cellStyle name="Accent2 2 31" xfId="22594"/>
    <cellStyle name="Accent2 2 32" xfId="1154"/>
    <cellStyle name="Accent2 2 33" xfId="54499"/>
    <cellStyle name="Accent2 2 4" xfId="22648"/>
    <cellStyle name="Accent2 2 5" xfId="22649"/>
    <cellStyle name="Accent2 2 6" xfId="22650"/>
    <cellStyle name="Accent2 2 7" xfId="22651"/>
    <cellStyle name="Accent2 2 8" xfId="22652"/>
    <cellStyle name="Accent2 2 9" xfId="22653"/>
    <cellStyle name="Accent2 20" xfId="22654"/>
    <cellStyle name="Accent2 20 2" xfId="22655"/>
    <cellStyle name="Accent2 20 3" xfId="22656"/>
    <cellStyle name="Accent2 21" xfId="22657"/>
    <cellStyle name="Accent2 21 2" xfId="22658"/>
    <cellStyle name="Accent2 21 3" xfId="22659"/>
    <cellStyle name="Accent2 22" xfId="22660"/>
    <cellStyle name="Accent2 22 2" xfId="22661"/>
    <cellStyle name="Accent2 22 3" xfId="22662"/>
    <cellStyle name="Accent2 23" xfId="22663"/>
    <cellStyle name="Accent2 23 2" xfId="22664"/>
    <cellStyle name="Accent2 23 3" xfId="22665"/>
    <cellStyle name="Accent2 24" xfId="22666"/>
    <cellStyle name="Accent2 24 2" xfId="22667"/>
    <cellStyle name="Accent2 24 3" xfId="22668"/>
    <cellStyle name="Accent2 25" xfId="22669"/>
    <cellStyle name="Accent2 25 2" xfId="22670"/>
    <cellStyle name="Accent2 25 3" xfId="22671"/>
    <cellStyle name="Accent2 26" xfId="22672"/>
    <cellStyle name="Accent2 26 2" xfId="22673"/>
    <cellStyle name="Accent2 26 3" xfId="22674"/>
    <cellStyle name="Accent2 27" xfId="22675"/>
    <cellStyle name="Accent2 27 2" xfId="22676"/>
    <cellStyle name="Accent2 27 3" xfId="22677"/>
    <cellStyle name="Accent2 28" xfId="22678"/>
    <cellStyle name="Accent2 28 2" xfId="22679"/>
    <cellStyle name="Accent2 28 3" xfId="22680"/>
    <cellStyle name="Accent2 29" xfId="22681"/>
    <cellStyle name="Accent2 29 2" xfId="22682"/>
    <cellStyle name="Accent2 29 3" xfId="22683"/>
    <cellStyle name="Accent2 3" xfId="328"/>
    <cellStyle name="Accent2 3 2" xfId="22684"/>
    <cellStyle name="Accent2 30" xfId="22685"/>
    <cellStyle name="Accent2 30 2" xfId="22686"/>
    <cellStyle name="Accent2 31" xfId="22687"/>
    <cellStyle name="Accent2 32" xfId="1013"/>
    <cellStyle name="Accent2 4" xfId="22688"/>
    <cellStyle name="Accent2 4 2" xfId="22689"/>
    <cellStyle name="Accent2 4 3" xfId="22690"/>
    <cellStyle name="Accent2 5" xfId="22691"/>
    <cellStyle name="Accent2 5 2" xfId="22692"/>
    <cellStyle name="Accent2 5 3" xfId="22693"/>
    <cellStyle name="Accent2 6" xfId="22694"/>
    <cellStyle name="Accent2 6 2" xfId="22695"/>
    <cellStyle name="Accent2 6 3" xfId="22696"/>
    <cellStyle name="Accent2 7" xfId="22697"/>
    <cellStyle name="Accent2 7 2" xfId="22698"/>
    <cellStyle name="Accent2 7 3" xfId="22699"/>
    <cellStyle name="Accent2 8" xfId="22700"/>
    <cellStyle name="Accent2 8 2" xfId="22701"/>
    <cellStyle name="Accent2 8 3" xfId="22702"/>
    <cellStyle name="Accent2 9" xfId="22703"/>
    <cellStyle name="Accent2 9 2" xfId="22704"/>
    <cellStyle name="Accent2 9 3" xfId="22705"/>
    <cellStyle name="Accent3 10" xfId="22707"/>
    <cellStyle name="Accent3 10 2" xfId="22708"/>
    <cellStyle name="Accent3 10 3" xfId="22709"/>
    <cellStyle name="Accent3 11" xfId="22710"/>
    <cellStyle name="Accent3 11 2" xfId="22711"/>
    <cellStyle name="Accent3 11 3" xfId="22712"/>
    <cellStyle name="Accent3 12" xfId="22713"/>
    <cellStyle name="Accent3 12 2" xfId="22714"/>
    <cellStyle name="Accent3 12 3" xfId="22715"/>
    <cellStyle name="Accent3 13" xfId="22716"/>
    <cellStyle name="Accent3 13 2" xfId="22717"/>
    <cellStyle name="Accent3 13 3" xfId="22718"/>
    <cellStyle name="Accent3 14" xfId="22719"/>
    <cellStyle name="Accent3 14 2" xfId="22720"/>
    <cellStyle name="Accent3 14 3" xfId="22721"/>
    <cellStyle name="Accent3 15" xfId="22722"/>
    <cellStyle name="Accent3 15 2" xfId="22723"/>
    <cellStyle name="Accent3 15 3" xfId="22724"/>
    <cellStyle name="Accent3 16" xfId="22725"/>
    <cellStyle name="Accent3 16 2" xfId="22726"/>
    <cellStyle name="Accent3 16 3" xfId="22727"/>
    <cellStyle name="Accent3 17" xfId="22728"/>
    <cellStyle name="Accent3 17 2" xfId="22729"/>
    <cellStyle name="Accent3 17 3" xfId="22730"/>
    <cellStyle name="Accent3 18" xfId="22731"/>
    <cellStyle name="Accent3 18 2" xfId="22732"/>
    <cellStyle name="Accent3 18 3" xfId="22733"/>
    <cellStyle name="Accent3 19" xfId="22734"/>
    <cellStyle name="Accent3 19 2" xfId="22735"/>
    <cellStyle name="Accent3 19 3" xfId="22736"/>
    <cellStyle name="Accent3 2" xfId="329"/>
    <cellStyle name="Accent3 2 10" xfId="22738"/>
    <cellStyle name="Accent3 2 11" xfId="22739"/>
    <cellStyle name="Accent3 2 12" xfId="22740"/>
    <cellStyle name="Accent3 2 13" xfId="22741"/>
    <cellStyle name="Accent3 2 14" xfId="22742"/>
    <cellStyle name="Accent3 2 15" xfId="22743"/>
    <cellStyle name="Accent3 2 16" xfId="22744"/>
    <cellStyle name="Accent3 2 17" xfId="22745"/>
    <cellStyle name="Accent3 2 18" xfId="22746"/>
    <cellStyle name="Accent3 2 19" xfId="22747"/>
    <cellStyle name="Accent3 2 2" xfId="22737"/>
    <cellStyle name="Accent3 2 2 2" xfId="55382"/>
    <cellStyle name="Accent3 2 20" xfId="22748"/>
    <cellStyle name="Accent3 2 21" xfId="22749"/>
    <cellStyle name="Accent3 2 22" xfId="22750"/>
    <cellStyle name="Accent3 2 23" xfId="22751"/>
    <cellStyle name="Accent3 2 24" xfId="22752"/>
    <cellStyle name="Accent3 2 25" xfId="22753"/>
    <cellStyle name="Accent3 2 26" xfId="22754"/>
    <cellStyle name="Accent3 2 27" xfId="22755"/>
    <cellStyle name="Accent3 2 28" xfId="22756"/>
    <cellStyle name="Accent3 2 29" xfId="22757"/>
    <cellStyle name="Accent3 2 3" xfId="22758"/>
    <cellStyle name="Accent3 2 30" xfId="22759"/>
    <cellStyle name="Accent3 2 31" xfId="22706"/>
    <cellStyle name="Accent3 2 32" xfId="1155"/>
    <cellStyle name="Accent3 2 33" xfId="54500"/>
    <cellStyle name="Accent3 2 4" xfId="22760"/>
    <cellStyle name="Accent3 2 5" xfId="22761"/>
    <cellStyle name="Accent3 2 6" xfId="22762"/>
    <cellStyle name="Accent3 2 7" xfId="22763"/>
    <cellStyle name="Accent3 2 8" xfId="22764"/>
    <cellStyle name="Accent3 2 9" xfId="22765"/>
    <cellStyle name="Accent3 20" xfId="22766"/>
    <cellStyle name="Accent3 20 2" xfId="22767"/>
    <cellStyle name="Accent3 20 3" xfId="22768"/>
    <cellStyle name="Accent3 21" xfId="22769"/>
    <cellStyle name="Accent3 21 2" xfId="22770"/>
    <cellStyle name="Accent3 21 3" xfId="22771"/>
    <cellStyle name="Accent3 22" xfId="22772"/>
    <cellStyle name="Accent3 22 2" xfId="22773"/>
    <cellStyle name="Accent3 22 3" xfId="22774"/>
    <cellStyle name="Accent3 23" xfId="22775"/>
    <cellStyle name="Accent3 23 2" xfId="22776"/>
    <cellStyle name="Accent3 23 3" xfId="22777"/>
    <cellStyle name="Accent3 24" xfId="22778"/>
    <cellStyle name="Accent3 24 2" xfId="22779"/>
    <cellStyle name="Accent3 24 3" xfId="22780"/>
    <cellStyle name="Accent3 25" xfId="22781"/>
    <cellStyle name="Accent3 25 2" xfId="22782"/>
    <cellStyle name="Accent3 25 3" xfId="22783"/>
    <cellStyle name="Accent3 26" xfId="22784"/>
    <cellStyle name="Accent3 26 2" xfId="22785"/>
    <cellStyle name="Accent3 26 3" xfId="22786"/>
    <cellStyle name="Accent3 27" xfId="22787"/>
    <cellStyle name="Accent3 27 2" xfId="22788"/>
    <cellStyle name="Accent3 27 3" xfId="22789"/>
    <cellStyle name="Accent3 28" xfId="22790"/>
    <cellStyle name="Accent3 28 2" xfId="22791"/>
    <cellStyle name="Accent3 28 3" xfId="22792"/>
    <cellStyle name="Accent3 29" xfId="22793"/>
    <cellStyle name="Accent3 29 2" xfId="22794"/>
    <cellStyle name="Accent3 29 3" xfId="22795"/>
    <cellStyle name="Accent3 3" xfId="330"/>
    <cellStyle name="Accent3 3 2" xfId="22796"/>
    <cellStyle name="Accent3 30" xfId="22797"/>
    <cellStyle name="Accent3 30 2" xfId="22798"/>
    <cellStyle name="Accent3 31" xfId="22799"/>
    <cellStyle name="Accent3 32" xfId="1017"/>
    <cellStyle name="Accent3 4" xfId="22800"/>
    <cellStyle name="Accent3 4 2" xfId="22801"/>
    <cellStyle name="Accent3 4 3" xfId="22802"/>
    <cellStyle name="Accent3 5" xfId="22803"/>
    <cellStyle name="Accent3 5 2" xfId="22804"/>
    <cellStyle name="Accent3 5 3" xfId="22805"/>
    <cellStyle name="Accent3 6" xfId="22806"/>
    <cellStyle name="Accent3 6 2" xfId="22807"/>
    <cellStyle name="Accent3 6 3" xfId="22808"/>
    <cellStyle name="Accent3 7" xfId="22809"/>
    <cellStyle name="Accent3 7 2" xfId="22810"/>
    <cellStyle name="Accent3 7 3" xfId="22811"/>
    <cellStyle name="Accent3 8" xfId="22812"/>
    <cellStyle name="Accent3 8 2" xfId="22813"/>
    <cellStyle name="Accent3 8 3" xfId="22814"/>
    <cellStyle name="Accent3 9" xfId="22815"/>
    <cellStyle name="Accent3 9 2" xfId="22816"/>
    <cellStyle name="Accent3 9 3" xfId="22817"/>
    <cellStyle name="Accent4 10" xfId="22819"/>
    <cellStyle name="Accent4 10 2" xfId="22820"/>
    <cellStyle name="Accent4 10 3" xfId="22821"/>
    <cellStyle name="Accent4 11" xfId="22822"/>
    <cellStyle name="Accent4 11 2" xfId="22823"/>
    <cellStyle name="Accent4 11 3" xfId="22824"/>
    <cellStyle name="Accent4 12" xfId="22825"/>
    <cellStyle name="Accent4 12 2" xfId="22826"/>
    <cellStyle name="Accent4 12 3" xfId="22827"/>
    <cellStyle name="Accent4 13" xfId="22828"/>
    <cellStyle name="Accent4 13 2" xfId="22829"/>
    <cellStyle name="Accent4 13 3" xfId="22830"/>
    <cellStyle name="Accent4 14" xfId="22831"/>
    <cellStyle name="Accent4 14 2" xfId="22832"/>
    <cellStyle name="Accent4 14 3" xfId="22833"/>
    <cellStyle name="Accent4 15" xfId="22834"/>
    <cellStyle name="Accent4 15 2" xfId="22835"/>
    <cellStyle name="Accent4 15 3" xfId="22836"/>
    <cellStyle name="Accent4 16" xfId="22837"/>
    <cellStyle name="Accent4 16 2" xfId="22838"/>
    <cellStyle name="Accent4 16 3" xfId="22839"/>
    <cellStyle name="Accent4 17" xfId="22840"/>
    <cellStyle name="Accent4 17 2" xfId="22841"/>
    <cellStyle name="Accent4 17 3" xfId="22842"/>
    <cellStyle name="Accent4 18" xfId="22843"/>
    <cellStyle name="Accent4 18 2" xfId="22844"/>
    <cellStyle name="Accent4 18 3" xfId="22845"/>
    <cellStyle name="Accent4 19" xfId="22846"/>
    <cellStyle name="Accent4 19 2" xfId="22847"/>
    <cellStyle name="Accent4 19 3" xfId="22848"/>
    <cellStyle name="Accent4 2" xfId="331"/>
    <cellStyle name="Accent4 2 10" xfId="22850"/>
    <cellStyle name="Accent4 2 11" xfId="22851"/>
    <cellStyle name="Accent4 2 12" xfId="22852"/>
    <cellStyle name="Accent4 2 13" xfId="22853"/>
    <cellStyle name="Accent4 2 14" xfId="22854"/>
    <cellStyle name="Accent4 2 15" xfId="22855"/>
    <cellStyle name="Accent4 2 16" xfId="22856"/>
    <cellStyle name="Accent4 2 17" xfId="22857"/>
    <cellStyle name="Accent4 2 18" xfId="22858"/>
    <cellStyle name="Accent4 2 19" xfId="22859"/>
    <cellStyle name="Accent4 2 2" xfId="22849"/>
    <cellStyle name="Accent4 2 2 2" xfId="55383"/>
    <cellStyle name="Accent4 2 20" xfId="22860"/>
    <cellStyle name="Accent4 2 21" xfId="22861"/>
    <cellStyle name="Accent4 2 22" xfId="22862"/>
    <cellStyle name="Accent4 2 23" xfId="22863"/>
    <cellStyle name="Accent4 2 24" xfId="22864"/>
    <cellStyle name="Accent4 2 25" xfId="22865"/>
    <cellStyle name="Accent4 2 26" xfId="22866"/>
    <cellStyle name="Accent4 2 27" xfId="22867"/>
    <cellStyle name="Accent4 2 28" xfId="22868"/>
    <cellStyle name="Accent4 2 29" xfId="22869"/>
    <cellStyle name="Accent4 2 3" xfId="22870"/>
    <cellStyle name="Accent4 2 30" xfId="22871"/>
    <cellStyle name="Accent4 2 31" xfId="22818"/>
    <cellStyle name="Accent4 2 32" xfId="1156"/>
    <cellStyle name="Accent4 2 33" xfId="54501"/>
    <cellStyle name="Accent4 2 4" xfId="22872"/>
    <cellStyle name="Accent4 2 5" xfId="22873"/>
    <cellStyle name="Accent4 2 6" xfId="22874"/>
    <cellStyle name="Accent4 2 7" xfId="22875"/>
    <cellStyle name="Accent4 2 8" xfId="22876"/>
    <cellStyle name="Accent4 2 9" xfId="22877"/>
    <cellStyle name="Accent4 20" xfId="22878"/>
    <cellStyle name="Accent4 20 2" xfId="22879"/>
    <cellStyle name="Accent4 20 3" xfId="22880"/>
    <cellStyle name="Accent4 21" xfId="22881"/>
    <cellStyle name="Accent4 21 2" xfId="22882"/>
    <cellStyle name="Accent4 21 3" xfId="22883"/>
    <cellStyle name="Accent4 22" xfId="22884"/>
    <cellStyle name="Accent4 22 2" xfId="22885"/>
    <cellStyle name="Accent4 22 3" xfId="22886"/>
    <cellStyle name="Accent4 23" xfId="22887"/>
    <cellStyle name="Accent4 23 2" xfId="22888"/>
    <cellStyle name="Accent4 23 3" xfId="22889"/>
    <cellStyle name="Accent4 24" xfId="22890"/>
    <cellStyle name="Accent4 24 2" xfId="22891"/>
    <cellStyle name="Accent4 24 3" xfId="22892"/>
    <cellStyle name="Accent4 25" xfId="22893"/>
    <cellStyle name="Accent4 25 2" xfId="22894"/>
    <cellStyle name="Accent4 25 3" xfId="22895"/>
    <cellStyle name="Accent4 26" xfId="22896"/>
    <cellStyle name="Accent4 26 2" xfId="22897"/>
    <cellStyle name="Accent4 26 3" xfId="22898"/>
    <cellStyle name="Accent4 27" xfId="22899"/>
    <cellStyle name="Accent4 27 2" xfId="22900"/>
    <cellStyle name="Accent4 27 3" xfId="22901"/>
    <cellStyle name="Accent4 28" xfId="22902"/>
    <cellStyle name="Accent4 28 2" xfId="22903"/>
    <cellStyle name="Accent4 28 3" xfId="22904"/>
    <cellStyle name="Accent4 29" xfId="22905"/>
    <cellStyle name="Accent4 29 2" xfId="22906"/>
    <cellStyle name="Accent4 29 3" xfId="22907"/>
    <cellStyle name="Accent4 3" xfId="332"/>
    <cellStyle name="Accent4 3 2" xfId="22908"/>
    <cellStyle name="Accent4 30" xfId="22909"/>
    <cellStyle name="Accent4 30 2" xfId="22910"/>
    <cellStyle name="Accent4 31" xfId="22911"/>
    <cellStyle name="Accent4 32" xfId="1021"/>
    <cellStyle name="Accent4 33" xfId="54442"/>
    <cellStyle name="Accent4 4" xfId="22912"/>
    <cellStyle name="Accent4 4 2" xfId="22913"/>
    <cellStyle name="Accent4 4 3" xfId="22914"/>
    <cellStyle name="Accent4 5" xfId="22915"/>
    <cellStyle name="Accent4 5 2" xfId="22916"/>
    <cellStyle name="Accent4 5 3" xfId="22917"/>
    <cellStyle name="Accent4 6" xfId="22918"/>
    <cellStyle name="Accent4 6 2" xfId="22919"/>
    <cellStyle name="Accent4 6 3" xfId="22920"/>
    <cellStyle name="Accent4 7" xfId="22921"/>
    <cellStyle name="Accent4 7 2" xfId="22922"/>
    <cellStyle name="Accent4 7 3" xfId="22923"/>
    <cellStyle name="Accent4 8" xfId="22924"/>
    <cellStyle name="Accent4 8 2" xfId="22925"/>
    <cellStyle name="Accent4 8 3" xfId="22926"/>
    <cellStyle name="Accent4 9" xfId="22927"/>
    <cellStyle name="Accent4 9 2" xfId="22928"/>
    <cellStyle name="Accent4 9 3" xfId="22929"/>
    <cellStyle name="Accent5 10" xfId="22931"/>
    <cellStyle name="Accent5 10 2" xfId="22932"/>
    <cellStyle name="Accent5 10 3" xfId="22933"/>
    <cellStyle name="Accent5 11" xfId="22934"/>
    <cellStyle name="Accent5 11 2" xfId="22935"/>
    <cellStyle name="Accent5 11 3" xfId="22936"/>
    <cellStyle name="Accent5 12" xfId="22937"/>
    <cellStyle name="Accent5 12 2" xfId="22938"/>
    <cellStyle name="Accent5 12 3" xfId="22939"/>
    <cellStyle name="Accent5 13" xfId="22940"/>
    <cellStyle name="Accent5 13 2" xfId="22941"/>
    <cellStyle name="Accent5 13 3" xfId="22942"/>
    <cellStyle name="Accent5 14" xfId="22943"/>
    <cellStyle name="Accent5 14 2" xfId="22944"/>
    <cellStyle name="Accent5 14 3" xfId="22945"/>
    <cellStyle name="Accent5 15" xfId="22946"/>
    <cellStyle name="Accent5 15 2" xfId="22947"/>
    <cellStyle name="Accent5 15 3" xfId="22948"/>
    <cellStyle name="Accent5 16" xfId="22949"/>
    <cellStyle name="Accent5 16 2" xfId="22950"/>
    <cellStyle name="Accent5 16 3" xfId="22951"/>
    <cellStyle name="Accent5 17" xfId="22952"/>
    <cellStyle name="Accent5 17 2" xfId="22953"/>
    <cellStyle name="Accent5 17 3" xfId="22954"/>
    <cellStyle name="Accent5 18" xfId="22955"/>
    <cellStyle name="Accent5 18 2" xfId="22956"/>
    <cellStyle name="Accent5 18 3" xfId="22957"/>
    <cellStyle name="Accent5 19" xfId="22958"/>
    <cellStyle name="Accent5 19 2" xfId="22959"/>
    <cellStyle name="Accent5 19 3" xfId="22960"/>
    <cellStyle name="Accent5 2" xfId="333"/>
    <cellStyle name="Accent5 2 10" xfId="22962"/>
    <cellStyle name="Accent5 2 11" xfId="22963"/>
    <cellStyle name="Accent5 2 12" xfId="22964"/>
    <cellStyle name="Accent5 2 13" xfId="22965"/>
    <cellStyle name="Accent5 2 14" xfId="22966"/>
    <cellStyle name="Accent5 2 15" xfId="22967"/>
    <cellStyle name="Accent5 2 16" xfId="22968"/>
    <cellStyle name="Accent5 2 17" xfId="22969"/>
    <cellStyle name="Accent5 2 18" xfId="22970"/>
    <cellStyle name="Accent5 2 19" xfId="22971"/>
    <cellStyle name="Accent5 2 2" xfId="22961"/>
    <cellStyle name="Accent5 2 2 2" xfId="55384"/>
    <cellStyle name="Accent5 2 20" xfId="22972"/>
    <cellStyle name="Accent5 2 21" xfId="22973"/>
    <cellStyle name="Accent5 2 22" xfId="22974"/>
    <cellStyle name="Accent5 2 23" xfId="22975"/>
    <cellStyle name="Accent5 2 24" xfId="22976"/>
    <cellStyle name="Accent5 2 25" xfId="22977"/>
    <cellStyle name="Accent5 2 26" xfId="22978"/>
    <cellStyle name="Accent5 2 27" xfId="22979"/>
    <cellStyle name="Accent5 2 28" xfId="22980"/>
    <cellStyle name="Accent5 2 29" xfId="22981"/>
    <cellStyle name="Accent5 2 3" xfId="22982"/>
    <cellStyle name="Accent5 2 30" xfId="22983"/>
    <cellStyle name="Accent5 2 31" xfId="22930"/>
    <cellStyle name="Accent5 2 32" xfId="1157"/>
    <cellStyle name="Accent5 2 33" xfId="54502"/>
    <cellStyle name="Accent5 2 4" xfId="22984"/>
    <cellStyle name="Accent5 2 5" xfId="22985"/>
    <cellStyle name="Accent5 2 6" xfId="22986"/>
    <cellStyle name="Accent5 2 7" xfId="22987"/>
    <cellStyle name="Accent5 2 8" xfId="22988"/>
    <cellStyle name="Accent5 2 9" xfId="22989"/>
    <cellStyle name="Accent5 20" xfId="22990"/>
    <cellStyle name="Accent5 20 2" xfId="22991"/>
    <cellStyle name="Accent5 20 3" xfId="22992"/>
    <cellStyle name="Accent5 21" xfId="22993"/>
    <cellStyle name="Accent5 21 2" xfId="22994"/>
    <cellStyle name="Accent5 21 3" xfId="22995"/>
    <cellStyle name="Accent5 22" xfId="22996"/>
    <cellStyle name="Accent5 22 2" xfId="22997"/>
    <cellStyle name="Accent5 22 3" xfId="22998"/>
    <cellStyle name="Accent5 23" xfId="22999"/>
    <cellStyle name="Accent5 23 2" xfId="23000"/>
    <cellStyle name="Accent5 23 3" xfId="23001"/>
    <cellStyle name="Accent5 24" xfId="23002"/>
    <cellStyle name="Accent5 24 2" xfId="23003"/>
    <cellStyle name="Accent5 24 3" xfId="23004"/>
    <cellStyle name="Accent5 25" xfId="23005"/>
    <cellStyle name="Accent5 25 2" xfId="23006"/>
    <cellStyle name="Accent5 25 3" xfId="23007"/>
    <cellStyle name="Accent5 26" xfId="23008"/>
    <cellStyle name="Accent5 26 2" xfId="23009"/>
    <cellStyle name="Accent5 26 3" xfId="23010"/>
    <cellStyle name="Accent5 27" xfId="23011"/>
    <cellStyle name="Accent5 27 2" xfId="23012"/>
    <cellStyle name="Accent5 27 3" xfId="23013"/>
    <cellStyle name="Accent5 28" xfId="23014"/>
    <cellStyle name="Accent5 28 2" xfId="23015"/>
    <cellStyle name="Accent5 28 3" xfId="23016"/>
    <cellStyle name="Accent5 29" xfId="23017"/>
    <cellStyle name="Accent5 29 2" xfId="23018"/>
    <cellStyle name="Accent5 29 3" xfId="23019"/>
    <cellStyle name="Accent5 3" xfId="334"/>
    <cellStyle name="Accent5 3 2" xfId="23020"/>
    <cellStyle name="Accent5 30" xfId="23021"/>
    <cellStyle name="Accent5 30 2" xfId="23022"/>
    <cellStyle name="Accent5 31" xfId="23023"/>
    <cellStyle name="Accent5 32" xfId="1025"/>
    <cellStyle name="Accent5 4" xfId="23024"/>
    <cellStyle name="Accent5 4 2" xfId="23025"/>
    <cellStyle name="Accent5 4 3" xfId="23026"/>
    <cellStyle name="Accent5 5" xfId="23027"/>
    <cellStyle name="Accent5 5 2" xfId="23028"/>
    <cellStyle name="Accent5 5 3" xfId="23029"/>
    <cellStyle name="Accent5 6" xfId="23030"/>
    <cellStyle name="Accent5 6 2" xfId="23031"/>
    <cellStyle name="Accent5 6 3" xfId="23032"/>
    <cellStyle name="Accent5 7" xfId="23033"/>
    <cellStyle name="Accent5 7 2" xfId="23034"/>
    <cellStyle name="Accent5 7 3" xfId="23035"/>
    <cellStyle name="Accent5 8" xfId="23036"/>
    <cellStyle name="Accent5 8 2" xfId="23037"/>
    <cellStyle name="Accent5 8 3" xfId="23038"/>
    <cellStyle name="Accent5 9" xfId="23039"/>
    <cellStyle name="Accent5 9 2" xfId="23040"/>
    <cellStyle name="Accent5 9 3" xfId="23041"/>
    <cellStyle name="Accent6 10" xfId="23043"/>
    <cellStyle name="Accent6 10 2" xfId="23044"/>
    <cellStyle name="Accent6 10 3" xfId="23045"/>
    <cellStyle name="Accent6 11" xfId="23046"/>
    <cellStyle name="Accent6 11 2" xfId="23047"/>
    <cellStyle name="Accent6 11 3" xfId="23048"/>
    <cellStyle name="Accent6 12" xfId="23049"/>
    <cellStyle name="Accent6 12 2" xfId="23050"/>
    <cellStyle name="Accent6 12 3" xfId="23051"/>
    <cellStyle name="Accent6 13" xfId="23052"/>
    <cellStyle name="Accent6 13 2" xfId="23053"/>
    <cellStyle name="Accent6 13 3" xfId="23054"/>
    <cellStyle name="Accent6 14" xfId="23055"/>
    <cellStyle name="Accent6 14 2" xfId="23056"/>
    <cellStyle name="Accent6 14 3" xfId="23057"/>
    <cellStyle name="Accent6 15" xfId="23058"/>
    <cellStyle name="Accent6 15 2" xfId="23059"/>
    <cellStyle name="Accent6 15 3" xfId="23060"/>
    <cellStyle name="Accent6 16" xfId="23061"/>
    <cellStyle name="Accent6 16 2" xfId="23062"/>
    <cellStyle name="Accent6 16 3" xfId="23063"/>
    <cellStyle name="Accent6 17" xfId="23064"/>
    <cellStyle name="Accent6 17 2" xfId="23065"/>
    <cellStyle name="Accent6 17 3" xfId="23066"/>
    <cellStyle name="Accent6 18" xfId="23067"/>
    <cellStyle name="Accent6 18 2" xfId="23068"/>
    <cellStyle name="Accent6 18 3" xfId="23069"/>
    <cellStyle name="Accent6 19" xfId="23070"/>
    <cellStyle name="Accent6 19 2" xfId="23071"/>
    <cellStyle name="Accent6 19 3" xfId="23072"/>
    <cellStyle name="Accent6 2" xfId="335"/>
    <cellStyle name="Accent6 2 10" xfId="23074"/>
    <cellStyle name="Accent6 2 11" xfId="23075"/>
    <cellStyle name="Accent6 2 12" xfId="23076"/>
    <cellStyle name="Accent6 2 13" xfId="23077"/>
    <cellStyle name="Accent6 2 14" xfId="23078"/>
    <cellStyle name="Accent6 2 15" xfId="23079"/>
    <cellStyle name="Accent6 2 16" xfId="23080"/>
    <cellStyle name="Accent6 2 17" xfId="23081"/>
    <cellStyle name="Accent6 2 18" xfId="23082"/>
    <cellStyle name="Accent6 2 19" xfId="23083"/>
    <cellStyle name="Accent6 2 2" xfId="23073"/>
    <cellStyle name="Accent6 2 2 2" xfId="55385"/>
    <cellStyle name="Accent6 2 20" xfId="23084"/>
    <cellStyle name="Accent6 2 21" xfId="23085"/>
    <cellStyle name="Accent6 2 22" xfId="23086"/>
    <cellStyle name="Accent6 2 23" xfId="23087"/>
    <cellStyle name="Accent6 2 24" xfId="23088"/>
    <cellStyle name="Accent6 2 25" xfId="23089"/>
    <cellStyle name="Accent6 2 26" xfId="23090"/>
    <cellStyle name="Accent6 2 27" xfId="23091"/>
    <cellStyle name="Accent6 2 28" xfId="23092"/>
    <cellStyle name="Accent6 2 29" xfId="23093"/>
    <cellStyle name="Accent6 2 3" xfId="23094"/>
    <cellStyle name="Accent6 2 30" xfId="23095"/>
    <cellStyle name="Accent6 2 31" xfId="23042"/>
    <cellStyle name="Accent6 2 32" xfId="1158"/>
    <cellStyle name="Accent6 2 33" xfId="54503"/>
    <cellStyle name="Accent6 2 4" xfId="23096"/>
    <cellStyle name="Accent6 2 5" xfId="23097"/>
    <cellStyle name="Accent6 2 6" xfId="23098"/>
    <cellStyle name="Accent6 2 7" xfId="23099"/>
    <cellStyle name="Accent6 2 8" xfId="23100"/>
    <cellStyle name="Accent6 2 9" xfId="23101"/>
    <cellStyle name="Accent6 20" xfId="23102"/>
    <cellStyle name="Accent6 20 2" xfId="23103"/>
    <cellStyle name="Accent6 20 3" xfId="23104"/>
    <cellStyle name="Accent6 21" xfId="23105"/>
    <cellStyle name="Accent6 21 2" xfId="23106"/>
    <cellStyle name="Accent6 21 3" xfId="23107"/>
    <cellStyle name="Accent6 22" xfId="23108"/>
    <cellStyle name="Accent6 22 2" xfId="23109"/>
    <cellStyle name="Accent6 22 3" xfId="23110"/>
    <cellStyle name="Accent6 23" xfId="23111"/>
    <cellStyle name="Accent6 23 2" xfId="23112"/>
    <cellStyle name="Accent6 23 3" xfId="23113"/>
    <cellStyle name="Accent6 24" xfId="23114"/>
    <cellStyle name="Accent6 24 2" xfId="23115"/>
    <cellStyle name="Accent6 24 3" xfId="23116"/>
    <cellStyle name="Accent6 25" xfId="23117"/>
    <cellStyle name="Accent6 25 2" xfId="23118"/>
    <cellStyle name="Accent6 25 3" xfId="23119"/>
    <cellStyle name="Accent6 26" xfId="23120"/>
    <cellStyle name="Accent6 26 2" xfId="23121"/>
    <cellStyle name="Accent6 26 3" xfId="23122"/>
    <cellStyle name="Accent6 27" xfId="23123"/>
    <cellStyle name="Accent6 27 2" xfId="23124"/>
    <cellStyle name="Accent6 27 3" xfId="23125"/>
    <cellStyle name="Accent6 28" xfId="23126"/>
    <cellStyle name="Accent6 28 2" xfId="23127"/>
    <cellStyle name="Accent6 28 3" xfId="23128"/>
    <cellStyle name="Accent6 29" xfId="23129"/>
    <cellStyle name="Accent6 29 2" xfId="23130"/>
    <cellStyle name="Accent6 29 3" xfId="23131"/>
    <cellStyle name="Accent6 3" xfId="336"/>
    <cellStyle name="Accent6 3 2" xfId="23132"/>
    <cellStyle name="Accent6 30" xfId="23133"/>
    <cellStyle name="Accent6 30 2" xfId="23134"/>
    <cellStyle name="Accent6 31" xfId="23135"/>
    <cellStyle name="Accent6 32" xfId="1029"/>
    <cellStyle name="Accent6 4" xfId="23136"/>
    <cellStyle name="Accent6 4 2" xfId="23137"/>
    <cellStyle name="Accent6 4 3" xfId="23138"/>
    <cellStyle name="Accent6 5" xfId="23139"/>
    <cellStyle name="Accent6 5 2" xfId="23140"/>
    <cellStyle name="Accent6 5 3" xfId="23141"/>
    <cellStyle name="Accent6 6" xfId="23142"/>
    <cellStyle name="Accent6 6 2" xfId="23143"/>
    <cellStyle name="Accent6 6 3" xfId="23144"/>
    <cellStyle name="Accent6 7" xfId="23145"/>
    <cellStyle name="Accent6 7 2" xfId="23146"/>
    <cellStyle name="Accent6 7 3" xfId="23147"/>
    <cellStyle name="Accent6 8" xfId="23148"/>
    <cellStyle name="Accent6 8 2" xfId="23149"/>
    <cellStyle name="Accent6 8 3" xfId="23150"/>
    <cellStyle name="Accent6 9" xfId="23151"/>
    <cellStyle name="Accent6 9 2" xfId="23152"/>
    <cellStyle name="Accent6 9 3" xfId="23153"/>
    <cellStyle name="ÅëÈ­ [0]_¿µ¹®Á¶Á÷µµ" xfId="337"/>
    <cellStyle name="ÅëÈ­_¿µ¹®Á¶Á÷µµ" xfId="338"/>
    <cellStyle name="ÄÞ¸¶ [0]_±âÅ¸" xfId="339"/>
    <cellStyle name="ÄÞ¸¶_±âÅ¸" xfId="340"/>
    <cellStyle name="Bad 10" xfId="23155"/>
    <cellStyle name="Bad 10 2" xfId="23156"/>
    <cellStyle name="Bad 10 3" xfId="23157"/>
    <cellStyle name="Bad 11" xfId="23158"/>
    <cellStyle name="Bad 11 2" xfId="23159"/>
    <cellStyle name="Bad 11 3" xfId="23160"/>
    <cellStyle name="Bad 12" xfId="23161"/>
    <cellStyle name="Bad 12 2" xfId="23162"/>
    <cellStyle name="Bad 12 3" xfId="23163"/>
    <cellStyle name="Bad 13" xfId="23164"/>
    <cellStyle name="Bad 13 2" xfId="23165"/>
    <cellStyle name="Bad 13 3" xfId="23166"/>
    <cellStyle name="Bad 14" xfId="23167"/>
    <cellStyle name="Bad 14 2" xfId="23168"/>
    <cellStyle name="Bad 14 3" xfId="23169"/>
    <cellStyle name="Bad 15" xfId="23170"/>
    <cellStyle name="Bad 15 2" xfId="23171"/>
    <cellStyle name="Bad 15 3" xfId="23172"/>
    <cellStyle name="Bad 16" xfId="23173"/>
    <cellStyle name="Bad 16 2" xfId="23174"/>
    <cellStyle name="Bad 16 3" xfId="23175"/>
    <cellStyle name="Bad 17" xfId="23176"/>
    <cellStyle name="Bad 17 2" xfId="23177"/>
    <cellStyle name="Bad 17 3" xfId="23178"/>
    <cellStyle name="Bad 18" xfId="23179"/>
    <cellStyle name="Bad 18 2" xfId="23180"/>
    <cellStyle name="Bad 18 3" xfId="23181"/>
    <cellStyle name="Bad 19" xfId="23182"/>
    <cellStyle name="Bad 19 2" xfId="23183"/>
    <cellStyle name="Bad 19 3" xfId="23184"/>
    <cellStyle name="Bad 2" xfId="341"/>
    <cellStyle name="Bad 2 10" xfId="23186"/>
    <cellStyle name="Bad 2 11" xfId="23187"/>
    <cellStyle name="Bad 2 12" xfId="23188"/>
    <cellStyle name="Bad 2 13" xfId="23189"/>
    <cellStyle name="Bad 2 14" xfId="23190"/>
    <cellStyle name="Bad 2 15" xfId="23191"/>
    <cellStyle name="Bad 2 16" xfId="23192"/>
    <cellStyle name="Bad 2 17" xfId="23193"/>
    <cellStyle name="Bad 2 18" xfId="23194"/>
    <cellStyle name="Bad 2 19" xfId="23195"/>
    <cellStyle name="Bad 2 2" xfId="23185"/>
    <cellStyle name="Bad 2 2 2" xfId="55386"/>
    <cellStyle name="Bad 2 20" xfId="23196"/>
    <cellStyle name="Bad 2 21" xfId="23197"/>
    <cellStyle name="Bad 2 22" xfId="23198"/>
    <cellStyle name="Bad 2 23" xfId="23199"/>
    <cellStyle name="Bad 2 24" xfId="23200"/>
    <cellStyle name="Bad 2 25" xfId="23201"/>
    <cellStyle name="Bad 2 26" xfId="23202"/>
    <cellStyle name="Bad 2 27" xfId="23203"/>
    <cellStyle name="Bad 2 28" xfId="23204"/>
    <cellStyle name="Bad 2 29" xfId="23205"/>
    <cellStyle name="Bad 2 3" xfId="23206"/>
    <cellStyle name="Bad 2 30" xfId="23207"/>
    <cellStyle name="Bad 2 31" xfId="23154"/>
    <cellStyle name="Bad 2 32" xfId="1159"/>
    <cellStyle name="Bad 2 33" xfId="54504"/>
    <cellStyle name="Bad 2 4" xfId="23208"/>
    <cellStyle name="Bad 2 5" xfId="23209"/>
    <cellStyle name="Bad 2 6" xfId="23210"/>
    <cellStyle name="Bad 2 7" xfId="23211"/>
    <cellStyle name="Bad 2 8" xfId="23212"/>
    <cellStyle name="Bad 2 9" xfId="23213"/>
    <cellStyle name="Bad 20" xfId="23214"/>
    <cellStyle name="Bad 20 2" xfId="23215"/>
    <cellStyle name="Bad 20 3" xfId="23216"/>
    <cellStyle name="Bad 21" xfId="23217"/>
    <cellStyle name="Bad 21 2" xfId="23218"/>
    <cellStyle name="Bad 21 3" xfId="23219"/>
    <cellStyle name="Bad 22" xfId="23220"/>
    <cellStyle name="Bad 22 2" xfId="23221"/>
    <cellStyle name="Bad 22 3" xfId="23222"/>
    <cellStyle name="Bad 23" xfId="23223"/>
    <cellStyle name="Bad 23 2" xfId="23224"/>
    <cellStyle name="Bad 23 3" xfId="23225"/>
    <cellStyle name="Bad 24" xfId="23226"/>
    <cellStyle name="Bad 24 2" xfId="23227"/>
    <cellStyle name="Bad 24 3" xfId="23228"/>
    <cellStyle name="Bad 25" xfId="23229"/>
    <cellStyle name="Bad 25 2" xfId="23230"/>
    <cellStyle name="Bad 25 3" xfId="23231"/>
    <cellStyle name="Bad 26" xfId="23232"/>
    <cellStyle name="Bad 26 2" xfId="23233"/>
    <cellStyle name="Bad 26 3" xfId="23234"/>
    <cellStyle name="Bad 27" xfId="23235"/>
    <cellStyle name="Bad 27 2" xfId="23236"/>
    <cellStyle name="Bad 27 3" xfId="23237"/>
    <cellStyle name="Bad 28" xfId="23238"/>
    <cellStyle name="Bad 28 2" xfId="23239"/>
    <cellStyle name="Bad 28 3" xfId="23240"/>
    <cellStyle name="Bad 29" xfId="23241"/>
    <cellStyle name="Bad 29 2" xfId="23242"/>
    <cellStyle name="Bad 29 3" xfId="23243"/>
    <cellStyle name="Bad 3" xfId="342"/>
    <cellStyle name="Bad 3 2" xfId="23244"/>
    <cellStyle name="Bad 30" xfId="23245"/>
    <cellStyle name="Bad 30 2" xfId="23246"/>
    <cellStyle name="Bad 31" xfId="23247"/>
    <cellStyle name="Bad 32" xfId="999"/>
    <cellStyle name="Bad 33" xfId="54443"/>
    <cellStyle name="Bad 4" xfId="23248"/>
    <cellStyle name="Bad 4 2" xfId="23249"/>
    <cellStyle name="Bad 4 3" xfId="23250"/>
    <cellStyle name="Bad 5" xfId="23251"/>
    <cellStyle name="Bad 5 2" xfId="23252"/>
    <cellStyle name="Bad 5 3" xfId="23253"/>
    <cellStyle name="Bad 6" xfId="23254"/>
    <cellStyle name="Bad 6 2" xfId="23255"/>
    <cellStyle name="Bad 6 3" xfId="23256"/>
    <cellStyle name="Bad 7" xfId="23257"/>
    <cellStyle name="Bad 7 2" xfId="23258"/>
    <cellStyle name="Bad 7 3" xfId="23259"/>
    <cellStyle name="Bad 8" xfId="23260"/>
    <cellStyle name="Bad 8 2" xfId="23261"/>
    <cellStyle name="Bad 8 3" xfId="23262"/>
    <cellStyle name="Bad 9" xfId="23263"/>
    <cellStyle name="Bad 9 2" xfId="23264"/>
    <cellStyle name="Bad 9 3" xfId="23265"/>
    <cellStyle name="blp_column_header" xfId="343"/>
    <cellStyle name="Ç¥ÁØ_¿ù°£¿ä¾àº¸°í" xfId="344"/>
    <cellStyle name="calc" xfId="345"/>
    <cellStyle name="Calcolo" xfId="346"/>
    <cellStyle name="Calculation 10" xfId="23267"/>
    <cellStyle name="Calculation 10 2" xfId="23268"/>
    <cellStyle name="Calculation 10 3" xfId="23269"/>
    <cellStyle name="Calculation 11" xfId="23270"/>
    <cellStyle name="Calculation 11 2" xfId="23271"/>
    <cellStyle name="Calculation 11 3" xfId="23272"/>
    <cellStyle name="Calculation 12" xfId="23273"/>
    <cellStyle name="Calculation 12 2" xfId="23274"/>
    <cellStyle name="Calculation 12 3" xfId="23275"/>
    <cellStyle name="Calculation 13" xfId="23276"/>
    <cellStyle name="Calculation 13 2" xfId="23277"/>
    <cellStyle name="Calculation 13 3" xfId="23278"/>
    <cellStyle name="Calculation 14" xfId="23279"/>
    <cellStyle name="Calculation 14 2" xfId="23280"/>
    <cellStyle name="Calculation 14 3" xfId="23281"/>
    <cellStyle name="Calculation 15" xfId="23282"/>
    <cellStyle name="Calculation 15 2" xfId="23283"/>
    <cellStyle name="Calculation 15 3" xfId="23284"/>
    <cellStyle name="Calculation 16" xfId="23285"/>
    <cellStyle name="Calculation 16 2" xfId="23286"/>
    <cellStyle name="Calculation 16 3" xfId="23287"/>
    <cellStyle name="Calculation 17" xfId="23288"/>
    <cellStyle name="Calculation 17 2" xfId="23289"/>
    <cellStyle name="Calculation 17 3" xfId="23290"/>
    <cellStyle name="Calculation 18" xfId="23291"/>
    <cellStyle name="Calculation 18 2" xfId="23292"/>
    <cellStyle name="Calculation 18 3" xfId="23293"/>
    <cellStyle name="Calculation 19" xfId="23294"/>
    <cellStyle name="Calculation 19 2" xfId="23295"/>
    <cellStyle name="Calculation 19 3" xfId="23296"/>
    <cellStyle name="Calculation 2" xfId="347"/>
    <cellStyle name="Calculation 2 10" xfId="23298"/>
    <cellStyle name="Calculation 2 11" xfId="23299"/>
    <cellStyle name="Calculation 2 12" xfId="23300"/>
    <cellStyle name="Calculation 2 13" xfId="23301"/>
    <cellStyle name="Calculation 2 14" xfId="23302"/>
    <cellStyle name="Calculation 2 15" xfId="23303"/>
    <cellStyle name="Calculation 2 16" xfId="23304"/>
    <cellStyle name="Calculation 2 17" xfId="23305"/>
    <cellStyle name="Calculation 2 18" xfId="23306"/>
    <cellStyle name="Calculation 2 19" xfId="23307"/>
    <cellStyle name="Calculation 2 2" xfId="23297"/>
    <cellStyle name="Calculation 2 2 2" xfId="55387"/>
    <cellStyle name="Calculation 2 20" xfId="23308"/>
    <cellStyle name="Calculation 2 21" xfId="23309"/>
    <cellStyle name="Calculation 2 22" xfId="23310"/>
    <cellStyle name="Calculation 2 23" xfId="23311"/>
    <cellStyle name="Calculation 2 24" xfId="23312"/>
    <cellStyle name="Calculation 2 25" xfId="23313"/>
    <cellStyle name="Calculation 2 26" xfId="23314"/>
    <cellStyle name="Calculation 2 27" xfId="23315"/>
    <cellStyle name="Calculation 2 28" xfId="23316"/>
    <cellStyle name="Calculation 2 29" xfId="23317"/>
    <cellStyle name="Calculation 2 3" xfId="23318"/>
    <cellStyle name="Calculation 2 3 2" xfId="55587"/>
    <cellStyle name="Calculation 2 30" xfId="23319"/>
    <cellStyle name="Calculation 2 31" xfId="23266"/>
    <cellStyle name="Calculation 2 32" xfId="1160"/>
    <cellStyle name="Calculation 2 33" xfId="54505"/>
    <cellStyle name="Calculation 2 4" xfId="23320"/>
    <cellStyle name="Calculation 2 5" xfId="23321"/>
    <cellStyle name="Calculation 2 6" xfId="23322"/>
    <cellStyle name="Calculation 2 7" xfId="23323"/>
    <cellStyle name="Calculation 2 8" xfId="23324"/>
    <cellStyle name="Calculation 2 9" xfId="23325"/>
    <cellStyle name="Calculation 20" xfId="23326"/>
    <cellStyle name="Calculation 20 2" xfId="23327"/>
    <cellStyle name="Calculation 20 3" xfId="23328"/>
    <cellStyle name="Calculation 21" xfId="23329"/>
    <cellStyle name="Calculation 21 2" xfId="23330"/>
    <cellStyle name="Calculation 21 3" xfId="23331"/>
    <cellStyle name="Calculation 22" xfId="23332"/>
    <cellStyle name="Calculation 22 2" xfId="23333"/>
    <cellStyle name="Calculation 22 3" xfId="23334"/>
    <cellStyle name="Calculation 23" xfId="23335"/>
    <cellStyle name="Calculation 23 2" xfId="23336"/>
    <cellStyle name="Calculation 23 3" xfId="23337"/>
    <cellStyle name="Calculation 24" xfId="23338"/>
    <cellStyle name="Calculation 24 2" xfId="23339"/>
    <cellStyle name="Calculation 24 3" xfId="23340"/>
    <cellStyle name="Calculation 25" xfId="23341"/>
    <cellStyle name="Calculation 25 2" xfId="23342"/>
    <cellStyle name="Calculation 25 3" xfId="23343"/>
    <cellStyle name="Calculation 26" xfId="23344"/>
    <cellStyle name="Calculation 26 2" xfId="23345"/>
    <cellStyle name="Calculation 26 3" xfId="23346"/>
    <cellStyle name="Calculation 27" xfId="23347"/>
    <cellStyle name="Calculation 27 2" xfId="23348"/>
    <cellStyle name="Calculation 27 3" xfId="23349"/>
    <cellStyle name="Calculation 28" xfId="23350"/>
    <cellStyle name="Calculation 28 2" xfId="23351"/>
    <cellStyle name="Calculation 28 3" xfId="23352"/>
    <cellStyle name="Calculation 29" xfId="23353"/>
    <cellStyle name="Calculation 29 2" xfId="23354"/>
    <cellStyle name="Calculation 29 3" xfId="23355"/>
    <cellStyle name="Calculation 3" xfId="348"/>
    <cellStyle name="Calculation 3 2" xfId="23356"/>
    <cellStyle name="Calculation 30" xfId="23357"/>
    <cellStyle name="Calculation 30 2" xfId="23358"/>
    <cellStyle name="Calculation 31" xfId="23359"/>
    <cellStyle name="Calculation 32" xfId="1003"/>
    <cellStyle name="Calculation 33" xfId="54444"/>
    <cellStyle name="Calculation 4" xfId="23360"/>
    <cellStyle name="Calculation 4 2" xfId="23361"/>
    <cellStyle name="Calculation 4 3" xfId="23362"/>
    <cellStyle name="Calculation 5" xfId="23363"/>
    <cellStyle name="Calculation 5 2" xfId="23364"/>
    <cellStyle name="Calculation 5 3" xfId="23365"/>
    <cellStyle name="Calculation 6" xfId="23366"/>
    <cellStyle name="Calculation 6 2" xfId="23367"/>
    <cellStyle name="Calculation 6 3" xfId="23368"/>
    <cellStyle name="Calculation 7" xfId="23369"/>
    <cellStyle name="Calculation 7 2" xfId="23370"/>
    <cellStyle name="Calculation 7 3" xfId="23371"/>
    <cellStyle name="Calculation 8" xfId="23372"/>
    <cellStyle name="Calculation 8 2" xfId="23373"/>
    <cellStyle name="Calculation 8 3" xfId="23374"/>
    <cellStyle name="Calculation 9" xfId="23375"/>
    <cellStyle name="Calculation 9 2" xfId="23376"/>
    <cellStyle name="Calculation 9 3" xfId="23377"/>
    <cellStyle name="Cella collegata" xfId="349"/>
    <cellStyle name="Cella da controllare" xfId="350"/>
    <cellStyle name="Check Cell 10" xfId="23379"/>
    <cellStyle name="Check Cell 10 2" xfId="23380"/>
    <cellStyle name="Check Cell 10 3" xfId="23381"/>
    <cellStyle name="Check Cell 11" xfId="23382"/>
    <cellStyle name="Check Cell 11 2" xfId="23383"/>
    <cellStyle name="Check Cell 11 3" xfId="23384"/>
    <cellStyle name="Check Cell 12" xfId="23385"/>
    <cellStyle name="Check Cell 12 2" xfId="23386"/>
    <cellStyle name="Check Cell 12 3" xfId="23387"/>
    <cellStyle name="Check Cell 13" xfId="23388"/>
    <cellStyle name="Check Cell 13 2" xfId="23389"/>
    <cellStyle name="Check Cell 13 3" xfId="23390"/>
    <cellStyle name="Check Cell 14" xfId="23391"/>
    <cellStyle name="Check Cell 14 2" xfId="23392"/>
    <cellStyle name="Check Cell 14 3" xfId="23393"/>
    <cellStyle name="Check Cell 15" xfId="23394"/>
    <cellStyle name="Check Cell 15 2" xfId="23395"/>
    <cellStyle name="Check Cell 15 3" xfId="23396"/>
    <cellStyle name="Check Cell 16" xfId="23397"/>
    <cellStyle name="Check Cell 16 2" xfId="23398"/>
    <cellStyle name="Check Cell 16 3" xfId="23399"/>
    <cellStyle name="Check Cell 17" xfId="23400"/>
    <cellStyle name="Check Cell 17 2" xfId="23401"/>
    <cellStyle name="Check Cell 17 3" xfId="23402"/>
    <cellStyle name="Check Cell 18" xfId="23403"/>
    <cellStyle name="Check Cell 18 2" xfId="23404"/>
    <cellStyle name="Check Cell 18 3" xfId="23405"/>
    <cellStyle name="Check Cell 19" xfId="23406"/>
    <cellStyle name="Check Cell 19 2" xfId="23407"/>
    <cellStyle name="Check Cell 19 3" xfId="23408"/>
    <cellStyle name="Check Cell 2" xfId="351"/>
    <cellStyle name="Check Cell 2 10" xfId="23410"/>
    <cellStyle name="Check Cell 2 11" xfId="23411"/>
    <cellStyle name="Check Cell 2 12" xfId="23412"/>
    <cellStyle name="Check Cell 2 13" xfId="23413"/>
    <cellStyle name="Check Cell 2 14" xfId="23414"/>
    <cellStyle name="Check Cell 2 15" xfId="23415"/>
    <cellStyle name="Check Cell 2 16" xfId="23416"/>
    <cellStyle name="Check Cell 2 17" xfId="23417"/>
    <cellStyle name="Check Cell 2 18" xfId="23418"/>
    <cellStyle name="Check Cell 2 19" xfId="23419"/>
    <cellStyle name="Check Cell 2 2" xfId="23409"/>
    <cellStyle name="Check Cell 2 2 2" xfId="55388"/>
    <cellStyle name="Check Cell 2 20" xfId="23420"/>
    <cellStyle name="Check Cell 2 21" xfId="23421"/>
    <cellStyle name="Check Cell 2 22" xfId="23422"/>
    <cellStyle name="Check Cell 2 23" xfId="23423"/>
    <cellStyle name="Check Cell 2 24" xfId="23424"/>
    <cellStyle name="Check Cell 2 25" xfId="23425"/>
    <cellStyle name="Check Cell 2 26" xfId="23426"/>
    <cellStyle name="Check Cell 2 27" xfId="23427"/>
    <cellStyle name="Check Cell 2 28" xfId="23428"/>
    <cellStyle name="Check Cell 2 29" xfId="23429"/>
    <cellStyle name="Check Cell 2 3" xfId="23430"/>
    <cellStyle name="Check Cell 2 30" xfId="23431"/>
    <cellStyle name="Check Cell 2 31" xfId="23378"/>
    <cellStyle name="Check Cell 2 32" xfId="1161"/>
    <cellStyle name="Check Cell 2 33" xfId="54506"/>
    <cellStyle name="Check Cell 2 4" xfId="23432"/>
    <cellStyle name="Check Cell 2 5" xfId="23433"/>
    <cellStyle name="Check Cell 2 6" xfId="23434"/>
    <cellStyle name="Check Cell 2 7" xfId="23435"/>
    <cellStyle name="Check Cell 2 8" xfId="23436"/>
    <cellStyle name="Check Cell 2 9" xfId="23437"/>
    <cellStyle name="Check Cell 20" xfId="23438"/>
    <cellStyle name="Check Cell 20 2" xfId="23439"/>
    <cellStyle name="Check Cell 20 3" xfId="23440"/>
    <cellStyle name="Check Cell 21" xfId="23441"/>
    <cellStyle name="Check Cell 21 2" xfId="23442"/>
    <cellStyle name="Check Cell 21 3" xfId="23443"/>
    <cellStyle name="Check Cell 22" xfId="23444"/>
    <cellStyle name="Check Cell 22 2" xfId="23445"/>
    <cellStyle name="Check Cell 22 3" xfId="23446"/>
    <cellStyle name="Check Cell 23" xfId="23447"/>
    <cellStyle name="Check Cell 23 2" xfId="23448"/>
    <cellStyle name="Check Cell 23 3" xfId="23449"/>
    <cellStyle name="Check Cell 24" xfId="23450"/>
    <cellStyle name="Check Cell 24 2" xfId="23451"/>
    <cellStyle name="Check Cell 24 3" xfId="23452"/>
    <cellStyle name="Check Cell 25" xfId="23453"/>
    <cellStyle name="Check Cell 25 2" xfId="23454"/>
    <cellStyle name="Check Cell 25 3" xfId="23455"/>
    <cellStyle name="Check Cell 26" xfId="23456"/>
    <cellStyle name="Check Cell 26 2" xfId="23457"/>
    <cellStyle name="Check Cell 26 3" xfId="23458"/>
    <cellStyle name="Check Cell 27" xfId="23459"/>
    <cellStyle name="Check Cell 27 2" xfId="23460"/>
    <cellStyle name="Check Cell 27 3" xfId="23461"/>
    <cellStyle name="Check Cell 28" xfId="23462"/>
    <cellStyle name="Check Cell 28 2" xfId="23463"/>
    <cellStyle name="Check Cell 28 3" xfId="23464"/>
    <cellStyle name="Check Cell 29" xfId="23465"/>
    <cellStyle name="Check Cell 29 2" xfId="23466"/>
    <cellStyle name="Check Cell 29 3" xfId="23467"/>
    <cellStyle name="Check Cell 3" xfId="352"/>
    <cellStyle name="Check Cell 3 2" xfId="23468"/>
    <cellStyle name="Check Cell 30" xfId="23469"/>
    <cellStyle name="Check Cell 30 2" xfId="23470"/>
    <cellStyle name="Check Cell 31" xfId="23471"/>
    <cellStyle name="Check Cell 32" xfId="1005"/>
    <cellStyle name="Check Cell 33" xfId="54445"/>
    <cellStyle name="Check Cell 4" xfId="23472"/>
    <cellStyle name="Check Cell 4 2" xfId="23473"/>
    <cellStyle name="Check Cell 4 3" xfId="23474"/>
    <cellStyle name="Check Cell 5" xfId="23475"/>
    <cellStyle name="Check Cell 5 2" xfId="23476"/>
    <cellStyle name="Check Cell 5 3" xfId="23477"/>
    <cellStyle name="Check Cell 6" xfId="23478"/>
    <cellStyle name="Check Cell 6 2" xfId="23479"/>
    <cellStyle name="Check Cell 6 3" xfId="23480"/>
    <cellStyle name="Check Cell 7" xfId="23481"/>
    <cellStyle name="Check Cell 7 2" xfId="23482"/>
    <cellStyle name="Check Cell 7 3" xfId="23483"/>
    <cellStyle name="Check Cell 8" xfId="23484"/>
    <cellStyle name="Check Cell 8 2" xfId="23485"/>
    <cellStyle name="Check Cell 8 3" xfId="23486"/>
    <cellStyle name="Check Cell 9" xfId="23487"/>
    <cellStyle name="Check Cell 9 2" xfId="23488"/>
    <cellStyle name="Check Cell 9 3" xfId="23489"/>
    <cellStyle name="Ciccio" xfId="910"/>
    <cellStyle name="Ciccio 2" xfId="948"/>
    <cellStyle name="Colore 1" xfId="353"/>
    <cellStyle name="Colore 2" xfId="354"/>
    <cellStyle name="Colore 3" xfId="355"/>
    <cellStyle name="Colore 4" xfId="356"/>
    <cellStyle name="Colore 5" xfId="357"/>
    <cellStyle name="Colore 6" xfId="358"/>
    <cellStyle name="Column Heading" xfId="23490"/>
    <cellStyle name="Column Heading 2" xfId="23491"/>
    <cellStyle name="Column Heading 3" xfId="23492"/>
    <cellStyle name="Column Heading 4" xfId="23493"/>
    <cellStyle name="Comma" xfId="359" builtinId="3"/>
    <cellStyle name="Comma [0] 2" xfId="992"/>
    <cellStyle name="Comma 2" xfId="360"/>
    <cellStyle name="Comma 2 2" xfId="361"/>
    <cellStyle name="Comma 2 2 2" xfId="362"/>
    <cellStyle name="Comma 2 2 2 2" xfId="363"/>
    <cellStyle name="Comma 2 2 2 2 2" xfId="55391"/>
    <cellStyle name="Comma 2 2 2 3" xfId="55390"/>
    <cellStyle name="Comma 2 2 3" xfId="364"/>
    <cellStyle name="Comma 2 2 3 2" xfId="365"/>
    <cellStyle name="Comma 2 2 3 2 2" xfId="55393"/>
    <cellStyle name="Comma 2 2 3 3" xfId="55392"/>
    <cellStyle name="Comma 2 2 4" xfId="366"/>
    <cellStyle name="Comma 2 2 4 2" xfId="55394"/>
    <cellStyle name="Comma 2 2 5" xfId="367"/>
    <cellStyle name="Comma 2 2 5 2" xfId="55395"/>
    <cellStyle name="Comma 2 2 6" xfId="368"/>
    <cellStyle name="Comma 2 2 6 2" xfId="55396"/>
    <cellStyle name="Comma 2 2 7" xfId="982"/>
    <cellStyle name="Comma 2 2 8" xfId="55389"/>
    <cellStyle name="Comma 2 3" xfId="369"/>
    <cellStyle name="Comma 2 3 2" xfId="370"/>
    <cellStyle name="Comma 2 3 2 2" xfId="371"/>
    <cellStyle name="Comma 2 3 2 2 2" xfId="55399"/>
    <cellStyle name="Comma 2 3 2 3" xfId="55398"/>
    <cellStyle name="Comma 2 3 3" xfId="372"/>
    <cellStyle name="Comma 2 3 3 2" xfId="373"/>
    <cellStyle name="Comma 2 3 3 2 2" xfId="55401"/>
    <cellStyle name="Comma 2 3 3 3" xfId="55400"/>
    <cellStyle name="Comma 2 3 4" xfId="374"/>
    <cellStyle name="Comma 2 3 4 2" xfId="55402"/>
    <cellStyle name="Comma 2 3 5" xfId="375"/>
    <cellStyle name="Comma 2 3 5 2" xfId="55403"/>
    <cellStyle name="Comma 2 3 6" xfId="376"/>
    <cellStyle name="Comma 2 3 6 2" xfId="55404"/>
    <cellStyle name="Comma 2 3 7" xfId="55397"/>
    <cellStyle name="Comma 2 4" xfId="377"/>
    <cellStyle name="Comma 2 4 2" xfId="378"/>
    <cellStyle name="Comma 2 4 2 2" xfId="379"/>
    <cellStyle name="Comma 2 4 2 2 2" xfId="55407"/>
    <cellStyle name="Comma 2 4 2 3" xfId="55406"/>
    <cellStyle name="Comma 2 4 3" xfId="380"/>
    <cellStyle name="Comma 2 4 3 2" xfId="381"/>
    <cellStyle name="Comma 2 4 3 2 2" xfId="55409"/>
    <cellStyle name="Comma 2 4 3 3" xfId="55408"/>
    <cellStyle name="Comma 2 4 4" xfId="382"/>
    <cellStyle name="Comma 2 4 4 2" xfId="55410"/>
    <cellStyle name="Comma 2 4 5" xfId="383"/>
    <cellStyle name="Comma 2 4 5 2" xfId="55411"/>
    <cellStyle name="Comma 2 4 6" xfId="384"/>
    <cellStyle name="Comma 2 4 6 2" xfId="55412"/>
    <cellStyle name="Comma 2 4 7" xfId="55405"/>
    <cellStyle name="Comma 2 5" xfId="385"/>
    <cellStyle name="Comma 2 6" xfId="386"/>
    <cellStyle name="Comma 2 6 2" xfId="387"/>
    <cellStyle name="Comma 2 6 2 2" xfId="55414"/>
    <cellStyle name="Comma 2 6 3" xfId="55413"/>
    <cellStyle name="Comma 2 7" xfId="388"/>
    <cellStyle name="Comma 2 7 2" xfId="389"/>
    <cellStyle name="Comma 2 7 2 2" xfId="55416"/>
    <cellStyle name="Comma 2 7 3" xfId="55415"/>
    <cellStyle name="Comma 2 8" xfId="390"/>
    <cellStyle name="Comma 2 8 2" xfId="55417"/>
    <cellStyle name="Comma 2 9" xfId="391"/>
    <cellStyle name="Comma 2 9 2" xfId="55418"/>
    <cellStyle name="Comma 3" xfId="392"/>
    <cellStyle name="Comma 3 2" xfId="1178"/>
    <cellStyle name="Comma 4" xfId="916"/>
    <cellStyle name="Comma 4 2" xfId="944"/>
    <cellStyle name="Comma 5" xfId="943"/>
    <cellStyle name="Comma 5 2" xfId="5903"/>
    <cellStyle name="Comma 5 3" xfId="3997"/>
    <cellStyle name="Comma 5 4" xfId="9825"/>
    <cellStyle name="Comma 5 5" xfId="2987"/>
    <cellStyle name="Comma 6" xfId="908"/>
    <cellStyle name="Comma 7" xfId="913"/>
    <cellStyle name="Comma 8" xfId="905"/>
    <cellStyle name="Comma 9" xfId="915"/>
    <cellStyle name="Comma0" xfId="393"/>
    <cellStyle name="Comma0 2" xfId="394"/>
    <cellStyle name="Comma0 2 2" xfId="55059"/>
    <cellStyle name="Comma0 3" xfId="395"/>
    <cellStyle name="Comma0 3 2" xfId="55082"/>
    <cellStyle name="Comma0 4" xfId="54650"/>
    <cellStyle name="Comma0 4 2" xfId="55179"/>
    <cellStyle name="Currency 2" xfId="1179"/>
    <cellStyle name="Currency 3" xfId="2988"/>
    <cellStyle name="Currency 3 2" xfId="5904"/>
    <cellStyle name="Currency 3 3" xfId="3998"/>
    <cellStyle name="Currency 3 4" xfId="9826"/>
    <cellStyle name="Currency0" xfId="396"/>
    <cellStyle name="Currency0 2" xfId="397"/>
    <cellStyle name="Currency0 2 2" xfId="55061"/>
    <cellStyle name="Currency0 3" xfId="398"/>
    <cellStyle name="Currency0 3 2" xfId="55083"/>
    <cellStyle name="Currency0 4" xfId="399"/>
    <cellStyle name="Currency0 5" xfId="54651"/>
    <cellStyle name="Currency0 5 2" xfId="55180"/>
    <cellStyle name="Currency0 6" xfId="55060"/>
    <cellStyle name="Currency0_France" xfId="400"/>
    <cellStyle name="Data" xfId="401"/>
    <cellStyle name="Data 2" xfId="55588"/>
    <cellStyle name="Data1" xfId="402"/>
    <cellStyle name="Data2" xfId="403"/>
    <cellStyle name="Data3" xfId="404"/>
    <cellStyle name="Data3 2" xfId="55062"/>
    <cellStyle name="Data3 3" xfId="55691"/>
    <cellStyle name="Data4" xfId="405"/>
    <cellStyle name="Data5" xfId="406"/>
    <cellStyle name="Data5 2" xfId="55063"/>
    <cellStyle name="Data5 2 2" xfId="55786"/>
    <cellStyle name="Data5 3" xfId="55907"/>
    <cellStyle name="Data5 4" xfId="55589"/>
    <cellStyle name="DataFeed" xfId="917"/>
    <cellStyle name="DataFeed 2" xfId="914"/>
    <cellStyle name="Date" xfId="407"/>
    <cellStyle name="Date 10" xfId="23495"/>
    <cellStyle name="Date 10 10" xfId="23496"/>
    <cellStyle name="Date 10 100" xfId="23497"/>
    <cellStyle name="Date 10 101" xfId="23498"/>
    <cellStyle name="Date 10 102" xfId="23499"/>
    <cellStyle name="Date 10 103" xfId="23500"/>
    <cellStyle name="Date 10 104" xfId="23501"/>
    <cellStyle name="Date 10 105" xfId="23502"/>
    <cellStyle name="Date 10 106" xfId="23503"/>
    <cellStyle name="Date 10 107" xfId="23504"/>
    <cellStyle name="Date 10 108" xfId="23505"/>
    <cellStyle name="Date 10 109" xfId="23506"/>
    <cellStyle name="Date 10 11" xfId="23507"/>
    <cellStyle name="Date 10 110" xfId="23508"/>
    <cellStyle name="Date 10 111" xfId="23509"/>
    <cellStyle name="Date 10 112" xfId="23510"/>
    <cellStyle name="Date 10 113" xfId="23511"/>
    <cellStyle name="Date 10 114" xfId="23512"/>
    <cellStyle name="Date 10 115" xfId="23513"/>
    <cellStyle name="Date 10 116" xfId="23514"/>
    <cellStyle name="Date 10 12" xfId="23515"/>
    <cellStyle name="Date 10 13" xfId="23516"/>
    <cellStyle name="Date 10 14" xfId="23517"/>
    <cellStyle name="Date 10 15" xfId="23518"/>
    <cellStyle name="Date 10 16" xfId="23519"/>
    <cellStyle name="Date 10 17" xfId="23520"/>
    <cellStyle name="Date 10 18" xfId="23521"/>
    <cellStyle name="Date 10 19" xfId="23522"/>
    <cellStyle name="Date 10 2" xfId="23523"/>
    <cellStyle name="Date 10 20" xfId="23524"/>
    <cellStyle name="Date 10 21" xfId="23525"/>
    <cellStyle name="Date 10 22" xfId="23526"/>
    <cellStyle name="Date 10 23" xfId="23527"/>
    <cellStyle name="Date 10 24" xfId="23528"/>
    <cellStyle name="Date 10 25" xfId="23529"/>
    <cellStyle name="Date 10 26" xfId="23530"/>
    <cellStyle name="Date 10 27" xfId="23531"/>
    <cellStyle name="Date 10 28" xfId="23532"/>
    <cellStyle name="Date 10 29" xfId="23533"/>
    <cellStyle name="Date 10 3" xfId="23534"/>
    <cellStyle name="Date 10 30" xfId="23535"/>
    <cellStyle name="Date 10 31" xfId="23536"/>
    <cellStyle name="Date 10 32" xfId="23537"/>
    <cellStyle name="Date 10 33" xfId="23538"/>
    <cellStyle name="Date 10 34" xfId="23539"/>
    <cellStyle name="Date 10 35" xfId="23540"/>
    <cellStyle name="Date 10 36" xfId="23541"/>
    <cellStyle name="Date 10 37" xfId="23542"/>
    <cellStyle name="Date 10 38" xfId="23543"/>
    <cellStyle name="Date 10 39" xfId="23544"/>
    <cellStyle name="Date 10 4" xfId="23545"/>
    <cellStyle name="Date 10 40" xfId="23546"/>
    <cellStyle name="Date 10 41" xfId="23547"/>
    <cellStyle name="Date 10 42" xfId="23548"/>
    <cellStyle name="Date 10 43" xfId="23549"/>
    <cellStyle name="Date 10 44" xfId="23550"/>
    <cellStyle name="Date 10 45" xfId="23551"/>
    <cellStyle name="Date 10 46" xfId="23552"/>
    <cellStyle name="Date 10 47" xfId="23553"/>
    <cellStyle name="Date 10 48" xfId="23554"/>
    <cellStyle name="Date 10 49" xfId="23555"/>
    <cellStyle name="Date 10 5" xfId="23556"/>
    <cellStyle name="Date 10 50" xfId="23557"/>
    <cellStyle name="Date 10 51" xfId="23558"/>
    <cellStyle name="Date 10 52" xfId="23559"/>
    <cellStyle name="Date 10 53" xfId="23560"/>
    <cellStyle name="Date 10 54" xfId="23561"/>
    <cellStyle name="Date 10 55" xfId="23562"/>
    <cellStyle name="Date 10 56" xfId="23563"/>
    <cellStyle name="Date 10 57" xfId="23564"/>
    <cellStyle name="Date 10 58" xfId="23565"/>
    <cellStyle name="Date 10 59" xfId="23566"/>
    <cellStyle name="Date 10 6" xfId="23567"/>
    <cellStyle name="Date 10 60" xfId="23568"/>
    <cellStyle name="Date 10 61" xfId="23569"/>
    <cellStyle name="Date 10 62" xfId="23570"/>
    <cellStyle name="Date 10 63" xfId="23571"/>
    <cellStyle name="Date 10 64" xfId="23572"/>
    <cellStyle name="Date 10 65" xfId="23573"/>
    <cellStyle name="Date 10 66" xfId="23574"/>
    <cellStyle name="Date 10 67" xfId="23575"/>
    <cellStyle name="Date 10 68" xfId="23576"/>
    <cellStyle name="Date 10 69" xfId="23577"/>
    <cellStyle name="Date 10 7" xfId="23578"/>
    <cellStyle name="Date 10 70" xfId="23579"/>
    <cellStyle name="Date 10 71" xfId="23580"/>
    <cellStyle name="Date 10 72" xfId="23581"/>
    <cellStyle name="Date 10 73" xfId="23582"/>
    <cellStyle name="Date 10 74" xfId="23583"/>
    <cellStyle name="Date 10 75" xfId="23584"/>
    <cellStyle name="Date 10 76" xfId="23585"/>
    <cellStyle name="Date 10 77" xfId="23586"/>
    <cellStyle name="Date 10 78" xfId="23587"/>
    <cellStyle name="Date 10 79" xfId="23588"/>
    <cellStyle name="Date 10 8" xfId="23589"/>
    <cellStyle name="Date 10 80" xfId="23590"/>
    <cellStyle name="Date 10 81" xfId="23591"/>
    <cellStyle name="Date 10 82" xfId="23592"/>
    <cellStyle name="Date 10 83" xfId="23593"/>
    <cellStyle name="Date 10 84" xfId="23594"/>
    <cellStyle name="Date 10 85" xfId="23595"/>
    <cellStyle name="Date 10 86" xfId="23596"/>
    <cellStyle name="Date 10 87" xfId="23597"/>
    <cellStyle name="Date 10 88" xfId="23598"/>
    <cellStyle name="Date 10 89" xfId="23599"/>
    <cellStyle name="Date 10 9" xfId="23600"/>
    <cellStyle name="Date 10 90" xfId="23601"/>
    <cellStyle name="Date 10 91" xfId="23602"/>
    <cellStyle name="Date 10 92" xfId="23603"/>
    <cellStyle name="Date 10 93" xfId="23604"/>
    <cellStyle name="Date 10 94" xfId="23605"/>
    <cellStyle name="Date 10 95" xfId="23606"/>
    <cellStyle name="Date 10 96" xfId="23607"/>
    <cellStyle name="Date 10 97" xfId="23608"/>
    <cellStyle name="Date 10 98" xfId="23609"/>
    <cellStyle name="Date 10 99" xfId="23610"/>
    <cellStyle name="Date 10_NYMEX FUTURES" xfId="23611"/>
    <cellStyle name="Date 11" xfId="23612"/>
    <cellStyle name="Date 11 10" xfId="23613"/>
    <cellStyle name="Date 11 100" xfId="23614"/>
    <cellStyle name="Date 11 101" xfId="23615"/>
    <cellStyle name="Date 11 102" xfId="23616"/>
    <cellStyle name="Date 11 103" xfId="23617"/>
    <cellStyle name="Date 11 104" xfId="23618"/>
    <cellStyle name="Date 11 105" xfId="23619"/>
    <cellStyle name="Date 11 106" xfId="23620"/>
    <cellStyle name="Date 11 107" xfId="23621"/>
    <cellStyle name="Date 11 108" xfId="23622"/>
    <cellStyle name="Date 11 109" xfId="23623"/>
    <cellStyle name="Date 11 11" xfId="23624"/>
    <cellStyle name="Date 11 110" xfId="23625"/>
    <cellStyle name="Date 11 111" xfId="23626"/>
    <cellStyle name="Date 11 112" xfId="23627"/>
    <cellStyle name="Date 11 113" xfId="23628"/>
    <cellStyle name="Date 11 114" xfId="23629"/>
    <cellStyle name="Date 11 115" xfId="23630"/>
    <cellStyle name="Date 11 116" xfId="23631"/>
    <cellStyle name="Date 11 12" xfId="23632"/>
    <cellStyle name="Date 11 13" xfId="23633"/>
    <cellStyle name="Date 11 14" xfId="23634"/>
    <cellStyle name="Date 11 15" xfId="23635"/>
    <cellStyle name="Date 11 16" xfId="23636"/>
    <cellStyle name="Date 11 17" xfId="23637"/>
    <cellStyle name="Date 11 18" xfId="23638"/>
    <cellStyle name="Date 11 19" xfId="23639"/>
    <cellStyle name="Date 11 2" xfId="23640"/>
    <cellStyle name="Date 11 20" xfId="23641"/>
    <cellStyle name="Date 11 21" xfId="23642"/>
    <cellStyle name="Date 11 22" xfId="23643"/>
    <cellStyle name="Date 11 23" xfId="23644"/>
    <cellStyle name="Date 11 24" xfId="23645"/>
    <cellStyle name="Date 11 25" xfId="23646"/>
    <cellStyle name="Date 11 26" xfId="23647"/>
    <cellStyle name="Date 11 27" xfId="23648"/>
    <cellStyle name="Date 11 28" xfId="23649"/>
    <cellStyle name="Date 11 29" xfId="23650"/>
    <cellStyle name="Date 11 3" xfId="23651"/>
    <cellStyle name="Date 11 30" xfId="23652"/>
    <cellStyle name="Date 11 31" xfId="23653"/>
    <cellStyle name="Date 11 32" xfId="23654"/>
    <cellStyle name="Date 11 33" xfId="23655"/>
    <cellStyle name="Date 11 34" xfId="23656"/>
    <cellStyle name="Date 11 35" xfId="23657"/>
    <cellStyle name="Date 11 36" xfId="23658"/>
    <cellStyle name="Date 11 37" xfId="23659"/>
    <cellStyle name="Date 11 38" xfId="23660"/>
    <cellStyle name="Date 11 39" xfId="23661"/>
    <cellStyle name="Date 11 4" xfId="23662"/>
    <cellStyle name="Date 11 40" xfId="23663"/>
    <cellStyle name="Date 11 41" xfId="23664"/>
    <cellStyle name="Date 11 42" xfId="23665"/>
    <cellStyle name="Date 11 43" xfId="23666"/>
    <cellStyle name="Date 11 44" xfId="23667"/>
    <cellStyle name="Date 11 45" xfId="23668"/>
    <cellStyle name="Date 11 46" xfId="23669"/>
    <cellStyle name="Date 11 47" xfId="23670"/>
    <cellStyle name="Date 11 48" xfId="23671"/>
    <cellStyle name="Date 11 49" xfId="23672"/>
    <cellStyle name="Date 11 5" xfId="23673"/>
    <cellStyle name="Date 11 50" xfId="23674"/>
    <cellStyle name="Date 11 51" xfId="23675"/>
    <cellStyle name="Date 11 52" xfId="23676"/>
    <cellStyle name="Date 11 53" xfId="23677"/>
    <cellStyle name="Date 11 54" xfId="23678"/>
    <cellStyle name="Date 11 55" xfId="23679"/>
    <cellStyle name="Date 11 56" xfId="23680"/>
    <cellStyle name="Date 11 57" xfId="23681"/>
    <cellStyle name="Date 11 58" xfId="23682"/>
    <cellStyle name="Date 11 59" xfId="23683"/>
    <cellStyle name="Date 11 6" xfId="23684"/>
    <cellStyle name="Date 11 60" xfId="23685"/>
    <cellStyle name="Date 11 61" xfId="23686"/>
    <cellStyle name="Date 11 62" xfId="23687"/>
    <cellStyle name="Date 11 63" xfId="23688"/>
    <cellStyle name="Date 11 64" xfId="23689"/>
    <cellStyle name="Date 11 65" xfId="23690"/>
    <cellStyle name="Date 11 66" xfId="23691"/>
    <cellStyle name="Date 11 67" xfId="23692"/>
    <cellStyle name="Date 11 68" xfId="23693"/>
    <cellStyle name="Date 11 69" xfId="23694"/>
    <cellStyle name="Date 11 7" xfId="23695"/>
    <cellStyle name="Date 11 70" xfId="23696"/>
    <cellStyle name="Date 11 71" xfId="23697"/>
    <cellStyle name="Date 11 72" xfId="23698"/>
    <cellStyle name="Date 11 73" xfId="23699"/>
    <cellStyle name="Date 11 74" xfId="23700"/>
    <cellStyle name="Date 11 75" xfId="23701"/>
    <cellStyle name="Date 11 76" xfId="23702"/>
    <cellStyle name="Date 11 77" xfId="23703"/>
    <cellStyle name="Date 11 78" xfId="23704"/>
    <cellStyle name="Date 11 79" xfId="23705"/>
    <cellStyle name="Date 11 8" xfId="23706"/>
    <cellStyle name="Date 11 80" xfId="23707"/>
    <cellStyle name="Date 11 81" xfId="23708"/>
    <cellStyle name="Date 11 82" xfId="23709"/>
    <cellStyle name="Date 11 83" xfId="23710"/>
    <cellStyle name="Date 11 84" xfId="23711"/>
    <cellStyle name="Date 11 85" xfId="23712"/>
    <cellStyle name="Date 11 86" xfId="23713"/>
    <cellStyle name="Date 11 87" xfId="23714"/>
    <cellStyle name="Date 11 88" xfId="23715"/>
    <cellStyle name="Date 11 89" xfId="23716"/>
    <cellStyle name="Date 11 9" xfId="23717"/>
    <cellStyle name="Date 11 90" xfId="23718"/>
    <cellStyle name="Date 11 91" xfId="23719"/>
    <cellStyle name="Date 11 92" xfId="23720"/>
    <cellStyle name="Date 11 93" xfId="23721"/>
    <cellStyle name="Date 11 94" xfId="23722"/>
    <cellStyle name="Date 11 95" xfId="23723"/>
    <cellStyle name="Date 11 96" xfId="23724"/>
    <cellStyle name="Date 11 97" xfId="23725"/>
    <cellStyle name="Date 11 98" xfId="23726"/>
    <cellStyle name="Date 11 99" xfId="23727"/>
    <cellStyle name="Date 11_NYMEX FUTURES" xfId="23728"/>
    <cellStyle name="Date 12" xfId="23729"/>
    <cellStyle name="Date 12 10" xfId="23730"/>
    <cellStyle name="Date 12 100" xfId="23731"/>
    <cellStyle name="Date 12 101" xfId="23732"/>
    <cellStyle name="Date 12 102" xfId="23733"/>
    <cellStyle name="Date 12 103" xfId="23734"/>
    <cellStyle name="Date 12 104" xfId="23735"/>
    <cellStyle name="Date 12 105" xfId="23736"/>
    <cellStyle name="Date 12 106" xfId="23737"/>
    <cellStyle name="Date 12 107" xfId="23738"/>
    <cellStyle name="Date 12 108" xfId="23739"/>
    <cellStyle name="Date 12 109" xfId="23740"/>
    <cellStyle name="Date 12 11" xfId="23741"/>
    <cellStyle name="Date 12 110" xfId="23742"/>
    <cellStyle name="Date 12 111" xfId="23743"/>
    <cellStyle name="Date 12 112" xfId="23744"/>
    <cellStyle name="Date 12 113" xfId="23745"/>
    <cellStyle name="Date 12 114" xfId="23746"/>
    <cellStyle name="Date 12 115" xfId="23747"/>
    <cellStyle name="Date 12 116" xfId="23748"/>
    <cellStyle name="Date 12 12" xfId="23749"/>
    <cellStyle name="Date 12 13" xfId="23750"/>
    <cellStyle name="Date 12 14" xfId="23751"/>
    <cellStyle name="Date 12 15" xfId="23752"/>
    <cellStyle name="Date 12 16" xfId="23753"/>
    <cellStyle name="Date 12 17" xfId="23754"/>
    <cellStyle name="Date 12 18" xfId="23755"/>
    <cellStyle name="Date 12 19" xfId="23756"/>
    <cellStyle name="Date 12 2" xfId="23757"/>
    <cellStyle name="Date 12 20" xfId="23758"/>
    <cellStyle name="Date 12 21" xfId="23759"/>
    <cellStyle name="Date 12 22" xfId="23760"/>
    <cellStyle name="Date 12 23" xfId="23761"/>
    <cellStyle name="Date 12 24" xfId="23762"/>
    <cellStyle name="Date 12 25" xfId="23763"/>
    <cellStyle name="Date 12 26" xfId="23764"/>
    <cellStyle name="Date 12 27" xfId="23765"/>
    <cellStyle name="Date 12 28" xfId="23766"/>
    <cellStyle name="Date 12 29" xfId="23767"/>
    <cellStyle name="Date 12 3" xfId="23768"/>
    <cellStyle name="Date 12 30" xfId="23769"/>
    <cellStyle name="Date 12 31" xfId="23770"/>
    <cellStyle name="Date 12 32" xfId="23771"/>
    <cellStyle name="Date 12 33" xfId="23772"/>
    <cellStyle name="Date 12 34" xfId="23773"/>
    <cellStyle name="Date 12 35" xfId="23774"/>
    <cellStyle name="Date 12 36" xfId="23775"/>
    <cellStyle name="Date 12 37" xfId="23776"/>
    <cellStyle name="Date 12 38" xfId="23777"/>
    <cellStyle name="Date 12 39" xfId="23778"/>
    <cellStyle name="Date 12 4" xfId="23779"/>
    <cellStyle name="Date 12 40" xfId="23780"/>
    <cellStyle name="Date 12 41" xfId="23781"/>
    <cellStyle name="Date 12 42" xfId="23782"/>
    <cellStyle name="Date 12 43" xfId="23783"/>
    <cellStyle name="Date 12 44" xfId="23784"/>
    <cellStyle name="Date 12 45" xfId="23785"/>
    <cellStyle name="Date 12 46" xfId="23786"/>
    <cellStyle name="Date 12 47" xfId="23787"/>
    <cellStyle name="Date 12 48" xfId="23788"/>
    <cellStyle name="Date 12 49" xfId="23789"/>
    <cellStyle name="Date 12 5" xfId="23790"/>
    <cellStyle name="Date 12 50" xfId="23791"/>
    <cellStyle name="Date 12 51" xfId="23792"/>
    <cellStyle name="Date 12 52" xfId="23793"/>
    <cellStyle name="Date 12 53" xfId="23794"/>
    <cellStyle name="Date 12 54" xfId="23795"/>
    <cellStyle name="Date 12 55" xfId="23796"/>
    <cellStyle name="Date 12 56" xfId="23797"/>
    <cellStyle name="Date 12 57" xfId="23798"/>
    <cellStyle name="Date 12 58" xfId="23799"/>
    <cellStyle name="Date 12 59" xfId="23800"/>
    <cellStyle name="Date 12 6" xfId="23801"/>
    <cellStyle name="Date 12 60" xfId="23802"/>
    <cellStyle name="Date 12 61" xfId="23803"/>
    <cellStyle name="Date 12 62" xfId="23804"/>
    <cellStyle name="Date 12 63" xfId="23805"/>
    <cellStyle name="Date 12 64" xfId="23806"/>
    <cellStyle name="Date 12 65" xfId="23807"/>
    <cellStyle name="Date 12 66" xfId="23808"/>
    <cellStyle name="Date 12 67" xfId="23809"/>
    <cellStyle name="Date 12 68" xfId="23810"/>
    <cellStyle name="Date 12 69" xfId="23811"/>
    <cellStyle name="Date 12 7" xfId="23812"/>
    <cellStyle name="Date 12 70" xfId="23813"/>
    <cellStyle name="Date 12 71" xfId="23814"/>
    <cellStyle name="Date 12 72" xfId="23815"/>
    <cellStyle name="Date 12 73" xfId="23816"/>
    <cellStyle name="Date 12 74" xfId="23817"/>
    <cellStyle name="Date 12 75" xfId="23818"/>
    <cellStyle name="Date 12 76" xfId="23819"/>
    <cellStyle name="Date 12 77" xfId="23820"/>
    <cellStyle name="Date 12 78" xfId="23821"/>
    <cellStyle name="Date 12 79" xfId="23822"/>
    <cellStyle name="Date 12 8" xfId="23823"/>
    <cellStyle name="Date 12 80" xfId="23824"/>
    <cellStyle name="Date 12 81" xfId="23825"/>
    <cellStyle name="Date 12 82" xfId="23826"/>
    <cellStyle name="Date 12 83" xfId="23827"/>
    <cellStyle name="Date 12 84" xfId="23828"/>
    <cellStyle name="Date 12 85" xfId="23829"/>
    <cellStyle name="Date 12 86" xfId="23830"/>
    <cellStyle name="Date 12 87" xfId="23831"/>
    <cellStyle name="Date 12 88" xfId="23832"/>
    <cellStyle name="Date 12 89" xfId="23833"/>
    <cellStyle name="Date 12 9" xfId="23834"/>
    <cellStyle name="Date 12 90" xfId="23835"/>
    <cellStyle name="Date 12 91" xfId="23836"/>
    <cellStyle name="Date 12 92" xfId="23837"/>
    <cellStyle name="Date 12 93" xfId="23838"/>
    <cellStyle name="Date 12 94" xfId="23839"/>
    <cellStyle name="Date 12 95" xfId="23840"/>
    <cellStyle name="Date 12 96" xfId="23841"/>
    <cellStyle name="Date 12 97" xfId="23842"/>
    <cellStyle name="Date 12 98" xfId="23843"/>
    <cellStyle name="Date 12 99" xfId="23844"/>
    <cellStyle name="Date 12_NYMEX FUTURES" xfId="23845"/>
    <cellStyle name="Date 13" xfId="23846"/>
    <cellStyle name="Date 13 10" xfId="23847"/>
    <cellStyle name="Date 13 100" xfId="23848"/>
    <cellStyle name="Date 13 101" xfId="23849"/>
    <cellStyle name="Date 13 102" xfId="23850"/>
    <cellStyle name="Date 13 103" xfId="23851"/>
    <cellStyle name="Date 13 104" xfId="23852"/>
    <cellStyle name="Date 13 105" xfId="23853"/>
    <cellStyle name="Date 13 106" xfId="23854"/>
    <cellStyle name="Date 13 107" xfId="23855"/>
    <cellStyle name="Date 13 108" xfId="23856"/>
    <cellStyle name="Date 13 109" xfId="23857"/>
    <cellStyle name="Date 13 11" xfId="23858"/>
    <cellStyle name="Date 13 110" xfId="23859"/>
    <cellStyle name="Date 13 111" xfId="23860"/>
    <cellStyle name="Date 13 112" xfId="23861"/>
    <cellStyle name="Date 13 113" xfId="23862"/>
    <cellStyle name="Date 13 114" xfId="23863"/>
    <cellStyle name="Date 13 115" xfId="23864"/>
    <cellStyle name="Date 13 116" xfId="23865"/>
    <cellStyle name="Date 13 12" xfId="23866"/>
    <cellStyle name="Date 13 13" xfId="23867"/>
    <cellStyle name="Date 13 14" xfId="23868"/>
    <cellStyle name="Date 13 15" xfId="23869"/>
    <cellStyle name="Date 13 16" xfId="23870"/>
    <cellStyle name="Date 13 17" xfId="23871"/>
    <cellStyle name="Date 13 18" xfId="23872"/>
    <cellStyle name="Date 13 19" xfId="23873"/>
    <cellStyle name="Date 13 2" xfId="23874"/>
    <cellStyle name="Date 13 20" xfId="23875"/>
    <cellStyle name="Date 13 21" xfId="23876"/>
    <cellStyle name="Date 13 22" xfId="23877"/>
    <cellStyle name="Date 13 23" xfId="23878"/>
    <cellStyle name="Date 13 24" xfId="23879"/>
    <cellStyle name="Date 13 25" xfId="23880"/>
    <cellStyle name="Date 13 26" xfId="23881"/>
    <cellStyle name="Date 13 27" xfId="23882"/>
    <cellStyle name="Date 13 28" xfId="23883"/>
    <cellStyle name="Date 13 29" xfId="23884"/>
    <cellStyle name="Date 13 3" xfId="23885"/>
    <cellStyle name="Date 13 30" xfId="23886"/>
    <cellStyle name="Date 13 31" xfId="23887"/>
    <cellStyle name="Date 13 32" xfId="23888"/>
    <cellStyle name="Date 13 33" xfId="23889"/>
    <cellStyle name="Date 13 34" xfId="23890"/>
    <cellStyle name="Date 13 35" xfId="23891"/>
    <cellStyle name="Date 13 36" xfId="23892"/>
    <cellStyle name="Date 13 37" xfId="23893"/>
    <cellStyle name="Date 13 38" xfId="23894"/>
    <cellStyle name="Date 13 39" xfId="23895"/>
    <cellStyle name="Date 13 4" xfId="23896"/>
    <cellStyle name="Date 13 40" xfId="23897"/>
    <cellStyle name="Date 13 41" xfId="23898"/>
    <cellStyle name="Date 13 42" xfId="23899"/>
    <cellStyle name="Date 13 43" xfId="23900"/>
    <cellStyle name="Date 13 44" xfId="23901"/>
    <cellStyle name="Date 13 45" xfId="23902"/>
    <cellStyle name="Date 13 46" xfId="23903"/>
    <cellStyle name="Date 13 47" xfId="23904"/>
    <cellStyle name="Date 13 48" xfId="23905"/>
    <cellStyle name="Date 13 49" xfId="23906"/>
    <cellStyle name="Date 13 5" xfId="23907"/>
    <cellStyle name="Date 13 50" xfId="23908"/>
    <cellStyle name="Date 13 51" xfId="23909"/>
    <cellStyle name="Date 13 52" xfId="23910"/>
    <cellStyle name="Date 13 53" xfId="23911"/>
    <cellStyle name="Date 13 54" xfId="23912"/>
    <cellStyle name="Date 13 55" xfId="23913"/>
    <cellStyle name="Date 13 56" xfId="23914"/>
    <cellStyle name="Date 13 57" xfId="23915"/>
    <cellStyle name="Date 13 58" xfId="23916"/>
    <cellStyle name="Date 13 59" xfId="23917"/>
    <cellStyle name="Date 13 6" xfId="23918"/>
    <cellStyle name="Date 13 60" xfId="23919"/>
    <cellStyle name="Date 13 61" xfId="23920"/>
    <cellStyle name="Date 13 62" xfId="23921"/>
    <cellStyle name="Date 13 63" xfId="23922"/>
    <cellStyle name="Date 13 64" xfId="23923"/>
    <cellStyle name="Date 13 65" xfId="23924"/>
    <cellStyle name="Date 13 66" xfId="23925"/>
    <cellStyle name="Date 13 67" xfId="23926"/>
    <cellStyle name="Date 13 68" xfId="23927"/>
    <cellStyle name="Date 13 69" xfId="23928"/>
    <cellStyle name="Date 13 7" xfId="23929"/>
    <cellStyle name="Date 13 70" xfId="23930"/>
    <cellStyle name="Date 13 71" xfId="23931"/>
    <cellStyle name="Date 13 72" xfId="23932"/>
    <cellStyle name="Date 13 73" xfId="23933"/>
    <cellStyle name="Date 13 74" xfId="23934"/>
    <cellStyle name="Date 13 75" xfId="23935"/>
    <cellStyle name="Date 13 76" xfId="23936"/>
    <cellStyle name="Date 13 77" xfId="23937"/>
    <cellStyle name="Date 13 78" xfId="23938"/>
    <cellStyle name="Date 13 79" xfId="23939"/>
    <cellStyle name="Date 13 8" xfId="23940"/>
    <cellStyle name="Date 13 80" xfId="23941"/>
    <cellStyle name="Date 13 81" xfId="23942"/>
    <cellStyle name="Date 13 82" xfId="23943"/>
    <cellStyle name="Date 13 83" xfId="23944"/>
    <cellStyle name="Date 13 84" xfId="23945"/>
    <cellStyle name="Date 13 85" xfId="23946"/>
    <cellStyle name="Date 13 86" xfId="23947"/>
    <cellStyle name="Date 13 87" xfId="23948"/>
    <cellStyle name="Date 13 88" xfId="23949"/>
    <cellStyle name="Date 13 89" xfId="23950"/>
    <cellStyle name="Date 13 9" xfId="23951"/>
    <cellStyle name="Date 13 90" xfId="23952"/>
    <cellStyle name="Date 13 91" xfId="23953"/>
    <cellStyle name="Date 13 92" xfId="23954"/>
    <cellStyle name="Date 13 93" xfId="23955"/>
    <cellStyle name="Date 13 94" xfId="23956"/>
    <cellStyle name="Date 13 95" xfId="23957"/>
    <cellStyle name="Date 13 96" xfId="23958"/>
    <cellStyle name="Date 13 97" xfId="23959"/>
    <cellStyle name="Date 13 98" xfId="23960"/>
    <cellStyle name="Date 13 99" xfId="23961"/>
    <cellStyle name="Date 13_NYMEX FUTURES" xfId="23962"/>
    <cellStyle name="Date 14" xfId="23963"/>
    <cellStyle name="Date 14 10" xfId="23964"/>
    <cellStyle name="Date 14 100" xfId="23965"/>
    <cellStyle name="Date 14 101" xfId="23966"/>
    <cellStyle name="Date 14 102" xfId="23967"/>
    <cellStyle name="Date 14 103" xfId="23968"/>
    <cellStyle name="Date 14 104" xfId="23969"/>
    <cellStyle name="Date 14 105" xfId="23970"/>
    <cellStyle name="Date 14 106" xfId="23971"/>
    <cellStyle name="Date 14 107" xfId="23972"/>
    <cellStyle name="Date 14 108" xfId="23973"/>
    <cellStyle name="Date 14 109" xfId="23974"/>
    <cellStyle name="Date 14 11" xfId="23975"/>
    <cellStyle name="Date 14 110" xfId="23976"/>
    <cellStyle name="Date 14 111" xfId="23977"/>
    <cellStyle name="Date 14 112" xfId="23978"/>
    <cellStyle name="Date 14 113" xfId="23979"/>
    <cellStyle name="Date 14 114" xfId="23980"/>
    <cellStyle name="Date 14 115" xfId="23981"/>
    <cellStyle name="Date 14 116" xfId="23982"/>
    <cellStyle name="Date 14 12" xfId="23983"/>
    <cellStyle name="Date 14 13" xfId="23984"/>
    <cellStyle name="Date 14 14" xfId="23985"/>
    <cellStyle name="Date 14 15" xfId="23986"/>
    <cellStyle name="Date 14 16" xfId="23987"/>
    <cellStyle name="Date 14 17" xfId="23988"/>
    <cellStyle name="Date 14 18" xfId="23989"/>
    <cellStyle name="Date 14 19" xfId="23990"/>
    <cellStyle name="Date 14 2" xfId="23991"/>
    <cellStyle name="Date 14 20" xfId="23992"/>
    <cellStyle name="Date 14 21" xfId="23993"/>
    <cellStyle name="Date 14 22" xfId="23994"/>
    <cellStyle name="Date 14 23" xfId="23995"/>
    <cellStyle name="Date 14 24" xfId="23996"/>
    <cellStyle name="Date 14 25" xfId="23997"/>
    <cellStyle name="Date 14 26" xfId="23998"/>
    <cellStyle name="Date 14 27" xfId="23999"/>
    <cellStyle name="Date 14 28" xfId="24000"/>
    <cellStyle name="Date 14 29" xfId="24001"/>
    <cellStyle name="Date 14 3" xfId="24002"/>
    <cellStyle name="Date 14 30" xfId="24003"/>
    <cellStyle name="Date 14 31" xfId="24004"/>
    <cellStyle name="Date 14 32" xfId="24005"/>
    <cellStyle name="Date 14 33" xfId="24006"/>
    <cellStyle name="Date 14 34" xfId="24007"/>
    <cellStyle name="Date 14 35" xfId="24008"/>
    <cellStyle name="Date 14 36" xfId="24009"/>
    <cellStyle name="Date 14 37" xfId="24010"/>
    <cellStyle name="Date 14 38" xfId="24011"/>
    <cellStyle name="Date 14 39" xfId="24012"/>
    <cellStyle name="Date 14 4" xfId="24013"/>
    <cellStyle name="Date 14 40" xfId="24014"/>
    <cellStyle name="Date 14 41" xfId="24015"/>
    <cellStyle name="Date 14 42" xfId="24016"/>
    <cellStyle name="Date 14 43" xfId="24017"/>
    <cellStyle name="Date 14 44" xfId="24018"/>
    <cellStyle name="Date 14 45" xfId="24019"/>
    <cellStyle name="Date 14 46" xfId="24020"/>
    <cellStyle name="Date 14 47" xfId="24021"/>
    <cellStyle name="Date 14 48" xfId="24022"/>
    <cellStyle name="Date 14 49" xfId="24023"/>
    <cellStyle name="Date 14 5" xfId="24024"/>
    <cellStyle name="Date 14 50" xfId="24025"/>
    <cellStyle name="Date 14 51" xfId="24026"/>
    <cellStyle name="Date 14 52" xfId="24027"/>
    <cellStyle name="Date 14 53" xfId="24028"/>
    <cellStyle name="Date 14 54" xfId="24029"/>
    <cellStyle name="Date 14 55" xfId="24030"/>
    <cellStyle name="Date 14 56" xfId="24031"/>
    <cellStyle name="Date 14 57" xfId="24032"/>
    <cellStyle name="Date 14 58" xfId="24033"/>
    <cellStyle name="Date 14 59" xfId="24034"/>
    <cellStyle name="Date 14 6" xfId="24035"/>
    <cellStyle name="Date 14 60" xfId="24036"/>
    <cellStyle name="Date 14 61" xfId="24037"/>
    <cellStyle name="Date 14 62" xfId="24038"/>
    <cellStyle name="Date 14 63" xfId="24039"/>
    <cellStyle name="Date 14 64" xfId="24040"/>
    <cellStyle name="Date 14 65" xfId="24041"/>
    <cellStyle name="Date 14 66" xfId="24042"/>
    <cellStyle name="Date 14 67" xfId="24043"/>
    <cellStyle name="Date 14 68" xfId="24044"/>
    <cellStyle name="Date 14 69" xfId="24045"/>
    <cellStyle name="Date 14 7" xfId="24046"/>
    <cellStyle name="Date 14 70" xfId="24047"/>
    <cellStyle name="Date 14 71" xfId="24048"/>
    <cellStyle name="Date 14 72" xfId="24049"/>
    <cellStyle name="Date 14 73" xfId="24050"/>
    <cellStyle name="Date 14 74" xfId="24051"/>
    <cellStyle name="Date 14 75" xfId="24052"/>
    <cellStyle name="Date 14 76" xfId="24053"/>
    <cellStyle name="Date 14 77" xfId="24054"/>
    <cellStyle name="Date 14 78" xfId="24055"/>
    <cellStyle name="Date 14 79" xfId="24056"/>
    <cellStyle name="Date 14 8" xfId="24057"/>
    <cellStyle name="Date 14 80" xfId="24058"/>
    <cellStyle name="Date 14 81" xfId="24059"/>
    <cellStyle name="Date 14 82" xfId="24060"/>
    <cellStyle name="Date 14 83" xfId="24061"/>
    <cellStyle name="Date 14 84" xfId="24062"/>
    <cellStyle name="Date 14 85" xfId="24063"/>
    <cellStyle name="Date 14 86" xfId="24064"/>
    <cellStyle name="Date 14 87" xfId="24065"/>
    <cellStyle name="Date 14 88" xfId="24066"/>
    <cellStyle name="Date 14 89" xfId="24067"/>
    <cellStyle name="Date 14 9" xfId="24068"/>
    <cellStyle name="Date 14 90" xfId="24069"/>
    <cellStyle name="Date 14 91" xfId="24070"/>
    <cellStyle name="Date 14 92" xfId="24071"/>
    <cellStyle name="Date 14 93" xfId="24072"/>
    <cellStyle name="Date 14 94" xfId="24073"/>
    <cellStyle name="Date 14 95" xfId="24074"/>
    <cellStyle name="Date 14 96" xfId="24075"/>
    <cellStyle name="Date 14 97" xfId="24076"/>
    <cellStyle name="Date 14 98" xfId="24077"/>
    <cellStyle name="Date 14 99" xfId="24078"/>
    <cellStyle name="Date 14_NYMEX FUTURES" xfId="24079"/>
    <cellStyle name="Date 15" xfId="24080"/>
    <cellStyle name="Date 16" xfId="24081"/>
    <cellStyle name="Date 17" xfId="24082"/>
    <cellStyle name="Date 18" xfId="23494"/>
    <cellStyle name="Date 2" xfId="408"/>
    <cellStyle name="Date 2 10" xfId="24084"/>
    <cellStyle name="Date 2 100" xfId="24085"/>
    <cellStyle name="Date 2 101" xfId="24086"/>
    <cellStyle name="Date 2 102" xfId="24087"/>
    <cellStyle name="Date 2 103" xfId="24088"/>
    <cellStyle name="Date 2 104" xfId="24089"/>
    <cellStyle name="Date 2 105" xfId="24090"/>
    <cellStyle name="Date 2 106" xfId="24091"/>
    <cellStyle name="Date 2 107" xfId="24092"/>
    <cellStyle name="Date 2 108" xfId="24093"/>
    <cellStyle name="Date 2 109" xfId="24094"/>
    <cellStyle name="Date 2 11" xfId="24095"/>
    <cellStyle name="Date 2 110" xfId="24096"/>
    <cellStyle name="Date 2 111" xfId="24097"/>
    <cellStyle name="Date 2 112" xfId="24098"/>
    <cellStyle name="Date 2 113" xfId="24099"/>
    <cellStyle name="Date 2 114" xfId="24100"/>
    <cellStyle name="Date 2 115" xfId="24101"/>
    <cellStyle name="Date 2 116" xfId="24102"/>
    <cellStyle name="Date 2 117" xfId="24083"/>
    <cellStyle name="Date 2 12" xfId="24103"/>
    <cellStyle name="Date 2 13" xfId="24104"/>
    <cellStyle name="Date 2 14" xfId="24105"/>
    <cellStyle name="Date 2 15" xfId="24106"/>
    <cellStyle name="Date 2 16" xfId="24107"/>
    <cellStyle name="Date 2 17" xfId="24108"/>
    <cellStyle name="Date 2 18" xfId="24109"/>
    <cellStyle name="Date 2 19" xfId="24110"/>
    <cellStyle name="Date 2 2" xfId="24111"/>
    <cellStyle name="Date 2 2 2" xfId="55064"/>
    <cellStyle name="Date 2 20" xfId="24112"/>
    <cellStyle name="Date 2 21" xfId="24113"/>
    <cellStyle name="Date 2 22" xfId="24114"/>
    <cellStyle name="Date 2 23" xfId="24115"/>
    <cellStyle name="Date 2 24" xfId="24116"/>
    <cellStyle name="Date 2 25" xfId="24117"/>
    <cellStyle name="Date 2 26" xfId="24118"/>
    <cellStyle name="Date 2 27" xfId="24119"/>
    <cellStyle name="Date 2 28" xfId="24120"/>
    <cellStyle name="Date 2 29" xfId="24121"/>
    <cellStyle name="Date 2 3" xfId="24122"/>
    <cellStyle name="Date 2 30" xfId="24123"/>
    <cellStyle name="Date 2 31" xfId="24124"/>
    <cellStyle name="Date 2 32" xfId="24125"/>
    <cellStyle name="Date 2 33" xfId="24126"/>
    <cellStyle name="Date 2 34" xfId="24127"/>
    <cellStyle name="Date 2 35" xfId="24128"/>
    <cellStyle name="Date 2 36" xfId="24129"/>
    <cellStyle name="Date 2 37" xfId="24130"/>
    <cellStyle name="Date 2 38" xfId="24131"/>
    <cellStyle name="Date 2 39" xfId="24132"/>
    <cellStyle name="Date 2 4" xfId="24133"/>
    <cellStyle name="Date 2 40" xfId="24134"/>
    <cellStyle name="Date 2 41" xfId="24135"/>
    <cellStyle name="Date 2 42" xfId="24136"/>
    <cellStyle name="Date 2 43" xfId="24137"/>
    <cellStyle name="Date 2 44" xfId="24138"/>
    <cellStyle name="Date 2 45" xfId="24139"/>
    <cellStyle name="Date 2 46" xfId="24140"/>
    <cellStyle name="Date 2 47" xfId="24141"/>
    <cellStyle name="Date 2 48" xfId="24142"/>
    <cellStyle name="Date 2 49" xfId="24143"/>
    <cellStyle name="Date 2 5" xfId="24144"/>
    <cellStyle name="Date 2 50" xfId="24145"/>
    <cellStyle name="Date 2 51" xfId="24146"/>
    <cellStyle name="Date 2 52" xfId="24147"/>
    <cellStyle name="Date 2 53" xfId="24148"/>
    <cellStyle name="Date 2 54" xfId="24149"/>
    <cellStyle name="Date 2 55" xfId="24150"/>
    <cellStyle name="Date 2 56" xfId="24151"/>
    <cellStyle name="Date 2 57" xfId="24152"/>
    <cellStyle name="Date 2 58" xfId="24153"/>
    <cellStyle name="Date 2 59" xfId="24154"/>
    <cellStyle name="Date 2 6" xfId="24155"/>
    <cellStyle name="Date 2 60" xfId="24156"/>
    <cellStyle name="Date 2 61" xfId="24157"/>
    <cellStyle name="Date 2 62" xfId="24158"/>
    <cellStyle name="Date 2 63" xfId="24159"/>
    <cellStyle name="Date 2 64" xfId="24160"/>
    <cellStyle name="Date 2 65" xfId="24161"/>
    <cellStyle name="Date 2 66" xfId="24162"/>
    <cellStyle name="Date 2 67" xfId="24163"/>
    <cellStyle name="Date 2 68" xfId="24164"/>
    <cellStyle name="Date 2 69" xfId="24165"/>
    <cellStyle name="Date 2 7" xfId="24166"/>
    <cellStyle name="Date 2 70" xfId="24167"/>
    <cellStyle name="Date 2 71" xfId="24168"/>
    <cellStyle name="Date 2 72" xfId="24169"/>
    <cellStyle name="Date 2 73" xfId="24170"/>
    <cellStyle name="Date 2 74" xfId="24171"/>
    <cellStyle name="Date 2 75" xfId="24172"/>
    <cellStyle name="Date 2 76" xfId="24173"/>
    <cellStyle name="Date 2 77" xfId="24174"/>
    <cellStyle name="Date 2 78" xfId="24175"/>
    <cellStyle name="Date 2 79" xfId="24176"/>
    <cellStyle name="Date 2 8" xfId="24177"/>
    <cellStyle name="Date 2 80" xfId="24178"/>
    <cellStyle name="Date 2 81" xfId="24179"/>
    <cellStyle name="Date 2 82" xfId="24180"/>
    <cellStyle name="Date 2 83" xfId="24181"/>
    <cellStyle name="Date 2 84" xfId="24182"/>
    <cellStyle name="Date 2 85" xfId="24183"/>
    <cellStyle name="Date 2 86" xfId="24184"/>
    <cellStyle name="Date 2 87" xfId="24185"/>
    <cellStyle name="Date 2 88" xfId="24186"/>
    <cellStyle name="Date 2 89" xfId="24187"/>
    <cellStyle name="Date 2 9" xfId="24188"/>
    <cellStyle name="Date 2 90" xfId="24189"/>
    <cellStyle name="Date 2 91" xfId="24190"/>
    <cellStyle name="Date 2 92" xfId="24191"/>
    <cellStyle name="Date 2 93" xfId="24192"/>
    <cellStyle name="Date 2 94" xfId="24193"/>
    <cellStyle name="Date 2 95" xfId="24194"/>
    <cellStyle name="Date 2 96" xfId="24195"/>
    <cellStyle name="Date 2 97" xfId="24196"/>
    <cellStyle name="Date 2 98" xfId="24197"/>
    <cellStyle name="Date 2 99" xfId="24198"/>
    <cellStyle name="Date 2_NYMEX FUTURES" xfId="24199"/>
    <cellStyle name="Date 3" xfId="409"/>
    <cellStyle name="Date 3 10" xfId="24201"/>
    <cellStyle name="Date 3 100" xfId="24202"/>
    <cellStyle name="Date 3 101" xfId="24203"/>
    <cellStyle name="Date 3 102" xfId="24204"/>
    <cellStyle name="Date 3 103" xfId="24205"/>
    <cellStyle name="Date 3 104" xfId="24206"/>
    <cellStyle name="Date 3 105" xfId="24207"/>
    <cellStyle name="Date 3 106" xfId="24208"/>
    <cellStyle name="Date 3 107" xfId="24209"/>
    <cellStyle name="Date 3 108" xfId="24210"/>
    <cellStyle name="Date 3 109" xfId="24211"/>
    <cellStyle name="Date 3 11" xfId="24212"/>
    <cellStyle name="Date 3 110" xfId="24213"/>
    <cellStyle name="Date 3 111" xfId="24214"/>
    <cellStyle name="Date 3 112" xfId="24215"/>
    <cellStyle name="Date 3 113" xfId="24216"/>
    <cellStyle name="Date 3 114" xfId="24217"/>
    <cellStyle name="Date 3 115" xfId="24218"/>
    <cellStyle name="Date 3 116" xfId="24219"/>
    <cellStyle name="Date 3 117" xfId="24200"/>
    <cellStyle name="Date 3 12" xfId="24220"/>
    <cellStyle name="Date 3 13" xfId="24221"/>
    <cellStyle name="Date 3 14" xfId="24222"/>
    <cellStyle name="Date 3 15" xfId="24223"/>
    <cellStyle name="Date 3 16" xfId="24224"/>
    <cellStyle name="Date 3 17" xfId="24225"/>
    <cellStyle name="Date 3 18" xfId="24226"/>
    <cellStyle name="Date 3 19" xfId="24227"/>
    <cellStyle name="Date 3 2" xfId="24228"/>
    <cellStyle name="Date 3 2 2" xfId="55088"/>
    <cellStyle name="Date 3 20" xfId="24229"/>
    <cellStyle name="Date 3 21" xfId="24230"/>
    <cellStyle name="Date 3 22" xfId="24231"/>
    <cellStyle name="Date 3 23" xfId="24232"/>
    <cellStyle name="Date 3 24" xfId="24233"/>
    <cellStyle name="Date 3 25" xfId="24234"/>
    <cellStyle name="Date 3 26" xfId="24235"/>
    <cellStyle name="Date 3 27" xfId="24236"/>
    <cellStyle name="Date 3 28" xfId="24237"/>
    <cellStyle name="Date 3 29" xfId="24238"/>
    <cellStyle name="Date 3 3" xfId="24239"/>
    <cellStyle name="Date 3 30" xfId="24240"/>
    <cellStyle name="Date 3 31" xfId="24241"/>
    <cellStyle name="Date 3 32" xfId="24242"/>
    <cellStyle name="Date 3 33" xfId="24243"/>
    <cellStyle name="Date 3 34" xfId="24244"/>
    <cellStyle name="Date 3 35" xfId="24245"/>
    <cellStyle name="Date 3 36" xfId="24246"/>
    <cellStyle name="Date 3 37" xfId="24247"/>
    <cellStyle name="Date 3 38" xfId="24248"/>
    <cellStyle name="Date 3 39" xfId="24249"/>
    <cellStyle name="Date 3 4" xfId="24250"/>
    <cellStyle name="Date 3 40" xfId="24251"/>
    <cellStyle name="Date 3 41" xfId="24252"/>
    <cellStyle name="Date 3 42" xfId="24253"/>
    <cellStyle name="Date 3 43" xfId="24254"/>
    <cellStyle name="Date 3 44" xfId="24255"/>
    <cellStyle name="Date 3 45" xfId="24256"/>
    <cellStyle name="Date 3 46" xfId="24257"/>
    <cellStyle name="Date 3 47" xfId="24258"/>
    <cellStyle name="Date 3 48" xfId="24259"/>
    <cellStyle name="Date 3 49" xfId="24260"/>
    <cellStyle name="Date 3 5" xfId="24261"/>
    <cellStyle name="Date 3 50" xfId="24262"/>
    <cellStyle name="Date 3 51" xfId="24263"/>
    <cellStyle name="Date 3 52" xfId="24264"/>
    <cellStyle name="Date 3 53" xfId="24265"/>
    <cellStyle name="Date 3 54" xfId="24266"/>
    <cellStyle name="Date 3 55" xfId="24267"/>
    <cellStyle name="Date 3 56" xfId="24268"/>
    <cellStyle name="Date 3 57" xfId="24269"/>
    <cellStyle name="Date 3 58" xfId="24270"/>
    <cellStyle name="Date 3 59" xfId="24271"/>
    <cellStyle name="Date 3 6" xfId="24272"/>
    <cellStyle name="Date 3 60" xfId="24273"/>
    <cellStyle name="Date 3 61" xfId="24274"/>
    <cellStyle name="Date 3 62" xfId="24275"/>
    <cellStyle name="Date 3 63" xfId="24276"/>
    <cellStyle name="Date 3 64" xfId="24277"/>
    <cellStyle name="Date 3 65" xfId="24278"/>
    <cellStyle name="Date 3 66" xfId="24279"/>
    <cellStyle name="Date 3 67" xfId="24280"/>
    <cellStyle name="Date 3 68" xfId="24281"/>
    <cellStyle name="Date 3 69" xfId="24282"/>
    <cellStyle name="Date 3 7" xfId="24283"/>
    <cellStyle name="Date 3 70" xfId="24284"/>
    <cellStyle name="Date 3 71" xfId="24285"/>
    <cellStyle name="Date 3 72" xfId="24286"/>
    <cellStyle name="Date 3 73" xfId="24287"/>
    <cellStyle name="Date 3 74" xfId="24288"/>
    <cellStyle name="Date 3 75" xfId="24289"/>
    <cellStyle name="Date 3 76" xfId="24290"/>
    <cellStyle name="Date 3 77" xfId="24291"/>
    <cellStyle name="Date 3 78" xfId="24292"/>
    <cellStyle name="Date 3 79" xfId="24293"/>
    <cellStyle name="Date 3 8" xfId="24294"/>
    <cellStyle name="Date 3 80" xfId="24295"/>
    <cellStyle name="Date 3 81" xfId="24296"/>
    <cellStyle name="Date 3 82" xfId="24297"/>
    <cellStyle name="Date 3 83" xfId="24298"/>
    <cellStyle name="Date 3 84" xfId="24299"/>
    <cellStyle name="Date 3 85" xfId="24300"/>
    <cellStyle name="Date 3 86" xfId="24301"/>
    <cellStyle name="Date 3 87" xfId="24302"/>
    <cellStyle name="Date 3 88" xfId="24303"/>
    <cellStyle name="Date 3 89" xfId="24304"/>
    <cellStyle name="Date 3 9" xfId="24305"/>
    <cellStyle name="Date 3 90" xfId="24306"/>
    <cellStyle name="Date 3 91" xfId="24307"/>
    <cellStyle name="Date 3 92" xfId="24308"/>
    <cellStyle name="Date 3 93" xfId="24309"/>
    <cellStyle name="Date 3 94" xfId="24310"/>
    <cellStyle name="Date 3 95" xfId="24311"/>
    <cellStyle name="Date 3 96" xfId="24312"/>
    <cellStyle name="Date 3 97" xfId="24313"/>
    <cellStyle name="Date 3 98" xfId="24314"/>
    <cellStyle name="Date 3 99" xfId="24315"/>
    <cellStyle name="Date 3_NYMEX FUTURES" xfId="24316"/>
    <cellStyle name="Date 4" xfId="24317"/>
    <cellStyle name="Date 4 10" xfId="24318"/>
    <cellStyle name="Date 4 100" xfId="24319"/>
    <cellStyle name="Date 4 101" xfId="24320"/>
    <cellStyle name="Date 4 102" xfId="24321"/>
    <cellStyle name="Date 4 103" xfId="24322"/>
    <cellStyle name="Date 4 104" xfId="24323"/>
    <cellStyle name="Date 4 105" xfId="24324"/>
    <cellStyle name="Date 4 106" xfId="24325"/>
    <cellStyle name="Date 4 107" xfId="24326"/>
    <cellStyle name="Date 4 108" xfId="24327"/>
    <cellStyle name="Date 4 109" xfId="24328"/>
    <cellStyle name="Date 4 11" xfId="24329"/>
    <cellStyle name="Date 4 110" xfId="24330"/>
    <cellStyle name="Date 4 111" xfId="24331"/>
    <cellStyle name="Date 4 112" xfId="24332"/>
    <cellStyle name="Date 4 113" xfId="24333"/>
    <cellStyle name="Date 4 114" xfId="24334"/>
    <cellStyle name="Date 4 115" xfId="24335"/>
    <cellStyle name="Date 4 116" xfId="24336"/>
    <cellStyle name="Date 4 117" xfId="54652"/>
    <cellStyle name="Date 4 12" xfId="24337"/>
    <cellStyle name="Date 4 13" xfId="24338"/>
    <cellStyle name="Date 4 14" xfId="24339"/>
    <cellStyle name="Date 4 15" xfId="24340"/>
    <cellStyle name="Date 4 16" xfId="24341"/>
    <cellStyle name="Date 4 17" xfId="24342"/>
    <cellStyle name="Date 4 18" xfId="24343"/>
    <cellStyle name="Date 4 19" xfId="24344"/>
    <cellStyle name="Date 4 2" xfId="24345"/>
    <cellStyle name="Date 4 2 2" xfId="55181"/>
    <cellStyle name="Date 4 20" xfId="24346"/>
    <cellStyle name="Date 4 21" xfId="24347"/>
    <cellStyle name="Date 4 22" xfId="24348"/>
    <cellStyle name="Date 4 23" xfId="24349"/>
    <cellStyle name="Date 4 24" xfId="24350"/>
    <cellStyle name="Date 4 25" xfId="24351"/>
    <cellStyle name="Date 4 26" xfId="24352"/>
    <cellStyle name="Date 4 27" xfId="24353"/>
    <cellStyle name="Date 4 28" xfId="24354"/>
    <cellStyle name="Date 4 29" xfId="24355"/>
    <cellStyle name="Date 4 3" xfId="24356"/>
    <cellStyle name="Date 4 30" xfId="24357"/>
    <cellStyle name="Date 4 31" xfId="24358"/>
    <cellStyle name="Date 4 32" xfId="24359"/>
    <cellStyle name="Date 4 33" xfId="24360"/>
    <cellStyle name="Date 4 34" xfId="24361"/>
    <cellStyle name="Date 4 35" xfId="24362"/>
    <cellStyle name="Date 4 36" xfId="24363"/>
    <cellStyle name="Date 4 37" xfId="24364"/>
    <cellStyle name="Date 4 38" xfId="24365"/>
    <cellStyle name="Date 4 39" xfId="24366"/>
    <cellStyle name="Date 4 4" xfId="24367"/>
    <cellStyle name="Date 4 40" xfId="24368"/>
    <cellStyle name="Date 4 41" xfId="24369"/>
    <cellStyle name="Date 4 42" xfId="24370"/>
    <cellStyle name="Date 4 43" xfId="24371"/>
    <cellStyle name="Date 4 44" xfId="24372"/>
    <cellStyle name="Date 4 45" xfId="24373"/>
    <cellStyle name="Date 4 46" xfId="24374"/>
    <cellStyle name="Date 4 47" xfId="24375"/>
    <cellStyle name="Date 4 48" xfId="24376"/>
    <cellStyle name="Date 4 49" xfId="24377"/>
    <cellStyle name="Date 4 5" xfId="24378"/>
    <cellStyle name="Date 4 50" xfId="24379"/>
    <cellStyle name="Date 4 51" xfId="24380"/>
    <cellStyle name="Date 4 52" xfId="24381"/>
    <cellStyle name="Date 4 53" xfId="24382"/>
    <cellStyle name="Date 4 54" xfId="24383"/>
    <cellStyle name="Date 4 55" xfId="24384"/>
    <cellStyle name="Date 4 56" xfId="24385"/>
    <cellStyle name="Date 4 57" xfId="24386"/>
    <cellStyle name="Date 4 58" xfId="24387"/>
    <cellStyle name="Date 4 59" xfId="24388"/>
    <cellStyle name="Date 4 6" xfId="24389"/>
    <cellStyle name="Date 4 60" xfId="24390"/>
    <cellStyle name="Date 4 61" xfId="24391"/>
    <cellStyle name="Date 4 62" xfId="24392"/>
    <cellStyle name="Date 4 63" xfId="24393"/>
    <cellStyle name="Date 4 64" xfId="24394"/>
    <cellStyle name="Date 4 65" xfId="24395"/>
    <cellStyle name="Date 4 66" xfId="24396"/>
    <cellStyle name="Date 4 67" xfId="24397"/>
    <cellStyle name="Date 4 68" xfId="24398"/>
    <cellStyle name="Date 4 69" xfId="24399"/>
    <cellStyle name="Date 4 7" xfId="24400"/>
    <cellStyle name="Date 4 70" xfId="24401"/>
    <cellStyle name="Date 4 71" xfId="24402"/>
    <cellStyle name="Date 4 72" xfId="24403"/>
    <cellStyle name="Date 4 73" xfId="24404"/>
    <cellStyle name="Date 4 74" xfId="24405"/>
    <cellStyle name="Date 4 75" xfId="24406"/>
    <cellStyle name="Date 4 76" xfId="24407"/>
    <cellStyle name="Date 4 77" xfId="24408"/>
    <cellStyle name="Date 4 78" xfId="24409"/>
    <cellStyle name="Date 4 79" xfId="24410"/>
    <cellStyle name="Date 4 8" xfId="24411"/>
    <cellStyle name="Date 4 80" xfId="24412"/>
    <cellStyle name="Date 4 81" xfId="24413"/>
    <cellStyle name="Date 4 82" xfId="24414"/>
    <cellStyle name="Date 4 83" xfId="24415"/>
    <cellStyle name="Date 4 84" xfId="24416"/>
    <cellStyle name="Date 4 85" xfId="24417"/>
    <cellStyle name="Date 4 86" xfId="24418"/>
    <cellStyle name="Date 4 87" xfId="24419"/>
    <cellStyle name="Date 4 88" xfId="24420"/>
    <cellStyle name="Date 4 89" xfId="24421"/>
    <cellStyle name="Date 4 9" xfId="24422"/>
    <cellStyle name="Date 4 90" xfId="24423"/>
    <cellStyle name="Date 4 91" xfId="24424"/>
    <cellStyle name="Date 4 92" xfId="24425"/>
    <cellStyle name="Date 4 93" xfId="24426"/>
    <cellStyle name="Date 4 94" xfId="24427"/>
    <cellStyle name="Date 4 95" xfId="24428"/>
    <cellStyle name="Date 4 96" xfId="24429"/>
    <cellStyle name="Date 4 97" xfId="24430"/>
    <cellStyle name="Date 4 98" xfId="24431"/>
    <cellStyle name="Date 4 99" xfId="24432"/>
    <cellStyle name="Date 4_NYMEX FUTURES" xfId="24433"/>
    <cellStyle name="Date 5" xfId="24434"/>
    <cellStyle name="Date 5 10" xfId="24435"/>
    <cellStyle name="Date 5 100" xfId="24436"/>
    <cellStyle name="Date 5 101" xfId="24437"/>
    <cellStyle name="Date 5 102" xfId="24438"/>
    <cellStyle name="Date 5 103" xfId="24439"/>
    <cellStyle name="Date 5 104" xfId="24440"/>
    <cellStyle name="Date 5 105" xfId="24441"/>
    <cellStyle name="Date 5 106" xfId="24442"/>
    <cellStyle name="Date 5 107" xfId="24443"/>
    <cellStyle name="Date 5 108" xfId="24444"/>
    <cellStyle name="Date 5 109" xfId="24445"/>
    <cellStyle name="Date 5 11" xfId="24446"/>
    <cellStyle name="Date 5 110" xfId="24447"/>
    <cellStyle name="Date 5 111" xfId="24448"/>
    <cellStyle name="Date 5 112" xfId="24449"/>
    <cellStyle name="Date 5 113" xfId="24450"/>
    <cellStyle name="Date 5 114" xfId="24451"/>
    <cellStyle name="Date 5 115" xfId="24452"/>
    <cellStyle name="Date 5 116" xfId="24453"/>
    <cellStyle name="Date 5 12" xfId="24454"/>
    <cellStyle name="Date 5 13" xfId="24455"/>
    <cellStyle name="Date 5 14" xfId="24456"/>
    <cellStyle name="Date 5 15" xfId="24457"/>
    <cellStyle name="Date 5 16" xfId="24458"/>
    <cellStyle name="Date 5 17" xfId="24459"/>
    <cellStyle name="Date 5 18" xfId="24460"/>
    <cellStyle name="Date 5 19" xfId="24461"/>
    <cellStyle name="Date 5 2" xfId="24462"/>
    <cellStyle name="Date 5 20" xfId="24463"/>
    <cellStyle name="Date 5 21" xfId="24464"/>
    <cellStyle name="Date 5 22" xfId="24465"/>
    <cellStyle name="Date 5 23" xfId="24466"/>
    <cellStyle name="Date 5 24" xfId="24467"/>
    <cellStyle name="Date 5 25" xfId="24468"/>
    <cellStyle name="Date 5 26" xfId="24469"/>
    <cellStyle name="Date 5 27" xfId="24470"/>
    <cellStyle name="Date 5 28" xfId="24471"/>
    <cellStyle name="Date 5 29" xfId="24472"/>
    <cellStyle name="Date 5 3" xfId="24473"/>
    <cellStyle name="Date 5 30" xfId="24474"/>
    <cellStyle name="Date 5 31" xfId="24475"/>
    <cellStyle name="Date 5 31 2" xfId="24476"/>
    <cellStyle name="Date 5 32" xfId="24477"/>
    <cellStyle name="Date 5 32 2" xfId="24478"/>
    <cellStyle name="Date 5 33" xfId="24479"/>
    <cellStyle name="Date 5 33 2" xfId="24480"/>
    <cellStyle name="Date 5 34" xfId="24481"/>
    <cellStyle name="Date 5 34 2" xfId="24482"/>
    <cellStyle name="Date 5 35" xfId="24483"/>
    <cellStyle name="Date 5 35 2" xfId="24484"/>
    <cellStyle name="Date 5 36" xfId="24485"/>
    <cellStyle name="Date 5 36 2" xfId="24486"/>
    <cellStyle name="Date 5 37" xfId="24487"/>
    <cellStyle name="Date 5 37 2" xfId="24488"/>
    <cellStyle name="Date 5 38" xfId="24489"/>
    <cellStyle name="Date 5 38 2" xfId="24490"/>
    <cellStyle name="Date 5 39" xfId="24491"/>
    <cellStyle name="Date 5 39 2" xfId="24492"/>
    <cellStyle name="Date 5 4" xfId="24493"/>
    <cellStyle name="Date 5 4 2" xfId="24494"/>
    <cellStyle name="Date 5 40" xfId="24495"/>
    <cellStyle name="Date 5 40 2" xfId="24496"/>
    <cellStyle name="Date 5 41" xfId="24497"/>
    <cellStyle name="Date 5 41 2" xfId="24498"/>
    <cellStyle name="Date 5 42" xfId="24499"/>
    <cellStyle name="Date 5 42 2" xfId="24500"/>
    <cellStyle name="Date 5 43" xfId="24501"/>
    <cellStyle name="Date 5 43 2" xfId="24502"/>
    <cellStyle name="Date 5 44" xfId="24503"/>
    <cellStyle name="Date 5 44 2" xfId="24504"/>
    <cellStyle name="Date 5 45" xfId="24505"/>
    <cellStyle name="Date 5 45 2" xfId="24506"/>
    <cellStyle name="Date 5 46" xfId="24507"/>
    <cellStyle name="Date 5 46 2" xfId="24508"/>
    <cellStyle name="Date 5 47" xfId="24509"/>
    <cellStyle name="Date 5 47 2" xfId="24510"/>
    <cellStyle name="Date 5 48" xfId="24511"/>
    <cellStyle name="Date 5 48 2" xfId="24512"/>
    <cellStyle name="Date 5 49" xfId="24513"/>
    <cellStyle name="Date 5 49 2" xfId="24514"/>
    <cellStyle name="Date 5 5" xfId="24515"/>
    <cellStyle name="Date 5 5 2" xfId="24516"/>
    <cellStyle name="Date 5 50" xfId="24517"/>
    <cellStyle name="Date 5 50 2" xfId="24518"/>
    <cellStyle name="Date 5 51" xfId="24519"/>
    <cellStyle name="Date 5 51 2" xfId="24520"/>
    <cellStyle name="Date 5 52" xfId="24521"/>
    <cellStyle name="Date 5 52 2" xfId="24522"/>
    <cellStyle name="Date 5 53" xfId="24523"/>
    <cellStyle name="Date 5 54" xfId="24524"/>
    <cellStyle name="Date 5 55" xfId="24525"/>
    <cellStyle name="Date 5 56" xfId="24526"/>
    <cellStyle name="Date 5 57" xfId="24527"/>
    <cellStyle name="Date 5 58" xfId="24528"/>
    <cellStyle name="Date 5 59" xfId="24529"/>
    <cellStyle name="Date 5 6" xfId="24530"/>
    <cellStyle name="Date 5 6 2" xfId="24531"/>
    <cellStyle name="Date 5 60" xfId="24532"/>
    <cellStyle name="Date 5 61" xfId="24533"/>
    <cellStyle name="Date 5 62" xfId="24534"/>
    <cellStyle name="Date 5 63" xfId="24535"/>
    <cellStyle name="Date 5 64" xfId="24536"/>
    <cellStyle name="Date 5 65" xfId="24537"/>
    <cellStyle name="Date 5 66" xfId="24538"/>
    <cellStyle name="Date 5 67" xfId="24539"/>
    <cellStyle name="Date 5 68" xfId="24540"/>
    <cellStyle name="Date 5 69" xfId="24541"/>
    <cellStyle name="Date 5 7" xfId="24542"/>
    <cellStyle name="Date 5 7 2" xfId="24543"/>
    <cellStyle name="Date 5 70" xfId="24544"/>
    <cellStyle name="Date 5 71" xfId="24545"/>
    <cellStyle name="Date 5 72" xfId="24546"/>
    <cellStyle name="Date 5 73" xfId="24547"/>
    <cellStyle name="Date 5 74" xfId="24548"/>
    <cellStyle name="Date 5 75" xfId="24549"/>
    <cellStyle name="Date 5 76" xfId="24550"/>
    <cellStyle name="Date 5 77" xfId="24551"/>
    <cellStyle name="Date 5 78" xfId="24552"/>
    <cellStyle name="Date 5 79" xfId="24553"/>
    <cellStyle name="Date 5 8" xfId="24554"/>
    <cellStyle name="Date 5 8 2" xfId="24555"/>
    <cellStyle name="Date 5 80" xfId="24556"/>
    <cellStyle name="Date 5 81" xfId="24557"/>
    <cellStyle name="Date 5 82" xfId="24558"/>
    <cellStyle name="Date 5 83" xfId="24559"/>
    <cellStyle name="Date 5 84" xfId="24560"/>
    <cellStyle name="Date 5 85" xfId="24561"/>
    <cellStyle name="Date 5 86" xfId="24562"/>
    <cellStyle name="Date 5 87" xfId="24563"/>
    <cellStyle name="Date 5 88" xfId="24564"/>
    <cellStyle name="Date 5 89" xfId="24565"/>
    <cellStyle name="Date 5 9" xfId="24566"/>
    <cellStyle name="Date 5 9 2" xfId="24567"/>
    <cellStyle name="Date 5 90" xfId="24568"/>
    <cellStyle name="Date 5 91" xfId="24569"/>
    <cellStyle name="Date 5 92" xfId="24570"/>
    <cellStyle name="Date 5 93" xfId="24571"/>
    <cellStyle name="Date 5 94" xfId="24572"/>
    <cellStyle name="Date 5 95" xfId="24573"/>
    <cellStyle name="Date 5 96" xfId="24574"/>
    <cellStyle name="Date 5 97" xfId="24575"/>
    <cellStyle name="Date 5 98" xfId="24576"/>
    <cellStyle name="Date 5 99" xfId="24577"/>
    <cellStyle name="Date 5_NYMEX FUTURES" xfId="24578"/>
    <cellStyle name="Date 6" xfId="24579"/>
    <cellStyle name="Date 6 10" xfId="24580"/>
    <cellStyle name="Date 6 10 2" xfId="24581"/>
    <cellStyle name="Date 6 100" xfId="24582"/>
    <cellStyle name="Date 6 101" xfId="24583"/>
    <cellStyle name="Date 6 102" xfId="24584"/>
    <cellStyle name="Date 6 103" xfId="24585"/>
    <cellStyle name="Date 6 104" xfId="24586"/>
    <cellStyle name="Date 6 105" xfId="24587"/>
    <cellStyle name="Date 6 106" xfId="24588"/>
    <cellStyle name="Date 6 107" xfId="24589"/>
    <cellStyle name="Date 6 108" xfId="24590"/>
    <cellStyle name="Date 6 109" xfId="24591"/>
    <cellStyle name="Date 6 11" xfId="24592"/>
    <cellStyle name="Date 6 11 2" xfId="24593"/>
    <cellStyle name="Date 6 110" xfId="24594"/>
    <cellStyle name="Date 6 111" xfId="24595"/>
    <cellStyle name="Date 6 112" xfId="24596"/>
    <cellStyle name="Date 6 113" xfId="24597"/>
    <cellStyle name="Date 6 114" xfId="24598"/>
    <cellStyle name="Date 6 115" xfId="24599"/>
    <cellStyle name="Date 6 116" xfId="24600"/>
    <cellStyle name="Date 6 12" xfId="24601"/>
    <cellStyle name="Date 6 12 2" xfId="24602"/>
    <cellStyle name="Date 6 13" xfId="24603"/>
    <cellStyle name="Date 6 13 2" xfId="24604"/>
    <cellStyle name="Date 6 14" xfId="24605"/>
    <cellStyle name="Date 6 14 2" xfId="24606"/>
    <cellStyle name="Date 6 15" xfId="24607"/>
    <cellStyle name="Date 6 15 2" xfId="24608"/>
    <cellStyle name="Date 6 16" xfId="24609"/>
    <cellStyle name="Date 6 16 2" xfId="24610"/>
    <cellStyle name="Date 6 17" xfId="24611"/>
    <cellStyle name="Date 6 17 2" xfId="24612"/>
    <cellStyle name="Date 6 18" xfId="24613"/>
    <cellStyle name="Date 6 18 2" xfId="24614"/>
    <cellStyle name="Date 6 19" xfId="24615"/>
    <cellStyle name="Date 6 19 2" xfId="24616"/>
    <cellStyle name="Date 6 2" xfId="24617"/>
    <cellStyle name="Date 6 2 2" xfId="24618"/>
    <cellStyle name="Date 6 20" xfId="24619"/>
    <cellStyle name="Date 6 20 2" xfId="24620"/>
    <cellStyle name="Date 6 21" xfId="24621"/>
    <cellStyle name="Date 6 21 2" xfId="24622"/>
    <cellStyle name="Date 6 22" xfId="24623"/>
    <cellStyle name="Date 6 22 2" xfId="24624"/>
    <cellStyle name="Date 6 23" xfId="24625"/>
    <cellStyle name="Date 6 23 2" xfId="24626"/>
    <cellStyle name="Date 6 24" xfId="24627"/>
    <cellStyle name="Date 6 24 2" xfId="24628"/>
    <cellStyle name="Date 6 25" xfId="24629"/>
    <cellStyle name="Date 6 25 2" xfId="24630"/>
    <cellStyle name="Date 6 26" xfId="24631"/>
    <cellStyle name="Date 6 26 2" xfId="24632"/>
    <cellStyle name="Date 6 27" xfId="24633"/>
    <cellStyle name="Date 6 27 2" xfId="24634"/>
    <cellStyle name="Date 6 28" xfId="24635"/>
    <cellStyle name="Date 6 28 2" xfId="24636"/>
    <cellStyle name="Date 6 29" xfId="24637"/>
    <cellStyle name="Date 6 29 2" xfId="24638"/>
    <cellStyle name="Date 6 3" xfId="24639"/>
    <cellStyle name="Date 6 3 2" xfId="24640"/>
    <cellStyle name="Date 6 30" xfId="24641"/>
    <cellStyle name="Date 6 30 2" xfId="24642"/>
    <cellStyle name="Date 6 31" xfId="24643"/>
    <cellStyle name="Date 6 31 2" xfId="24644"/>
    <cellStyle name="Date 6 32" xfId="24645"/>
    <cellStyle name="Date 6 32 2" xfId="24646"/>
    <cellStyle name="Date 6 33" xfId="24647"/>
    <cellStyle name="Date 6 33 2" xfId="24648"/>
    <cellStyle name="Date 6 34" xfId="24649"/>
    <cellStyle name="Date 6 34 2" xfId="24650"/>
    <cellStyle name="Date 6 35" xfId="24651"/>
    <cellStyle name="Date 6 35 2" xfId="24652"/>
    <cellStyle name="Date 6 36" xfId="24653"/>
    <cellStyle name="Date 6 36 2" xfId="24654"/>
    <cellStyle name="Date 6 37" xfId="24655"/>
    <cellStyle name="Date 6 37 2" xfId="24656"/>
    <cellStyle name="Date 6 38" xfId="24657"/>
    <cellStyle name="Date 6 38 2" xfId="24658"/>
    <cellStyle name="Date 6 39" xfId="24659"/>
    <cellStyle name="Date 6 39 2" xfId="24660"/>
    <cellStyle name="Date 6 4" xfId="24661"/>
    <cellStyle name="Date 6 4 2" xfId="24662"/>
    <cellStyle name="Date 6 40" xfId="24663"/>
    <cellStyle name="Date 6 40 2" xfId="24664"/>
    <cellStyle name="Date 6 41" xfId="24665"/>
    <cellStyle name="Date 6 41 2" xfId="24666"/>
    <cellStyle name="Date 6 42" xfId="24667"/>
    <cellStyle name="Date 6 42 2" xfId="24668"/>
    <cellStyle name="Date 6 43" xfId="24669"/>
    <cellStyle name="Date 6 43 2" xfId="24670"/>
    <cellStyle name="Date 6 44" xfId="24671"/>
    <cellStyle name="Date 6 44 2" xfId="24672"/>
    <cellStyle name="Date 6 45" xfId="24673"/>
    <cellStyle name="Date 6 45 2" xfId="24674"/>
    <cellStyle name="Date 6 46" xfId="24675"/>
    <cellStyle name="Date 6 46 2" xfId="24676"/>
    <cellStyle name="Date 6 47" xfId="24677"/>
    <cellStyle name="Date 6 47 2" xfId="24678"/>
    <cellStyle name="Date 6 48" xfId="24679"/>
    <cellStyle name="Date 6 48 2" xfId="24680"/>
    <cellStyle name="Date 6 49" xfId="24681"/>
    <cellStyle name="Date 6 49 2" xfId="24682"/>
    <cellStyle name="Date 6 5" xfId="24683"/>
    <cellStyle name="Date 6 5 2" xfId="24684"/>
    <cellStyle name="Date 6 50" xfId="24685"/>
    <cellStyle name="Date 6 50 2" xfId="24686"/>
    <cellStyle name="Date 6 51" xfId="24687"/>
    <cellStyle name="Date 6 51 2" xfId="24688"/>
    <cellStyle name="Date 6 52" xfId="24689"/>
    <cellStyle name="Date 6 53" xfId="24690"/>
    <cellStyle name="Date 6 54" xfId="24691"/>
    <cellStyle name="Date 6 55" xfId="24692"/>
    <cellStyle name="Date 6 56" xfId="24693"/>
    <cellStyle name="Date 6 57" xfId="24694"/>
    <cellStyle name="Date 6 58" xfId="24695"/>
    <cellStyle name="Date 6 59" xfId="24696"/>
    <cellStyle name="Date 6 6" xfId="24697"/>
    <cellStyle name="Date 6 6 2" xfId="24698"/>
    <cellStyle name="Date 6 60" xfId="24699"/>
    <cellStyle name="Date 6 61" xfId="24700"/>
    <cellStyle name="Date 6 62" xfId="24701"/>
    <cellStyle name="Date 6 63" xfId="24702"/>
    <cellStyle name="Date 6 64" xfId="24703"/>
    <cellStyle name="Date 6 65" xfId="24704"/>
    <cellStyle name="Date 6 66" xfId="24705"/>
    <cellStyle name="Date 6 67" xfId="24706"/>
    <cellStyle name="Date 6 68" xfId="24707"/>
    <cellStyle name="Date 6 69" xfId="24708"/>
    <cellStyle name="Date 6 7" xfId="24709"/>
    <cellStyle name="Date 6 7 2" xfId="24710"/>
    <cellStyle name="Date 6 70" xfId="24711"/>
    <cellStyle name="Date 6 71" xfId="24712"/>
    <cellStyle name="Date 6 72" xfId="24713"/>
    <cellStyle name="Date 6 73" xfId="24714"/>
    <cellStyle name="Date 6 74" xfId="24715"/>
    <cellStyle name="Date 6 75" xfId="24716"/>
    <cellStyle name="Date 6 76" xfId="24717"/>
    <cellStyle name="Date 6 77" xfId="24718"/>
    <cellStyle name="Date 6 78" xfId="24719"/>
    <cellStyle name="Date 6 79" xfId="24720"/>
    <cellStyle name="Date 6 8" xfId="24721"/>
    <cellStyle name="Date 6 8 2" xfId="24722"/>
    <cellStyle name="Date 6 80" xfId="24723"/>
    <cellStyle name="Date 6 81" xfId="24724"/>
    <cellStyle name="Date 6 82" xfId="24725"/>
    <cellStyle name="Date 6 83" xfId="24726"/>
    <cellStyle name="Date 6 84" xfId="24727"/>
    <cellStyle name="Date 6 85" xfId="24728"/>
    <cellStyle name="Date 6 86" xfId="24729"/>
    <cellStyle name="Date 6 87" xfId="24730"/>
    <cellStyle name="Date 6 88" xfId="24731"/>
    <cellStyle name="Date 6 89" xfId="24732"/>
    <cellStyle name="Date 6 9" xfId="24733"/>
    <cellStyle name="Date 6 9 2" xfId="24734"/>
    <cellStyle name="Date 6 90" xfId="24735"/>
    <cellStyle name="Date 6 91" xfId="24736"/>
    <cellStyle name="Date 6 92" xfId="24737"/>
    <cellStyle name="Date 6 93" xfId="24738"/>
    <cellStyle name="Date 6 94" xfId="24739"/>
    <cellStyle name="Date 6 95" xfId="24740"/>
    <cellStyle name="Date 6 96" xfId="24741"/>
    <cellStyle name="Date 6 97" xfId="24742"/>
    <cellStyle name="Date 6 98" xfId="24743"/>
    <cellStyle name="Date 6 99" xfId="24744"/>
    <cellStyle name="Date 6_NYMEX FUTURES" xfId="24745"/>
    <cellStyle name="Date 7" xfId="24746"/>
    <cellStyle name="Date 7 10" xfId="24747"/>
    <cellStyle name="Date 7 10 2" xfId="24748"/>
    <cellStyle name="Date 7 100" xfId="24749"/>
    <cellStyle name="Date 7 101" xfId="24750"/>
    <cellStyle name="Date 7 102" xfId="24751"/>
    <cellStyle name="Date 7 103" xfId="24752"/>
    <cellStyle name="Date 7 104" xfId="24753"/>
    <cellStyle name="Date 7 105" xfId="24754"/>
    <cellStyle name="Date 7 106" xfId="24755"/>
    <cellStyle name="Date 7 107" xfId="24756"/>
    <cellStyle name="Date 7 108" xfId="24757"/>
    <cellStyle name="Date 7 109" xfId="24758"/>
    <cellStyle name="Date 7 11" xfId="24759"/>
    <cellStyle name="Date 7 11 2" xfId="24760"/>
    <cellStyle name="Date 7 110" xfId="24761"/>
    <cellStyle name="Date 7 111" xfId="24762"/>
    <cellStyle name="Date 7 112" xfId="24763"/>
    <cellStyle name="Date 7 113" xfId="24764"/>
    <cellStyle name="Date 7 114" xfId="24765"/>
    <cellStyle name="Date 7 115" xfId="24766"/>
    <cellStyle name="Date 7 116" xfId="24767"/>
    <cellStyle name="Date 7 12" xfId="24768"/>
    <cellStyle name="Date 7 12 2" xfId="24769"/>
    <cellStyle name="Date 7 13" xfId="24770"/>
    <cellStyle name="Date 7 13 2" xfId="24771"/>
    <cellStyle name="Date 7 14" xfId="24772"/>
    <cellStyle name="Date 7 14 2" xfId="24773"/>
    <cellStyle name="Date 7 15" xfId="24774"/>
    <cellStyle name="Date 7 15 2" xfId="24775"/>
    <cellStyle name="Date 7 16" xfId="24776"/>
    <cellStyle name="Date 7 16 2" xfId="24777"/>
    <cellStyle name="Date 7 17" xfId="24778"/>
    <cellStyle name="Date 7 17 2" xfId="24779"/>
    <cellStyle name="Date 7 18" xfId="24780"/>
    <cellStyle name="Date 7 18 2" xfId="24781"/>
    <cellStyle name="Date 7 19" xfId="24782"/>
    <cellStyle name="Date 7 19 2" xfId="24783"/>
    <cellStyle name="Date 7 2" xfId="24784"/>
    <cellStyle name="Date 7 2 2" xfId="24785"/>
    <cellStyle name="Date 7 20" xfId="24786"/>
    <cellStyle name="Date 7 20 2" xfId="24787"/>
    <cellStyle name="Date 7 21" xfId="24788"/>
    <cellStyle name="Date 7 21 2" xfId="24789"/>
    <cellStyle name="Date 7 22" xfId="24790"/>
    <cellStyle name="Date 7 22 2" xfId="24791"/>
    <cellStyle name="Date 7 23" xfId="24792"/>
    <cellStyle name="Date 7 23 2" xfId="24793"/>
    <cellStyle name="Date 7 24" xfId="24794"/>
    <cellStyle name="Date 7 24 2" xfId="24795"/>
    <cellStyle name="Date 7 25" xfId="24796"/>
    <cellStyle name="Date 7 25 2" xfId="24797"/>
    <cellStyle name="Date 7 26" xfId="24798"/>
    <cellStyle name="Date 7 26 2" xfId="24799"/>
    <cellStyle name="Date 7 27" xfId="24800"/>
    <cellStyle name="Date 7 27 2" xfId="24801"/>
    <cellStyle name="Date 7 28" xfId="24802"/>
    <cellStyle name="Date 7 28 2" xfId="24803"/>
    <cellStyle name="Date 7 29" xfId="24804"/>
    <cellStyle name="Date 7 29 2" xfId="24805"/>
    <cellStyle name="Date 7 3" xfId="24806"/>
    <cellStyle name="Date 7 3 2" xfId="24807"/>
    <cellStyle name="Date 7 30" xfId="24808"/>
    <cellStyle name="Date 7 30 2" xfId="24809"/>
    <cellStyle name="Date 7 31" xfId="24810"/>
    <cellStyle name="Date 7 31 2" xfId="24811"/>
    <cellStyle name="Date 7 32" xfId="24812"/>
    <cellStyle name="Date 7 32 2" xfId="24813"/>
    <cellStyle name="Date 7 33" xfId="24814"/>
    <cellStyle name="Date 7 33 2" xfId="24815"/>
    <cellStyle name="Date 7 34" xfId="24816"/>
    <cellStyle name="Date 7 34 2" xfId="24817"/>
    <cellStyle name="Date 7 35" xfId="24818"/>
    <cellStyle name="Date 7 35 2" xfId="24819"/>
    <cellStyle name="Date 7 36" xfId="24820"/>
    <cellStyle name="Date 7 36 2" xfId="24821"/>
    <cellStyle name="Date 7 37" xfId="24822"/>
    <cellStyle name="Date 7 37 2" xfId="24823"/>
    <cellStyle name="Date 7 38" xfId="24824"/>
    <cellStyle name="Date 7 38 2" xfId="24825"/>
    <cellStyle name="Date 7 39" xfId="24826"/>
    <cellStyle name="Date 7 39 2" xfId="24827"/>
    <cellStyle name="Date 7 4" xfId="24828"/>
    <cellStyle name="Date 7 4 2" xfId="24829"/>
    <cellStyle name="Date 7 40" xfId="24830"/>
    <cellStyle name="Date 7 40 2" xfId="24831"/>
    <cellStyle name="Date 7 41" xfId="24832"/>
    <cellStyle name="Date 7 41 2" xfId="24833"/>
    <cellStyle name="Date 7 42" xfId="24834"/>
    <cellStyle name="Date 7 42 2" xfId="24835"/>
    <cellStyle name="Date 7 43" xfId="24836"/>
    <cellStyle name="Date 7 43 2" xfId="24837"/>
    <cellStyle name="Date 7 44" xfId="24838"/>
    <cellStyle name="Date 7 44 2" xfId="24839"/>
    <cellStyle name="Date 7 45" xfId="24840"/>
    <cellStyle name="Date 7 45 2" xfId="24841"/>
    <cellStyle name="Date 7 46" xfId="24842"/>
    <cellStyle name="Date 7 46 2" xfId="24843"/>
    <cellStyle name="Date 7 47" xfId="24844"/>
    <cellStyle name="Date 7 47 2" xfId="24845"/>
    <cellStyle name="Date 7 48" xfId="24846"/>
    <cellStyle name="Date 7 48 2" xfId="24847"/>
    <cellStyle name="Date 7 49" xfId="24848"/>
    <cellStyle name="Date 7 49 2" xfId="24849"/>
    <cellStyle name="Date 7 5" xfId="24850"/>
    <cellStyle name="Date 7 5 2" xfId="24851"/>
    <cellStyle name="Date 7 50" xfId="24852"/>
    <cellStyle name="Date 7 50 2" xfId="24853"/>
    <cellStyle name="Date 7 51" xfId="24854"/>
    <cellStyle name="Date 7 51 2" xfId="24855"/>
    <cellStyle name="Date 7 52" xfId="24856"/>
    <cellStyle name="Date 7 53" xfId="24857"/>
    <cellStyle name="Date 7 54" xfId="24858"/>
    <cellStyle name="Date 7 55" xfId="24859"/>
    <cellStyle name="Date 7 56" xfId="24860"/>
    <cellStyle name="Date 7 57" xfId="24861"/>
    <cellStyle name="Date 7 58" xfId="24862"/>
    <cellStyle name="Date 7 59" xfId="24863"/>
    <cellStyle name="Date 7 6" xfId="24864"/>
    <cellStyle name="Date 7 6 2" xfId="24865"/>
    <cellStyle name="Date 7 60" xfId="24866"/>
    <cellStyle name="Date 7 61" xfId="24867"/>
    <cellStyle name="Date 7 62" xfId="24868"/>
    <cellStyle name="Date 7 63" xfId="24869"/>
    <cellStyle name="Date 7 64" xfId="24870"/>
    <cellStyle name="Date 7 65" xfId="24871"/>
    <cellStyle name="Date 7 66" xfId="24872"/>
    <cellStyle name="Date 7 67" xfId="24873"/>
    <cellStyle name="Date 7 68" xfId="24874"/>
    <cellStyle name="Date 7 69" xfId="24875"/>
    <cellStyle name="Date 7 7" xfId="24876"/>
    <cellStyle name="Date 7 7 2" xfId="24877"/>
    <cellStyle name="Date 7 70" xfId="24878"/>
    <cellStyle name="Date 7 71" xfId="24879"/>
    <cellStyle name="Date 7 72" xfId="24880"/>
    <cellStyle name="Date 7 73" xfId="24881"/>
    <cellStyle name="Date 7 74" xfId="24882"/>
    <cellStyle name="Date 7 75" xfId="24883"/>
    <cellStyle name="Date 7 76" xfId="24884"/>
    <cellStyle name="Date 7 77" xfId="24885"/>
    <cellStyle name="Date 7 78" xfId="24886"/>
    <cellStyle name="Date 7 79" xfId="24887"/>
    <cellStyle name="Date 7 8" xfId="24888"/>
    <cellStyle name="Date 7 8 2" xfId="24889"/>
    <cellStyle name="Date 7 80" xfId="24890"/>
    <cellStyle name="Date 7 81" xfId="24891"/>
    <cellStyle name="Date 7 82" xfId="24892"/>
    <cellStyle name="Date 7 83" xfId="24893"/>
    <cellStyle name="Date 7 84" xfId="24894"/>
    <cellStyle name="Date 7 85" xfId="24895"/>
    <cellStyle name="Date 7 86" xfId="24896"/>
    <cellStyle name="Date 7 87" xfId="24897"/>
    <cellStyle name="Date 7 88" xfId="24898"/>
    <cellStyle name="Date 7 89" xfId="24899"/>
    <cellStyle name="Date 7 9" xfId="24900"/>
    <cellStyle name="Date 7 9 2" xfId="24901"/>
    <cellStyle name="Date 7 90" xfId="24902"/>
    <cellStyle name="Date 7 91" xfId="24903"/>
    <cellStyle name="Date 7 92" xfId="24904"/>
    <cellStyle name="Date 7 93" xfId="24905"/>
    <cellStyle name="Date 7 94" xfId="24906"/>
    <cellStyle name="Date 7 95" xfId="24907"/>
    <cellStyle name="Date 7 96" xfId="24908"/>
    <cellStyle name="Date 7 97" xfId="24909"/>
    <cellStyle name="Date 7 98" xfId="24910"/>
    <cellStyle name="Date 7 99" xfId="24911"/>
    <cellStyle name="Date 7_NYMEX FUTURES" xfId="24912"/>
    <cellStyle name="Date 8" xfId="24913"/>
    <cellStyle name="Date 8 10" xfId="24914"/>
    <cellStyle name="Date 8 10 2" xfId="24915"/>
    <cellStyle name="Date 8 100" xfId="24916"/>
    <cellStyle name="Date 8 101" xfId="24917"/>
    <cellStyle name="Date 8 102" xfId="24918"/>
    <cellStyle name="Date 8 103" xfId="24919"/>
    <cellStyle name="Date 8 104" xfId="24920"/>
    <cellStyle name="Date 8 105" xfId="24921"/>
    <cellStyle name="Date 8 106" xfId="24922"/>
    <cellStyle name="Date 8 107" xfId="24923"/>
    <cellStyle name="Date 8 108" xfId="24924"/>
    <cellStyle name="Date 8 109" xfId="24925"/>
    <cellStyle name="Date 8 11" xfId="24926"/>
    <cellStyle name="Date 8 11 2" xfId="24927"/>
    <cellStyle name="Date 8 110" xfId="24928"/>
    <cellStyle name="Date 8 111" xfId="24929"/>
    <cellStyle name="Date 8 112" xfId="24930"/>
    <cellStyle name="Date 8 113" xfId="24931"/>
    <cellStyle name="Date 8 114" xfId="24932"/>
    <cellStyle name="Date 8 115" xfId="24933"/>
    <cellStyle name="Date 8 116" xfId="24934"/>
    <cellStyle name="Date 8 12" xfId="24935"/>
    <cellStyle name="Date 8 12 2" xfId="24936"/>
    <cellStyle name="Date 8 13" xfId="24937"/>
    <cellStyle name="Date 8 13 2" xfId="24938"/>
    <cellStyle name="Date 8 14" xfId="24939"/>
    <cellStyle name="Date 8 14 2" xfId="24940"/>
    <cellStyle name="Date 8 15" xfId="24941"/>
    <cellStyle name="Date 8 15 2" xfId="24942"/>
    <cellStyle name="Date 8 16" xfId="24943"/>
    <cellStyle name="Date 8 16 2" xfId="24944"/>
    <cellStyle name="Date 8 17" xfId="24945"/>
    <cellStyle name="Date 8 17 2" xfId="24946"/>
    <cellStyle name="Date 8 18" xfId="24947"/>
    <cellStyle name="Date 8 18 2" xfId="24948"/>
    <cellStyle name="Date 8 19" xfId="24949"/>
    <cellStyle name="Date 8 19 2" xfId="24950"/>
    <cellStyle name="Date 8 2" xfId="24951"/>
    <cellStyle name="Date 8 2 2" xfId="24952"/>
    <cellStyle name="Date 8 20" xfId="24953"/>
    <cellStyle name="Date 8 20 2" xfId="24954"/>
    <cellStyle name="Date 8 21" xfId="24955"/>
    <cellStyle name="Date 8 21 2" xfId="24956"/>
    <cellStyle name="Date 8 22" xfId="24957"/>
    <cellStyle name="Date 8 22 2" xfId="24958"/>
    <cellStyle name="Date 8 23" xfId="24959"/>
    <cellStyle name="Date 8 23 2" xfId="24960"/>
    <cellStyle name="Date 8 24" xfId="24961"/>
    <cellStyle name="Date 8 24 2" xfId="24962"/>
    <cellStyle name="Date 8 25" xfId="24963"/>
    <cellStyle name="Date 8 25 2" xfId="24964"/>
    <cellStyle name="Date 8 26" xfId="24965"/>
    <cellStyle name="Date 8 26 2" xfId="24966"/>
    <cellStyle name="Date 8 27" xfId="24967"/>
    <cellStyle name="Date 8 27 2" xfId="24968"/>
    <cellStyle name="Date 8 28" xfId="24969"/>
    <cellStyle name="Date 8 28 2" xfId="24970"/>
    <cellStyle name="Date 8 29" xfId="24971"/>
    <cellStyle name="Date 8 29 2" xfId="24972"/>
    <cellStyle name="Date 8 3" xfId="24973"/>
    <cellStyle name="Date 8 3 2" xfId="24974"/>
    <cellStyle name="Date 8 30" xfId="24975"/>
    <cellStyle name="Date 8 30 2" xfId="24976"/>
    <cellStyle name="Date 8 31" xfId="24977"/>
    <cellStyle name="Date 8 31 2" xfId="24978"/>
    <cellStyle name="Date 8 32" xfId="24979"/>
    <cellStyle name="Date 8 32 2" xfId="24980"/>
    <cellStyle name="Date 8 33" xfId="24981"/>
    <cellStyle name="Date 8 33 2" xfId="24982"/>
    <cellStyle name="Date 8 34" xfId="24983"/>
    <cellStyle name="Date 8 34 2" xfId="24984"/>
    <cellStyle name="Date 8 35" xfId="24985"/>
    <cellStyle name="Date 8 35 2" xfId="24986"/>
    <cellStyle name="Date 8 36" xfId="24987"/>
    <cellStyle name="Date 8 36 2" xfId="24988"/>
    <cellStyle name="Date 8 37" xfId="24989"/>
    <cellStyle name="Date 8 37 2" xfId="24990"/>
    <cellStyle name="Date 8 38" xfId="24991"/>
    <cellStyle name="Date 8 38 2" xfId="24992"/>
    <cellStyle name="Date 8 39" xfId="24993"/>
    <cellStyle name="Date 8 39 2" xfId="24994"/>
    <cellStyle name="Date 8 4" xfId="24995"/>
    <cellStyle name="Date 8 4 2" xfId="24996"/>
    <cellStyle name="Date 8 40" xfId="24997"/>
    <cellStyle name="Date 8 40 2" xfId="24998"/>
    <cellStyle name="Date 8 41" xfId="24999"/>
    <cellStyle name="Date 8 41 2" xfId="25000"/>
    <cellStyle name="Date 8 42" xfId="25001"/>
    <cellStyle name="Date 8 42 2" xfId="25002"/>
    <cellStyle name="Date 8 43" xfId="25003"/>
    <cellStyle name="Date 8 43 2" xfId="25004"/>
    <cellStyle name="Date 8 44" xfId="25005"/>
    <cellStyle name="Date 8 44 2" xfId="25006"/>
    <cellStyle name="Date 8 45" xfId="25007"/>
    <cellStyle name="Date 8 45 2" xfId="25008"/>
    <cellStyle name="Date 8 46" xfId="25009"/>
    <cellStyle name="Date 8 46 2" xfId="25010"/>
    <cellStyle name="Date 8 47" xfId="25011"/>
    <cellStyle name="Date 8 47 2" xfId="25012"/>
    <cellStyle name="Date 8 48" xfId="25013"/>
    <cellStyle name="Date 8 48 2" xfId="25014"/>
    <cellStyle name="Date 8 49" xfId="25015"/>
    <cellStyle name="Date 8 49 2" xfId="25016"/>
    <cellStyle name="Date 8 5" xfId="25017"/>
    <cellStyle name="Date 8 5 2" xfId="25018"/>
    <cellStyle name="Date 8 50" xfId="25019"/>
    <cellStyle name="Date 8 50 2" xfId="25020"/>
    <cellStyle name="Date 8 51" xfId="25021"/>
    <cellStyle name="Date 8 51 2" xfId="25022"/>
    <cellStyle name="Date 8 52" xfId="25023"/>
    <cellStyle name="Date 8 53" xfId="25024"/>
    <cellStyle name="Date 8 54" xfId="25025"/>
    <cellStyle name="Date 8 55" xfId="25026"/>
    <cellStyle name="Date 8 56" xfId="25027"/>
    <cellStyle name="Date 8 57" xfId="25028"/>
    <cellStyle name="Date 8 58" xfId="25029"/>
    <cellStyle name="Date 8 59" xfId="25030"/>
    <cellStyle name="Date 8 6" xfId="25031"/>
    <cellStyle name="Date 8 6 2" xfId="25032"/>
    <cellStyle name="Date 8 60" xfId="25033"/>
    <cellStyle name="Date 8 61" xfId="25034"/>
    <cellStyle name="Date 8 62" xfId="25035"/>
    <cellStyle name="Date 8 63" xfId="25036"/>
    <cellStyle name="Date 8 64" xfId="25037"/>
    <cellStyle name="Date 8 65" xfId="25038"/>
    <cellStyle name="Date 8 66" xfId="25039"/>
    <cellStyle name="Date 8 67" xfId="25040"/>
    <cellStyle name="Date 8 68" xfId="25041"/>
    <cellStyle name="Date 8 69" xfId="25042"/>
    <cellStyle name="Date 8 7" xfId="25043"/>
    <cellStyle name="Date 8 7 2" xfId="25044"/>
    <cellStyle name="Date 8 70" xfId="25045"/>
    <cellStyle name="Date 8 71" xfId="25046"/>
    <cellStyle name="Date 8 72" xfId="25047"/>
    <cellStyle name="Date 8 73" xfId="25048"/>
    <cellStyle name="Date 8 74" xfId="25049"/>
    <cellStyle name="Date 8 75" xfId="25050"/>
    <cellStyle name="Date 8 76" xfId="25051"/>
    <cellStyle name="Date 8 77" xfId="25052"/>
    <cellStyle name="Date 8 78" xfId="25053"/>
    <cellStyle name="Date 8 79" xfId="25054"/>
    <cellStyle name="Date 8 8" xfId="25055"/>
    <cellStyle name="Date 8 8 2" xfId="25056"/>
    <cellStyle name="Date 8 80" xfId="25057"/>
    <cellStyle name="Date 8 81" xfId="25058"/>
    <cellStyle name="Date 8 82" xfId="25059"/>
    <cellStyle name="Date 8 83" xfId="25060"/>
    <cellStyle name="Date 8 84" xfId="25061"/>
    <cellStyle name="Date 8 85" xfId="25062"/>
    <cellStyle name="Date 8 86" xfId="25063"/>
    <cellStyle name="Date 8 87" xfId="25064"/>
    <cellStyle name="Date 8 88" xfId="25065"/>
    <cellStyle name="Date 8 89" xfId="25066"/>
    <cellStyle name="Date 8 9" xfId="25067"/>
    <cellStyle name="Date 8 9 2" xfId="25068"/>
    <cellStyle name="Date 8 90" xfId="25069"/>
    <cellStyle name="Date 8 91" xfId="25070"/>
    <cellStyle name="Date 8 92" xfId="25071"/>
    <cellStyle name="Date 8 93" xfId="25072"/>
    <cellStyle name="Date 8 94" xfId="25073"/>
    <cellStyle name="Date 8 95" xfId="25074"/>
    <cellStyle name="Date 8 96" xfId="25075"/>
    <cellStyle name="Date 8 97" xfId="25076"/>
    <cellStyle name="Date 8 98" xfId="25077"/>
    <cellStyle name="Date 8 99" xfId="25078"/>
    <cellStyle name="Date 8_NYMEX FUTURES" xfId="25079"/>
    <cellStyle name="Date 9" xfId="25080"/>
    <cellStyle name="Date 9 10" xfId="25081"/>
    <cellStyle name="Date 9 10 2" xfId="25082"/>
    <cellStyle name="Date 9 100" xfId="25083"/>
    <cellStyle name="Date 9 101" xfId="25084"/>
    <cellStyle name="Date 9 102" xfId="25085"/>
    <cellStyle name="Date 9 103" xfId="25086"/>
    <cellStyle name="Date 9 104" xfId="25087"/>
    <cellStyle name="Date 9 105" xfId="25088"/>
    <cellStyle name="Date 9 106" xfId="25089"/>
    <cellStyle name="Date 9 107" xfId="25090"/>
    <cellStyle name="Date 9 108" xfId="25091"/>
    <cellStyle name="Date 9 109" xfId="25092"/>
    <cellStyle name="Date 9 11" xfId="25093"/>
    <cellStyle name="Date 9 11 2" xfId="25094"/>
    <cellStyle name="Date 9 110" xfId="25095"/>
    <cellStyle name="Date 9 111" xfId="25096"/>
    <cellStyle name="Date 9 112" xfId="25097"/>
    <cellStyle name="Date 9 113" xfId="25098"/>
    <cellStyle name="Date 9 114" xfId="25099"/>
    <cellStyle name="Date 9 115" xfId="25100"/>
    <cellStyle name="Date 9 116" xfId="25101"/>
    <cellStyle name="Date 9 12" xfId="25102"/>
    <cellStyle name="Date 9 12 2" xfId="25103"/>
    <cellStyle name="Date 9 13" xfId="25104"/>
    <cellStyle name="Date 9 13 2" xfId="25105"/>
    <cellStyle name="Date 9 14" xfId="25106"/>
    <cellStyle name="Date 9 14 2" xfId="25107"/>
    <cellStyle name="Date 9 15" xfId="25108"/>
    <cellStyle name="Date 9 15 2" xfId="25109"/>
    <cellStyle name="Date 9 16" xfId="25110"/>
    <cellStyle name="Date 9 16 2" xfId="25111"/>
    <cellStyle name="Date 9 17" xfId="25112"/>
    <cellStyle name="Date 9 17 2" xfId="25113"/>
    <cellStyle name="Date 9 18" xfId="25114"/>
    <cellStyle name="Date 9 18 2" xfId="25115"/>
    <cellStyle name="Date 9 19" xfId="25116"/>
    <cellStyle name="Date 9 19 2" xfId="25117"/>
    <cellStyle name="Date 9 2" xfId="25118"/>
    <cellStyle name="Date 9 2 2" xfId="25119"/>
    <cellStyle name="Date 9 20" xfId="25120"/>
    <cellStyle name="Date 9 20 2" xfId="25121"/>
    <cellStyle name="Date 9 21" xfId="25122"/>
    <cellStyle name="Date 9 21 2" xfId="25123"/>
    <cellStyle name="Date 9 22" xfId="25124"/>
    <cellStyle name="Date 9 22 2" xfId="25125"/>
    <cellStyle name="Date 9 23" xfId="25126"/>
    <cellStyle name="Date 9 23 2" xfId="25127"/>
    <cellStyle name="Date 9 24" xfId="25128"/>
    <cellStyle name="Date 9 24 2" xfId="25129"/>
    <cellStyle name="Date 9 25" xfId="25130"/>
    <cellStyle name="Date 9 25 2" xfId="25131"/>
    <cellStyle name="Date 9 26" xfId="25132"/>
    <cellStyle name="Date 9 26 2" xfId="25133"/>
    <cellStyle name="Date 9 27" xfId="25134"/>
    <cellStyle name="Date 9 27 2" xfId="25135"/>
    <cellStyle name="Date 9 28" xfId="25136"/>
    <cellStyle name="Date 9 28 2" xfId="25137"/>
    <cellStyle name="Date 9 29" xfId="25138"/>
    <cellStyle name="Date 9 29 2" xfId="25139"/>
    <cellStyle name="Date 9 3" xfId="25140"/>
    <cellStyle name="Date 9 3 2" xfId="25141"/>
    <cellStyle name="Date 9 30" xfId="25142"/>
    <cellStyle name="Date 9 30 2" xfId="25143"/>
    <cellStyle name="Date 9 31" xfId="25144"/>
    <cellStyle name="Date 9 31 2" xfId="25145"/>
    <cellStyle name="Date 9 32" xfId="25146"/>
    <cellStyle name="Date 9 32 2" xfId="25147"/>
    <cellStyle name="Date 9 33" xfId="25148"/>
    <cellStyle name="Date 9 33 2" xfId="25149"/>
    <cellStyle name="Date 9 34" xfId="25150"/>
    <cellStyle name="Date 9 34 2" xfId="25151"/>
    <cellStyle name="Date 9 35" xfId="25152"/>
    <cellStyle name="Date 9 35 2" xfId="25153"/>
    <cellStyle name="Date 9 36" xfId="25154"/>
    <cellStyle name="Date 9 36 2" xfId="25155"/>
    <cellStyle name="Date 9 37" xfId="25156"/>
    <cellStyle name="Date 9 37 2" xfId="25157"/>
    <cellStyle name="Date 9 38" xfId="25158"/>
    <cellStyle name="Date 9 38 2" xfId="25159"/>
    <cellStyle name="Date 9 39" xfId="25160"/>
    <cellStyle name="Date 9 39 2" xfId="25161"/>
    <cellStyle name="Date 9 4" xfId="25162"/>
    <cellStyle name="Date 9 4 2" xfId="25163"/>
    <cellStyle name="Date 9 40" xfId="25164"/>
    <cellStyle name="Date 9 40 2" xfId="25165"/>
    <cellStyle name="Date 9 41" xfId="25166"/>
    <cellStyle name="Date 9 41 2" xfId="25167"/>
    <cellStyle name="Date 9 42" xfId="25168"/>
    <cellStyle name="Date 9 42 2" xfId="25169"/>
    <cellStyle name="Date 9 43" xfId="25170"/>
    <cellStyle name="Date 9 43 2" xfId="25171"/>
    <cellStyle name="Date 9 44" xfId="25172"/>
    <cellStyle name="Date 9 44 2" xfId="25173"/>
    <cellStyle name="Date 9 45" xfId="25174"/>
    <cellStyle name="Date 9 45 2" xfId="25175"/>
    <cellStyle name="Date 9 46" xfId="25176"/>
    <cellStyle name="Date 9 46 2" xfId="25177"/>
    <cellStyle name="Date 9 47" xfId="25178"/>
    <cellStyle name="Date 9 47 2" xfId="25179"/>
    <cellStyle name="Date 9 48" xfId="25180"/>
    <cellStyle name="Date 9 48 2" xfId="25181"/>
    <cellStyle name="Date 9 49" xfId="25182"/>
    <cellStyle name="Date 9 49 2" xfId="25183"/>
    <cellStyle name="Date 9 5" xfId="25184"/>
    <cellStyle name="Date 9 5 2" xfId="25185"/>
    <cellStyle name="Date 9 50" xfId="25186"/>
    <cellStyle name="Date 9 50 2" xfId="25187"/>
    <cellStyle name="Date 9 51" xfId="25188"/>
    <cellStyle name="Date 9 51 2" xfId="25189"/>
    <cellStyle name="Date 9 52" xfId="25190"/>
    <cellStyle name="Date 9 53" xfId="25191"/>
    <cellStyle name="Date 9 54" xfId="25192"/>
    <cellStyle name="Date 9 55" xfId="25193"/>
    <cellStyle name="Date 9 56" xfId="25194"/>
    <cellStyle name="Date 9 57" xfId="25195"/>
    <cellStyle name="Date 9 58" xfId="25196"/>
    <cellStyle name="Date 9 59" xfId="25197"/>
    <cellStyle name="Date 9 6" xfId="25198"/>
    <cellStyle name="Date 9 6 2" xfId="25199"/>
    <cellStyle name="Date 9 60" xfId="25200"/>
    <cellStyle name="Date 9 61" xfId="25201"/>
    <cellStyle name="Date 9 62" xfId="25202"/>
    <cellStyle name="Date 9 63" xfId="25203"/>
    <cellStyle name="Date 9 64" xfId="25204"/>
    <cellStyle name="Date 9 65" xfId="25205"/>
    <cellStyle name="Date 9 66" xfId="25206"/>
    <cellStyle name="Date 9 67" xfId="25207"/>
    <cellStyle name="Date 9 68" xfId="25208"/>
    <cellStyle name="Date 9 69" xfId="25209"/>
    <cellStyle name="Date 9 7" xfId="25210"/>
    <cellStyle name="Date 9 7 2" xfId="25211"/>
    <cellStyle name="Date 9 70" xfId="25212"/>
    <cellStyle name="Date 9 71" xfId="25213"/>
    <cellStyle name="Date 9 72" xfId="25214"/>
    <cellStyle name="Date 9 73" xfId="25215"/>
    <cellStyle name="Date 9 74" xfId="25216"/>
    <cellStyle name="Date 9 75" xfId="25217"/>
    <cellStyle name="Date 9 76" xfId="25218"/>
    <cellStyle name="Date 9 77" xfId="25219"/>
    <cellStyle name="Date 9 78" xfId="25220"/>
    <cellStyle name="Date 9 79" xfId="25221"/>
    <cellStyle name="Date 9 8" xfId="25222"/>
    <cellStyle name="Date 9 8 2" xfId="25223"/>
    <cellStyle name="Date 9 80" xfId="25224"/>
    <cellStyle name="Date 9 81" xfId="25225"/>
    <cellStyle name="Date 9 82" xfId="25226"/>
    <cellStyle name="Date 9 83" xfId="25227"/>
    <cellStyle name="Date 9 84" xfId="25228"/>
    <cellStyle name="Date 9 85" xfId="25229"/>
    <cellStyle name="Date 9 86" xfId="25230"/>
    <cellStyle name="Date 9 87" xfId="25231"/>
    <cellStyle name="Date 9 88" xfId="25232"/>
    <cellStyle name="Date 9 89" xfId="25233"/>
    <cellStyle name="Date 9 9" xfId="25234"/>
    <cellStyle name="Date 9 9 2" xfId="25235"/>
    <cellStyle name="Date 9 90" xfId="25236"/>
    <cellStyle name="Date 9 91" xfId="25237"/>
    <cellStyle name="Date 9 92" xfId="25238"/>
    <cellStyle name="Date 9 93" xfId="25239"/>
    <cellStyle name="Date 9 94" xfId="25240"/>
    <cellStyle name="Date 9 95" xfId="25241"/>
    <cellStyle name="Date 9 96" xfId="25242"/>
    <cellStyle name="Date 9 97" xfId="25243"/>
    <cellStyle name="Date 9 98" xfId="25244"/>
    <cellStyle name="Date 9 99" xfId="25245"/>
    <cellStyle name="Date 9_NYMEX FUTURES" xfId="25246"/>
    <cellStyle name="Date_NYMEX FUTURES" xfId="25247"/>
    <cellStyle name="Entries" xfId="918"/>
    <cellStyle name="Euro" xfId="410"/>
    <cellStyle name="Euro 2" xfId="411"/>
    <cellStyle name="Euro 2 2" xfId="412"/>
    <cellStyle name="Euro 3" xfId="413"/>
    <cellStyle name="Euro 3 2" xfId="414"/>
    <cellStyle name="Euro 4" xfId="919"/>
    <cellStyle name="Explanatory Text 10" xfId="25249"/>
    <cellStyle name="Explanatory Text 10 2" xfId="25250"/>
    <cellStyle name="Explanatory Text 10 3" xfId="25251"/>
    <cellStyle name="Explanatory Text 11" xfId="25252"/>
    <cellStyle name="Explanatory Text 11 2" xfId="25253"/>
    <cellStyle name="Explanatory Text 11 3" xfId="25254"/>
    <cellStyle name="Explanatory Text 12" xfId="25255"/>
    <cellStyle name="Explanatory Text 12 2" xfId="25256"/>
    <cellStyle name="Explanatory Text 12 3" xfId="25257"/>
    <cellStyle name="Explanatory Text 13" xfId="25258"/>
    <cellStyle name="Explanatory Text 13 2" xfId="25259"/>
    <cellStyle name="Explanatory Text 13 3" xfId="25260"/>
    <cellStyle name="Explanatory Text 14" xfId="25261"/>
    <cellStyle name="Explanatory Text 14 2" xfId="25262"/>
    <cellStyle name="Explanatory Text 14 3" xfId="25263"/>
    <cellStyle name="Explanatory Text 15" xfId="25264"/>
    <cellStyle name="Explanatory Text 15 2" xfId="25265"/>
    <cellStyle name="Explanatory Text 15 3" xfId="25266"/>
    <cellStyle name="Explanatory Text 16" xfId="25267"/>
    <cellStyle name="Explanatory Text 16 2" xfId="25268"/>
    <cellStyle name="Explanatory Text 16 3" xfId="25269"/>
    <cellStyle name="Explanatory Text 17" xfId="25270"/>
    <cellStyle name="Explanatory Text 17 2" xfId="25271"/>
    <cellStyle name="Explanatory Text 17 3" xfId="25272"/>
    <cellStyle name="Explanatory Text 18" xfId="25273"/>
    <cellStyle name="Explanatory Text 18 2" xfId="25274"/>
    <cellStyle name="Explanatory Text 18 3" xfId="25275"/>
    <cellStyle name="Explanatory Text 19" xfId="25276"/>
    <cellStyle name="Explanatory Text 19 2" xfId="25277"/>
    <cellStyle name="Explanatory Text 19 3" xfId="25278"/>
    <cellStyle name="Explanatory Text 2" xfId="415"/>
    <cellStyle name="Explanatory Text 2 10" xfId="25280"/>
    <cellStyle name="Explanatory Text 2 10 2" xfId="25281"/>
    <cellStyle name="Explanatory Text 2 11" xfId="25282"/>
    <cellStyle name="Explanatory Text 2 11 2" xfId="25283"/>
    <cellStyle name="Explanatory Text 2 12" xfId="25284"/>
    <cellStyle name="Explanatory Text 2 12 2" xfId="25285"/>
    <cellStyle name="Explanatory Text 2 13" xfId="25286"/>
    <cellStyle name="Explanatory Text 2 13 2" xfId="25287"/>
    <cellStyle name="Explanatory Text 2 14" xfId="25288"/>
    <cellStyle name="Explanatory Text 2 14 2" xfId="25289"/>
    <cellStyle name="Explanatory Text 2 15" xfId="25290"/>
    <cellStyle name="Explanatory Text 2 15 2" xfId="25291"/>
    <cellStyle name="Explanatory Text 2 16" xfId="25292"/>
    <cellStyle name="Explanatory Text 2 16 2" xfId="25293"/>
    <cellStyle name="Explanatory Text 2 17" xfId="25294"/>
    <cellStyle name="Explanatory Text 2 17 2" xfId="25295"/>
    <cellStyle name="Explanatory Text 2 18" xfId="25296"/>
    <cellStyle name="Explanatory Text 2 18 2" xfId="25297"/>
    <cellStyle name="Explanatory Text 2 19" xfId="25298"/>
    <cellStyle name="Explanatory Text 2 19 2" xfId="25299"/>
    <cellStyle name="Explanatory Text 2 2" xfId="25279"/>
    <cellStyle name="Explanatory Text 2 2 2" xfId="25300"/>
    <cellStyle name="Explanatory Text 2 2 3" xfId="55419"/>
    <cellStyle name="Explanatory Text 2 20" xfId="25301"/>
    <cellStyle name="Explanatory Text 2 20 2" xfId="25302"/>
    <cellStyle name="Explanatory Text 2 21" xfId="25303"/>
    <cellStyle name="Explanatory Text 2 21 2" xfId="25304"/>
    <cellStyle name="Explanatory Text 2 22" xfId="25305"/>
    <cellStyle name="Explanatory Text 2 22 2" xfId="25306"/>
    <cellStyle name="Explanatory Text 2 23" xfId="25307"/>
    <cellStyle name="Explanatory Text 2 23 2" xfId="25308"/>
    <cellStyle name="Explanatory Text 2 24" xfId="25309"/>
    <cellStyle name="Explanatory Text 2 24 2" xfId="25310"/>
    <cellStyle name="Explanatory Text 2 25" xfId="25311"/>
    <cellStyle name="Explanatory Text 2 25 2" xfId="25312"/>
    <cellStyle name="Explanatory Text 2 26" xfId="25313"/>
    <cellStyle name="Explanatory Text 2 26 2" xfId="25314"/>
    <cellStyle name="Explanatory Text 2 27" xfId="25315"/>
    <cellStyle name="Explanatory Text 2 27 2" xfId="25316"/>
    <cellStyle name="Explanatory Text 2 28" xfId="25317"/>
    <cellStyle name="Explanatory Text 2 28 2" xfId="25318"/>
    <cellStyle name="Explanatory Text 2 29" xfId="25319"/>
    <cellStyle name="Explanatory Text 2 3" xfId="25320"/>
    <cellStyle name="Explanatory Text 2 3 2" xfId="25321"/>
    <cellStyle name="Explanatory Text 2 30" xfId="25322"/>
    <cellStyle name="Explanatory Text 2 31" xfId="25248"/>
    <cellStyle name="Explanatory Text 2 32" xfId="1162"/>
    <cellStyle name="Explanatory Text 2 33" xfId="54508"/>
    <cellStyle name="Explanatory Text 2 4" xfId="25323"/>
    <cellStyle name="Explanatory Text 2 4 2" xfId="25324"/>
    <cellStyle name="Explanatory Text 2 5" xfId="25325"/>
    <cellStyle name="Explanatory Text 2 5 2" xfId="25326"/>
    <cellStyle name="Explanatory Text 2 6" xfId="25327"/>
    <cellStyle name="Explanatory Text 2 6 2" xfId="25328"/>
    <cellStyle name="Explanatory Text 2 7" xfId="25329"/>
    <cellStyle name="Explanatory Text 2 7 2" xfId="25330"/>
    <cellStyle name="Explanatory Text 2 8" xfId="25331"/>
    <cellStyle name="Explanatory Text 2 8 2" xfId="25332"/>
    <cellStyle name="Explanatory Text 2 9" xfId="25333"/>
    <cellStyle name="Explanatory Text 2 9 2" xfId="25334"/>
    <cellStyle name="Explanatory Text 20" xfId="25335"/>
    <cellStyle name="Explanatory Text 20 2" xfId="25336"/>
    <cellStyle name="Explanatory Text 20 3" xfId="25337"/>
    <cellStyle name="Explanatory Text 21" xfId="25338"/>
    <cellStyle name="Explanatory Text 21 2" xfId="25339"/>
    <cellStyle name="Explanatory Text 21 3" xfId="25340"/>
    <cellStyle name="Explanatory Text 22" xfId="25341"/>
    <cellStyle name="Explanatory Text 22 2" xfId="25342"/>
    <cellStyle name="Explanatory Text 22 3" xfId="25343"/>
    <cellStyle name="Explanatory Text 23" xfId="25344"/>
    <cellStyle name="Explanatory Text 23 2" xfId="25345"/>
    <cellStyle name="Explanatory Text 23 3" xfId="25346"/>
    <cellStyle name="Explanatory Text 24" xfId="25347"/>
    <cellStyle name="Explanatory Text 24 2" xfId="25348"/>
    <cellStyle name="Explanatory Text 24 3" xfId="25349"/>
    <cellStyle name="Explanatory Text 25" xfId="25350"/>
    <cellStyle name="Explanatory Text 25 2" xfId="25351"/>
    <cellStyle name="Explanatory Text 25 3" xfId="25352"/>
    <cellStyle name="Explanatory Text 26" xfId="25353"/>
    <cellStyle name="Explanatory Text 26 2" xfId="25354"/>
    <cellStyle name="Explanatory Text 26 3" xfId="25355"/>
    <cellStyle name="Explanatory Text 27" xfId="25356"/>
    <cellStyle name="Explanatory Text 27 2" xfId="25357"/>
    <cellStyle name="Explanatory Text 27 3" xfId="25358"/>
    <cellStyle name="Explanatory Text 28" xfId="25359"/>
    <cellStyle name="Explanatory Text 28 2" xfId="25360"/>
    <cellStyle name="Explanatory Text 28 3" xfId="25361"/>
    <cellStyle name="Explanatory Text 29" xfId="25362"/>
    <cellStyle name="Explanatory Text 29 2" xfId="25363"/>
    <cellStyle name="Explanatory Text 29 3" xfId="25364"/>
    <cellStyle name="Explanatory Text 3" xfId="416"/>
    <cellStyle name="Explanatory Text 3 2" xfId="25366"/>
    <cellStyle name="Explanatory Text 3 3" xfId="25365"/>
    <cellStyle name="Explanatory Text 30" xfId="25367"/>
    <cellStyle name="Explanatory Text 30 2" xfId="25368"/>
    <cellStyle name="Explanatory Text 31" xfId="25369"/>
    <cellStyle name="Explanatory Text 32" xfId="1007"/>
    <cellStyle name="Explanatory Text 4" xfId="25370"/>
    <cellStyle name="Explanatory Text 4 2" xfId="25371"/>
    <cellStyle name="Explanatory Text 4 3" xfId="25372"/>
    <cellStyle name="Explanatory Text 5" xfId="25373"/>
    <cellStyle name="Explanatory Text 5 2" xfId="25374"/>
    <cellStyle name="Explanatory Text 5 3" xfId="25375"/>
    <cellStyle name="Explanatory Text 6" xfId="25376"/>
    <cellStyle name="Explanatory Text 6 2" xfId="25377"/>
    <cellStyle name="Explanatory Text 6 3" xfId="25378"/>
    <cellStyle name="Explanatory Text 7" xfId="25379"/>
    <cellStyle name="Explanatory Text 7 2" xfId="25380"/>
    <cellStyle name="Explanatory Text 7 3" xfId="25381"/>
    <cellStyle name="Explanatory Text 8" xfId="25382"/>
    <cellStyle name="Explanatory Text 8 2" xfId="25383"/>
    <cellStyle name="Explanatory Text 8 3" xfId="25384"/>
    <cellStyle name="Explanatory Text 9" xfId="25385"/>
    <cellStyle name="Explanatory Text 9 2" xfId="25386"/>
    <cellStyle name="Explanatory Text 9 3" xfId="25387"/>
    <cellStyle name="EY House" xfId="417"/>
    <cellStyle name="F2" xfId="418"/>
    <cellStyle name="F2 2" xfId="419"/>
    <cellStyle name="F2 2 2" xfId="55065"/>
    <cellStyle name="F2 3" xfId="420"/>
    <cellStyle name="F2 3 2" xfId="55090"/>
    <cellStyle name="F2 4" xfId="54653"/>
    <cellStyle name="F2 4 2" xfId="55182"/>
    <cellStyle name="F2_France" xfId="421"/>
    <cellStyle name="F3" xfId="422"/>
    <cellStyle name="F3 2" xfId="423"/>
    <cellStyle name="F3 2 2" xfId="55066"/>
    <cellStyle name="F3 3" xfId="424"/>
    <cellStyle name="F3 3 2" xfId="55091"/>
    <cellStyle name="F3 4" xfId="54654"/>
    <cellStyle name="F3 4 2" xfId="55183"/>
    <cellStyle name="F3_France" xfId="425"/>
    <cellStyle name="F4" xfId="426"/>
    <cellStyle name="F4 2" xfId="427"/>
    <cellStyle name="F4 2 2" xfId="55067"/>
    <cellStyle name="F4 3" xfId="428"/>
    <cellStyle name="F4 3 2" xfId="55092"/>
    <cellStyle name="F4 4" xfId="54655"/>
    <cellStyle name="F4 4 2" xfId="55184"/>
    <cellStyle name="F4_France" xfId="429"/>
    <cellStyle name="F5" xfId="430"/>
    <cellStyle name="F5 2" xfId="431"/>
    <cellStyle name="F5 3" xfId="432"/>
    <cellStyle name="F5 3 2" xfId="55093"/>
    <cellStyle name="F5 4" xfId="54656"/>
    <cellStyle name="F5 4 2" xfId="55185"/>
    <cellStyle name="F5 5" xfId="55068"/>
    <cellStyle name="F5_France" xfId="433"/>
    <cellStyle name="F6" xfId="434"/>
    <cellStyle name="F6 2" xfId="435"/>
    <cellStyle name="F6 2 2" xfId="55069"/>
    <cellStyle name="F6 3" xfId="436"/>
    <cellStyle name="F6 3 2" xfId="55094"/>
    <cellStyle name="F6 4" xfId="54657"/>
    <cellStyle name="F6 4 2" xfId="55186"/>
    <cellStyle name="F6_France" xfId="437"/>
    <cellStyle name="F7" xfId="438"/>
    <cellStyle name="F7 2" xfId="439"/>
    <cellStyle name="F7 2 2" xfId="55070"/>
    <cellStyle name="F7 3" xfId="440"/>
    <cellStyle name="F7 3 2" xfId="55095"/>
    <cellStyle name="F7 4" xfId="54658"/>
    <cellStyle name="F7 4 2" xfId="55187"/>
    <cellStyle name="F7_France" xfId="441"/>
    <cellStyle name="F8" xfId="442"/>
    <cellStyle name="F8 2" xfId="443"/>
    <cellStyle name="F8 2 2" xfId="55071"/>
    <cellStyle name="F8 3" xfId="444"/>
    <cellStyle name="F8 3 2" xfId="55096"/>
    <cellStyle name="F8 4" xfId="54659"/>
    <cellStyle name="F8 4 2" xfId="55188"/>
    <cellStyle name="F8_France" xfId="445"/>
    <cellStyle name="Fixed" xfId="446"/>
    <cellStyle name="Fixed 2" xfId="447"/>
    <cellStyle name="Fixed 2 2" xfId="55072"/>
    <cellStyle name="Fixed 3" xfId="448"/>
    <cellStyle name="Fixed 3 2" xfId="55097"/>
    <cellStyle name="Fixed 4" xfId="54660"/>
    <cellStyle name="Fixed 4 2" xfId="55189"/>
    <cellStyle name="Good 10" xfId="25389"/>
    <cellStyle name="Good 10 2" xfId="25390"/>
    <cellStyle name="Good 10 3" xfId="25391"/>
    <cellStyle name="Good 11" xfId="25392"/>
    <cellStyle name="Good 11 2" xfId="25393"/>
    <cellStyle name="Good 11 3" xfId="25394"/>
    <cellStyle name="Good 12" xfId="25395"/>
    <cellStyle name="Good 12 2" xfId="25396"/>
    <cellStyle name="Good 12 3" xfId="25397"/>
    <cellStyle name="Good 13" xfId="25398"/>
    <cellStyle name="Good 13 2" xfId="25399"/>
    <cellStyle name="Good 13 3" xfId="25400"/>
    <cellStyle name="Good 14" xfId="25401"/>
    <cellStyle name="Good 14 2" xfId="25402"/>
    <cellStyle name="Good 14 3" xfId="25403"/>
    <cellStyle name="Good 15" xfId="25404"/>
    <cellStyle name="Good 15 2" xfId="25405"/>
    <cellStyle name="Good 15 3" xfId="25406"/>
    <cellStyle name="Good 16" xfId="25407"/>
    <cellStyle name="Good 16 2" xfId="25408"/>
    <cellStyle name="Good 16 3" xfId="25409"/>
    <cellStyle name="Good 17" xfId="25410"/>
    <cellStyle name="Good 17 2" xfId="25411"/>
    <cellStyle name="Good 17 3" xfId="25412"/>
    <cellStyle name="Good 18" xfId="25413"/>
    <cellStyle name="Good 18 2" xfId="25414"/>
    <cellStyle name="Good 18 3" xfId="25415"/>
    <cellStyle name="Good 19" xfId="25416"/>
    <cellStyle name="Good 19 2" xfId="25417"/>
    <cellStyle name="Good 19 3" xfId="25418"/>
    <cellStyle name="Good 2" xfId="449"/>
    <cellStyle name="Good 2 10" xfId="25420"/>
    <cellStyle name="Good 2 10 2" xfId="25421"/>
    <cellStyle name="Good 2 11" xfId="25422"/>
    <cellStyle name="Good 2 11 2" xfId="25423"/>
    <cellStyle name="Good 2 12" xfId="25424"/>
    <cellStyle name="Good 2 12 2" xfId="25425"/>
    <cellStyle name="Good 2 13" xfId="25426"/>
    <cellStyle name="Good 2 13 2" xfId="25427"/>
    <cellStyle name="Good 2 14" xfId="25428"/>
    <cellStyle name="Good 2 14 2" xfId="25429"/>
    <cellStyle name="Good 2 15" xfId="25430"/>
    <cellStyle name="Good 2 15 2" xfId="25431"/>
    <cellStyle name="Good 2 16" xfId="25432"/>
    <cellStyle name="Good 2 16 2" xfId="25433"/>
    <cellStyle name="Good 2 17" xfId="25434"/>
    <cellStyle name="Good 2 17 2" xfId="25435"/>
    <cellStyle name="Good 2 18" xfId="25436"/>
    <cellStyle name="Good 2 18 2" xfId="25437"/>
    <cellStyle name="Good 2 19" xfId="25438"/>
    <cellStyle name="Good 2 19 2" xfId="25439"/>
    <cellStyle name="Good 2 2" xfId="25419"/>
    <cellStyle name="Good 2 2 2" xfId="25440"/>
    <cellStyle name="Good 2 2 3" xfId="55420"/>
    <cellStyle name="Good 2 20" xfId="25441"/>
    <cellStyle name="Good 2 20 2" xfId="25442"/>
    <cellStyle name="Good 2 21" xfId="25443"/>
    <cellStyle name="Good 2 21 2" xfId="25444"/>
    <cellStyle name="Good 2 22" xfId="25445"/>
    <cellStyle name="Good 2 22 2" xfId="25446"/>
    <cellStyle name="Good 2 23" xfId="25447"/>
    <cellStyle name="Good 2 23 2" xfId="25448"/>
    <cellStyle name="Good 2 24" xfId="25449"/>
    <cellStyle name="Good 2 24 2" xfId="25450"/>
    <cellStyle name="Good 2 25" xfId="25451"/>
    <cellStyle name="Good 2 25 2" xfId="25452"/>
    <cellStyle name="Good 2 26" xfId="25453"/>
    <cellStyle name="Good 2 26 2" xfId="25454"/>
    <cellStyle name="Good 2 27" xfId="25455"/>
    <cellStyle name="Good 2 27 2" xfId="25456"/>
    <cellStyle name="Good 2 28" xfId="25457"/>
    <cellStyle name="Good 2 28 2" xfId="25458"/>
    <cellStyle name="Good 2 29" xfId="25459"/>
    <cellStyle name="Good 2 3" xfId="25460"/>
    <cellStyle name="Good 2 3 2" xfId="25461"/>
    <cellStyle name="Good 2 30" xfId="25462"/>
    <cellStyle name="Good 2 31" xfId="25388"/>
    <cellStyle name="Good 2 32" xfId="1163"/>
    <cellStyle name="Good 2 33" xfId="54509"/>
    <cellStyle name="Good 2 4" xfId="25463"/>
    <cellStyle name="Good 2 4 2" xfId="25464"/>
    <cellStyle name="Good 2 5" xfId="25465"/>
    <cellStyle name="Good 2 5 2" xfId="25466"/>
    <cellStyle name="Good 2 6" xfId="25467"/>
    <cellStyle name="Good 2 6 2" xfId="25468"/>
    <cellStyle name="Good 2 7" xfId="25469"/>
    <cellStyle name="Good 2 7 2" xfId="25470"/>
    <cellStyle name="Good 2 8" xfId="25471"/>
    <cellStyle name="Good 2 8 2" xfId="25472"/>
    <cellStyle name="Good 2 9" xfId="25473"/>
    <cellStyle name="Good 2 9 2" xfId="25474"/>
    <cellStyle name="Good 20" xfId="25475"/>
    <cellStyle name="Good 20 2" xfId="25476"/>
    <cellStyle name="Good 20 3" xfId="25477"/>
    <cellStyle name="Good 21" xfId="25478"/>
    <cellStyle name="Good 21 2" xfId="25479"/>
    <cellStyle name="Good 21 3" xfId="25480"/>
    <cellStyle name="Good 22" xfId="25481"/>
    <cellStyle name="Good 22 2" xfId="25482"/>
    <cellStyle name="Good 22 3" xfId="25483"/>
    <cellStyle name="Good 23" xfId="25484"/>
    <cellStyle name="Good 23 2" xfId="25485"/>
    <cellStyle name="Good 23 3" xfId="25486"/>
    <cellStyle name="Good 24" xfId="25487"/>
    <cellStyle name="Good 24 2" xfId="25488"/>
    <cellStyle name="Good 24 3" xfId="25489"/>
    <cellStyle name="Good 25" xfId="25490"/>
    <cellStyle name="Good 25 2" xfId="25491"/>
    <cellStyle name="Good 25 3" xfId="25492"/>
    <cellStyle name="Good 26" xfId="25493"/>
    <cellStyle name="Good 26 2" xfId="25494"/>
    <cellStyle name="Good 26 3" xfId="25495"/>
    <cellStyle name="Good 27" xfId="25496"/>
    <cellStyle name="Good 27 2" xfId="25497"/>
    <cellStyle name="Good 27 3" xfId="25498"/>
    <cellStyle name="Good 28" xfId="25499"/>
    <cellStyle name="Good 28 2" xfId="25500"/>
    <cellStyle name="Good 28 3" xfId="25501"/>
    <cellStyle name="Good 29" xfId="25502"/>
    <cellStyle name="Good 29 2" xfId="25503"/>
    <cellStyle name="Good 29 3" xfId="25504"/>
    <cellStyle name="Good 3" xfId="450"/>
    <cellStyle name="Good 3 2" xfId="25506"/>
    <cellStyle name="Good 3 3" xfId="25505"/>
    <cellStyle name="Good 30" xfId="25507"/>
    <cellStyle name="Good 30 2" xfId="25508"/>
    <cellStyle name="Good 31" xfId="25509"/>
    <cellStyle name="Good 32" xfId="998"/>
    <cellStyle name="Good 33" xfId="54446"/>
    <cellStyle name="Good 4" xfId="25510"/>
    <cellStyle name="Good 4 2" xfId="25511"/>
    <cellStyle name="Good 4 3" xfId="25512"/>
    <cellStyle name="Good 5" xfId="25513"/>
    <cellStyle name="Good 5 2" xfId="25514"/>
    <cellStyle name="Good 5 3" xfId="25515"/>
    <cellStyle name="Good 6" xfId="25516"/>
    <cellStyle name="Good 6 2" xfId="25517"/>
    <cellStyle name="Good 6 3" xfId="25518"/>
    <cellStyle name="Good 7" xfId="25519"/>
    <cellStyle name="Good 7 2" xfId="25520"/>
    <cellStyle name="Good 7 3" xfId="25521"/>
    <cellStyle name="Good 8" xfId="25522"/>
    <cellStyle name="Good 8 2" xfId="25523"/>
    <cellStyle name="Good 8 3" xfId="25524"/>
    <cellStyle name="Good 9" xfId="25525"/>
    <cellStyle name="Good 9 2" xfId="25526"/>
    <cellStyle name="Good 9 3" xfId="25527"/>
    <cellStyle name="Grey" xfId="451"/>
    <cellStyle name="Grey 2" xfId="452"/>
    <cellStyle name="Grey 3" xfId="55073"/>
    <cellStyle name="Header" xfId="453"/>
    <cellStyle name="Header1" xfId="454"/>
    <cellStyle name="Header2" xfId="455"/>
    <cellStyle name="Heading" xfId="920"/>
    <cellStyle name="Heading 1 10" xfId="25529"/>
    <cellStyle name="Heading 1 10 2" xfId="25530"/>
    <cellStyle name="Heading 1 10 3" xfId="25531"/>
    <cellStyle name="Heading 1 11" xfId="25532"/>
    <cellStyle name="Heading 1 11 2" xfId="25533"/>
    <cellStyle name="Heading 1 11 3" xfId="25534"/>
    <cellStyle name="Heading 1 12" xfId="25535"/>
    <cellStyle name="Heading 1 12 2" xfId="25536"/>
    <cellStyle name="Heading 1 12 3" xfId="25537"/>
    <cellStyle name="Heading 1 13" xfId="25538"/>
    <cellStyle name="Heading 1 13 2" xfId="25539"/>
    <cellStyle name="Heading 1 13 3" xfId="25540"/>
    <cellStyle name="Heading 1 14" xfId="25541"/>
    <cellStyle name="Heading 1 14 2" xfId="25542"/>
    <cellStyle name="Heading 1 14 3" xfId="25543"/>
    <cellStyle name="Heading 1 15" xfId="25544"/>
    <cellStyle name="Heading 1 15 2" xfId="25545"/>
    <cellStyle name="Heading 1 15 3" xfId="25546"/>
    <cellStyle name="Heading 1 16" xfId="25547"/>
    <cellStyle name="Heading 1 16 2" xfId="25548"/>
    <cellStyle name="Heading 1 16 3" xfId="25549"/>
    <cellStyle name="Heading 1 17" xfId="25550"/>
    <cellStyle name="Heading 1 17 2" xfId="25551"/>
    <cellStyle name="Heading 1 17 3" xfId="25552"/>
    <cellStyle name="Heading 1 18" xfId="25553"/>
    <cellStyle name="Heading 1 18 2" xfId="25554"/>
    <cellStyle name="Heading 1 18 3" xfId="25555"/>
    <cellStyle name="Heading 1 19" xfId="25556"/>
    <cellStyle name="Heading 1 19 2" xfId="25557"/>
    <cellStyle name="Heading 1 19 3" xfId="25558"/>
    <cellStyle name="Heading 1 2" xfId="456"/>
    <cellStyle name="Heading 1 2 10" xfId="25560"/>
    <cellStyle name="Heading 1 2 10 2" xfId="25561"/>
    <cellStyle name="Heading 1 2 11" xfId="25562"/>
    <cellStyle name="Heading 1 2 11 2" xfId="25563"/>
    <cellStyle name="Heading 1 2 12" xfId="25564"/>
    <cellStyle name="Heading 1 2 12 2" xfId="25565"/>
    <cellStyle name="Heading 1 2 13" xfId="25566"/>
    <cellStyle name="Heading 1 2 13 2" xfId="25567"/>
    <cellStyle name="Heading 1 2 14" xfId="25568"/>
    <cellStyle name="Heading 1 2 14 2" xfId="25569"/>
    <cellStyle name="Heading 1 2 15" xfId="25570"/>
    <cellStyle name="Heading 1 2 15 2" xfId="25571"/>
    <cellStyle name="Heading 1 2 16" xfId="25572"/>
    <cellStyle name="Heading 1 2 16 2" xfId="25573"/>
    <cellStyle name="Heading 1 2 17" xfId="25574"/>
    <cellStyle name="Heading 1 2 17 2" xfId="25575"/>
    <cellStyle name="Heading 1 2 18" xfId="25576"/>
    <cellStyle name="Heading 1 2 18 2" xfId="25577"/>
    <cellStyle name="Heading 1 2 19" xfId="25578"/>
    <cellStyle name="Heading 1 2 19 2" xfId="25579"/>
    <cellStyle name="Heading 1 2 2" xfId="25559"/>
    <cellStyle name="Heading 1 2 2 2" xfId="25580"/>
    <cellStyle name="Heading 1 2 2 3" xfId="55421"/>
    <cellStyle name="Heading 1 2 20" xfId="25581"/>
    <cellStyle name="Heading 1 2 20 2" xfId="25582"/>
    <cellStyle name="Heading 1 2 21" xfId="25583"/>
    <cellStyle name="Heading 1 2 21 2" xfId="25584"/>
    <cellStyle name="Heading 1 2 22" xfId="25585"/>
    <cellStyle name="Heading 1 2 22 2" xfId="25586"/>
    <cellStyle name="Heading 1 2 23" xfId="25587"/>
    <cellStyle name="Heading 1 2 23 2" xfId="25588"/>
    <cellStyle name="Heading 1 2 24" xfId="25589"/>
    <cellStyle name="Heading 1 2 24 2" xfId="25590"/>
    <cellStyle name="Heading 1 2 25" xfId="25591"/>
    <cellStyle name="Heading 1 2 25 2" xfId="25592"/>
    <cellStyle name="Heading 1 2 26" xfId="25593"/>
    <cellStyle name="Heading 1 2 26 2" xfId="25594"/>
    <cellStyle name="Heading 1 2 27" xfId="25595"/>
    <cellStyle name="Heading 1 2 27 2" xfId="25596"/>
    <cellStyle name="Heading 1 2 28" xfId="25597"/>
    <cellStyle name="Heading 1 2 28 2" xfId="25598"/>
    <cellStyle name="Heading 1 2 29" xfId="25599"/>
    <cellStyle name="Heading 1 2 3" xfId="25600"/>
    <cellStyle name="Heading 1 2 3 2" xfId="25601"/>
    <cellStyle name="Heading 1 2 30" xfId="25602"/>
    <cellStyle name="Heading 1 2 31" xfId="25528"/>
    <cellStyle name="Heading 1 2 32" xfId="1164"/>
    <cellStyle name="Heading 1 2 33" xfId="54511"/>
    <cellStyle name="Heading 1 2 4" xfId="25603"/>
    <cellStyle name="Heading 1 2 4 2" xfId="25604"/>
    <cellStyle name="Heading 1 2 5" xfId="25605"/>
    <cellStyle name="Heading 1 2 5 2" xfId="25606"/>
    <cellStyle name="Heading 1 2 6" xfId="25607"/>
    <cellStyle name="Heading 1 2 6 2" xfId="25608"/>
    <cellStyle name="Heading 1 2 7" xfId="25609"/>
    <cellStyle name="Heading 1 2 7 2" xfId="25610"/>
    <cellStyle name="Heading 1 2 8" xfId="25611"/>
    <cellStyle name="Heading 1 2 8 2" xfId="25612"/>
    <cellStyle name="Heading 1 2 9" xfId="25613"/>
    <cellStyle name="Heading 1 2 9 2" xfId="25614"/>
    <cellStyle name="Heading 1 20" xfId="25615"/>
    <cellStyle name="Heading 1 20 2" xfId="25616"/>
    <cellStyle name="Heading 1 20 3" xfId="25617"/>
    <cellStyle name="Heading 1 21" xfId="25618"/>
    <cellStyle name="Heading 1 21 2" xfId="25619"/>
    <cellStyle name="Heading 1 21 3" xfId="25620"/>
    <cellStyle name="Heading 1 22" xfId="25621"/>
    <cellStyle name="Heading 1 22 2" xfId="25622"/>
    <cellStyle name="Heading 1 22 3" xfId="25623"/>
    <cellStyle name="Heading 1 23" xfId="25624"/>
    <cellStyle name="Heading 1 23 2" xfId="25625"/>
    <cellStyle name="Heading 1 23 3" xfId="25626"/>
    <cellStyle name="Heading 1 24" xfId="25627"/>
    <cellStyle name="Heading 1 24 2" xfId="25628"/>
    <cellStyle name="Heading 1 24 3" xfId="25629"/>
    <cellStyle name="Heading 1 25" xfId="25630"/>
    <cellStyle name="Heading 1 25 2" xfId="25631"/>
    <cellStyle name="Heading 1 25 3" xfId="25632"/>
    <cellStyle name="Heading 1 26" xfId="25633"/>
    <cellStyle name="Heading 1 26 2" xfId="25634"/>
    <cellStyle name="Heading 1 26 3" xfId="25635"/>
    <cellStyle name="Heading 1 27" xfId="25636"/>
    <cellStyle name="Heading 1 27 2" xfId="25637"/>
    <cellStyle name="Heading 1 27 3" xfId="25638"/>
    <cellStyle name="Heading 1 28" xfId="25639"/>
    <cellStyle name="Heading 1 28 2" xfId="25640"/>
    <cellStyle name="Heading 1 28 3" xfId="25641"/>
    <cellStyle name="Heading 1 29" xfId="25642"/>
    <cellStyle name="Heading 1 29 2" xfId="25643"/>
    <cellStyle name="Heading 1 29 3" xfId="25644"/>
    <cellStyle name="Heading 1 3" xfId="457"/>
    <cellStyle name="Heading 1 3 2" xfId="25646"/>
    <cellStyle name="Heading 1 3 3" xfId="25645"/>
    <cellStyle name="Heading 1 30" xfId="25647"/>
    <cellStyle name="Heading 1 30 2" xfId="25648"/>
    <cellStyle name="Heading 1 31" xfId="25649"/>
    <cellStyle name="Heading 1 32" xfId="994"/>
    <cellStyle name="Heading 1 33" xfId="54447"/>
    <cellStyle name="Heading 1 4" xfId="25650"/>
    <cellStyle name="Heading 1 4 2" xfId="25651"/>
    <cellStyle name="Heading 1 4 3" xfId="25652"/>
    <cellStyle name="Heading 1 5" xfId="25653"/>
    <cellStyle name="Heading 1 5 2" xfId="25654"/>
    <cellStyle name="Heading 1 5 3" xfId="25655"/>
    <cellStyle name="Heading 1 6" xfId="25656"/>
    <cellStyle name="Heading 1 6 2" xfId="25657"/>
    <cellStyle name="Heading 1 6 3" xfId="25658"/>
    <cellStyle name="Heading 1 7" xfId="25659"/>
    <cellStyle name="Heading 1 7 2" xfId="25660"/>
    <cellStyle name="Heading 1 7 3" xfId="25661"/>
    <cellStyle name="Heading 1 8" xfId="25662"/>
    <cellStyle name="Heading 1 8 2" xfId="25663"/>
    <cellStyle name="Heading 1 8 3" xfId="25664"/>
    <cellStyle name="Heading 1 9" xfId="25665"/>
    <cellStyle name="Heading 1 9 2" xfId="25666"/>
    <cellStyle name="Heading 1 9 3" xfId="25667"/>
    <cellStyle name="Heading 2 10" xfId="25669"/>
    <cellStyle name="Heading 2 10 2" xfId="25670"/>
    <cellStyle name="Heading 2 10 3" xfId="25671"/>
    <cellStyle name="Heading 2 11" xfId="25672"/>
    <cellStyle name="Heading 2 11 2" xfId="25673"/>
    <cellStyle name="Heading 2 11 3" xfId="25674"/>
    <cellStyle name="Heading 2 12" xfId="25675"/>
    <cellStyle name="Heading 2 12 2" xfId="25676"/>
    <cellStyle name="Heading 2 12 3" xfId="25677"/>
    <cellStyle name="Heading 2 13" xfId="25678"/>
    <cellStyle name="Heading 2 13 2" xfId="25679"/>
    <cellStyle name="Heading 2 13 3" xfId="25680"/>
    <cellStyle name="Heading 2 14" xfId="25681"/>
    <cellStyle name="Heading 2 14 2" xfId="25682"/>
    <cellStyle name="Heading 2 14 3" xfId="25683"/>
    <cellStyle name="Heading 2 15" xfId="25684"/>
    <cellStyle name="Heading 2 15 2" xfId="25685"/>
    <cellStyle name="Heading 2 15 3" xfId="25686"/>
    <cellStyle name="Heading 2 16" xfId="25687"/>
    <cellStyle name="Heading 2 16 2" xfId="25688"/>
    <cellStyle name="Heading 2 16 3" xfId="25689"/>
    <cellStyle name="Heading 2 17" xfId="25690"/>
    <cellStyle name="Heading 2 17 2" xfId="25691"/>
    <cellStyle name="Heading 2 17 3" xfId="25692"/>
    <cellStyle name="Heading 2 18" xfId="25693"/>
    <cellStyle name="Heading 2 18 2" xfId="25694"/>
    <cellStyle name="Heading 2 18 3" xfId="25695"/>
    <cellStyle name="Heading 2 19" xfId="25696"/>
    <cellStyle name="Heading 2 19 2" xfId="25697"/>
    <cellStyle name="Heading 2 19 3" xfId="25698"/>
    <cellStyle name="Heading 2 2" xfId="458"/>
    <cellStyle name="Heading 2 2 10" xfId="25700"/>
    <cellStyle name="Heading 2 2 10 2" xfId="25701"/>
    <cellStyle name="Heading 2 2 11" xfId="25702"/>
    <cellStyle name="Heading 2 2 11 2" xfId="25703"/>
    <cellStyle name="Heading 2 2 12" xfId="25704"/>
    <cellStyle name="Heading 2 2 12 2" xfId="25705"/>
    <cellStyle name="Heading 2 2 13" xfId="25706"/>
    <cellStyle name="Heading 2 2 13 2" xfId="25707"/>
    <cellStyle name="Heading 2 2 14" xfId="25708"/>
    <cellStyle name="Heading 2 2 14 2" xfId="25709"/>
    <cellStyle name="Heading 2 2 15" xfId="25710"/>
    <cellStyle name="Heading 2 2 15 2" xfId="25711"/>
    <cellStyle name="Heading 2 2 16" xfId="25712"/>
    <cellStyle name="Heading 2 2 16 2" xfId="25713"/>
    <cellStyle name="Heading 2 2 17" xfId="25714"/>
    <cellStyle name="Heading 2 2 17 2" xfId="25715"/>
    <cellStyle name="Heading 2 2 18" xfId="25716"/>
    <cellStyle name="Heading 2 2 18 2" xfId="25717"/>
    <cellStyle name="Heading 2 2 19" xfId="25718"/>
    <cellStyle name="Heading 2 2 19 2" xfId="25719"/>
    <cellStyle name="Heading 2 2 2" xfId="25699"/>
    <cellStyle name="Heading 2 2 2 2" xfId="25720"/>
    <cellStyle name="Heading 2 2 2 3" xfId="55422"/>
    <cellStyle name="Heading 2 2 20" xfId="25721"/>
    <cellStyle name="Heading 2 2 20 2" xfId="25722"/>
    <cellStyle name="Heading 2 2 21" xfId="25723"/>
    <cellStyle name="Heading 2 2 21 2" xfId="25724"/>
    <cellStyle name="Heading 2 2 22" xfId="25725"/>
    <cellStyle name="Heading 2 2 22 2" xfId="25726"/>
    <cellStyle name="Heading 2 2 23" xfId="25727"/>
    <cellStyle name="Heading 2 2 23 2" xfId="25728"/>
    <cellStyle name="Heading 2 2 24" xfId="25729"/>
    <cellStyle name="Heading 2 2 24 2" xfId="25730"/>
    <cellStyle name="Heading 2 2 25" xfId="25731"/>
    <cellStyle name="Heading 2 2 25 2" xfId="25732"/>
    <cellStyle name="Heading 2 2 26" xfId="25733"/>
    <cellStyle name="Heading 2 2 26 2" xfId="25734"/>
    <cellStyle name="Heading 2 2 27" xfId="25735"/>
    <cellStyle name="Heading 2 2 27 2" xfId="25736"/>
    <cellStyle name="Heading 2 2 28" xfId="25737"/>
    <cellStyle name="Heading 2 2 28 2" xfId="25738"/>
    <cellStyle name="Heading 2 2 29" xfId="25739"/>
    <cellStyle name="Heading 2 2 3" xfId="25740"/>
    <cellStyle name="Heading 2 2 3 2" xfId="25741"/>
    <cellStyle name="Heading 2 2 30" xfId="25742"/>
    <cellStyle name="Heading 2 2 31" xfId="25668"/>
    <cellStyle name="Heading 2 2 32" xfId="1165"/>
    <cellStyle name="Heading 2 2 33" xfId="54512"/>
    <cellStyle name="Heading 2 2 4" xfId="25743"/>
    <cellStyle name="Heading 2 2 4 2" xfId="25744"/>
    <cellStyle name="Heading 2 2 5" xfId="25745"/>
    <cellStyle name="Heading 2 2 5 2" xfId="25746"/>
    <cellStyle name="Heading 2 2 6" xfId="25747"/>
    <cellStyle name="Heading 2 2 6 2" xfId="25748"/>
    <cellStyle name="Heading 2 2 7" xfId="25749"/>
    <cellStyle name="Heading 2 2 7 2" xfId="25750"/>
    <cellStyle name="Heading 2 2 8" xfId="25751"/>
    <cellStyle name="Heading 2 2 8 2" xfId="25752"/>
    <cellStyle name="Heading 2 2 9" xfId="25753"/>
    <cellStyle name="Heading 2 2 9 2" xfId="25754"/>
    <cellStyle name="Heading 2 20" xfId="25755"/>
    <cellStyle name="Heading 2 20 2" xfId="25756"/>
    <cellStyle name="Heading 2 20 3" xfId="25757"/>
    <cellStyle name="Heading 2 21" xfId="25758"/>
    <cellStyle name="Heading 2 21 2" xfId="25759"/>
    <cellStyle name="Heading 2 21 3" xfId="25760"/>
    <cellStyle name="Heading 2 22" xfId="25761"/>
    <cellStyle name="Heading 2 22 2" xfId="25762"/>
    <cellStyle name="Heading 2 22 3" xfId="25763"/>
    <cellStyle name="Heading 2 23" xfId="25764"/>
    <cellStyle name="Heading 2 23 2" xfId="25765"/>
    <cellStyle name="Heading 2 23 3" xfId="25766"/>
    <cellStyle name="Heading 2 24" xfId="25767"/>
    <cellStyle name="Heading 2 24 2" xfId="25768"/>
    <cellStyle name="Heading 2 24 3" xfId="25769"/>
    <cellStyle name="Heading 2 25" xfId="25770"/>
    <cellStyle name="Heading 2 25 2" xfId="25771"/>
    <cellStyle name="Heading 2 25 3" xfId="25772"/>
    <cellStyle name="Heading 2 26" xfId="25773"/>
    <cellStyle name="Heading 2 26 2" xfId="25774"/>
    <cellStyle name="Heading 2 26 3" xfId="25775"/>
    <cellStyle name="Heading 2 27" xfId="25776"/>
    <cellStyle name="Heading 2 27 2" xfId="25777"/>
    <cellStyle name="Heading 2 27 3" xfId="25778"/>
    <cellStyle name="Heading 2 28" xfId="25779"/>
    <cellStyle name="Heading 2 28 2" xfId="25780"/>
    <cellStyle name="Heading 2 28 3" xfId="25781"/>
    <cellStyle name="Heading 2 29" xfId="25782"/>
    <cellStyle name="Heading 2 29 2" xfId="25783"/>
    <cellStyle name="Heading 2 29 3" xfId="25784"/>
    <cellStyle name="Heading 2 3" xfId="459"/>
    <cellStyle name="Heading 2 3 2" xfId="25786"/>
    <cellStyle name="Heading 2 3 3" xfId="25785"/>
    <cellStyle name="Heading 2 30" xfId="25787"/>
    <cellStyle name="Heading 2 30 2" xfId="25788"/>
    <cellStyle name="Heading 2 31" xfId="25789"/>
    <cellStyle name="Heading 2 32" xfId="995"/>
    <cellStyle name="Heading 2 33" xfId="54448"/>
    <cellStyle name="Heading 2 4" xfId="25790"/>
    <cellStyle name="Heading 2 4 2" xfId="25791"/>
    <cellStyle name="Heading 2 4 3" xfId="25792"/>
    <cellStyle name="Heading 2 5" xfId="25793"/>
    <cellStyle name="Heading 2 5 2" xfId="25794"/>
    <cellStyle name="Heading 2 5 3" xfId="25795"/>
    <cellStyle name="Heading 2 6" xfId="25796"/>
    <cellStyle name="Heading 2 6 2" xfId="25797"/>
    <cellStyle name="Heading 2 6 3" xfId="25798"/>
    <cellStyle name="Heading 2 7" xfId="25799"/>
    <cellStyle name="Heading 2 7 2" xfId="25800"/>
    <cellStyle name="Heading 2 7 3" xfId="25801"/>
    <cellStyle name="Heading 2 8" xfId="25802"/>
    <cellStyle name="Heading 2 8 2" xfId="25803"/>
    <cellStyle name="Heading 2 8 3" xfId="25804"/>
    <cellStyle name="Heading 2 9" xfId="25805"/>
    <cellStyle name="Heading 2 9 2" xfId="25806"/>
    <cellStyle name="Heading 2 9 3" xfId="25807"/>
    <cellStyle name="Heading 3 10" xfId="25809"/>
    <cellStyle name="Heading 3 10 2" xfId="25810"/>
    <cellStyle name="Heading 3 10 3" xfId="25811"/>
    <cellStyle name="Heading 3 11" xfId="25812"/>
    <cellStyle name="Heading 3 11 2" xfId="25813"/>
    <cellStyle name="Heading 3 11 3" xfId="25814"/>
    <cellStyle name="Heading 3 12" xfId="25815"/>
    <cellStyle name="Heading 3 12 2" xfId="25816"/>
    <cellStyle name="Heading 3 12 3" xfId="25817"/>
    <cellStyle name="Heading 3 13" xfId="25818"/>
    <cellStyle name="Heading 3 13 2" xfId="25819"/>
    <cellStyle name="Heading 3 13 3" xfId="25820"/>
    <cellStyle name="Heading 3 14" xfId="25821"/>
    <cellStyle name="Heading 3 14 2" xfId="25822"/>
    <cellStyle name="Heading 3 14 3" xfId="25823"/>
    <cellStyle name="Heading 3 15" xfId="25824"/>
    <cellStyle name="Heading 3 15 2" xfId="25825"/>
    <cellStyle name="Heading 3 15 3" xfId="25826"/>
    <cellStyle name="Heading 3 16" xfId="25827"/>
    <cellStyle name="Heading 3 16 2" xfId="25828"/>
    <cellStyle name="Heading 3 16 3" xfId="25829"/>
    <cellStyle name="Heading 3 17" xfId="25830"/>
    <cellStyle name="Heading 3 17 2" xfId="25831"/>
    <cellStyle name="Heading 3 17 3" xfId="25832"/>
    <cellStyle name="Heading 3 18" xfId="25833"/>
    <cellStyle name="Heading 3 18 2" xfId="25834"/>
    <cellStyle name="Heading 3 18 3" xfId="25835"/>
    <cellStyle name="Heading 3 19" xfId="25836"/>
    <cellStyle name="Heading 3 19 2" xfId="25837"/>
    <cellStyle name="Heading 3 19 3" xfId="25838"/>
    <cellStyle name="Heading 3 2" xfId="460"/>
    <cellStyle name="Heading 3 2 10" xfId="25840"/>
    <cellStyle name="Heading 3 2 10 2" xfId="25841"/>
    <cellStyle name="Heading 3 2 11" xfId="25842"/>
    <cellStyle name="Heading 3 2 11 2" xfId="25843"/>
    <cellStyle name="Heading 3 2 12" xfId="25844"/>
    <cellStyle name="Heading 3 2 12 2" xfId="25845"/>
    <cellStyle name="Heading 3 2 13" xfId="25846"/>
    <cellStyle name="Heading 3 2 13 2" xfId="25847"/>
    <cellStyle name="Heading 3 2 14" xfId="25848"/>
    <cellStyle name="Heading 3 2 14 2" xfId="25849"/>
    <cellStyle name="Heading 3 2 15" xfId="25850"/>
    <cellStyle name="Heading 3 2 15 2" xfId="25851"/>
    <cellStyle name="Heading 3 2 16" xfId="25852"/>
    <cellStyle name="Heading 3 2 16 2" xfId="25853"/>
    <cellStyle name="Heading 3 2 17" xfId="25854"/>
    <cellStyle name="Heading 3 2 17 2" xfId="25855"/>
    <cellStyle name="Heading 3 2 18" xfId="25856"/>
    <cellStyle name="Heading 3 2 18 2" xfId="25857"/>
    <cellStyle name="Heading 3 2 19" xfId="25858"/>
    <cellStyle name="Heading 3 2 19 2" xfId="25859"/>
    <cellStyle name="Heading 3 2 2" xfId="25839"/>
    <cellStyle name="Heading 3 2 2 2" xfId="25860"/>
    <cellStyle name="Heading 3 2 2 3" xfId="55423"/>
    <cellStyle name="Heading 3 2 20" xfId="25861"/>
    <cellStyle name="Heading 3 2 20 2" xfId="25862"/>
    <cellStyle name="Heading 3 2 21" xfId="25863"/>
    <cellStyle name="Heading 3 2 21 2" xfId="25864"/>
    <cellStyle name="Heading 3 2 22" xfId="25865"/>
    <cellStyle name="Heading 3 2 22 2" xfId="25866"/>
    <cellStyle name="Heading 3 2 23" xfId="25867"/>
    <cellStyle name="Heading 3 2 23 2" xfId="25868"/>
    <cellStyle name="Heading 3 2 24" xfId="25869"/>
    <cellStyle name="Heading 3 2 24 2" xfId="25870"/>
    <cellStyle name="Heading 3 2 25" xfId="25871"/>
    <cellStyle name="Heading 3 2 25 2" xfId="25872"/>
    <cellStyle name="Heading 3 2 26" xfId="25873"/>
    <cellStyle name="Heading 3 2 26 2" xfId="25874"/>
    <cellStyle name="Heading 3 2 27" xfId="25875"/>
    <cellStyle name="Heading 3 2 27 2" xfId="25876"/>
    <cellStyle name="Heading 3 2 28" xfId="25877"/>
    <cellStyle name="Heading 3 2 28 2" xfId="25878"/>
    <cellStyle name="Heading 3 2 29" xfId="25879"/>
    <cellStyle name="Heading 3 2 3" xfId="25880"/>
    <cellStyle name="Heading 3 2 3 2" xfId="25881"/>
    <cellStyle name="Heading 3 2 3 3" xfId="55590"/>
    <cellStyle name="Heading 3 2 30" xfId="25882"/>
    <cellStyle name="Heading 3 2 31" xfId="25808"/>
    <cellStyle name="Heading 3 2 32" xfId="1166"/>
    <cellStyle name="Heading 3 2 33" xfId="54513"/>
    <cellStyle name="Heading 3 2 4" xfId="25883"/>
    <cellStyle name="Heading 3 2 4 2" xfId="25884"/>
    <cellStyle name="Heading 3 2 5" xfId="25885"/>
    <cellStyle name="Heading 3 2 5 2" xfId="25886"/>
    <cellStyle name="Heading 3 2 6" xfId="25887"/>
    <cellStyle name="Heading 3 2 6 2" xfId="25888"/>
    <cellStyle name="Heading 3 2 7" xfId="25889"/>
    <cellStyle name="Heading 3 2 7 2" xfId="25890"/>
    <cellStyle name="Heading 3 2 8" xfId="25891"/>
    <cellStyle name="Heading 3 2 8 2" xfId="25892"/>
    <cellStyle name="Heading 3 2 9" xfId="25893"/>
    <cellStyle name="Heading 3 2 9 2" xfId="25894"/>
    <cellStyle name="Heading 3 20" xfId="25895"/>
    <cellStyle name="Heading 3 20 2" xfId="25896"/>
    <cellStyle name="Heading 3 20 3" xfId="25897"/>
    <cellStyle name="Heading 3 21" xfId="25898"/>
    <cellStyle name="Heading 3 21 2" xfId="25899"/>
    <cellStyle name="Heading 3 21 3" xfId="25900"/>
    <cellStyle name="Heading 3 22" xfId="25901"/>
    <cellStyle name="Heading 3 22 2" xfId="25902"/>
    <cellStyle name="Heading 3 22 3" xfId="25903"/>
    <cellStyle name="Heading 3 23" xfId="25904"/>
    <cellStyle name="Heading 3 23 2" xfId="25905"/>
    <cellStyle name="Heading 3 23 3" xfId="25906"/>
    <cellStyle name="Heading 3 24" xfId="25907"/>
    <cellStyle name="Heading 3 24 2" xfId="25908"/>
    <cellStyle name="Heading 3 24 3" xfId="25909"/>
    <cellStyle name="Heading 3 25" xfId="25910"/>
    <cellStyle name="Heading 3 25 2" xfId="25911"/>
    <cellStyle name="Heading 3 25 3" xfId="25912"/>
    <cellStyle name="Heading 3 26" xfId="25913"/>
    <cellStyle name="Heading 3 26 2" xfId="25914"/>
    <cellStyle name="Heading 3 26 3" xfId="25915"/>
    <cellStyle name="Heading 3 27" xfId="25916"/>
    <cellStyle name="Heading 3 27 2" xfId="25917"/>
    <cellStyle name="Heading 3 27 3" xfId="25918"/>
    <cellStyle name="Heading 3 28" xfId="25919"/>
    <cellStyle name="Heading 3 28 2" xfId="25920"/>
    <cellStyle name="Heading 3 28 3" xfId="25921"/>
    <cellStyle name="Heading 3 29" xfId="25922"/>
    <cellStyle name="Heading 3 29 2" xfId="25923"/>
    <cellStyle name="Heading 3 29 3" xfId="25924"/>
    <cellStyle name="Heading 3 3" xfId="461"/>
    <cellStyle name="Heading 3 3 2" xfId="25926"/>
    <cellStyle name="Heading 3 3 3" xfId="25925"/>
    <cellStyle name="Heading 3 30" xfId="25927"/>
    <cellStyle name="Heading 3 30 2" xfId="25928"/>
    <cellStyle name="Heading 3 31" xfId="25929"/>
    <cellStyle name="Heading 3 32" xfId="996"/>
    <cellStyle name="Heading 3 33" xfId="54449"/>
    <cellStyle name="Heading 3 4" xfId="25930"/>
    <cellStyle name="Heading 3 4 2" xfId="25931"/>
    <cellStyle name="Heading 3 4 3" xfId="25932"/>
    <cellStyle name="Heading 3 5" xfId="25933"/>
    <cellStyle name="Heading 3 5 2" xfId="25934"/>
    <cellStyle name="Heading 3 5 3" xfId="25935"/>
    <cellStyle name="Heading 3 6" xfId="25936"/>
    <cellStyle name="Heading 3 6 2" xfId="25937"/>
    <cellStyle name="Heading 3 6 3" xfId="25938"/>
    <cellStyle name="Heading 3 7" xfId="25939"/>
    <cellStyle name="Heading 3 7 2" xfId="25940"/>
    <cellStyle name="Heading 3 7 3" xfId="25941"/>
    <cellStyle name="Heading 3 8" xfId="25942"/>
    <cellStyle name="Heading 3 8 2" xfId="25943"/>
    <cellStyle name="Heading 3 8 3" xfId="25944"/>
    <cellStyle name="Heading 3 9" xfId="25945"/>
    <cellStyle name="Heading 3 9 2" xfId="25946"/>
    <cellStyle name="Heading 3 9 3" xfId="25947"/>
    <cellStyle name="Heading 4 10" xfId="25949"/>
    <cellStyle name="Heading 4 10 2" xfId="25950"/>
    <cellStyle name="Heading 4 10 3" xfId="25951"/>
    <cellStyle name="Heading 4 11" xfId="25952"/>
    <cellStyle name="Heading 4 11 2" xfId="25953"/>
    <cellStyle name="Heading 4 11 3" xfId="25954"/>
    <cellStyle name="Heading 4 12" xfId="25955"/>
    <cellStyle name="Heading 4 12 2" xfId="25956"/>
    <cellStyle name="Heading 4 12 3" xfId="25957"/>
    <cellStyle name="Heading 4 13" xfId="25958"/>
    <cellStyle name="Heading 4 13 2" xfId="25959"/>
    <cellStyle name="Heading 4 13 3" xfId="25960"/>
    <cellStyle name="Heading 4 14" xfId="25961"/>
    <cellStyle name="Heading 4 14 2" xfId="25962"/>
    <cellStyle name="Heading 4 14 3" xfId="25963"/>
    <cellStyle name="Heading 4 15" xfId="25964"/>
    <cellStyle name="Heading 4 15 2" xfId="25965"/>
    <cellStyle name="Heading 4 15 3" xfId="25966"/>
    <cellStyle name="Heading 4 16" xfId="25967"/>
    <cellStyle name="Heading 4 16 2" xfId="25968"/>
    <cellStyle name="Heading 4 16 3" xfId="25969"/>
    <cellStyle name="Heading 4 17" xfId="25970"/>
    <cellStyle name="Heading 4 17 2" xfId="25971"/>
    <cellStyle name="Heading 4 17 3" xfId="25972"/>
    <cellStyle name="Heading 4 18" xfId="25973"/>
    <cellStyle name="Heading 4 18 2" xfId="25974"/>
    <cellStyle name="Heading 4 18 3" xfId="25975"/>
    <cellStyle name="Heading 4 19" xfId="25976"/>
    <cellStyle name="Heading 4 19 2" xfId="25977"/>
    <cellStyle name="Heading 4 19 3" xfId="25978"/>
    <cellStyle name="Heading 4 2" xfId="462"/>
    <cellStyle name="Heading 4 2 10" xfId="25980"/>
    <cellStyle name="Heading 4 2 10 2" xfId="25981"/>
    <cellStyle name="Heading 4 2 11" xfId="25982"/>
    <cellStyle name="Heading 4 2 11 2" xfId="25983"/>
    <cellStyle name="Heading 4 2 12" xfId="25984"/>
    <cellStyle name="Heading 4 2 12 2" xfId="25985"/>
    <cellStyle name="Heading 4 2 13" xfId="25986"/>
    <cellStyle name="Heading 4 2 13 2" xfId="25987"/>
    <cellStyle name="Heading 4 2 14" xfId="25988"/>
    <cellStyle name="Heading 4 2 14 2" xfId="25989"/>
    <cellStyle name="Heading 4 2 15" xfId="25990"/>
    <cellStyle name="Heading 4 2 15 2" xfId="25991"/>
    <cellStyle name="Heading 4 2 16" xfId="25992"/>
    <cellStyle name="Heading 4 2 16 2" xfId="25993"/>
    <cellStyle name="Heading 4 2 17" xfId="25994"/>
    <cellStyle name="Heading 4 2 17 2" xfId="25995"/>
    <cellStyle name="Heading 4 2 18" xfId="25996"/>
    <cellStyle name="Heading 4 2 18 2" xfId="25997"/>
    <cellStyle name="Heading 4 2 19" xfId="25998"/>
    <cellStyle name="Heading 4 2 19 2" xfId="25999"/>
    <cellStyle name="Heading 4 2 2" xfId="25979"/>
    <cellStyle name="Heading 4 2 2 2" xfId="26000"/>
    <cellStyle name="Heading 4 2 2 3" xfId="55424"/>
    <cellStyle name="Heading 4 2 20" xfId="26001"/>
    <cellStyle name="Heading 4 2 20 2" xfId="26002"/>
    <cellStyle name="Heading 4 2 21" xfId="26003"/>
    <cellStyle name="Heading 4 2 21 2" xfId="26004"/>
    <cellStyle name="Heading 4 2 22" xfId="26005"/>
    <cellStyle name="Heading 4 2 22 2" xfId="26006"/>
    <cellStyle name="Heading 4 2 23" xfId="26007"/>
    <cellStyle name="Heading 4 2 23 2" xfId="26008"/>
    <cellStyle name="Heading 4 2 24" xfId="26009"/>
    <cellStyle name="Heading 4 2 24 2" xfId="26010"/>
    <cellStyle name="Heading 4 2 25" xfId="26011"/>
    <cellStyle name="Heading 4 2 25 2" xfId="26012"/>
    <cellStyle name="Heading 4 2 26" xfId="26013"/>
    <cellStyle name="Heading 4 2 26 2" xfId="26014"/>
    <cellStyle name="Heading 4 2 27" xfId="26015"/>
    <cellStyle name="Heading 4 2 27 2" xfId="26016"/>
    <cellStyle name="Heading 4 2 28" xfId="26017"/>
    <cellStyle name="Heading 4 2 28 2" xfId="26018"/>
    <cellStyle name="Heading 4 2 29" xfId="26019"/>
    <cellStyle name="Heading 4 2 3" xfId="26020"/>
    <cellStyle name="Heading 4 2 3 2" xfId="26021"/>
    <cellStyle name="Heading 4 2 30" xfId="26022"/>
    <cellStyle name="Heading 4 2 31" xfId="25948"/>
    <cellStyle name="Heading 4 2 32" xfId="1167"/>
    <cellStyle name="Heading 4 2 33" xfId="54514"/>
    <cellStyle name="Heading 4 2 4" xfId="26023"/>
    <cellStyle name="Heading 4 2 4 2" xfId="26024"/>
    <cellStyle name="Heading 4 2 5" xfId="26025"/>
    <cellStyle name="Heading 4 2 5 2" xfId="26026"/>
    <cellStyle name="Heading 4 2 6" xfId="26027"/>
    <cellStyle name="Heading 4 2 6 2" xfId="26028"/>
    <cellStyle name="Heading 4 2 7" xfId="26029"/>
    <cellStyle name="Heading 4 2 7 2" xfId="26030"/>
    <cellStyle name="Heading 4 2 8" xfId="26031"/>
    <cellStyle name="Heading 4 2 8 2" xfId="26032"/>
    <cellStyle name="Heading 4 2 9" xfId="26033"/>
    <cellStyle name="Heading 4 2 9 2" xfId="26034"/>
    <cellStyle name="Heading 4 20" xfId="26035"/>
    <cellStyle name="Heading 4 20 2" xfId="26036"/>
    <cellStyle name="Heading 4 20 3" xfId="26037"/>
    <cellStyle name="Heading 4 21" xfId="26038"/>
    <cellStyle name="Heading 4 21 2" xfId="26039"/>
    <cellStyle name="Heading 4 21 3" xfId="26040"/>
    <cellStyle name="Heading 4 22" xfId="26041"/>
    <cellStyle name="Heading 4 22 2" xfId="26042"/>
    <cellStyle name="Heading 4 22 3" xfId="26043"/>
    <cellStyle name="Heading 4 23" xfId="26044"/>
    <cellStyle name="Heading 4 23 2" xfId="26045"/>
    <cellStyle name="Heading 4 23 3" xfId="26046"/>
    <cellStyle name="Heading 4 24" xfId="26047"/>
    <cellStyle name="Heading 4 24 2" xfId="26048"/>
    <cellStyle name="Heading 4 24 3" xfId="26049"/>
    <cellStyle name="Heading 4 25" xfId="26050"/>
    <cellStyle name="Heading 4 25 2" xfId="26051"/>
    <cellStyle name="Heading 4 25 3" xfId="26052"/>
    <cellStyle name="Heading 4 26" xfId="26053"/>
    <cellStyle name="Heading 4 26 2" xfId="26054"/>
    <cellStyle name="Heading 4 26 3" xfId="26055"/>
    <cellStyle name="Heading 4 27" xfId="26056"/>
    <cellStyle name="Heading 4 27 2" xfId="26057"/>
    <cellStyle name="Heading 4 27 3" xfId="26058"/>
    <cellStyle name="Heading 4 28" xfId="26059"/>
    <cellStyle name="Heading 4 28 2" xfId="26060"/>
    <cellStyle name="Heading 4 28 3" xfId="26061"/>
    <cellStyle name="Heading 4 29" xfId="26062"/>
    <cellStyle name="Heading 4 29 2" xfId="26063"/>
    <cellStyle name="Heading 4 29 3" xfId="26064"/>
    <cellStyle name="Heading 4 3" xfId="463"/>
    <cellStyle name="Heading 4 3 2" xfId="26066"/>
    <cellStyle name="Heading 4 3 3" xfId="26065"/>
    <cellStyle name="Heading 4 30" xfId="26067"/>
    <cellStyle name="Heading 4 30 2" xfId="26068"/>
    <cellStyle name="Heading 4 31" xfId="26069"/>
    <cellStyle name="Heading 4 32" xfId="997"/>
    <cellStyle name="Heading 4 33" xfId="54450"/>
    <cellStyle name="Heading 4 4" xfId="26070"/>
    <cellStyle name="Heading 4 4 2" xfId="26071"/>
    <cellStyle name="Heading 4 4 3" xfId="26072"/>
    <cellStyle name="Heading 4 5" xfId="26073"/>
    <cellStyle name="Heading 4 5 2" xfId="26074"/>
    <cellStyle name="Heading 4 5 3" xfId="26075"/>
    <cellStyle name="Heading 4 6" xfId="26076"/>
    <cellStyle name="Heading 4 6 2" xfId="26077"/>
    <cellStyle name="Heading 4 6 3" xfId="26078"/>
    <cellStyle name="Heading 4 7" xfId="26079"/>
    <cellStyle name="Heading 4 7 2" xfId="26080"/>
    <cellStyle name="Heading 4 7 3" xfId="26081"/>
    <cellStyle name="Heading 4 8" xfId="26082"/>
    <cellStyle name="Heading 4 8 2" xfId="26083"/>
    <cellStyle name="Heading 4 8 3" xfId="26084"/>
    <cellStyle name="Heading 4 9" xfId="26085"/>
    <cellStyle name="Heading 4 9 2" xfId="26086"/>
    <cellStyle name="Heading 4 9 3" xfId="26087"/>
    <cellStyle name="hore" xfId="464"/>
    <cellStyle name="Hyperlink 2" xfId="465"/>
    <cellStyle name="Hyperlink 2 2" xfId="1177"/>
    <cellStyle name="Hyperlink 2 2 2" xfId="55425"/>
    <cellStyle name="Hyperlink 2 3" xfId="1176"/>
    <cellStyle name="Hyperlink 2 4" xfId="54533"/>
    <cellStyle name="Hyperlink 3" xfId="55080"/>
    <cellStyle name="Hyperlink 3 2" xfId="55576"/>
    <cellStyle name="Hyperlink 4" xfId="55750"/>
    <cellStyle name="Hyperlink 4 2" xfId="55832"/>
    <cellStyle name="Hyperlink 5" xfId="55770"/>
    <cellStyle name="Hyperlink 6" xfId="55768"/>
    <cellStyle name="Input [yellow]" xfId="466"/>
    <cellStyle name="Input [yellow] 2" xfId="467"/>
    <cellStyle name="Input [yellow] 3" xfId="55074"/>
    <cellStyle name="input 10" xfId="468"/>
    <cellStyle name="Input 10 2" xfId="26090"/>
    <cellStyle name="input 10 2 2" xfId="55623"/>
    <cellStyle name="Input 10 3" xfId="26091"/>
    <cellStyle name="Input 10 4" xfId="26089"/>
    <cellStyle name="input 100" xfId="469"/>
    <cellStyle name="input 101" xfId="470"/>
    <cellStyle name="input 102" xfId="471"/>
    <cellStyle name="input 103" xfId="472"/>
    <cellStyle name="input 104" xfId="473"/>
    <cellStyle name="input 105" xfId="474"/>
    <cellStyle name="input 106" xfId="475"/>
    <cellStyle name="input 107" xfId="476"/>
    <cellStyle name="input 108" xfId="477"/>
    <cellStyle name="input 109" xfId="478"/>
    <cellStyle name="input 11" xfId="479"/>
    <cellStyle name="Input 11 2" xfId="26093"/>
    <cellStyle name="input 11 2 2" xfId="55624"/>
    <cellStyle name="Input 11 3" xfId="26094"/>
    <cellStyle name="Input 11 4" xfId="26092"/>
    <cellStyle name="input 110" xfId="480"/>
    <cellStyle name="input 111" xfId="481"/>
    <cellStyle name="input 112" xfId="482"/>
    <cellStyle name="input 113" xfId="483"/>
    <cellStyle name="input 114" xfId="484"/>
    <cellStyle name="input 115" xfId="485"/>
    <cellStyle name="input 116" xfId="486"/>
    <cellStyle name="input 117" xfId="487"/>
    <cellStyle name="input 118" xfId="488"/>
    <cellStyle name="input 119" xfId="489"/>
    <cellStyle name="input 12" xfId="490"/>
    <cellStyle name="Input 12 2" xfId="26096"/>
    <cellStyle name="input 12 2 2" xfId="55625"/>
    <cellStyle name="Input 12 3" xfId="26097"/>
    <cellStyle name="Input 12 4" xfId="26095"/>
    <cellStyle name="input 120" xfId="491"/>
    <cellStyle name="input 121" xfId="492"/>
    <cellStyle name="input 122" xfId="493"/>
    <cellStyle name="input 123" xfId="494"/>
    <cellStyle name="input 124" xfId="495"/>
    <cellStyle name="input 125" xfId="496"/>
    <cellStyle name="input 126" xfId="497"/>
    <cellStyle name="Input 127" xfId="925"/>
    <cellStyle name="input 127 2" xfId="54594"/>
    <cellStyle name="Input 128" xfId="903"/>
    <cellStyle name="input 128 2" xfId="54589"/>
    <cellStyle name="Input 129" xfId="906"/>
    <cellStyle name="input 129 2" xfId="54593"/>
    <cellStyle name="input 13" xfId="498"/>
    <cellStyle name="Input 13 2" xfId="26099"/>
    <cellStyle name="input 13 2 2" xfId="55626"/>
    <cellStyle name="Input 13 3" xfId="26100"/>
    <cellStyle name="Input 13 4" xfId="26098"/>
    <cellStyle name="Input 130" xfId="902"/>
    <cellStyle name="input 130 2" xfId="54610"/>
    <cellStyle name="Input 131" xfId="907"/>
    <cellStyle name="input 131 2" xfId="54611"/>
    <cellStyle name="Input 132" xfId="941"/>
    <cellStyle name="input 132 2" xfId="54612"/>
    <cellStyle name="Input 133" xfId="924"/>
    <cellStyle name="input 133 2" xfId="54613"/>
    <cellStyle name="Input 134" xfId="945"/>
    <cellStyle name="input 134 2" xfId="54614"/>
    <cellStyle name="Input 135" xfId="922"/>
    <cellStyle name="input 135 2" xfId="54615"/>
    <cellStyle name="Input 136" xfId="981"/>
    <cellStyle name="input 136 2" xfId="54616"/>
    <cellStyle name="Input 137" xfId="983"/>
    <cellStyle name="input 137 2" xfId="54595"/>
    <cellStyle name="Input 138" xfId="980"/>
    <cellStyle name="input 138 2" xfId="54590"/>
    <cellStyle name="Input 139" xfId="984"/>
    <cellStyle name="input 139 2" xfId="54596"/>
    <cellStyle name="input 14" xfId="499"/>
    <cellStyle name="Input 14 2" xfId="26102"/>
    <cellStyle name="input 14 2 2" xfId="55614"/>
    <cellStyle name="Input 14 3" xfId="26103"/>
    <cellStyle name="Input 14 4" xfId="26101"/>
    <cellStyle name="input 140" xfId="54591"/>
    <cellStyle name="input 141" xfId="54597"/>
    <cellStyle name="input 142" xfId="54592"/>
    <cellStyle name="input 143" xfId="54621"/>
    <cellStyle name="input 144" xfId="54620"/>
    <cellStyle name="input 145" xfId="54619"/>
    <cellStyle name="input 146" xfId="54622"/>
    <cellStyle name="input 147" xfId="54623"/>
    <cellStyle name="input 148" xfId="54624"/>
    <cellStyle name="input 149" xfId="54625"/>
    <cellStyle name="input 15" xfId="500"/>
    <cellStyle name="Input 15 2" xfId="26105"/>
    <cellStyle name="input 15 2 2" xfId="55616"/>
    <cellStyle name="Input 15 3" xfId="26106"/>
    <cellStyle name="Input 15 4" xfId="26104"/>
    <cellStyle name="input 150" xfId="54626"/>
    <cellStyle name="input 151" xfId="54664"/>
    <cellStyle name="input 152" xfId="54648"/>
    <cellStyle name="input 153" xfId="54661"/>
    <cellStyle name="input 154" xfId="54699"/>
    <cellStyle name="input 155" xfId="54663"/>
    <cellStyle name="input 156" xfId="54649"/>
    <cellStyle name="input 157" xfId="54662"/>
    <cellStyle name="input 158" xfId="54705"/>
    <cellStyle name="input 159" xfId="54707"/>
    <cellStyle name="input 16" xfId="501"/>
    <cellStyle name="Input 16 2" xfId="26108"/>
    <cellStyle name="input 16 2 2" xfId="55627"/>
    <cellStyle name="Input 16 3" xfId="26109"/>
    <cellStyle name="Input 16 4" xfId="26107"/>
    <cellStyle name="input 160" xfId="54709"/>
    <cellStyle name="input 161" xfId="54711"/>
    <cellStyle name="input 162" xfId="54713"/>
    <cellStyle name="input 163" xfId="54715"/>
    <cellStyle name="input 164" xfId="54717"/>
    <cellStyle name="input 165" xfId="54719"/>
    <cellStyle name="input 166" xfId="54721"/>
    <cellStyle name="input 167" xfId="54723"/>
    <cellStyle name="input 168" xfId="54725"/>
    <cellStyle name="input 169" xfId="54727"/>
    <cellStyle name="input 17" xfId="502"/>
    <cellStyle name="Input 17 2" xfId="26111"/>
    <cellStyle name="input 17 2 2" xfId="55628"/>
    <cellStyle name="Input 17 3" xfId="26112"/>
    <cellStyle name="Input 17 4" xfId="26110"/>
    <cellStyle name="input 170" xfId="54729"/>
    <cellStyle name="input 171" xfId="54731"/>
    <cellStyle name="input 172" xfId="54733"/>
    <cellStyle name="input 173" xfId="54735"/>
    <cellStyle name="input 174" xfId="54737"/>
    <cellStyle name="input 175" xfId="54739"/>
    <cellStyle name="input 176" xfId="54741"/>
    <cellStyle name="input 177" xfId="54743"/>
    <cellStyle name="input 178" xfId="54744"/>
    <cellStyle name="input 179" xfId="54745"/>
    <cellStyle name="input 18" xfId="503"/>
    <cellStyle name="Input 18 2" xfId="26114"/>
    <cellStyle name="input 18 2 2" xfId="55629"/>
    <cellStyle name="Input 18 3" xfId="26115"/>
    <cellStyle name="Input 18 4" xfId="26113"/>
    <cellStyle name="input 180" xfId="54746"/>
    <cellStyle name="input 181" xfId="54747"/>
    <cellStyle name="input 182" xfId="54748"/>
    <cellStyle name="input 183" xfId="54749"/>
    <cellStyle name="input 184" xfId="54750"/>
    <cellStyle name="input 185" xfId="54751"/>
    <cellStyle name="input 186" xfId="54752"/>
    <cellStyle name="input 187" xfId="54753"/>
    <cellStyle name="input 188" xfId="54754"/>
    <cellStyle name="input 189" xfId="54755"/>
    <cellStyle name="input 19" xfId="504"/>
    <cellStyle name="Input 19 2" xfId="26117"/>
    <cellStyle name="input 19 2 2" xfId="55630"/>
    <cellStyle name="Input 19 3" xfId="26118"/>
    <cellStyle name="Input 19 4" xfId="26116"/>
    <cellStyle name="input 190" xfId="54756"/>
    <cellStyle name="input 191" xfId="54757"/>
    <cellStyle name="input 192" xfId="54758"/>
    <cellStyle name="input 193" xfId="54759"/>
    <cellStyle name="input 194" xfId="54760"/>
    <cellStyle name="input 195" xfId="54761"/>
    <cellStyle name="input 196" xfId="54762"/>
    <cellStyle name="input 197" xfId="54763"/>
    <cellStyle name="input 198" xfId="54764"/>
    <cellStyle name="input 199" xfId="54765"/>
    <cellStyle name="Input 2" xfId="505"/>
    <cellStyle name="Input 2 10" xfId="26120"/>
    <cellStyle name="Input 2 10 2" xfId="26121"/>
    <cellStyle name="Input 2 11" xfId="26122"/>
    <cellStyle name="Input 2 11 2" xfId="26123"/>
    <cellStyle name="Input 2 12" xfId="26124"/>
    <cellStyle name="Input 2 12 2" xfId="26125"/>
    <cellStyle name="Input 2 13" xfId="26126"/>
    <cellStyle name="Input 2 13 2" xfId="26127"/>
    <cellStyle name="Input 2 14" xfId="26128"/>
    <cellStyle name="Input 2 14 2" xfId="26129"/>
    <cellStyle name="Input 2 15" xfId="26130"/>
    <cellStyle name="Input 2 15 2" xfId="26131"/>
    <cellStyle name="Input 2 16" xfId="26132"/>
    <cellStyle name="Input 2 16 2" xfId="26133"/>
    <cellStyle name="Input 2 17" xfId="26134"/>
    <cellStyle name="Input 2 17 2" xfId="26135"/>
    <cellStyle name="Input 2 18" xfId="26136"/>
    <cellStyle name="Input 2 18 2" xfId="26137"/>
    <cellStyle name="Input 2 19" xfId="26138"/>
    <cellStyle name="Input 2 19 2" xfId="26139"/>
    <cellStyle name="Input 2 2" xfId="26119"/>
    <cellStyle name="Input 2 2 2" xfId="26140"/>
    <cellStyle name="Input 2 2 3" xfId="55426"/>
    <cellStyle name="Input 2 20" xfId="26141"/>
    <cellStyle name="Input 2 20 2" xfId="26142"/>
    <cellStyle name="Input 2 21" xfId="26143"/>
    <cellStyle name="Input 2 21 2" xfId="26144"/>
    <cellStyle name="Input 2 22" xfId="26145"/>
    <cellStyle name="Input 2 22 2" xfId="26146"/>
    <cellStyle name="Input 2 23" xfId="26147"/>
    <cellStyle name="Input 2 23 2" xfId="26148"/>
    <cellStyle name="Input 2 24" xfId="26149"/>
    <cellStyle name="Input 2 24 2" xfId="26150"/>
    <cellStyle name="Input 2 25" xfId="26151"/>
    <cellStyle name="Input 2 25 2" xfId="26152"/>
    <cellStyle name="Input 2 26" xfId="26153"/>
    <cellStyle name="Input 2 26 2" xfId="26154"/>
    <cellStyle name="Input 2 27" xfId="26155"/>
    <cellStyle name="Input 2 27 2" xfId="26156"/>
    <cellStyle name="Input 2 28" xfId="26157"/>
    <cellStyle name="Input 2 28 2" xfId="26158"/>
    <cellStyle name="Input 2 29" xfId="26159"/>
    <cellStyle name="Input 2 3" xfId="26160"/>
    <cellStyle name="Input 2 3 2" xfId="26161"/>
    <cellStyle name="input 2 3 3" xfId="55591"/>
    <cellStyle name="Input 2 30" xfId="26162"/>
    <cellStyle name="Input 2 31" xfId="26088"/>
    <cellStyle name="Input 2 32" xfId="1168"/>
    <cellStyle name="input 2 33" xfId="54515"/>
    <cellStyle name="Input 2 4" xfId="26163"/>
    <cellStyle name="Input 2 4 2" xfId="26164"/>
    <cellStyle name="input 2 4 3" xfId="55586"/>
    <cellStyle name="Input 2 5" xfId="26165"/>
    <cellStyle name="Input 2 5 2" xfId="26166"/>
    <cellStyle name="Input 2 6" xfId="26167"/>
    <cellStyle name="Input 2 6 2" xfId="26168"/>
    <cellStyle name="Input 2 7" xfId="26169"/>
    <cellStyle name="Input 2 7 2" xfId="26170"/>
    <cellStyle name="Input 2 8" xfId="26171"/>
    <cellStyle name="Input 2 8 2" xfId="26172"/>
    <cellStyle name="Input 2 9" xfId="26173"/>
    <cellStyle name="Input 2 9 2" xfId="26174"/>
    <cellStyle name="input 20" xfId="506"/>
    <cellStyle name="Input 20 2" xfId="26176"/>
    <cellStyle name="input 20 2 2" xfId="55631"/>
    <cellStyle name="Input 20 3" xfId="26177"/>
    <cellStyle name="Input 20 4" xfId="26175"/>
    <cellStyle name="input 200" xfId="54766"/>
    <cellStyle name="input 201" xfId="54767"/>
    <cellStyle name="input 202" xfId="54768"/>
    <cellStyle name="input 203" xfId="54769"/>
    <cellStyle name="input 204" xfId="54770"/>
    <cellStyle name="input 205" xfId="54771"/>
    <cellStyle name="input 206" xfId="54772"/>
    <cellStyle name="input 207" xfId="54773"/>
    <cellStyle name="input 208" xfId="54774"/>
    <cellStyle name="input 209" xfId="54775"/>
    <cellStyle name="input 21" xfId="507"/>
    <cellStyle name="Input 21 2" xfId="26179"/>
    <cellStyle name="input 21 2 2" xfId="55634"/>
    <cellStyle name="Input 21 3" xfId="26180"/>
    <cellStyle name="Input 21 4" xfId="26178"/>
    <cellStyle name="input 210" xfId="54776"/>
    <cellStyle name="input 211" xfId="54777"/>
    <cellStyle name="input 212" xfId="54807"/>
    <cellStyle name="input 213" xfId="54802"/>
    <cellStyle name="input 214" xfId="54806"/>
    <cellStyle name="input 215" xfId="54840"/>
    <cellStyle name="input 216" xfId="54841"/>
    <cellStyle name="input 217" xfId="54842"/>
    <cellStyle name="input 218" xfId="54843"/>
    <cellStyle name="input 219" xfId="54844"/>
    <cellStyle name="input 22" xfId="508"/>
    <cellStyle name="Input 22 2" xfId="26182"/>
    <cellStyle name="input 22 2 2" xfId="55632"/>
    <cellStyle name="Input 22 3" xfId="26183"/>
    <cellStyle name="Input 22 4" xfId="26181"/>
    <cellStyle name="input 220" xfId="54845"/>
    <cellStyle name="input 221" xfId="54846"/>
    <cellStyle name="input 222" xfId="54847"/>
    <cellStyle name="input 223" xfId="54848"/>
    <cellStyle name="input 224" xfId="54849"/>
    <cellStyle name="input 225" xfId="54850"/>
    <cellStyle name="input 226" xfId="54851"/>
    <cellStyle name="input 227" xfId="54852"/>
    <cellStyle name="input 228" xfId="54854"/>
    <cellStyle name="input 229" xfId="54855"/>
    <cellStyle name="input 23" xfId="509"/>
    <cellStyle name="Input 23 2" xfId="26185"/>
    <cellStyle name="input 23 2 2" xfId="55633"/>
    <cellStyle name="Input 23 3" xfId="26186"/>
    <cellStyle name="Input 23 4" xfId="26184"/>
    <cellStyle name="input 230" xfId="54856"/>
    <cellStyle name="input 231" xfId="54857"/>
    <cellStyle name="input 232" xfId="54858"/>
    <cellStyle name="input 233" xfId="54859"/>
    <cellStyle name="input 234" xfId="54860"/>
    <cellStyle name="input 235" xfId="54861"/>
    <cellStyle name="input 236" xfId="54862"/>
    <cellStyle name="input 237" xfId="54863"/>
    <cellStyle name="input 238" xfId="54865"/>
    <cellStyle name="input 239" xfId="54801"/>
    <cellStyle name="input 24" xfId="510"/>
    <cellStyle name="Input 24 2" xfId="26188"/>
    <cellStyle name="input 24 2 2" xfId="55635"/>
    <cellStyle name="Input 24 3" xfId="26189"/>
    <cellStyle name="Input 24 4" xfId="26187"/>
    <cellStyle name="input 240" xfId="54805"/>
    <cellStyle name="input 241" xfId="54868"/>
    <cellStyle name="input 242" xfId="54869"/>
    <cellStyle name="input 243" xfId="54870"/>
    <cellStyle name="input 244" xfId="54871"/>
    <cellStyle name="input 245" xfId="54872"/>
    <cellStyle name="input 246" xfId="54873"/>
    <cellStyle name="input 247" xfId="54874"/>
    <cellStyle name="input 248" xfId="54875"/>
    <cellStyle name="input 249" xfId="54876"/>
    <cellStyle name="input 25" xfId="511"/>
    <cellStyle name="Input 25 2" xfId="26191"/>
    <cellStyle name="input 25 2 2" xfId="55636"/>
    <cellStyle name="Input 25 3" xfId="26192"/>
    <cellStyle name="Input 25 4" xfId="26190"/>
    <cellStyle name="input 250" xfId="54877"/>
    <cellStyle name="input 251" xfId="55177"/>
    <cellStyle name="input 252" xfId="55209"/>
    <cellStyle name="input 253" xfId="55157"/>
    <cellStyle name="input 254" xfId="54803"/>
    <cellStyle name="input 255" xfId="55101"/>
    <cellStyle name="input 256" xfId="55210"/>
    <cellStyle name="Input 257" xfId="54451"/>
    <cellStyle name="input 26" xfId="512"/>
    <cellStyle name="Input 26 2" xfId="26194"/>
    <cellStyle name="input 26 2 2" xfId="55637"/>
    <cellStyle name="Input 26 3" xfId="26195"/>
    <cellStyle name="Input 26 4" xfId="26193"/>
    <cellStyle name="input 27" xfId="513"/>
    <cellStyle name="Input 27 2" xfId="26197"/>
    <cellStyle name="input 27 2 2" xfId="55638"/>
    <cellStyle name="Input 27 3" xfId="26198"/>
    <cellStyle name="Input 27 4" xfId="26196"/>
    <cellStyle name="input 28" xfId="514"/>
    <cellStyle name="Input 28 2" xfId="26200"/>
    <cellStyle name="input 28 2 2" xfId="55639"/>
    <cellStyle name="Input 28 3" xfId="26201"/>
    <cellStyle name="Input 28 4" xfId="26199"/>
    <cellStyle name="input 29" xfId="515"/>
    <cellStyle name="Input 29 2" xfId="26203"/>
    <cellStyle name="input 29 2 2" xfId="55640"/>
    <cellStyle name="Input 29 3" xfId="26204"/>
    <cellStyle name="Input 29 4" xfId="26202"/>
    <cellStyle name="Input 3" xfId="516"/>
    <cellStyle name="Input 3 2" xfId="26206"/>
    <cellStyle name="Input 3 2 2" xfId="55427"/>
    <cellStyle name="Input 3 3" xfId="26205"/>
    <cellStyle name="input 3 3 2" xfId="55617"/>
    <cellStyle name="input 3 4" xfId="55584"/>
    <cellStyle name="input 3 5" xfId="54535"/>
    <cellStyle name="input 30" xfId="517"/>
    <cellStyle name="Input 30 2" xfId="26208"/>
    <cellStyle name="input 30 2 2" xfId="55641"/>
    <cellStyle name="Input 30 3" xfId="26207"/>
    <cellStyle name="input 31" xfId="518"/>
    <cellStyle name="Input 31 2" xfId="26209"/>
    <cellStyle name="input 31 2 2" xfId="55642"/>
    <cellStyle name="input 32" xfId="519"/>
    <cellStyle name="Input 32 2" xfId="1001"/>
    <cellStyle name="input 32 2 2" xfId="55643"/>
    <cellStyle name="input 33" xfId="520"/>
    <cellStyle name="input 33 2" xfId="55644"/>
    <cellStyle name="input 34" xfId="521"/>
    <cellStyle name="input 34 2" xfId="55645"/>
    <cellStyle name="input 35" xfId="522"/>
    <cellStyle name="input 35 2" xfId="55646"/>
    <cellStyle name="input 36" xfId="523"/>
    <cellStyle name="input 36 2" xfId="55647"/>
    <cellStyle name="input 37" xfId="524"/>
    <cellStyle name="input 37 2" xfId="55648"/>
    <cellStyle name="input 38" xfId="525"/>
    <cellStyle name="input 38 2" xfId="55649"/>
    <cellStyle name="input 39" xfId="526"/>
    <cellStyle name="input 39 2" xfId="55650"/>
    <cellStyle name="Input 4" xfId="527"/>
    <cellStyle name="Input 4 2" xfId="26211"/>
    <cellStyle name="Input 4 2 2" xfId="55428"/>
    <cellStyle name="Input 4 3" xfId="26212"/>
    <cellStyle name="input 4 3 2" xfId="55615"/>
    <cellStyle name="Input 4 4" xfId="26210"/>
    <cellStyle name="input 4 4 2" xfId="55585"/>
    <cellStyle name="input 4 5" xfId="54479"/>
    <cellStyle name="input 40" xfId="528"/>
    <cellStyle name="input 40 2" xfId="55651"/>
    <cellStyle name="input 41" xfId="529"/>
    <cellStyle name="input 41 2" xfId="55652"/>
    <cellStyle name="input 42" xfId="530"/>
    <cellStyle name="input 42 2" xfId="55653"/>
    <cellStyle name="input 43" xfId="531"/>
    <cellStyle name="input 43 2" xfId="55654"/>
    <cellStyle name="input 44" xfId="532"/>
    <cellStyle name="input 44 2" xfId="55655"/>
    <cellStyle name="input 45" xfId="533"/>
    <cellStyle name="input 45 2" xfId="55656"/>
    <cellStyle name="input 46" xfId="534"/>
    <cellStyle name="input 46 2" xfId="55657"/>
    <cellStyle name="input 47" xfId="535"/>
    <cellStyle name="input 47 2" xfId="55658"/>
    <cellStyle name="input 48" xfId="536"/>
    <cellStyle name="input 48 2" xfId="55659"/>
    <cellStyle name="input 49" xfId="537"/>
    <cellStyle name="input 49 2" xfId="55660"/>
    <cellStyle name="Input 5" xfId="538"/>
    <cellStyle name="Input 5 2" xfId="26214"/>
    <cellStyle name="Input 5 2 2" xfId="55429"/>
    <cellStyle name="Input 5 3" xfId="26215"/>
    <cellStyle name="input 5 3 2" xfId="55618"/>
    <cellStyle name="Input 5 4" xfId="26213"/>
    <cellStyle name="input 5 4 2" xfId="55583"/>
    <cellStyle name="input 5 5" xfId="54542"/>
    <cellStyle name="input 50" xfId="539"/>
    <cellStyle name="input 50 2" xfId="55661"/>
    <cellStyle name="input 51" xfId="540"/>
    <cellStyle name="input 51 2" xfId="55662"/>
    <cellStyle name="input 52" xfId="541"/>
    <cellStyle name="input 52 2" xfId="55663"/>
    <cellStyle name="input 53" xfId="542"/>
    <cellStyle name="input 53 2" xfId="55664"/>
    <cellStyle name="input 54" xfId="543"/>
    <cellStyle name="input 54 2" xfId="55665"/>
    <cellStyle name="input 55" xfId="544"/>
    <cellStyle name="input 55 2" xfId="55666"/>
    <cellStyle name="input 56" xfId="545"/>
    <cellStyle name="input 56 2" xfId="55667"/>
    <cellStyle name="input 57" xfId="546"/>
    <cellStyle name="input 57 2" xfId="55668"/>
    <cellStyle name="input 58" xfId="547"/>
    <cellStyle name="input 58 2" xfId="55669"/>
    <cellStyle name="input 59" xfId="548"/>
    <cellStyle name="input 59 2" xfId="55670"/>
    <cellStyle name="input 6" xfId="549"/>
    <cellStyle name="Input 6 2" xfId="26217"/>
    <cellStyle name="input 6 2 2" xfId="55619"/>
    <cellStyle name="Input 6 3" xfId="26218"/>
    <cellStyle name="Input 6 4" xfId="26216"/>
    <cellStyle name="input 60" xfId="550"/>
    <cellStyle name="input 60 2" xfId="55671"/>
    <cellStyle name="input 61" xfId="551"/>
    <cellStyle name="input 61 2" xfId="55672"/>
    <cellStyle name="input 62" xfId="552"/>
    <cellStyle name="input 62 2" xfId="55673"/>
    <cellStyle name="input 63" xfId="553"/>
    <cellStyle name="input 63 2" xfId="55740"/>
    <cellStyle name="input 64" xfId="554"/>
    <cellStyle name="input 64 2" xfId="55687"/>
    <cellStyle name="input 65" xfId="555"/>
    <cellStyle name="input 65 2" xfId="55738"/>
    <cellStyle name="input 66" xfId="556"/>
    <cellStyle name="input 66 2" xfId="55686"/>
    <cellStyle name="input 67" xfId="557"/>
    <cellStyle name="input 67 2" xfId="55784"/>
    <cellStyle name="input 68" xfId="558"/>
    <cellStyle name="input 68 2" xfId="55897"/>
    <cellStyle name="input 69" xfId="559"/>
    <cellStyle name="input 69 2" xfId="55728"/>
    <cellStyle name="input 7" xfId="560"/>
    <cellStyle name="Input 7 2" xfId="26220"/>
    <cellStyle name="input 7 2 2" xfId="55620"/>
    <cellStyle name="Input 7 3" xfId="26221"/>
    <cellStyle name="Input 7 4" xfId="26219"/>
    <cellStyle name="input 70" xfId="561"/>
    <cellStyle name="input 70 2" xfId="55818"/>
    <cellStyle name="input 71" xfId="562"/>
    <cellStyle name="input 71 2" xfId="55810"/>
    <cellStyle name="input 72" xfId="563"/>
    <cellStyle name="input 72 2" xfId="55825"/>
    <cellStyle name="input 73" xfId="564"/>
    <cellStyle name="input 73 2" xfId="55859"/>
    <cellStyle name="input 74" xfId="565"/>
    <cellStyle name="input 74 2" xfId="55718"/>
    <cellStyle name="input 75" xfId="566"/>
    <cellStyle name="input 75 2" xfId="55714"/>
    <cellStyle name="input 76" xfId="567"/>
    <cellStyle name="input 76 2" xfId="55896"/>
    <cellStyle name="input 77" xfId="568"/>
    <cellStyle name="input 77 2" xfId="55820"/>
    <cellStyle name="input 78" xfId="569"/>
    <cellStyle name="input 78 2" xfId="55695"/>
    <cellStyle name="input 79" xfId="570"/>
    <cellStyle name="input 79 2" xfId="55707"/>
    <cellStyle name="input 8" xfId="571"/>
    <cellStyle name="Input 8 2" xfId="26223"/>
    <cellStyle name="input 8 2 2" xfId="55621"/>
    <cellStyle name="Input 8 3" xfId="26224"/>
    <cellStyle name="Input 8 4" xfId="26222"/>
    <cellStyle name="input 80" xfId="572"/>
    <cellStyle name="input 80 2" xfId="55677"/>
    <cellStyle name="input 81" xfId="573"/>
    <cellStyle name="input 81 2" xfId="55808"/>
    <cellStyle name="input 82" xfId="574"/>
    <cellStyle name="input 82 2" xfId="55711"/>
    <cellStyle name="input 83" xfId="575"/>
    <cellStyle name="input 83 2" xfId="55756"/>
    <cellStyle name="input 84" xfId="576"/>
    <cellStyle name="input 84 2" xfId="55841"/>
    <cellStyle name="input 85" xfId="577"/>
    <cellStyle name="input 85 2" xfId="55764"/>
    <cellStyle name="input 86" xfId="578"/>
    <cellStyle name="input 86 2" xfId="55776"/>
    <cellStyle name="input 87" xfId="579"/>
    <cellStyle name="input 87 2" xfId="55853"/>
    <cellStyle name="input 88" xfId="580"/>
    <cellStyle name="input 88 2" xfId="55807"/>
    <cellStyle name="input 89" xfId="581"/>
    <cellStyle name="input 89 2" xfId="55674"/>
    <cellStyle name="input 9" xfId="582"/>
    <cellStyle name="Input 9 2" xfId="26226"/>
    <cellStyle name="input 9 2 2" xfId="55622"/>
    <cellStyle name="Input 9 3" xfId="26227"/>
    <cellStyle name="Input 9 4" xfId="26225"/>
    <cellStyle name="input 90" xfId="583"/>
    <cellStyle name="input 90 2" xfId="55774"/>
    <cellStyle name="input 91" xfId="584"/>
    <cellStyle name="input 91 2" xfId="55927"/>
    <cellStyle name="input 92" xfId="585"/>
    <cellStyle name="input 93" xfId="586"/>
    <cellStyle name="input 94" xfId="587"/>
    <cellStyle name="input 95" xfId="588"/>
    <cellStyle name="input 96" xfId="589"/>
    <cellStyle name="input 97" xfId="590"/>
    <cellStyle name="input 98" xfId="591"/>
    <cellStyle name="input 99" xfId="592"/>
    <cellStyle name="JasHighlighted" xfId="593"/>
    <cellStyle name="JasHighlighted 2" xfId="594"/>
    <cellStyle name="JasHighlighted 2 2" xfId="55075"/>
    <cellStyle name="JasHighlighted 3" xfId="595"/>
    <cellStyle name="JasHighlighted 3 2" xfId="55103"/>
    <cellStyle name="JasHighlighted 4" xfId="54665"/>
    <cellStyle name="JasHighlighted 4 2" xfId="55190"/>
    <cellStyle name="JasHighlighted_France" xfId="596"/>
    <cellStyle name="Jaspreet" xfId="597"/>
    <cellStyle name="Jaspreet 2" xfId="598"/>
    <cellStyle name="Jaspreet 2 2" xfId="55076"/>
    <cellStyle name="Jaspreet 3" xfId="599"/>
    <cellStyle name="Jaspreet 3 2" xfId="55104"/>
    <cellStyle name="Jaspreet 4" xfId="54666"/>
    <cellStyle name="Jaspreet 4 2" xfId="55191"/>
    <cellStyle name="Jaspreet_France" xfId="600"/>
    <cellStyle name="JasScratch1" xfId="601"/>
    <cellStyle name="JasScratch1 2" xfId="602"/>
    <cellStyle name="JasScratch1 2 2" xfId="55077"/>
    <cellStyle name="JasScratch1 3" xfId="603"/>
    <cellStyle name="JasScratch1 3 2" xfId="55105"/>
    <cellStyle name="JasScratch1 4" xfId="54667"/>
    <cellStyle name="JasScratch1 4 2" xfId="55192"/>
    <cellStyle name="JasScratch1_France" xfId="604"/>
    <cellStyle name="label" xfId="605"/>
    <cellStyle name="Linked Cell 10" xfId="26229"/>
    <cellStyle name="Linked Cell 10 2" xfId="26230"/>
    <cellStyle name="Linked Cell 10 3" xfId="26231"/>
    <cellStyle name="Linked Cell 11" xfId="26232"/>
    <cellStyle name="Linked Cell 11 2" xfId="26233"/>
    <cellStyle name="Linked Cell 11 3" xfId="26234"/>
    <cellStyle name="Linked Cell 12" xfId="26235"/>
    <cellStyle name="Linked Cell 12 2" xfId="26236"/>
    <cellStyle name="Linked Cell 12 3" xfId="26237"/>
    <cellStyle name="Linked Cell 13" xfId="26238"/>
    <cellStyle name="Linked Cell 13 2" xfId="26239"/>
    <cellStyle name="Linked Cell 13 3" xfId="26240"/>
    <cellStyle name="Linked Cell 14" xfId="26241"/>
    <cellStyle name="Linked Cell 14 2" xfId="26242"/>
    <cellStyle name="Linked Cell 14 3" xfId="26243"/>
    <cellStyle name="Linked Cell 15" xfId="26244"/>
    <cellStyle name="Linked Cell 15 2" xfId="26245"/>
    <cellStyle name="Linked Cell 15 3" xfId="26246"/>
    <cellStyle name="Linked Cell 16" xfId="26247"/>
    <cellStyle name="Linked Cell 16 2" xfId="26248"/>
    <cellStyle name="Linked Cell 16 3" xfId="26249"/>
    <cellStyle name="Linked Cell 17" xfId="26250"/>
    <cellStyle name="Linked Cell 17 2" xfId="26251"/>
    <cellStyle name="Linked Cell 17 3" xfId="26252"/>
    <cellStyle name="Linked Cell 18" xfId="26253"/>
    <cellStyle name="Linked Cell 18 2" xfId="26254"/>
    <cellStyle name="Linked Cell 18 3" xfId="26255"/>
    <cellStyle name="Linked Cell 19" xfId="26256"/>
    <cellStyle name="Linked Cell 19 2" xfId="26257"/>
    <cellStyle name="Linked Cell 19 3" xfId="26258"/>
    <cellStyle name="Linked Cell 2" xfId="606"/>
    <cellStyle name="Linked Cell 2 10" xfId="26260"/>
    <cellStyle name="Linked Cell 2 10 2" xfId="26261"/>
    <cellStyle name="Linked Cell 2 11" xfId="26262"/>
    <cellStyle name="Linked Cell 2 11 2" xfId="26263"/>
    <cellStyle name="Linked Cell 2 12" xfId="26264"/>
    <cellStyle name="Linked Cell 2 12 2" xfId="26265"/>
    <cellStyle name="Linked Cell 2 13" xfId="26266"/>
    <cellStyle name="Linked Cell 2 13 2" xfId="26267"/>
    <cellStyle name="Linked Cell 2 14" xfId="26268"/>
    <cellStyle name="Linked Cell 2 14 2" xfId="26269"/>
    <cellStyle name="Linked Cell 2 15" xfId="26270"/>
    <cellStyle name="Linked Cell 2 15 2" xfId="26271"/>
    <cellStyle name="Linked Cell 2 16" xfId="26272"/>
    <cellStyle name="Linked Cell 2 16 2" xfId="26273"/>
    <cellStyle name="Linked Cell 2 17" xfId="26274"/>
    <cellStyle name="Linked Cell 2 17 2" xfId="26275"/>
    <cellStyle name="Linked Cell 2 18" xfId="26276"/>
    <cellStyle name="Linked Cell 2 18 2" xfId="26277"/>
    <cellStyle name="Linked Cell 2 19" xfId="26278"/>
    <cellStyle name="Linked Cell 2 19 2" xfId="26279"/>
    <cellStyle name="Linked Cell 2 2" xfId="26259"/>
    <cellStyle name="Linked Cell 2 2 2" xfId="26280"/>
    <cellStyle name="Linked Cell 2 2 3" xfId="55430"/>
    <cellStyle name="Linked Cell 2 20" xfId="26281"/>
    <cellStyle name="Linked Cell 2 20 2" xfId="26282"/>
    <cellStyle name="Linked Cell 2 21" xfId="26283"/>
    <cellStyle name="Linked Cell 2 21 2" xfId="26284"/>
    <cellStyle name="Linked Cell 2 22" xfId="26285"/>
    <cellStyle name="Linked Cell 2 22 2" xfId="26286"/>
    <cellStyle name="Linked Cell 2 23" xfId="26287"/>
    <cellStyle name="Linked Cell 2 23 2" xfId="26288"/>
    <cellStyle name="Linked Cell 2 24" xfId="26289"/>
    <cellStyle name="Linked Cell 2 24 2" xfId="26290"/>
    <cellStyle name="Linked Cell 2 25" xfId="26291"/>
    <cellStyle name="Linked Cell 2 25 2" xfId="26292"/>
    <cellStyle name="Linked Cell 2 26" xfId="26293"/>
    <cellStyle name="Linked Cell 2 26 2" xfId="26294"/>
    <cellStyle name="Linked Cell 2 27" xfId="26295"/>
    <cellStyle name="Linked Cell 2 27 2" xfId="26296"/>
    <cellStyle name="Linked Cell 2 28" xfId="26297"/>
    <cellStyle name="Linked Cell 2 28 2" xfId="26298"/>
    <cellStyle name="Linked Cell 2 29" xfId="26299"/>
    <cellStyle name="Linked Cell 2 3" xfId="26300"/>
    <cellStyle name="Linked Cell 2 3 2" xfId="26301"/>
    <cellStyle name="Linked Cell 2 30" xfId="26302"/>
    <cellStyle name="Linked Cell 2 31" xfId="26228"/>
    <cellStyle name="Linked Cell 2 32" xfId="1169"/>
    <cellStyle name="Linked Cell 2 33" xfId="54516"/>
    <cellStyle name="Linked Cell 2 4" xfId="26303"/>
    <cellStyle name="Linked Cell 2 4 2" xfId="26304"/>
    <cellStyle name="Linked Cell 2 5" xfId="26305"/>
    <cellStyle name="Linked Cell 2 5 2" xfId="26306"/>
    <cellStyle name="Linked Cell 2 6" xfId="26307"/>
    <cellStyle name="Linked Cell 2 6 2" xfId="26308"/>
    <cellStyle name="Linked Cell 2 7" xfId="26309"/>
    <cellStyle name="Linked Cell 2 7 2" xfId="26310"/>
    <cellStyle name="Linked Cell 2 8" xfId="26311"/>
    <cellStyle name="Linked Cell 2 8 2" xfId="26312"/>
    <cellStyle name="Linked Cell 2 9" xfId="26313"/>
    <cellStyle name="Linked Cell 2 9 2" xfId="26314"/>
    <cellStyle name="Linked Cell 20" xfId="26315"/>
    <cellStyle name="Linked Cell 20 2" xfId="26316"/>
    <cellStyle name="Linked Cell 20 3" xfId="26317"/>
    <cellStyle name="Linked Cell 21" xfId="26318"/>
    <cellStyle name="Linked Cell 21 2" xfId="26319"/>
    <cellStyle name="Linked Cell 21 3" xfId="26320"/>
    <cellStyle name="Linked Cell 22" xfId="26321"/>
    <cellStyle name="Linked Cell 22 2" xfId="26322"/>
    <cellStyle name="Linked Cell 22 3" xfId="26323"/>
    <cellStyle name="Linked Cell 23" xfId="26324"/>
    <cellStyle name="Linked Cell 23 2" xfId="26325"/>
    <cellStyle name="Linked Cell 23 3" xfId="26326"/>
    <cellStyle name="Linked Cell 24" xfId="26327"/>
    <cellStyle name="Linked Cell 24 2" xfId="26328"/>
    <cellStyle name="Linked Cell 24 3" xfId="26329"/>
    <cellStyle name="Linked Cell 25" xfId="26330"/>
    <cellStyle name="Linked Cell 25 2" xfId="26331"/>
    <cellStyle name="Linked Cell 25 3" xfId="26332"/>
    <cellStyle name="Linked Cell 26" xfId="26333"/>
    <cellStyle name="Linked Cell 26 2" xfId="26334"/>
    <cellStyle name="Linked Cell 26 3" xfId="26335"/>
    <cellStyle name="Linked Cell 27" xfId="26336"/>
    <cellStyle name="Linked Cell 27 2" xfId="26337"/>
    <cellStyle name="Linked Cell 27 3" xfId="26338"/>
    <cellStyle name="Linked Cell 28" xfId="26339"/>
    <cellStyle name="Linked Cell 28 2" xfId="26340"/>
    <cellStyle name="Linked Cell 28 3" xfId="26341"/>
    <cellStyle name="Linked Cell 29" xfId="26342"/>
    <cellStyle name="Linked Cell 29 2" xfId="26343"/>
    <cellStyle name="Linked Cell 29 3" xfId="26344"/>
    <cellStyle name="Linked Cell 3" xfId="607"/>
    <cellStyle name="Linked Cell 3 2" xfId="26346"/>
    <cellStyle name="Linked Cell 3 3" xfId="26345"/>
    <cellStyle name="Linked Cell 30" xfId="26347"/>
    <cellStyle name="Linked Cell 30 2" xfId="26348"/>
    <cellStyle name="Linked Cell 31" xfId="26349"/>
    <cellStyle name="Linked Cell 32" xfId="1004"/>
    <cellStyle name="Linked Cell 4" xfId="26350"/>
    <cellStyle name="Linked Cell 4 2" xfId="26351"/>
    <cellStyle name="Linked Cell 4 3" xfId="26352"/>
    <cellStyle name="Linked Cell 5" xfId="26353"/>
    <cellStyle name="Linked Cell 5 2" xfId="26354"/>
    <cellStyle name="Linked Cell 5 3" xfId="26355"/>
    <cellStyle name="Linked Cell 6" xfId="26356"/>
    <cellStyle name="Linked Cell 6 2" xfId="26357"/>
    <cellStyle name="Linked Cell 6 3" xfId="26358"/>
    <cellStyle name="Linked Cell 7" xfId="26359"/>
    <cellStyle name="Linked Cell 7 2" xfId="26360"/>
    <cellStyle name="Linked Cell 7 3" xfId="26361"/>
    <cellStyle name="Linked Cell 8" xfId="26362"/>
    <cellStyle name="Linked Cell 8 2" xfId="26363"/>
    <cellStyle name="Linked Cell 8 3" xfId="26364"/>
    <cellStyle name="Linked Cell 9" xfId="26365"/>
    <cellStyle name="Linked Cell 9 2" xfId="26366"/>
    <cellStyle name="Linked Cell 9 3" xfId="26367"/>
    <cellStyle name="main_input" xfId="608"/>
    <cellStyle name="Migliaia (0)_Anagrafiche Mutui" xfId="609"/>
    <cellStyle name="Migliaia_BENCH2" xfId="610"/>
    <cellStyle name="Modifiable" xfId="611"/>
    <cellStyle name="Modifiable 2" xfId="55592"/>
    <cellStyle name="Neutral 10" xfId="26369"/>
    <cellStyle name="Neutral 10 2" xfId="26370"/>
    <cellStyle name="Neutral 10 3" xfId="26371"/>
    <cellStyle name="Neutral 11" xfId="26372"/>
    <cellStyle name="Neutral 11 2" xfId="26373"/>
    <cellStyle name="Neutral 11 3" xfId="26374"/>
    <cellStyle name="Neutral 12" xfId="26375"/>
    <cellStyle name="Neutral 12 2" xfId="26376"/>
    <cellStyle name="Neutral 12 3" xfId="26377"/>
    <cellStyle name="Neutral 13" xfId="26378"/>
    <cellStyle name="Neutral 13 2" xfId="26379"/>
    <cellStyle name="Neutral 13 3" xfId="26380"/>
    <cellStyle name="Neutral 14" xfId="26381"/>
    <cellStyle name="Neutral 14 2" xfId="26382"/>
    <cellStyle name="Neutral 14 3" xfId="26383"/>
    <cellStyle name="Neutral 15" xfId="26384"/>
    <cellStyle name="Neutral 15 2" xfId="26385"/>
    <cellStyle name="Neutral 15 3" xfId="26386"/>
    <cellStyle name="Neutral 16" xfId="26387"/>
    <cellStyle name="Neutral 16 2" xfId="26388"/>
    <cellStyle name="Neutral 16 3" xfId="26389"/>
    <cellStyle name="Neutral 17" xfId="26390"/>
    <cellStyle name="Neutral 17 2" xfId="26391"/>
    <cellStyle name="Neutral 17 3" xfId="26392"/>
    <cellStyle name="Neutral 18" xfId="26393"/>
    <cellStyle name="Neutral 18 2" xfId="26394"/>
    <cellStyle name="Neutral 18 3" xfId="26395"/>
    <cellStyle name="Neutral 19" xfId="26396"/>
    <cellStyle name="Neutral 19 2" xfId="26397"/>
    <cellStyle name="Neutral 19 3" xfId="26398"/>
    <cellStyle name="Neutral 2" xfId="612"/>
    <cellStyle name="Neutral 2 10" xfId="26400"/>
    <cellStyle name="Neutral 2 10 2" xfId="26401"/>
    <cellStyle name="Neutral 2 11" xfId="26402"/>
    <cellStyle name="Neutral 2 11 2" xfId="26403"/>
    <cellStyle name="Neutral 2 12" xfId="26404"/>
    <cellStyle name="Neutral 2 12 2" xfId="26405"/>
    <cellStyle name="Neutral 2 13" xfId="26406"/>
    <cellStyle name="Neutral 2 13 2" xfId="26407"/>
    <cellStyle name="Neutral 2 14" xfId="26408"/>
    <cellStyle name="Neutral 2 14 2" xfId="26409"/>
    <cellStyle name="Neutral 2 15" xfId="26410"/>
    <cellStyle name="Neutral 2 15 2" xfId="26411"/>
    <cellStyle name="Neutral 2 16" xfId="26412"/>
    <cellStyle name="Neutral 2 16 2" xfId="26413"/>
    <cellStyle name="Neutral 2 17" xfId="26414"/>
    <cellStyle name="Neutral 2 17 2" xfId="26415"/>
    <cellStyle name="Neutral 2 18" xfId="26416"/>
    <cellStyle name="Neutral 2 18 2" xfId="26417"/>
    <cellStyle name="Neutral 2 19" xfId="26418"/>
    <cellStyle name="Neutral 2 19 2" xfId="26419"/>
    <cellStyle name="Neutral 2 2" xfId="26399"/>
    <cellStyle name="Neutral 2 2 2" xfId="26420"/>
    <cellStyle name="Neutral 2 2 3" xfId="55431"/>
    <cellStyle name="Neutral 2 20" xfId="26421"/>
    <cellStyle name="Neutral 2 20 2" xfId="26422"/>
    <cellStyle name="Neutral 2 21" xfId="26423"/>
    <cellStyle name="Neutral 2 21 2" xfId="26424"/>
    <cellStyle name="Neutral 2 22" xfId="26425"/>
    <cellStyle name="Neutral 2 22 2" xfId="26426"/>
    <cellStyle name="Neutral 2 23" xfId="26427"/>
    <cellStyle name="Neutral 2 23 2" xfId="26428"/>
    <cellStyle name="Neutral 2 24" xfId="26429"/>
    <cellStyle name="Neutral 2 24 2" xfId="26430"/>
    <cellStyle name="Neutral 2 25" xfId="26431"/>
    <cellStyle name="Neutral 2 25 2" xfId="26432"/>
    <cellStyle name="Neutral 2 26" xfId="26433"/>
    <cellStyle name="Neutral 2 26 2" xfId="26434"/>
    <cellStyle name="Neutral 2 27" xfId="26435"/>
    <cellStyle name="Neutral 2 27 2" xfId="26436"/>
    <cellStyle name="Neutral 2 28" xfId="26437"/>
    <cellStyle name="Neutral 2 28 2" xfId="26438"/>
    <cellStyle name="Neutral 2 29" xfId="26439"/>
    <cellStyle name="Neutral 2 3" xfId="26440"/>
    <cellStyle name="Neutral 2 3 2" xfId="26441"/>
    <cellStyle name="Neutral 2 30" xfId="26442"/>
    <cellStyle name="Neutral 2 31" xfId="26368"/>
    <cellStyle name="Neutral 2 32" xfId="1170"/>
    <cellStyle name="Neutral 2 33" xfId="54517"/>
    <cellStyle name="Neutral 2 4" xfId="26443"/>
    <cellStyle name="Neutral 2 4 2" xfId="26444"/>
    <cellStyle name="Neutral 2 5" xfId="26445"/>
    <cellStyle name="Neutral 2 5 2" xfId="26446"/>
    <cellStyle name="Neutral 2 6" xfId="26447"/>
    <cellStyle name="Neutral 2 6 2" xfId="26448"/>
    <cellStyle name="Neutral 2 7" xfId="26449"/>
    <cellStyle name="Neutral 2 7 2" xfId="26450"/>
    <cellStyle name="Neutral 2 8" xfId="26451"/>
    <cellStyle name="Neutral 2 8 2" xfId="26452"/>
    <cellStyle name="Neutral 2 9" xfId="26453"/>
    <cellStyle name="Neutral 2 9 2" xfId="26454"/>
    <cellStyle name="Neutral 20" xfId="26455"/>
    <cellStyle name="Neutral 20 2" xfId="26456"/>
    <cellStyle name="Neutral 20 3" xfId="26457"/>
    <cellStyle name="Neutral 21" xfId="26458"/>
    <cellStyle name="Neutral 21 2" xfId="26459"/>
    <cellStyle name="Neutral 21 3" xfId="26460"/>
    <cellStyle name="Neutral 22" xfId="26461"/>
    <cellStyle name="Neutral 22 2" xfId="26462"/>
    <cellStyle name="Neutral 22 3" xfId="26463"/>
    <cellStyle name="Neutral 23" xfId="26464"/>
    <cellStyle name="Neutral 23 2" xfId="26465"/>
    <cellStyle name="Neutral 23 3" xfId="26466"/>
    <cellStyle name="Neutral 24" xfId="26467"/>
    <cellStyle name="Neutral 24 2" xfId="26468"/>
    <cellStyle name="Neutral 24 3" xfId="26469"/>
    <cellStyle name="Neutral 25" xfId="26470"/>
    <cellStyle name="Neutral 25 2" xfId="26471"/>
    <cellStyle name="Neutral 25 3" xfId="26472"/>
    <cellStyle name="Neutral 26" xfId="26473"/>
    <cellStyle name="Neutral 26 2" xfId="26474"/>
    <cellStyle name="Neutral 26 3" xfId="26475"/>
    <cellStyle name="Neutral 27" xfId="26476"/>
    <cellStyle name="Neutral 27 2" xfId="26477"/>
    <cellStyle name="Neutral 27 3" xfId="26478"/>
    <cellStyle name="Neutral 28" xfId="26479"/>
    <cellStyle name="Neutral 28 2" xfId="26480"/>
    <cellStyle name="Neutral 28 3" xfId="26481"/>
    <cellStyle name="Neutral 29" xfId="26482"/>
    <cellStyle name="Neutral 29 2" xfId="26483"/>
    <cellStyle name="Neutral 29 3" xfId="26484"/>
    <cellStyle name="Neutral 3" xfId="613"/>
    <cellStyle name="Neutral 3 2" xfId="26486"/>
    <cellStyle name="Neutral 3 3" xfId="26485"/>
    <cellStyle name="Neutral 30" xfId="26487"/>
    <cellStyle name="Neutral 30 2" xfId="26488"/>
    <cellStyle name="Neutral 31" xfId="26489"/>
    <cellStyle name="Neutral 32" xfId="1000"/>
    <cellStyle name="Neutral 4" xfId="26490"/>
    <cellStyle name="Neutral 4 2" xfId="26491"/>
    <cellStyle name="Neutral 4 3" xfId="26492"/>
    <cellStyle name="Neutral 5" xfId="26493"/>
    <cellStyle name="Neutral 5 2" xfId="26494"/>
    <cellStyle name="Neutral 5 3" xfId="26495"/>
    <cellStyle name="Neutral 6" xfId="26496"/>
    <cellStyle name="Neutral 6 2" xfId="26497"/>
    <cellStyle name="Neutral 6 3" xfId="26498"/>
    <cellStyle name="Neutral 7" xfId="26499"/>
    <cellStyle name="Neutral 7 2" xfId="26500"/>
    <cellStyle name="Neutral 7 3" xfId="26501"/>
    <cellStyle name="Neutral 8" xfId="26502"/>
    <cellStyle name="Neutral 8 2" xfId="26503"/>
    <cellStyle name="Neutral 8 3" xfId="26504"/>
    <cellStyle name="Neutral 9" xfId="26505"/>
    <cellStyle name="Neutral 9 2" xfId="26506"/>
    <cellStyle name="Neutral 9 3" xfId="26507"/>
    <cellStyle name="Neutrale" xfId="614"/>
    <cellStyle name="Normal" xfId="0" builtinId="0"/>
    <cellStyle name="Normal - Style1" xfId="615"/>
    <cellStyle name="Normal 10" xfId="616"/>
    <cellStyle name="Normal 10 10" xfId="2076"/>
    <cellStyle name="Normal 10 10 2" xfId="4993"/>
    <cellStyle name="Normal 10 10 2 2" xfId="26509"/>
    <cellStyle name="Normal 10 10 3" xfId="7907"/>
    <cellStyle name="Normal 10 10 4" xfId="10821"/>
    <cellStyle name="Normal 10 10 5" xfId="13733"/>
    <cellStyle name="Normal 10 10 6" xfId="16645"/>
    <cellStyle name="Normal 10 10 7" xfId="19557"/>
    <cellStyle name="Normal 10 11" xfId="4097"/>
    <cellStyle name="Normal 10 11 2" xfId="7011"/>
    <cellStyle name="Normal 10 11 2 2" xfId="26510"/>
    <cellStyle name="Normal 10 11 3" xfId="9925"/>
    <cellStyle name="Normal 10 11 4" xfId="12837"/>
    <cellStyle name="Normal 10 11 5" xfId="15749"/>
    <cellStyle name="Normal 10 11 6" xfId="18661"/>
    <cellStyle name="Normal 10 12" xfId="3087"/>
    <cellStyle name="Normal 10 12 2" xfId="26511"/>
    <cellStyle name="Normal 10 13" xfId="6003"/>
    <cellStyle name="Normal 10 13 2" xfId="26512"/>
    <cellStyle name="Normal 10 14" xfId="8915"/>
    <cellStyle name="Normal 10 14 2" xfId="26513"/>
    <cellStyle name="Normal 10 15" xfId="11829"/>
    <cellStyle name="Normal 10 15 2" xfId="26514"/>
    <cellStyle name="Normal 10 16" xfId="14741"/>
    <cellStyle name="Normal 10 16 2" xfId="26515"/>
    <cellStyle name="Normal 10 17" xfId="26516"/>
    <cellStyle name="Normal 10 18" xfId="26517"/>
    <cellStyle name="Normal 10 19" xfId="26518"/>
    <cellStyle name="Normal 10 2" xfId="617"/>
    <cellStyle name="Normal 10 2 10" xfId="1292"/>
    <cellStyle name="Normal 10 2 11" xfId="54478"/>
    <cellStyle name="Normal 10 2 2" xfId="618"/>
    <cellStyle name="Normal 10 2 2 2" xfId="5217"/>
    <cellStyle name="Normal 10 2 2 2 2" xfId="55434"/>
    <cellStyle name="Normal 10 2 2 3" xfId="8131"/>
    <cellStyle name="Normal 10 2 2 4" xfId="11045"/>
    <cellStyle name="Normal 10 2 2 5" xfId="13957"/>
    <cellStyle name="Normal 10 2 2 6" xfId="16869"/>
    <cellStyle name="Normal 10 2 2 7" xfId="19781"/>
    <cellStyle name="Normal 10 2 2 8" xfId="2301"/>
    <cellStyle name="Normal 10 2 2 9" xfId="54558"/>
    <cellStyle name="Normal 10 2 3" xfId="4209"/>
    <cellStyle name="Normal 10 2 3 2" xfId="7123"/>
    <cellStyle name="Normal 10 2 3 3" xfId="10037"/>
    <cellStyle name="Normal 10 2 3 4" xfId="12949"/>
    <cellStyle name="Normal 10 2 3 5" xfId="15861"/>
    <cellStyle name="Normal 10 2 3 6" xfId="18773"/>
    <cellStyle name="Normal 10 2 3 7" xfId="54577"/>
    <cellStyle name="Normal 10 2 4" xfId="3311"/>
    <cellStyle name="Normal 10 2 4 2" xfId="26519"/>
    <cellStyle name="Normal 10 2 4 3" xfId="54639"/>
    <cellStyle name="Normal 10 2 5" xfId="6227"/>
    <cellStyle name="Normal 10 2 5 2" xfId="54788"/>
    <cellStyle name="Normal 10 2 6" xfId="9139"/>
    <cellStyle name="Normal 10 2 6 2" xfId="55223"/>
    <cellStyle name="Normal 10 2 7" xfId="12053"/>
    <cellStyle name="Normal 10 2 7 2" xfId="55433"/>
    <cellStyle name="Normal 10 2 8" xfId="14965"/>
    <cellStyle name="Normal 10 2 8 2" xfId="55798"/>
    <cellStyle name="Normal 10 2 9" xfId="17877"/>
    <cellStyle name="Normal 10 20" xfId="26520"/>
    <cellStyle name="Normal 10 21" xfId="26521"/>
    <cellStyle name="Normal 10 22" xfId="26522"/>
    <cellStyle name="Normal 10 23" xfId="26523"/>
    <cellStyle name="Normal 10 24" xfId="26524"/>
    <cellStyle name="Normal 10 25" xfId="26525"/>
    <cellStyle name="Normal 10 26" xfId="26526"/>
    <cellStyle name="Normal 10 27" xfId="26527"/>
    <cellStyle name="Normal 10 28" xfId="26528"/>
    <cellStyle name="Normal 10 29" xfId="26529"/>
    <cellStyle name="Normal 10 3" xfId="619"/>
    <cellStyle name="Normal 10 3 10" xfId="1404"/>
    <cellStyle name="Normal 10 3 11" xfId="55081"/>
    <cellStyle name="Normal 10 3 2" xfId="620"/>
    <cellStyle name="Normal 10 3 2 2" xfId="5329"/>
    <cellStyle name="Normal 10 3 2 3" xfId="8243"/>
    <cellStyle name="Normal 10 3 2 4" xfId="11157"/>
    <cellStyle name="Normal 10 3 2 5" xfId="14069"/>
    <cellStyle name="Normal 10 3 2 6" xfId="16981"/>
    <cellStyle name="Normal 10 3 2 7" xfId="19893"/>
    <cellStyle name="Normal 10 3 2 8" xfId="2413"/>
    <cellStyle name="Normal 10 3 2 9" xfId="55436"/>
    <cellStyle name="Normal 10 3 3" xfId="4321"/>
    <cellStyle name="Normal 10 3 3 2" xfId="7235"/>
    <cellStyle name="Normal 10 3 3 3" xfId="10149"/>
    <cellStyle name="Normal 10 3 3 4" xfId="13061"/>
    <cellStyle name="Normal 10 3 3 5" xfId="15973"/>
    <cellStyle name="Normal 10 3 3 6" xfId="18885"/>
    <cellStyle name="Normal 10 3 3 7" xfId="55435"/>
    <cellStyle name="Normal 10 3 4" xfId="3423"/>
    <cellStyle name="Normal 10 3 4 2" xfId="26530"/>
    <cellStyle name="Normal 10 3 4 3" xfId="55785"/>
    <cellStyle name="Normal 10 3 5" xfId="6339"/>
    <cellStyle name="Normal 10 3 6" xfId="9251"/>
    <cellStyle name="Normal 10 3 7" xfId="12165"/>
    <cellStyle name="Normal 10 3 8" xfId="15077"/>
    <cellStyle name="Normal 10 3 9" xfId="17989"/>
    <cellStyle name="Normal 10 30" xfId="26531"/>
    <cellStyle name="Normal 10 31" xfId="26532"/>
    <cellStyle name="Normal 10 32" xfId="26533"/>
    <cellStyle name="Normal 10 33" xfId="26534"/>
    <cellStyle name="Normal 10 34" xfId="26535"/>
    <cellStyle name="Normal 10 35" xfId="26536"/>
    <cellStyle name="Normal 10 36" xfId="26537"/>
    <cellStyle name="Normal 10 37" xfId="26538"/>
    <cellStyle name="Normal 10 38" xfId="26539"/>
    <cellStyle name="Normal 10 39" xfId="26540"/>
    <cellStyle name="Normal 10 4" xfId="621"/>
    <cellStyle name="Normal 10 4 10" xfId="1516"/>
    <cellStyle name="Normal 10 4 11" xfId="55437"/>
    <cellStyle name="Normal 10 4 2" xfId="2525"/>
    <cellStyle name="Normal 10 4 2 2" xfId="5441"/>
    <cellStyle name="Normal 10 4 2 3" xfId="8355"/>
    <cellStyle name="Normal 10 4 2 4" xfId="11269"/>
    <cellStyle name="Normal 10 4 2 5" xfId="14181"/>
    <cellStyle name="Normal 10 4 2 6" xfId="17093"/>
    <cellStyle name="Normal 10 4 2 7" xfId="20005"/>
    <cellStyle name="Normal 10 4 3" xfId="4433"/>
    <cellStyle name="Normal 10 4 3 2" xfId="7347"/>
    <cellStyle name="Normal 10 4 3 3" xfId="10261"/>
    <cellStyle name="Normal 10 4 3 4" xfId="13173"/>
    <cellStyle name="Normal 10 4 3 5" xfId="16085"/>
    <cellStyle name="Normal 10 4 3 6" xfId="18997"/>
    <cellStyle name="Normal 10 4 4" xfId="3535"/>
    <cellStyle name="Normal 10 4 4 2" xfId="26541"/>
    <cellStyle name="Normal 10 4 5" xfId="6451"/>
    <cellStyle name="Normal 10 4 6" xfId="9363"/>
    <cellStyle name="Normal 10 4 7" xfId="12277"/>
    <cellStyle name="Normal 10 4 8" xfId="15189"/>
    <cellStyle name="Normal 10 4 9" xfId="18101"/>
    <cellStyle name="Normal 10 40" xfId="26542"/>
    <cellStyle name="Normal 10 41" xfId="26543"/>
    <cellStyle name="Normal 10 42" xfId="26544"/>
    <cellStyle name="Normal 10 43" xfId="26545"/>
    <cellStyle name="Normal 10 44" xfId="26546"/>
    <cellStyle name="Normal 10 45" xfId="26547"/>
    <cellStyle name="Normal 10 46" xfId="26508"/>
    <cellStyle name="Normal 10 47" xfId="17653"/>
    <cellStyle name="Normal 10 48" xfId="1121"/>
    <cellStyle name="Normal 10 49" xfId="54467"/>
    <cellStyle name="Normal 10 5" xfId="622"/>
    <cellStyle name="Normal 10 5 10" xfId="1628"/>
    <cellStyle name="Normal 10 5 11" xfId="55438"/>
    <cellStyle name="Normal 10 5 2" xfId="2637"/>
    <cellStyle name="Normal 10 5 2 2" xfId="5553"/>
    <cellStyle name="Normal 10 5 2 3" xfId="8467"/>
    <cellStyle name="Normal 10 5 2 4" xfId="11381"/>
    <cellStyle name="Normal 10 5 2 5" xfId="14293"/>
    <cellStyle name="Normal 10 5 2 6" xfId="17205"/>
    <cellStyle name="Normal 10 5 2 7" xfId="20117"/>
    <cellStyle name="Normal 10 5 3" xfId="4545"/>
    <cellStyle name="Normal 10 5 3 2" xfId="7459"/>
    <cellStyle name="Normal 10 5 3 3" xfId="10373"/>
    <cellStyle name="Normal 10 5 3 4" xfId="13285"/>
    <cellStyle name="Normal 10 5 3 5" xfId="16197"/>
    <cellStyle name="Normal 10 5 3 6" xfId="19109"/>
    <cellStyle name="Normal 10 5 4" xfId="3647"/>
    <cellStyle name="Normal 10 5 4 2" xfId="26548"/>
    <cellStyle name="Normal 10 5 5" xfId="6563"/>
    <cellStyle name="Normal 10 5 6" xfId="9475"/>
    <cellStyle name="Normal 10 5 7" xfId="12389"/>
    <cellStyle name="Normal 10 5 8" xfId="15301"/>
    <cellStyle name="Normal 10 5 9" xfId="18213"/>
    <cellStyle name="Normal 10 6" xfId="623"/>
    <cellStyle name="Normal 10 6 10" xfId="1740"/>
    <cellStyle name="Normal 10 6 11" xfId="55439"/>
    <cellStyle name="Normal 10 6 2" xfId="2749"/>
    <cellStyle name="Normal 10 6 2 2" xfId="5665"/>
    <cellStyle name="Normal 10 6 2 3" xfId="8579"/>
    <cellStyle name="Normal 10 6 2 4" xfId="11493"/>
    <cellStyle name="Normal 10 6 2 5" xfId="14405"/>
    <cellStyle name="Normal 10 6 2 6" xfId="17317"/>
    <cellStyle name="Normal 10 6 2 7" xfId="20229"/>
    <cellStyle name="Normal 10 6 3" xfId="4657"/>
    <cellStyle name="Normal 10 6 3 2" xfId="7571"/>
    <cellStyle name="Normal 10 6 3 3" xfId="10485"/>
    <cellStyle name="Normal 10 6 3 4" xfId="13397"/>
    <cellStyle name="Normal 10 6 3 5" xfId="16309"/>
    <cellStyle name="Normal 10 6 3 6" xfId="19221"/>
    <cellStyle name="Normal 10 6 4" xfId="3759"/>
    <cellStyle name="Normal 10 6 4 2" xfId="26549"/>
    <cellStyle name="Normal 10 6 5" xfId="6675"/>
    <cellStyle name="Normal 10 6 6" xfId="9587"/>
    <cellStyle name="Normal 10 6 7" xfId="12501"/>
    <cellStyle name="Normal 10 6 8" xfId="15413"/>
    <cellStyle name="Normal 10 6 9" xfId="18325"/>
    <cellStyle name="Normal 10 7" xfId="1852"/>
    <cellStyle name="Normal 10 7 10" xfId="55432"/>
    <cellStyle name="Normal 10 7 2" xfId="2861"/>
    <cellStyle name="Normal 10 7 2 2" xfId="5777"/>
    <cellStyle name="Normal 10 7 2 3" xfId="8691"/>
    <cellStyle name="Normal 10 7 2 4" xfId="11605"/>
    <cellStyle name="Normal 10 7 2 5" xfId="14517"/>
    <cellStyle name="Normal 10 7 2 6" xfId="17429"/>
    <cellStyle name="Normal 10 7 2 7" xfId="20341"/>
    <cellStyle name="Normal 10 7 3" xfId="4769"/>
    <cellStyle name="Normal 10 7 3 2" xfId="7683"/>
    <cellStyle name="Normal 10 7 3 3" xfId="10597"/>
    <cellStyle name="Normal 10 7 3 4" xfId="13509"/>
    <cellStyle name="Normal 10 7 3 5" xfId="16421"/>
    <cellStyle name="Normal 10 7 3 6" xfId="19333"/>
    <cellStyle name="Normal 10 7 4" xfId="3871"/>
    <cellStyle name="Normal 10 7 4 2" xfId="26550"/>
    <cellStyle name="Normal 10 7 5" xfId="6787"/>
    <cellStyle name="Normal 10 7 6" xfId="9699"/>
    <cellStyle name="Normal 10 7 7" xfId="12613"/>
    <cellStyle name="Normal 10 7 8" xfId="15525"/>
    <cellStyle name="Normal 10 7 9" xfId="18437"/>
    <cellStyle name="Normal 10 8" xfId="1964"/>
    <cellStyle name="Normal 10 8 10" xfId="55567"/>
    <cellStyle name="Normal 10 8 2" xfId="2973"/>
    <cellStyle name="Normal 10 8 2 2" xfId="5889"/>
    <cellStyle name="Normal 10 8 2 3" xfId="8803"/>
    <cellStyle name="Normal 10 8 2 4" xfId="11717"/>
    <cellStyle name="Normal 10 8 2 5" xfId="14629"/>
    <cellStyle name="Normal 10 8 2 6" xfId="17541"/>
    <cellStyle name="Normal 10 8 2 7" xfId="20453"/>
    <cellStyle name="Normal 10 8 3" xfId="4881"/>
    <cellStyle name="Normal 10 8 3 2" xfId="7795"/>
    <cellStyle name="Normal 10 8 3 3" xfId="10709"/>
    <cellStyle name="Normal 10 8 3 4" xfId="13621"/>
    <cellStyle name="Normal 10 8 3 5" xfId="16533"/>
    <cellStyle name="Normal 10 8 3 6" xfId="19445"/>
    <cellStyle name="Normal 10 8 4" xfId="3983"/>
    <cellStyle name="Normal 10 8 4 2" xfId="26551"/>
    <cellStyle name="Normal 10 8 5" xfId="6899"/>
    <cellStyle name="Normal 10 8 6" xfId="9811"/>
    <cellStyle name="Normal 10 8 7" xfId="12725"/>
    <cellStyle name="Normal 10 8 8" xfId="15637"/>
    <cellStyle name="Normal 10 8 9" xfId="18549"/>
    <cellStyle name="Normal 10 9" xfId="2189"/>
    <cellStyle name="Normal 10 9 2" xfId="5105"/>
    <cellStyle name="Normal 10 9 2 2" xfId="8019"/>
    <cellStyle name="Normal 10 9 2 3" xfId="10933"/>
    <cellStyle name="Normal 10 9 2 4" xfId="13845"/>
    <cellStyle name="Normal 10 9 2 5" xfId="16757"/>
    <cellStyle name="Normal 10 9 2 6" xfId="19669"/>
    <cellStyle name="Normal 10 9 3" xfId="3199"/>
    <cellStyle name="Normal 10 9 3 2" xfId="26552"/>
    <cellStyle name="Normal 10 9 4" xfId="6115"/>
    <cellStyle name="Normal 10 9 5" xfId="9027"/>
    <cellStyle name="Normal 10 9 6" xfId="11941"/>
    <cellStyle name="Normal 10 9 7" xfId="14853"/>
    <cellStyle name="Normal 10 9 8" xfId="17765"/>
    <cellStyle name="Normal 10 9 9" xfId="55605"/>
    <cellStyle name="Normal 100" xfId="624"/>
    <cellStyle name="Normal 101" xfId="625"/>
    <cellStyle name="Normal 102" xfId="626"/>
    <cellStyle name="Normal 103" xfId="627"/>
    <cellStyle name="Normal 104" xfId="628"/>
    <cellStyle name="Normal 105" xfId="629"/>
    <cellStyle name="Normal 106" xfId="630"/>
    <cellStyle name="Normal 107" xfId="631"/>
    <cellStyle name="Normal 108" xfId="632"/>
    <cellStyle name="Normal 108 2" xfId="55735"/>
    <cellStyle name="Normal 109" xfId="633"/>
    <cellStyle name="Normal 11" xfId="634"/>
    <cellStyle name="Normal 11 10" xfId="26553"/>
    <cellStyle name="Normal 11 11" xfId="26554"/>
    <cellStyle name="Normal 11 12" xfId="26555"/>
    <cellStyle name="Normal 11 13" xfId="26556"/>
    <cellStyle name="Normal 11 14" xfId="26557"/>
    <cellStyle name="Normal 11 15" xfId="26558"/>
    <cellStyle name="Normal 11 16" xfId="26559"/>
    <cellStyle name="Normal 11 17" xfId="26560"/>
    <cellStyle name="Normal 11 18" xfId="26561"/>
    <cellStyle name="Normal 11 19" xfId="26562"/>
    <cellStyle name="Normal 11 2" xfId="635"/>
    <cellStyle name="Normal 11 2 2" xfId="26563"/>
    <cellStyle name="Normal 11 2 2 2" xfId="54559"/>
    <cellStyle name="Normal 11 2 3" xfId="54578"/>
    <cellStyle name="Normal 11 2 4" xfId="54640"/>
    <cellStyle name="Normal 11 2 5" xfId="54789"/>
    <cellStyle name="Normal 11 2 6" xfId="55224"/>
    <cellStyle name="Normal 11 2 7" xfId="55440"/>
    <cellStyle name="Normal 11 2 8" xfId="55799"/>
    <cellStyle name="Normal 11 2 9" xfId="54524"/>
    <cellStyle name="Normal 11 20" xfId="26564"/>
    <cellStyle name="Normal 11 21" xfId="26565"/>
    <cellStyle name="Normal 11 22" xfId="26566"/>
    <cellStyle name="Normal 11 23" xfId="26567"/>
    <cellStyle name="Normal 11 24" xfId="26568"/>
    <cellStyle name="Normal 11 25" xfId="26569"/>
    <cellStyle name="Normal 11 26" xfId="26570"/>
    <cellStyle name="Normal 11 27" xfId="26571"/>
    <cellStyle name="Normal 11 28" xfId="26572"/>
    <cellStyle name="Normal 11 29" xfId="26573"/>
    <cellStyle name="Normal 11 3" xfId="26574"/>
    <cellStyle name="Normal 11 3 2" xfId="55913"/>
    <cellStyle name="Normal 11 3 3" xfId="55118"/>
    <cellStyle name="Normal 11 30" xfId="26575"/>
    <cellStyle name="Normal 11 31" xfId="26576"/>
    <cellStyle name="Normal 11 32" xfId="26577"/>
    <cellStyle name="Normal 11 33" xfId="26578"/>
    <cellStyle name="Normal 11 34" xfId="26579"/>
    <cellStyle name="Normal 11 35" xfId="26580"/>
    <cellStyle name="Normal 11 36" xfId="26581"/>
    <cellStyle name="Normal 11 37" xfId="26582"/>
    <cellStyle name="Normal 11 38" xfId="26583"/>
    <cellStyle name="Normal 11 39" xfId="26584"/>
    <cellStyle name="Normal 11 4" xfId="26585"/>
    <cellStyle name="Normal 11 4 2" xfId="55568"/>
    <cellStyle name="Normal 11 40" xfId="26586"/>
    <cellStyle name="Normal 11 41" xfId="26587"/>
    <cellStyle name="Normal 11 42" xfId="26588"/>
    <cellStyle name="Normal 11 43" xfId="26589"/>
    <cellStyle name="Normal 11 44" xfId="26590"/>
    <cellStyle name="Normal 11 45" xfId="26591"/>
    <cellStyle name="Normal 11 46" xfId="1033"/>
    <cellStyle name="Normal 11 47" xfId="54464"/>
    <cellStyle name="Normal 11 5" xfId="26592"/>
    <cellStyle name="Normal 11 5 2" xfId="55606"/>
    <cellStyle name="Normal 11 6" xfId="26593"/>
    <cellStyle name="Normal 11 7" xfId="26594"/>
    <cellStyle name="Normal 11 8" xfId="26595"/>
    <cellStyle name="Normal 11 9" xfId="26596"/>
    <cellStyle name="Normal 110" xfId="636"/>
    <cellStyle name="Normal 110 2" xfId="55900"/>
    <cellStyle name="Normal 111" xfId="637"/>
    <cellStyle name="Normal 111 2" xfId="55878"/>
    <cellStyle name="Normal 112" xfId="638"/>
    <cellStyle name="Normal 113" xfId="639"/>
    <cellStyle name="Normal 114" xfId="640"/>
    <cellStyle name="Normal 115" xfId="641"/>
    <cellStyle name="Normal 115 2" xfId="55823"/>
    <cellStyle name="Normal 116" xfId="642"/>
    <cellStyle name="Normal 116 2" xfId="55704"/>
    <cellStyle name="Normal 117" xfId="643"/>
    <cellStyle name="Normal 117 2" xfId="55928"/>
    <cellStyle name="Normal 118" xfId="644"/>
    <cellStyle name="Normal 118 2" xfId="55929"/>
    <cellStyle name="Normal 119" xfId="645"/>
    <cellStyle name="Normal 12" xfId="646"/>
    <cellStyle name="Normal 12 10" xfId="26597"/>
    <cellStyle name="Normal 12 10 2" xfId="26598"/>
    <cellStyle name="Normal 12 100" xfId="26599"/>
    <cellStyle name="Normal 12 101" xfId="26600"/>
    <cellStyle name="Normal 12 102" xfId="26601"/>
    <cellStyle name="Normal 12 103" xfId="26602"/>
    <cellStyle name="Normal 12 104" xfId="26603"/>
    <cellStyle name="Normal 12 105" xfId="26604"/>
    <cellStyle name="Normal 12 106" xfId="26605"/>
    <cellStyle name="Normal 12 107" xfId="26606"/>
    <cellStyle name="Normal 12 108" xfId="26607"/>
    <cellStyle name="Normal 12 109" xfId="26608"/>
    <cellStyle name="Normal 12 11" xfId="26609"/>
    <cellStyle name="Normal 12 11 2" xfId="26610"/>
    <cellStyle name="Normal 12 110" xfId="2090"/>
    <cellStyle name="Normal 12 111" xfId="54466"/>
    <cellStyle name="Normal 12 12" xfId="26611"/>
    <cellStyle name="Normal 12 12 2" xfId="26612"/>
    <cellStyle name="Normal 12 13" xfId="26613"/>
    <cellStyle name="Normal 12 13 2" xfId="26614"/>
    <cellStyle name="Normal 12 14" xfId="26615"/>
    <cellStyle name="Normal 12 14 2" xfId="26616"/>
    <cellStyle name="Normal 12 15" xfId="26617"/>
    <cellStyle name="Normal 12 15 2" xfId="26618"/>
    <cellStyle name="Normal 12 16" xfId="26619"/>
    <cellStyle name="Normal 12 16 2" xfId="26620"/>
    <cellStyle name="Normal 12 17" xfId="26621"/>
    <cellStyle name="Normal 12 17 2" xfId="26622"/>
    <cellStyle name="Normal 12 18" xfId="26623"/>
    <cellStyle name="Normal 12 18 2" xfId="26624"/>
    <cellStyle name="Normal 12 19" xfId="26625"/>
    <cellStyle name="Normal 12 19 2" xfId="26626"/>
    <cellStyle name="Normal 12 2" xfId="26627"/>
    <cellStyle name="Normal 12 2 2" xfId="26628"/>
    <cellStyle name="Normal 12 2 2 2" xfId="54828"/>
    <cellStyle name="Normal 12 2 3" xfId="55225"/>
    <cellStyle name="Normal 12 2 4" xfId="55800"/>
    <cellStyle name="Normal 12 2 5" xfId="54538"/>
    <cellStyle name="Normal 12 20" xfId="26629"/>
    <cellStyle name="Normal 12 20 2" xfId="26630"/>
    <cellStyle name="Normal 12 21" xfId="26631"/>
    <cellStyle name="Normal 12 21 2" xfId="26632"/>
    <cellStyle name="Normal 12 22" xfId="26633"/>
    <cellStyle name="Normal 12 22 2" xfId="26634"/>
    <cellStyle name="Normal 12 23" xfId="26635"/>
    <cellStyle name="Normal 12 23 2" xfId="26636"/>
    <cellStyle name="Normal 12 24" xfId="26637"/>
    <cellStyle name="Normal 12 24 2" xfId="26638"/>
    <cellStyle name="Normal 12 25" xfId="26639"/>
    <cellStyle name="Normal 12 25 2" xfId="26640"/>
    <cellStyle name="Normal 12 26" xfId="26641"/>
    <cellStyle name="Normal 12 26 2" xfId="26642"/>
    <cellStyle name="Normal 12 27" xfId="26643"/>
    <cellStyle name="Normal 12 27 2" xfId="26644"/>
    <cellStyle name="Normal 12 28" xfId="26645"/>
    <cellStyle name="Normal 12 28 2" xfId="26646"/>
    <cellStyle name="Normal 12 29" xfId="26647"/>
    <cellStyle name="Normal 12 29 2" xfId="26648"/>
    <cellStyle name="Normal 12 3" xfId="26649"/>
    <cellStyle name="Normal 12 3 2" xfId="26650"/>
    <cellStyle name="Normal 12 3 2 2" xfId="55724"/>
    <cellStyle name="Normal 12 3 3" xfId="55140"/>
    <cellStyle name="Normal 12 30" xfId="26651"/>
    <cellStyle name="Normal 12 30 2" xfId="26652"/>
    <cellStyle name="Normal 12 31" xfId="26653"/>
    <cellStyle name="Normal 12 31 2" xfId="26654"/>
    <cellStyle name="Normal 12 32" xfId="26655"/>
    <cellStyle name="Normal 12 32 2" xfId="26656"/>
    <cellStyle name="Normal 12 33" xfId="26657"/>
    <cellStyle name="Normal 12 33 2" xfId="26658"/>
    <cellStyle name="Normal 12 34" xfId="26659"/>
    <cellStyle name="Normal 12 34 2" xfId="26660"/>
    <cellStyle name="Normal 12 35" xfId="26661"/>
    <cellStyle name="Normal 12 35 2" xfId="26662"/>
    <cellStyle name="Normal 12 36" xfId="26663"/>
    <cellStyle name="Normal 12 36 2" xfId="26664"/>
    <cellStyle name="Normal 12 37" xfId="26665"/>
    <cellStyle name="Normal 12 37 2" xfId="26666"/>
    <cellStyle name="Normal 12 38" xfId="26667"/>
    <cellStyle name="Normal 12 38 2" xfId="26668"/>
    <cellStyle name="Normal 12 39" xfId="26669"/>
    <cellStyle name="Normal 12 39 2" xfId="26670"/>
    <cellStyle name="Normal 12 4" xfId="26671"/>
    <cellStyle name="Normal 12 4 2" xfId="26672"/>
    <cellStyle name="Normal 12 4 3" xfId="55569"/>
    <cellStyle name="Normal 12 40" xfId="26673"/>
    <cellStyle name="Normal 12 40 2" xfId="26674"/>
    <cellStyle name="Normal 12 41" xfId="26675"/>
    <cellStyle name="Normal 12 41 2" xfId="26676"/>
    <cellStyle name="Normal 12 42" xfId="26677"/>
    <cellStyle name="Normal 12 42 2" xfId="26678"/>
    <cellStyle name="Normal 12 43" xfId="26679"/>
    <cellStyle name="Normal 12 43 2" xfId="26680"/>
    <cellStyle name="Normal 12 44" xfId="26681"/>
    <cellStyle name="Normal 12 44 2" xfId="26682"/>
    <cellStyle name="Normal 12 45" xfId="26683"/>
    <cellStyle name="Normal 12 46" xfId="26684"/>
    <cellStyle name="Normal 12 47" xfId="26685"/>
    <cellStyle name="Normal 12 48" xfId="26686"/>
    <cellStyle name="Normal 12 49" xfId="26687"/>
    <cellStyle name="Normal 12 5" xfId="26688"/>
    <cellStyle name="Normal 12 5 2" xfId="26689"/>
    <cellStyle name="Normal 12 5 3" xfId="55607"/>
    <cellStyle name="Normal 12 50" xfId="26690"/>
    <cellStyle name="Normal 12 51" xfId="26691"/>
    <cellStyle name="Normal 12 52" xfId="26692"/>
    <cellStyle name="Normal 12 53" xfId="26693"/>
    <cellStyle name="Normal 12 54" xfId="26694"/>
    <cellStyle name="Normal 12 55" xfId="26695"/>
    <cellStyle name="Normal 12 56" xfId="26696"/>
    <cellStyle name="Normal 12 57" xfId="26697"/>
    <cellStyle name="Normal 12 58" xfId="26698"/>
    <cellStyle name="Normal 12 59" xfId="26699"/>
    <cellStyle name="Normal 12 6" xfId="26700"/>
    <cellStyle name="Normal 12 6 2" xfId="26701"/>
    <cellStyle name="Normal 12 60" xfId="26702"/>
    <cellStyle name="Normal 12 61" xfId="26703"/>
    <cellStyle name="Normal 12 62" xfId="26704"/>
    <cellStyle name="Normal 12 63" xfId="26705"/>
    <cellStyle name="Normal 12 64" xfId="26706"/>
    <cellStyle name="Normal 12 65" xfId="26707"/>
    <cellStyle name="Normal 12 66" xfId="26708"/>
    <cellStyle name="Normal 12 67" xfId="26709"/>
    <cellStyle name="Normal 12 68" xfId="26710"/>
    <cellStyle name="Normal 12 69" xfId="26711"/>
    <cellStyle name="Normal 12 7" xfId="26712"/>
    <cellStyle name="Normal 12 7 2" xfId="26713"/>
    <cellStyle name="Normal 12 70" xfId="26714"/>
    <cellStyle name="Normal 12 71" xfId="26715"/>
    <cellStyle name="Normal 12 72" xfId="26716"/>
    <cellStyle name="Normal 12 73" xfId="26717"/>
    <cellStyle name="Normal 12 74" xfId="26718"/>
    <cellStyle name="Normal 12 75" xfId="26719"/>
    <cellStyle name="Normal 12 76" xfId="26720"/>
    <cellStyle name="Normal 12 77" xfId="26721"/>
    <cellStyle name="Normal 12 78" xfId="26722"/>
    <cellStyle name="Normal 12 79" xfId="26723"/>
    <cellStyle name="Normal 12 8" xfId="26724"/>
    <cellStyle name="Normal 12 8 2" xfId="26725"/>
    <cellStyle name="Normal 12 80" xfId="26726"/>
    <cellStyle name="Normal 12 81" xfId="26727"/>
    <cellStyle name="Normal 12 82" xfId="26728"/>
    <cellStyle name="Normal 12 83" xfId="26729"/>
    <cellStyle name="Normal 12 84" xfId="26730"/>
    <cellStyle name="Normal 12 85" xfId="26731"/>
    <cellStyle name="Normal 12 86" xfId="26732"/>
    <cellStyle name="Normal 12 87" xfId="26733"/>
    <cellStyle name="Normal 12 88" xfId="26734"/>
    <cellStyle name="Normal 12 89" xfId="26735"/>
    <cellStyle name="Normal 12 9" xfId="26736"/>
    <cellStyle name="Normal 12 9 2" xfId="26737"/>
    <cellStyle name="Normal 12 90" xfId="26738"/>
    <cellStyle name="Normal 12 91" xfId="26739"/>
    <cellStyle name="Normal 12 92" xfId="26740"/>
    <cellStyle name="Normal 12 93" xfId="26741"/>
    <cellStyle name="Normal 12 94" xfId="26742"/>
    <cellStyle name="Normal 12 95" xfId="26743"/>
    <cellStyle name="Normal 12 96" xfId="26744"/>
    <cellStyle name="Normal 12 97" xfId="26745"/>
    <cellStyle name="Normal 12 98" xfId="26746"/>
    <cellStyle name="Normal 12 99" xfId="26747"/>
    <cellStyle name="Normal 120" xfId="647"/>
    <cellStyle name="Normal 121" xfId="648"/>
    <cellStyle name="Normal 122" xfId="649"/>
    <cellStyle name="Normal 123" xfId="650"/>
    <cellStyle name="Normal 124" xfId="651"/>
    <cellStyle name="Normal 125" xfId="652"/>
    <cellStyle name="Normal 126" xfId="653"/>
    <cellStyle name="Normal 127" xfId="654"/>
    <cellStyle name="Normal 128" xfId="655"/>
    <cellStyle name="Normal 129" xfId="656"/>
    <cellStyle name="Normal 13" xfId="657"/>
    <cellStyle name="Normal 13 10" xfId="26748"/>
    <cellStyle name="Normal 13 10 2" xfId="26749"/>
    <cellStyle name="Normal 13 100" xfId="26750"/>
    <cellStyle name="Normal 13 101" xfId="26751"/>
    <cellStyle name="Normal 13 102" xfId="26752"/>
    <cellStyle name="Normal 13 103" xfId="26753"/>
    <cellStyle name="Normal 13 104" xfId="26754"/>
    <cellStyle name="Normal 13 105" xfId="26755"/>
    <cellStyle name="Normal 13 106" xfId="26756"/>
    <cellStyle name="Normal 13 107" xfId="26757"/>
    <cellStyle name="Normal 13 108" xfId="26758"/>
    <cellStyle name="Normal 13 109" xfId="26759"/>
    <cellStyle name="Normal 13 11" xfId="26760"/>
    <cellStyle name="Normal 13 11 2" xfId="26761"/>
    <cellStyle name="Normal 13 110" xfId="26762"/>
    <cellStyle name="Normal 13 111" xfId="26763"/>
    <cellStyle name="Normal 13 112" xfId="54422"/>
    <cellStyle name="Normal 13 113" xfId="54465"/>
    <cellStyle name="Normal 13 12" xfId="26764"/>
    <cellStyle name="Normal 13 12 2" xfId="26765"/>
    <cellStyle name="Normal 13 13" xfId="26766"/>
    <cellStyle name="Normal 13 13 2" xfId="26767"/>
    <cellStyle name="Normal 13 14" xfId="26768"/>
    <cellStyle name="Normal 13 14 2" xfId="26769"/>
    <cellStyle name="Normal 13 15" xfId="26770"/>
    <cellStyle name="Normal 13 15 2" xfId="26771"/>
    <cellStyle name="Normal 13 16" xfId="26772"/>
    <cellStyle name="Normal 13 16 2" xfId="26773"/>
    <cellStyle name="Normal 13 17" xfId="26774"/>
    <cellStyle name="Normal 13 17 2" xfId="26775"/>
    <cellStyle name="Normal 13 18" xfId="26776"/>
    <cellStyle name="Normal 13 18 2" xfId="26777"/>
    <cellStyle name="Normal 13 19" xfId="26778"/>
    <cellStyle name="Normal 13 19 2" xfId="26779"/>
    <cellStyle name="Normal 13 2" xfId="26780"/>
    <cellStyle name="Normal 13 2 10" xfId="26781"/>
    <cellStyle name="Normal 13 2 11" xfId="26782"/>
    <cellStyle name="Normal 13 2 12" xfId="26783"/>
    <cellStyle name="Normal 13 2 13" xfId="26784"/>
    <cellStyle name="Normal 13 2 14" xfId="26785"/>
    <cellStyle name="Normal 13 2 15" xfId="26786"/>
    <cellStyle name="Normal 13 2 16" xfId="26787"/>
    <cellStyle name="Normal 13 2 17" xfId="26788"/>
    <cellStyle name="Normal 13 2 18" xfId="26789"/>
    <cellStyle name="Normal 13 2 19" xfId="26790"/>
    <cellStyle name="Normal 13 2 2" xfId="26791"/>
    <cellStyle name="Normal 13 2 2 2" xfId="54829"/>
    <cellStyle name="Normal 13 2 20" xfId="26792"/>
    <cellStyle name="Normal 13 2 21" xfId="26793"/>
    <cellStyle name="Normal 13 2 22" xfId="26794"/>
    <cellStyle name="Normal 13 2 23" xfId="26795"/>
    <cellStyle name="Normal 13 2 24" xfId="26796"/>
    <cellStyle name="Normal 13 2 25" xfId="26797"/>
    <cellStyle name="Normal 13 2 26" xfId="26798"/>
    <cellStyle name="Normal 13 2 27" xfId="26799"/>
    <cellStyle name="Normal 13 2 28" xfId="26800"/>
    <cellStyle name="Normal 13 2 29" xfId="26801"/>
    <cellStyle name="Normal 13 2 3" xfId="26802"/>
    <cellStyle name="Normal 13 2 3 2" xfId="55226"/>
    <cellStyle name="Normal 13 2 30" xfId="26803"/>
    <cellStyle name="Normal 13 2 31" xfId="26804"/>
    <cellStyle name="Normal 13 2 32" xfId="26805"/>
    <cellStyle name="Normal 13 2 33" xfId="26806"/>
    <cellStyle name="Normal 13 2 34" xfId="26807"/>
    <cellStyle name="Normal 13 2 35" xfId="26808"/>
    <cellStyle name="Normal 13 2 36" xfId="26809"/>
    <cellStyle name="Normal 13 2 37" xfId="26810"/>
    <cellStyle name="Normal 13 2 38" xfId="26811"/>
    <cellStyle name="Normal 13 2 39" xfId="26812"/>
    <cellStyle name="Normal 13 2 4" xfId="26813"/>
    <cellStyle name="Normal 13 2 4 2" xfId="55801"/>
    <cellStyle name="Normal 13 2 40" xfId="26814"/>
    <cellStyle name="Normal 13 2 41" xfId="26815"/>
    <cellStyle name="Normal 13 2 42" xfId="26816"/>
    <cellStyle name="Normal 13 2 43" xfId="26817"/>
    <cellStyle name="Normal 13 2 44" xfId="26818"/>
    <cellStyle name="Normal 13 2 45" xfId="26819"/>
    <cellStyle name="Normal 13 2 46" xfId="54521"/>
    <cellStyle name="Normal 13 2 5" xfId="26820"/>
    <cellStyle name="Normal 13 2 6" xfId="26821"/>
    <cellStyle name="Normal 13 2 7" xfId="26822"/>
    <cellStyle name="Normal 13 2 8" xfId="26823"/>
    <cellStyle name="Normal 13 2 9" xfId="26824"/>
    <cellStyle name="Normal 13 20" xfId="26825"/>
    <cellStyle name="Normal 13 20 2" xfId="26826"/>
    <cellStyle name="Normal 13 21" xfId="26827"/>
    <cellStyle name="Normal 13 21 2" xfId="26828"/>
    <cellStyle name="Normal 13 22" xfId="26829"/>
    <cellStyle name="Normal 13 22 2" xfId="26830"/>
    <cellStyle name="Normal 13 23" xfId="26831"/>
    <cellStyle name="Normal 13 23 2" xfId="26832"/>
    <cellStyle name="Normal 13 24" xfId="26833"/>
    <cellStyle name="Normal 13 24 2" xfId="26834"/>
    <cellStyle name="Normal 13 25" xfId="26835"/>
    <cellStyle name="Normal 13 25 2" xfId="26836"/>
    <cellStyle name="Normal 13 26" xfId="26837"/>
    <cellStyle name="Normal 13 26 2" xfId="26838"/>
    <cellStyle name="Normal 13 27" xfId="26839"/>
    <cellStyle name="Normal 13 27 2" xfId="26840"/>
    <cellStyle name="Normal 13 28" xfId="26841"/>
    <cellStyle name="Normal 13 28 2" xfId="26842"/>
    <cellStyle name="Normal 13 29" xfId="26843"/>
    <cellStyle name="Normal 13 29 2" xfId="26844"/>
    <cellStyle name="Normal 13 3" xfId="26845"/>
    <cellStyle name="Normal 13 3 10" xfId="26846"/>
    <cellStyle name="Normal 13 3 11" xfId="26847"/>
    <cellStyle name="Normal 13 3 12" xfId="26848"/>
    <cellStyle name="Normal 13 3 13" xfId="26849"/>
    <cellStyle name="Normal 13 3 14" xfId="26850"/>
    <cellStyle name="Normal 13 3 15" xfId="26851"/>
    <cellStyle name="Normal 13 3 16" xfId="26852"/>
    <cellStyle name="Normal 13 3 17" xfId="26853"/>
    <cellStyle name="Normal 13 3 18" xfId="26854"/>
    <cellStyle name="Normal 13 3 19" xfId="26855"/>
    <cellStyle name="Normal 13 3 2" xfId="26856"/>
    <cellStyle name="Normal 13 3 2 2" xfId="55755"/>
    <cellStyle name="Normal 13 3 20" xfId="26857"/>
    <cellStyle name="Normal 13 3 21" xfId="26858"/>
    <cellStyle name="Normal 13 3 22" xfId="26859"/>
    <cellStyle name="Normal 13 3 23" xfId="26860"/>
    <cellStyle name="Normal 13 3 24" xfId="26861"/>
    <cellStyle name="Normal 13 3 25" xfId="26862"/>
    <cellStyle name="Normal 13 3 26" xfId="26863"/>
    <cellStyle name="Normal 13 3 27" xfId="26864"/>
    <cellStyle name="Normal 13 3 28" xfId="26865"/>
    <cellStyle name="Normal 13 3 29" xfId="26866"/>
    <cellStyle name="Normal 13 3 3" xfId="26867"/>
    <cellStyle name="Normal 13 3 30" xfId="26868"/>
    <cellStyle name="Normal 13 3 31" xfId="26869"/>
    <cellStyle name="Normal 13 3 32" xfId="26870"/>
    <cellStyle name="Normal 13 3 33" xfId="26871"/>
    <cellStyle name="Normal 13 3 34" xfId="26872"/>
    <cellStyle name="Normal 13 3 35" xfId="26873"/>
    <cellStyle name="Normal 13 3 36" xfId="26874"/>
    <cellStyle name="Normal 13 3 37" xfId="26875"/>
    <cellStyle name="Normal 13 3 38" xfId="26876"/>
    <cellStyle name="Normal 13 3 39" xfId="26877"/>
    <cellStyle name="Normal 13 3 4" xfId="26878"/>
    <cellStyle name="Normal 13 3 40" xfId="26879"/>
    <cellStyle name="Normal 13 3 41" xfId="26880"/>
    <cellStyle name="Normal 13 3 42" xfId="26881"/>
    <cellStyle name="Normal 13 3 43" xfId="26882"/>
    <cellStyle name="Normal 13 3 44" xfId="26883"/>
    <cellStyle name="Normal 13 3 45" xfId="26884"/>
    <cellStyle name="Normal 13 3 46" xfId="55111"/>
    <cellStyle name="Normal 13 3 5" xfId="26885"/>
    <cellStyle name="Normal 13 3 6" xfId="26886"/>
    <cellStyle name="Normal 13 3 7" xfId="26887"/>
    <cellStyle name="Normal 13 3 8" xfId="26888"/>
    <cellStyle name="Normal 13 3 9" xfId="26889"/>
    <cellStyle name="Normal 13 30" xfId="26890"/>
    <cellStyle name="Normal 13 30 2" xfId="26891"/>
    <cellStyle name="Normal 13 31" xfId="26892"/>
    <cellStyle name="Normal 13 31 2" xfId="26893"/>
    <cellStyle name="Normal 13 32" xfId="26894"/>
    <cellStyle name="Normal 13 32 2" xfId="26895"/>
    <cellStyle name="Normal 13 33" xfId="26896"/>
    <cellStyle name="Normal 13 33 2" xfId="26897"/>
    <cellStyle name="Normal 13 34" xfId="26898"/>
    <cellStyle name="Normal 13 34 2" xfId="26899"/>
    <cellStyle name="Normal 13 35" xfId="26900"/>
    <cellStyle name="Normal 13 35 2" xfId="26901"/>
    <cellStyle name="Normal 13 36" xfId="26902"/>
    <cellStyle name="Normal 13 36 2" xfId="26903"/>
    <cellStyle name="Normal 13 37" xfId="26904"/>
    <cellStyle name="Normal 13 37 2" xfId="26905"/>
    <cellStyle name="Normal 13 38" xfId="26906"/>
    <cellStyle name="Normal 13 38 2" xfId="26907"/>
    <cellStyle name="Normal 13 39" xfId="26908"/>
    <cellStyle name="Normal 13 39 2" xfId="26909"/>
    <cellStyle name="Normal 13 4" xfId="26910"/>
    <cellStyle name="Normal 13 4 2" xfId="26911"/>
    <cellStyle name="Normal 13 4 3" xfId="55570"/>
    <cellStyle name="Normal 13 40" xfId="26912"/>
    <cellStyle name="Normal 13 40 2" xfId="26913"/>
    <cellStyle name="Normal 13 41" xfId="26914"/>
    <cellStyle name="Normal 13 41 2" xfId="26915"/>
    <cellStyle name="Normal 13 42" xfId="26916"/>
    <cellStyle name="Normal 13 42 2" xfId="26917"/>
    <cellStyle name="Normal 13 43" xfId="26918"/>
    <cellStyle name="Normal 13 43 2" xfId="26919"/>
    <cellStyle name="Normal 13 44" xfId="26920"/>
    <cellStyle name="Normal 13 44 2" xfId="26921"/>
    <cellStyle name="Normal 13 45" xfId="26922"/>
    <cellStyle name="Normal 13 45 2" xfId="26923"/>
    <cellStyle name="Normal 13 46" xfId="26924"/>
    <cellStyle name="Normal 13 46 2" xfId="26925"/>
    <cellStyle name="Normal 13 47" xfId="26926"/>
    <cellStyle name="Normal 13 48" xfId="26927"/>
    <cellStyle name="Normal 13 49" xfId="26928"/>
    <cellStyle name="Normal 13 5" xfId="26929"/>
    <cellStyle name="Normal 13 5 2" xfId="26930"/>
    <cellStyle name="Normal 13 5 3" xfId="55608"/>
    <cellStyle name="Normal 13 50" xfId="26931"/>
    <cellStyle name="Normal 13 51" xfId="26932"/>
    <cellStyle name="Normal 13 52" xfId="26933"/>
    <cellStyle name="Normal 13 53" xfId="26934"/>
    <cellStyle name="Normal 13 54" xfId="26935"/>
    <cellStyle name="Normal 13 55" xfId="26936"/>
    <cellStyle name="Normal 13 56" xfId="26937"/>
    <cellStyle name="Normal 13 57" xfId="26938"/>
    <cellStyle name="Normal 13 58" xfId="26939"/>
    <cellStyle name="Normal 13 59" xfId="26940"/>
    <cellStyle name="Normal 13 6" xfId="26941"/>
    <cellStyle name="Normal 13 6 2" xfId="26942"/>
    <cellStyle name="Normal 13 60" xfId="26943"/>
    <cellStyle name="Normal 13 61" xfId="26944"/>
    <cellStyle name="Normal 13 62" xfId="26945"/>
    <cellStyle name="Normal 13 63" xfId="26946"/>
    <cellStyle name="Normal 13 64" xfId="26947"/>
    <cellStyle name="Normal 13 65" xfId="26948"/>
    <cellStyle name="Normal 13 66" xfId="26949"/>
    <cellStyle name="Normal 13 67" xfId="26950"/>
    <cellStyle name="Normal 13 68" xfId="26951"/>
    <cellStyle name="Normal 13 69" xfId="26952"/>
    <cellStyle name="Normal 13 7" xfId="26953"/>
    <cellStyle name="Normal 13 7 2" xfId="26954"/>
    <cellStyle name="Normal 13 70" xfId="26955"/>
    <cellStyle name="Normal 13 71" xfId="26956"/>
    <cellStyle name="Normal 13 72" xfId="26957"/>
    <cellStyle name="Normal 13 73" xfId="26958"/>
    <cellStyle name="Normal 13 74" xfId="26959"/>
    <cellStyle name="Normal 13 75" xfId="26960"/>
    <cellStyle name="Normal 13 76" xfId="26961"/>
    <cellStyle name="Normal 13 77" xfId="26962"/>
    <cellStyle name="Normal 13 78" xfId="26963"/>
    <cellStyle name="Normal 13 79" xfId="26964"/>
    <cellStyle name="Normal 13 8" xfId="26965"/>
    <cellStyle name="Normal 13 8 2" xfId="26966"/>
    <cellStyle name="Normal 13 80" xfId="26967"/>
    <cellStyle name="Normal 13 81" xfId="26968"/>
    <cellStyle name="Normal 13 82" xfId="26969"/>
    <cellStyle name="Normal 13 83" xfId="26970"/>
    <cellStyle name="Normal 13 84" xfId="26971"/>
    <cellStyle name="Normal 13 85" xfId="26972"/>
    <cellStyle name="Normal 13 86" xfId="26973"/>
    <cellStyle name="Normal 13 87" xfId="26974"/>
    <cellStyle name="Normal 13 88" xfId="26975"/>
    <cellStyle name="Normal 13 89" xfId="26976"/>
    <cellStyle name="Normal 13 9" xfId="26977"/>
    <cellStyle name="Normal 13 9 2" xfId="26978"/>
    <cellStyle name="Normal 13 90" xfId="26979"/>
    <cellStyle name="Normal 13 91" xfId="26980"/>
    <cellStyle name="Normal 13 92" xfId="26981"/>
    <cellStyle name="Normal 13 93" xfId="26982"/>
    <cellStyle name="Normal 13 94" xfId="26983"/>
    <cellStyle name="Normal 13 95" xfId="26984"/>
    <cellStyle name="Normal 13 96" xfId="26985"/>
    <cellStyle name="Normal 13 97" xfId="26986"/>
    <cellStyle name="Normal 13 98" xfId="26987"/>
    <cellStyle name="Normal 13 99" xfId="26988"/>
    <cellStyle name="Normal 130" xfId="658"/>
    <cellStyle name="Normal 131" xfId="659"/>
    <cellStyle name="Normal 132" xfId="660"/>
    <cellStyle name="Normal 133" xfId="661"/>
    <cellStyle name="Normal 134" xfId="662"/>
    <cellStyle name="Normal 135" xfId="896"/>
    <cellStyle name="Normal 135 2" xfId="54579"/>
    <cellStyle name="Normal 135 3" xfId="55545"/>
    <cellStyle name="Normal 135 4" xfId="54544"/>
    <cellStyle name="Normal 136" xfId="897"/>
    <cellStyle name="Normal 136 2" xfId="54605"/>
    <cellStyle name="Normal 136 3" xfId="55546"/>
    <cellStyle name="Normal 136 4" xfId="54546"/>
    <cellStyle name="Normal 137" xfId="898"/>
    <cellStyle name="Normal 137 2" xfId="54581"/>
    <cellStyle name="Normal 137 3" xfId="55547"/>
    <cellStyle name="Normal 137 4" xfId="54560"/>
    <cellStyle name="Normal 138" xfId="899"/>
    <cellStyle name="Normal 138 2" xfId="54599"/>
    <cellStyle name="Normal 138 3" xfId="55548"/>
    <cellStyle name="Normal 138 4" xfId="54561"/>
    <cellStyle name="Normal 139" xfId="900"/>
    <cellStyle name="Normal 139 2" xfId="54584"/>
    <cellStyle name="Normal 139 3" xfId="55549"/>
    <cellStyle name="Normal 139 4" xfId="54562"/>
    <cellStyle name="Normal 14" xfId="663"/>
    <cellStyle name="Normal 14 10" xfId="26989"/>
    <cellStyle name="Normal 14 10 2" xfId="26990"/>
    <cellStyle name="Normal 14 100" xfId="26991"/>
    <cellStyle name="Normal 14 101" xfId="26992"/>
    <cellStyle name="Normal 14 102" xfId="26993"/>
    <cellStyle name="Normal 14 103" xfId="26994"/>
    <cellStyle name="Normal 14 104" xfId="26995"/>
    <cellStyle name="Normal 14 105" xfId="26996"/>
    <cellStyle name="Normal 14 106" xfId="26997"/>
    <cellStyle name="Normal 14 107" xfId="26998"/>
    <cellStyle name="Normal 14 108" xfId="26999"/>
    <cellStyle name="Normal 14 109" xfId="27000"/>
    <cellStyle name="Normal 14 11" xfId="27001"/>
    <cellStyle name="Normal 14 11 2" xfId="27002"/>
    <cellStyle name="Normal 14 110" xfId="27003"/>
    <cellStyle name="Normal 14 111" xfId="27004"/>
    <cellStyle name="Normal 14 112" xfId="27005"/>
    <cellStyle name="Normal 14 113" xfId="27006"/>
    <cellStyle name="Normal 14 114" xfId="991"/>
    <cellStyle name="Normal 14 115" xfId="54469"/>
    <cellStyle name="Normal 14 12" xfId="27007"/>
    <cellStyle name="Normal 14 12 2" xfId="27008"/>
    <cellStyle name="Normal 14 13" xfId="27009"/>
    <cellStyle name="Normal 14 13 2" xfId="27010"/>
    <cellStyle name="Normal 14 14" xfId="27011"/>
    <cellStyle name="Normal 14 14 2" xfId="27012"/>
    <cellStyle name="Normal 14 15" xfId="27013"/>
    <cellStyle name="Normal 14 15 2" xfId="27014"/>
    <cellStyle name="Normal 14 16" xfId="27015"/>
    <cellStyle name="Normal 14 16 2" xfId="27016"/>
    <cellStyle name="Normal 14 17" xfId="27017"/>
    <cellStyle name="Normal 14 17 2" xfId="27018"/>
    <cellStyle name="Normal 14 18" xfId="27019"/>
    <cellStyle name="Normal 14 18 2" xfId="27020"/>
    <cellStyle name="Normal 14 19" xfId="27021"/>
    <cellStyle name="Normal 14 19 2" xfId="27022"/>
    <cellStyle name="Normal 14 2" xfId="27023"/>
    <cellStyle name="Normal 14 2 10" xfId="27024"/>
    <cellStyle name="Normal 14 2 11" xfId="27025"/>
    <cellStyle name="Normal 14 2 12" xfId="27026"/>
    <cellStyle name="Normal 14 2 13" xfId="27027"/>
    <cellStyle name="Normal 14 2 14" xfId="27028"/>
    <cellStyle name="Normal 14 2 15" xfId="27029"/>
    <cellStyle name="Normal 14 2 16" xfId="27030"/>
    <cellStyle name="Normal 14 2 17" xfId="27031"/>
    <cellStyle name="Normal 14 2 18" xfId="27032"/>
    <cellStyle name="Normal 14 2 19" xfId="27033"/>
    <cellStyle name="Normal 14 2 2" xfId="27034"/>
    <cellStyle name="Normal 14 2 2 2" xfId="54830"/>
    <cellStyle name="Normal 14 2 20" xfId="27035"/>
    <cellStyle name="Normal 14 2 21" xfId="27036"/>
    <cellStyle name="Normal 14 2 22" xfId="27037"/>
    <cellStyle name="Normal 14 2 23" xfId="27038"/>
    <cellStyle name="Normal 14 2 24" xfId="27039"/>
    <cellStyle name="Normal 14 2 25" xfId="27040"/>
    <cellStyle name="Normal 14 2 26" xfId="27041"/>
    <cellStyle name="Normal 14 2 27" xfId="27042"/>
    <cellStyle name="Normal 14 2 28" xfId="27043"/>
    <cellStyle name="Normal 14 2 29" xfId="27044"/>
    <cellStyle name="Normal 14 2 3" xfId="27045"/>
    <cellStyle name="Normal 14 2 3 2" xfId="55227"/>
    <cellStyle name="Normal 14 2 30" xfId="27046"/>
    <cellStyle name="Normal 14 2 31" xfId="27047"/>
    <cellStyle name="Normal 14 2 32" xfId="27048"/>
    <cellStyle name="Normal 14 2 33" xfId="27049"/>
    <cellStyle name="Normal 14 2 34" xfId="27050"/>
    <cellStyle name="Normal 14 2 35" xfId="27051"/>
    <cellStyle name="Normal 14 2 36" xfId="27052"/>
    <cellStyle name="Normal 14 2 37" xfId="27053"/>
    <cellStyle name="Normal 14 2 38" xfId="27054"/>
    <cellStyle name="Normal 14 2 39" xfId="27055"/>
    <cellStyle name="Normal 14 2 4" xfId="27056"/>
    <cellStyle name="Normal 14 2 4 2" xfId="55802"/>
    <cellStyle name="Normal 14 2 40" xfId="27057"/>
    <cellStyle name="Normal 14 2 41" xfId="27058"/>
    <cellStyle name="Normal 14 2 42" xfId="27059"/>
    <cellStyle name="Normal 14 2 43" xfId="27060"/>
    <cellStyle name="Normal 14 2 44" xfId="27061"/>
    <cellStyle name="Normal 14 2 45" xfId="27062"/>
    <cellStyle name="Normal 14 2 46" xfId="54537"/>
    <cellStyle name="Normal 14 2 5" xfId="27063"/>
    <cellStyle name="Normal 14 2 6" xfId="27064"/>
    <cellStyle name="Normal 14 2 7" xfId="27065"/>
    <cellStyle name="Normal 14 2 8" xfId="27066"/>
    <cellStyle name="Normal 14 2 9" xfId="27067"/>
    <cellStyle name="Normal 14 20" xfId="27068"/>
    <cellStyle name="Normal 14 20 2" xfId="27069"/>
    <cellStyle name="Normal 14 21" xfId="27070"/>
    <cellStyle name="Normal 14 21 2" xfId="27071"/>
    <cellStyle name="Normal 14 22" xfId="27072"/>
    <cellStyle name="Normal 14 22 2" xfId="27073"/>
    <cellStyle name="Normal 14 23" xfId="27074"/>
    <cellStyle name="Normal 14 23 2" xfId="27075"/>
    <cellStyle name="Normal 14 24" xfId="27076"/>
    <cellStyle name="Normal 14 24 2" xfId="27077"/>
    <cellStyle name="Normal 14 25" xfId="27078"/>
    <cellStyle name="Normal 14 25 2" xfId="27079"/>
    <cellStyle name="Normal 14 26" xfId="27080"/>
    <cellStyle name="Normal 14 26 2" xfId="27081"/>
    <cellStyle name="Normal 14 27" xfId="27082"/>
    <cellStyle name="Normal 14 27 2" xfId="27083"/>
    <cellStyle name="Normal 14 28" xfId="27084"/>
    <cellStyle name="Normal 14 28 2" xfId="27085"/>
    <cellStyle name="Normal 14 29" xfId="27086"/>
    <cellStyle name="Normal 14 29 2" xfId="27087"/>
    <cellStyle name="Normal 14 3" xfId="27088"/>
    <cellStyle name="Normal 14 3 10" xfId="27089"/>
    <cellStyle name="Normal 14 3 11" xfId="27090"/>
    <cellStyle name="Normal 14 3 12" xfId="27091"/>
    <cellStyle name="Normal 14 3 13" xfId="27092"/>
    <cellStyle name="Normal 14 3 14" xfId="27093"/>
    <cellStyle name="Normal 14 3 15" xfId="27094"/>
    <cellStyle name="Normal 14 3 16" xfId="27095"/>
    <cellStyle name="Normal 14 3 17" xfId="27096"/>
    <cellStyle name="Normal 14 3 18" xfId="27097"/>
    <cellStyle name="Normal 14 3 19" xfId="27098"/>
    <cellStyle name="Normal 14 3 2" xfId="27099"/>
    <cellStyle name="Normal 14 3 2 2" xfId="55700"/>
    <cellStyle name="Normal 14 3 20" xfId="27100"/>
    <cellStyle name="Normal 14 3 21" xfId="27101"/>
    <cellStyle name="Normal 14 3 22" xfId="27102"/>
    <cellStyle name="Normal 14 3 23" xfId="27103"/>
    <cellStyle name="Normal 14 3 24" xfId="27104"/>
    <cellStyle name="Normal 14 3 25" xfId="27105"/>
    <cellStyle name="Normal 14 3 26" xfId="27106"/>
    <cellStyle name="Normal 14 3 27" xfId="27107"/>
    <cellStyle name="Normal 14 3 28" xfId="27108"/>
    <cellStyle name="Normal 14 3 29" xfId="27109"/>
    <cellStyle name="Normal 14 3 3" xfId="27110"/>
    <cellStyle name="Normal 14 3 30" xfId="27111"/>
    <cellStyle name="Normal 14 3 31" xfId="27112"/>
    <cellStyle name="Normal 14 3 32" xfId="27113"/>
    <cellStyle name="Normal 14 3 33" xfId="27114"/>
    <cellStyle name="Normal 14 3 34" xfId="27115"/>
    <cellStyle name="Normal 14 3 35" xfId="27116"/>
    <cellStyle name="Normal 14 3 36" xfId="27117"/>
    <cellStyle name="Normal 14 3 37" xfId="27118"/>
    <cellStyle name="Normal 14 3 38" xfId="27119"/>
    <cellStyle name="Normal 14 3 39" xfId="27120"/>
    <cellStyle name="Normal 14 3 4" xfId="27121"/>
    <cellStyle name="Normal 14 3 40" xfId="27122"/>
    <cellStyle name="Normal 14 3 41" xfId="27123"/>
    <cellStyle name="Normal 14 3 42" xfId="27124"/>
    <cellStyle name="Normal 14 3 43" xfId="27125"/>
    <cellStyle name="Normal 14 3 44" xfId="27126"/>
    <cellStyle name="Normal 14 3 45" xfId="27127"/>
    <cellStyle name="Normal 14 3 46" xfId="55133"/>
    <cellStyle name="Normal 14 3 5" xfId="27128"/>
    <cellStyle name="Normal 14 3 6" xfId="27129"/>
    <cellStyle name="Normal 14 3 7" xfId="27130"/>
    <cellStyle name="Normal 14 3 8" xfId="27131"/>
    <cellStyle name="Normal 14 3 9" xfId="27132"/>
    <cellStyle name="Normal 14 30" xfId="27133"/>
    <cellStyle name="Normal 14 30 2" xfId="27134"/>
    <cellStyle name="Normal 14 31" xfId="27135"/>
    <cellStyle name="Normal 14 31 2" xfId="27136"/>
    <cellStyle name="Normal 14 32" xfId="27137"/>
    <cellStyle name="Normal 14 32 2" xfId="27138"/>
    <cellStyle name="Normal 14 33" xfId="27139"/>
    <cellStyle name="Normal 14 33 2" xfId="27140"/>
    <cellStyle name="Normal 14 34" xfId="27141"/>
    <cellStyle name="Normal 14 34 2" xfId="27142"/>
    <cellStyle name="Normal 14 35" xfId="27143"/>
    <cellStyle name="Normal 14 35 2" xfId="27144"/>
    <cellStyle name="Normal 14 36" xfId="27145"/>
    <cellStyle name="Normal 14 36 2" xfId="27146"/>
    <cellStyle name="Normal 14 37" xfId="27147"/>
    <cellStyle name="Normal 14 37 2" xfId="27148"/>
    <cellStyle name="Normal 14 38" xfId="27149"/>
    <cellStyle name="Normal 14 38 2" xfId="27150"/>
    <cellStyle name="Normal 14 39" xfId="27151"/>
    <cellStyle name="Normal 14 39 2" xfId="27152"/>
    <cellStyle name="Normal 14 4" xfId="27153"/>
    <cellStyle name="Normal 14 4 10" xfId="27154"/>
    <cellStyle name="Normal 14 4 11" xfId="27155"/>
    <cellStyle name="Normal 14 4 12" xfId="27156"/>
    <cellStyle name="Normal 14 4 13" xfId="27157"/>
    <cellStyle name="Normal 14 4 14" xfId="27158"/>
    <cellStyle name="Normal 14 4 15" xfId="27159"/>
    <cellStyle name="Normal 14 4 16" xfId="27160"/>
    <cellStyle name="Normal 14 4 17" xfId="27161"/>
    <cellStyle name="Normal 14 4 18" xfId="27162"/>
    <cellStyle name="Normal 14 4 19" xfId="27163"/>
    <cellStyle name="Normal 14 4 2" xfId="27164"/>
    <cellStyle name="Normal 14 4 20" xfId="27165"/>
    <cellStyle name="Normal 14 4 21" xfId="27166"/>
    <cellStyle name="Normal 14 4 22" xfId="27167"/>
    <cellStyle name="Normal 14 4 23" xfId="27168"/>
    <cellStyle name="Normal 14 4 24" xfId="27169"/>
    <cellStyle name="Normal 14 4 25" xfId="27170"/>
    <cellStyle name="Normal 14 4 26" xfId="27171"/>
    <cellStyle name="Normal 14 4 27" xfId="27172"/>
    <cellStyle name="Normal 14 4 28" xfId="27173"/>
    <cellStyle name="Normal 14 4 29" xfId="27174"/>
    <cellStyle name="Normal 14 4 3" xfId="27175"/>
    <cellStyle name="Normal 14 4 30" xfId="27176"/>
    <cellStyle name="Normal 14 4 31" xfId="27177"/>
    <cellStyle name="Normal 14 4 32" xfId="27178"/>
    <cellStyle name="Normal 14 4 33" xfId="27179"/>
    <cellStyle name="Normal 14 4 34" xfId="27180"/>
    <cellStyle name="Normal 14 4 35" xfId="27181"/>
    <cellStyle name="Normal 14 4 36" xfId="27182"/>
    <cellStyle name="Normal 14 4 37" xfId="27183"/>
    <cellStyle name="Normal 14 4 38" xfId="27184"/>
    <cellStyle name="Normal 14 4 39" xfId="27185"/>
    <cellStyle name="Normal 14 4 4" xfId="27186"/>
    <cellStyle name="Normal 14 4 40" xfId="27187"/>
    <cellStyle name="Normal 14 4 41" xfId="27188"/>
    <cellStyle name="Normal 14 4 42" xfId="27189"/>
    <cellStyle name="Normal 14 4 43" xfId="27190"/>
    <cellStyle name="Normal 14 4 44" xfId="27191"/>
    <cellStyle name="Normal 14 4 45" xfId="27192"/>
    <cellStyle name="Normal 14 4 46" xfId="55571"/>
    <cellStyle name="Normal 14 4 5" xfId="27193"/>
    <cellStyle name="Normal 14 4 6" xfId="27194"/>
    <cellStyle name="Normal 14 4 7" xfId="27195"/>
    <cellStyle name="Normal 14 4 8" xfId="27196"/>
    <cellStyle name="Normal 14 4 9" xfId="27197"/>
    <cellStyle name="Normal 14 40" xfId="27198"/>
    <cellStyle name="Normal 14 40 2" xfId="27199"/>
    <cellStyle name="Normal 14 41" xfId="27200"/>
    <cellStyle name="Normal 14 41 2" xfId="27201"/>
    <cellStyle name="Normal 14 42" xfId="27202"/>
    <cellStyle name="Normal 14 42 2" xfId="27203"/>
    <cellStyle name="Normal 14 43" xfId="27204"/>
    <cellStyle name="Normal 14 43 2" xfId="27205"/>
    <cellStyle name="Normal 14 44" xfId="27206"/>
    <cellStyle name="Normal 14 44 2" xfId="27207"/>
    <cellStyle name="Normal 14 45" xfId="27208"/>
    <cellStyle name="Normal 14 45 2" xfId="27209"/>
    <cellStyle name="Normal 14 46" xfId="27210"/>
    <cellStyle name="Normal 14 46 2" xfId="27211"/>
    <cellStyle name="Normal 14 47" xfId="27212"/>
    <cellStyle name="Normal 14 47 2" xfId="27213"/>
    <cellStyle name="Normal 14 48" xfId="27214"/>
    <cellStyle name="Normal 14 48 2" xfId="27215"/>
    <cellStyle name="Normal 14 49" xfId="27216"/>
    <cellStyle name="Normal 14 5" xfId="27217"/>
    <cellStyle name="Normal 14 5 10" xfId="27218"/>
    <cellStyle name="Normal 14 5 11" xfId="27219"/>
    <cellStyle name="Normal 14 5 12" xfId="27220"/>
    <cellStyle name="Normal 14 5 13" xfId="27221"/>
    <cellStyle name="Normal 14 5 14" xfId="27222"/>
    <cellStyle name="Normal 14 5 15" xfId="27223"/>
    <cellStyle name="Normal 14 5 16" xfId="27224"/>
    <cellStyle name="Normal 14 5 17" xfId="27225"/>
    <cellStyle name="Normal 14 5 18" xfId="27226"/>
    <cellStyle name="Normal 14 5 19" xfId="27227"/>
    <cellStyle name="Normal 14 5 2" xfId="27228"/>
    <cellStyle name="Normal 14 5 20" xfId="27229"/>
    <cellStyle name="Normal 14 5 21" xfId="27230"/>
    <cellStyle name="Normal 14 5 22" xfId="27231"/>
    <cellStyle name="Normal 14 5 23" xfId="27232"/>
    <cellStyle name="Normal 14 5 24" xfId="27233"/>
    <cellStyle name="Normal 14 5 25" xfId="27234"/>
    <cellStyle name="Normal 14 5 26" xfId="27235"/>
    <cellStyle name="Normal 14 5 27" xfId="27236"/>
    <cellStyle name="Normal 14 5 28" xfId="27237"/>
    <cellStyle name="Normal 14 5 29" xfId="27238"/>
    <cellStyle name="Normal 14 5 3" xfId="27239"/>
    <cellStyle name="Normal 14 5 30" xfId="27240"/>
    <cellStyle name="Normal 14 5 31" xfId="27241"/>
    <cellStyle name="Normal 14 5 32" xfId="27242"/>
    <cellStyle name="Normal 14 5 33" xfId="27243"/>
    <cellStyle name="Normal 14 5 34" xfId="27244"/>
    <cellStyle name="Normal 14 5 35" xfId="27245"/>
    <cellStyle name="Normal 14 5 36" xfId="27246"/>
    <cellStyle name="Normal 14 5 37" xfId="27247"/>
    <cellStyle name="Normal 14 5 38" xfId="27248"/>
    <cellStyle name="Normal 14 5 39" xfId="27249"/>
    <cellStyle name="Normal 14 5 4" xfId="27250"/>
    <cellStyle name="Normal 14 5 40" xfId="27251"/>
    <cellStyle name="Normal 14 5 41" xfId="27252"/>
    <cellStyle name="Normal 14 5 42" xfId="27253"/>
    <cellStyle name="Normal 14 5 43" xfId="27254"/>
    <cellStyle name="Normal 14 5 44" xfId="27255"/>
    <cellStyle name="Normal 14 5 45" xfId="27256"/>
    <cellStyle name="Normal 14 5 46" xfId="55609"/>
    <cellStyle name="Normal 14 5 5" xfId="27257"/>
    <cellStyle name="Normal 14 5 6" xfId="27258"/>
    <cellStyle name="Normal 14 5 7" xfId="27259"/>
    <cellStyle name="Normal 14 5 8" xfId="27260"/>
    <cellStyle name="Normal 14 5 9" xfId="27261"/>
    <cellStyle name="Normal 14 50" xfId="27262"/>
    <cellStyle name="Normal 14 51" xfId="27263"/>
    <cellStyle name="Normal 14 52" xfId="27264"/>
    <cellStyle name="Normal 14 53" xfId="27265"/>
    <cellStyle name="Normal 14 54" xfId="27266"/>
    <cellStyle name="Normal 14 55" xfId="27267"/>
    <cellStyle name="Normal 14 56" xfId="27268"/>
    <cellStyle name="Normal 14 57" xfId="27269"/>
    <cellStyle name="Normal 14 58" xfId="27270"/>
    <cellStyle name="Normal 14 59" xfId="27271"/>
    <cellStyle name="Normal 14 6" xfId="27272"/>
    <cellStyle name="Normal 14 6 2" xfId="27273"/>
    <cellStyle name="Normal 14 60" xfId="27274"/>
    <cellStyle name="Normal 14 61" xfId="27275"/>
    <cellStyle name="Normal 14 62" xfId="27276"/>
    <cellStyle name="Normal 14 63" xfId="27277"/>
    <cellStyle name="Normal 14 64" xfId="27278"/>
    <cellStyle name="Normal 14 65" xfId="27279"/>
    <cellStyle name="Normal 14 66" xfId="27280"/>
    <cellStyle name="Normal 14 67" xfId="27281"/>
    <cellStyle name="Normal 14 68" xfId="27282"/>
    <cellStyle name="Normal 14 69" xfId="27283"/>
    <cellStyle name="Normal 14 7" xfId="27284"/>
    <cellStyle name="Normal 14 7 2" xfId="27285"/>
    <cellStyle name="Normal 14 70" xfId="27286"/>
    <cellStyle name="Normal 14 71" xfId="27287"/>
    <cellStyle name="Normal 14 72" xfId="27288"/>
    <cellStyle name="Normal 14 73" xfId="27289"/>
    <cellStyle name="Normal 14 74" xfId="27290"/>
    <cellStyle name="Normal 14 75" xfId="27291"/>
    <cellStyle name="Normal 14 76" xfId="27292"/>
    <cellStyle name="Normal 14 77" xfId="27293"/>
    <cellStyle name="Normal 14 78" xfId="27294"/>
    <cellStyle name="Normal 14 79" xfId="27295"/>
    <cellStyle name="Normal 14 8" xfId="27296"/>
    <cellStyle name="Normal 14 8 2" xfId="27297"/>
    <cellStyle name="Normal 14 80" xfId="27298"/>
    <cellStyle name="Normal 14 81" xfId="27299"/>
    <cellStyle name="Normal 14 82" xfId="27300"/>
    <cellStyle name="Normal 14 83" xfId="27301"/>
    <cellStyle name="Normal 14 84" xfId="27302"/>
    <cellStyle name="Normal 14 85" xfId="27303"/>
    <cellStyle name="Normal 14 86" xfId="27304"/>
    <cellStyle name="Normal 14 87" xfId="27305"/>
    <cellStyle name="Normal 14 88" xfId="27306"/>
    <cellStyle name="Normal 14 89" xfId="27307"/>
    <cellStyle name="Normal 14 9" xfId="27308"/>
    <cellStyle name="Normal 14 9 2" xfId="27309"/>
    <cellStyle name="Normal 14 90" xfId="27310"/>
    <cellStyle name="Normal 14 91" xfId="27311"/>
    <cellStyle name="Normal 14 92" xfId="27312"/>
    <cellStyle name="Normal 14 93" xfId="27313"/>
    <cellStyle name="Normal 14 94" xfId="27314"/>
    <cellStyle name="Normal 14 95" xfId="27315"/>
    <cellStyle name="Normal 14 96" xfId="27316"/>
    <cellStyle name="Normal 14 97" xfId="27317"/>
    <cellStyle name="Normal 14 98" xfId="27318"/>
    <cellStyle name="Normal 14 99" xfId="27319"/>
    <cellStyle name="Normal 140" xfId="901"/>
    <cellStyle name="Normal 140 2" xfId="54607"/>
    <cellStyle name="Normal 140 3" xfId="54563"/>
    <cellStyle name="Normal 141" xfId="951"/>
    <cellStyle name="Normal 141 2" xfId="54580"/>
    <cellStyle name="Normal 141 3" xfId="54564"/>
    <cellStyle name="Normal 142" xfId="954"/>
    <cellStyle name="Normal 142 2" xfId="54601"/>
    <cellStyle name="Normal 142 3" xfId="54565"/>
    <cellStyle name="Normal 143" xfId="955"/>
    <cellStyle name="Normal 143 2" xfId="54582"/>
    <cellStyle name="Normal 143 3" xfId="54566"/>
    <cellStyle name="Normal 144" xfId="956"/>
    <cellStyle name="Normal 144 2" xfId="54598"/>
    <cellStyle name="Normal 144 3" xfId="54567"/>
    <cellStyle name="Normal 145" xfId="958"/>
    <cellStyle name="Normal 145 2" xfId="54609"/>
    <cellStyle name="Normal 146" xfId="904"/>
    <cellStyle name="Normal 146 2" xfId="54604"/>
    <cellStyle name="Normal 147" xfId="962"/>
    <cellStyle name="Normal 147 2" xfId="54585"/>
    <cellStyle name="Normal 148" xfId="963"/>
    <cellStyle name="Normal 148 2" xfId="54602"/>
    <cellStyle name="Normal 149" xfId="990"/>
    <cellStyle name="Normal 149 2" xfId="54617"/>
    <cellStyle name="Normal 15" xfId="664"/>
    <cellStyle name="Normal 15 10" xfId="27320"/>
    <cellStyle name="Normal 15 10 2" xfId="27321"/>
    <cellStyle name="Normal 15 100" xfId="27322"/>
    <cellStyle name="Normal 15 101" xfId="27323"/>
    <cellStyle name="Normal 15 102" xfId="27324"/>
    <cellStyle name="Normal 15 103" xfId="27325"/>
    <cellStyle name="Normal 15 104" xfId="27326"/>
    <cellStyle name="Normal 15 105" xfId="27327"/>
    <cellStyle name="Normal 15 106" xfId="27328"/>
    <cellStyle name="Normal 15 107" xfId="27329"/>
    <cellStyle name="Normal 15 108" xfId="27330"/>
    <cellStyle name="Normal 15 109" xfId="27331"/>
    <cellStyle name="Normal 15 11" xfId="27332"/>
    <cellStyle name="Normal 15 11 2" xfId="27333"/>
    <cellStyle name="Normal 15 110" xfId="27334"/>
    <cellStyle name="Normal 15 111" xfId="27335"/>
    <cellStyle name="Normal 15 112" xfId="27336"/>
    <cellStyle name="Normal 15 113" xfId="27337"/>
    <cellStyle name="Normal 15 114" xfId="54473"/>
    <cellStyle name="Normal 15 12" xfId="27338"/>
    <cellStyle name="Normal 15 12 2" xfId="27339"/>
    <cellStyle name="Normal 15 13" xfId="27340"/>
    <cellStyle name="Normal 15 13 2" xfId="27341"/>
    <cellStyle name="Normal 15 14" xfId="27342"/>
    <cellStyle name="Normal 15 14 2" xfId="27343"/>
    <cellStyle name="Normal 15 15" xfId="27344"/>
    <cellStyle name="Normal 15 15 2" xfId="27345"/>
    <cellStyle name="Normal 15 16" xfId="27346"/>
    <cellStyle name="Normal 15 16 2" xfId="27347"/>
    <cellStyle name="Normal 15 17" xfId="27348"/>
    <cellStyle name="Normal 15 17 2" xfId="27349"/>
    <cellStyle name="Normal 15 18" xfId="27350"/>
    <cellStyle name="Normal 15 18 2" xfId="27351"/>
    <cellStyle name="Normal 15 19" xfId="27352"/>
    <cellStyle name="Normal 15 19 2" xfId="27353"/>
    <cellStyle name="Normal 15 2" xfId="27354"/>
    <cellStyle name="Normal 15 2 10" xfId="27355"/>
    <cellStyle name="Normal 15 2 11" xfId="27356"/>
    <cellStyle name="Normal 15 2 12" xfId="27357"/>
    <cellStyle name="Normal 15 2 13" xfId="27358"/>
    <cellStyle name="Normal 15 2 14" xfId="27359"/>
    <cellStyle name="Normal 15 2 15" xfId="27360"/>
    <cellStyle name="Normal 15 2 16" xfId="27361"/>
    <cellStyle name="Normal 15 2 17" xfId="27362"/>
    <cellStyle name="Normal 15 2 18" xfId="27363"/>
    <cellStyle name="Normal 15 2 19" xfId="27364"/>
    <cellStyle name="Normal 15 2 2" xfId="27365"/>
    <cellStyle name="Normal 15 2 2 2" xfId="54831"/>
    <cellStyle name="Normal 15 2 20" xfId="27366"/>
    <cellStyle name="Normal 15 2 21" xfId="27367"/>
    <cellStyle name="Normal 15 2 22" xfId="27368"/>
    <cellStyle name="Normal 15 2 23" xfId="27369"/>
    <cellStyle name="Normal 15 2 24" xfId="27370"/>
    <cellStyle name="Normal 15 2 25" xfId="27371"/>
    <cellStyle name="Normal 15 2 26" xfId="27372"/>
    <cellStyle name="Normal 15 2 27" xfId="27373"/>
    <cellStyle name="Normal 15 2 28" xfId="27374"/>
    <cellStyle name="Normal 15 2 29" xfId="27375"/>
    <cellStyle name="Normal 15 2 3" xfId="27376"/>
    <cellStyle name="Normal 15 2 3 2" xfId="55228"/>
    <cellStyle name="Normal 15 2 30" xfId="27377"/>
    <cellStyle name="Normal 15 2 31" xfId="27378"/>
    <cellStyle name="Normal 15 2 32" xfId="27379"/>
    <cellStyle name="Normal 15 2 33" xfId="27380"/>
    <cellStyle name="Normal 15 2 34" xfId="27381"/>
    <cellStyle name="Normal 15 2 35" xfId="27382"/>
    <cellStyle name="Normal 15 2 36" xfId="27383"/>
    <cellStyle name="Normal 15 2 37" xfId="27384"/>
    <cellStyle name="Normal 15 2 38" xfId="27385"/>
    <cellStyle name="Normal 15 2 39" xfId="27386"/>
    <cellStyle name="Normal 15 2 4" xfId="27387"/>
    <cellStyle name="Normal 15 2 4 2" xfId="55803"/>
    <cellStyle name="Normal 15 2 40" xfId="27388"/>
    <cellStyle name="Normal 15 2 41" xfId="27389"/>
    <cellStyle name="Normal 15 2 42" xfId="27390"/>
    <cellStyle name="Normal 15 2 43" xfId="27391"/>
    <cellStyle name="Normal 15 2 44" xfId="27392"/>
    <cellStyle name="Normal 15 2 45" xfId="27393"/>
    <cellStyle name="Normal 15 2 46" xfId="54510"/>
    <cellStyle name="Normal 15 2 5" xfId="27394"/>
    <cellStyle name="Normal 15 2 6" xfId="27395"/>
    <cellStyle name="Normal 15 2 7" xfId="27396"/>
    <cellStyle name="Normal 15 2 8" xfId="27397"/>
    <cellStyle name="Normal 15 2 9" xfId="27398"/>
    <cellStyle name="Normal 15 20" xfId="27399"/>
    <cellStyle name="Normal 15 20 2" xfId="27400"/>
    <cellStyle name="Normal 15 21" xfId="27401"/>
    <cellStyle name="Normal 15 21 2" xfId="27402"/>
    <cellStyle name="Normal 15 22" xfId="27403"/>
    <cellStyle name="Normal 15 22 2" xfId="27404"/>
    <cellStyle name="Normal 15 23" xfId="27405"/>
    <cellStyle name="Normal 15 23 2" xfId="27406"/>
    <cellStyle name="Normal 15 24" xfId="27407"/>
    <cellStyle name="Normal 15 24 2" xfId="27408"/>
    <cellStyle name="Normal 15 25" xfId="27409"/>
    <cellStyle name="Normal 15 25 2" xfId="27410"/>
    <cellStyle name="Normal 15 26" xfId="27411"/>
    <cellStyle name="Normal 15 26 2" xfId="27412"/>
    <cellStyle name="Normal 15 27" xfId="27413"/>
    <cellStyle name="Normal 15 27 2" xfId="27414"/>
    <cellStyle name="Normal 15 28" xfId="27415"/>
    <cellStyle name="Normal 15 28 2" xfId="27416"/>
    <cellStyle name="Normal 15 29" xfId="27417"/>
    <cellStyle name="Normal 15 29 2" xfId="27418"/>
    <cellStyle name="Normal 15 3" xfId="27419"/>
    <cellStyle name="Normal 15 3 10" xfId="27420"/>
    <cellStyle name="Normal 15 3 11" xfId="27421"/>
    <cellStyle name="Normal 15 3 12" xfId="27422"/>
    <cellStyle name="Normal 15 3 13" xfId="27423"/>
    <cellStyle name="Normal 15 3 14" xfId="27424"/>
    <cellStyle name="Normal 15 3 15" xfId="27425"/>
    <cellStyle name="Normal 15 3 16" xfId="27426"/>
    <cellStyle name="Normal 15 3 17" xfId="27427"/>
    <cellStyle name="Normal 15 3 18" xfId="27428"/>
    <cellStyle name="Normal 15 3 19" xfId="27429"/>
    <cellStyle name="Normal 15 3 2" xfId="27430"/>
    <cellStyle name="Normal 15 3 2 2" xfId="55850"/>
    <cellStyle name="Normal 15 3 20" xfId="27431"/>
    <cellStyle name="Normal 15 3 21" xfId="27432"/>
    <cellStyle name="Normal 15 3 22" xfId="27433"/>
    <cellStyle name="Normal 15 3 23" xfId="27434"/>
    <cellStyle name="Normal 15 3 24" xfId="27435"/>
    <cellStyle name="Normal 15 3 25" xfId="27436"/>
    <cellStyle name="Normal 15 3 26" xfId="27437"/>
    <cellStyle name="Normal 15 3 27" xfId="27438"/>
    <cellStyle name="Normal 15 3 28" xfId="27439"/>
    <cellStyle name="Normal 15 3 29" xfId="27440"/>
    <cellStyle name="Normal 15 3 3" xfId="27441"/>
    <cellStyle name="Normal 15 3 30" xfId="27442"/>
    <cellStyle name="Normal 15 3 31" xfId="27443"/>
    <cellStyle name="Normal 15 3 32" xfId="27444"/>
    <cellStyle name="Normal 15 3 33" xfId="27445"/>
    <cellStyle name="Normal 15 3 34" xfId="27446"/>
    <cellStyle name="Normal 15 3 35" xfId="27447"/>
    <cellStyle name="Normal 15 3 36" xfId="27448"/>
    <cellStyle name="Normal 15 3 37" xfId="27449"/>
    <cellStyle name="Normal 15 3 38" xfId="27450"/>
    <cellStyle name="Normal 15 3 39" xfId="27451"/>
    <cellStyle name="Normal 15 3 4" xfId="27452"/>
    <cellStyle name="Normal 15 3 40" xfId="27453"/>
    <cellStyle name="Normal 15 3 41" xfId="27454"/>
    <cellStyle name="Normal 15 3 42" xfId="27455"/>
    <cellStyle name="Normal 15 3 43" xfId="27456"/>
    <cellStyle name="Normal 15 3 44" xfId="27457"/>
    <cellStyle name="Normal 15 3 45" xfId="27458"/>
    <cellStyle name="Normal 15 3 46" xfId="55100"/>
    <cellStyle name="Normal 15 3 5" xfId="27459"/>
    <cellStyle name="Normal 15 3 6" xfId="27460"/>
    <cellStyle name="Normal 15 3 7" xfId="27461"/>
    <cellStyle name="Normal 15 3 8" xfId="27462"/>
    <cellStyle name="Normal 15 3 9" xfId="27463"/>
    <cellStyle name="Normal 15 30" xfId="27464"/>
    <cellStyle name="Normal 15 30 2" xfId="27465"/>
    <cellStyle name="Normal 15 31" xfId="27466"/>
    <cellStyle name="Normal 15 31 2" xfId="27467"/>
    <cellStyle name="Normal 15 32" xfId="27468"/>
    <cellStyle name="Normal 15 32 2" xfId="27469"/>
    <cellStyle name="Normal 15 33" xfId="27470"/>
    <cellStyle name="Normal 15 33 2" xfId="27471"/>
    <cellStyle name="Normal 15 34" xfId="27472"/>
    <cellStyle name="Normal 15 34 2" xfId="27473"/>
    <cellStyle name="Normal 15 35" xfId="27474"/>
    <cellStyle name="Normal 15 35 2" xfId="27475"/>
    <cellStyle name="Normal 15 36" xfId="27476"/>
    <cellStyle name="Normal 15 36 2" xfId="27477"/>
    <cellStyle name="Normal 15 37" xfId="27478"/>
    <cellStyle name="Normal 15 37 2" xfId="27479"/>
    <cellStyle name="Normal 15 38" xfId="27480"/>
    <cellStyle name="Normal 15 38 2" xfId="27481"/>
    <cellStyle name="Normal 15 39" xfId="27482"/>
    <cellStyle name="Normal 15 39 2" xfId="27483"/>
    <cellStyle name="Normal 15 4" xfId="27484"/>
    <cellStyle name="Normal 15 4 10" xfId="27485"/>
    <cellStyle name="Normal 15 4 11" xfId="27486"/>
    <cellStyle name="Normal 15 4 12" xfId="27487"/>
    <cellStyle name="Normal 15 4 13" xfId="27488"/>
    <cellStyle name="Normal 15 4 14" xfId="27489"/>
    <cellStyle name="Normal 15 4 15" xfId="27490"/>
    <cellStyle name="Normal 15 4 16" xfId="27491"/>
    <cellStyle name="Normal 15 4 17" xfId="27492"/>
    <cellStyle name="Normal 15 4 18" xfId="27493"/>
    <cellStyle name="Normal 15 4 19" xfId="27494"/>
    <cellStyle name="Normal 15 4 2" xfId="27495"/>
    <cellStyle name="Normal 15 4 20" xfId="27496"/>
    <cellStyle name="Normal 15 4 21" xfId="27497"/>
    <cellStyle name="Normal 15 4 22" xfId="27498"/>
    <cellStyle name="Normal 15 4 23" xfId="27499"/>
    <cellStyle name="Normal 15 4 24" xfId="27500"/>
    <cellStyle name="Normal 15 4 25" xfId="27501"/>
    <cellStyle name="Normal 15 4 26" xfId="27502"/>
    <cellStyle name="Normal 15 4 27" xfId="27503"/>
    <cellStyle name="Normal 15 4 28" xfId="27504"/>
    <cellStyle name="Normal 15 4 29" xfId="27505"/>
    <cellStyle name="Normal 15 4 3" xfId="27506"/>
    <cellStyle name="Normal 15 4 30" xfId="27507"/>
    <cellStyle name="Normal 15 4 31" xfId="27508"/>
    <cellStyle name="Normal 15 4 32" xfId="27509"/>
    <cellStyle name="Normal 15 4 33" xfId="27510"/>
    <cellStyle name="Normal 15 4 34" xfId="27511"/>
    <cellStyle name="Normal 15 4 35" xfId="27512"/>
    <cellStyle name="Normal 15 4 36" xfId="27513"/>
    <cellStyle name="Normal 15 4 37" xfId="27514"/>
    <cellStyle name="Normal 15 4 38" xfId="27515"/>
    <cellStyle name="Normal 15 4 39" xfId="27516"/>
    <cellStyle name="Normal 15 4 4" xfId="27517"/>
    <cellStyle name="Normal 15 4 40" xfId="27518"/>
    <cellStyle name="Normal 15 4 41" xfId="27519"/>
    <cellStyle name="Normal 15 4 42" xfId="27520"/>
    <cellStyle name="Normal 15 4 43" xfId="27521"/>
    <cellStyle name="Normal 15 4 44" xfId="27522"/>
    <cellStyle name="Normal 15 4 45" xfId="27523"/>
    <cellStyle name="Normal 15 4 46" xfId="55572"/>
    <cellStyle name="Normal 15 4 5" xfId="27524"/>
    <cellStyle name="Normal 15 4 6" xfId="27525"/>
    <cellStyle name="Normal 15 4 7" xfId="27526"/>
    <cellStyle name="Normal 15 4 8" xfId="27527"/>
    <cellStyle name="Normal 15 4 9" xfId="27528"/>
    <cellStyle name="Normal 15 40" xfId="27529"/>
    <cellStyle name="Normal 15 40 2" xfId="27530"/>
    <cellStyle name="Normal 15 41" xfId="27531"/>
    <cellStyle name="Normal 15 41 2" xfId="27532"/>
    <cellStyle name="Normal 15 42" xfId="27533"/>
    <cellStyle name="Normal 15 42 2" xfId="27534"/>
    <cellStyle name="Normal 15 43" xfId="27535"/>
    <cellStyle name="Normal 15 43 2" xfId="27536"/>
    <cellStyle name="Normal 15 44" xfId="27537"/>
    <cellStyle name="Normal 15 44 2" xfId="27538"/>
    <cellStyle name="Normal 15 45" xfId="27539"/>
    <cellStyle name="Normal 15 45 2" xfId="27540"/>
    <cellStyle name="Normal 15 46" xfId="27541"/>
    <cellStyle name="Normal 15 46 2" xfId="27542"/>
    <cellStyle name="Normal 15 47" xfId="27543"/>
    <cellStyle name="Normal 15 47 2" xfId="27544"/>
    <cellStyle name="Normal 15 48" xfId="27545"/>
    <cellStyle name="Normal 15 48 2" xfId="27546"/>
    <cellStyle name="Normal 15 49" xfId="27547"/>
    <cellStyle name="Normal 15 5" xfId="27548"/>
    <cellStyle name="Normal 15 5 10" xfId="27549"/>
    <cellStyle name="Normal 15 5 11" xfId="27550"/>
    <cellStyle name="Normal 15 5 12" xfId="27551"/>
    <cellStyle name="Normal 15 5 13" xfId="27552"/>
    <cellStyle name="Normal 15 5 14" xfId="27553"/>
    <cellStyle name="Normal 15 5 15" xfId="27554"/>
    <cellStyle name="Normal 15 5 16" xfId="27555"/>
    <cellStyle name="Normal 15 5 17" xfId="27556"/>
    <cellStyle name="Normal 15 5 18" xfId="27557"/>
    <cellStyle name="Normal 15 5 19" xfId="27558"/>
    <cellStyle name="Normal 15 5 2" xfId="27559"/>
    <cellStyle name="Normal 15 5 20" xfId="27560"/>
    <cellStyle name="Normal 15 5 21" xfId="27561"/>
    <cellStyle name="Normal 15 5 22" xfId="27562"/>
    <cellStyle name="Normal 15 5 23" xfId="27563"/>
    <cellStyle name="Normal 15 5 24" xfId="27564"/>
    <cellStyle name="Normal 15 5 25" xfId="27565"/>
    <cellStyle name="Normal 15 5 26" xfId="27566"/>
    <cellStyle name="Normal 15 5 27" xfId="27567"/>
    <cellStyle name="Normal 15 5 28" xfId="27568"/>
    <cellStyle name="Normal 15 5 29" xfId="27569"/>
    <cellStyle name="Normal 15 5 3" xfId="27570"/>
    <cellStyle name="Normal 15 5 30" xfId="27571"/>
    <cellStyle name="Normal 15 5 31" xfId="27572"/>
    <cellStyle name="Normal 15 5 32" xfId="27573"/>
    <cellStyle name="Normal 15 5 33" xfId="27574"/>
    <cellStyle name="Normal 15 5 34" xfId="27575"/>
    <cellStyle name="Normal 15 5 35" xfId="27576"/>
    <cellStyle name="Normal 15 5 36" xfId="27577"/>
    <cellStyle name="Normal 15 5 37" xfId="27578"/>
    <cellStyle name="Normal 15 5 38" xfId="27579"/>
    <cellStyle name="Normal 15 5 39" xfId="27580"/>
    <cellStyle name="Normal 15 5 4" xfId="27581"/>
    <cellStyle name="Normal 15 5 40" xfId="27582"/>
    <cellStyle name="Normal 15 5 41" xfId="27583"/>
    <cellStyle name="Normal 15 5 42" xfId="27584"/>
    <cellStyle name="Normal 15 5 43" xfId="27585"/>
    <cellStyle name="Normal 15 5 44" xfId="27586"/>
    <cellStyle name="Normal 15 5 45" xfId="27587"/>
    <cellStyle name="Normal 15 5 46" xfId="55610"/>
    <cellStyle name="Normal 15 5 5" xfId="27588"/>
    <cellStyle name="Normal 15 5 6" xfId="27589"/>
    <cellStyle name="Normal 15 5 7" xfId="27590"/>
    <cellStyle name="Normal 15 5 8" xfId="27591"/>
    <cellStyle name="Normal 15 5 9" xfId="27592"/>
    <cellStyle name="Normal 15 50" xfId="27593"/>
    <cellStyle name="Normal 15 51" xfId="27594"/>
    <cellStyle name="Normal 15 52" xfId="27595"/>
    <cellStyle name="Normal 15 53" xfId="27596"/>
    <cellStyle name="Normal 15 54" xfId="27597"/>
    <cellStyle name="Normal 15 55" xfId="27598"/>
    <cellStyle name="Normal 15 56" xfId="27599"/>
    <cellStyle name="Normal 15 57" xfId="27600"/>
    <cellStyle name="Normal 15 58" xfId="27601"/>
    <cellStyle name="Normal 15 59" xfId="27602"/>
    <cellStyle name="Normal 15 6" xfId="27603"/>
    <cellStyle name="Normal 15 6 2" xfId="27604"/>
    <cellStyle name="Normal 15 60" xfId="27605"/>
    <cellStyle name="Normal 15 61" xfId="27606"/>
    <cellStyle name="Normal 15 62" xfId="27607"/>
    <cellStyle name="Normal 15 63" xfId="27608"/>
    <cellStyle name="Normal 15 64" xfId="27609"/>
    <cellStyle name="Normal 15 65" xfId="27610"/>
    <cellStyle name="Normal 15 66" xfId="27611"/>
    <cellStyle name="Normal 15 67" xfId="27612"/>
    <cellStyle name="Normal 15 68" xfId="27613"/>
    <cellStyle name="Normal 15 69" xfId="27614"/>
    <cellStyle name="Normal 15 7" xfId="27615"/>
    <cellStyle name="Normal 15 7 2" xfId="27616"/>
    <cellStyle name="Normal 15 70" xfId="27617"/>
    <cellStyle name="Normal 15 71" xfId="27618"/>
    <cellStyle name="Normal 15 72" xfId="27619"/>
    <cellStyle name="Normal 15 73" xfId="27620"/>
    <cellStyle name="Normal 15 74" xfId="27621"/>
    <cellStyle name="Normal 15 75" xfId="27622"/>
    <cellStyle name="Normal 15 76" xfId="27623"/>
    <cellStyle name="Normal 15 77" xfId="27624"/>
    <cellStyle name="Normal 15 78" xfId="27625"/>
    <cellStyle name="Normal 15 79" xfId="27626"/>
    <cellStyle name="Normal 15 8" xfId="27627"/>
    <cellStyle name="Normal 15 8 2" xfId="27628"/>
    <cellStyle name="Normal 15 80" xfId="27629"/>
    <cellStyle name="Normal 15 81" xfId="27630"/>
    <cellStyle name="Normal 15 82" xfId="27631"/>
    <cellStyle name="Normal 15 83" xfId="27632"/>
    <cellStyle name="Normal 15 84" xfId="27633"/>
    <cellStyle name="Normal 15 85" xfId="27634"/>
    <cellStyle name="Normal 15 86" xfId="27635"/>
    <cellStyle name="Normal 15 87" xfId="27636"/>
    <cellStyle name="Normal 15 88" xfId="27637"/>
    <cellStyle name="Normal 15 89" xfId="27638"/>
    <cellStyle name="Normal 15 9" xfId="27639"/>
    <cellStyle name="Normal 15 9 2" xfId="27640"/>
    <cellStyle name="Normal 15 90" xfId="27641"/>
    <cellStyle name="Normal 15 91" xfId="27642"/>
    <cellStyle name="Normal 15 92" xfId="27643"/>
    <cellStyle name="Normal 15 93" xfId="27644"/>
    <cellStyle name="Normal 15 94" xfId="27645"/>
    <cellStyle name="Normal 15 95" xfId="27646"/>
    <cellStyle name="Normal 15 96" xfId="27647"/>
    <cellStyle name="Normal 15 97" xfId="27648"/>
    <cellStyle name="Normal 15 98" xfId="27649"/>
    <cellStyle name="Normal 15 99" xfId="27650"/>
    <cellStyle name="Normal 150" xfId="54423"/>
    <cellStyle name="Normal 150 2" xfId="54618"/>
    <cellStyle name="Normal 151" xfId="54424"/>
    <cellStyle name="Normal 151 2" xfId="54586"/>
    <cellStyle name="Normal 152" xfId="54425"/>
    <cellStyle name="Normal 152 2" xfId="54606"/>
    <cellStyle name="Normal 153" xfId="54583"/>
    <cellStyle name="Normal 154" xfId="54600"/>
    <cellStyle name="Normal 155" xfId="54587"/>
    <cellStyle name="Normal 156" xfId="54608"/>
    <cellStyle name="Normal 157" xfId="54588"/>
    <cellStyle name="Normal 158" xfId="54603"/>
    <cellStyle name="Normal 159" xfId="54568"/>
    <cellStyle name="Normal 159 2" xfId="54641"/>
    <cellStyle name="Normal 16" xfId="665"/>
    <cellStyle name="Normal 16 10" xfId="27651"/>
    <cellStyle name="Normal 16 10 2" xfId="27652"/>
    <cellStyle name="Normal 16 100" xfId="27653"/>
    <cellStyle name="Normal 16 101" xfId="27654"/>
    <cellStyle name="Normal 16 102" xfId="27655"/>
    <cellStyle name="Normal 16 103" xfId="27656"/>
    <cellStyle name="Normal 16 104" xfId="27657"/>
    <cellStyle name="Normal 16 105" xfId="27658"/>
    <cellStyle name="Normal 16 106" xfId="27659"/>
    <cellStyle name="Normal 16 107" xfId="27660"/>
    <cellStyle name="Normal 16 108" xfId="27661"/>
    <cellStyle name="Normal 16 109" xfId="27662"/>
    <cellStyle name="Normal 16 11" xfId="27663"/>
    <cellStyle name="Normal 16 11 2" xfId="27664"/>
    <cellStyle name="Normal 16 110" xfId="27665"/>
    <cellStyle name="Normal 16 111" xfId="27666"/>
    <cellStyle name="Normal 16 112" xfId="27667"/>
    <cellStyle name="Normal 16 113" xfId="27668"/>
    <cellStyle name="Normal 16 114" xfId="54470"/>
    <cellStyle name="Normal 16 12" xfId="27669"/>
    <cellStyle name="Normal 16 12 2" xfId="27670"/>
    <cellStyle name="Normal 16 13" xfId="27671"/>
    <cellStyle name="Normal 16 13 2" xfId="27672"/>
    <cellStyle name="Normal 16 14" xfId="27673"/>
    <cellStyle name="Normal 16 14 2" xfId="27674"/>
    <cellStyle name="Normal 16 15" xfId="27675"/>
    <cellStyle name="Normal 16 15 2" xfId="27676"/>
    <cellStyle name="Normal 16 16" xfId="27677"/>
    <cellStyle name="Normal 16 16 2" xfId="27678"/>
    <cellStyle name="Normal 16 17" xfId="27679"/>
    <cellStyle name="Normal 16 17 2" xfId="27680"/>
    <cellStyle name="Normal 16 18" xfId="27681"/>
    <cellStyle name="Normal 16 18 2" xfId="27682"/>
    <cellStyle name="Normal 16 19" xfId="27683"/>
    <cellStyle name="Normal 16 19 2" xfId="27684"/>
    <cellStyle name="Normal 16 2" xfId="27685"/>
    <cellStyle name="Normal 16 2 10" xfId="27686"/>
    <cellStyle name="Normal 16 2 11" xfId="27687"/>
    <cellStyle name="Normal 16 2 12" xfId="27688"/>
    <cellStyle name="Normal 16 2 13" xfId="27689"/>
    <cellStyle name="Normal 16 2 14" xfId="27690"/>
    <cellStyle name="Normal 16 2 15" xfId="27691"/>
    <cellStyle name="Normal 16 2 16" xfId="27692"/>
    <cellStyle name="Normal 16 2 17" xfId="27693"/>
    <cellStyle name="Normal 16 2 18" xfId="27694"/>
    <cellStyle name="Normal 16 2 19" xfId="27695"/>
    <cellStyle name="Normal 16 2 2" xfId="27696"/>
    <cellStyle name="Normal 16 2 2 2" xfId="54832"/>
    <cellStyle name="Normal 16 2 20" xfId="27697"/>
    <cellStyle name="Normal 16 2 21" xfId="27698"/>
    <cellStyle name="Normal 16 2 22" xfId="27699"/>
    <cellStyle name="Normal 16 2 23" xfId="27700"/>
    <cellStyle name="Normal 16 2 24" xfId="27701"/>
    <cellStyle name="Normal 16 2 25" xfId="27702"/>
    <cellStyle name="Normal 16 2 26" xfId="27703"/>
    <cellStyle name="Normal 16 2 27" xfId="27704"/>
    <cellStyle name="Normal 16 2 28" xfId="27705"/>
    <cellStyle name="Normal 16 2 29" xfId="27706"/>
    <cellStyle name="Normal 16 2 3" xfId="27707"/>
    <cellStyle name="Normal 16 2 3 2" xfId="55229"/>
    <cellStyle name="Normal 16 2 30" xfId="27708"/>
    <cellStyle name="Normal 16 2 31" xfId="27709"/>
    <cellStyle name="Normal 16 2 32" xfId="27710"/>
    <cellStyle name="Normal 16 2 33" xfId="27711"/>
    <cellStyle name="Normal 16 2 34" xfId="27712"/>
    <cellStyle name="Normal 16 2 35" xfId="27713"/>
    <cellStyle name="Normal 16 2 36" xfId="27714"/>
    <cellStyle name="Normal 16 2 37" xfId="27715"/>
    <cellStyle name="Normal 16 2 38" xfId="27716"/>
    <cellStyle name="Normal 16 2 39" xfId="27717"/>
    <cellStyle name="Normal 16 2 4" xfId="27718"/>
    <cellStyle name="Normal 16 2 4 2" xfId="55804"/>
    <cellStyle name="Normal 16 2 40" xfId="27719"/>
    <cellStyle name="Normal 16 2 41" xfId="27720"/>
    <cellStyle name="Normal 16 2 42" xfId="27721"/>
    <cellStyle name="Normal 16 2 43" xfId="27722"/>
    <cellStyle name="Normal 16 2 44" xfId="27723"/>
    <cellStyle name="Normal 16 2 45" xfId="27724"/>
    <cellStyle name="Normal 16 2 46" xfId="54536"/>
    <cellStyle name="Normal 16 2 5" xfId="27725"/>
    <cellStyle name="Normal 16 2 6" xfId="27726"/>
    <cellStyle name="Normal 16 2 7" xfId="27727"/>
    <cellStyle name="Normal 16 2 8" xfId="27728"/>
    <cellStyle name="Normal 16 2 9" xfId="27729"/>
    <cellStyle name="Normal 16 20" xfId="27730"/>
    <cellStyle name="Normal 16 20 2" xfId="27731"/>
    <cellStyle name="Normal 16 21" xfId="27732"/>
    <cellStyle name="Normal 16 21 2" xfId="27733"/>
    <cellStyle name="Normal 16 22" xfId="27734"/>
    <cellStyle name="Normal 16 22 2" xfId="27735"/>
    <cellStyle name="Normal 16 23" xfId="27736"/>
    <cellStyle name="Normal 16 23 2" xfId="27737"/>
    <cellStyle name="Normal 16 24" xfId="27738"/>
    <cellStyle name="Normal 16 24 2" xfId="27739"/>
    <cellStyle name="Normal 16 25" xfId="27740"/>
    <cellStyle name="Normal 16 25 2" xfId="27741"/>
    <cellStyle name="Normal 16 26" xfId="27742"/>
    <cellStyle name="Normal 16 26 2" xfId="27743"/>
    <cellStyle name="Normal 16 27" xfId="27744"/>
    <cellStyle name="Normal 16 27 2" xfId="27745"/>
    <cellStyle name="Normal 16 28" xfId="27746"/>
    <cellStyle name="Normal 16 28 2" xfId="27747"/>
    <cellStyle name="Normal 16 29" xfId="27748"/>
    <cellStyle name="Normal 16 29 2" xfId="27749"/>
    <cellStyle name="Normal 16 3" xfId="27750"/>
    <cellStyle name="Normal 16 3 10" xfId="27751"/>
    <cellStyle name="Normal 16 3 11" xfId="27752"/>
    <cellStyle name="Normal 16 3 12" xfId="27753"/>
    <cellStyle name="Normal 16 3 13" xfId="27754"/>
    <cellStyle name="Normal 16 3 14" xfId="27755"/>
    <cellStyle name="Normal 16 3 15" xfId="27756"/>
    <cellStyle name="Normal 16 3 16" xfId="27757"/>
    <cellStyle name="Normal 16 3 17" xfId="27758"/>
    <cellStyle name="Normal 16 3 18" xfId="27759"/>
    <cellStyle name="Normal 16 3 19" xfId="27760"/>
    <cellStyle name="Normal 16 3 2" xfId="27761"/>
    <cellStyle name="Normal 16 3 2 2" xfId="55681"/>
    <cellStyle name="Normal 16 3 20" xfId="27762"/>
    <cellStyle name="Normal 16 3 21" xfId="27763"/>
    <cellStyle name="Normal 16 3 22" xfId="27764"/>
    <cellStyle name="Normal 16 3 23" xfId="27765"/>
    <cellStyle name="Normal 16 3 24" xfId="27766"/>
    <cellStyle name="Normal 16 3 25" xfId="27767"/>
    <cellStyle name="Normal 16 3 26" xfId="27768"/>
    <cellStyle name="Normal 16 3 27" xfId="27769"/>
    <cellStyle name="Normal 16 3 28" xfId="27770"/>
    <cellStyle name="Normal 16 3 29" xfId="27771"/>
    <cellStyle name="Normal 16 3 3" xfId="27772"/>
    <cellStyle name="Normal 16 3 30" xfId="27773"/>
    <cellStyle name="Normal 16 3 31" xfId="27774"/>
    <cellStyle name="Normal 16 3 32" xfId="27775"/>
    <cellStyle name="Normal 16 3 33" xfId="27776"/>
    <cellStyle name="Normal 16 3 34" xfId="27777"/>
    <cellStyle name="Normal 16 3 35" xfId="27778"/>
    <cellStyle name="Normal 16 3 36" xfId="27779"/>
    <cellStyle name="Normal 16 3 37" xfId="27780"/>
    <cellStyle name="Normal 16 3 38" xfId="27781"/>
    <cellStyle name="Normal 16 3 39" xfId="27782"/>
    <cellStyle name="Normal 16 3 4" xfId="27783"/>
    <cellStyle name="Normal 16 3 40" xfId="27784"/>
    <cellStyle name="Normal 16 3 41" xfId="27785"/>
    <cellStyle name="Normal 16 3 42" xfId="27786"/>
    <cellStyle name="Normal 16 3 43" xfId="27787"/>
    <cellStyle name="Normal 16 3 44" xfId="27788"/>
    <cellStyle name="Normal 16 3 45" xfId="27789"/>
    <cellStyle name="Normal 16 3 46" xfId="55128"/>
    <cellStyle name="Normal 16 3 5" xfId="27790"/>
    <cellStyle name="Normal 16 3 6" xfId="27791"/>
    <cellStyle name="Normal 16 3 7" xfId="27792"/>
    <cellStyle name="Normal 16 3 8" xfId="27793"/>
    <cellStyle name="Normal 16 3 9" xfId="27794"/>
    <cellStyle name="Normal 16 30" xfId="27795"/>
    <cellStyle name="Normal 16 30 2" xfId="27796"/>
    <cellStyle name="Normal 16 31" xfId="27797"/>
    <cellStyle name="Normal 16 31 2" xfId="27798"/>
    <cellStyle name="Normal 16 32" xfId="27799"/>
    <cellStyle name="Normal 16 32 2" xfId="27800"/>
    <cellStyle name="Normal 16 33" xfId="27801"/>
    <cellStyle name="Normal 16 33 2" xfId="27802"/>
    <cellStyle name="Normal 16 34" xfId="27803"/>
    <cellStyle name="Normal 16 34 2" xfId="27804"/>
    <cellStyle name="Normal 16 35" xfId="27805"/>
    <cellStyle name="Normal 16 35 2" xfId="27806"/>
    <cellStyle name="Normal 16 36" xfId="27807"/>
    <cellStyle name="Normal 16 36 2" xfId="27808"/>
    <cellStyle name="Normal 16 37" xfId="27809"/>
    <cellStyle name="Normal 16 37 2" xfId="27810"/>
    <cellStyle name="Normal 16 38" xfId="27811"/>
    <cellStyle name="Normal 16 38 2" xfId="27812"/>
    <cellStyle name="Normal 16 39" xfId="27813"/>
    <cellStyle name="Normal 16 39 2" xfId="27814"/>
    <cellStyle name="Normal 16 4" xfId="27815"/>
    <cellStyle name="Normal 16 4 10" xfId="27816"/>
    <cellStyle name="Normal 16 4 11" xfId="27817"/>
    <cellStyle name="Normal 16 4 12" xfId="27818"/>
    <cellStyle name="Normal 16 4 13" xfId="27819"/>
    <cellStyle name="Normal 16 4 14" xfId="27820"/>
    <cellStyle name="Normal 16 4 15" xfId="27821"/>
    <cellStyle name="Normal 16 4 16" xfId="27822"/>
    <cellStyle name="Normal 16 4 17" xfId="27823"/>
    <cellStyle name="Normal 16 4 18" xfId="27824"/>
    <cellStyle name="Normal 16 4 19" xfId="27825"/>
    <cellStyle name="Normal 16 4 2" xfId="27826"/>
    <cellStyle name="Normal 16 4 20" xfId="27827"/>
    <cellStyle name="Normal 16 4 21" xfId="27828"/>
    <cellStyle name="Normal 16 4 22" xfId="27829"/>
    <cellStyle name="Normal 16 4 23" xfId="27830"/>
    <cellStyle name="Normal 16 4 24" xfId="27831"/>
    <cellStyle name="Normal 16 4 25" xfId="27832"/>
    <cellStyle name="Normal 16 4 26" xfId="27833"/>
    <cellStyle name="Normal 16 4 27" xfId="27834"/>
    <cellStyle name="Normal 16 4 28" xfId="27835"/>
    <cellStyle name="Normal 16 4 29" xfId="27836"/>
    <cellStyle name="Normal 16 4 3" xfId="27837"/>
    <cellStyle name="Normal 16 4 30" xfId="27838"/>
    <cellStyle name="Normal 16 4 31" xfId="27839"/>
    <cellStyle name="Normal 16 4 32" xfId="27840"/>
    <cellStyle name="Normal 16 4 33" xfId="27841"/>
    <cellStyle name="Normal 16 4 34" xfId="27842"/>
    <cellStyle name="Normal 16 4 35" xfId="27843"/>
    <cellStyle name="Normal 16 4 36" xfId="27844"/>
    <cellStyle name="Normal 16 4 37" xfId="27845"/>
    <cellStyle name="Normal 16 4 38" xfId="27846"/>
    <cellStyle name="Normal 16 4 39" xfId="27847"/>
    <cellStyle name="Normal 16 4 4" xfId="27848"/>
    <cellStyle name="Normal 16 4 40" xfId="27849"/>
    <cellStyle name="Normal 16 4 41" xfId="27850"/>
    <cellStyle name="Normal 16 4 42" xfId="27851"/>
    <cellStyle name="Normal 16 4 43" xfId="27852"/>
    <cellStyle name="Normal 16 4 44" xfId="27853"/>
    <cellStyle name="Normal 16 4 45" xfId="27854"/>
    <cellStyle name="Normal 16 4 46" xfId="55573"/>
    <cellStyle name="Normal 16 4 5" xfId="27855"/>
    <cellStyle name="Normal 16 4 6" xfId="27856"/>
    <cellStyle name="Normal 16 4 7" xfId="27857"/>
    <cellStyle name="Normal 16 4 8" xfId="27858"/>
    <cellStyle name="Normal 16 4 9" xfId="27859"/>
    <cellStyle name="Normal 16 40" xfId="27860"/>
    <cellStyle name="Normal 16 40 2" xfId="27861"/>
    <cellStyle name="Normal 16 41" xfId="27862"/>
    <cellStyle name="Normal 16 41 2" xfId="27863"/>
    <cellStyle name="Normal 16 42" xfId="27864"/>
    <cellStyle name="Normal 16 42 2" xfId="27865"/>
    <cellStyle name="Normal 16 43" xfId="27866"/>
    <cellStyle name="Normal 16 43 2" xfId="27867"/>
    <cellStyle name="Normal 16 44" xfId="27868"/>
    <cellStyle name="Normal 16 44 2" xfId="27869"/>
    <cellStyle name="Normal 16 45" xfId="27870"/>
    <cellStyle name="Normal 16 45 2" xfId="27871"/>
    <cellStyle name="Normal 16 46" xfId="27872"/>
    <cellStyle name="Normal 16 46 2" xfId="27873"/>
    <cellStyle name="Normal 16 47" xfId="27874"/>
    <cellStyle name="Normal 16 47 2" xfId="27875"/>
    <cellStyle name="Normal 16 48" xfId="27876"/>
    <cellStyle name="Normal 16 48 2" xfId="27877"/>
    <cellStyle name="Normal 16 49" xfId="27878"/>
    <cellStyle name="Normal 16 5" xfId="27879"/>
    <cellStyle name="Normal 16 5 10" xfId="27880"/>
    <cellStyle name="Normal 16 5 11" xfId="27881"/>
    <cellStyle name="Normal 16 5 12" xfId="27882"/>
    <cellStyle name="Normal 16 5 13" xfId="27883"/>
    <cellStyle name="Normal 16 5 14" xfId="27884"/>
    <cellStyle name="Normal 16 5 15" xfId="27885"/>
    <cellStyle name="Normal 16 5 16" xfId="27886"/>
    <cellStyle name="Normal 16 5 17" xfId="27887"/>
    <cellStyle name="Normal 16 5 18" xfId="27888"/>
    <cellStyle name="Normal 16 5 19" xfId="27889"/>
    <cellStyle name="Normal 16 5 2" xfId="27890"/>
    <cellStyle name="Normal 16 5 20" xfId="27891"/>
    <cellStyle name="Normal 16 5 21" xfId="27892"/>
    <cellStyle name="Normal 16 5 22" xfId="27893"/>
    <cellStyle name="Normal 16 5 23" xfId="27894"/>
    <cellStyle name="Normal 16 5 24" xfId="27895"/>
    <cellStyle name="Normal 16 5 25" xfId="27896"/>
    <cellStyle name="Normal 16 5 26" xfId="27897"/>
    <cellStyle name="Normal 16 5 27" xfId="27898"/>
    <cellStyle name="Normal 16 5 28" xfId="27899"/>
    <cellStyle name="Normal 16 5 29" xfId="27900"/>
    <cellStyle name="Normal 16 5 3" xfId="27901"/>
    <cellStyle name="Normal 16 5 30" xfId="27902"/>
    <cellStyle name="Normal 16 5 31" xfId="27903"/>
    <cellStyle name="Normal 16 5 32" xfId="27904"/>
    <cellStyle name="Normal 16 5 33" xfId="27905"/>
    <cellStyle name="Normal 16 5 34" xfId="27906"/>
    <cellStyle name="Normal 16 5 35" xfId="27907"/>
    <cellStyle name="Normal 16 5 36" xfId="27908"/>
    <cellStyle name="Normal 16 5 37" xfId="27909"/>
    <cellStyle name="Normal 16 5 38" xfId="27910"/>
    <cellStyle name="Normal 16 5 39" xfId="27911"/>
    <cellStyle name="Normal 16 5 4" xfId="27912"/>
    <cellStyle name="Normal 16 5 40" xfId="27913"/>
    <cellStyle name="Normal 16 5 41" xfId="27914"/>
    <cellStyle name="Normal 16 5 42" xfId="27915"/>
    <cellStyle name="Normal 16 5 43" xfId="27916"/>
    <cellStyle name="Normal 16 5 44" xfId="27917"/>
    <cellStyle name="Normal 16 5 45" xfId="27918"/>
    <cellStyle name="Normal 16 5 46" xfId="55611"/>
    <cellStyle name="Normal 16 5 5" xfId="27919"/>
    <cellStyle name="Normal 16 5 6" xfId="27920"/>
    <cellStyle name="Normal 16 5 7" xfId="27921"/>
    <cellStyle name="Normal 16 5 8" xfId="27922"/>
    <cellStyle name="Normal 16 5 9" xfId="27923"/>
    <cellStyle name="Normal 16 50" xfId="27924"/>
    <cellStyle name="Normal 16 51" xfId="27925"/>
    <cellStyle name="Normal 16 52" xfId="27926"/>
    <cellStyle name="Normal 16 53" xfId="27927"/>
    <cellStyle name="Normal 16 54" xfId="27928"/>
    <cellStyle name="Normal 16 55" xfId="27929"/>
    <cellStyle name="Normal 16 56" xfId="27930"/>
    <cellStyle name="Normal 16 57" xfId="27931"/>
    <cellStyle name="Normal 16 58" xfId="27932"/>
    <cellStyle name="Normal 16 59" xfId="27933"/>
    <cellStyle name="Normal 16 6" xfId="27934"/>
    <cellStyle name="Normal 16 6 2" xfId="27935"/>
    <cellStyle name="Normal 16 60" xfId="27936"/>
    <cellStyle name="Normal 16 61" xfId="27937"/>
    <cellStyle name="Normal 16 62" xfId="27938"/>
    <cellStyle name="Normal 16 63" xfId="27939"/>
    <cellStyle name="Normal 16 64" xfId="27940"/>
    <cellStyle name="Normal 16 65" xfId="27941"/>
    <cellStyle name="Normal 16 66" xfId="27942"/>
    <cellStyle name="Normal 16 67" xfId="27943"/>
    <cellStyle name="Normal 16 68" xfId="27944"/>
    <cellStyle name="Normal 16 69" xfId="27945"/>
    <cellStyle name="Normal 16 7" xfId="27946"/>
    <cellStyle name="Normal 16 7 2" xfId="27947"/>
    <cellStyle name="Normal 16 70" xfId="27948"/>
    <cellStyle name="Normal 16 71" xfId="27949"/>
    <cellStyle name="Normal 16 72" xfId="27950"/>
    <cellStyle name="Normal 16 73" xfId="27951"/>
    <cellStyle name="Normal 16 74" xfId="27952"/>
    <cellStyle name="Normal 16 75" xfId="27953"/>
    <cellStyle name="Normal 16 76" xfId="27954"/>
    <cellStyle name="Normal 16 77" xfId="27955"/>
    <cellStyle name="Normal 16 78" xfId="27956"/>
    <cellStyle name="Normal 16 79" xfId="27957"/>
    <cellStyle name="Normal 16 8" xfId="27958"/>
    <cellStyle name="Normal 16 8 2" xfId="27959"/>
    <cellStyle name="Normal 16 80" xfId="27960"/>
    <cellStyle name="Normal 16 81" xfId="27961"/>
    <cellStyle name="Normal 16 82" xfId="27962"/>
    <cellStyle name="Normal 16 83" xfId="27963"/>
    <cellStyle name="Normal 16 84" xfId="27964"/>
    <cellStyle name="Normal 16 85" xfId="27965"/>
    <cellStyle name="Normal 16 86" xfId="27966"/>
    <cellStyle name="Normal 16 87" xfId="27967"/>
    <cellStyle name="Normal 16 88" xfId="27968"/>
    <cellStyle name="Normal 16 89" xfId="27969"/>
    <cellStyle name="Normal 16 9" xfId="27970"/>
    <cellStyle name="Normal 16 9 2" xfId="27971"/>
    <cellStyle name="Normal 16 90" xfId="27972"/>
    <cellStyle name="Normal 16 91" xfId="27973"/>
    <cellStyle name="Normal 16 92" xfId="27974"/>
    <cellStyle name="Normal 16 93" xfId="27975"/>
    <cellStyle name="Normal 16 94" xfId="27976"/>
    <cellStyle name="Normal 16 95" xfId="27977"/>
    <cellStyle name="Normal 16 96" xfId="27978"/>
    <cellStyle name="Normal 16 97" xfId="27979"/>
    <cellStyle name="Normal 16 98" xfId="27980"/>
    <cellStyle name="Normal 16 99" xfId="27981"/>
    <cellStyle name="Normal 160" xfId="54679"/>
    <cellStyle name="Normal 160 2" xfId="55195"/>
    <cellStyle name="Normal 161" xfId="54692"/>
    <cellStyle name="Normal 161 2" xfId="55196"/>
    <cellStyle name="Normal 162" xfId="54673"/>
    <cellStyle name="Normal 162 2" xfId="55193"/>
    <cellStyle name="Normal 163" xfId="54642"/>
    <cellStyle name="Normal 164" xfId="54683"/>
    <cellStyle name="Normal 165" xfId="54694"/>
    <cellStyle name="Normal 166" xfId="54668"/>
    <cellStyle name="Normal 167" xfId="54688"/>
    <cellStyle name="Normal 168" xfId="54671"/>
    <cellStyle name="Normal 169" xfId="54645"/>
    <cellStyle name="Normal 17" xfId="666"/>
    <cellStyle name="Normal 17 10" xfId="27982"/>
    <cellStyle name="Normal 17 10 2" xfId="27983"/>
    <cellStyle name="Normal 17 100" xfId="27984"/>
    <cellStyle name="Normal 17 101" xfId="27985"/>
    <cellStyle name="Normal 17 102" xfId="27986"/>
    <cellStyle name="Normal 17 103" xfId="27987"/>
    <cellStyle name="Normal 17 104" xfId="27988"/>
    <cellStyle name="Normal 17 105" xfId="27989"/>
    <cellStyle name="Normal 17 106" xfId="27990"/>
    <cellStyle name="Normal 17 107" xfId="27991"/>
    <cellStyle name="Normal 17 108" xfId="27992"/>
    <cellStyle name="Normal 17 109" xfId="27993"/>
    <cellStyle name="Normal 17 11" xfId="27994"/>
    <cellStyle name="Normal 17 11 2" xfId="27995"/>
    <cellStyle name="Normal 17 110" xfId="27996"/>
    <cellStyle name="Normal 17 111" xfId="27997"/>
    <cellStyle name="Normal 17 112" xfId="27998"/>
    <cellStyle name="Normal 17 113" xfId="27999"/>
    <cellStyle name="Normal 17 114" xfId="54472"/>
    <cellStyle name="Normal 17 12" xfId="28000"/>
    <cellStyle name="Normal 17 12 2" xfId="28001"/>
    <cellStyle name="Normal 17 13" xfId="28002"/>
    <cellStyle name="Normal 17 13 2" xfId="28003"/>
    <cellStyle name="Normal 17 14" xfId="28004"/>
    <cellStyle name="Normal 17 14 2" xfId="28005"/>
    <cellStyle name="Normal 17 15" xfId="28006"/>
    <cellStyle name="Normal 17 15 2" xfId="28007"/>
    <cellStyle name="Normal 17 16" xfId="28008"/>
    <cellStyle name="Normal 17 16 2" xfId="28009"/>
    <cellStyle name="Normal 17 17" xfId="28010"/>
    <cellStyle name="Normal 17 17 2" xfId="28011"/>
    <cellStyle name="Normal 17 18" xfId="28012"/>
    <cellStyle name="Normal 17 18 2" xfId="28013"/>
    <cellStyle name="Normal 17 19" xfId="28014"/>
    <cellStyle name="Normal 17 19 2" xfId="28015"/>
    <cellStyle name="Normal 17 2" xfId="28016"/>
    <cellStyle name="Normal 17 2 10" xfId="28017"/>
    <cellStyle name="Normal 17 2 11" xfId="28018"/>
    <cellStyle name="Normal 17 2 12" xfId="28019"/>
    <cellStyle name="Normal 17 2 13" xfId="28020"/>
    <cellStyle name="Normal 17 2 14" xfId="28021"/>
    <cellStyle name="Normal 17 2 15" xfId="28022"/>
    <cellStyle name="Normal 17 2 16" xfId="28023"/>
    <cellStyle name="Normal 17 2 17" xfId="28024"/>
    <cellStyle name="Normal 17 2 18" xfId="28025"/>
    <cellStyle name="Normal 17 2 19" xfId="28026"/>
    <cellStyle name="Normal 17 2 2" xfId="28027"/>
    <cellStyle name="Normal 17 2 2 2" xfId="54833"/>
    <cellStyle name="Normal 17 2 20" xfId="28028"/>
    <cellStyle name="Normal 17 2 21" xfId="28029"/>
    <cellStyle name="Normal 17 2 22" xfId="28030"/>
    <cellStyle name="Normal 17 2 23" xfId="28031"/>
    <cellStyle name="Normal 17 2 24" xfId="28032"/>
    <cellStyle name="Normal 17 2 25" xfId="28033"/>
    <cellStyle name="Normal 17 2 26" xfId="28034"/>
    <cellStyle name="Normal 17 2 27" xfId="28035"/>
    <cellStyle name="Normal 17 2 28" xfId="28036"/>
    <cellStyle name="Normal 17 2 29" xfId="28037"/>
    <cellStyle name="Normal 17 2 3" xfId="28038"/>
    <cellStyle name="Normal 17 2 3 2" xfId="55230"/>
    <cellStyle name="Normal 17 2 30" xfId="28039"/>
    <cellStyle name="Normal 17 2 31" xfId="28040"/>
    <cellStyle name="Normal 17 2 32" xfId="28041"/>
    <cellStyle name="Normal 17 2 33" xfId="28042"/>
    <cellStyle name="Normal 17 2 34" xfId="28043"/>
    <cellStyle name="Normal 17 2 35" xfId="28044"/>
    <cellStyle name="Normal 17 2 36" xfId="28045"/>
    <cellStyle name="Normal 17 2 37" xfId="28046"/>
    <cellStyle name="Normal 17 2 38" xfId="28047"/>
    <cellStyle name="Normal 17 2 39" xfId="28048"/>
    <cellStyle name="Normal 17 2 4" xfId="28049"/>
    <cellStyle name="Normal 17 2 4 2" xfId="55805"/>
    <cellStyle name="Normal 17 2 40" xfId="28050"/>
    <cellStyle name="Normal 17 2 41" xfId="28051"/>
    <cellStyle name="Normal 17 2 42" xfId="28052"/>
    <cellStyle name="Normal 17 2 43" xfId="28053"/>
    <cellStyle name="Normal 17 2 44" xfId="28054"/>
    <cellStyle name="Normal 17 2 45" xfId="28055"/>
    <cellStyle name="Normal 17 2 46" xfId="54507"/>
    <cellStyle name="Normal 17 2 5" xfId="28056"/>
    <cellStyle name="Normal 17 2 6" xfId="28057"/>
    <cellStyle name="Normal 17 2 7" xfId="28058"/>
    <cellStyle name="Normal 17 2 8" xfId="28059"/>
    <cellStyle name="Normal 17 2 9" xfId="28060"/>
    <cellStyle name="Normal 17 20" xfId="28061"/>
    <cellStyle name="Normal 17 20 2" xfId="28062"/>
    <cellStyle name="Normal 17 21" xfId="28063"/>
    <cellStyle name="Normal 17 21 2" xfId="28064"/>
    <cellStyle name="Normal 17 22" xfId="28065"/>
    <cellStyle name="Normal 17 22 2" xfId="28066"/>
    <cellStyle name="Normal 17 23" xfId="28067"/>
    <cellStyle name="Normal 17 23 2" xfId="28068"/>
    <cellStyle name="Normal 17 24" xfId="28069"/>
    <cellStyle name="Normal 17 24 2" xfId="28070"/>
    <cellStyle name="Normal 17 25" xfId="28071"/>
    <cellStyle name="Normal 17 25 2" xfId="28072"/>
    <cellStyle name="Normal 17 26" xfId="28073"/>
    <cellStyle name="Normal 17 26 2" xfId="28074"/>
    <cellStyle name="Normal 17 27" xfId="28075"/>
    <cellStyle name="Normal 17 27 2" xfId="28076"/>
    <cellStyle name="Normal 17 28" xfId="28077"/>
    <cellStyle name="Normal 17 28 2" xfId="28078"/>
    <cellStyle name="Normal 17 29" xfId="28079"/>
    <cellStyle name="Normal 17 29 2" xfId="28080"/>
    <cellStyle name="Normal 17 3" xfId="28081"/>
    <cellStyle name="Normal 17 3 10" xfId="28082"/>
    <cellStyle name="Normal 17 3 11" xfId="28083"/>
    <cellStyle name="Normal 17 3 12" xfId="28084"/>
    <cellStyle name="Normal 17 3 13" xfId="28085"/>
    <cellStyle name="Normal 17 3 14" xfId="28086"/>
    <cellStyle name="Normal 17 3 15" xfId="28087"/>
    <cellStyle name="Normal 17 3 16" xfId="28088"/>
    <cellStyle name="Normal 17 3 17" xfId="28089"/>
    <cellStyle name="Normal 17 3 18" xfId="28090"/>
    <cellStyle name="Normal 17 3 19" xfId="28091"/>
    <cellStyle name="Normal 17 3 2" xfId="28092"/>
    <cellStyle name="Normal 17 3 2 2" xfId="55713"/>
    <cellStyle name="Normal 17 3 20" xfId="28093"/>
    <cellStyle name="Normal 17 3 21" xfId="28094"/>
    <cellStyle name="Normal 17 3 22" xfId="28095"/>
    <cellStyle name="Normal 17 3 23" xfId="28096"/>
    <cellStyle name="Normal 17 3 24" xfId="28097"/>
    <cellStyle name="Normal 17 3 25" xfId="28098"/>
    <cellStyle name="Normal 17 3 26" xfId="28099"/>
    <cellStyle name="Normal 17 3 27" xfId="28100"/>
    <cellStyle name="Normal 17 3 28" xfId="28101"/>
    <cellStyle name="Normal 17 3 29" xfId="28102"/>
    <cellStyle name="Normal 17 3 3" xfId="28103"/>
    <cellStyle name="Normal 17 3 30" xfId="28104"/>
    <cellStyle name="Normal 17 3 31" xfId="28105"/>
    <cellStyle name="Normal 17 3 32" xfId="28106"/>
    <cellStyle name="Normal 17 3 33" xfId="28107"/>
    <cellStyle name="Normal 17 3 34" xfId="28108"/>
    <cellStyle name="Normal 17 3 35" xfId="28109"/>
    <cellStyle name="Normal 17 3 36" xfId="28110"/>
    <cellStyle name="Normal 17 3 37" xfId="28111"/>
    <cellStyle name="Normal 17 3 38" xfId="28112"/>
    <cellStyle name="Normal 17 3 39" xfId="28113"/>
    <cellStyle name="Normal 17 3 4" xfId="28114"/>
    <cellStyle name="Normal 17 3 40" xfId="28115"/>
    <cellStyle name="Normal 17 3 41" xfId="28116"/>
    <cellStyle name="Normal 17 3 42" xfId="28117"/>
    <cellStyle name="Normal 17 3 43" xfId="28118"/>
    <cellStyle name="Normal 17 3 44" xfId="28119"/>
    <cellStyle name="Normal 17 3 45" xfId="28120"/>
    <cellStyle name="Normal 17 3 46" xfId="55085"/>
    <cellStyle name="Normal 17 3 5" xfId="28121"/>
    <cellStyle name="Normal 17 3 6" xfId="28122"/>
    <cellStyle name="Normal 17 3 7" xfId="28123"/>
    <cellStyle name="Normal 17 3 8" xfId="28124"/>
    <cellStyle name="Normal 17 3 9" xfId="28125"/>
    <cellStyle name="Normal 17 30" xfId="28126"/>
    <cellStyle name="Normal 17 30 2" xfId="28127"/>
    <cellStyle name="Normal 17 31" xfId="28128"/>
    <cellStyle name="Normal 17 31 2" xfId="28129"/>
    <cellStyle name="Normal 17 32" xfId="28130"/>
    <cellStyle name="Normal 17 32 2" xfId="28131"/>
    <cellStyle name="Normal 17 33" xfId="28132"/>
    <cellStyle name="Normal 17 33 2" xfId="28133"/>
    <cellStyle name="Normal 17 34" xfId="28134"/>
    <cellStyle name="Normal 17 34 2" xfId="28135"/>
    <cellStyle name="Normal 17 35" xfId="28136"/>
    <cellStyle name="Normal 17 35 2" xfId="28137"/>
    <cellStyle name="Normal 17 36" xfId="28138"/>
    <cellStyle name="Normal 17 36 2" xfId="28139"/>
    <cellStyle name="Normal 17 37" xfId="28140"/>
    <cellStyle name="Normal 17 37 2" xfId="28141"/>
    <cellStyle name="Normal 17 38" xfId="28142"/>
    <cellStyle name="Normal 17 38 2" xfId="28143"/>
    <cellStyle name="Normal 17 39" xfId="28144"/>
    <cellStyle name="Normal 17 39 2" xfId="28145"/>
    <cellStyle name="Normal 17 4" xfId="28146"/>
    <cellStyle name="Normal 17 4 10" xfId="28147"/>
    <cellStyle name="Normal 17 4 11" xfId="28148"/>
    <cellStyle name="Normal 17 4 12" xfId="28149"/>
    <cellStyle name="Normal 17 4 13" xfId="28150"/>
    <cellStyle name="Normal 17 4 14" xfId="28151"/>
    <cellStyle name="Normal 17 4 15" xfId="28152"/>
    <cellStyle name="Normal 17 4 16" xfId="28153"/>
    <cellStyle name="Normal 17 4 17" xfId="28154"/>
    <cellStyle name="Normal 17 4 18" xfId="28155"/>
    <cellStyle name="Normal 17 4 19" xfId="28156"/>
    <cellStyle name="Normal 17 4 2" xfId="28157"/>
    <cellStyle name="Normal 17 4 20" xfId="28158"/>
    <cellStyle name="Normal 17 4 21" xfId="28159"/>
    <cellStyle name="Normal 17 4 22" xfId="28160"/>
    <cellStyle name="Normal 17 4 23" xfId="28161"/>
    <cellStyle name="Normal 17 4 24" xfId="28162"/>
    <cellStyle name="Normal 17 4 25" xfId="28163"/>
    <cellStyle name="Normal 17 4 26" xfId="28164"/>
    <cellStyle name="Normal 17 4 27" xfId="28165"/>
    <cellStyle name="Normal 17 4 28" xfId="28166"/>
    <cellStyle name="Normal 17 4 29" xfId="28167"/>
    <cellStyle name="Normal 17 4 3" xfId="28168"/>
    <cellStyle name="Normal 17 4 30" xfId="28169"/>
    <cellStyle name="Normal 17 4 31" xfId="28170"/>
    <cellStyle name="Normal 17 4 32" xfId="28171"/>
    <cellStyle name="Normal 17 4 33" xfId="28172"/>
    <cellStyle name="Normal 17 4 34" xfId="28173"/>
    <cellStyle name="Normal 17 4 35" xfId="28174"/>
    <cellStyle name="Normal 17 4 36" xfId="28175"/>
    <cellStyle name="Normal 17 4 37" xfId="28176"/>
    <cellStyle name="Normal 17 4 38" xfId="28177"/>
    <cellStyle name="Normal 17 4 39" xfId="28178"/>
    <cellStyle name="Normal 17 4 4" xfId="28179"/>
    <cellStyle name="Normal 17 4 40" xfId="28180"/>
    <cellStyle name="Normal 17 4 41" xfId="28181"/>
    <cellStyle name="Normal 17 4 42" xfId="28182"/>
    <cellStyle name="Normal 17 4 43" xfId="28183"/>
    <cellStyle name="Normal 17 4 44" xfId="28184"/>
    <cellStyle name="Normal 17 4 45" xfId="28185"/>
    <cellStyle name="Normal 17 4 46" xfId="55574"/>
    <cellStyle name="Normal 17 4 5" xfId="28186"/>
    <cellStyle name="Normal 17 4 6" xfId="28187"/>
    <cellStyle name="Normal 17 4 7" xfId="28188"/>
    <cellStyle name="Normal 17 4 8" xfId="28189"/>
    <cellStyle name="Normal 17 4 9" xfId="28190"/>
    <cellStyle name="Normal 17 40" xfId="28191"/>
    <cellStyle name="Normal 17 40 2" xfId="28192"/>
    <cellStyle name="Normal 17 41" xfId="28193"/>
    <cellStyle name="Normal 17 41 2" xfId="28194"/>
    <cellStyle name="Normal 17 42" xfId="28195"/>
    <cellStyle name="Normal 17 42 2" xfId="28196"/>
    <cellStyle name="Normal 17 43" xfId="28197"/>
    <cellStyle name="Normal 17 43 2" xfId="28198"/>
    <cellStyle name="Normal 17 44" xfId="28199"/>
    <cellStyle name="Normal 17 44 2" xfId="28200"/>
    <cellStyle name="Normal 17 45" xfId="28201"/>
    <cellStyle name="Normal 17 45 2" xfId="28202"/>
    <cellStyle name="Normal 17 46" xfId="28203"/>
    <cellStyle name="Normal 17 46 2" xfId="28204"/>
    <cellStyle name="Normal 17 47" xfId="28205"/>
    <cellStyle name="Normal 17 47 2" xfId="28206"/>
    <cellStyle name="Normal 17 48" xfId="28207"/>
    <cellStyle name="Normal 17 48 2" xfId="28208"/>
    <cellStyle name="Normal 17 49" xfId="28209"/>
    <cellStyle name="Normal 17 5" xfId="28210"/>
    <cellStyle name="Normal 17 5 10" xfId="28211"/>
    <cellStyle name="Normal 17 5 11" xfId="28212"/>
    <cellStyle name="Normal 17 5 12" xfId="28213"/>
    <cellStyle name="Normal 17 5 13" xfId="28214"/>
    <cellStyle name="Normal 17 5 14" xfId="28215"/>
    <cellStyle name="Normal 17 5 15" xfId="28216"/>
    <cellStyle name="Normal 17 5 16" xfId="28217"/>
    <cellStyle name="Normal 17 5 17" xfId="28218"/>
    <cellStyle name="Normal 17 5 18" xfId="28219"/>
    <cellStyle name="Normal 17 5 19" xfId="28220"/>
    <cellStyle name="Normal 17 5 2" xfId="28221"/>
    <cellStyle name="Normal 17 5 20" xfId="28222"/>
    <cellStyle name="Normal 17 5 21" xfId="28223"/>
    <cellStyle name="Normal 17 5 22" xfId="28224"/>
    <cellStyle name="Normal 17 5 23" xfId="28225"/>
    <cellStyle name="Normal 17 5 24" xfId="28226"/>
    <cellStyle name="Normal 17 5 25" xfId="28227"/>
    <cellStyle name="Normal 17 5 26" xfId="28228"/>
    <cellStyle name="Normal 17 5 27" xfId="28229"/>
    <cellStyle name="Normal 17 5 28" xfId="28230"/>
    <cellStyle name="Normal 17 5 29" xfId="28231"/>
    <cellStyle name="Normal 17 5 3" xfId="28232"/>
    <cellStyle name="Normal 17 5 30" xfId="28233"/>
    <cellStyle name="Normal 17 5 31" xfId="28234"/>
    <cellStyle name="Normal 17 5 32" xfId="28235"/>
    <cellStyle name="Normal 17 5 33" xfId="28236"/>
    <cellStyle name="Normal 17 5 34" xfId="28237"/>
    <cellStyle name="Normal 17 5 35" xfId="28238"/>
    <cellStyle name="Normal 17 5 36" xfId="28239"/>
    <cellStyle name="Normal 17 5 37" xfId="28240"/>
    <cellStyle name="Normal 17 5 38" xfId="28241"/>
    <cellStyle name="Normal 17 5 39" xfId="28242"/>
    <cellStyle name="Normal 17 5 4" xfId="28243"/>
    <cellStyle name="Normal 17 5 40" xfId="28244"/>
    <cellStyle name="Normal 17 5 41" xfId="28245"/>
    <cellStyle name="Normal 17 5 42" xfId="28246"/>
    <cellStyle name="Normal 17 5 43" xfId="28247"/>
    <cellStyle name="Normal 17 5 44" xfId="28248"/>
    <cellStyle name="Normal 17 5 45" xfId="28249"/>
    <cellStyle name="Normal 17 5 46" xfId="55612"/>
    <cellStyle name="Normal 17 5 5" xfId="28250"/>
    <cellStyle name="Normal 17 5 6" xfId="28251"/>
    <cellStyle name="Normal 17 5 7" xfId="28252"/>
    <cellStyle name="Normal 17 5 8" xfId="28253"/>
    <cellStyle name="Normal 17 5 9" xfId="28254"/>
    <cellStyle name="Normal 17 50" xfId="28255"/>
    <cellStyle name="Normal 17 51" xfId="28256"/>
    <cellStyle name="Normal 17 52" xfId="28257"/>
    <cellStyle name="Normal 17 53" xfId="28258"/>
    <cellStyle name="Normal 17 54" xfId="28259"/>
    <cellStyle name="Normal 17 55" xfId="28260"/>
    <cellStyle name="Normal 17 56" xfId="28261"/>
    <cellStyle name="Normal 17 57" xfId="28262"/>
    <cellStyle name="Normal 17 58" xfId="28263"/>
    <cellStyle name="Normal 17 59" xfId="28264"/>
    <cellStyle name="Normal 17 6" xfId="28265"/>
    <cellStyle name="Normal 17 6 2" xfId="28266"/>
    <cellStyle name="Normal 17 60" xfId="28267"/>
    <cellStyle name="Normal 17 61" xfId="28268"/>
    <cellStyle name="Normal 17 62" xfId="28269"/>
    <cellStyle name="Normal 17 63" xfId="28270"/>
    <cellStyle name="Normal 17 64" xfId="28271"/>
    <cellStyle name="Normal 17 65" xfId="28272"/>
    <cellStyle name="Normal 17 66" xfId="28273"/>
    <cellStyle name="Normal 17 67" xfId="28274"/>
    <cellStyle name="Normal 17 68" xfId="28275"/>
    <cellStyle name="Normal 17 69" xfId="28276"/>
    <cellStyle name="Normal 17 7" xfId="28277"/>
    <cellStyle name="Normal 17 7 2" xfId="28278"/>
    <cellStyle name="Normal 17 70" xfId="28279"/>
    <cellStyle name="Normal 17 71" xfId="28280"/>
    <cellStyle name="Normal 17 72" xfId="28281"/>
    <cellStyle name="Normal 17 73" xfId="28282"/>
    <cellStyle name="Normal 17 74" xfId="28283"/>
    <cellStyle name="Normal 17 75" xfId="28284"/>
    <cellStyle name="Normal 17 76" xfId="28285"/>
    <cellStyle name="Normal 17 77" xfId="28286"/>
    <cellStyle name="Normal 17 78" xfId="28287"/>
    <cellStyle name="Normal 17 79" xfId="28288"/>
    <cellStyle name="Normal 17 8" xfId="28289"/>
    <cellStyle name="Normal 17 8 2" xfId="28290"/>
    <cellStyle name="Normal 17 80" xfId="28291"/>
    <cellStyle name="Normal 17 81" xfId="28292"/>
    <cellStyle name="Normal 17 82" xfId="28293"/>
    <cellStyle name="Normal 17 83" xfId="28294"/>
    <cellStyle name="Normal 17 84" xfId="28295"/>
    <cellStyle name="Normal 17 85" xfId="28296"/>
    <cellStyle name="Normal 17 86" xfId="28297"/>
    <cellStyle name="Normal 17 87" xfId="28298"/>
    <cellStyle name="Normal 17 88" xfId="28299"/>
    <cellStyle name="Normal 17 89" xfId="28300"/>
    <cellStyle name="Normal 17 9" xfId="28301"/>
    <cellStyle name="Normal 17 9 2" xfId="28302"/>
    <cellStyle name="Normal 17 90" xfId="28303"/>
    <cellStyle name="Normal 17 91" xfId="28304"/>
    <cellStyle name="Normal 17 92" xfId="28305"/>
    <cellStyle name="Normal 17 93" xfId="28306"/>
    <cellStyle name="Normal 17 94" xfId="28307"/>
    <cellStyle name="Normal 17 95" xfId="28308"/>
    <cellStyle name="Normal 17 96" xfId="28309"/>
    <cellStyle name="Normal 17 97" xfId="28310"/>
    <cellStyle name="Normal 17 98" xfId="28311"/>
    <cellStyle name="Normal 17 99" xfId="28312"/>
    <cellStyle name="Normal 170" xfId="54680"/>
    <cellStyle name="Normal 171" xfId="54700"/>
    <cellStyle name="Normal 172" xfId="54676"/>
    <cellStyle name="Normal 173" xfId="54701"/>
    <cellStyle name="Normal 174" xfId="54675"/>
    <cellStyle name="Normal 175" xfId="54695"/>
    <cellStyle name="Normal 176" xfId="54685"/>
    <cellStyle name="Normal 177" xfId="54689"/>
    <cellStyle name="Normal 178" xfId="54672"/>
    <cellStyle name="Normal 179" xfId="54644"/>
    <cellStyle name="Normal 18" xfId="667"/>
    <cellStyle name="Normal 18 10" xfId="28313"/>
    <cellStyle name="Normal 18 10 2" xfId="28314"/>
    <cellStyle name="Normal 18 100" xfId="28315"/>
    <cellStyle name="Normal 18 101" xfId="28316"/>
    <cellStyle name="Normal 18 102" xfId="28317"/>
    <cellStyle name="Normal 18 103" xfId="28318"/>
    <cellStyle name="Normal 18 104" xfId="28319"/>
    <cellStyle name="Normal 18 105" xfId="28320"/>
    <cellStyle name="Normal 18 106" xfId="28321"/>
    <cellStyle name="Normal 18 107" xfId="28322"/>
    <cellStyle name="Normal 18 108" xfId="28323"/>
    <cellStyle name="Normal 18 109" xfId="28324"/>
    <cellStyle name="Normal 18 11" xfId="28325"/>
    <cellStyle name="Normal 18 11 2" xfId="28326"/>
    <cellStyle name="Normal 18 110" xfId="28327"/>
    <cellStyle name="Normal 18 111" xfId="28328"/>
    <cellStyle name="Normal 18 112" xfId="28329"/>
    <cellStyle name="Normal 18 113" xfId="28330"/>
    <cellStyle name="Normal 18 114" xfId="54471"/>
    <cellStyle name="Normal 18 12" xfId="28331"/>
    <cellStyle name="Normal 18 12 2" xfId="28332"/>
    <cellStyle name="Normal 18 13" xfId="28333"/>
    <cellStyle name="Normal 18 13 2" xfId="28334"/>
    <cellStyle name="Normal 18 14" xfId="28335"/>
    <cellStyle name="Normal 18 14 2" xfId="28336"/>
    <cellStyle name="Normal 18 15" xfId="28337"/>
    <cellStyle name="Normal 18 15 2" xfId="28338"/>
    <cellStyle name="Normal 18 16" xfId="28339"/>
    <cellStyle name="Normal 18 16 2" xfId="28340"/>
    <cellStyle name="Normal 18 17" xfId="28341"/>
    <cellStyle name="Normal 18 17 2" xfId="28342"/>
    <cellStyle name="Normal 18 18" xfId="28343"/>
    <cellStyle name="Normal 18 18 2" xfId="28344"/>
    <cellStyle name="Normal 18 19" xfId="28345"/>
    <cellStyle name="Normal 18 19 2" xfId="28346"/>
    <cellStyle name="Normal 18 2" xfId="28347"/>
    <cellStyle name="Normal 18 2 10" xfId="28348"/>
    <cellStyle name="Normal 18 2 11" xfId="28349"/>
    <cellStyle name="Normal 18 2 12" xfId="28350"/>
    <cellStyle name="Normal 18 2 13" xfId="28351"/>
    <cellStyle name="Normal 18 2 14" xfId="28352"/>
    <cellStyle name="Normal 18 2 15" xfId="28353"/>
    <cellStyle name="Normal 18 2 16" xfId="28354"/>
    <cellStyle name="Normal 18 2 17" xfId="28355"/>
    <cellStyle name="Normal 18 2 18" xfId="28356"/>
    <cellStyle name="Normal 18 2 19" xfId="28357"/>
    <cellStyle name="Normal 18 2 2" xfId="28358"/>
    <cellStyle name="Normal 18 2 2 2" xfId="54834"/>
    <cellStyle name="Normal 18 2 20" xfId="28359"/>
    <cellStyle name="Normal 18 2 21" xfId="28360"/>
    <cellStyle name="Normal 18 2 22" xfId="28361"/>
    <cellStyle name="Normal 18 2 23" xfId="28362"/>
    <cellStyle name="Normal 18 2 24" xfId="28363"/>
    <cellStyle name="Normal 18 2 25" xfId="28364"/>
    <cellStyle name="Normal 18 2 26" xfId="28365"/>
    <cellStyle name="Normal 18 2 27" xfId="28366"/>
    <cellStyle name="Normal 18 2 28" xfId="28367"/>
    <cellStyle name="Normal 18 2 29" xfId="28368"/>
    <cellStyle name="Normal 18 2 3" xfId="28369"/>
    <cellStyle name="Normal 18 2 3 2" xfId="55231"/>
    <cellStyle name="Normal 18 2 30" xfId="28370"/>
    <cellStyle name="Normal 18 2 31" xfId="28371"/>
    <cellStyle name="Normal 18 2 32" xfId="28372"/>
    <cellStyle name="Normal 18 2 33" xfId="28373"/>
    <cellStyle name="Normal 18 2 34" xfId="28374"/>
    <cellStyle name="Normal 18 2 35" xfId="28375"/>
    <cellStyle name="Normal 18 2 36" xfId="28376"/>
    <cellStyle name="Normal 18 2 37" xfId="28377"/>
    <cellStyle name="Normal 18 2 38" xfId="28378"/>
    <cellStyle name="Normal 18 2 39" xfId="28379"/>
    <cellStyle name="Normal 18 2 4" xfId="28380"/>
    <cellStyle name="Normal 18 2 40" xfId="28381"/>
    <cellStyle name="Normal 18 2 41" xfId="28382"/>
    <cellStyle name="Normal 18 2 42" xfId="28383"/>
    <cellStyle name="Normal 18 2 43" xfId="28384"/>
    <cellStyle name="Normal 18 2 44" xfId="28385"/>
    <cellStyle name="Normal 18 2 45" xfId="28386"/>
    <cellStyle name="Normal 18 2 46" xfId="54539"/>
    <cellStyle name="Normal 18 2 5" xfId="28387"/>
    <cellStyle name="Normal 18 2 6" xfId="28388"/>
    <cellStyle name="Normal 18 2 7" xfId="28389"/>
    <cellStyle name="Normal 18 2 8" xfId="28390"/>
    <cellStyle name="Normal 18 2 9" xfId="28391"/>
    <cellStyle name="Normal 18 20" xfId="28392"/>
    <cellStyle name="Normal 18 20 2" xfId="28393"/>
    <cellStyle name="Normal 18 21" xfId="28394"/>
    <cellStyle name="Normal 18 21 2" xfId="28395"/>
    <cellStyle name="Normal 18 22" xfId="28396"/>
    <cellStyle name="Normal 18 22 2" xfId="28397"/>
    <cellStyle name="Normal 18 23" xfId="28398"/>
    <cellStyle name="Normal 18 23 2" xfId="28399"/>
    <cellStyle name="Normal 18 24" xfId="28400"/>
    <cellStyle name="Normal 18 24 2" xfId="28401"/>
    <cellStyle name="Normal 18 25" xfId="28402"/>
    <cellStyle name="Normal 18 25 2" xfId="28403"/>
    <cellStyle name="Normal 18 26" xfId="28404"/>
    <cellStyle name="Normal 18 26 2" xfId="28405"/>
    <cellStyle name="Normal 18 27" xfId="28406"/>
    <cellStyle name="Normal 18 27 2" xfId="28407"/>
    <cellStyle name="Normal 18 28" xfId="28408"/>
    <cellStyle name="Normal 18 28 2" xfId="28409"/>
    <cellStyle name="Normal 18 29" xfId="28410"/>
    <cellStyle name="Normal 18 29 2" xfId="28411"/>
    <cellStyle name="Normal 18 3" xfId="28412"/>
    <cellStyle name="Normal 18 3 10" xfId="28413"/>
    <cellStyle name="Normal 18 3 11" xfId="28414"/>
    <cellStyle name="Normal 18 3 12" xfId="28415"/>
    <cellStyle name="Normal 18 3 13" xfId="28416"/>
    <cellStyle name="Normal 18 3 14" xfId="28417"/>
    <cellStyle name="Normal 18 3 15" xfId="28418"/>
    <cellStyle name="Normal 18 3 16" xfId="28419"/>
    <cellStyle name="Normal 18 3 17" xfId="28420"/>
    <cellStyle name="Normal 18 3 18" xfId="28421"/>
    <cellStyle name="Normal 18 3 19" xfId="28422"/>
    <cellStyle name="Normal 18 3 2" xfId="28423"/>
    <cellStyle name="Normal 18 3 20" xfId="28424"/>
    <cellStyle name="Normal 18 3 21" xfId="28425"/>
    <cellStyle name="Normal 18 3 22" xfId="28426"/>
    <cellStyle name="Normal 18 3 23" xfId="28427"/>
    <cellStyle name="Normal 18 3 24" xfId="28428"/>
    <cellStyle name="Normal 18 3 25" xfId="28429"/>
    <cellStyle name="Normal 18 3 26" xfId="28430"/>
    <cellStyle name="Normal 18 3 27" xfId="28431"/>
    <cellStyle name="Normal 18 3 28" xfId="28432"/>
    <cellStyle name="Normal 18 3 29" xfId="28433"/>
    <cellStyle name="Normal 18 3 3" xfId="28434"/>
    <cellStyle name="Normal 18 3 30" xfId="28435"/>
    <cellStyle name="Normal 18 3 31" xfId="28436"/>
    <cellStyle name="Normal 18 3 32" xfId="28437"/>
    <cellStyle name="Normal 18 3 33" xfId="28438"/>
    <cellStyle name="Normal 18 3 34" xfId="28439"/>
    <cellStyle name="Normal 18 3 35" xfId="28440"/>
    <cellStyle name="Normal 18 3 36" xfId="28441"/>
    <cellStyle name="Normal 18 3 37" xfId="28442"/>
    <cellStyle name="Normal 18 3 38" xfId="28443"/>
    <cellStyle name="Normal 18 3 39" xfId="28444"/>
    <cellStyle name="Normal 18 3 4" xfId="28445"/>
    <cellStyle name="Normal 18 3 40" xfId="28446"/>
    <cellStyle name="Normal 18 3 41" xfId="28447"/>
    <cellStyle name="Normal 18 3 42" xfId="28448"/>
    <cellStyle name="Normal 18 3 43" xfId="28449"/>
    <cellStyle name="Normal 18 3 44" xfId="28450"/>
    <cellStyle name="Normal 18 3 45" xfId="28451"/>
    <cellStyle name="Normal 18 3 46" xfId="55142"/>
    <cellStyle name="Normal 18 3 5" xfId="28452"/>
    <cellStyle name="Normal 18 3 6" xfId="28453"/>
    <cellStyle name="Normal 18 3 7" xfId="28454"/>
    <cellStyle name="Normal 18 3 8" xfId="28455"/>
    <cellStyle name="Normal 18 3 9" xfId="28456"/>
    <cellStyle name="Normal 18 30" xfId="28457"/>
    <cellStyle name="Normal 18 30 2" xfId="28458"/>
    <cellStyle name="Normal 18 31" xfId="28459"/>
    <cellStyle name="Normal 18 31 2" xfId="28460"/>
    <cellStyle name="Normal 18 32" xfId="28461"/>
    <cellStyle name="Normal 18 32 2" xfId="28462"/>
    <cellStyle name="Normal 18 33" xfId="28463"/>
    <cellStyle name="Normal 18 33 2" xfId="28464"/>
    <cellStyle name="Normal 18 34" xfId="28465"/>
    <cellStyle name="Normal 18 34 2" xfId="28466"/>
    <cellStyle name="Normal 18 35" xfId="28467"/>
    <cellStyle name="Normal 18 35 2" xfId="28468"/>
    <cellStyle name="Normal 18 36" xfId="28469"/>
    <cellStyle name="Normal 18 36 2" xfId="28470"/>
    <cellStyle name="Normal 18 37" xfId="28471"/>
    <cellStyle name="Normal 18 37 2" xfId="28472"/>
    <cellStyle name="Normal 18 38" xfId="28473"/>
    <cellStyle name="Normal 18 38 2" xfId="28474"/>
    <cellStyle name="Normal 18 39" xfId="28475"/>
    <cellStyle name="Normal 18 39 2" xfId="28476"/>
    <cellStyle name="Normal 18 4" xfId="28477"/>
    <cellStyle name="Normal 18 4 10" xfId="28478"/>
    <cellStyle name="Normal 18 4 11" xfId="28479"/>
    <cellStyle name="Normal 18 4 12" xfId="28480"/>
    <cellStyle name="Normal 18 4 13" xfId="28481"/>
    <cellStyle name="Normal 18 4 14" xfId="28482"/>
    <cellStyle name="Normal 18 4 15" xfId="28483"/>
    <cellStyle name="Normal 18 4 16" xfId="28484"/>
    <cellStyle name="Normal 18 4 17" xfId="28485"/>
    <cellStyle name="Normal 18 4 18" xfId="28486"/>
    <cellStyle name="Normal 18 4 19" xfId="28487"/>
    <cellStyle name="Normal 18 4 2" xfId="28488"/>
    <cellStyle name="Normal 18 4 20" xfId="28489"/>
    <cellStyle name="Normal 18 4 21" xfId="28490"/>
    <cellStyle name="Normal 18 4 22" xfId="28491"/>
    <cellStyle name="Normal 18 4 23" xfId="28492"/>
    <cellStyle name="Normal 18 4 24" xfId="28493"/>
    <cellStyle name="Normal 18 4 25" xfId="28494"/>
    <cellStyle name="Normal 18 4 26" xfId="28495"/>
    <cellStyle name="Normal 18 4 27" xfId="28496"/>
    <cellStyle name="Normal 18 4 28" xfId="28497"/>
    <cellStyle name="Normal 18 4 29" xfId="28498"/>
    <cellStyle name="Normal 18 4 3" xfId="28499"/>
    <cellStyle name="Normal 18 4 30" xfId="28500"/>
    <cellStyle name="Normal 18 4 31" xfId="28501"/>
    <cellStyle name="Normal 18 4 32" xfId="28502"/>
    <cellStyle name="Normal 18 4 33" xfId="28503"/>
    <cellStyle name="Normal 18 4 34" xfId="28504"/>
    <cellStyle name="Normal 18 4 35" xfId="28505"/>
    <cellStyle name="Normal 18 4 36" xfId="28506"/>
    <cellStyle name="Normal 18 4 37" xfId="28507"/>
    <cellStyle name="Normal 18 4 38" xfId="28508"/>
    <cellStyle name="Normal 18 4 39" xfId="28509"/>
    <cellStyle name="Normal 18 4 4" xfId="28510"/>
    <cellStyle name="Normal 18 4 40" xfId="28511"/>
    <cellStyle name="Normal 18 4 41" xfId="28512"/>
    <cellStyle name="Normal 18 4 42" xfId="28513"/>
    <cellStyle name="Normal 18 4 43" xfId="28514"/>
    <cellStyle name="Normal 18 4 44" xfId="28515"/>
    <cellStyle name="Normal 18 4 45" xfId="28516"/>
    <cellStyle name="Normal 18 4 46" xfId="55575"/>
    <cellStyle name="Normal 18 4 5" xfId="28517"/>
    <cellStyle name="Normal 18 4 6" xfId="28518"/>
    <cellStyle name="Normal 18 4 7" xfId="28519"/>
    <cellStyle name="Normal 18 4 8" xfId="28520"/>
    <cellStyle name="Normal 18 4 9" xfId="28521"/>
    <cellStyle name="Normal 18 40" xfId="28522"/>
    <cellStyle name="Normal 18 40 2" xfId="28523"/>
    <cellStyle name="Normal 18 41" xfId="28524"/>
    <cellStyle name="Normal 18 41 2" xfId="28525"/>
    <cellStyle name="Normal 18 42" xfId="28526"/>
    <cellStyle name="Normal 18 42 2" xfId="28527"/>
    <cellStyle name="Normal 18 43" xfId="28528"/>
    <cellStyle name="Normal 18 43 2" xfId="28529"/>
    <cellStyle name="Normal 18 44" xfId="28530"/>
    <cellStyle name="Normal 18 44 2" xfId="28531"/>
    <cellStyle name="Normal 18 45" xfId="28532"/>
    <cellStyle name="Normal 18 45 2" xfId="28533"/>
    <cellStyle name="Normal 18 46" xfId="28534"/>
    <cellStyle name="Normal 18 46 2" xfId="28535"/>
    <cellStyle name="Normal 18 47" xfId="28536"/>
    <cellStyle name="Normal 18 47 2" xfId="28537"/>
    <cellStyle name="Normal 18 48" xfId="28538"/>
    <cellStyle name="Normal 18 48 2" xfId="28539"/>
    <cellStyle name="Normal 18 49" xfId="28540"/>
    <cellStyle name="Normal 18 5" xfId="28541"/>
    <cellStyle name="Normal 18 5 10" xfId="28542"/>
    <cellStyle name="Normal 18 5 11" xfId="28543"/>
    <cellStyle name="Normal 18 5 12" xfId="28544"/>
    <cellStyle name="Normal 18 5 13" xfId="28545"/>
    <cellStyle name="Normal 18 5 14" xfId="28546"/>
    <cellStyle name="Normal 18 5 15" xfId="28547"/>
    <cellStyle name="Normal 18 5 16" xfId="28548"/>
    <cellStyle name="Normal 18 5 17" xfId="28549"/>
    <cellStyle name="Normal 18 5 18" xfId="28550"/>
    <cellStyle name="Normal 18 5 19" xfId="28551"/>
    <cellStyle name="Normal 18 5 2" xfId="28552"/>
    <cellStyle name="Normal 18 5 20" xfId="28553"/>
    <cellStyle name="Normal 18 5 21" xfId="28554"/>
    <cellStyle name="Normal 18 5 22" xfId="28555"/>
    <cellStyle name="Normal 18 5 23" xfId="28556"/>
    <cellStyle name="Normal 18 5 24" xfId="28557"/>
    <cellStyle name="Normal 18 5 25" xfId="28558"/>
    <cellStyle name="Normal 18 5 26" xfId="28559"/>
    <cellStyle name="Normal 18 5 27" xfId="28560"/>
    <cellStyle name="Normal 18 5 28" xfId="28561"/>
    <cellStyle name="Normal 18 5 29" xfId="28562"/>
    <cellStyle name="Normal 18 5 3" xfId="28563"/>
    <cellStyle name="Normal 18 5 30" xfId="28564"/>
    <cellStyle name="Normal 18 5 31" xfId="28565"/>
    <cellStyle name="Normal 18 5 32" xfId="28566"/>
    <cellStyle name="Normal 18 5 33" xfId="28567"/>
    <cellStyle name="Normal 18 5 34" xfId="28568"/>
    <cellStyle name="Normal 18 5 35" xfId="28569"/>
    <cellStyle name="Normal 18 5 36" xfId="28570"/>
    <cellStyle name="Normal 18 5 37" xfId="28571"/>
    <cellStyle name="Normal 18 5 38" xfId="28572"/>
    <cellStyle name="Normal 18 5 39" xfId="28573"/>
    <cellStyle name="Normal 18 5 4" xfId="28574"/>
    <cellStyle name="Normal 18 5 40" xfId="28575"/>
    <cellStyle name="Normal 18 5 41" xfId="28576"/>
    <cellStyle name="Normal 18 5 42" xfId="28577"/>
    <cellStyle name="Normal 18 5 43" xfId="28578"/>
    <cellStyle name="Normal 18 5 44" xfId="28579"/>
    <cellStyle name="Normal 18 5 45" xfId="28580"/>
    <cellStyle name="Normal 18 5 46" xfId="55613"/>
    <cellStyle name="Normal 18 5 5" xfId="28581"/>
    <cellStyle name="Normal 18 5 6" xfId="28582"/>
    <cellStyle name="Normal 18 5 7" xfId="28583"/>
    <cellStyle name="Normal 18 5 8" xfId="28584"/>
    <cellStyle name="Normal 18 5 9" xfId="28585"/>
    <cellStyle name="Normal 18 50" xfId="28586"/>
    <cellStyle name="Normal 18 51" xfId="28587"/>
    <cellStyle name="Normal 18 52" xfId="28588"/>
    <cellStyle name="Normal 18 53" xfId="28589"/>
    <cellStyle name="Normal 18 54" xfId="28590"/>
    <cellStyle name="Normal 18 55" xfId="28591"/>
    <cellStyle name="Normal 18 56" xfId="28592"/>
    <cellStyle name="Normal 18 57" xfId="28593"/>
    <cellStyle name="Normal 18 58" xfId="28594"/>
    <cellStyle name="Normal 18 59" xfId="28595"/>
    <cellStyle name="Normal 18 6" xfId="28596"/>
    <cellStyle name="Normal 18 6 2" xfId="28597"/>
    <cellStyle name="Normal 18 60" xfId="28598"/>
    <cellStyle name="Normal 18 61" xfId="28599"/>
    <cellStyle name="Normal 18 62" xfId="28600"/>
    <cellStyle name="Normal 18 63" xfId="28601"/>
    <cellStyle name="Normal 18 64" xfId="28602"/>
    <cellStyle name="Normal 18 65" xfId="28603"/>
    <cellStyle name="Normal 18 66" xfId="28604"/>
    <cellStyle name="Normal 18 67" xfId="28605"/>
    <cellStyle name="Normal 18 68" xfId="28606"/>
    <cellStyle name="Normal 18 69" xfId="28607"/>
    <cellStyle name="Normal 18 7" xfId="28608"/>
    <cellStyle name="Normal 18 7 2" xfId="28609"/>
    <cellStyle name="Normal 18 70" xfId="28610"/>
    <cellStyle name="Normal 18 71" xfId="28611"/>
    <cellStyle name="Normal 18 72" xfId="28612"/>
    <cellStyle name="Normal 18 73" xfId="28613"/>
    <cellStyle name="Normal 18 74" xfId="28614"/>
    <cellStyle name="Normal 18 75" xfId="28615"/>
    <cellStyle name="Normal 18 76" xfId="28616"/>
    <cellStyle name="Normal 18 77" xfId="28617"/>
    <cellStyle name="Normal 18 78" xfId="28618"/>
    <cellStyle name="Normal 18 79" xfId="28619"/>
    <cellStyle name="Normal 18 8" xfId="28620"/>
    <cellStyle name="Normal 18 8 2" xfId="28621"/>
    <cellStyle name="Normal 18 80" xfId="28622"/>
    <cellStyle name="Normal 18 81" xfId="28623"/>
    <cellStyle name="Normal 18 82" xfId="28624"/>
    <cellStyle name="Normal 18 83" xfId="28625"/>
    <cellStyle name="Normal 18 84" xfId="28626"/>
    <cellStyle name="Normal 18 85" xfId="28627"/>
    <cellStyle name="Normal 18 86" xfId="28628"/>
    <cellStyle name="Normal 18 87" xfId="28629"/>
    <cellStyle name="Normal 18 88" xfId="28630"/>
    <cellStyle name="Normal 18 89" xfId="28631"/>
    <cellStyle name="Normal 18 9" xfId="28632"/>
    <cellStyle name="Normal 18 9 2" xfId="28633"/>
    <cellStyle name="Normal 18 90" xfId="28634"/>
    <cellStyle name="Normal 18 91" xfId="28635"/>
    <cellStyle name="Normal 18 92" xfId="28636"/>
    <cellStyle name="Normal 18 93" xfId="28637"/>
    <cellStyle name="Normal 18 94" xfId="28638"/>
    <cellStyle name="Normal 18 95" xfId="28639"/>
    <cellStyle name="Normal 18 96" xfId="28640"/>
    <cellStyle name="Normal 18 97" xfId="28641"/>
    <cellStyle name="Normal 18 98" xfId="28642"/>
    <cellStyle name="Normal 18 99" xfId="28643"/>
    <cellStyle name="Normal 180" xfId="54681"/>
    <cellStyle name="Normal 181" xfId="54646"/>
    <cellStyle name="Normal 182" xfId="54677"/>
    <cellStyle name="Normal 183" xfId="54698"/>
    <cellStyle name="Normal 184" xfId="54684"/>
    <cellStyle name="Normal 185" xfId="54696"/>
    <cellStyle name="Normal 186" xfId="54686"/>
    <cellStyle name="Normal 187" xfId="54690"/>
    <cellStyle name="Normal 188" xfId="54702"/>
    <cellStyle name="Normal 189" xfId="54643"/>
    <cellStyle name="Normal 19" xfId="668"/>
    <cellStyle name="Normal 19 10" xfId="28644"/>
    <cellStyle name="Normal 19 10 2" xfId="28645"/>
    <cellStyle name="Normal 19 100" xfId="28646"/>
    <cellStyle name="Normal 19 101" xfId="28647"/>
    <cellStyle name="Normal 19 102" xfId="28648"/>
    <cellStyle name="Normal 19 103" xfId="28649"/>
    <cellStyle name="Normal 19 104" xfId="28650"/>
    <cellStyle name="Normal 19 105" xfId="28651"/>
    <cellStyle name="Normal 19 106" xfId="28652"/>
    <cellStyle name="Normal 19 107" xfId="28653"/>
    <cellStyle name="Normal 19 108" xfId="28654"/>
    <cellStyle name="Normal 19 109" xfId="28655"/>
    <cellStyle name="Normal 19 11" xfId="28656"/>
    <cellStyle name="Normal 19 11 2" xfId="28657"/>
    <cellStyle name="Normal 19 110" xfId="28658"/>
    <cellStyle name="Normal 19 111" xfId="28659"/>
    <cellStyle name="Normal 19 112" xfId="28660"/>
    <cellStyle name="Normal 19 113" xfId="28661"/>
    <cellStyle name="Normal 19 114" xfId="54474"/>
    <cellStyle name="Normal 19 12" xfId="28662"/>
    <cellStyle name="Normal 19 12 2" xfId="28663"/>
    <cellStyle name="Normal 19 13" xfId="28664"/>
    <cellStyle name="Normal 19 13 2" xfId="28665"/>
    <cellStyle name="Normal 19 14" xfId="28666"/>
    <cellStyle name="Normal 19 14 2" xfId="28667"/>
    <cellStyle name="Normal 19 15" xfId="28668"/>
    <cellStyle name="Normal 19 15 2" xfId="28669"/>
    <cellStyle name="Normal 19 16" xfId="28670"/>
    <cellStyle name="Normal 19 16 2" xfId="28671"/>
    <cellStyle name="Normal 19 17" xfId="28672"/>
    <cellStyle name="Normal 19 17 2" xfId="28673"/>
    <cellStyle name="Normal 19 18" xfId="28674"/>
    <cellStyle name="Normal 19 18 2" xfId="28675"/>
    <cellStyle name="Normal 19 19" xfId="28676"/>
    <cellStyle name="Normal 19 19 2" xfId="28677"/>
    <cellStyle name="Normal 19 2" xfId="28678"/>
    <cellStyle name="Normal 19 2 10" xfId="28679"/>
    <cellStyle name="Normal 19 2 11" xfId="28680"/>
    <cellStyle name="Normal 19 2 12" xfId="28681"/>
    <cellStyle name="Normal 19 2 13" xfId="28682"/>
    <cellStyle name="Normal 19 2 14" xfId="28683"/>
    <cellStyle name="Normal 19 2 15" xfId="28684"/>
    <cellStyle name="Normal 19 2 16" xfId="28685"/>
    <cellStyle name="Normal 19 2 17" xfId="28686"/>
    <cellStyle name="Normal 19 2 18" xfId="28687"/>
    <cellStyle name="Normal 19 2 19" xfId="28688"/>
    <cellStyle name="Normal 19 2 2" xfId="28689"/>
    <cellStyle name="Normal 19 2 20" xfId="28690"/>
    <cellStyle name="Normal 19 2 21" xfId="28691"/>
    <cellStyle name="Normal 19 2 22" xfId="28692"/>
    <cellStyle name="Normal 19 2 23" xfId="28693"/>
    <cellStyle name="Normal 19 2 24" xfId="28694"/>
    <cellStyle name="Normal 19 2 25" xfId="28695"/>
    <cellStyle name="Normal 19 2 26" xfId="28696"/>
    <cellStyle name="Normal 19 2 27" xfId="28697"/>
    <cellStyle name="Normal 19 2 28" xfId="28698"/>
    <cellStyle name="Normal 19 2 29" xfId="28699"/>
    <cellStyle name="Normal 19 2 3" xfId="28700"/>
    <cellStyle name="Normal 19 2 30" xfId="28701"/>
    <cellStyle name="Normal 19 2 31" xfId="28702"/>
    <cellStyle name="Normal 19 2 32" xfId="28703"/>
    <cellStyle name="Normal 19 2 33" xfId="28704"/>
    <cellStyle name="Normal 19 2 34" xfId="28705"/>
    <cellStyle name="Normal 19 2 35" xfId="28706"/>
    <cellStyle name="Normal 19 2 36" xfId="28707"/>
    <cellStyle name="Normal 19 2 37" xfId="28708"/>
    <cellStyle name="Normal 19 2 38" xfId="28709"/>
    <cellStyle name="Normal 19 2 39" xfId="28710"/>
    <cellStyle name="Normal 19 2 4" xfId="28711"/>
    <cellStyle name="Normal 19 2 40" xfId="28712"/>
    <cellStyle name="Normal 19 2 41" xfId="28713"/>
    <cellStyle name="Normal 19 2 42" xfId="28714"/>
    <cellStyle name="Normal 19 2 43" xfId="28715"/>
    <cellStyle name="Normal 19 2 44" xfId="28716"/>
    <cellStyle name="Normal 19 2 45" xfId="28717"/>
    <cellStyle name="Normal 19 2 46" xfId="54522"/>
    <cellStyle name="Normal 19 2 5" xfId="28718"/>
    <cellStyle name="Normal 19 2 6" xfId="28719"/>
    <cellStyle name="Normal 19 2 7" xfId="28720"/>
    <cellStyle name="Normal 19 2 8" xfId="28721"/>
    <cellStyle name="Normal 19 2 9" xfId="28722"/>
    <cellStyle name="Normal 19 20" xfId="28723"/>
    <cellStyle name="Normal 19 20 2" xfId="28724"/>
    <cellStyle name="Normal 19 21" xfId="28725"/>
    <cellStyle name="Normal 19 21 2" xfId="28726"/>
    <cellStyle name="Normal 19 22" xfId="28727"/>
    <cellStyle name="Normal 19 22 2" xfId="28728"/>
    <cellStyle name="Normal 19 23" xfId="28729"/>
    <cellStyle name="Normal 19 23 2" xfId="28730"/>
    <cellStyle name="Normal 19 24" xfId="28731"/>
    <cellStyle name="Normal 19 24 2" xfId="28732"/>
    <cellStyle name="Normal 19 25" xfId="28733"/>
    <cellStyle name="Normal 19 25 2" xfId="28734"/>
    <cellStyle name="Normal 19 26" xfId="28735"/>
    <cellStyle name="Normal 19 26 2" xfId="28736"/>
    <cellStyle name="Normal 19 27" xfId="28737"/>
    <cellStyle name="Normal 19 27 2" xfId="28738"/>
    <cellStyle name="Normal 19 28" xfId="28739"/>
    <cellStyle name="Normal 19 28 2" xfId="28740"/>
    <cellStyle name="Normal 19 29" xfId="28741"/>
    <cellStyle name="Normal 19 29 2" xfId="28742"/>
    <cellStyle name="Normal 19 3" xfId="28743"/>
    <cellStyle name="Normal 19 3 10" xfId="28744"/>
    <cellStyle name="Normal 19 3 11" xfId="28745"/>
    <cellStyle name="Normal 19 3 12" xfId="28746"/>
    <cellStyle name="Normal 19 3 13" xfId="28747"/>
    <cellStyle name="Normal 19 3 14" xfId="28748"/>
    <cellStyle name="Normal 19 3 15" xfId="28749"/>
    <cellStyle name="Normal 19 3 16" xfId="28750"/>
    <cellStyle name="Normal 19 3 17" xfId="28751"/>
    <cellStyle name="Normal 19 3 18" xfId="28752"/>
    <cellStyle name="Normal 19 3 19" xfId="28753"/>
    <cellStyle name="Normal 19 3 2" xfId="28754"/>
    <cellStyle name="Normal 19 3 20" xfId="28755"/>
    <cellStyle name="Normal 19 3 21" xfId="28756"/>
    <cellStyle name="Normal 19 3 22" xfId="28757"/>
    <cellStyle name="Normal 19 3 23" xfId="28758"/>
    <cellStyle name="Normal 19 3 24" xfId="28759"/>
    <cellStyle name="Normal 19 3 25" xfId="28760"/>
    <cellStyle name="Normal 19 3 26" xfId="28761"/>
    <cellStyle name="Normal 19 3 27" xfId="28762"/>
    <cellStyle name="Normal 19 3 28" xfId="28763"/>
    <cellStyle name="Normal 19 3 29" xfId="28764"/>
    <cellStyle name="Normal 19 3 3" xfId="28765"/>
    <cellStyle name="Normal 19 3 30" xfId="28766"/>
    <cellStyle name="Normal 19 3 31" xfId="28767"/>
    <cellStyle name="Normal 19 3 32" xfId="28768"/>
    <cellStyle name="Normal 19 3 33" xfId="28769"/>
    <cellStyle name="Normal 19 3 34" xfId="28770"/>
    <cellStyle name="Normal 19 3 35" xfId="28771"/>
    <cellStyle name="Normal 19 3 36" xfId="28772"/>
    <cellStyle name="Normal 19 3 37" xfId="28773"/>
    <cellStyle name="Normal 19 3 38" xfId="28774"/>
    <cellStyle name="Normal 19 3 39" xfId="28775"/>
    <cellStyle name="Normal 19 3 4" xfId="28776"/>
    <cellStyle name="Normal 19 3 40" xfId="28777"/>
    <cellStyle name="Normal 19 3 41" xfId="28778"/>
    <cellStyle name="Normal 19 3 42" xfId="28779"/>
    <cellStyle name="Normal 19 3 43" xfId="28780"/>
    <cellStyle name="Normal 19 3 44" xfId="28781"/>
    <cellStyle name="Normal 19 3 45" xfId="28782"/>
    <cellStyle name="Normal 19 3 5" xfId="28783"/>
    <cellStyle name="Normal 19 3 6" xfId="28784"/>
    <cellStyle name="Normal 19 3 7" xfId="28785"/>
    <cellStyle name="Normal 19 3 8" xfId="28786"/>
    <cellStyle name="Normal 19 3 9" xfId="28787"/>
    <cellStyle name="Normal 19 30" xfId="28788"/>
    <cellStyle name="Normal 19 30 2" xfId="28789"/>
    <cellStyle name="Normal 19 31" xfId="28790"/>
    <cellStyle name="Normal 19 31 2" xfId="28791"/>
    <cellStyle name="Normal 19 32" xfId="28792"/>
    <cellStyle name="Normal 19 32 2" xfId="28793"/>
    <cellStyle name="Normal 19 33" xfId="28794"/>
    <cellStyle name="Normal 19 33 2" xfId="28795"/>
    <cellStyle name="Normal 19 34" xfId="28796"/>
    <cellStyle name="Normal 19 34 2" xfId="28797"/>
    <cellStyle name="Normal 19 35" xfId="28798"/>
    <cellStyle name="Normal 19 35 2" xfId="28799"/>
    <cellStyle name="Normal 19 36" xfId="28800"/>
    <cellStyle name="Normal 19 36 2" xfId="28801"/>
    <cellStyle name="Normal 19 37" xfId="28802"/>
    <cellStyle name="Normal 19 37 2" xfId="28803"/>
    <cellStyle name="Normal 19 38" xfId="28804"/>
    <cellStyle name="Normal 19 38 2" xfId="28805"/>
    <cellStyle name="Normal 19 39" xfId="28806"/>
    <cellStyle name="Normal 19 39 2" xfId="28807"/>
    <cellStyle name="Normal 19 4" xfId="28808"/>
    <cellStyle name="Normal 19 4 10" xfId="28809"/>
    <cellStyle name="Normal 19 4 11" xfId="28810"/>
    <cellStyle name="Normal 19 4 12" xfId="28811"/>
    <cellStyle name="Normal 19 4 13" xfId="28812"/>
    <cellStyle name="Normal 19 4 14" xfId="28813"/>
    <cellStyle name="Normal 19 4 15" xfId="28814"/>
    <cellStyle name="Normal 19 4 16" xfId="28815"/>
    <cellStyle name="Normal 19 4 17" xfId="28816"/>
    <cellStyle name="Normal 19 4 18" xfId="28817"/>
    <cellStyle name="Normal 19 4 19" xfId="28818"/>
    <cellStyle name="Normal 19 4 2" xfId="28819"/>
    <cellStyle name="Normal 19 4 20" xfId="28820"/>
    <cellStyle name="Normal 19 4 21" xfId="28821"/>
    <cellStyle name="Normal 19 4 22" xfId="28822"/>
    <cellStyle name="Normal 19 4 23" xfId="28823"/>
    <cellStyle name="Normal 19 4 24" xfId="28824"/>
    <cellStyle name="Normal 19 4 25" xfId="28825"/>
    <cellStyle name="Normal 19 4 26" xfId="28826"/>
    <cellStyle name="Normal 19 4 27" xfId="28827"/>
    <cellStyle name="Normal 19 4 28" xfId="28828"/>
    <cellStyle name="Normal 19 4 29" xfId="28829"/>
    <cellStyle name="Normal 19 4 3" xfId="28830"/>
    <cellStyle name="Normal 19 4 30" xfId="28831"/>
    <cellStyle name="Normal 19 4 31" xfId="28832"/>
    <cellStyle name="Normal 19 4 32" xfId="28833"/>
    <cellStyle name="Normal 19 4 33" xfId="28834"/>
    <cellStyle name="Normal 19 4 34" xfId="28835"/>
    <cellStyle name="Normal 19 4 35" xfId="28836"/>
    <cellStyle name="Normal 19 4 36" xfId="28837"/>
    <cellStyle name="Normal 19 4 37" xfId="28838"/>
    <cellStyle name="Normal 19 4 38" xfId="28839"/>
    <cellStyle name="Normal 19 4 39" xfId="28840"/>
    <cellStyle name="Normal 19 4 4" xfId="28841"/>
    <cellStyle name="Normal 19 4 40" xfId="28842"/>
    <cellStyle name="Normal 19 4 41" xfId="28843"/>
    <cellStyle name="Normal 19 4 42" xfId="28844"/>
    <cellStyle name="Normal 19 4 43" xfId="28845"/>
    <cellStyle name="Normal 19 4 44" xfId="28846"/>
    <cellStyle name="Normal 19 4 45" xfId="28847"/>
    <cellStyle name="Normal 19 4 5" xfId="28848"/>
    <cellStyle name="Normal 19 4 6" xfId="28849"/>
    <cellStyle name="Normal 19 4 7" xfId="28850"/>
    <cellStyle name="Normal 19 4 8" xfId="28851"/>
    <cellStyle name="Normal 19 4 9" xfId="28852"/>
    <cellStyle name="Normal 19 40" xfId="28853"/>
    <cellStyle name="Normal 19 40 2" xfId="28854"/>
    <cellStyle name="Normal 19 41" xfId="28855"/>
    <cellStyle name="Normal 19 41 2" xfId="28856"/>
    <cellStyle name="Normal 19 42" xfId="28857"/>
    <cellStyle name="Normal 19 42 2" xfId="28858"/>
    <cellStyle name="Normal 19 43" xfId="28859"/>
    <cellStyle name="Normal 19 43 2" xfId="28860"/>
    <cellStyle name="Normal 19 44" xfId="28861"/>
    <cellStyle name="Normal 19 44 2" xfId="28862"/>
    <cellStyle name="Normal 19 45" xfId="28863"/>
    <cellStyle name="Normal 19 45 2" xfId="28864"/>
    <cellStyle name="Normal 19 46" xfId="28865"/>
    <cellStyle name="Normal 19 46 2" xfId="28866"/>
    <cellStyle name="Normal 19 47" xfId="28867"/>
    <cellStyle name="Normal 19 47 2" xfId="28868"/>
    <cellStyle name="Normal 19 48" xfId="28869"/>
    <cellStyle name="Normal 19 48 2" xfId="28870"/>
    <cellStyle name="Normal 19 49" xfId="28871"/>
    <cellStyle name="Normal 19 5" xfId="28872"/>
    <cellStyle name="Normal 19 5 10" xfId="28873"/>
    <cellStyle name="Normal 19 5 11" xfId="28874"/>
    <cellStyle name="Normal 19 5 12" xfId="28875"/>
    <cellStyle name="Normal 19 5 13" xfId="28876"/>
    <cellStyle name="Normal 19 5 14" xfId="28877"/>
    <cellStyle name="Normal 19 5 15" xfId="28878"/>
    <cellStyle name="Normal 19 5 16" xfId="28879"/>
    <cellStyle name="Normal 19 5 17" xfId="28880"/>
    <cellStyle name="Normal 19 5 18" xfId="28881"/>
    <cellStyle name="Normal 19 5 19" xfId="28882"/>
    <cellStyle name="Normal 19 5 2" xfId="28883"/>
    <cellStyle name="Normal 19 5 20" xfId="28884"/>
    <cellStyle name="Normal 19 5 21" xfId="28885"/>
    <cellStyle name="Normal 19 5 22" xfId="28886"/>
    <cellStyle name="Normal 19 5 23" xfId="28887"/>
    <cellStyle name="Normal 19 5 24" xfId="28888"/>
    <cellStyle name="Normal 19 5 25" xfId="28889"/>
    <cellStyle name="Normal 19 5 26" xfId="28890"/>
    <cellStyle name="Normal 19 5 27" xfId="28891"/>
    <cellStyle name="Normal 19 5 28" xfId="28892"/>
    <cellStyle name="Normal 19 5 29" xfId="28893"/>
    <cellStyle name="Normal 19 5 3" xfId="28894"/>
    <cellStyle name="Normal 19 5 30" xfId="28895"/>
    <cellStyle name="Normal 19 5 31" xfId="28896"/>
    <cellStyle name="Normal 19 5 32" xfId="28897"/>
    <cellStyle name="Normal 19 5 33" xfId="28898"/>
    <cellStyle name="Normal 19 5 34" xfId="28899"/>
    <cellStyle name="Normal 19 5 35" xfId="28900"/>
    <cellStyle name="Normal 19 5 36" xfId="28901"/>
    <cellStyle name="Normal 19 5 37" xfId="28902"/>
    <cellStyle name="Normal 19 5 38" xfId="28903"/>
    <cellStyle name="Normal 19 5 39" xfId="28904"/>
    <cellStyle name="Normal 19 5 4" xfId="28905"/>
    <cellStyle name="Normal 19 5 40" xfId="28906"/>
    <cellStyle name="Normal 19 5 41" xfId="28907"/>
    <cellStyle name="Normal 19 5 42" xfId="28908"/>
    <cellStyle name="Normal 19 5 43" xfId="28909"/>
    <cellStyle name="Normal 19 5 44" xfId="28910"/>
    <cellStyle name="Normal 19 5 45" xfId="28911"/>
    <cellStyle name="Normal 19 5 5" xfId="28912"/>
    <cellStyle name="Normal 19 5 6" xfId="28913"/>
    <cellStyle name="Normal 19 5 7" xfId="28914"/>
    <cellStyle name="Normal 19 5 8" xfId="28915"/>
    <cellStyle name="Normal 19 5 9" xfId="28916"/>
    <cellStyle name="Normal 19 50" xfId="28917"/>
    <cellStyle name="Normal 19 51" xfId="28918"/>
    <cellStyle name="Normal 19 52" xfId="28919"/>
    <cellStyle name="Normal 19 53" xfId="28920"/>
    <cellStyle name="Normal 19 54" xfId="28921"/>
    <cellStyle name="Normal 19 55" xfId="28922"/>
    <cellStyle name="Normal 19 56" xfId="28923"/>
    <cellStyle name="Normal 19 57" xfId="28924"/>
    <cellStyle name="Normal 19 58" xfId="28925"/>
    <cellStyle name="Normal 19 59" xfId="28926"/>
    <cellStyle name="Normal 19 6" xfId="28927"/>
    <cellStyle name="Normal 19 6 2" xfId="28928"/>
    <cellStyle name="Normal 19 60" xfId="28929"/>
    <cellStyle name="Normal 19 61" xfId="28930"/>
    <cellStyle name="Normal 19 62" xfId="28931"/>
    <cellStyle name="Normal 19 63" xfId="28932"/>
    <cellStyle name="Normal 19 64" xfId="28933"/>
    <cellStyle name="Normal 19 65" xfId="28934"/>
    <cellStyle name="Normal 19 66" xfId="28935"/>
    <cellStyle name="Normal 19 67" xfId="28936"/>
    <cellStyle name="Normal 19 68" xfId="28937"/>
    <cellStyle name="Normal 19 69" xfId="28938"/>
    <cellStyle name="Normal 19 7" xfId="28939"/>
    <cellStyle name="Normal 19 7 2" xfId="28940"/>
    <cellStyle name="Normal 19 70" xfId="28941"/>
    <cellStyle name="Normal 19 71" xfId="28942"/>
    <cellStyle name="Normal 19 72" xfId="28943"/>
    <cellStyle name="Normal 19 73" xfId="28944"/>
    <cellStyle name="Normal 19 74" xfId="28945"/>
    <cellStyle name="Normal 19 75" xfId="28946"/>
    <cellStyle name="Normal 19 76" xfId="28947"/>
    <cellStyle name="Normal 19 77" xfId="28948"/>
    <cellStyle name="Normal 19 78" xfId="28949"/>
    <cellStyle name="Normal 19 79" xfId="28950"/>
    <cellStyle name="Normal 19 8" xfId="28951"/>
    <cellStyle name="Normal 19 8 2" xfId="28952"/>
    <cellStyle name="Normal 19 80" xfId="28953"/>
    <cellStyle name="Normal 19 81" xfId="28954"/>
    <cellStyle name="Normal 19 82" xfId="28955"/>
    <cellStyle name="Normal 19 83" xfId="28956"/>
    <cellStyle name="Normal 19 84" xfId="28957"/>
    <cellStyle name="Normal 19 85" xfId="28958"/>
    <cellStyle name="Normal 19 86" xfId="28959"/>
    <cellStyle name="Normal 19 87" xfId="28960"/>
    <cellStyle name="Normal 19 88" xfId="28961"/>
    <cellStyle name="Normal 19 89" xfId="28962"/>
    <cellStyle name="Normal 19 9" xfId="28963"/>
    <cellStyle name="Normal 19 9 2" xfId="28964"/>
    <cellStyle name="Normal 19 90" xfId="28965"/>
    <cellStyle name="Normal 19 91" xfId="28966"/>
    <cellStyle name="Normal 19 92" xfId="28967"/>
    <cellStyle name="Normal 19 93" xfId="28968"/>
    <cellStyle name="Normal 19 94" xfId="28969"/>
    <cellStyle name="Normal 19 95" xfId="28970"/>
    <cellStyle name="Normal 19 96" xfId="28971"/>
    <cellStyle name="Normal 19 97" xfId="28972"/>
    <cellStyle name="Normal 19 98" xfId="28973"/>
    <cellStyle name="Normal 19 99" xfId="28974"/>
    <cellStyle name="Normal 190" xfId="54682"/>
    <cellStyle name="Normal 191" xfId="54693"/>
    <cellStyle name="Normal 192" xfId="54678"/>
    <cellStyle name="Normal 193" xfId="54687"/>
    <cellStyle name="Normal 194" xfId="54670"/>
    <cellStyle name="Normal 195" xfId="54697"/>
    <cellStyle name="Normal 196" xfId="54669"/>
    <cellStyle name="Normal 197" xfId="54691"/>
    <cellStyle name="Normal 198" xfId="54703"/>
    <cellStyle name="Normal 199" xfId="54647"/>
    <cellStyle name="Normal 2" xfId="669"/>
    <cellStyle name="Normal 2 10" xfId="670"/>
    <cellStyle name="Normal 2 10 10" xfId="28976"/>
    <cellStyle name="Normal 2 10 10 2" xfId="28977"/>
    <cellStyle name="Normal 2 10 100" xfId="28978"/>
    <cellStyle name="Normal 2 10 101" xfId="28979"/>
    <cellStyle name="Normal 2 10 102" xfId="28980"/>
    <cellStyle name="Normal 2 10 103" xfId="28981"/>
    <cellStyle name="Normal 2 10 104" xfId="28982"/>
    <cellStyle name="Normal 2 10 105" xfId="28983"/>
    <cellStyle name="Normal 2 10 106" xfId="28984"/>
    <cellStyle name="Normal 2 10 107" xfId="28985"/>
    <cellStyle name="Normal 2 10 108" xfId="28986"/>
    <cellStyle name="Normal 2 10 109" xfId="28987"/>
    <cellStyle name="Normal 2 10 11" xfId="28988"/>
    <cellStyle name="Normal 2 10 11 2" xfId="28989"/>
    <cellStyle name="Normal 2 10 110" xfId="28990"/>
    <cellStyle name="Normal 2 10 111" xfId="28991"/>
    <cellStyle name="Normal 2 10 112" xfId="28975"/>
    <cellStyle name="Normal 2 10 113" xfId="17679"/>
    <cellStyle name="Normal 2 10 114" xfId="2103"/>
    <cellStyle name="Normal 2 10 115" xfId="55442"/>
    <cellStyle name="Normal 2 10 12" xfId="28992"/>
    <cellStyle name="Normal 2 10 12 2" xfId="28993"/>
    <cellStyle name="Normal 2 10 13" xfId="28994"/>
    <cellStyle name="Normal 2 10 13 2" xfId="28995"/>
    <cellStyle name="Normal 2 10 14" xfId="28996"/>
    <cellStyle name="Normal 2 10 14 2" xfId="28997"/>
    <cellStyle name="Normal 2 10 15" xfId="28998"/>
    <cellStyle name="Normal 2 10 15 2" xfId="28999"/>
    <cellStyle name="Normal 2 10 16" xfId="29000"/>
    <cellStyle name="Normal 2 10 16 2" xfId="29001"/>
    <cellStyle name="Normal 2 10 17" xfId="29002"/>
    <cellStyle name="Normal 2 10 17 2" xfId="29003"/>
    <cellStyle name="Normal 2 10 18" xfId="29004"/>
    <cellStyle name="Normal 2 10 18 2" xfId="29005"/>
    <cellStyle name="Normal 2 10 19" xfId="29006"/>
    <cellStyle name="Normal 2 10 19 2" xfId="29007"/>
    <cellStyle name="Normal 2 10 2" xfId="5019"/>
    <cellStyle name="Normal 2 10 2 2" xfId="7933"/>
    <cellStyle name="Normal 2 10 2 2 2" xfId="29009"/>
    <cellStyle name="Normal 2 10 2 3" xfId="10847"/>
    <cellStyle name="Normal 2 10 2 3 2" xfId="29008"/>
    <cellStyle name="Normal 2 10 2 4" xfId="13759"/>
    <cellStyle name="Normal 2 10 2 5" xfId="16671"/>
    <cellStyle name="Normal 2 10 2 6" xfId="19583"/>
    <cellStyle name="Normal 2 10 20" xfId="29010"/>
    <cellStyle name="Normal 2 10 20 2" xfId="29011"/>
    <cellStyle name="Normal 2 10 21" xfId="29012"/>
    <cellStyle name="Normal 2 10 21 2" xfId="29013"/>
    <cellStyle name="Normal 2 10 22" xfId="29014"/>
    <cellStyle name="Normal 2 10 22 2" xfId="29015"/>
    <cellStyle name="Normal 2 10 23" xfId="29016"/>
    <cellStyle name="Normal 2 10 23 2" xfId="29017"/>
    <cellStyle name="Normal 2 10 24" xfId="29018"/>
    <cellStyle name="Normal 2 10 24 2" xfId="29019"/>
    <cellStyle name="Normal 2 10 25" xfId="29020"/>
    <cellStyle name="Normal 2 10 25 2" xfId="29021"/>
    <cellStyle name="Normal 2 10 26" xfId="29022"/>
    <cellStyle name="Normal 2 10 26 2" xfId="29023"/>
    <cellStyle name="Normal 2 10 27" xfId="29024"/>
    <cellStyle name="Normal 2 10 27 2" xfId="29025"/>
    <cellStyle name="Normal 2 10 28" xfId="29026"/>
    <cellStyle name="Normal 2 10 28 2" xfId="29027"/>
    <cellStyle name="Normal 2 10 29" xfId="29028"/>
    <cellStyle name="Normal 2 10 29 2" xfId="29029"/>
    <cellStyle name="Normal 2 10 3" xfId="3113"/>
    <cellStyle name="Normal 2 10 3 2" xfId="29031"/>
    <cellStyle name="Normal 2 10 3 3" xfId="29030"/>
    <cellStyle name="Normal 2 10 30" xfId="29032"/>
    <cellStyle name="Normal 2 10 30 2" xfId="29033"/>
    <cellStyle name="Normal 2 10 31" xfId="29034"/>
    <cellStyle name="Normal 2 10 31 2" xfId="29035"/>
    <cellStyle name="Normal 2 10 32" xfId="29036"/>
    <cellStyle name="Normal 2 10 32 2" xfId="29037"/>
    <cellStyle name="Normal 2 10 33" xfId="29038"/>
    <cellStyle name="Normal 2 10 33 2" xfId="29039"/>
    <cellStyle name="Normal 2 10 34" xfId="29040"/>
    <cellStyle name="Normal 2 10 34 2" xfId="29041"/>
    <cellStyle name="Normal 2 10 35" xfId="29042"/>
    <cellStyle name="Normal 2 10 35 2" xfId="29043"/>
    <cellStyle name="Normal 2 10 36" xfId="29044"/>
    <cellStyle name="Normal 2 10 36 2" xfId="29045"/>
    <cellStyle name="Normal 2 10 37" xfId="29046"/>
    <cellStyle name="Normal 2 10 37 2" xfId="29047"/>
    <cellStyle name="Normal 2 10 38" xfId="29048"/>
    <cellStyle name="Normal 2 10 38 2" xfId="29049"/>
    <cellStyle name="Normal 2 10 39" xfId="29050"/>
    <cellStyle name="Normal 2 10 39 2" xfId="29051"/>
    <cellStyle name="Normal 2 10 4" xfId="6029"/>
    <cellStyle name="Normal 2 10 4 2" xfId="29053"/>
    <cellStyle name="Normal 2 10 4 3" xfId="29052"/>
    <cellStyle name="Normal 2 10 40" xfId="29054"/>
    <cellStyle name="Normal 2 10 40 2" xfId="29055"/>
    <cellStyle name="Normal 2 10 41" xfId="29056"/>
    <cellStyle name="Normal 2 10 41 2" xfId="29057"/>
    <cellStyle name="Normal 2 10 42" xfId="29058"/>
    <cellStyle name="Normal 2 10 42 2" xfId="29059"/>
    <cellStyle name="Normal 2 10 43" xfId="29060"/>
    <cellStyle name="Normal 2 10 43 2" xfId="29061"/>
    <cellStyle name="Normal 2 10 44" xfId="29062"/>
    <cellStyle name="Normal 2 10 44 2" xfId="29063"/>
    <cellStyle name="Normal 2 10 45" xfId="29064"/>
    <cellStyle name="Normal 2 10 45 2" xfId="29065"/>
    <cellStyle name="Normal 2 10 46" xfId="29066"/>
    <cellStyle name="Normal 2 10 46 2" xfId="29067"/>
    <cellStyle name="Normal 2 10 47" xfId="29068"/>
    <cellStyle name="Normal 2 10 48" xfId="29069"/>
    <cellStyle name="Normal 2 10 49" xfId="29070"/>
    <cellStyle name="Normal 2 10 5" xfId="8941"/>
    <cellStyle name="Normal 2 10 5 2" xfId="29072"/>
    <cellStyle name="Normal 2 10 5 3" xfId="29071"/>
    <cellStyle name="Normal 2 10 50" xfId="29073"/>
    <cellStyle name="Normal 2 10 51" xfId="29074"/>
    <cellStyle name="Normal 2 10 52" xfId="29075"/>
    <cellStyle name="Normal 2 10 53" xfId="29076"/>
    <cellStyle name="Normal 2 10 54" xfId="29077"/>
    <cellStyle name="Normal 2 10 55" xfId="29078"/>
    <cellStyle name="Normal 2 10 56" xfId="29079"/>
    <cellStyle name="Normal 2 10 57" xfId="29080"/>
    <cellStyle name="Normal 2 10 58" xfId="29081"/>
    <cellStyle name="Normal 2 10 59" xfId="29082"/>
    <cellStyle name="Normal 2 10 6" xfId="11855"/>
    <cellStyle name="Normal 2 10 6 2" xfId="29084"/>
    <cellStyle name="Normal 2 10 6 3" xfId="29083"/>
    <cellStyle name="Normal 2 10 60" xfId="29085"/>
    <cellStyle name="Normal 2 10 61" xfId="29086"/>
    <cellStyle name="Normal 2 10 62" xfId="29087"/>
    <cellStyle name="Normal 2 10 63" xfId="29088"/>
    <cellStyle name="Normal 2 10 64" xfId="29089"/>
    <cellStyle name="Normal 2 10 65" xfId="29090"/>
    <cellStyle name="Normal 2 10 66" xfId="29091"/>
    <cellStyle name="Normal 2 10 67" xfId="29092"/>
    <cellStyle name="Normal 2 10 68" xfId="29093"/>
    <cellStyle name="Normal 2 10 69" xfId="29094"/>
    <cellStyle name="Normal 2 10 7" xfId="14767"/>
    <cellStyle name="Normal 2 10 7 2" xfId="29096"/>
    <cellStyle name="Normal 2 10 7 3" xfId="29095"/>
    <cellStyle name="Normal 2 10 70" xfId="29097"/>
    <cellStyle name="Normal 2 10 71" xfId="29098"/>
    <cellStyle name="Normal 2 10 72" xfId="29099"/>
    <cellStyle name="Normal 2 10 73" xfId="29100"/>
    <cellStyle name="Normal 2 10 74" xfId="29101"/>
    <cellStyle name="Normal 2 10 75" xfId="29102"/>
    <cellStyle name="Normal 2 10 76" xfId="29103"/>
    <cellStyle name="Normal 2 10 77" xfId="29104"/>
    <cellStyle name="Normal 2 10 78" xfId="29105"/>
    <cellStyle name="Normal 2 10 79" xfId="29106"/>
    <cellStyle name="Normal 2 10 8" xfId="29107"/>
    <cellStyle name="Normal 2 10 8 2" xfId="29108"/>
    <cellStyle name="Normal 2 10 80" xfId="29109"/>
    <cellStyle name="Normal 2 10 81" xfId="29110"/>
    <cellStyle name="Normal 2 10 82" xfId="29111"/>
    <cellStyle name="Normal 2 10 83" xfId="29112"/>
    <cellStyle name="Normal 2 10 84" xfId="29113"/>
    <cellStyle name="Normal 2 10 85" xfId="29114"/>
    <cellStyle name="Normal 2 10 86" xfId="29115"/>
    <cellStyle name="Normal 2 10 87" xfId="29116"/>
    <cellStyle name="Normal 2 10 88" xfId="29117"/>
    <cellStyle name="Normal 2 10 89" xfId="29118"/>
    <cellStyle name="Normal 2 10 9" xfId="29119"/>
    <cellStyle name="Normal 2 10 9 2" xfId="29120"/>
    <cellStyle name="Normal 2 10 90" xfId="29121"/>
    <cellStyle name="Normal 2 10 91" xfId="29122"/>
    <cellStyle name="Normal 2 10 92" xfId="29123"/>
    <cellStyle name="Normal 2 10 93" xfId="29124"/>
    <cellStyle name="Normal 2 10 94" xfId="29125"/>
    <cellStyle name="Normal 2 10 95" xfId="29126"/>
    <cellStyle name="Normal 2 10 96" xfId="29127"/>
    <cellStyle name="Normal 2 10 97" xfId="29128"/>
    <cellStyle name="Normal 2 10 98" xfId="29129"/>
    <cellStyle name="Normal 2 10 99" xfId="29130"/>
    <cellStyle name="Normal 2 100" xfId="29131"/>
    <cellStyle name="Normal 2 101" xfId="29132"/>
    <cellStyle name="Normal 2 102" xfId="29133"/>
    <cellStyle name="Normal 2 103" xfId="29134"/>
    <cellStyle name="Normal 2 104" xfId="29135"/>
    <cellStyle name="Normal 2 105" xfId="29136"/>
    <cellStyle name="Normal 2 106" xfId="29137"/>
    <cellStyle name="Normal 2 107" xfId="29138"/>
    <cellStyle name="Normal 2 108" xfId="29139"/>
    <cellStyle name="Normal 2 109" xfId="29140"/>
    <cellStyle name="Normal 2 11" xfId="671"/>
    <cellStyle name="Normal 2 11 10" xfId="29142"/>
    <cellStyle name="Normal 2 11 10 2" xfId="29143"/>
    <cellStyle name="Normal 2 11 100" xfId="19471"/>
    <cellStyle name="Normal 2 11 101" xfId="1990"/>
    <cellStyle name="Normal 2 11 102" xfId="55443"/>
    <cellStyle name="Normal 2 11 11" xfId="29144"/>
    <cellStyle name="Normal 2 11 11 2" xfId="29145"/>
    <cellStyle name="Normal 2 11 12" xfId="29146"/>
    <cellStyle name="Normal 2 11 12 2" xfId="29147"/>
    <cellStyle name="Normal 2 11 13" xfId="29148"/>
    <cellStyle name="Normal 2 11 13 2" xfId="29149"/>
    <cellStyle name="Normal 2 11 14" xfId="29150"/>
    <cellStyle name="Normal 2 11 14 2" xfId="29151"/>
    <cellStyle name="Normal 2 11 15" xfId="29152"/>
    <cellStyle name="Normal 2 11 15 2" xfId="29153"/>
    <cellStyle name="Normal 2 11 16" xfId="29154"/>
    <cellStyle name="Normal 2 11 16 2" xfId="29155"/>
    <cellStyle name="Normal 2 11 17" xfId="29156"/>
    <cellStyle name="Normal 2 11 17 2" xfId="29157"/>
    <cellStyle name="Normal 2 11 18" xfId="29158"/>
    <cellStyle name="Normal 2 11 18 2" xfId="29159"/>
    <cellStyle name="Normal 2 11 19" xfId="29160"/>
    <cellStyle name="Normal 2 11 19 2" xfId="29161"/>
    <cellStyle name="Normal 2 11 2" xfId="4907"/>
    <cellStyle name="Normal 2 11 2 2" xfId="29163"/>
    <cellStyle name="Normal 2 11 2 3" xfId="29162"/>
    <cellStyle name="Normal 2 11 20" xfId="29164"/>
    <cellStyle name="Normal 2 11 20 2" xfId="29165"/>
    <cellStyle name="Normal 2 11 21" xfId="29166"/>
    <cellStyle name="Normal 2 11 21 2" xfId="29167"/>
    <cellStyle name="Normal 2 11 22" xfId="29168"/>
    <cellStyle name="Normal 2 11 22 2" xfId="29169"/>
    <cellStyle name="Normal 2 11 23" xfId="29170"/>
    <cellStyle name="Normal 2 11 23 2" xfId="29171"/>
    <cellStyle name="Normal 2 11 24" xfId="29172"/>
    <cellStyle name="Normal 2 11 24 2" xfId="29173"/>
    <cellStyle name="Normal 2 11 25" xfId="29174"/>
    <cellStyle name="Normal 2 11 25 2" xfId="29175"/>
    <cellStyle name="Normal 2 11 26" xfId="29176"/>
    <cellStyle name="Normal 2 11 26 2" xfId="29177"/>
    <cellStyle name="Normal 2 11 27" xfId="29178"/>
    <cellStyle name="Normal 2 11 27 2" xfId="29179"/>
    <cellStyle name="Normal 2 11 28" xfId="29180"/>
    <cellStyle name="Normal 2 11 28 2" xfId="29181"/>
    <cellStyle name="Normal 2 11 29" xfId="29182"/>
    <cellStyle name="Normal 2 11 29 2" xfId="29183"/>
    <cellStyle name="Normal 2 11 3" xfId="7821"/>
    <cellStyle name="Normal 2 11 3 2" xfId="29185"/>
    <cellStyle name="Normal 2 11 3 3" xfId="29184"/>
    <cellStyle name="Normal 2 11 30" xfId="29186"/>
    <cellStyle name="Normal 2 11 30 2" xfId="29187"/>
    <cellStyle name="Normal 2 11 31" xfId="29188"/>
    <cellStyle name="Normal 2 11 31 2" xfId="29189"/>
    <cellStyle name="Normal 2 11 32" xfId="29190"/>
    <cellStyle name="Normal 2 11 32 2" xfId="29191"/>
    <cellStyle name="Normal 2 11 33" xfId="29192"/>
    <cellStyle name="Normal 2 11 33 2" xfId="29193"/>
    <cellStyle name="Normal 2 11 34" xfId="29194"/>
    <cellStyle name="Normal 2 11 34 2" xfId="29195"/>
    <cellStyle name="Normal 2 11 35" xfId="29196"/>
    <cellStyle name="Normal 2 11 35 2" xfId="29197"/>
    <cellStyle name="Normal 2 11 36" xfId="29198"/>
    <cellStyle name="Normal 2 11 36 2" xfId="29199"/>
    <cellStyle name="Normal 2 11 37" xfId="29200"/>
    <cellStyle name="Normal 2 11 37 2" xfId="29201"/>
    <cellStyle name="Normal 2 11 38" xfId="29202"/>
    <cellStyle name="Normal 2 11 38 2" xfId="29203"/>
    <cellStyle name="Normal 2 11 39" xfId="29204"/>
    <cellStyle name="Normal 2 11 39 2" xfId="29205"/>
    <cellStyle name="Normal 2 11 4" xfId="10735"/>
    <cellStyle name="Normal 2 11 4 2" xfId="29207"/>
    <cellStyle name="Normal 2 11 4 3" xfId="29206"/>
    <cellStyle name="Normal 2 11 40" xfId="29208"/>
    <cellStyle name="Normal 2 11 40 2" xfId="29209"/>
    <cellStyle name="Normal 2 11 41" xfId="29210"/>
    <cellStyle name="Normal 2 11 41 2" xfId="29211"/>
    <cellStyle name="Normal 2 11 42" xfId="29212"/>
    <cellStyle name="Normal 2 11 42 2" xfId="29213"/>
    <cellStyle name="Normal 2 11 43" xfId="29214"/>
    <cellStyle name="Normal 2 11 43 2" xfId="29215"/>
    <cellStyle name="Normal 2 11 44" xfId="29216"/>
    <cellStyle name="Normal 2 11 44 2" xfId="29217"/>
    <cellStyle name="Normal 2 11 45" xfId="29218"/>
    <cellStyle name="Normal 2 11 46" xfId="29219"/>
    <cellStyle name="Normal 2 11 47" xfId="29220"/>
    <cellStyle name="Normal 2 11 48" xfId="29221"/>
    <cellStyle name="Normal 2 11 49" xfId="29222"/>
    <cellStyle name="Normal 2 11 5" xfId="13647"/>
    <cellStyle name="Normal 2 11 5 2" xfId="29224"/>
    <cellStyle name="Normal 2 11 5 3" xfId="29223"/>
    <cellStyle name="Normal 2 11 50" xfId="29225"/>
    <cellStyle name="Normal 2 11 51" xfId="29226"/>
    <cellStyle name="Normal 2 11 52" xfId="29227"/>
    <cellStyle name="Normal 2 11 53" xfId="29228"/>
    <cellStyle name="Normal 2 11 54" xfId="29229"/>
    <cellStyle name="Normal 2 11 55" xfId="29230"/>
    <cellStyle name="Normal 2 11 56" xfId="29231"/>
    <cellStyle name="Normal 2 11 57" xfId="29232"/>
    <cellStyle name="Normal 2 11 58" xfId="29233"/>
    <cellStyle name="Normal 2 11 59" xfId="29234"/>
    <cellStyle name="Normal 2 11 6" xfId="16559"/>
    <cellStyle name="Normal 2 11 6 2" xfId="29236"/>
    <cellStyle name="Normal 2 11 6 3" xfId="29235"/>
    <cellStyle name="Normal 2 11 60" xfId="29237"/>
    <cellStyle name="Normal 2 11 61" xfId="29238"/>
    <cellStyle name="Normal 2 11 62" xfId="29239"/>
    <cellStyle name="Normal 2 11 63" xfId="29240"/>
    <cellStyle name="Normal 2 11 64" xfId="29241"/>
    <cellStyle name="Normal 2 11 65" xfId="29242"/>
    <cellStyle name="Normal 2 11 66" xfId="29243"/>
    <cellStyle name="Normal 2 11 67" xfId="29244"/>
    <cellStyle name="Normal 2 11 68" xfId="29245"/>
    <cellStyle name="Normal 2 11 69" xfId="29246"/>
    <cellStyle name="Normal 2 11 7" xfId="29247"/>
    <cellStyle name="Normal 2 11 7 2" xfId="29248"/>
    <cellStyle name="Normal 2 11 70" xfId="29249"/>
    <cellStyle name="Normal 2 11 71" xfId="29250"/>
    <cellStyle name="Normal 2 11 72" xfId="29251"/>
    <cellStyle name="Normal 2 11 73" xfId="29252"/>
    <cellStyle name="Normal 2 11 74" xfId="29253"/>
    <cellStyle name="Normal 2 11 75" xfId="29254"/>
    <cellStyle name="Normal 2 11 76" xfId="29255"/>
    <cellStyle name="Normal 2 11 77" xfId="29256"/>
    <cellStyle name="Normal 2 11 78" xfId="29257"/>
    <cellStyle name="Normal 2 11 79" xfId="29258"/>
    <cellStyle name="Normal 2 11 8" xfId="29259"/>
    <cellStyle name="Normal 2 11 8 2" xfId="29260"/>
    <cellStyle name="Normal 2 11 80" xfId="29261"/>
    <cellStyle name="Normal 2 11 81" xfId="29262"/>
    <cellStyle name="Normal 2 11 82" xfId="29263"/>
    <cellStyle name="Normal 2 11 83" xfId="29264"/>
    <cellStyle name="Normal 2 11 84" xfId="29265"/>
    <cellStyle name="Normal 2 11 85" xfId="29266"/>
    <cellStyle name="Normal 2 11 86" xfId="29267"/>
    <cellStyle name="Normal 2 11 87" xfId="29268"/>
    <cellStyle name="Normal 2 11 88" xfId="29269"/>
    <cellStyle name="Normal 2 11 89" xfId="29270"/>
    <cellStyle name="Normal 2 11 9" xfId="29271"/>
    <cellStyle name="Normal 2 11 9 2" xfId="29272"/>
    <cellStyle name="Normal 2 11 90" xfId="29273"/>
    <cellStyle name="Normal 2 11 91" xfId="29274"/>
    <cellStyle name="Normal 2 11 92" xfId="29275"/>
    <cellStyle name="Normal 2 11 93" xfId="29276"/>
    <cellStyle name="Normal 2 11 94" xfId="29277"/>
    <cellStyle name="Normal 2 11 95" xfId="29278"/>
    <cellStyle name="Normal 2 11 96" xfId="29279"/>
    <cellStyle name="Normal 2 11 97" xfId="29280"/>
    <cellStyle name="Normal 2 11 98" xfId="29281"/>
    <cellStyle name="Normal 2 11 99" xfId="29141"/>
    <cellStyle name="Normal 2 110" xfId="29282"/>
    <cellStyle name="Normal 2 111" xfId="29283"/>
    <cellStyle name="Normal 2 112" xfId="29284"/>
    <cellStyle name="Normal 2 113" xfId="29285"/>
    <cellStyle name="Normal 2 114" xfId="29286"/>
    <cellStyle name="Normal 2 115" xfId="29287"/>
    <cellStyle name="Normal 2 116" xfId="29288"/>
    <cellStyle name="Normal 2 117" xfId="29289"/>
    <cellStyle name="Normal 2 118" xfId="29290"/>
    <cellStyle name="Normal 2 119" xfId="29291"/>
    <cellStyle name="Normal 2 12" xfId="926"/>
    <cellStyle name="Normal 2 12 10" xfId="29293"/>
    <cellStyle name="Normal 2 12 10 2" xfId="29294"/>
    <cellStyle name="Normal 2 12 100" xfId="18575"/>
    <cellStyle name="Normal 2 12 101" xfId="4011"/>
    <cellStyle name="Normal 2 12 102" xfId="55441"/>
    <cellStyle name="Normal 2 12 11" xfId="29295"/>
    <cellStyle name="Normal 2 12 11 2" xfId="29296"/>
    <cellStyle name="Normal 2 12 12" xfId="29297"/>
    <cellStyle name="Normal 2 12 12 2" xfId="29298"/>
    <cellStyle name="Normal 2 12 13" xfId="29299"/>
    <cellStyle name="Normal 2 12 13 2" xfId="29300"/>
    <cellStyle name="Normal 2 12 14" xfId="29301"/>
    <cellStyle name="Normal 2 12 14 2" xfId="29302"/>
    <cellStyle name="Normal 2 12 15" xfId="29303"/>
    <cellStyle name="Normal 2 12 15 2" xfId="29304"/>
    <cellStyle name="Normal 2 12 16" xfId="29305"/>
    <cellStyle name="Normal 2 12 16 2" xfId="29306"/>
    <cellStyle name="Normal 2 12 17" xfId="29307"/>
    <cellStyle name="Normal 2 12 17 2" xfId="29308"/>
    <cellStyle name="Normal 2 12 18" xfId="29309"/>
    <cellStyle name="Normal 2 12 18 2" xfId="29310"/>
    <cellStyle name="Normal 2 12 19" xfId="29311"/>
    <cellStyle name="Normal 2 12 19 2" xfId="29312"/>
    <cellStyle name="Normal 2 12 2" xfId="6925"/>
    <cellStyle name="Normal 2 12 2 2" xfId="29314"/>
    <cellStyle name="Normal 2 12 2 3" xfId="29313"/>
    <cellStyle name="Normal 2 12 20" xfId="29315"/>
    <cellStyle name="Normal 2 12 20 2" xfId="29316"/>
    <cellStyle name="Normal 2 12 21" xfId="29317"/>
    <cellStyle name="Normal 2 12 21 2" xfId="29318"/>
    <cellStyle name="Normal 2 12 22" xfId="29319"/>
    <cellStyle name="Normal 2 12 22 2" xfId="29320"/>
    <cellStyle name="Normal 2 12 23" xfId="29321"/>
    <cellStyle name="Normal 2 12 23 2" xfId="29322"/>
    <cellStyle name="Normal 2 12 24" xfId="29323"/>
    <cellStyle name="Normal 2 12 24 2" xfId="29324"/>
    <cellStyle name="Normal 2 12 25" xfId="29325"/>
    <cellStyle name="Normal 2 12 25 2" xfId="29326"/>
    <cellStyle name="Normal 2 12 26" xfId="29327"/>
    <cellStyle name="Normal 2 12 26 2" xfId="29328"/>
    <cellStyle name="Normal 2 12 27" xfId="29329"/>
    <cellStyle name="Normal 2 12 27 2" xfId="29330"/>
    <cellStyle name="Normal 2 12 28" xfId="29331"/>
    <cellStyle name="Normal 2 12 28 2" xfId="29332"/>
    <cellStyle name="Normal 2 12 29" xfId="29333"/>
    <cellStyle name="Normal 2 12 29 2" xfId="29334"/>
    <cellStyle name="Normal 2 12 3" xfId="9839"/>
    <cellStyle name="Normal 2 12 3 2" xfId="29336"/>
    <cellStyle name="Normal 2 12 3 3" xfId="29335"/>
    <cellStyle name="Normal 2 12 30" xfId="29337"/>
    <cellStyle name="Normal 2 12 30 2" xfId="29338"/>
    <cellStyle name="Normal 2 12 31" xfId="29339"/>
    <cellStyle name="Normal 2 12 31 2" xfId="29340"/>
    <cellStyle name="Normal 2 12 32" xfId="29341"/>
    <cellStyle name="Normal 2 12 32 2" xfId="29342"/>
    <cellStyle name="Normal 2 12 33" xfId="29343"/>
    <cellStyle name="Normal 2 12 33 2" xfId="29344"/>
    <cellStyle name="Normal 2 12 34" xfId="29345"/>
    <cellStyle name="Normal 2 12 34 2" xfId="29346"/>
    <cellStyle name="Normal 2 12 35" xfId="29347"/>
    <cellStyle name="Normal 2 12 35 2" xfId="29348"/>
    <cellStyle name="Normal 2 12 36" xfId="29349"/>
    <cellStyle name="Normal 2 12 36 2" xfId="29350"/>
    <cellStyle name="Normal 2 12 37" xfId="29351"/>
    <cellStyle name="Normal 2 12 37 2" xfId="29352"/>
    <cellStyle name="Normal 2 12 38" xfId="29353"/>
    <cellStyle name="Normal 2 12 38 2" xfId="29354"/>
    <cellStyle name="Normal 2 12 39" xfId="29355"/>
    <cellStyle name="Normal 2 12 39 2" xfId="29356"/>
    <cellStyle name="Normal 2 12 4" xfId="12751"/>
    <cellStyle name="Normal 2 12 4 2" xfId="29358"/>
    <cellStyle name="Normal 2 12 4 3" xfId="29357"/>
    <cellStyle name="Normal 2 12 40" xfId="29359"/>
    <cellStyle name="Normal 2 12 40 2" xfId="29360"/>
    <cellStyle name="Normal 2 12 41" xfId="29361"/>
    <cellStyle name="Normal 2 12 41 2" xfId="29362"/>
    <cellStyle name="Normal 2 12 42" xfId="29363"/>
    <cellStyle name="Normal 2 12 42 2" xfId="29364"/>
    <cellStyle name="Normal 2 12 43" xfId="29365"/>
    <cellStyle name="Normal 2 12 43 2" xfId="29366"/>
    <cellStyle name="Normal 2 12 44" xfId="29367"/>
    <cellStyle name="Normal 2 12 44 2" xfId="29368"/>
    <cellStyle name="Normal 2 12 45" xfId="29369"/>
    <cellStyle name="Normal 2 12 46" xfId="29370"/>
    <cellStyle name="Normal 2 12 47" xfId="29371"/>
    <cellStyle name="Normal 2 12 48" xfId="29372"/>
    <cellStyle name="Normal 2 12 49" xfId="29373"/>
    <cellStyle name="Normal 2 12 5" xfId="15663"/>
    <cellStyle name="Normal 2 12 5 2" xfId="29375"/>
    <cellStyle name="Normal 2 12 5 3" xfId="29374"/>
    <cellStyle name="Normal 2 12 50" xfId="29376"/>
    <cellStyle name="Normal 2 12 51" xfId="29377"/>
    <cellStyle name="Normal 2 12 52" xfId="29378"/>
    <cellStyle name="Normal 2 12 53" xfId="29379"/>
    <cellStyle name="Normal 2 12 54" xfId="29380"/>
    <cellStyle name="Normal 2 12 55" xfId="29381"/>
    <cellStyle name="Normal 2 12 56" xfId="29382"/>
    <cellStyle name="Normal 2 12 57" xfId="29383"/>
    <cellStyle name="Normal 2 12 58" xfId="29384"/>
    <cellStyle name="Normal 2 12 59" xfId="29385"/>
    <cellStyle name="Normal 2 12 6" xfId="29386"/>
    <cellStyle name="Normal 2 12 6 2" xfId="29387"/>
    <cellStyle name="Normal 2 12 60" xfId="29388"/>
    <cellStyle name="Normal 2 12 61" xfId="29389"/>
    <cellStyle name="Normal 2 12 62" xfId="29390"/>
    <cellStyle name="Normal 2 12 63" xfId="29391"/>
    <cellStyle name="Normal 2 12 64" xfId="29392"/>
    <cellStyle name="Normal 2 12 65" xfId="29393"/>
    <cellStyle name="Normal 2 12 66" xfId="29394"/>
    <cellStyle name="Normal 2 12 67" xfId="29395"/>
    <cellStyle name="Normal 2 12 68" xfId="29396"/>
    <cellStyle name="Normal 2 12 69" xfId="29397"/>
    <cellStyle name="Normal 2 12 7" xfId="29398"/>
    <cellStyle name="Normal 2 12 7 2" xfId="29399"/>
    <cellStyle name="Normal 2 12 70" xfId="29400"/>
    <cellStyle name="Normal 2 12 71" xfId="29401"/>
    <cellStyle name="Normal 2 12 72" xfId="29402"/>
    <cellStyle name="Normal 2 12 73" xfId="29403"/>
    <cellStyle name="Normal 2 12 74" xfId="29404"/>
    <cellStyle name="Normal 2 12 75" xfId="29405"/>
    <cellStyle name="Normal 2 12 76" xfId="29406"/>
    <cellStyle name="Normal 2 12 77" xfId="29407"/>
    <cellStyle name="Normal 2 12 78" xfId="29408"/>
    <cellStyle name="Normal 2 12 79" xfId="29409"/>
    <cellStyle name="Normal 2 12 8" xfId="29410"/>
    <cellStyle name="Normal 2 12 8 2" xfId="29411"/>
    <cellStyle name="Normal 2 12 80" xfId="29412"/>
    <cellStyle name="Normal 2 12 81" xfId="29413"/>
    <cellStyle name="Normal 2 12 82" xfId="29414"/>
    <cellStyle name="Normal 2 12 83" xfId="29415"/>
    <cellStyle name="Normal 2 12 84" xfId="29416"/>
    <cellStyle name="Normal 2 12 85" xfId="29417"/>
    <cellStyle name="Normal 2 12 86" xfId="29418"/>
    <cellStyle name="Normal 2 12 87" xfId="29419"/>
    <cellStyle name="Normal 2 12 88" xfId="29420"/>
    <cellStyle name="Normal 2 12 89" xfId="29421"/>
    <cellStyle name="Normal 2 12 9" xfId="29422"/>
    <cellStyle name="Normal 2 12 9 2" xfId="29423"/>
    <cellStyle name="Normal 2 12 90" xfId="29424"/>
    <cellStyle name="Normal 2 12 91" xfId="29425"/>
    <cellStyle name="Normal 2 12 92" xfId="29426"/>
    <cellStyle name="Normal 2 12 93" xfId="29427"/>
    <cellStyle name="Normal 2 12 94" xfId="29428"/>
    <cellStyle name="Normal 2 12 95" xfId="29429"/>
    <cellStyle name="Normal 2 12 96" xfId="29430"/>
    <cellStyle name="Normal 2 12 97" xfId="29431"/>
    <cellStyle name="Normal 2 12 98" xfId="29432"/>
    <cellStyle name="Normal 2 12 99" xfId="29292"/>
    <cellStyle name="Normal 2 120" xfId="29433"/>
    <cellStyle name="Normal 2 121" xfId="29434"/>
    <cellStyle name="Normal 2 122" xfId="29435"/>
    <cellStyle name="Normal 2 123" xfId="29436"/>
    <cellStyle name="Normal 2 124" xfId="54421"/>
    <cellStyle name="Normal 2 125" xfId="17567"/>
    <cellStyle name="Normal 2 126" xfId="1034"/>
    <cellStyle name="Normal 2 13" xfId="3001"/>
    <cellStyle name="Normal 2 13 2" xfId="29438"/>
    <cellStyle name="Normal 2 13 3" xfId="29437"/>
    <cellStyle name="Normal 2 13 4" xfId="55558"/>
    <cellStyle name="Normal 2 14" xfId="5917"/>
    <cellStyle name="Normal 2 14 2" xfId="29440"/>
    <cellStyle name="Normal 2 14 3" xfId="29439"/>
    <cellStyle name="Normal 2 14 4" xfId="55593"/>
    <cellStyle name="Normal 2 15" xfId="8829"/>
    <cellStyle name="Normal 2 15 2" xfId="29442"/>
    <cellStyle name="Normal 2 15 3" xfId="29441"/>
    <cellStyle name="Normal 2 16" xfId="11743"/>
    <cellStyle name="Normal 2 16 2" xfId="29444"/>
    <cellStyle name="Normal 2 16 3" xfId="29443"/>
    <cellStyle name="Normal 2 17" xfId="14655"/>
    <cellStyle name="Normal 2 17 2" xfId="29446"/>
    <cellStyle name="Normal 2 17 3" xfId="29445"/>
    <cellStyle name="Normal 2 18" xfId="29447"/>
    <cellStyle name="Normal 2 18 2" xfId="29448"/>
    <cellStyle name="Normal 2 19" xfId="29449"/>
    <cellStyle name="Normal 2 19 2" xfId="29450"/>
    <cellStyle name="Normal 2 2" xfId="672"/>
    <cellStyle name="Normal 2 2 10" xfId="54459"/>
    <cellStyle name="Normal 2 2 2" xfId="673"/>
    <cellStyle name="Normal 2 2 2 2" xfId="674"/>
    <cellStyle name="Normal 2 2 2 2 2" xfId="55446"/>
    <cellStyle name="Normal 2 2 2 3" xfId="29451"/>
    <cellStyle name="Normal 2 2 2 3 2" xfId="55445"/>
    <cellStyle name="Normal 2 2 2 4" xfId="54518"/>
    <cellStyle name="Normal 2 2 3" xfId="675"/>
    <cellStyle name="Normal 2 2 3 2" xfId="676"/>
    <cellStyle name="Normal 2 2 3 2 2" xfId="55448"/>
    <cellStyle name="Normal 2 2 3 3" xfId="1180"/>
    <cellStyle name="Normal 2 2 3 3 2" xfId="55447"/>
    <cellStyle name="Normal 2 2 3 4" xfId="54545"/>
    <cellStyle name="Normal 2 2 4" xfId="677"/>
    <cellStyle name="Normal 2 2 4 2" xfId="55449"/>
    <cellStyle name="Normal 2 2 4 3" xfId="54569"/>
    <cellStyle name="Normal 2 2 5" xfId="678"/>
    <cellStyle name="Normal 2 2 5 2" xfId="55450"/>
    <cellStyle name="Normal 2 2 5 3" xfId="54629"/>
    <cellStyle name="Normal 2 2 6" xfId="679"/>
    <cellStyle name="Normal 2 2 6 2" xfId="55451"/>
    <cellStyle name="Normal 2 2 6 3" xfId="54780"/>
    <cellStyle name="Normal 2 2 7" xfId="986"/>
    <cellStyle name="Normal 2 2 7 2" xfId="55213"/>
    <cellStyle name="Normal 2 2 8" xfId="55444"/>
    <cellStyle name="Normal 2 2 9" xfId="55789"/>
    <cellStyle name="Normal 2 20" xfId="29452"/>
    <cellStyle name="Normal 2 20 2" xfId="29453"/>
    <cellStyle name="Normal 2 21" xfId="29454"/>
    <cellStyle name="Normal 2 21 2" xfId="29455"/>
    <cellStyle name="Normal 2 22" xfId="29456"/>
    <cellStyle name="Normal 2 22 2" xfId="29457"/>
    <cellStyle name="Normal 2 23" xfId="29458"/>
    <cellStyle name="Normal 2 23 2" xfId="29459"/>
    <cellStyle name="Normal 2 24" xfId="29460"/>
    <cellStyle name="Normal 2 24 2" xfId="29461"/>
    <cellStyle name="Normal 2 25" xfId="29462"/>
    <cellStyle name="Normal 2 25 2" xfId="29463"/>
    <cellStyle name="Normal 2 26" xfId="29464"/>
    <cellStyle name="Normal 2 26 2" xfId="29465"/>
    <cellStyle name="Normal 2 27" xfId="29466"/>
    <cellStyle name="Normal 2 27 2" xfId="29467"/>
    <cellStyle name="Normal 2 28" xfId="29468"/>
    <cellStyle name="Normal 2 28 2" xfId="29469"/>
    <cellStyle name="Normal 2 29" xfId="29470"/>
    <cellStyle name="Normal 2 29 2" xfId="29471"/>
    <cellStyle name="Normal 2 3" xfId="680"/>
    <cellStyle name="Normal 2 3 10" xfId="1206"/>
    <cellStyle name="Normal 2 3 11" xfId="985"/>
    <cellStyle name="Normal 2 3 12" xfId="55079"/>
    <cellStyle name="Normal 2 3 2" xfId="681"/>
    <cellStyle name="Normal 2 3 2 2" xfId="682"/>
    <cellStyle name="Normal 2 3 2 2 2" xfId="29473"/>
    <cellStyle name="Normal 2 3 2 2 3" xfId="5131"/>
    <cellStyle name="Normal 2 3 2 2 4" xfId="55454"/>
    <cellStyle name="Normal 2 3 2 3" xfId="8045"/>
    <cellStyle name="Normal 2 3 2 4" xfId="10959"/>
    <cellStyle name="Normal 2 3 2 5" xfId="13871"/>
    <cellStyle name="Normal 2 3 2 6" xfId="16783"/>
    <cellStyle name="Normal 2 3 2 7" xfId="19695"/>
    <cellStyle name="Normal 2 3 2 8" xfId="2215"/>
    <cellStyle name="Normal 2 3 2 9" xfId="55453"/>
    <cellStyle name="Normal 2 3 3" xfId="683"/>
    <cellStyle name="Normal 2 3 3 2" xfId="684"/>
    <cellStyle name="Normal 2 3 3 2 2" xfId="7037"/>
    <cellStyle name="Normal 2 3 3 2 3" xfId="55456"/>
    <cellStyle name="Normal 2 3 3 3" xfId="9951"/>
    <cellStyle name="Normal 2 3 3 4" xfId="12863"/>
    <cellStyle name="Normal 2 3 3 5" xfId="15775"/>
    <cellStyle name="Normal 2 3 3 6" xfId="18687"/>
    <cellStyle name="Normal 2 3 3 7" xfId="4123"/>
    <cellStyle name="Normal 2 3 3 8" xfId="55455"/>
    <cellStyle name="Normal 2 3 4" xfId="685"/>
    <cellStyle name="Normal 2 3 4 2" xfId="29472"/>
    <cellStyle name="Normal 2 3 4 3" xfId="3225"/>
    <cellStyle name="Normal 2 3 4 4" xfId="55457"/>
    <cellStyle name="Normal 2 3 5" xfId="686"/>
    <cellStyle name="Normal 2 3 5 2" xfId="6141"/>
    <cellStyle name="Normal 2 3 5 3" xfId="55458"/>
    <cellStyle name="Normal 2 3 6" xfId="687"/>
    <cellStyle name="Normal 2 3 6 2" xfId="9053"/>
    <cellStyle name="Normal 2 3 6 3" xfId="55459"/>
    <cellStyle name="Normal 2 3 7" xfId="11967"/>
    <cellStyle name="Normal 2 3 7 2" xfId="55452"/>
    <cellStyle name="Normal 2 3 8" xfId="14879"/>
    <cellStyle name="Normal 2 3 8 2" xfId="55912"/>
    <cellStyle name="Normal 2 3 9" xfId="17791"/>
    <cellStyle name="Normal 2 30" xfId="29474"/>
    <cellStyle name="Normal 2 30 2" xfId="29475"/>
    <cellStyle name="Normal 2 31" xfId="29476"/>
    <cellStyle name="Normal 2 31 2" xfId="29477"/>
    <cellStyle name="Normal 2 32" xfId="29478"/>
    <cellStyle name="Normal 2 32 2" xfId="29479"/>
    <cellStyle name="Normal 2 33" xfId="29480"/>
    <cellStyle name="Normal 2 33 2" xfId="29481"/>
    <cellStyle name="Normal 2 34" xfId="29482"/>
    <cellStyle name="Normal 2 34 2" xfId="29483"/>
    <cellStyle name="Normal 2 35" xfId="29484"/>
    <cellStyle name="Normal 2 35 2" xfId="29485"/>
    <cellStyle name="Normal 2 36" xfId="29486"/>
    <cellStyle name="Normal 2 36 2" xfId="29487"/>
    <cellStyle name="Normal 2 37" xfId="29488"/>
    <cellStyle name="Normal 2 37 2" xfId="29489"/>
    <cellStyle name="Normal 2 38" xfId="29490"/>
    <cellStyle name="Normal 2 38 2" xfId="29491"/>
    <cellStyle name="Normal 2 39" xfId="29492"/>
    <cellStyle name="Normal 2 39 2" xfId="29493"/>
    <cellStyle name="Normal 2 4" xfId="688"/>
    <cellStyle name="Normal 2 4 10" xfId="1318"/>
    <cellStyle name="Normal 2 4 11" xfId="55460"/>
    <cellStyle name="Normal 2 4 2" xfId="689"/>
    <cellStyle name="Normal 2 4 2 2" xfId="690"/>
    <cellStyle name="Normal 2 4 2 2 2" xfId="29495"/>
    <cellStyle name="Normal 2 4 2 2 3" xfId="5243"/>
    <cellStyle name="Normal 2 4 2 2 4" xfId="55462"/>
    <cellStyle name="Normal 2 4 2 3" xfId="8157"/>
    <cellStyle name="Normal 2 4 2 4" xfId="11071"/>
    <cellStyle name="Normal 2 4 2 5" xfId="13983"/>
    <cellStyle name="Normal 2 4 2 6" xfId="16895"/>
    <cellStyle name="Normal 2 4 2 7" xfId="19807"/>
    <cellStyle name="Normal 2 4 2 8" xfId="2327"/>
    <cellStyle name="Normal 2 4 2 9" xfId="55461"/>
    <cellStyle name="Normal 2 4 3" xfId="691"/>
    <cellStyle name="Normal 2 4 3 2" xfId="692"/>
    <cellStyle name="Normal 2 4 3 2 2" xfId="7149"/>
    <cellStyle name="Normal 2 4 3 2 3" xfId="55464"/>
    <cellStyle name="Normal 2 4 3 3" xfId="10063"/>
    <cellStyle name="Normal 2 4 3 4" xfId="12975"/>
    <cellStyle name="Normal 2 4 3 5" xfId="15887"/>
    <cellStyle name="Normal 2 4 3 6" xfId="18799"/>
    <cellStyle name="Normal 2 4 3 7" xfId="4235"/>
    <cellStyle name="Normal 2 4 3 8" xfId="55463"/>
    <cellStyle name="Normal 2 4 4" xfId="693"/>
    <cellStyle name="Normal 2 4 4 2" xfId="29494"/>
    <cellStyle name="Normal 2 4 4 3" xfId="3337"/>
    <cellStyle name="Normal 2 4 4 4" xfId="55465"/>
    <cellStyle name="Normal 2 4 5" xfId="694"/>
    <cellStyle name="Normal 2 4 5 2" xfId="6253"/>
    <cellStyle name="Normal 2 4 5 3" xfId="55466"/>
    <cellStyle name="Normal 2 4 6" xfId="695"/>
    <cellStyle name="Normal 2 4 6 2" xfId="9165"/>
    <cellStyle name="Normal 2 4 6 3" xfId="55467"/>
    <cellStyle name="Normal 2 4 7" xfId="12079"/>
    <cellStyle name="Normal 2 4 8" xfId="14991"/>
    <cellStyle name="Normal 2 4 9" xfId="17903"/>
    <cellStyle name="Normal 2 40" xfId="29496"/>
    <cellStyle name="Normal 2 40 2" xfId="29497"/>
    <cellStyle name="Normal 2 41" xfId="29498"/>
    <cellStyle name="Normal 2 41 2" xfId="29499"/>
    <cellStyle name="Normal 2 42" xfId="29500"/>
    <cellStyle name="Normal 2 42 2" xfId="29501"/>
    <cellStyle name="Normal 2 43" xfId="29502"/>
    <cellStyle name="Normal 2 43 2" xfId="29503"/>
    <cellStyle name="Normal 2 44" xfId="29504"/>
    <cellStyle name="Normal 2 44 2" xfId="29505"/>
    <cellStyle name="Normal 2 45" xfId="29506"/>
    <cellStyle name="Normal 2 45 2" xfId="29507"/>
    <cellStyle name="Normal 2 46" xfId="29508"/>
    <cellStyle name="Normal 2 46 2" xfId="29509"/>
    <cellStyle name="Normal 2 47" xfId="29510"/>
    <cellStyle name="Normal 2 47 2" xfId="29511"/>
    <cellStyle name="Normal 2 48" xfId="29512"/>
    <cellStyle name="Normal 2 48 2" xfId="29513"/>
    <cellStyle name="Normal 2 49" xfId="29514"/>
    <cellStyle name="Normal 2 49 2" xfId="29515"/>
    <cellStyle name="Normal 2 5" xfId="696"/>
    <cellStyle name="Normal 2 5 10" xfId="1430"/>
    <cellStyle name="Normal 2 5 11" xfId="55468"/>
    <cellStyle name="Normal 2 5 2" xfId="697"/>
    <cellStyle name="Normal 2 5 2 2" xfId="698"/>
    <cellStyle name="Normal 2 5 2 2 2" xfId="29517"/>
    <cellStyle name="Normal 2 5 2 2 3" xfId="5355"/>
    <cellStyle name="Normal 2 5 2 2 4" xfId="55470"/>
    <cellStyle name="Normal 2 5 2 3" xfId="8269"/>
    <cellStyle name="Normal 2 5 2 4" xfId="11183"/>
    <cellStyle name="Normal 2 5 2 5" xfId="14095"/>
    <cellStyle name="Normal 2 5 2 6" xfId="17007"/>
    <cellStyle name="Normal 2 5 2 7" xfId="19919"/>
    <cellStyle name="Normal 2 5 2 8" xfId="2439"/>
    <cellStyle name="Normal 2 5 2 9" xfId="55469"/>
    <cellStyle name="Normal 2 5 3" xfId="699"/>
    <cellStyle name="Normal 2 5 3 2" xfId="7261"/>
    <cellStyle name="Normal 2 5 3 3" xfId="10175"/>
    <cellStyle name="Normal 2 5 3 4" xfId="13087"/>
    <cellStyle name="Normal 2 5 3 5" xfId="15999"/>
    <cellStyle name="Normal 2 5 3 6" xfId="18911"/>
    <cellStyle name="Normal 2 5 3 7" xfId="4347"/>
    <cellStyle name="Normal 2 5 3 8" xfId="55471"/>
    <cellStyle name="Normal 2 5 4" xfId="700"/>
    <cellStyle name="Normal 2 5 4 2" xfId="29516"/>
    <cellStyle name="Normal 2 5 4 3" xfId="3449"/>
    <cellStyle name="Normal 2 5 4 4" xfId="55472"/>
    <cellStyle name="Normal 2 5 5" xfId="701"/>
    <cellStyle name="Normal 2 5 5 2" xfId="6365"/>
    <cellStyle name="Normal 2 5 5 3" xfId="55473"/>
    <cellStyle name="Normal 2 5 6" xfId="9277"/>
    <cellStyle name="Normal 2 5 7" xfId="12191"/>
    <cellStyle name="Normal 2 5 8" xfId="15103"/>
    <cellStyle name="Normal 2 5 9" xfId="18015"/>
    <cellStyle name="Normal 2 50" xfId="29518"/>
    <cellStyle name="Normal 2 50 2" xfId="29519"/>
    <cellStyle name="Normal 2 51" xfId="29520"/>
    <cellStyle name="Normal 2 51 2" xfId="29521"/>
    <cellStyle name="Normal 2 52" xfId="29522"/>
    <cellStyle name="Normal 2 52 2" xfId="29523"/>
    <cellStyle name="Normal 2 53" xfId="29524"/>
    <cellStyle name="Normal 2 53 2" xfId="29525"/>
    <cellStyle name="Normal 2 54" xfId="29526"/>
    <cellStyle name="Normal 2 55" xfId="29527"/>
    <cellStyle name="Normal 2 56" xfId="29528"/>
    <cellStyle name="Normal 2 57" xfId="29529"/>
    <cellStyle name="Normal 2 58" xfId="29530"/>
    <cellStyle name="Normal 2 59" xfId="29531"/>
    <cellStyle name="Normal 2 6" xfId="702"/>
    <cellStyle name="Normal 2 6 10" xfId="29533"/>
    <cellStyle name="Normal 2 6 10 2" xfId="29534"/>
    <cellStyle name="Normal 2 6 100" xfId="29535"/>
    <cellStyle name="Normal 2 6 101" xfId="29536"/>
    <cellStyle name="Normal 2 6 102" xfId="29537"/>
    <cellStyle name="Normal 2 6 103" xfId="29538"/>
    <cellStyle name="Normal 2 6 104" xfId="29539"/>
    <cellStyle name="Normal 2 6 105" xfId="29540"/>
    <cellStyle name="Normal 2 6 106" xfId="29541"/>
    <cellStyle name="Normal 2 6 107" xfId="29542"/>
    <cellStyle name="Normal 2 6 108" xfId="29543"/>
    <cellStyle name="Normal 2 6 109" xfId="29544"/>
    <cellStyle name="Normal 2 6 11" xfId="29545"/>
    <cellStyle name="Normal 2 6 11 2" xfId="29546"/>
    <cellStyle name="Normal 2 6 110" xfId="29547"/>
    <cellStyle name="Normal 2 6 111" xfId="29548"/>
    <cellStyle name="Normal 2 6 112" xfId="29549"/>
    <cellStyle name="Normal 2 6 113" xfId="29550"/>
    <cellStyle name="Normal 2 6 114" xfId="29551"/>
    <cellStyle name="Normal 2 6 115" xfId="29532"/>
    <cellStyle name="Normal 2 6 116" xfId="18127"/>
    <cellStyle name="Normal 2 6 117" xfId="1542"/>
    <cellStyle name="Normal 2 6 118" xfId="55474"/>
    <cellStyle name="Normal 2 6 12" xfId="29552"/>
    <cellStyle name="Normal 2 6 12 2" xfId="29553"/>
    <cellStyle name="Normal 2 6 13" xfId="29554"/>
    <cellStyle name="Normal 2 6 13 2" xfId="29555"/>
    <cellStyle name="Normal 2 6 14" xfId="29556"/>
    <cellStyle name="Normal 2 6 14 2" xfId="29557"/>
    <cellStyle name="Normal 2 6 15" xfId="29558"/>
    <cellStyle name="Normal 2 6 15 2" xfId="29559"/>
    <cellStyle name="Normal 2 6 16" xfId="29560"/>
    <cellStyle name="Normal 2 6 16 2" xfId="29561"/>
    <cellStyle name="Normal 2 6 17" xfId="29562"/>
    <cellStyle name="Normal 2 6 17 2" xfId="29563"/>
    <cellStyle name="Normal 2 6 18" xfId="29564"/>
    <cellStyle name="Normal 2 6 18 2" xfId="29565"/>
    <cellStyle name="Normal 2 6 19" xfId="29566"/>
    <cellStyle name="Normal 2 6 19 2" xfId="29567"/>
    <cellStyle name="Normal 2 6 2" xfId="703"/>
    <cellStyle name="Normal 2 6 2 2" xfId="5467"/>
    <cellStyle name="Normal 2 6 2 2 2" xfId="29569"/>
    <cellStyle name="Normal 2 6 2 3" xfId="8381"/>
    <cellStyle name="Normal 2 6 2 3 2" xfId="29568"/>
    <cellStyle name="Normal 2 6 2 4" xfId="11295"/>
    <cellStyle name="Normal 2 6 2 5" xfId="14207"/>
    <cellStyle name="Normal 2 6 2 6" xfId="17119"/>
    <cellStyle name="Normal 2 6 2 7" xfId="20031"/>
    <cellStyle name="Normal 2 6 2 8" xfId="2551"/>
    <cellStyle name="Normal 2 6 2 9" xfId="55475"/>
    <cellStyle name="Normal 2 6 20" xfId="29570"/>
    <cellStyle name="Normal 2 6 20 2" xfId="29571"/>
    <cellStyle name="Normal 2 6 21" xfId="29572"/>
    <cellStyle name="Normal 2 6 21 2" xfId="29573"/>
    <cellStyle name="Normal 2 6 22" xfId="29574"/>
    <cellStyle name="Normal 2 6 22 2" xfId="29575"/>
    <cellStyle name="Normal 2 6 23" xfId="29576"/>
    <cellStyle name="Normal 2 6 23 2" xfId="29577"/>
    <cellStyle name="Normal 2 6 24" xfId="29578"/>
    <cellStyle name="Normal 2 6 24 2" xfId="29579"/>
    <cellStyle name="Normal 2 6 25" xfId="29580"/>
    <cellStyle name="Normal 2 6 25 2" xfId="29581"/>
    <cellStyle name="Normal 2 6 26" xfId="29582"/>
    <cellStyle name="Normal 2 6 26 2" xfId="29583"/>
    <cellStyle name="Normal 2 6 27" xfId="29584"/>
    <cellStyle name="Normal 2 6 27 2" xfId="29585"/>
    <cellStyle name="Normal 2 6 28" xfId="29586"/>
    <cellStyle name="Normal 2 6 28 2" xfId="29587"/>
    <cellStyle name="Normal 2 6 29" xfId="29588"/>
    <cellStyle name="Normal 2 6 29 2" xfId="29589"/>
    <cellStyle name="Normal 2 6 3" xfId="4459"/>
    <cellStyle name="Normal 2 6 3 2" xfId="7373"/>
    <cellStyle name="Normal 2 6 3 2 2" xfId="29591"/>
    <cellStyle name="Normal 2 6 3 3" xfId="10287"/>
    <cellStyle name="Normal 2 6 3 3 2" xfId="29590"/>
    <cellStyle name="Normal 2 6 3 4" xfId="13199"/>
    <cellStyle name="Normal 2 6 3 5" xfId="16111"/>
    <cellStyle name="Normal 2 6 3 6" xfId="19023"/>
    <cellStyle name="Normal 2 6 30" xfId="29592"/>
    <cellStyle name="Normal 2 6 30 2" xfId="29593"/>
    <cellStyle name="Normal 2 6 31" xfId="29594"/>
    <cellStyle name="Normal 2 6 31 2" xfId="29595"/>
    <cellStyle name="Normal 2 6 32" xfId="29596"/>
    <cellStyle name="Normal 2 6 32 2" xfId="29597"/>
    <cellStyle name="Normal 2 6 33" xfId="29598"/>
    <cellStyle name="Normal 2 6 33 2" xfId="29599"/>
    <cellStyle name="Normal 2 6 34" xfId="29600"/>
    <cellStyle name="Normal 2 6 34 2" xfId="29601"/>
    <cellStyle name="Normal 2 6 35" xfId="29602"/>
    <cellStyle name="Normal 2 6 35 2" xfId="29603"/>
    <cellStyle name="Normal 2 6 36" xfId="29604"/>
    <cellStyle name="Normal 2 6 36 2" xfId="29605"/>
    <cellStyle name="Normal 2 6 37" xfId="29606"/>
    <cellStyle name="Normal 2 6 37 2" xfId="29607"/>
    <cellStyle name="Normal 2 6 38" xfId="29608"/>
    <cellStyle name="Normal 2 6 38 2" xfId="29609"/>
    <cellStyle name="Normal 2 6 39" xfId="29610"/>
    <cellStyle name="Normal 2 6 39 2" xfId="29611"/>
    <cellStyle name="Normal 2 6 4" xfId="3561"/>
    <cellStyle name="Normal 2 6 4 2" xfId="29613"/>
    <cellStyle name="Normal 2 6 4 3" xfId="29612"/>
    <cellStyle name="Normal 2 6 40" xfId="29614"/>
    <cellStyle name="Normal 2 6 40 2" xfId="29615"/>
    <cellStyle name="Normal 2 6 41" xfId="29616"/>
    <cellStyle name="Normal 2 6 41 2" xfId="29617"/>
    <cellStyle name="Normal 2 6 42" xfId="29618"/>
    <cellStyle name="Normal 2 6 42 2" xfId="29619"/>
    <cellStyle name="Normal 2 6 43" xfId="29620"/>
    <cellStyle name="Normal 2 6 43 2" xfId="29621"/>
    <cellStyle name="Normal 2 6 44" xfId="29622"/>
    <cellStyle name="Normal 2 6 44 2" xfId="29623"/>
    <cellStyle name="Normal 2 6 45" xfId="29624"/>
    <cellStyle name="Normal 2 6 45 2" xfId="29625"/>
    <cellStyle name="Normal 2 6 46" xfId="29626"/>
    <cellStyle name="Normal 2 6 46 2" xfId="29627"/>
    <cellStyle name="Normal 2 6 47" xfId="29628"/>
    <cellStyle name="Normal 2 6 47 2" xfId="29629"/>
    <cellStyle name="Normal 2 6 48" xfId="29630"/>
    <cellStyle name="Normal 2 6 48 2" xfId="29631"/>
    <cellStyle name="Normal 2 6 49" xfId="29632"/>
    <cellStyle name="Normal 2 6 49 2" xfId="29633"/>
    <cellStyle name="Normal 2 6 5" xfId="6477"/>
    <cellStyle name="Normal 2 6 5 2" xfId="29635"/>
    <cellStyle name="Normal 2 6 5 3" xfId="29634"/>
    <cellStyle name="Normal 2 6 50" xfId="29636"/>
    <cellStyle name="Normal 2 6 51" xfId="29637"/>
    <cellStyle name="Normal 2 6 52" xfId="29638"/>
    <cellStyle name="Normal 2 6 53" xfId="29639"/>
    <cellStyle name="Normal 2 6 54" xfId="29640"/>
    <cellStyle name="Normal 2 6 55" xfId="29641"/>
    <cellStyle name="Normal 2 6 56" xfId="29642"/>
    <cellStyle name="Normal 2 6 57" xfId="29643"/>
    <cellStyle name="Normal 2 6 58" xfId="29644"/>
    <cellStyle name="Normal 2 6 59" xfId="29645"/>
    <cellStyle name="Normal 2 6 6" xfId="9389"/>
    <cellStyle name="Normal 2 6 6 2" xfId="29647"/>
    <cellStyle name="Normal 2 6 6 3" xfId="29646"/>
    <cellStyle name="Normal 2 6 60" xfId="29648"/>
    <cellStyle name="Normal 2 6 61" xfId="29649"/>
    <cellStyle name="Normal 2 6 62" xfId="29650"/>
    <cellStyle name="Normal 2 6 63" xfId="29651"/>
    <cellStyle name="Normal 2 6 64" xfId="29652"/>
    <cellStyle name="Normal 2 6 65" xfId="29653"/>
    <cellStyle name="Normal 2 6 66" xfId="29654"/>
    <cellStyle name="Normal 2 6 67" xfId="29655"/>
    <cellStyle name="Normal 2 6 68" xfId="29656"/>
    <cellStyle name="Normal 2 6 69" xfId="29657"/>
    <cellStyle name="Normal 2 6 7" xfId="12303"/>
    <cellStyle name="Normal 2 6 7 2" xfId="29659"/>
    <cellStyle name="Normal 2 6 7 3" xfId="29658"/>
    <cellStyle name="Normal 2 6 70" xfId="29660"/>
    <cellStyle name="Normal 2 6 71" xfId="29661"/>
    <cellStyle name="Normal 2 6 72" xfId="29662"/>
    <cellStyle name="Normal 2 6 73" xfId="29663"/>
    <cellStyle name="Normal 2 6 74" xfId="29664"/>
    <cellStyle name="Normal 2 6 75" xfId="29665"/>
    <cellStyle name="Normal 2 6 76" xfId="29666"/>
    <cellStyle name="Normal 2 6 77" xfId="29667"/>
    <cellStyle name="Normal 2 6 78" xfId="29668"/>
    <cellStyle name="Normal 2 6 79" xfId="29669"/>
    <cellStyle name="Normal 2 6 8" xfId="15215"/>
    <cellStyle name="Normal 2 6 8 2" xfId="29671"/>
    <cellStyle name="Normal 2 6 8 3" xfId="29670"/>
    <cellStyle name="Normal 2 6 80" xfId="29672"/>
    <cellStyle name="Normal 2 6 81" xfId="29673"/>
    <cellStyle name="Normal 2 6 82" xfId="29674"/>
    <cellStyle name="Normal 2 6 83" xfId="29675"/>
    <cellStyle name="Normal 2 6 84" xfId="29676"/>
    <cellStyle name="Normal 2 6 85" xfId="29677"/>
    <cellStyle name="Normal 2 6 86" xfId="29678"/>
    <cellStyle name="Normal 2 6 87" xfId="29679"/>
    <cellStyle name="Normal 2 6 88" xfId="29680"/>
    <cellStyle name="Normal 2 6 89" xfId="29681"/>
    <cellStyle name="Normal 2 6 9" xfId="29682"/>
    <cellStyle name="Normal 2 6 9 2" xfId="29683"/>
    <cellStyle name="Normal 2 6 90" xfId="29684"/>
    <cellStyle name="Normal 2 6 91" xfId="29685"/>
    <cellStyle name="Normal 2 6 92" xfId="29686"/>
    <cellStyle name="Normal 2 6 93" xfId="29687"/>
    <cellStyle name="Normal 2 6 94" xfId="29688"/>
    <cellStyle name="Normal 2 6 95" xfId="29689"/>
    <cellStyle name="Normal 2 6 96" xfId="29690"/>
    <cellStyle name="Normal 2 6 97" xfId="29691"/>
    <cellStyle name="Normal 2 6 98" xfId="29692"/>
    <cellStyle name="Normal 2 6 99" xfId="29693"/>
    <cellStyle name="Normal 2 60" xfId="29694"/>
    <cellStyle name="Normal 2 61" xfId="29695"/>
    <cellStyle name="Normal 2 62" xfId="29696"/>
    <cellStyle name="Normal 2 63" xfId="29697"/>
    <cellStyle name="Normal 2 64" xfId="29698"/>
    <cellStyle name="Normal 2 65" xfId="29699"/>
    <cellStyle name="Normal 2 66" xfId="29700"/>
    <cellStyle name="Normal 2 67" xfId="29701"/>
    <cellStyle name="Normal 2 68" xfId="29702"/>
    <cellStyle name="Normal 2 69" xfId="29703"/>
    <cellStyle name="Normal 2 7" xfId="704"/>
    <cellStyle name="Normal 2 7 10" xfId="29705"/>
    <cellStyle name="Normal 2 7 10 2" xfId="29706"/>
    <cellStyle name="Normal 2 7 100" xfId="29707"/>
    <cellStyle name="Normal 2 7 101" xfId="29708"/>
    <cellStyle name="Normal 2 7 102" xfId="29709"/>
    <cellStyle name="Normal 2 7 103" xfId="29710"/>
    <cellStyle name="Normal 2 7 104" xfId="29711"/>
    <cellStyle name="Normal 2 7 105" xfId="29712"/>
    <cellStyle name="Normal 2 7 106" xfId="29713"/>
    <cellStyle name="Normal 2 7 107" xfId="29714"/>
    <cellStyle name="Normal 2 7 108" xfId="29715"/>
    <cellStyle name="Normal 2 7 109" xfId="29716"/>
    <cellStyle name="Normal 2 7 11" xfId="29717"/>
    <cellStyle name="Normal 2 7 11 2" xfId="29718"/>
    <cellStyle name="Normal 2 7 110" xfId="29719"/>
    <cellStyle name="Normal 2 7 111" xfId="29720"/>
    <cellStyle name="Normal 2 7 112" xfId="29721"/>
    <cellStyle name="Normal 2 7 113" xfId="29722"/>
    <cellStyle name="Normal 2 7 114" xfId="29723"/>
    <cellStyle name="Normal 2 7 115" xfId="29704"/>
    <cellStyle name="Normal 2 7 116" xfId="18239"/>
    <cellStyle name="Normal 2 7 117" xfId="1654"/>
    <cellStyle name="Normal 2 7 118" xfId="55476"/>
    <cellStyle name="Normal 2 7 12" xfId="29724"/>
    <cellStyle name="Normal 2 7 12 2" xfId="29725"/>
    <cellStyle name="Normal 2 7 13" xfId="29726"/>
    <cellStyle name="Normal 2 7 13 2" xfId="29727"/>
    <cellStyle name="Normal 2 7 14" xfId="29728"/>
    <cellStyle name="Normal 2 7 14 2" xfId="29729"/>
    <cellStyle name="Normal 2 7 15" xfId="29730"/>
    <cellStyle name="Normal 2 7 15 2" xfId="29731"/>
    <cellStyle name="Normal 2 7 16" xfId="29732"/>
    <cellStyle name="Normal 2 7 16 2" xfId="29733"/>
    <cellStyle name="Normal 2 7 17" xfId="29734"/>
    <cellStyle name="Normal 2 7 17 2" xfId="29735"/>
    <cellStyle name="Normal 2 7 18" xfId="29736"/>
    <cellStyle name="Normal 2 7 18 2" xfId="29737"/>
    <cellStyle name="Normal 2 7 19" xfId="29738"/>
    <cellStyle name="Normal 2 7 19 2" xfId="29739"/>
    <cellStyle name="Normal 2 7 2" xfId="705"/>
    <cellStyle name="Normal 2 7 2 2" xfId="5579"/>
    <cellStyle name="Normal 2 7 2 2 2" xfId="29741"/>
    <cellStyle name="Normal 2 7 2 3" xfId="8493"/>
    <cellStyle name="Normal 2 7 2 3 2" xfId="29740"/>
    <cellStyle name="Normal 2 7 2 4" xfId="11407"/>
    <cellStyle name="Normal 2 7 2 5" xfId="14319"/>
    <cellStyle name="Normal 2 7 2 6" xfId="17231"/>
    <cellStyle name="Normal 2 7 2 7" xfId="20143"/>
    <cellStyle name="Normal 2 7 2 8" xfId="2663"/>
    <cellStyle name="Normal 2 7 2 9" xfId="55477"/>
    <cellStyle name="Normal 2 7 20" xfId="29742"/>
    <cellStyle name="Normal 2 7 20 2" xfId="29743"/>
    <cellStyle name="Normal 2 7 21" xfId="29744"/>
    <cellStyle name="Normal 2 7 21 2" xfId="29745"/>
    <cellStyle name="Normal 2 7 22" xfId="29746"/>
    <cellStyle name="Normal 2 7 22 2" xfId="29747"/>
    <cellStyle name="Normal 2 7 23" xfId="29748"/>
    <cellStyle name="Normal 2 7 23 2" xfId="29749"/>
    <cellStyle name="Normal 2 7 24" xfId="29750"/>
    <cellStyle name="Normal 2 7 24 2" xfId="29751"/>
    <cellStyle name="Normal 2 7 25" xfId="29752"/>
    <cellStyle name="Normal 2 7 25 2" xfId="29753"/>
    <cellStyle name="Normal 2 7 26" xfId="29754"/>
    <cellStyle name="Normal 2 7 26 2" xfId="29755"/>
    <cellStyle name="Normal 2 7 27" xfId="29756"/>
    <cellStyle name="Normal 2 7 27 2" xfId="29757"/>
    <cellStyle name="Normal 2 7 28" xfId="29758"/>
    <cellStyle name="Normal 2 7 28 2" xfId="29759"/>
    <cellStyle name="Normal 2 7 29" xfId="29760"/>
    <cellStyle name="Normal 2 7 29 2" xfId="29761"/>
    <cellStyle name="Normal 2 7 3" xfId="4571"/>
    <cellStyle name="Normal 2 7 3 2" xfId="7485"/>
    <cellStyle name="Normal 2 7 3 2 2" xfId="29763"/>
    <cellStyle name="Normal 2 7 3 3" xfId="10399"/>
    <cellStyle name="Normal 2 7 3 3 2" xfId="29762"/>
    <cellStyle name="Normal 2 7 3 4" xfId="13311"/>
    <cellStyle name="Normal 2 7 3 5" xfId="16223"/>
    <cellStyle name="Normal 2 7 3 6" xfId="19135"/>
    <cellStyle name="Normal 2 7 30" xfId="29764"/>
    <cellStyle name="Normal 2 7 30 2" xfId="29765"/>
    <cellStyle name="Normal 2 7 31" xfId="29766"/>
    <cellStyle name="Normal 2 7 31 2" xfId="29767"/>
    <cellStyle name="Normal 2 7 32" xfId="29768"/>
    <cellStyle name="Normal 2 7 32 2" xfId="29769"/>
    <cellStyle name="Normal 2 7 33" xfId="29770"/>
    <cellStyle name="Normal 2 7 33 2" xfId="29771"/>
    <cellStyle name="Normal 2 7 34" xfId="29772"/>
    <cellStyle name="Normal 2 7 34 2" xfId="29773"/>
    <cellStyle name="Normal 2 7 35" xfId="29774"/>
    <cellStyle name="Normal 2 7 35 2" xfId="29775"/>
    <cellStyle name="Normal 2 7 36" xfId="29776"/>
    <cellStyle name="Normal 2 7 36 2" xfId="29777"/>
    <cellStyle name="Normal 2 7 37" xfId="29778"/>
    <cellStyle name="Normal 2 7 37 2" xfId="29779"/>
    <cellStyle name="Normal 2 7 38" xfId="29780"/>
    <cellStyle name="Normal 2 7 38 2" xfId="29781"/>
    <cellStyle name="Normal 2 7 39" xfId="29782"/>
    <cellStyle name="Normal 2 7 39 2" xfId="29783"/>
    <cellStyle name="Normal 2 7 4" xfId="3673"/>
    <cellStyle name="Normal 2 7 4 2" xfId="29785"/>
    <cellStyle name="Normal 2 7 4 3" xfId="29784"/>
    <cellStyle name="Normal 2 7 40" xfId="29786"/>
    <cellStyle name="Normal 2 7 40 2" xfId="29787"/>
    <cellStyle name="Normal 2 7 41" xfId="29788"/>
    <cellStyle name="Normal 2 7 41 2" xfId="29789"/>
    <cellStyle name="Normal 2 7 42" xfId="29790"/>
    <cellStyle name="Normal 2 7 42 2" xfId="29791"/>
    <cellStyle name="Normal 2 7 43" xfId="29792"/>
    <cellStyle name="Normal 2 7 43 2" xfId="29793"/>
    <cellStyle name="Normal 2 7 44" xfId="29794"/>
    <cellStyle name="Normal 2 7 44 2" xfId="29795"/>
    <cellStyle name="Normal 2 7 45" xfId="29796"/>
    <cellStyle name="Normal 2 7 45 2" xfId="29797"/>
    <cellStyle name="Normal 2 7 46" xfId="29798"/>
    <cellStyle name="Normal 2 7 46 2" xfId="29799"/>
    <cellStyle name="Normal 2 7 47" xfId="29800"/>
    <cellStyle name="Normal 2 7 47 2" xfId="29801"/>
    <cellStyle name="Normal 2 7 48" xfId="29802"/>
    <cellStyle name="Normal 2 7 48 2" xfId="29803"/>
    <cellStyle name="Normal 2 7 49" xfId="29804"/>
    <cellStyle name="Normal 2 7 49 2" xfId="29805"/>
    <cellStyle name="Normal 2 7 5" xfId="6589"/>
    <cellStyle name="Normal 2 7 5 2" xfId="29807"/>
    <cellStyle name="Normal 2 7 5 3" xfId="29806"/>
    <cellStyle name="Normal 2 7 50" xfId="29808"/>
    <cellStyle name="Normal 2 7 51" xfId="29809"/>
    <cellStyle name="Normal 2 7 52" xfId="29810"/>
    <cellStyle name="Normal 2 7 53" xfId="29811"/>
    <cellStyle name="Normal 2 7 54" xfId="29812"/>
    <cellStyle name="Normal 2 7 55" xfId="29813"/>
    <cellStyle name="Normal 2 7 56" xfId="29814"/>
    <cellStyle name="Normal 2 7 57" xfId="29815"/>
    <cellStyle name="Normal 2 7 58" xfId="29816"/>
    <cellStyle name="Normal 2 7 59" xfId="29817"/>
    <cellStyle name="Normal 2 7 6" xfId="9501"/>
    <cellStyle name="Normal 2 7 6 2" xfId="29819"/>
    <cellStyle name="Normal 2 7 6 3" xfId="29818"/>
    <cellStyle name="Normal 2 7 60" xfId="29820"/>
    <cellStyle name="Normal 2 7 61" xfId="29821"/>
    <cellStyle name="Normal 2 7 62" xfId="29822"/>
    <cellStyle name="Normal 2 7 63" xfId="29823"/>
    <cellStyle name="Normal 2 7 64" xfId="29824"/>
    <cellStyle name="Normal 2 7 65" xfId="29825"/>
    <cellStyle name="Normal 2 7 66" xfId="29826"/>
    <cellStyle name="Normal 2 7 67" xfId="29827"/>
    <cellStyle name="Normal 2 7 68" xfId="29828"/>
    <cellStyle name="Normal 2 7 69" xfId="29829"/>
    <cellStyle name="Normal 2 7 7" xfId="12415"/>
    <cellStyle name="Normal 2 7 7 2" xfId="29831"/>
    <cellStyle name="Normal 2 7 7 3" xfId="29830"/>
    <cellStyle name="Normal 2 7 70" xfId="29832"/>
    <cellStyle name="Normal 2 7 71" xfId="29833"/>
    <cellStyle name="Normal 2 7 72" xfId="29834"/>
    <cellStyle name="Normal 2 7 73" xfId="29835"/>
    <cellStyle name="Normal 2 7 74" xfId="29836"/>
    <cellStyle name="Normal 2 7 75" xfId="29837"/>
    <cellStyle name="Normal 2 7 76" xfId="29838"/>
    <cellStyle name="Normal 2 7 77" xfId="29839"/>
    <cellStyle name="Normal 2 7 78" xfId="29840"/>
    <cellStyle name="Normal 2 7 79" xfId="29841"/>
    <cellStyle name="Normal 2 7 8" xfId="15327"/>
    <cellStyle name="Normal 2 7 8 2" xfId="29843"/>
    <cellStyle name="Normal 2 7 8 3" xfId="29842"/>
    <cellStyle name="Normal 2 7 80" xfId="29844"/>
    <cellStyle name="Normal 2 7 81" xfId="29845"/>
    <cellStyle name="Normal 2 7 82" xfId="29846"/>
    <cellStyle name="Normal 2 7 83" xfId="29847"/>
    <cellStyle name="Normal 2 7 84" xfId="29848"/>
    <cellStyle name="Normal 2 7 85" xfId="29849"/>
    <cellStyle name="Normal 2 7 86" xfId="29850"/>
    <cellStyle name="Normal 2 7 87" xfId="29851"/>
    <cellStyle name="Normal 2 7 88" xfId="29852"/>
    <cellStyle name="Normal 2 7 89" xfId="29853"/>
    <cellStyle name="Normal 2 7 9" xfId="29854"/>
    <cellStyle name="Normal 2 7 9 2" xfId="29855"/>
    <cellStyle name="Normal 2 7 90" xfId="29856"/>
    <cellStyle name="Normal 2 7 91" xfId="29857"/>
    <cellStyle name="Normal 2 7 92" xfId="29858"/>
    <cellStyle name="Normal 2 7 93" xfId="29859"/>
    <cellStyle name="Normal 2 7 94" xfId="29860"/>
    <cellStyle name="Normal 2 7 95" xfId="29861"/>
    <cellStyle name="Normal 2 7 96" xfId="29862"/>
    <cellStyle name="Normal 2 7 97" xfId="29863"/>
    <cellStyle name="Normal 2 7 98" xfId="29864"/>
    <cellStyle name="Normal 2 7 99" xfId="29865"/>
    <cellStyle name="Normal 2 70" xfId="29866"/>
    <cellStyle name="Normal 2 71" xfId="29867"/>
    <cellStyle name="Normal 2 72" xfId="29868"/>
    <cellStyle name="Normal 2 73" xfId="29869"/>
    <cellStyle name="Normal 2 74" xfId="29870"/>
    <cellStyle name="Normal 2 75" xfId="29871"/>
    <cellStyle name="Normal 2 76" xfId="29872"/>
    <cellStyle name="Normal 2 77" xfId="29873"/>
    <cellStyle name="Normal 2 78" xfId="29874"/>
    <cellStyle name="Normal 2 79" xfId="29875"/>
    <cellStyle name="Normal 2 8" xfId="706"/>
    <cellStyle name="Normal 2 8 10" xfId="29877"/>
    <cellStyle name="Normal 2 8 10 2" xfId="29878"/>
    <cellStyle name="Normal 2 8 100" xfId="29879"/>
    <cellStyle name="Normal 2 8 101" xfId="29880"/>
    <cellStyle name="Normal 2 8 102" xfId="29881"/>
    <cellStyle name="Normal 2 8 103" xfId="29882"/>
    <cellStyle name="Normal 2 8 104" xfId="29883"/>
    <cellStyle name="Normal 2 8 105" xfId="29884"/>
    <cellStyle name="Normal 2 8 106" xfId="29885"/>
    <cellStyle name="Normal 2 8 107" xfId="29886"/>
    <cellStyle name="Normal 2 8 108" xfId="29887"/>
    <cellStyle name="Normal 2 8 109" xfId="29888"/>
    <cellStyle name="Normal 2 8 11" xfId="29889"/>
    <cellStyle name="Normal 2 8 11 2" xfId="29890"/>
    <cellStyle name="Normal 2 8 110" xfId="29891"/>
    <cellStyle name="Normal 2 8 111" xfId="29892"/>
    <cellStyle name="Normal 2 8 112" xfId="29893"/>
    <cellStyle name="Normal 2 8 113" xfId="29894"/>
    <cellStyle name="Normal 2 8 114" xfId="29876"/>
    <cellStyle name="Normal 2 8 115" xfId="18351"/>
    <cellStyle name="Normal 2 8 116" xfId="1766"/>
    <cellStyle name="Normal 2 8 117" xfId="55478"/>
    <cellStyle name="Normal 2 8 12" xfId="29895"/>
    <cellStyle name="Normal 2 8 12 2" xfId="29896"/>
    <cellStyle name="Normal 2 8 13" xfId="29897"/>
    <cellStyle name="Normal 2 8 13 2" xfId="29898"/>
    <cellStyle name="Normal 2 8 14" xfId="29899"/>
    <cellStyle name="Normal 2 8 14 2" xfId="29900"/>
    <cellStyle name="Normal 2 8 15" xfId="29901"/>
    <cellStyle name="Normal 2 8 15 2" xfId="29902"/>
    <cellStyle name="Normal 2 8 16" xfId="29903"/>
    <cellStyle name="Normal 2 8 16 2" xfId="29904"/>
    <cellStyle name="Normal 2 8 17" xfId="29905"/>
    <cellStyle name="Normal 2 8 17 2" xfId="29906"/>
    <cellStyle name="Normal 2 8 18" xfId="29907"/>
    <cellStyle name="Normal 2 8 18 2" xfId="29908"/>
    <cellStyle name="Normal 2 8 19" xfId="29909"/>
    <cellStyle name="Normal 2 8 19 2" xfId="29910"/>
    <cellStyle name="Normal 2 8 2" xfId="2775"/>
    <cellStyle name="Normal 2 8 2 2" xfId="5691"/>
    <cellStyle name="Normal 2 8 2 2 2" xfId="29912"/>
    <cellStyle name="Normal 2 8 2 3" xfId="8605"/>
    <cellStyle name="Normal 2 8 2 3 2" xfId="29911"/>
    <cellStyle name="Normal 2 8 2 4" xfId="11519"/>
    <cellStyle name="Normal 2 8 2 5" xfId="14431"/>
    <cellStyle name="Normal 2 8 2 6" xfId="17343"/>
    <cellStyle name="Normal 2 8 2 7" xfId="20255"/>
    <cellStyle name="Normal 2 8 20" xfId="29913"/>
    <cellStyle name="Normal 2 8 20 2" xfId="29914"/>
    <cellStyle name="Normal 2 8 21" xfId="29915"/>
    <cellStyle name="Normal 2 8 21 2" xfId="29916"/>
    <cellStyle name="Normal 2 8 22" xfId="29917"/>
    <cellStyle name="Normal 2 8 22 2" xfId="29918"/>
    <cellStyle name="Normal 2 8 23" xfId="29919"/>
    <cellStyle name="Normal 2 8 23 2" xfId="29920"/>
    <cellStyle name="Normal 2 8 24" xfId="29921"/>
    <cellStyle name="Normal 2 8 24 2" xfId="29922"/>
    <cellStyle name="Normal 2 8 25" xfId="29923"/>
    <cellStyle name="Normal 2 8 25 2" xfId="29924"/>
    <cellStyle name="Normal 2 8 26" xfId="29925"/>
    <cellStyle name="Normal 2 8 26 2" xfId="29926"/>
    <cellStyle name="Normal 2 8 27" xfId="29927"/>
    <cellStyle name="Normal 2 8 27 2" xfId="29928"/>
    <cellStyle name="Normal 2 8 28" xfId="29929"/>
    <cellStyle name="Normal 2 8 28 2" xfId="29930"/>
    <cellStyle name="Normal 2 8 29" xfId="29931"/>
    <cellStyle name="Normal 2 8 29 2" xfId="29932"/>
    <cellStyle name="Normal 2 8 3" xfId="4683"/>
    <cellStyle name="Normal 2 8 3 2" xfId="7597"/>
    <cellStyle name="Normal 2 8 3 2 2" xfId="29934"/>
    <cellStyle name="Normal 2 8 3 3" xfId="10511"/>
    <cellStyle name="Normal 2 8 3 3 2" xfId="29933"/>
    <cellStyle name="Normal 2 8 3 4" xfId="13423"/>
    <cellStyle name="Normal 2 8 3 5" xfId="16335"/>
    <cellStyle name="Normal 2 8 3 6" xfId="19247"/>
    <cellStyle name="Normal 2 8 30" xfId="29935"/>
    <cellStyle name="Normal 2 8 30 2" xfId="29936"/>
    <cellStyle name="Normal 2 8 31" xfId="29937"/>
    <cellStyle name="Normal 2 8 31 2" xfId="29938"/>
    <cellStyle name="Normal 2 8 32" xfId="29939"/>
    <cellStyle name="Normal 2 8 32 2" xfId="29940"/>
    <cellStyle name="Normal 2 8 33" xfId="29941"/>
    <cellStyle name="Normal 2 8 33 2" xfId="29942"/>
    <cellStyle name="Normal 2 8 34" xfId="29943"/>
    <cellStyle name="Normal 2 8 34 2" xfId="29944"/>
    <cellStyle name="Normal 2 8 35" xfId="29945"/>
    <cellStyle name="Normal 2 8 35 2" xfId="29946"/>
    <cellStyle name="Normal 2 8 36" xfId="29947"/>
    <cellStyle name="Normal 2 8 36 2" xfId="29948"/>
    <cellStyle name="Normal 2 8 37" xfId="29949"/>
    <cellStyle name="Normal 2 8 37 2" xfId="29950"/>
    <cellStyle name="Normal 2 8 38" xfId="29951"/>
    <cellStyle name="Normal 2 8 38 2" xfId="29952"/>
    <cellStyle name="Normal 2 8 39" xfId="29953"/>
    <cellStyle name="Normal 2 8 39 2" xfId="29954"/>
    <cellStyle name="Normal 2 8 4" xfId="3785"/>
    <cellStyle name="Normal 2 8 4 2" xfId="29956"/>
    <cellStyle name="Normal 2 8 4 3" xfId="29955"/>
    <cellStyle name="Normal 2 8 40" xfId="29957"/>
    <cellStyle name="Normal 2 8 40 2" xfId="29958"/>
    <cellStyle name="Normal 2 8 41" xfId="29959"/>
    <cellStyle name="Normal 2 8 41 2" xfId="29960"/>
    <cellStyle name="Normal 2 8 42" xfId="29961"/>
    <cellStyle name="Normal 2 8 42 2" xfId="29962"/>
    <cellStyle name="Normal 2 8 43" xfId="29963"/>
    <cellStyle name="Normal 2 8 43 2" xfId="29964"/>
    <cellStyle name="Normal 2 8 44" xfId="29965"/>
    <cellStyle name="Normal 2 8 44 2" xfId="29966"/>
    <cellStyle name="Normal 2 8 45" xfId="29967"/>
    <cellStyle name="Normal 2 8 45 2" xfId="29968"/>
    <cellStyle name="Normal 2 8 46" xfId="29969"/>
    <cellStyle name="Normal 2 8 46 2" xfId="29970"/>
    <cellStyle name="Normal 2 8 47" xfId="29971"/>
    <cellStyle name="Normal 2 8 47 2" xfId="29972"/>
    <cellStyle name="Normal 2 8 48" xfId="29973"/>
    <cellStyle name="Normal 2 8 48 2" xfId="29974"/>
    <cellStyle name="Normal 2 8 49" xfId="29975"/>
    <cellStyle name="Normal 2 8 5" xfId="6701"/>
    <cellStyle name="Normal 2 8 5 2" xfId="29977"/>
    <cellStyle name="Normal 2 8 5 3" xfId="29976"/>
    <cellStyle name="Normal 2 8 50" xfId="29978"/>
    <cellStyle name="Normal 2 8 51" xfId="29979"/>
    <cellStyle name="Normal 2 8 52" xfId="29980"/>
    <cellStyle name="Normal 2 8 53" xfId="29981"/>
    <cellStyle name="Normal 2 8 54" xfId="29982"/>
    <cellStyle name="Normal 2 8 55" xfId="29983"/>
    <cellStyle name="Normal 2 8 56" xfId="29984"/>
    <cellStyle name="Normal 2 8 57" xfId="29985"/>
    <cellStyle name="Normal 2 8 58" xfId="29986"/>
    <cellStyle name="Normal 2 8 59" xfId="29987"/>
    <cellStyle name="Normal 2 8 6" xfId="9613"/>
    <cellStyle name="Normal 2 8 6 2" xfId="29989"/>
    <cellStyle name="Normal 2 8 6 3" xfId="29988"/>
    <cellStyle name="Normal 2 8 60" xfId="29990"/>
    <cellStyle name="Normal 2 8 61" xfId="29991"/>
    <cellStyle name="Normal 2 8 62" xfId="29992"/>
    <cellStyle name="Normal 2 8 63" xfId="29993"/>
    <cellStyle name="Normal 2 8 64" xfId="29994"/>
    <cellStyle name="Normal 2 8 65" xfId="29995"/>
    <cellStyle name="Normal 2 8 66" xfId="29996"/>
    <cellStyle name="Normal 2 8 67" xfId="29997"/>
    <cellStyle name="Normal 2 8 68" xfId="29998"/>
    <cellStyle name="Normal 2 8 69" xfId="29999"/>
    <cellStyle name="Normal 2 8 7" xfId="12527"/>
    <cellStyle name="Normal 2 8 7 2" xfId="30001"/>
    <cellStyle name="Normal 2 8 7 3" xfId="30000"/>
    <cellStyle name="Normal 2 8 70" xfId="30002"/>
    <cellStyle name="Normal 2 8 71" xfId="30003"/>
    <cellStyle name="Normal 2 8 72" xfId="30004"/>
    <cellStyle name="Normal 2 8 73" xfId="30005"/>
    <cellStyle name="Normal 2 8 74" xfId="30006"/>
    <cellStyle name="Normal 2 8 75" xfId="30007"/>
    <cellStyle name="Normal 2 8 76" xfId="30008"/>
    <cellStyle name="Normal 2 8 77" xfId="30009"/>
    <cellStyle name="Normal 2 8 78" xfId="30010"/>
    <cellStyle name="Normal 2 8 79" xfId="30011"/>
    <cellStyle name="Normal 2 8 8" xfId="15439"/>
    <cellStyle name="Normal 2 8 8 2" xfId="30013"/>
    <cellStyle name="Normal 2 8 8 3" xfId="30012"/>
    <cellStyle name="Normal 2 8 80" xfId="30014"/>
    <cellStyle name="Normal 2 8 81" xfId="30015"/>
    <cellStyle name="Normal 2 8 82" xfId="30016"/>
    <cellStyle name="Normal 2 8 83" xfId="30017"/>
    <cellStyle name="Normal 2 8 84" xfId="30018"/>
    <cellStyle name="Normal 2 8 85" xfId="30019"/>
    <cellStyle name="Normal 2 8 86" xfId="30020"/>
    <cellStyle name="Normal 2 8 87" xfId="30021"/>
    <cellStyle name="Normal 2 8 88" xfId="30022"/>
    <cellStyle name="Normal 2 8 89" xfId="30023"/>
    <cellStyle name="Normal 2 8 9" xfId="30024"/>
    <cellStyle name="Normal 2 8 9 2" xfId="30025"/>
    <cellStyle name="Normal 2 8 90" xfId="30026"/>
    <cellStyle name="Normal 2 8 91" xfId="30027"/>
    <cellStyle name="Normal 2 8 92" xfId="30028"/>
    <cellStyle name="Normal 2 8 93" xfId="30029"/>
    <cellStyle name="Normal 2 8 94" xfId="30030"/>
    <cellStyle name="Normal 2 8 95" xfId="30031"/>
    <cellStyle name="Normal 2 8 96" xfId="30032"/>
    <cellStyle name="Normal 2 8 97" xfId="30033"/>
    <cellStyle name="Normal 2 8 98" xfId="30034"/>
    <cellStyle name="Normal 2 8 99" xfId="30035"/>
    <cellStyle name="Normal 2 80" xfId="30036"/>
    <cellStyle name="Normal 2 81" xfId="30037"/>
    <cellStyle name="Normal 2 82" xfId="30038"/>
    <cellStyle name="Normal 2 83" xfId="30039"/>
    <cellStyle name="Normal 2 84" xfId="30040"/>
    <cellStyle name="Normal 2 85" xfId="30041"/>
    <cellStyle name="Normal 2 86" xfId="30042"/>
    <cellStyle name="Normal 2 87" xfId="30043"/>
    <cellStyle name="Normal 2 88" xfId="30044"/>
    <cellStyle name="Normal 2 89" xfId="30045"/>
    <cellStyle name="Normal 2 9" xfId="707"/>
    <cellStyle name="Normal 2 9 10" xfId="30047"/>
    <cellStyle name="Normal 2 9 10 2" xfId="30048"/>
    <cellStyle name="Normal 2 9 100" xfId="30049"/>
    <cellStyle name="Normal 2 9 101" xfId="30050"/>
    <cellStyle name="Normal 2 9 102" xfId="30051"/>
    <cellStyle name="Normal 2 9 103" xfId="30052"/>
    <cellStyle name="Normal 2 9 104" xfId="30053"/>
    <cellStyle name="Normal 2 9 105" xfId="30054"/>
    <cellStyle name="Normal 2 9 106" xfId="30055"/>
    <cellStyle name="Normal 2 9 107" xfId="30056"/>
    <cellStyle name="Normal 2 9 108" xfId="30057"/>
    <cellStyle name="Normal 2 9 109" xfId="30058"/>
    <cellStyle name="Normal 2 9 11" xfId="30059"/>
    <cellStyle name="Normal 2 9 11 2" xfId="30060"/>
    <cellStyle name="Normal 2 9 110" xfId="30061"/>
    <cellStyle name="Normal 2 9 111" xfId="30062"/>
    <cellStyle name="Normal 2 9 112" xfId="30046"/>
    <cellStyle name="Normal 2 9 113" xfId="18463"/>
    <cellStyle name="Normal 2 9 114" xfId="1878"/>
    <cellStyle name="Normal 2 9 12" xfId="30063"/>
    <cellStyle name="Normal 2 9 12 2" xfId="30064"/>
    <cellStyle name="Normal 2 9 13" xfId="30065"/>
    <cellStyle name="Normal 2 9 13 2" xfId="30066"/>
    <cellStyle name="Normal 2 9 14" xfId="30067"/>
    <cellStyle name="Normal 2 9 14 2" xfId="30068"/>
    <cellStyle name="Normal 2 9 15" xfId="30069"/>
    <cellStyle name="Normal 2 9 15 2" xfId="30070"/>
    <cellStyle name="Normal 2 9 16" xfId="30071"/>
    <cellStyle name="Normal 2 9 16 2" xfId="30072"/>
    <cellStyle name="Normal 2 9 17" xfId="30073"/>
    <cellStyle name="Normal 2 9 17 2" xfId="30074"/>
    <cellStyle name="Normal 2 9 18" xfId="30075"/>
    <cellStyle name="Normal 2 9 18 2" xfId="30076"/>
    <cellStyle name="Normal 2 9 19" xfId="30077"/>
    <cellStyle name="Normal 2 9 19 2" xfId="30078"/>
    <cellStyle name="Normal 2 9 2" xfId="2887"/>
    <cellStyle name="Normal 2 9 2 2" xfId="5803"/>
    <cellStyle name="Normal 2 9 2 2 2" xfId="30080"/>
    <cellStyle name="Normal 2 9 2 3" xfId="8717"/>
    <cellStyle name="Normal 2 9 2 3 2" xfId="30079"/>
    <cellStyle name="Normal 2 9 2 4" xfId="11631"/>
    <cellStyle name="Normal 2 9 2 5" xfId="14543"/>
    <cellStyle name="Normal 2 9 2 6" xfId="17455"/>
    <cellStyle name="Normal 2 9 2 7" xfId="20367"/>
    <cellStyle name="Normal 2 9 20" xfId="30081"/>
    <cellStyle name="Normal 2 9 20 2" xfId="30082"/>
    <cellStyle name="Normal 2 9 21" xfId="30083"/>
    <cellStyle name="Normal 2 9 21 2" xfId="30084"/>
    <cellStyle name="Normal 2 9 22" xfId="30085"/>
    <cellStyle name="Normal 2 9 22 2" xfId="30086"/>
    <cellStyle name="Normal 2 9 23" xfId="30087"/>
    <cellStyle name="Normal 2 9 23 2" xfId="30088"/>
    <cellStyle name="Normal 2 9 24" xfId="30089"/>
    <cellStyle name="Normal 2 9 24 2" xfId="30090"/>
    <cellStyle name="Normal 2 9 25" xfId="30091"/>
    <cellStyle name="Normal 2 9 25 2" xfId="30092"/>
    <cellStyle name="Normal 2 9 26" xfId="30093"/>
    <cellStyle name="Normal 2 9 26 2" xfId="30094"/>
    <cellStyle name="Normal 2 9 27" xfId="30095"/>
    <cellStyle name="Normal 2 9 27 2" xfId="30096"/>
    <cellStyle name="Normal 2 9 28" xfId="30097"/>
    <cellStyle name="Normal 2 9 28 2" xfId="30098"/>
    <cellStyle name="Normal 2 9 29" xfId="30099"/>
    <cellStyle name="Normal 2 9 29 2" xfId="30100"/>
    <cellStyle name="Normal 2 9 3" xfId="4795"/>
    <cellStyle name="Normal 2 9 3 2" xfId="7709"/>
    <cellStyle name="Normal 2 9 3 2 2" xfId="30102"/>
    <cellStyle name="Normal 2 9 3 3" xfId="10623"/>
    <cellStyle name="Normal 2 9 3 3 2" xfId="30101"/>
    <cellStyle name="Normal 2 9 3 4" xfId="13535"/>
    <cellStyle name="Normal 2 9 3 5" xfId="16447"/>
    <cellStyle name="Normal 2 9 3 6" xfId="19359"/>
    <cellStyle name="Normal 2 9 30" xfId="30103"/>
    <cellStyle name="Normal 2 9 30 2" xfId="30104"/>
    <cellStyle name="Normal 2 9 31" xfId="30105"/>
    <cellStyle name="Normal 2 9 31 2" xfId="30106"/>
    <cellStyle name="Normal 2 9 32" xfId="30107"/>
    <cellStyle name="Normal 2 9 32 2" xfId="30108"/>
    <cellStyle name="Normal 2 9 33" xfId="30109"/>
    <cellStyle name="Normal 2 9 33 2" xfId="30110"/>
    <cellStyle name="Normal 2 9 34" xfId="30111"/>
    <cellStyle name="Normal 2 9 34 2" xfId="30112"/>
    <cellStyle name="Normal 2 9 35" xfId="30113"/>
    <cellStyle name="Normal 2 9 35 2" xfId="30114"/>
    <cellStyle name="Normal 2 9 36" xfId="30115"/>
    <cellStyle name="Normal 2 9 36 2" xfId="30116"/>
    <cellStyle name="Normal 2 9 37" xfId="30117"/>
    <cellStyle name="Normal 2 9 37 2" xfId="30118"/>
    <cellStyle name="Normal 2 9 38" xfId="30119"/>
    <cellStyle name="Normal 2 9 38 2" xfId="30120"/>
    <cellStyle name="Normal 2 9 39" xfId="30121"/>
    <cellStyle name="Normal 2 9 39 2" xfId="30122"/>
    <cellStyle name="Normal 2 9 4" xfId="3897"/>
    <cellStyle name="Normal 2 9 4 2" xfId="30124"/>
    <cellStyle name="Normal 2 9 4 3" xfId="30123"/>
    <cellStyle name="Normal 2 9 40" xfId="30125"/>
    <cellStyle name="Normal 2 9 40 2" xfId="30126"/>
    <cellStyle name="Normal 2 9 41" xfId="30127"/>
    <cellStyle name="Normal 2 9 41 2" xfId="30128"/>
    <cellStyle name="Normal 2 9 42" xfId="30129"/>
    <cellStyle name="Normal 2 9 42 2" xfId="30130"/>
    <cellStyle name="Normal 2 9 43" xfId="30131"/>
    <cellStyle name="Normal 2 9 43 2" xfId="30132"/>
    <cellStyle name="Normal 2 9 44" xfId="30133"/>
    <cellStyle name="Normal 2 9 44 2" xfId="30134"/>
    <cellStyle name="Normal 2 9 45" xfId="30135"/>
    <cellStyle name="Normal 2 9 45 2" xfId="30136"/>
    <cellStyle name="Normal 2 9 46" xfId="30137"/>
    <cellStyle name="Normal 2 9 46 2" xfId="30138"/>
    <cellStyle name="Normal 2 9 47" xfId="30139"/>
    <cellStyle name="Normal 2 9 48" xfId="30140"/>
    <cellStyle name="Normal 2 9 49" xfId="30141"/>
    <cellStyle name="Normal 2 9 5" xfId="6813"/>
    <cellStyle name="Normal 2 9 5 2" xfId="30143"/>
    <cellStyle name="Normal 2 9 5 3" xfId="30142"/>
    <cellStyle name="Normal 2 9 50" xfId="30144"/>
    <cellStyle name="Normal 2 9 51" xfId="30145"/>
    <cellStyle name="Normal 2 9 52" xfId="30146"/>
    <cellStyle name="Normal 2 9 53" xfId="30147"/>
    <cellStyle name="Normal 2 9 54" xfId="30148"/>
    <cellStyle name="Normal 2 9 55" xfId="30149"/>
    <cellStyle name="Normal 2 9 56" xfId="30150"/>
    <cellStyle name="Normal 2 9 57" xfId="30151"/>
    <cellStyle name="Normal 2 9 58" xfId="30152"/>
    <cellStyle name="Normal 2 9 59" xfId="30153"/>
    <cellStyle name="Normal 2 9 6" xfId="9725"/>
    <cellStyle name="Normal 2 9 6 2" xfId="30155"/>
    <cellStyle name="Normal 2 9 6 3" xfId="30154"/>
    <cellStyle name="Normal 2 9 60" xfId="30156"/>
    <cellStyle name="Normal 2 9 61" xfId="30157"/>
    <cellStyle name="Normal 2 9 62" xfId="30158"/>
    <cellStyle name="Normal 2 9 63" xfId="30159"/>
    <cellStyle name="Normal 2 9 64" xfId="30160"/>
    <cellStyle name="Normal 2 9 65" xfId="30161"/>
    <cellStyle name="Normal 2 9 66" xfId="30162"/>
    <cellStyle name="Normal 2 9 67" xfId="30163"/>
    <cellStyle name="Normal 2 9 68" xfId="30164"/>
    <cellStyle name="Normal 2 9 69" xfId="30165"/>
    <cellStyle name="Normal 2 9 7" xfId="12639"/>
    <cellStyle name="Normal 2 9 7 2" xfId="30167"/>
    <cellStyle name="Normal 2 9 7 3" xfId="30166"/>
    <cellStyle name="Normal 2 9 70" xfId="30168"/>
    <cellStyle name="Normal 2 9 71" xfId="30169"/>
    <cellStyle name="Normal 2 9 72" xfId="30170"/>
    <cellStyle name="Normal 2 9 73" xfId="30171"/>
    <cellStyle name="Normal 2 9 74" xfId="30172"/>
    <cellStyle name="Normal 2 9 75" xfId="30173"/>
    <cellStyle name="Normal 2 9 76" xfId="30174"/>
    <cellStyle name="Normal 2 9 77" xfId="30175"/>
    <cellStyle name="Normal 2 9 78" xfId="30176"/>
    <cellStyle name="Normal 2 9 79" xfId="30177"/>
    <cellStyle name="Normal 2 9 8" xfId="15551"/>
    <cellStyle name="Normal 2 9 8 2" xfId="30179"/>
    <cellStyle name="Normal 2 9 8 3" xfId="30178"/>
    <cellStyle name="Normal 2 9 80" xfId="30180"/>
    <cellStyle name="Normal 2 9 81" xfId="30181"/>
    <cellStyle name="Normal 2 9 82" xfId="30182"/>
    <cellStyle name="Normal 2 9 83" xfId="30183"/>
    <cellStyle name="Normal 2 9 84" xfId="30184"/>
    <cellStyle name="Normal 2 9 85" xfId="30185"/>
    <cellStyle name="Normal 2 9 86" xfId="30186"/>
    <cellStyle name="Normal 2 9 87" xfId="30187"/>
    <cellStyle name="Normal 2 9 88" xfId="30188"/>
    <cellStyle name="Normal 2 9 89" xfId="30189"/>
    <cellStyle name="Normal 2 9 9" xfId="30190"/>
    <cellStyle name="Normal 2 9 9 2" xfId="30191"/>
    <cellStyle name="Normal 2 9 90" xfId="30192"/>
    <cellStyle name="Normal 2 9 91" xfId="30193"/>
    <cellStyle name="Normal 2 9 92" xfId="30194"/>
    <cellStyle name="Normal 2 9 93" xfId="30195"/>
    <cellStyle name="Normal 2 9 94" xfId="30196"/>
    <cellStyle name="Normal 2 9 95" xfId="30197"/>
    <cellStyle name="Normal 2 9 96" xfId="30198"/>
    <cellStyle name="Normal 2 9 97" xfId="30199"/>
    <cellStyle name="Normal 2 9 98" xfId="30200"/>
    <cellStyle name="Normal 2 9 99" xfId="30201"/>
    <cellStyle name="Normal 2 90" xfId="30202"/>
    <cellStyle name="Normal 2 91" xfId="30203"/>
    <cellStyle name="Normal 2 92" xfId="30204"/>
    <cellStyle name="Normal 2 93" xfId="30205"/>
    <cellStyle name="Normal 2 94" xfId="30206"/>
    <cellStyle name="Normal 2 95" xfId="30207"/>
    <cellStyle name="Normal 2 96" xfId="30208"/>
    <cellStyle name="Normal 2 97" xfId="30209"/>
    <cellStyle name="Normal 2 98" xfId="30210"/>
    <cellStyle name="Normal 2 99" xfId="30211"/>
    <cellStyle name="Normal 20" xfId="708"/>
    <cellStyle name="Normal 20 10" xfId="30212"/>
    <cellStyle name="Normal 20 10 2" xfId="30213"/>
    <cellStyle name="Normal 20 100" xfId="30214"/>
    <cellStyle name="Normal 20 101" xfId="30215"/>
    <cellStyle name="Normal 20 102" xfId="30216"/>
    <cellStyle name="Normal 20 103" xfId="30217"/>
    <cellStyle name="Normal 20 104" xfId="30218"/>
    <cellStyle name="Normal 20 105" xfId="30219"/>
    <cellStyle name="Normal 20 106" xfId="30220"/>
    <cellStyle name="Normal 20 107" xfId="30221"/>
    <cellStyle name="Normal 20 108" xfId="30222"/>
    <cellStyle name="Normal 20 109" xfId="30223"/>
    <cellStyle name="Normal 20 11" xfId="30224"/>
    <cellStyle name="Normal 20 11 2" xfId="30225"/>
    <cellStyle name="Normal 20 12" xfId="30226"/>
    <cellStyle name="Normal 20 12 2" xfId="30227"/>
    <cellStyle name="Normal 20 13" xfId="30228"/>
    <cellStyle name="Normal 20 13 2" xfId="30229"/>
    <cellStyle name="Normal 20 14" xfId="30230"/>
    <cellStyle name="Normal 20 14 2" xfId="30231"/>
    <cellStyle name="Normal 20 15" xfId="30232"/>
    <cellStyle name="Normal 20 15 2" xfId="30233"/>
    <cellStyle name="Normal 20 16" xfId="30234"/>
    <cellStyle name="Normal 20 16 2" xfId="30235"/>
    <cellStyle name="Normal 20 17" xfId="30236"/>
    <cellStyle name="Normal 20 17 2" xfId="30237"/>
    <cellStyle name="Normal 20 18" xfId="30238"/>
    <cellStyle name="Normal 20 18 2" xfId="30239"/>
    <cellStyle name="Normal 20 19" xfId="30240"/>
    <cellStyle name="Normal 20 19 2" xfId="30241"/>
    <cellStyle name="Normal 20 2" xfId="30242"/>
    <cellStyle name="Normal 20 2 2" xfId="30243"/>
    <cellStyle name="Normal 20 2 3" xfId="55135"/>
    <cellStyle name="Normal 20 20" xfId="30244"/>
    <cellStyle name="Normal 20 20 2" xfId="30245"/>
    <cellStyle name="Normal 20 21" xfId="30246"/>
    <cellStyle name="Normal 20 21 2" xfId="30247"/>
    <cellStyle name="Normal 20 22" xfId="30248"/>
    <cellStyle name="Normal 20 22 2" xfId="30249"/>
    <cellStyle name="Normal 20 23" xfId="30250"/>
    <cellStyle name="Normal 20 23 2" xfId="30251"/>
    <cellStyle name="Normal 20 24" xfId="30252"/>
    <cellStyle name="Normal 20 24 2" xfId="30253"/>
    <cellStyle name="Normal 20 25" xfId="30254"/>
    <cellStyle name="Normal 20 25 2" xfId="30255"/>
    <cellStyle name="Normal 20 26" xfId="30256"/>
    <cellStyle name="Normal 20 26 2" xfId="30257"/>
    <cellStyle name="Normal 20 27" xfId="30258"/>
    <cellStyle name="Normal 20 27 2" xfId="30259"/>
    <cellStyle name="Normal 20 28" xfId="30260"/>
    <cellStyle name="Normal 20 28 2" xfId="30261"/>
    <cellStyle name="Normal 20 29" xfId="30262"/>
    <cellStyle name="Normal 20 29 2" xfId="30263"/>
    <cellStyle name="Normal 20 3" xfId="30264"/>
    <cellStyle name="Normal 20 3 2" xfId="30265"/>
    <cellStyle name="Normal 20 30" xfId="30266"/>
    <cellStyle name="Normal 20 30 2" xfId="30267"/>
    <cellStyle name="Normal 20 31" xfId="30268"/>
    <cellStyle name="Normal 20 31 2" xfId="30269"/>
    <cellStyle name="Normal 20 32" xfId="30270"/>
    <cellStyle name="Normal 20 32 2" xfId="30271"/>
    <cellStyle name="Normal 20 33" xfId="30272"/>
    <cellStyle name="Normal 20 33 2" xfId="30273"/>
    <cellStyle name="Normal 20 34" xfId="30274"/>
    <cellStyle name="Normal 20 34 2" xfId="30275"/>
    <cellStyle name="Normal 20 35" xfId="30276"/>
    <cellStyle name="Normal 20 35 2" xfId="30277"/>
    <cellStyle name="Normal 20 36" xfId="30278"/>
    <cellStyle name="Normal 20 36 2" xfId="30279"/>
    <cellStyle name="Normal 20 37" xfId="30280"/>
    <cellStyle name="Normal 20 37 2" xfId="30281"/>
    <cellStyle name="Normal 20 38" xfId="30282"/>
    <cellStyle name="Normal 20 38 2" xfId="30283"/>
    <cellStyle name="Normal 20 39" xfId="30284"/>
    <cellStyle name="Normal 20 39 2" xfId="30285"/>
    <cellStyle name="Normal 20 4" xfId="30286"/>
    <cellStyle name="Normal 20 4 2" xfId="30287"/>
    <cellStyle name="Normal 20 40" xfId="30288"/>
    <cellStyle name="Normal 20 40 2" xfId="30289"/>
    <cellStyle name="Normal 20 41" xfId="30290"/>
    <cellStyle name="Normal 20 41 2" xfId="30291"/>
    <cellStyle name="Normal 20 42" xfId="30292"/>
    <cellStyle name="Normal 20 42 2" xfId="30293"/>
    <cellStyle name="Normal 20 43" xfId="30294"/>
    <cellStyle name="Normal 20 43 2" xfId="30295"/>
    <cellStyle name="Normal 20 44" xfId="30296"/>
    <cellStyle name="Normal 20 44 2" xfId="30297"/>
    <cellStyle name="Normal 20 45" xfId="30298"/>
    <cellStyle name="Normal 20 46" xfId="30299"/>
    <cellStyle name="Normal 20 47" xfId="30300"/>
    <cellStyle name="Normal 20 48" xfId="30301"/>
    <cellStyle name="Normal 20 49" xfId="30302"/>
    <cellStyle name="Normal 20 5" xfId="30303"/>
    <cellStyle name="Normal 20 5 2" xfId="30304"/>
    <cellStyle name="Normal 20 50" xfId="30305"/>
    <cellStyle name="Normal 20 51" xfId="30306"/>
    <cellStyle name="Normal 20 52" xfId="30307"/>
    <cellStyle name="Normal 20 53" xfId="30308"/>
    <cellStyle name="Normal 20 54" xfId="30309"/>
    <cellStyle name="Normal 20 55" xfId="30310"/>
    <cellStyle name="Normal 20 56" xfId="30311"/>
    <cellStyle name="Normal 20 57" xfId="30312"/>
    <cellStyle name="Normal 20 58" xfId="30313"/>
    <cellStyle name="Normal 20 59" xfId="30314"/>
    <cellStyle name="Normal 20 6" xfId="30315"/>
    <cellStyle name="Normal 20 6 2" xfId="30316"/>
    <cellStyle name="Normal 20 60" xfId="30317"/>
    <cellStyle name="Normal 20 61" xfId="30318"/>
    <cellStyle name="Normal 20 62" xfId="30319"/>
    <cellStyle name="Normal 20 63" xfId="30320"/>
    <cellStyle name="Normal 20 64" xfId="30321"/>
    <cellStyle name="Normal 20 65" xfId="30322"/>
    <cellStyle name="Normal 20 66" xfId="30323"/>
    <cellStyle name="Normal 20 67" xfId="30324"/>
    <cellStyle name="Normal 20 68" xfId="30325"/>
    <cellStyle name="Normal 20 69" xfId="30326"/>
    <cellStyle name="Normal 20 7" xfId="30327"/>
    <cellStyle name="Normal 20 7 2" xfId="30328"/>
    <cellStyle name="Normal 20 70" xfId="30329"/>
    <cellStyle name="Normal 20 71" xfId="30330"/>
    <cellStyle name="Normal 20 72" xfId="30331"/>
    <cellStyle name="Normal 20 73" xfId="30332"/>
    <cellStyle name="Normal 20 74" xfId="30333"/>
    <cellStyle name="Normal 20 75" xfId="30334"/>
    <cellStyle name="Normal 20 76" xfId="30335"/>
    <cellStyle name="Normal 20 77" xfId="30336"/>
    <cellStyle name="Normal 20 78" xfId="30337"/>
    <cellStyle name="Normal 20 79" xfId="30338"/>
    <cellStyle name="Normal 20 8" xfId="30339"/>
    <cellStyle name="Normal 20 8 2" xfId="30340"/>
    <cellStyle name="Normal 20 80" xfId="30341"/>
    <cellStyle name="Normal 20 81" xfId="30342"/>
    <cellStyle name="Normal 20 82" xfId="30343"/>
    <cellStyle name="Normal 20 83" xfId="30344"/>
    <cellStyle name="Normal 20 84" xfId="30345"/>
    <cellStyle name="Normal 20 85" xfId="30346"/>
    <cellStyle name="Normal 20 86" xfId="30347"/>
    <cellStyle name="Normal 20 87" xfId="30348"/>
    <cellStyle name="Normal 20 88" xfId="30349"/>
    <cellStyle name="Normal 20 89" xfId="30350"/>
    <cellStyle name="Normal 20 9" xfId="30351"/>
    <cellStyle name="Normal 20 9 2" xfId="30352"/>
    <cellStyle name="Normal 20 90" xfId="30353"/>
    <cellStyle name="Normal 20 91" xfId="30354"/>
    <cellStyle name="Normal 20 92" xfId="30355"/>
    <cellStyle name="Normal 20 93" xfId="30356"/>
    <cellStyle name="Normal 20 94" xfId="30357"/>
    <cellStyle name="Normal 20 95" xfId="30358"/>
    <cellStyle name="Normal 20 96" xfId="30359"/>
    <cellStyle name="Normal 20 97" xfId="30360"/>
    <cellStyle name="Normal 20 98" xfId="30361"/>
    <cellStyle name="Normal 20 99" xfId="30362"/>
    <cellStyle name="Normal 200" xfId="54704"/>
    <cellStyle name="Normal 201" xfId="54706"/>
    <cellStyle name="Normal 202" xfId="54708"/>
    <cellStyle name="Normal 203" xfId="54710"/>
    <cellStyle name="Normal 204" xfId="54712"/>
    <cellStyle name="Normal 205" xfId="54714"/>
    <cellStyle name="Normal 206" xfId="54716"/>
    <cellStyle name="Normal 207" xfId="54718"/>
    <cellStyle name="Normal 208" xfId="54720"/>
    <cellStyle name="Normal 209" xfId="54722"/>
    <cellStyle name="Normal 21" xfId="709"/>
    <cellStyle name="Normal 21 10" xfId="30363"/>
    <cellStyle name="Normal 21 10 2" xfId="30364"/>
    <cellStyle name="Normal 21 100" xfId="30365"/>
    <cellStyle name="Normal 21 101" xfId="30366"/>
    <cellStyle name="Normal 21 102" xfId="30367"/>
    <cellStyle name="Normal 21 103" xfId="30368"/>
    <cellStyle name="Normal 21 104" xfId="30369"/>
    <cellStyle name="Normal 21 105" xfId="30370"/>
    <cellStyle name="Normal 21 106" xfId="30371"/>
    <cellStyle name="Normal 21 107" xfId="30372"/>
    <cellStyle name="Normal 21 108" xfId="30373"/>
    <cellStyle name="Normal 21 109" xfId="30374"/>
    <cellStyle name="Normal 21 11" xfId="30375"/>
    <cellStyle name="Normal 21 11 2" xfId="30376"/>
    <cellStyle name="Normal 21 110" xfId="30377"/>
    <cellStyle name="Normal 21 111" xfId="30378"/>
    <cellStyle name="Normal 21 112" xfId="30379"/>
    <cellStyle name="Normal 21 113" xfId="30380"/>
    <cellStyle name="Normal 21 12" xfId="30381"/>
    <cellStyle name="Normal 21 12 2" xfId="30382"/>
    <cellStyle name="Normal 21 13" xfId="30383"/>
    <cellStyle name="Normal 21 13 2" xfId="30384"/>
    <cellStyle name="Normal 21 14" xfId="30385"/>
    <cellStyle name="Normal 21 14 2" xfId="30386"/>
    <cellStyle name="Normal 21 15" xfId="30387"/>
    <cellStyle name="Normal 21 15 2" xfId="30388"/>
    <cellStyle name="Normal 21 16" xfId="30389"/>
    <cellStyle name="Normal 21 16 2" xfId="30390"/>
    <cellStyle name="Normal 21 17" xfId="30391"/>
    <cellStyle name="Normal 21 17 2" xfId="30392"/>
    <cellStyle name="Normal 21 18" xfId="30393"/>
    <cellStyle name="Normal 21 18 2" xfId="30394"/>
    <cellStyle name="Normal 21 19" xfId="30395"/>
    <cellStyle name="Normal 21 19 2" xfId="30396"/>
    <cellStyle name="Normal 21 2" xfId="30397"/>
    <cellStyle name="Normal 21 2 10" xfId="30398"/>
    <cellStyle name="Normal 21 2 11" xfId="30399"/>
    <cellStyle name="Normal 21 2 12" xfId="30400"/>
    <cellStyle name="Normal 21 2 13" xfId="30401"/>
    <cellStyle name="Normal 21 2 14" xfId="30402"/>
    <cellStyle name="Normal 21 2 15" xfId="30403"/>
    <cellStyle name="Normal 21 2 16" xfId="30404"/>
    <cellStyle name="Normal 21 2 17" xfId="30405"/>
    <cellStyle name="Normal 21 2 18" xfId="30406"/>
    <cellStyle name="Normal 21 2 19" xfId="30407"/>
    <cellStyle name="Normal 21 2 2" xfId="30408"/>
    <cellStyle name="Normal 21 2 20" xfId="30409"/>
    <cellStyle name="Normal 21 2 21" xfId="30410"/>
    <cellStyle name="Normal 21 2 22" xfId="30411"/>
    <cellStyle name="Normal 21 2 23" xfId="30412"/>
    <cellStyle name="Normal 21 2 24" xfId="30413"/>
    <cellStyle name="Normal 21 2 25" xfId="30414"/>
    <cellStyle name="Normal 21 2 26" xfId="30415"/>
    <cellStyle name="Normal 21 2 27" xfId="30416"/>
    <cellStyle name="Normal 21 2 28" xfId="30417"/>
    <cellStyle name="Normal 21 2 29" xfId="30418"/>
    <cellStyle name="Normal 21 2 3" xfId="30419"/>
    <cellStyle name="Normal 21 2 30" xfId="30420"/>
    <cellStyle name="Normal 21 2 31" xfId="30421"/>
    <cellStyle name="Normal 21 2 32" xfId="30422"/>
    <cellStyle name="Normal 21 2 33" xfId="30423"/>
    <cellStyle name="Normal 21 2 34" xfId="30424"/>
    <cellStyle name="Normal 21 2 35" xfId="30425"/>
    <cellStyle name="Normal 21 2 36" xfId="30426"/>
    <cellStyle name="Normal 21 2 37" xfId="30427"/>
    <cellStyle name="Normal 21 2 38" xfId="30428"/>
    <cellStyle name="Normal 21 2 39" xfId="30429"/>
    <cellStyle name="Normal 21 2 4" xfId="30430"/>
    <cellStyle name="Normal 21 2 40" xfId="30431"/>
    <cellStyle name="Normal 21 2 41" xfId="30432"/>
    <cellStyle name="Normal 21 2 42" xfId="30433"/>
    <cellStyle name="Normal 21 2 43" xfId="30434"/>
    <cellStyle name="Normal 21 2 44" xfId="30435"/>
    <cellStyle name="Normal 21 2 45" xfId="30436"/>
    <cellStyle name="Normal 21 2 46" xfId="55106"/>
    <cellStyle name="Normal 21 2 5" xfId="30437"/>
    <cellStyle name="Normal 21 2 6" xfId="30438"/>
    <cellStyle name="Normal 21 2 7" xfId="30439"/>
    <cellStyle name="Normal 21 2 8" xfId="30440"/>
    <cellStyle name="Normal 21 2 9" xfId="30441"/>
    <cellStyle name="Normal 21 20" xfId="30442"/>
    <cellStyle name="Normal 21 20 2" xfId="30443"/>
    <cellStyle name="Normal 21 21" xfId="30444"/>
    <cellStyle name="Normal 21 21 2" xfId="30445"/>
    <cellStyle name="Normal 21 22" xfId="30446"/>
    <cellStyle name="Normal 21 22 2" xfId="30447"/>
    <cellStyle name="Normal 21 23" xfId="30448"/>
    <cellStyle name="Normal 21 23 2" xfId="30449"/>
    <cellStyle name="Normal 21 24" xfId="30450"/>
    <cellStyle name="Normal 21 24 2" xfId="30451"/>
    <cellStyle name="Normal 21 25" xfId="30452"/>
    <cellStyle name="Normal 21 25 2" xfId="30453"/>
    <cellStyle name="Normal 21 26" xfId="30454"/>
    <cellStyle name="Normal 21 26 2" xfId="30455"/>
    <cellStyle name="Normal 21 27" xfId="30456"/>
    <cellStyle name="Normal 21 27 2" xfId="30457"/>
    <cellStyle name="Normal 21 28" xfId="30458"/>
    <cellStyle name="Normal 21 28 2" xfId="30459"/>
    <cellStyle name="Normal 21 29" xfId="30460"/>
    <cellStyle name="Normal 21 29 2" xfId="30461"/>
    <cellStyle name="Normal 21 3" xfId="30462"/>
    <cellStyle name="Normal 21 3 10" xfId="30463"/>
    <cellStyle name="Normal 21 3 11" xfId="30464"/>
    <cellStyle name="Normal 21 3 12" xfId="30465"/>
    <cellStyle name="Normal 21 3 13" xfId="30466"/>
    <cellStyle name="Normal 21 3 14" xfId="30467"/>
    <cellStyle name="Normal 21 3 15" xfId="30468"/>
    <cellStyle name="Normal 21 3 16" xfId="30469"/>
    <cellStyle name="Normal 21 3 17" xfId="30470"/>
    <cellStyle name="Normal 21 3 18" xfId="30471"/>
    <cellStyle name="Normal 21 3 19" xfId="30472"/>
    <cellStyle name="Normal 21 3 2" xfId="30473"/>
    <cellStyle name="Normal 21 3 20" xfId="30474"/>
    <cellStyle name="Normal 21 3 21" xfId="30475"/>
    <cellStyle name="Normal 21 3 22" xfId="30476"/>
    <cellStyle name="Normal 21 3 23" xfId="30477"/>
    <cellStyle name="Normal 21 3 24" xfId="30478"/>
    <cellStyle name="Normal 21 3 25" xfId="30479"/>
    <cellStyle name="Normal 21 3 26" xfId="30480"/>
    <cellStyle name="Normal 21 3 27" xfId="30481"/>
    <cellStyle name="Normal 21 3 28" xfId="30482"/>
    <cellStyle name="Normal 21 3 29" xfId="30483"/>
    <cellStyle name="Normal 21 3 3" xfId="30484"/>
    <cellStyle name="Normal 21 3 30" xfId="30485"/>
    <cellStyle name="Normal 21 3 31" xfId="30486"/>
    <cellStyle name="Normal 21 3 32" xfId="30487"/>
    <cellStyle name="Normal 21 3 33" xfId="30488"/>
    <cellStyle name="Normal 21 3 34" xfId="30489"/>
    <cellStyle name="Normal 21 3 35" xfId="30490"/>
    <cellStyle name="Normal 21 3 36" xfId="30491"/>
    <cellStyle name="Normal 21 3 37" xfId="30492"/>
    <cellStyle name="Normal 21 3 38" xfId="30493"/>
    <cellStyle name="Normal 21 3 39" xfId="30494"/>
    <cellStyle name="Normal 21 3 4" xfId="30495"/>
    <cellStyle name="Normal 21 3 40" xfId="30496"/>
    <cellStyle name="Normal 21 3 41" xfId="30497"/>
    <cellStyle name="Normal 21 3 42" xfId="30498"/>
    <cellStyle name="Normal 21 3 43" xfId="30499"/>
    <cellStyle name="Normal 21 3 44" xfId="30500"/>
    <cellStyle name="Normal 21 3 45" xfId="30501"/>
    <cellStyle name="Normal 21 3 5" xfId="30502"/>
    <cellStyle name="Normal 21 3 6" xfId="30503"/>
    <cellStyle name="Normal 21 3 7" xfId="30504"/>
    <cellStyle name="Normal 21 3 8" xfId="30505"/>
    <cellStyle name="Normal 21 3 9" xfId="30506"/>
    <cellStyle name="Normal 21 30" xfId="30507"/>
    <cellStyle name="Normal 21 30 2" xfId="30508"/>
    <cellStyle name="Normal 21 31" xfId="30509"/>
    <cellStyle name="Normal 21 31 2" xfId="30510"/>
    <cellStyle name="Normal 21 32" xfId="30511"/>
    <cellStyle name="Normal 21 32 2" xfId="30512"/>
    <cellStyle name="Normal 21 33" xfId="30513"/>
    <cellStyle name="Normal 21 33 2" xfId="30514"/>
    <cellStyle name="Normal 21 34" xfId="30515"/>
    <cellStyle name="Normal 21 34 2" xfId="30516"/>
    <cellStyle name="Normal 21 35" xfId="30517"/>
    <cellStyle name="Normal 21 35 2" xfId="30518"/>
    <cellStyle name="Normal 21 36" xfId="30519"/>
    <cellStyle name="Normal 21 36 2" xfId="30520"/>
    <cellStyle name="Normal 21 37" xfId="30521"/>
    <cellStyle name="Normal 21 37 2" xfId="30522"/>
    <cellStyle name="Normal 21 38" xfId="30523"/>
    <cellStyle name="Normal 21 38 2" xfId="30524"/>
    <cellStyle name="Normal 21 39" xfId="30525"/>
    <cellStyle name="Normal 21 39 2" xfId="30526"/>
    <cellStyle name="Normal 21 4" xfId="30527"/>
    <cellStyle name="Normal 21 4 10" xfId="30528"/>
    <cellStyle name="Normal 21 4 11" xfId="30529"/>
    <cellStyle name="Normal 21 4 12" xfId="30530"/>
    <cellStyle name="Normal 21 4 13" xfId="30531"/>
    <cellStyle name="Normal 21 4 14" xfId="30532"/>
    <cellStyle name="Normal 21 4 15" xfId="30533"/>
    <cellStyle name="Normal 21 4 16" xfId="30534"/>
    <cellStyle name="Normal 21 4 17" xfId="30535"/>
    <cellStyle name="Normal 21 4 18" xfId="30536"/>
    <cellStyle name="Normal 21 4 19" xfId="30537"/>
    <cellStyle name="Normal 21 4 2" xfId="30538"/>
    <cellStyle name="Normal 21 4 20" xfId="30539"/>
    <cellStyle name="Normal 21 4 21" xfId="30540"/>
    <cellStyle name="Normal 21 4 22" xfId="30541"/>
    <cellStyle name="Normal 21 4 23" xfId="30542"/>
    <cellStyle name="Normal 21 4 24" xfId="30543"/>
    <cellStyle name="Normal 21 4 25" xfId="30544"/>
    <cellStyle name="Normal 21 4 26" xfId="30545"/>
    <cellStyle name="Normal 21 4 27" xfId="30546"/>
    <cellStyle name="Normal 21 4 28" xfId="30547"/>
    <cellStyle name="Normal 21 4 29" xfId="30548"/>
    <cellStyle name="Normal 21 4 3" xfId="30549"/>
    <cellStyle name="Normal 21 4 30" xfId="30550"/>
    <cellStyle name="Normal 21 4 31" xfId="30551"/>
    <cellStyle name="Normal 21 4 32" xfId="30552"/>
    <cellStyle name="Normal 21 4 33" xfId="30553"/>
    <cellStyle name="Normal 21 4 34" xfId="30554"/>
    <cellStyle name="Normal 21 4 35" xfId="30555"/>
    <cellStyle name="Normal 21 4 36" xfId="30556"/>
    <cellStyle name="Normal 21 4 37" xfId="30557"/>
    <cellStyle name="Normal 21 4 38" xfId="30558"/>
    <cellStyle name="Normal 21 4 39" xfId="30559"/>
    <cellStyle name="Normal 21 4 4" xfId="30560"/>
    <cellStyle name="Normal 21 4 40" xfId="30561"/>
    <cellStyle name="Normal 21 4 41" xfId="30562"/>
    <cellStyle name="Normal 21 4 42" xfId="30563"/>
    <cellStyle name="Normal 21 4 43" xfId="30564"/>
    <cellStyle name="Normal 21 4 44" xfId="30565"/>
    <cellStyle name="Normal 21 4 45" xfId="30566"/>
    <cellStyle name="Normal 21 4 5" xfId="30567"/>
    <cellStyle name="Normal 21 4 6" xfId="30568"/>
    <cellStyle name="Normal 21 4 7" xfId="30569"/>
    <cellStyle name="Normal 21 4 8" xfId="30570"/>
    <cellStyle name="Normal 21 4 9" xfId="30571"/>
    <cellStyle name="Normal 21 40" xfId="30572"/>
    <cellStyle name="Normal 21 40 2" xfId="30573"/>
    <cellStyle name="Normal 21 41" xfId="30574"/>
    <cellStyle name="Normal 21 41 2" xfId="30575"/>
    <cellStyle name="Normal 21 42" xfId="30576"/>
    <cellStyle name="Normal 21 42 2" xfId="30577"/>
    <cellStyle name="Normal 21 43" xfId="30578"/>
    <cellStyle name="Normal 21 43 2" xfId="30579"/>
    <cellStyle name="Normal 21 44" xfId="30580"/>
    <cellStyle name="Normal 21 44 2" xfId="30581"/>
    <cellStyle name="Normal 21 45" xfId="30582"/>
    <cellStyle name="Normal 21 45 2" xfId="30583"/>
    <cellStyle name="Normal 21 46" xfId="30584"/>
    <cellStyle name="Normal 21 46 2" xfId="30585"/>
    <cellStyle name="Normal 21 47" xfId="30586"/>
    <cellStyle name="Normal 21 47 2" xfId="30587"/>
    <cellStyle name="Normal 21 48" xfId="30588"/>
    <cellStyle name="Normal 21 48 2" xfId="30589"/>
    <cellStyle name="Normal 21 49" xfId="30590"/>
    <cellStyle name="Normal 21 5" xfId="30591"/>
    <cellStyle name="Normal 21 5 10" xfId="30592"/>
    <cellStyle name="Normal 21 5 11" xfId="30593"/>
    <cellStyle name="Normal 21 5 12" xfId="30594"/>
    <cellStyle name="Normal 21 5 13" xfId="30595"/>
    <cellStyle name="Normal 21 5 14" xfId="30596"/>
    <cellStyle name="Normal 21 5 15" xfId="30597"/>
    <cellStyle name="Normal 21 5 16" xfId="30598"/>
    <cellStyle name="Normal 21 5 17" xfId="30599"/>
    <cellStyle name="Normal 21 5 18" xfId="30600"/>
    <cellStyle name="Normal 21 5 19" xfId="30601"/>
    <cellStyle name="Normal 21 5 2" xfId="30602"/>
    <cellStyle name="Normal 21 5 20" xfId="30603"/>
    <cellStyle name="Normal 21 5 21" xfId="30604"/>
    <cellStyle name="Normal 21 5 22" xfId="30605"/>
    <cellStyle name="Normal 21 5 23" xfId="30606"/>
    <cellStyle name="Normal 21 5 24" xfId="30607"/>
    <cellStyle name="Normal 21 5 25" xfId="30608"/>
    <cellStyle name="Normal 21 5 26" xfId="30609"/>
    <cellStyle name="Normal 21 5 27" xfId="30610"/>
    <cellStyle name="Normal 21 5 28" xfId="30611"/>
    <cellStyle name="Normal 21 5 29" xfId="30612"/>
    <cellStyle name="Normal 21 5 3" xfId="30613"/>
    <cellStyle name="Normal 21 5 30" xfId="30614"/>
    <cellStyle name="Normal 21 5 31" xfId="30615"/>
    <cellStyle name="Normal 21 5 32" xfId="30616"/>
    <cellStyle name="Normal 21 5 33" xfId="30617"/>
    <cellStyle name="Normal 21 5 34" xfId="30618"/>
    <cellStyle name="Normal 21 5 35" xfId="30619"/>
    <cellStyle name="Normal 21 5 36" xfId="30620"/>
    <cellStyle name="Normal 21 5 37" xfId="30621"/>
    <cellStyle name="Normal 21 5 38" xfId="30622"/>
    <cellStyle name="Normal 21 5 39" xfId="30623"/>
    <cellStyle name="Normal 21 5 4" xfId="30624"/>
    <cellStyle name="Normal 21 5 40" xfId="30625"/>
    <cellStyle name="Normal 21 5 41" xfId="30626"/>
    <cellStyle name="Normal 21 5 42" xfId="30627"/>
    <cellStyle name="Normal 21 5 43" xfId="30628"/>
    <cellStyle name="Normal 21 5 44" xfId="30629"/>
    <cellStyle name="Normal 21 5 45" xfId="30630"/>
    <cellStyle name="Normal 21 5 5" xfId="30631"/>
    <cellStyle name="Normal 21 5 6" xfId="30632"/>
    <cellStyle name="Normal 21 5 7" xfId="30633"/>
    <cellStyle name="Normal 21 5 8" xfId="30634"/>
    <cellStyle name="Normal 21 5 9" xfId="30635"/>
    <cellStyle name="Normal 21 50" xfId="30636"/>
    <cellStyle name="Normal 21 51" xfId="30637"/>
    <cellStyle name="Normal 21 52" xfId="30638"/>
    <cellStyle name="Normal 21 53" xfId="30639"/>
    <cellStyle name="Normal 21 54" xfId="30640"/>
    <cellStyle name="Normal 21 55" xfId="30641"/>
    <cellStyle name="Normal 21 56" xfId="30642"/>
    <cellStyle name="Normal 21 57" xfId="30643"/>
    <cellStyle name="Normal 21 58" xfId="30644"/>
    <cellStyle name="Normal 21 59" xfId="30645"/>
    <cellStyle name="Normal 21 6" xfId="30646"/>
    <cellStyle name="Normal 21 6 2" xfId="30647"/>
    <cellStyle name="Normal 21 60" xfId="30648"/>
    <cellStyle name="Normal 21 61" xfId="30649"/>
    <cellStyle name="Normal 21 62" xfId="30650"/>
    <cellStyle name="Normal 21 63" xfId="30651"/>
    <cellStyle name="Normal 21 64" xfId="30652"/>
    <cellStyle name="Normal 21 65" xfId="30653"/>
    <cellStyle name="Normal 21 66" xfId="30654"/>
    <cellStyle name="Normal 21 67" xfId="30655"/>
    <cellStyle name="Normal 21 68" xfId="30656"/>
    <cellStyle name="Normal 21 69" xfId="30657"/>
    <cellStyle name="Normal 21 7" xfId="30658"/>
    <cellStyle name="Normal 21 7 2" xfId="30659"/>
    <cellStyle name="Normal 21 70" xfId="30660"/>
    <cellStyle name="Normal 21 71" xfId="30661"/>
    <cellStyle name="Normal 21 72" xfId="30662"/>
    <cellStyle name="Normal 21 73" xfId="30663"/>
    <cellStyle name="Normal 21 74" xfId="30664"/>
    <cellStyle name="Normal 21 75" xfId="30665"/>
    <cellStyle name="Normal 21 76" xfId="30666"/>
    <cellStyle name="Normal 21 77" xfId="30667"/>
    <cellStyle name="Normal 21 78" xfId="30668"/>
    <cellStyle name="Normal 21 79" xfId="30669"/>
    <cellStyle name="Normal 21 8" xfId="30670"/>
    <cellStyle name="Normal 21 8 2" xfId="30671"/>
    <cellStyle name="Normal 21 80" xfId="30672"/>
    <cellStyle name="Normal 21 81" xfId="30673"/>
    <cellStyle name="Normal 21 82" xfId="30674"/>
    <cellStyle name="Normal 21 83" xfId="30675"/>
    <cellStyle name="Normal 21 84" xfId="30676"/>
    <cellStyle name="Normal 21 85" xfId="30677"/>
    <cellStyle name="Normal 21 86" xfId="30678"/>
    <cellStyle name="Normal 21 87" xfId="30679"/>
    <cellStyle name="Normal 21 88" xfId="30680"/>
    <cellStyle name="Normal 21 89" xfId="30681"/>
    <cellStyle name="Normal 21 9" xfId="30682"/>
    <cellStyle name="Normal 21 9 2" xfId="30683"/>
    <cellStyle name="Normal 21 90" xfId="30684"/>
    <cellStyle name="Normal 21 91" xfId="30685"/>
    <cellStyle name="Normal 21 92" xfId="30686"/>
    <cellStyle name="Normal 21 93" xfId="30687"/>
    <cellStyle name="Normal 21 94" xfId="30688"/>
    <cellStyle name="Normal 21 95" xfId="30689"/>
    <cellStyle name="Normal 21 96" xfId="30690"/>
    <cellStyle name="Normal 21 97" xfId="30691"/>
    <cellStyle name="Normal 21 98" xfId="30692"/>
    <cellStyle name="Normal 21 99" xfId="30693"/>
    <cellStyle name="Normal 210" xfId="54724"/>
    <cellStyle name="Normal 211" xfId="54726"/>
    <cellStyle name="Normal 212" xfId="54728"/>
    <cellStyle name="Normal 213" xfId="54730"/>
    <cellStyle name="Normal 214" xfId="54732"/>
    <cellStyle name="Normal 215" xfId="54734"/>
    <cellStyle name="Normal 216" xfId="54736"/>
    <cellStyle name="Normal 217" xfId="54738"/>
    <cellStyle name="Normal 218" xfId="54740"/>
    <cellStyle name="Normal 219" xfId="54742"/>
    <cellStyle name="Normal 22" xfId="710"/>
    <cellStyle name="Normal 22 10" xfId="30694"/>
    <cellStyle name="Normal 22 10 2" xfId="30695"/>
    <cellStyle name="Normal 22 100" xfId="30696"/>
    <cellStyle name="Normal 22 101" xfId="30697"/>
    <cellStyle name="Normal 22 102" xfId="30698"/>
    <cellStyle name="Normal 22 103" xfId="30699"/>
    <cellStyle name="Normal 22 104" xfId="30700"/>
    <cellStyle name="Normal 22 105" xfId="30701"/>
    <cellStyle name="Normal 22 106" xfId="30702"/>
    <cellStyle name="Normal 22 107" xfId="30703"/>
    <cellStyle name="Normal 22 108" xfId="30704"/>
    <cellStyle name="Normal 22 109" xfId="30705"/>
    <cellStyle name="Normal 22 11" xfId="30706"/>
    <cellStyle name="Normal 22 11 2" xfId="30707"/>
    <cellStyle name="Normal 22 110" xfId="30708"/>
    <cellStyle name="Normal 22 111" xfId="30709"/>
    <cellStyle name="Normal 22 112" xfId="30710"/>
    <cellStyle name="Normal 22 113" xfId="30711"/>
    <cellStyle name="Normal 22 12" xfId="30712"/>
    <cellStyle name="Normal 22 12 2" xfId="30713"/>
    <cellStyle name="Normal 22 13" xfId="30714"/>
    <cellStyle name="Normal 22 13 2" xfId="30715"/>
    <cellStyle name="Normal 22 14" xfId="30716"/>
    <cellStyle name="Normal 22 14 2" xfId="30717"/>
    <cellStyle name="Normal 22 15" xfId="30718"/>
    <cellStyle name="Normal 22 15 2" xfId="30719"/>
    <cellStyle name="Normal 22 16" xfId="30720"/>
    <cellStyle name="Normal 22 16 2" xfId="30721"/>
    <cellStyle name="Normal 22 17" xfId="30722"/>
    <cellStyle name="Normal 22 17 2" xfId="30723"/>
    <cellStyle name="Normal 22 18" xfId="30724"/>
    <cellStyle name="Normal 22 18 2" xfId="30725"/>
    <cellStyle name="Normal 22 19" xfId="30726"/>
    <cellStyle name="Normal 22 19 2" xfId="30727"/>
    <cellStyle name="Normal 22 2" xfId="711"/>
    <cellStyle name="Normal 22 2 10" xfId="30729"/>
    <cellStyle name="Normal 22 2 11" xfId="30730"/>
    <cellStyle name="Normal 22 2 12" xfId="30731"/>
    <cellStyle name="Normal 22 2 13" xfId="30732"/>
    <cellStyle name="Normal 22 2 14" xfId="30733"/>
    <cellStyle name="Normal 22 2 15" xfId="30734"/>
    <cellStyle name="Normal 22 2 16" xfId="30735"/>
    <cellStyle name="Normal 22 2 17" xfId="30736"/>
    <cellStyle name="Normal 22 2 18" xfId="30737"/>
    <cellStyle name="Normal 22 2 19" xfId="30738"/>
    <cellStyle name="Normal 22 2 2" xfId="30739"/>
    <cellStyle name="Normal 22 2 20" xfId="30740"/>
    <cellStyle name="Normal 22 2 21" xfId="30741"/>
    <cellStyle name="Normal 22 2 22" xfId="30742"/>
    <cellStyle name="Normal 22 2 23" xfId="30743"/>
    <cellStyle name="Normal 22 2 24" xfId="30744"/>
    <cellStyle name="Normal 22 2 25" xfId="30745"/>
    <cellStyle name="Normal 22 2 26" xfId="30746"/>
    <cellStyle name="Normal 22 2 27" xfId="30747"/>
    <cellStyle name="Normal 22 2 28" xfId="30748"/>
    <cellStyle name="Normal 22 2 29" xfId="30749"/>
    <cellStyle name="Normal 22 2 3" xfId="30750"/>
    <cellStyle name="Normal 22 2 30" xfId="30751"/>
    <cellStyle name="Normal 22 2 31" xfId="30752"/>
    <cellStyle name="Normal 22 2 32" xfId="30753"/>
    <cellStyle name="Normal 22 2 33" xfId="30754"/>
    <cellStyle name="Normal 22 2 34" xfId="30755"/>
    <cellStyle name="Normal 22 2 35" xfId="30756"/>
    <cellStyle name="Normal 22 2 36" xfId="30757"/>
    <cellStyle name="Normal 22 2 37" xfId="30758"/>
    <cellStyle name="Normal 22 2 38" xfId="30759"/>
    <cellStyle name="Normal 22 2 39" xfId="30760"/>
    <cellStyle name="Normal 22 2 4" xfId="30761"/>
    <cellStyle name="Normal 22 2 40" xfId="30762"/>
    <cellStyle name="Normal 22 2 41" xfId="30763"/>
    <cellStyle name="Normal 22 2 42" xfId="30764"/>
    <cellStyle name="Normal 22 2 43" xfId="30765"/>
    <cellStyle name="Normal 22 2 44" xfId="30766"/>
    <cellStyle name="Normal 22 2 45" xfId="30767"/>
    <cellStyle name="Normal 22 2 46" xfId="30728"/>
    <cellStyle name="Normal 22 2 5" xfId="30768"/>
    <cellStyle name="Normal 22 2 6" xfId="30769"/>
    <cellStyle name="Normal 22 2 7" xfId="30770"/>
    <cellStyle name="Normal 22 2 8" xfId="30771"/>
    <cellStyle name="Normal 22 2 9" xfId="30772"/>
    <cellStyle name="Normal 22 20" xfId="30773"/>
    <cellStyle name="Normal 22 20 2" xfId="30774"/>
    <cellStyle name="Normal 22 21" xfId="30775"/>
    <cellStyle name="Normal 22 21 2" xfId="30776"/>
    <cellStyle name="Normal 22 22" xfId="30777"/>
    <cellStyle name="Normal 22 22 2" xfId="30778"/>
    <cellStyle name="Normal 22 23" xfId="30779"/>
    <cellStyle name="Normal 22 23 2" xfId="30780"/>
    <cellStyle name="Normal 22 24" xfId="30781"/>
    <cellStyle name="Normal 22 24 2" xfId="30782"/>
    <cellStyle name="Normal 22 25" xfId="30783"/>
    <cellStyle name="Normal 22 25 2" xfId="30784"/>
    <cellStyle name="Normal 22 26" xfId="30785"/>
    <cellStyle name="Normal 22 26 2" xfId="30786"/>
    <cellStyle name="Normal 22 27" xfId="30787"/>
    <cellStyle name="Normal 22 27 2" xfId="30788"/>
    <cellStyle name="Normal 22 28" xfId="30789"/>
    <cellStyle name="Normal 22 28 2" xfId="30790"/>
    <cellStyle name="Normal 22 29" xfId="30791"/>
    <cellStyle name="Normal 22 29 2" xfId="30792"/>
    <cellStyle name="Normal 22 3" xfId="30793"/>
    <cellStyle name="Normal 22 3 10" xfId="30794"/>
    <cellStyle name="Normal 22 3 11" xfId="30795"/>
    <cellStyle name="Normal 22 3 12" xfId="30796"/>
    <cellStyle name="Normal 22 3 13" xfId="30797"/>
    <cellStyle name="Normal 22 3 14" xfId="30798"/>
    <cellStyle name="Normal 22 3 15" xfId="30799"/>
    <cellStyle name="Normal 22 3 16" xfId="30800"/>
    <cellStyle name="Normal 22 3 17" xfId="30801"/>
    <cellStyle name="Normal 22 3 18" xfId="30802"/>
    <cellStyle name="Normal 22 3 19" xfId="30803"/>
    <cellStyle name="Normal 22 3 2" xfId="30804"/>
    <cellStyle name="Normal 22 3 20" xfId="30805"/>
    <cellStyle name="Normal 22 3 21" xfId="30806"/>
    <cellStyle name="Normal 22 3 22" xfId="30807"/>
    <cellStyle name="Normal 22 3 23" xfId="30808"/>
    <cellStyle name="Normal 22 3 24" xfId="30809"/>
    <cellStyle name="Normal 22 3 25" xfId="30810"/>
    <cellStyle name="Normal 22 3 26" xfId="30811"/>
    <cellStyle name="Normal 22 3 27" xfId="30812"/>
    <cellStyle name="Normal 22 3 28" xfId="30813"/>
    <cellStyle name="Normal 22 3 29" xfId="30814"/>
    <cellStyle name="Normal 22 3 3" xfId="30815"/>
    <cellStyle name="Normal 22 3 30" xfId="30816"/>
    <cellStyle name="Normal 22 3 31" xfId="30817"/>
    <cellStyle name="Normal 22 3 32" xfId="30818"/>
    <cellStyle name="Normal 22 3 33" xfId="30819"/>
    <cellStyle name="Normal 22 3 34" xfId="30820"/>
    <cellStyle name="Normal 22 3 35" xfId="30821"/>
    <cellStyle name="Normal 22 3 36" xfId="30822"/>
    <cellStyle name="Normal 22 3 37" xfId="30823"/>
    <cellStyle name="Normal 22 3 38" xfId="30824"/>
    <cellStyle name="Normal 22 3 39" xfId="30825"/>
    <cellStyle name="Normal 22 3 4" xfId="30826"/>
    <cellStyle name="Normal 22 3 40" xfId="30827"/>
    <cellStyle name="Normal 22 3 41" xfId="30828"/>
    <cellStyle name="Normal 22 3 42" xfId="30829"/>
    <cellStyle name="Normal 22 3 43" xfId="30830"/>
    <cellStyle name="Normal 22 3 44" xfId="30831"/>
    <cellStyle name="Normal 22 3 45" xfId="30832"/>
    <cellStyle name="Normal 22 3 46" xfId="55479"/>
    <cellStyle name="Normal 22 3 5" xfId="30833"/>
    <cellStyle name="Normal 22 3 6" xfId="30834"/>
    <cellStyle name="Normal 22 3 7" xfId="30835"/>
    <cellStyle name="Normal 22 3 8" xfId="30836"/>
    <cellStyle name="Normal 22 3 9" xfId="30837"/>
    <cellStyle name="Normal 22 30" xfId="30838"/>
    <cellStyle name="Normal 22 30 2" xfId="30839"/>
    <cellStyle name="Normal 22 31" xfId="30840"/>
    <cellStyle name="Normal 22 31 2" xfId="30841"/>
    <cellStyle name="Normal 22 32" xfId="30842"/>
    <cellStyle name="Normal 22 32 2" xfId="30843"/>
    <cellStyle name="Normal 22 33" xfId="30844"/>
    <cellStyle name="Normal 22 33 2" xfId="30845"/>
    <cellStyle name="Normal 22 34" xfId="30846"/>
    <cellStyle name="Normal 22 34 2" xfId="30847"/>
    <cellStyle name="Normal 22 35" xfId="30848"/>
    <cellStyle name="Normal 22 35 2" xfId="30849"/>
    <cellStyle name="Normal 22 36" xfId="30850"/>
    <cellStyle name="Normal 22 36 2" xfId="30851"/>
    <cellStyle name="Normal 22 37" xfId="30852"/>
    <cellStyle name="Normal 22 37 2" xfId="30853"/>
    <cellStyle name="Normal 22 38" xfId="30854"/>
    <cellStyle name="Normal 22 38 2" xfId="30855"/>
    <cellStyle name="Normal 22 39" xfId="30856"/>
    <cellStyle name="Normal 22 39 2" xfId="30857"/>
    <cellStyle name="Normal 22 4" xfId="30858"/>
    <cellStyle name="Normal 22 4 10" xfId="30859"/>
    <cellStyle name="Normal 22 4 11" xfId="30860"/>
    <cellStyle name="Normal 22 4 12" xfId="30861"/>
    <cellStyle name="Normal 22 4 13" xfId="30862"/>
    <cellStyle name="Normal 22 4 14" xfId="30863"/>
    <cellStyle name="Normal 22 4 15" xfId="30864"/>
    <cellStyle name="Normal 22 4 16" xfId="30865"/>
    <cellStyle name="Normal 22 4 17" xfId="30866"/>
    <cellStyle name="Normal 22 4 18" xfId="30867"/>
    <cellStyle name="Normal 22 4 19" xfId="30868"/>
    <cellStyle name="Normal 22 4 2" xfId="30869"/>
    <cellStyle name="Normal 22 4 20" xfId="30870"/>
    <cellStyle name="Normal 22 4 21" xfId="30871"/>
    <cellStyle name="Normal 22 4 22" xfId="30872"/>
    <cellStyle name="Normal 22 4 23" xfId="30873"/>
    <cellStyle name="Normal 22 4 24" xfId="30874"/>
    <cellStyle name="Normal 22 4 25" xfId="30875"/>
    <cellStyle name="Normal 22 4 26" xfId="30876"/>
    <cellStyle name="Normal 22 4 27" xfId="30877"/>
    <cellStyle name="Normal 22 4 28" xfId="30878"/>
    <cellStyle name="Normal 22 4 29" xfId="30879"/>
    <cellStyle name="Normal 22 4 3" xfId="30880"/>
    <cellStyle name="Normal 22 4 30" xfId="30881"/>
    <cellStyle name="Normal 22 4 31" xfId="30882"/>
    <cellStyle name="Normal 22 4 32" xfId="30883"/>
    <cellStyle name="Normal 22 4 33" xfId="30884"/>
    <cellStyle name="Normal 22 4 34" xfId="30885"/>
    <cellStyle name="Normal 22 4 35" xfId="30886"/>
    <cellStyle name="Normal 22 4 36" xfId="30887"/>
    <cellStyle name="Normal 22 4 37" xfId="30888"/>
    <cellStyle name="Normal 22 4 38" xfId="30889"/>
    <cellStyle name="Normal 22 4 39" xfId="30890"/>
    <cellStyle name="Normal 22 4 4" xfId="30891"/>
    <cellStyle name="Normal 22 4 40" xfId="30892"/>
    <cellStyle name="Normal 22 4 41" xfId="30893"/>
    <cellStyle name="Normal 22 4 42" xfId="30894"/>
    <cellStyle name="Normal 22 4 43" xfId="30895"/>
    <cellStyle name="Normal 22 4 44" xfId="30896"/>
    <cellStyle name="Normal 22 4 45" xfId="30897"/>
    <cellStyle name="Normal 22 4 5" xfId="30898"/>
    <cellStyle name="Normal 22 4 6" xfId="30899"/>
    <cellStyle name="Normal 22 4 7" xfId="30900"/>
    <cellStyle name="Normal 22 4 8" xfId="30901"/>
    <cellStyle name="Normal 22 4 9" xfId="30902"/>
    <cellStyle name="Normal 22 40" xfId="30903"/>
    <cellStyle name="Normal 22 40 2" xfId="30904"/>
    <cellStyle name="Normal 22 41" xfId="30905"/>
    <cellStyle name="Normal 22 41 2" xfId="30906"/>
    <cellStyle name="Normal 22 42" xfId="30907"/>
    <cellStyle name="Normal 22 42 2" xfId="30908"/>
    <cellStyle name="Normal 22 43" xfId="30909"/>
    <cellStyle name="Normal 22 43 2" xfId="30910"/>
    <cellStyle name="Normal 22 44" xfId="30911"/>
    <cellStyle name="Normal 22 44 2" xfId="30912"/>
    <cellStyle name="Normal 22 45" xfId="30913"/>
    <cellStyle name="Normal 22 45 2" xfId="30914"/>
    <cellStyle name="Normal 22 46" xfId="30915"/>
    <cellStyle name="Normal 22 46 2" xfId="30916"/>
    <cellStyle name="Normal 22 47" xfId="30917"/>
    <cellStyle name="Normal 22 47 2" xfId="30918"/>
    <cellStyle name="Normal 22 48" xfId="30919"/>
    <cellStyle name="Normal 22 48 2" xfId="30920"/>
    <cellStyle name="Normal 22 49" xfId="30921"/>
    <cellStyle name="Normal 22 5" xfId="30922"/>
    <cellStyle name="Normal 22 5 10" xfId="30923"/>
    <cellStyle name="Normal 22 5 11" xfId="30924"/>
    <cellStyle name="Normal 22 5 12" xfId="30925"/>
    <cellStyle name="Normal 22 5 13" xfId="30926"/>
    <cellStyle name="Normal 22 5 14" xfId="30927"/>
    <cellStyle name="Normal 22 5 15" xfId="30928"/>
    <cellStyle name="Normal 22 5 16" xfId="30929"/>
    <cellStyle name="Normal 22 5 17" xfId="30930"/>
    <cellStyle name="Normal 22 5 18" xfId="30931"/>
    <cellStyle name="Normal 22 5 19" xfId="30932"/>
    <cellStyle name="Normal 22 5 2" xfId="30933"/>
    <cellStyle name="Normal 22 5 20" xfId="30934"/>
    <cellStyle name="Normal 22 5 21" xfId="30935"/>
    <cellStyle name="Normal 22 5 22" xfId="30936"/>
    <cellStyle name="Normal 22 5 23" xfId="30937"/>
    <cellStyle name="Normal 22 5 24" xfId="30938"/>
    <cellStyle name="Normal 22 5 25" xfId="30939"/>
    <cellStyle name="Normal 22 5 26" xfId="30940"/>
    <cellStyle name="Normal 22 5 27" xfId="30941"/>
    <cellStyle name="Normal 22 5 28" xfId="30942"/>
    <cellStyle name="Normal 22 5 29" xfId="30943"/>
    <cellStyle name="Normal 22 5 3" xfId="30944"/>
    <cellStyle name="Normal 22 5 30" xfId="30945"/>
    <cellStyle name="Normal 22 5 31" xfId="30946"/>
    <cellStyle name="Normal 22 5 32" xfId="30947"/>
    <cellStyle name="Normal 22 5 33" xfId="30948"/>
    <cellStyle name="Normal 22 5 34" xfId="30949"/>
    <cellStyle name="Normal 22 5 35" xfId="30950"/>
    <cellStyle name="Normal 22 5 36" xfId="30951"/>
    <cellStyle name="Normal 22 5 37" xfId="30952"/>
    <cellStyle name="Normal 22 5 38" xfId="30953"/>
    <cellStyle name="Normal 22 5 39" xfId="30954"/>
    <cellStyle name="Normal 22 5 4" xfId="30955"/>
    <cellStyle name="Normal 22 5 40" xfId="30956"/>
    <cellStyle name="Normal 22 5 41" xfId="30957"/>
    <cellStyle name="Normal 22 5 42" xfId="30958"/>
    <cellStyle name="Normal 22 5 43" xfId="30959"/>
    <cellStyle name="Normal 22 5 44" xfId="30960"/>
    <cellStyle name="Normal 22 5 45" xfId="30961"/>
    <cellStyle name="Normal 22 5 5" xfId="30962"/>
    <cellStyle name="Normal 22 5 6" xfId="30963"/>
    <cellStyle name="Normal 22 5 7" xfId="30964"/>
    <cellStyle name="Normal 22 5 8" xfId="30965"/>
    <cellStyle name="Normal 22 5 9" xfId="30966"/>
    <cellStyle name="Normal 22 50" xfId="30967"/>
    <cellStyle name="Normal 22 51" xfId="30968"/>
    <cellStyle name="Normal 22 52" xfId="30969"/>
    <cellStyle name="Normal 22 53" xfId="30970"/>
    <cellStyle name="Normal 22 54" xfId="30971"/>
    <cellStyle name="Normal 22 55" xfId="30972"/>
    <cellStyle name="Normal 22 56" xfId="30973"/>
    <cellStyle name="Normal 22 57" xfId="30974"/>
    <cellStyle name="Normal 22 58" xfId="30975"/>
    <cellStyle name="Normal 22 59" xfId="30976"/>
    <cellStyle name="Normal 22 6" xfId="30977"/>
    <cellStyle name="Normal 22 6 2" xfId="30978"/>
    <cellStyle name="Normal 22 60" xfId="30979"/>
    <cellStyle name="Normal 22 61" xfId="30980"/>
    <cellStyle name="Normal 22 62" xfId="30981"/>
    <cellStyle name="Normal 22 63" xfId="30982"/>
    <cellStyle name="Normal 22 64" xfId="30983"/>
    <cellStyle name="Normal 22 65" xfId="30984"/>
    <cellStyle name="Normal 22 66" xfId="30985"/>
    <cellStyle name="Normal 22 67" xfId="30986"/>
    <cellStyle name="Normal 22 68" xfId="30987"/>
    <cellStyle name="Normal 22 69" xfId="30988"/>
    <cellStyle name="Normal 22 7" xfId="30989"/>
    <cellStyle name="Normal 22 7 2" xfId="30990"/>
    <cellStyle name="Normal 22 70" xfId="30991"/>
    <cellStyle name="Normal 22 71" xfId="30992"/>
    <cellStyle name="Normal 22 72" xfId="30993"/>
    <cellStyle name="Normal 22 73" xfId="30994"/>
    <cellStyle name="Normal 22 74" xfId="30995"/>
    <cellStyle name="Normal 22 75" xfId="30996"/>
    <cellStyle name="Normal 22 76" xfId="30997"/>
    <cellStyle name="Normal 22 77" xfId="30998"/>
    <cellStyle name="Normal 22 78" xfId="30999"/>
    <cellStyle name="Normal 22 79" xfId="31000"/>
    <cellStyle name="Normal 22 8" xfId="31001"/>
    <cellStyle name="Normal 22 8 2" xfId="31002"/>
    <cellStyle name="Normal 22 80" xfId="31003"/>
    <cellStyle name="Normal 22 81" xfId="31004"/>
    <cellStyle name="Normal 22 82" xfId="31005"/>
    <cellStyle name="Normal 22 83" xfId="31006"/>
    <cellStyle name="Normal 22 84" xfId="31007"/>
    <cellStyle name="Normal 22 85" xfId="31008"/>
    <cellStyle name="Normal 22 86" xfId="31009"/>
    <cellStyle name="Normal 22 87" xfId="31010"/>
    <cellStyle name="Normal 22 88" xfId="31011"/>
    <cellStyle name="Normal 22 89" xfId="31012"/>
    <cellStyle name="Normal 22 9" xfId="31013"/>
    <cellStyle name="Normal 22 9 2" xfId="31014"/>
    <cellStyle name="Normal 22 90" xfId="31015"/>
    <cellStyle name="Normal 22 91" xfId="31016"/>
    <cellStyle name="Normal 22 92" xfId="31017"/>
    <cellStyle name="Normal 22 93" xfId="31018"/>
    <cellStyle name="Normal 22 94" xfId="31019"/>
    <cellStyle name="Normal 22 95" xfId="31020"/>
    <cellStyle name="Normal 22 96" xfId="31021"/>
    <cellStyle name="Normal 22 97" xfId="31022"/>
    <cellStyle name="Normal 22 98" xfId="31023"/>
    <cellStyle name="Normal 22 99" xfId="31024"/>
    <cellStyle name="Normal 220" xfId="54627"/>
    <cellStyle name="Normal 220 2" xfId="55197"/>
    <cellStyle name="Normal 220 3" xfId="54790"/>
    <cellStyle name="Normal 221" xfId="54631"/>
    <cellStyle name="Normal 221 2" xfId="55204"/>
    <cellStyle name="Normal 221 3" xfId="54822"/>
    <cellStyle name="Normal 222" xfId="54628"/>
    <cellStyle name="Normal 222 2" xfId="55198"/>
    <cellStyle name="Normal 222 3" xfId="54793"/>
    <cellStyle name="Normal 223" xfId="54778"/>
    <cellStyle name="Normal 223 2" xfId="55206"/>
    <cellStyle name="Normal 223 3" xfId="54827"/>
    <cellStyle name="Normal 224" xfId="54630"/>
    <cellStyle name="Normal 224 2" xfId="55207"/>
    <cellStyle name="Normal 224 3" xfId="54836"/>
    <cellStyle name="Normal 225" xfId="54816"/>
    <cellStyle name="Normal 225 2" xfId="55202"/>
    <cellStyle name="Normal 226" xfId="54797"/>
    <cellStyle name="Normal 226 2" xfId="55200"/>
    <cellStyle name="Normal 227" xfId="54811"/>
    <cellStyle name="Normal 227 2" xfId="55201"/>
    <cellStyle name="Normal 228" xfId="54839"/>
    <cellStyle name="Normal 228 2" xfId="55208"/>
    <cellStyle name="Normal 229" xfId="54821"/>
    <cellStyle name="Normal 229 2" xfId="55203"/>
    <cellStyle name="Normal 23" xfId="712"/>
    <cellStyle name="Normal 23 10" xfId="31025"/>
    <cellStyle name="Normal 23 10 2" xfId="31026"/>
    <cellStyle name="Normal 23 100" xfId="31027"/>
    <cellStyle name="Normal 23 101" xfId="31028"/>
    <cellStyle name="Normal 23 102" xfId="31029"/>
    <cellStyle name="Normal 23 103" xfId="31030"/>
    <cellStyle name="Normal 23 104" xfId="31031"/>
    <cellStyle name="Normal 23 105" xfId="31032"/>
    <cellStyle name="Normal 23 106" xfId="31033"/>
    <cellStyle name="Normal 23 107" xfId="31034"/>
    <cellStyle name="Normal 23 108" xfId="31035"/>
    <cellStyle name="Normal 23 109" xfId="31036"/>
    <cellStyle name="Normal 23 11" xfId="31037"/>
    <cellStyle name="Normal 23 11 2" xfId="31038"/>
    <cellStyle name="Normal 23 12" xfId="31039"/>
    <cellStyle name="Normal 23 12 2" xfId="31040"/>
    <cellStyle name="Normal 23 13" xfId="31041"/>
    <cellStyle name="Normal 23 13 2" xfId="31042"/>
    <cellStyle name="Normal 23 14" xfId="31043"/>
    <cellStyle name="Normal 23 14 2" xfId="31044"/>
    <cellStyle name="Normal 23 15" xfId="31045"/>
    <cellStyle name="Normal 23 15 2" xfId="31046"/>
    <cellStyle name="Normal 23 16" xfId="31047"/>
    <cellStyle name="Normal 23 16 2" xfId="31048"/>
    <cellStyle name="Normal 23 17" xfId="31049"/>
    <cellStyle name="Normal 23 17 2" xfId="31050"/>
    <cellStyle name="Normal 23 18" xfId="31051"/>
    <cellStyle name="Normal 23 18 2" xfId="31052"/>
    <cellStyle name="Normal 23 19" xfId="31053"/>
    <cellStyle name="Normal 23 19 2" xfId="31054"/>
    <cellStyle name="Normal 23 2" xfId="713"/>
    <cellStyle name="Normal 23 2 2" xfId="31056"/>
    <cellStyle name="Normal 23 2 3" xfId="31055"/>
    <cellStyle name="Normal 23 20" xfId="31057"/>
    <cellStyle name="Normal 23 20 2" xfId="31058"/>
    <cellStyle name="Normal 23 21" xfId="31059"/>
    <cellStyle name="Normal 23 21 2" xfId="31060"/>
    <cellStyle name="Normal 23 22" xfId="31061"/>
    <cellStyle name="Normal 23 22 2" xfId="31062"/>
    <cellStyle name="Normal 23 23" xfId="31063"/>
    <cellStyle name="Normal 23 23 2" xfId="31064"/>
    <cellStyle name="Normal 23 24" xfId="31065"/>
    <cellStyle name="Normal 23 24 2" xfId="31066"/>
    <cellStyle name="Normal 23 25" xfId="31067"/>
    <cellStyle name="Normal 23 25 2" xfId="31068"/>
    <cellStyle name="Normal 23 26" xfId="31069"/>
    <cellStyle name="Normal 23 26 2" xfId="31070"/>
    <cellStyle name="Normal 23 27" xfId="31071"/>
    <cellStyle name="Normal 23 27 2" xfId="31072"/>
    <cellStyle name="Normal 23 28" xfId="31073"/>
    <cellStyle name="Normal 23 28 2" xfId="31074"/>
    <cellStyle name="Normal 23 29" xfId="31075"/>
    <cellStyle name="Normal 23 29 2" xfId="31076"/>
    <cellStyle name="Normal 23 3" xfId="31077"/>
    <cellStyle name="Normal 23 3 2" xfId="31078"/>
    <cellStyle name="Normal 23 3 3" xfId="55480"/>
    <cellStyle name="Normal 23 30" xfId="31079"/>
    <cellStyle name="Normal 23 30 2" xfId="31080"/>
    <cellStyle name="Normal 23 31" xfId="31081"/>
    <cellStyle name="Normal 23 31 2" xfId="31082"/>
    <cellStyle name="Normal 23 32" xfId="31083"/>
    <cellStyle name="Normal 23 32 2" xfId="31084"/>
    <cellStyle name="Normal 23 33" xfId="31085"/>
    <cellStyle name="Normal 23 33 2" xfId="31086"/>
    <cellStyle name="Normal 23 34" xfId="31087"/>
    <cellStyle name="Normal 23 34 2" xfId="31088"/>
    <cellStyle name="Normal 23 35" xfId="31089"/>
    <cellStyle name="Normal 23 35 2" xfId="31090"/>
    <cellStyle name="Normal 23 36" xfId="31091"/>
    <cellStyle name="Normal 23 36 2" xfId="31092"/>
    <cellStyle name="Normal 23 37" xfId="31093"/>
    <cellStyle name="Normal 23 37 2" xfId="31094"/>
    <cellStyle name="Normal 23 38" xfId="31095"/>
    <cellStyle name="Normal 23 38 2" xfId="31096"/>
    <cellStyle name="Normal 23 39" xfId="31097"/>
    <cellStyle name="Normal 23 39 2" xfId="31098"/>
    <cellStyle name="Normal 23 4" xfId="31099"/>
    <cellStyle name="Normal 23 4 2" xfId="31100"/>
    <cellStyle name="Normal 23 40" xfId="31101"/>
    <cellStyle name="Normal 23 40 2" xfId="31102"/>
    <cellStyle name="Normal 23 41" xfId="31103"/>
    <cellStyle name="Normal 23 41 2" xfId="31104"/>
    <cellStyle name="Normal 23 42" xfId="31105"/>
    <cellStyle name="Normal 23 42 2" xfId="31106"/>
    <cellStyle name="Normal 23 43" xfId="31107"/>
    <cellStyle name="Normal 23 43 2" xfId="31108"/>
    <cellStyle name="Normal 23 44" xfId="31109"/>
    <cellStyle name="Normal 23 44 2" xfId="31110"/>
    <cellStyle name="Normal 23 45" xfId="31111"/>
    <cellStyle name="Normal 23 46" xfId="31112"/>
    <cellStyle name="Normal 23 47" xfId="31113"/>
    <cellStyle name="Normal 23 48" xfId="31114"/>
    <cellStyle name="Normal 23 49" xfId="31115"/>
    <cellStyle name="Normal 23 5" xfId="31116"/>
    <cellStyle name="Normal 23 5 2" xfId="31117"/>
    <cellStyle name="Normal 23 50" xfId="31118"/>
    <cellStyle name="Normal 23 51" xfId="31119"/>
    <cellStyle name="Normal 23 52" xfId="31120"/>
    <cellStyle name="Normal 23 53" xfId="31121"/>
    <cellStyle name="Normal 23 54" xfId="31122"/>
    <cellStyle name="Normal 23 55" xfId="31123"/>
    <cellStyle name="Normal 23 56" xfId="31124"/>
    <cellStyle name="Normal 23 57" xfId="31125"/>
    <cellStyle name="Normal 23 58" xfId="31126"/>
    <cellStyle name="Normal 23 59" xfId="31127"/>
    <cellStyle name="Normal 23 6" xfId="31128"/>
    <cellStyle name="Normal 23 6 2" xfId="31129"/>
    <cellStyle name="Normal 23 60" xfId="31130"/>
    <cellStyle name="Normal 23 61" xfId="31131"/>
    <cellStyle name="Normal 23 62" xfId="31132"/>
    <cellStyle name="Normal 23 63" xfId="31133"/>
    <cellStyle name="Normal 23 64" xfId="31134"/>
    <cellStyle name="Normal 23 65" xfId="31135"/>
    <cellStyle name="Normal 23 66" xfId="31136"/>
    <cellStyle name="Normal 23 67" xfId="31137"/>
    <cellStyle name="Normal 23 68" xfId="31138"/>
    <cellStyle name="Normal 23 69" xfId="31139"/>
    <cellStyle name="Normal 23 7" xfId="31140"/>
    <cellStyle name="Normal 23 7 2" xfId="31141"/>
    <cellStyle name="Normal 23 70" xfId="31142"/>
    <cellStyle name="Normal 23 71" xfId="31143"/>
    <cellStyle name="Normal 23 72" xfId="31144"/>
    <cellStyle name="Normal 23 73" xfId="31145"/>
    <cellStyle name="Normal 23 74" xfId="31146"/>
    <cellStyle name="Normal 23 75" xfId="31147"/>
    <cellStyle name="Normal 23 76" xfId="31148"/>
    <cellStyle name="Normal 23 77" xfId="31149"/>
    <cellStyle name="Normal 23 78" xfId="31150"/>
    <cellStyle name="Normal 23 79" xfId="31151"/>
    <cellStyle name="Normal 23 8" xfId="31152"/>
    <cellStyle name="Normal 23 8 2" xfId="31153"/>
    <cellStyle name="Normal 23 80" xfId="31154"/>
    <cellStyle name="Normal 23 81" xfId="31155"/>
    <cellStyle name="Normal 23 82" xfId="31156"/>
    <cellStyle name="Normal 23 83" xfId="31157"/>
    <cellStyle name="Normal 23 84" xfId="31158"/>
    <cellStyle name="Normal 23 85" xfId="31159"/>
    <cellStyle name="Normal 23 86" xfId="31160"/>
    <cellStyle name="Normal 23 87" xfId="31161"/>
    <cellStyle name="Normal 23 88" xfId="31162"/>
    <cellStyle name="Normal 23 89" xfId="31163"/>
    <cellStyle name="Normal 23 9" xfId="31164"/>
    <cellStyle name="Normal 23 9 2" xfId="31165"/>
    <cellStyle name="Normal 23 90" xfId="31166"/>
    <cellStyle name="Normal 23 91" xfId="31167"/>
    <cellStyle name="Normal 23 92" xfId="31168"/>
    <cellStyle name="Normal 23 93" xfId="31169"/>
    <cellStyle name="Normal 23 94" xfId="31170"/>
    <cellStyle name="Normal 23 95" xfId="31171"/>
    <cellStyle name="Normal 23 96" xfId="31172"/>
    <cellStyle name="Normal 23 97" xfId="31173"/>
    <cellStyle name="Normal 23 98" xfId="31174"/>
    <cellStyle name="Normal 23 99" xfId="31175"/>
    <cellStyle name="Normal 230" xfId="54794"/>
    <cellStyle name="Normal 230 2" xfId="55199"/>
    <cellStyle name="Normal 231" xfId="54826"/>
    <cellStyle name="Normal 231 2" xfId="55205"/>
    <cellStyle name="Normal 232" xfId="54835"/>
    <cellStyle name="Normal 233" xfId="54815"/>
    <cellStyle name="Normal 234" xfId="54798"/>
    <cellStyle name="Normal 235" xfId="54810"/>
    <cellStyle name="Normal 236" xfId="54838"/>
    <cellStyle name="Normal 237" xfId="54820"/>
    <cellStyle name="Normal 238" xfId="54795"/>
    <cellStyle name="Normal 239" xfId="54825"/>
    <cellStyle name="Normal 24" xfId="714"/>
    <cellStyle name="Normal 24 10" xfId="31176"/>
    <cellStyle name="Normal 24 10 2" xfId="31177"/>
    <cellStyle name="Normal 24 100" xfId="31178"/>
    <cellStyle name="Normal 24 101" xfId="31179"/>
    <cellStyle name="Normal 24 102" xfId="31180"/>
    <cellStyle name="Normal 24 103" xfId="31181"/>
    <cellStyle name="Normal 24 104" xfId="31182"/>
    <cellStyle name="Normal 24 105" xfId="31183"/>
    <cellStyle name="Normal 24 106" xfId="31184"/>
    <cellStyle name="Normal 24 107" xfId="31185"/>
    <cellStyle name="Normal 24 108" xfId="31186"/>
    <cellStyle name="Normal 24 109" xfId="31187"/>
    <cellStyle name="Normal 24 11" xfId="31188"/>
    <cellStyle name="Normal 24 11 2" xfId="31189"/>
    <cellStyle name="Normal 24 110" xfId="54540"/>
    <cellStyle name="Normal 24 12" xfId="31190"/>
    <cellStyle name="Normal 24 12 2" xfId="31191"/>
    <cellStyle name="Normal 24 13" xfId="31192"/>
    <cellStyle name="Normal 24 13 2" xfId="31193"/>
    <cellStyle name="Normal 24 14" xfId="31194"/>
    <cellStyle name="Normal 24 14 2" xfId="31195"/>
    <cellStyle name="Normal 24 15" xfId="31196"/>
    <cellStyle name="Normal 24 15 2" xfId="31197"/>
    <cellStyle name="Normal 24 16" xfId="31198"/>
    <cellStyle name="Normal 24 16 2" xfId="31199"/>
    <cellStyle name="Normal 24 17" xfId="31200"/>
    <cellStyle name="Normal 24 17 2" xfId="31201"/>
    <cellStyle name="Normal 24 18" xfId="31202"/>
    <cellStyle name="Normal 24 18 2" xfId="31203"/>
    <cellStyle name="Normal 24 19" xfId="31204"/>
    <cellStyle name="Normal 24 19 2" xfId="31205"/>
    <cellStyle name="Normal 24 2" xfId="31206"/>
    <cellStyle name="Normal 24 2 2" xfId="31207"/>
    <cellStyle name="Normal 24 2 3" xfId="55144"/>
    <cellStyle name="Normal 24 20" xfId="31208"/>
    <cellStyle name="Normal 24 20 2" xfId="31209"/>
    <cellStyle name="Normal 24 21" xfId="31210"/>
    <cellStyle name="Normal 24 21 2" xfId="31211"/>
    <cellStyle name="Normal 24 22" xfId="31212"/>
    <cellStyle name="Normal 24 22 2" xfId="31213"/>
    <cellStyle name="Normal 24 23" xfId="31214"/>
    <cellStyle name="Normal 24 23 2" xfId="31215"/>
    <cellStyle name="Normal 24 24" xfId="31216"/>
    <cellStyle name="Normal 24 24 2" xfId="31217"/>
    <cellStyle name="Normal 24 25" xfId="31218"/>
    <cellStyle name="Normal 24 25 2" xfId="31219"/>
    <cellStyle name="Normal 24 26" xfId="31220"/>
    <cellStyle name="Normal 24 26 2" xfId="31221"/>
    <cellStyle name="Normal 24 27" xfId="31222"/>
    <cellStyle name="Normal 24 27 2" xfId="31223"/>
    <cellStyle name="Normal 24 28" xfId="31224"/>
    <cellStyle name="Normal 24 28 2" xfId="31225"/>
    <cellStyle name="Normal 24 29" xfId="31226"/>
    <cellStyle name="Normal 24 29 2" xfId="31227"/>
    <cellStyle name="Normal 24 3" xfId="31228"/>
    <cellStyle name="Normal 24 3 2" xfId="31229"/>
    <cellStyle name="Normal 24 3 3" xfId="55481"/>
    <cellStyle name="Normal 24 30" xfId="31230"/>
    <cellStyle name="Normal 24 30 2" xfId="31231"/>
    <cellStyle name="Normal 24 31" xfId="31232"/>
    <cellStyle name="Normal 24 31 2" xfId="31233"/>
    <cellStyle name="Normal 24 32" xfId="31234"/>
    <cellStyle name="Normal 24 32 2" xfId="31235"/>
    <cellStyle name="Normal 24 33" xfId="31236"/>
    <cellStyle name="Normal 24 33 2" xfId="31237"/>
    <cellStyle name="Normal 24 34" xfId="31238"/>
    <cellStyle name="Normal 24 34 2" xfId="31239"/>
    <cellStyle name="Normal 24 35" xfId="31240"/>
    <cellStyle name="Normal 24 35 2" xfId="31241"/>
    <cellStyle name="Normal 24 36" xfId="31242"/>
    <cellStyle name="Normal 24 36 2" xfId="31243"/>
    <cellStyle name="Normal 24 37" xfId="31244"/>
    <cellStyle name="Normal 24 37 2" xfId="31245"/>
    <cellStyle name="Normal 24 38" xfId="31246"/>
    <cellStyle name="Normal 24 38 2" xfId="31247"/>
    <cellStyle name="Normal 24 39" xfId="31248"/>
    <cellStyle name="Normal 24 39 2" xfId="31249"/>
    <cellStyle name="Normal 24 4" xfId="31250"/>
    <cellStyle name="Normal 24 4 2" xfId="31251"/>
    <cellStyle name="Normal 24 40" xfId="31252"/>
    <cellStyle name="Normal 24 40 2" xfId="31253"/>
    <cellStyle name="Normal 24 41" xfId="31254"/>
    <cellStyle name="Normal 24 41 2" xfId="31255"/>
    <cellStyle name="Normal 24 42" xfId="31256"/>
    <cellStyle name="Normal 24 42 2" xfId="31257"/>
    <cellStyle name="Normal 24 43" xfId="31258"/>
    <cellStyle name="Normal 24 43 2" xfId="31259"/>
    <cellStyle name="Normal 24 44" xfId="31260"/>
    <cellStyle name="Normal 24 44 2" xfId="31261"/>
    <cellStyle name="Normal 24 45" xfId="31262"/>
    <cellStyle name="Normal 24 46" xfId="31263"/>
    <cellStyle name="Normal 24 47" xfId="31264"/>
    <cellStyle name="Normal 24 48" xfId="31265"/>
    <cellStyle name="Normal 24 49" xfId="31266"/>
    <cellStyle name="Normal 24 5" xfId="31267"/>
    <cellStyle name="Normal 24 5 2" xfId="31268"/>
    <cellStyle name="Normal 24 50" xfId="31269"/>
    <cellStyle name="Normal 24 51" xfId="31270"/>
    <cellStyle name="Normal 24 52" xfId="31271"/>
    <cellStyle name="Normal 24 53" xfId="31272"/>
    <cellStyle name="Normal 24 54" xfId="31273"/>
    <cellStyle name="Normal 24 55" xfId="31274"/>
    <cellStyle name="Normal 24 56" xfId="31275"/>
    <cellStyle name="Normal 24 57" xfId="31276"/>
    <cellStyle name="Normal 24 58" xfId="31277"/>
    <cellStyle name="Normal 24 59" xfId="31278"/>
    <cellStyle name="Normal 24 6" xfId="31279"/>
    <cellStyle name="Normal 24 6 2" xfId="31280"/>
    <cellStyle name="Normal 24 60" xfId="31281"/>
    <cellStyle name="Normal 24 61" xfId="31282"/>
    <cellStyle name="Normal 24 62" xfId="31283"/>
    <cellStyle name="Normal 24 63" xfId="31284"/>
    <cellStyle name="Normal 24 64" xfId="31285"/>
    <cellStyle name="Normal 24 65" xfId="31286"/>
    <cellStyle name="Normal 24 66" xfId="31287"/>
    <cellStyle name="Normal 24 67" xfId="31288"/>
    <cellStyle name="Normal 24 68" xfId="31289"/>
    <cellStyle name="Normal 24 69" xfId="31290"/>
    <cellStyle name="Normal 24 7" xfId="31291"/>
    <cellStyle name="Normal 24 7 2" xfId="31292"/>
    <cellStyle name="Normal 24 70" xfId="31293"/>
    <cellStyle name="Normal 24 71" xfId="31294"/>
    <cellStyle name="Normal 24 72" xfId="31295"/>
    <cellStyle name="Normal 24 73" xfId="31296"/>
    <cellStyle name="Normal 24 74" xfId="31297"/>
    <cellStyle name="Normal 24 75" xfId="31298"/>
    <cellStyle name="Normal 24 76" xfId="31299"/>
    <cellStyle name="Normal 24 77" xfId="31300"/>
    <cellStyle name="Normal 24 78" xfId="31301"/>
    <cellStyle name="Normal 24 79" xfId="31302"/>
    <cellStyle name="Normal 24 8" xfId="31303"/>
    <cellStyle name="Normal 24 8 2" xfId="31304"/>
    <cellStyle name="Normal 24 80" xfId="31305"/>
    <cellStyle name="Normal 24 81" xfId="31306"/>
    <cellStyle name="Normal 24 82" xfId="31307"/>
    <cellStyle name="Normal 24 83" xfId="31308"/>
    <cellStyle name="Normal 24 84" xfId="31309"/>
    <cellStyle name="Normal 24 85" xfId="31310"/>
    <cellStyle name="Normal 24 86" xfId="31311"/>
    <cellStyle name="Normal 24 87" xfId="31312"/>
    <cellStyle name="Normal 24 88" xfId="31313"/>
    <cellStyle name="Normal 24 89" xfId="31314"/>
    <cellStyle name="Normal 24 9" xfId="31315"/>
    <cellStyle name="Normal 24 9 2" xfId="31316"/>
    <cellStyle name="Normal 24 90" xfId="31317"/>
    <cellStyle name="Normal 24 91" xfId="31318"/>
    <cellStyle name="Normal 24 92" xfId="31319"/>
    <cellStyle name="Normal 24 93" xfId="31320"/>
    <cellStyle name="Normal 24 94" xfId="31321"/>
    <cellStyle name="Normal 24 95" xfId="31322"/>
    <cellStyle name="Normal 24 96" xfId="31323"/>
    <cellStyle name="Normal 24 97" xfId="31324"/>
    <cellStyle name="Normal 24 98" xfId="31325"/>
    <cellStyle name="Normal 24 99" xfId="31326"/>
    <cellStyle name="Normal 240" xfId="54791"/>
    <cellStyle name="Normal 241" xfId="54814"/>
    <cellStyle name="Normal 242" xfId="54799"/>
    <cellStyle name="Normal 243" xfId="54809"/>
    <cellStyle name="Normal 244" xfId="54837"/>
    <cellStyle name="Normal 245" xfId="54819"/>
    <cellStyle name="Normal 246" xfId="54796"/>
    <cellStyle name="Normal 247" xfId="54824"/>
    <cellStyle name="Normal 248" xfId="54853"/>
    <cellStyle name="Normal 249" xfId="54813"/>
    <cellStyle name="Normal 25" xfId="715"/>
    <cellStyle name="Normal 25 10" xfId="31327"/>
    <cellStyle name="Normal 25 10 2" xfId="31328"/>
    <cellStyle name="Normal 25 100" xfId="31329"/>
    <cellStyle name="Normal 25 101" xfId="31330"/>
    <cellStyle name="Normal 25 102" xfId="31331"/>
    <cellStyle name="Normal 25 103" xfId="31332"/>
    <cellStyle name="Normal 25 104" xfId="31333"/>
    <cellStyle name="Normal 25 105" xfId="31334"/>
    <cellStyle name="Normal 25 106" xfId="31335"/>
    <cellStyle name="Normal 25 107" xfId="31336"/>
    <cellStyle name="Normal 25 108" xfId="31337"/>
    <cellStyle name="Normal 25 109" xfId="31338"/>
    <cellStyle name="Normal 25 11" xfId="31339"/>
    <cellStyle name="Normal 25 11 2" xfId="31340"/>
    <cellStyle name="Normal 25 12" xfId="31341"/>
    <cellStyle name="Normal 25 12 2" xfId="31342"/>
    <cellStyle name="Normal 25 13" xfId="31343"/>
    <cellStyle name="Normal 25 13 2" xfId="31344"/>
    <cellStyle name="Normal 25 14" xfId="31345"/>
    <cellStyle name="Normal 25 14 2" xfId="31346"/>
    <cellStyle name="Normal 25 15" xfId="31347"/>
    <cellStyle name="Normal 25 15 2" xfId="31348"/>
    <cellStyle name="Normal 25 16" xfId="31349"/>
    <cellStyle name="Normal 25 16 2" xfId="31350"/>
    <cellStyle name="Normal 25 17" xfId="31351"/>
    <cellStyle name="Normal 25 17 2" xfId="31352"/>
    <cellStyle name="Normal 25 18" xfId="31353"/>
    <cellStyle name="Normal 25 18 2" xfId="31354"/>
    <cellStyle name="Normal 25 19" xfId="31355"/>
    <cellStyle name="Normal 25 19 2" xfId="31356"/>
    <cellStyle name="Normal 25 2" xfId="31357"/>
    <cellStyle name="Normal 25 2 2" xfId="31358"/>
    <cellStyle name="Normal 25 2 3" xfId="55115"/>
    <cellStyle name="Normal 25 20" xfId="31359"/>
    <cellStyle name="Normal 25 20 2" xfId="31360"/>
    <cellStyle name="Normal 25 21" xfId="31361"/>
    <cellStyle name="Normal 25 21 2" xfId="31362"/>
    <cellStyle name="Normal 25 22" xfId="31363"/>
    <cellStyle name="Normal 25 22 2" xfId="31364"/>
    <cellStyle name="Normal 25 23" xfId="31365"/>
    <cellStyle name="Normal 25 23 2" xfId="31366"/>
    <cellStyle name="Normal 25 24" xfId="31367"/>
    <cellStyle name="Normal 25 24 2" xfId="31368"/>
    <cellStyle name="Normal 25 25" xfId="31369"/>
    <cellStyle name="Normal 25 25 2" xfId="31370"/>
    <cellStyle name="Normal 25 26" xfId="31371"/>
    <cellStyle name="Normal 25 26 2" xfId="31372"/>
    <cellStyle name="Normal 25 27" xfId="31373"/>
    <cellStyle name="Normal 25 27 2" xfId="31374"/>
    <cellStyle name="Normal 25 28" xfId="31375"/>
    <cellStyle name="Normal 25 28 2" xfId="31376"/>
    <cellStyle name="Normal 25 29" xfId="31377"/>
    <cellStyle name="Normal 25 29 2" xfId="31378"/>
    <cellStyle name="Normal 25 3" xfId="31379"/>
    <cellStyle name="Normal 25 3 2" xfId="31380"/>
    <cellStyle name="Normal 25 30" xfId="31381"/>
    <cellStyle name="Normal 25 30 2" xfId="31382"/>
    <cellStyle name="Normal 25 31" xfId="31383"/>
    <cellStyle name="Normal 25 31 2" xfId="31384"/>
    <cellStyle name="Normal 25 32" xfId="31385"/>
    <cellStyle name="Normal 25 32 2" xfId="31386"/>
    <cellStyle name="Normal 25 33" xfId="31387"/>
    <cellStyle name="Normal 25 33 2" xfId="31388"/>
    <cellStyle name="Normal 25 34" xfId="31389"/>
    <cellStyle name="Normal 25 34 2" xfId="31390"/>
    <cellStyle name="Normal 25 35" xfId="31391"/>
    <cellStyle name="Normal 25 35 2" xfId="31392"/>
    <cellStyle name="Normal 25 36" xfId="31393"/>
    <cellStyle name="Normal 25 36 2" xfId="31394"/>
    <cellStyle name="Normal 25 37" xfId="31395"/>
    <cellStyle name="Normal 25 37 2" xfId="31396"/>
    <cellStyle name="Normal 25 38" xfId="31397"/>
    <cellStyle name="Normal 25 38 2" xfId="31398"/>
    <cellStyle name="Normal 25 39" xfId="31399"/>
    <cellStyle name="Normal 25 39 2" xfId="31400"/>
    <cellStyle name="Normal 25 4" xfId="31401"/>
    <cellStyle name="Normal 25 4 2" xfId="31402"/>
    <cellStyle name="Normal 25 40" xfId="31403"/>
    <cellStyle name="Normal 25 40 2" xfId="31404"/>
    <cellStyle name="Normal 25 41" xfId="31405"/>
    <cellStyle name="Normal 25 41 2" xfId="31406"/>
    <cellStyle name="Normal 25 42" xfId="31407"/>
    <cellStyle name="Normal 25 42 2" xfId="31408"/>
    <cellStyle name="Normal 25 43" xfId="31409"/>
    <cellStyle name="Normal 25 43 2" xfId="31410"/>
    <cellStyle name="Normal 25 44" xfId="31411"/>
    <cellStyle name="Normal 25 44 2" xfId="31412"/>
    <cellStyle name="Normal 25 45" xfId="31413"/>
    <cellStyle name="Normal 25 46" xfId="31414"/>
    <cellStyle name="Normal 25 47" xfId="31415"/>
    <cellStyle name="Normal 25 48" xfId="31416"/>
    <cellStyle name="Normal 25 49" xfId="31417"/>
    <cellStyle name="Normal 25 5" xfId="31418"/>
    <cellStyle name="Normal 25 5 2" xfId="31419"/>
    <cellStyle name="Normal 25 50" xfId="31420"/>
    <cellStyle name="Normal 25 51" xfId="31421"/>
    <cellStyle name="Normal 25 52" xfId="31422"/>
    <cellStyle name="Normal 25 53" xfId="31423"/>
    <cellStyle name="Normal 25 54" xfId="31424"/>
    <cellStyle name="Normal 25 55" xfId="31425"/>
    <cellStyle name="Normal 25 56" xfId="31426"/>
    <cellStyle name="Normal 25 57" xfId="31427"/>
    <cellStyle name="Normal 25 58" xfId="31428"/>
    <cellStyle name="Normal 25 59" xfId="31429"/>
    <cellStyle name="Normal 25 6" xfId="31430"/>
    <cellStyle name="Normal 25 6 2" xfId="31431"/>
    <cellStyle name="Normal 25 60" xfId="31432"/>
    <cellStyle name="Normal 25 61" xfId="31433"/>
    <cellStyle name="Normal 25 62" xfId="31434"/>
    <cellStyle name="Normal 25 63" xfId="31435"/>
    <cellStyle name="Normal 25 64" xfId="31436"/>
    <cellStyle name="Normal 25 65" xfId="31437"/>
    <cellStyle name="Normal 25 66" xfId="31438"/>
    <cellStyle name="Normal 25 67" xfId="31439"/>
    <cellStyle name="Normal 25 68" xfId="31440"/>
    <cellStyle name="Normal 25 69" xfId="31441"/>
    <cellStyle name="Normal 25 7" xfId="31442"/>
    <cellStyle name="Normal 25 7 2" xfId="31443"/>
    <cellStyle name="Normal 25 70" xfId="31444"/>
    <cellStyle name="Normal 25 71" xfId="31445"/>
    <cellStyle name="Normal 25 72" xfId="31446"/>
    <cellStyle name="Normal 25 73" xfId="31447"/>
    <cellStyle name="Normal 25 74" xfId="31448"/>
    <cellStyle name="Normal 25 75" xfId="31449"/>
    <cellStyle name="Normal 25 76" xfId="31450"/>
    <cellStyle name="Normal 25 77" xfId="31451"/>
    <cellStyle name="Normal 25 78" xfId="31452"/>
    <cellStyle name="Normal 25 79" xfId="31453"/>
    <cellStyle name="Normal 25 8" xfId="31454"/>
    <cellStyle name="Normal 25 8 2" xfId="31455"/>
    <cellStyle name="Normal 25 80" xfId="31456"/>
    <cellStyle name="Normal 25 81" xfId="31457"/>
    <cellStyle name="Normal 25 82" xfId="31458"/>
    <cellStyle name="Normal 25 83" xfId="31459"/>
    <cellStyle name="Normal 25 84" xfId="31460"/>
    <cellStyle name="Normal 25 85" xfId="31461"/>
    <cellStyle name="Normal 25 86" xfId="31462"/>
    <cellStyle name="Normal 25 87" xfId="31463"/>
    <cellStyle name="Normal 25 88" xfId="31464"/>
    <cellStyle name="Normal 25 89" xfId="31465"/>
    <cellStyle name="Normal 25 9" xfId="31466"/>
    <cellStyle name="Normal 25 9 2" xfId="31467"/>
    <cellStyle name="Normal 25 90" xfId="31468"/>
    <cellStyle name="Normal 25 91" xfId="31469"/>
    <cellStyle name="Normal 25 92" xfId="31470"/>
    <cellStyle name="Normal 25 93" xfId="31471"/>
    <cellStyle name="Normal 25 94" xfId="31472"/>
    <cellStyle name="Normal 25 95" xfId="31473"/>
    <cellStyle name="Normal 25 96" xfId="31474"/>
    <cellStyle name="Normal 25 97" xfId="31475"/>
    <cellStyle name="Normal 25 98" xfId="31476"/>
    <cellStyle name="Normal 25 99" xfId="31477"/>
    <cellStyle name="Normal 250" xfId="54864"/>
    <cellStyle name="Normal 251" xfId="54808"/>
    <cellStyle name="Normal 252" xfId="54866"/>
    <cellStyle name="Normal 253" xfId="54817"/>
    <cellStyle name="Normal 254" xfId="54867"/>
    <cellStyle name="Normal 255" xfId="54823"/>
    <cellStyle name="Normal 256" xfId="54792"/>
    <cellStyle name="Normal 257" xfId="54812"/>
    <cellStyle name="Normal 258" xfId="54878"/>
    <cellStyle name="Normal 258 2" xfId="55232"/>
    <cellStyle name="Normal 259" xfId="54800"/>
    <cellStyle name="Normal 26" xfId="716"/>
    <cellStyle name="Normal 26 10" xfId="31478"/>
    <cellStyle name="Normal 26 10 2" xfId="31479"/>
    <cellStyle name="Normal 26 100" xfId="31480"/>
    <cellStyle name="Normal 26 101" xfId="31481"/>
    <cellStyle name="Normal 26 102" xfId="31482"/>
    <cellStyle name="Normal 26 103" xfId="31483"/>
    <cellStyle name="Normal 26 104" xfId="31484"/>
    <cellStyle name="Normal 26 105" xfId="31485"/>
    <cellStyle name="Normal 26 106" xfId="31486"/>
    <cellStyle name="Normal 26 107" xfId="31487"/>
    <cellStyle name="Normal 26 108" xfId="31488"/>
    <cellStyle name="Normal 26 109" xfId="31489"/>
    <cellStyle name="Normal 26 11" xfId="31490"/>
    <cellStyle name="Normal 26 11 2" xfId="31491"/>
    <cellStyle name="Normal 26 12" xfId="31492"/>
    <cellStyle name="Normal 26 12 2" xfId="31493"/>
    <cellStyle name="Normal 26 13" xfId="31494"/>
    <cellStyle name="Normal 26 13 2" xfId="31495"/>
    <cellStyle name="Normal 26 14" xfId="31496"/>
    <cellStyle name="Normal 26 14 2" xfId="31497"/>
    <cellStyle name="Normal 26 15" xfId="31498"/>
    <cellStyle name="Normal 26 15 2" xfId="31499"/>
    <cellStyle name="Normal 26 16" xfId="31500"/>
    <cellStyle name="Normal 26 16 2" xfId="31501"/>
    <cellStyle name="Normal 26 17" xfId="31502"/>
    <cellStyle name="Normal 26 17 2" xfId="31503"/>
    <cellStyle name="Normal 26 18" xfId="31504"/>
    <cellStyle name="Normal 26 18 2" xfId="31505"/>
    <cellStyle name="Normal 26 19" xfId="31506"/>
    <cellStyle name="Normal 26 19 2" xfId="31507"/>
    <cellStyle name="Normal 26 2" xfId="31508"/>
    <cellStyle name="Normal 26 2 2" xfId="31509"/>
    <cellStyle name="Normal 26 2 3" xfId="55137"/>
    <cellStyle name="Normal 26 20" xfId="31510"/>
    <cellStyle name="Normal 26 20 2" xfId="31511"/>
    <cellStyle name="Normal 26 21" xfId="31512"/>
    <cellStyle name="Normal 26 21 2" xfId="31513"/>
    <cellStyle name="Normal 26 22" xfId="31514"/>
    <cellStyle name="Normal 26 22 2" xfId="31515"/>
    <cellStyle name="Normal 26 23" xfId="31516"/>
    <cellStyle name="Normal 26 23 2" xfId="31517"/>
    <cellStyle name="Normal 26 24" xfId="31518"/>
    <cellStyle name="Normal 26 24 2" xfId="31519"/>
    <cellStyle name="Normal 26 25" xfId="31520"/>
    <cellStyle name="Normal 26 25 2" xfId="31521"/>
    <cellStyle name="Normal 26 26" xfId="31522"/>
    <cellStyle name="Normal 26 26 2" xfId="31523"/>
    <cellStyle name="Normal 26 27" xfId="31524"/>
    <cellStyle name="Normal 26 27 2" xfId="31525"/>
    <cellStyle name="Normal 26 28" xfId="31526"/>
    <cellStyle name="Normal 26 28 2" xfId="31527"/>
    <cellStyle name="Normal 26 29" xfId="31528"/>
    <cellStyle name="Normal 26 29 2" xfId="31529"/>
    <cellStyle name="Normal 26 3" xfId="31530"/>
    <cellStyle name="Normal 26 3 2" xfId="31531"/>
    <cellStyle name="Normal 26 30" xfId="31532"/>
    <cellStyle name="Normal 26 30 2" xfId="31533"/>
    <cellStyle name="Normal 26 31" xfId="31534"/>
    <cellStyle name="Normal 26 31 2" xfId="31535"/>
    <cellStyle name="Normal 26 32" xfId="31536"/>
    <cellStyle name="Normal 26 32 2" xfId="31537"/>
    <cellStyle name="Normal 26 33" xfId="31538"/>
    <cellStyle name="Normal 26 33 2" xfId="31539"/>
    <cellStyle name="Normal 26 34" xfId="31540"/>
    <cellStyle name="Normal 26 34 2" xfId="31541"/>
    <cellStyle name="Normal 26 35" xfId="31542"/>
    <cellStyle name="Normal 26 35 2" xfId="31543"/>
    <cellStyle name="Normal 26 36" xfId="31544"/>
    <cellStyle name="Normal 26 36 2" xfId="31545"/>
    <cellStyle name="Normal 26 37" xfId="31546"/>
    <cellStyle name="Normal 26 37 2" xfId="31547"/>
    <cellStyle name="Normal 26 38" xfId="31548"/>
    <cellStyle name="Normal 26 38 2" xfId="31549"/>
    <cellStyle name="Normal 26 39" xfId="31550"/>
    <cellStyle name="Normal 26 39 2" xfId="31551"/>
    <cellStyle name="Normal 26 4" xfId="31552"/>
    <cellStyle name="Normal 26 4 2" xfId="31553"/>
    <cellStyle name="Normal 26 40" xfId="31554"/>
    <cellStyle name="Normal 26 40 2" xfId="31555"/>
    <cellStyle name="Normal 26 41" xfId="31556"/>
    <cellStyle name="Normal 26 41 2" xfId="31557"/>
    <cellStyle name="Normal 26 42" xfId="31558"/>
    <cellStyle name="Normal 26 42 2" xfId="31559"/>
    <cellStyle name="Normal 26 43" xfId="31560"/>
    <cellStyle name="Normal 26 43 2" xfId="31561"/>
    <cellStyle name="Normal 26 44" xfId="31562"/>
    <cellStyle name="Normal 26 44 2" xfId="31563"/>
    <cellStyle name="Normal 26 45" xfId="31564"/>
    <cellStyle name="Normal 26 46" xfId="31565"/>
    <cellStyle name="Normal 26 47" xfId="31566"/>
    <cellStyle name="Normal 26 48" xfId="31567"/>
    <cellStyle name="Normal 26 49" xfId="31568"/>
    <cellStyle name="Normal 26 5" xfId="31569"/>
    <cellStyle name="Normal 26 5 2" xfId="31570"/>
    <cellStyle name="Normal 26 50" xfId="31571"/>
    <cellStyle name="Normal 26 51" xfId="31572"/>
    <cellStyle name="Normal 26 52" xfId="31573"/>
    <cellStyle name="Normal 26 53" xfId="31574"/>
    <cellStyle name="Normal 26 54" xfId="31575"/>
    <cellStyle name="Normal 26 55" xfId="31576"/>
    <cellStyle name="Normal 26 56" xfId="31577"/>
    <cellStyle name="Normal 26 57" xfId="31578"/>
    <cellStyle name="Normal 26 58" xfId="31579"/>
    <cellStyle name="Normal 26 59" xfId="31580"/>
    <cellStyle name="Normal 26 6" xfId="31581"/>
    <cellStyle name="Normal 26 6 2" xfId="31582"/>
    <cellStyle name="Normal 26 60" xfId="31583"/>
    <cellStyle name="Normal 26 61" xfId="31584"/>
    <cellStyle name="Normal 26 62" xfId="31585"/>
    <cellStyle name="Normal 26 63" xfId="31586"/>
    <cellStyle name="Normal 26 64" xfId="31587"/>
    <cellStyle name="Normal 26 65" xfId="31588"/>
    <cellStyle name="Normal 26 66" xfId="31589"/>
    <cellStyle name="Normal 26 67" xfId="31590"/>
    <cellStyle name="Normal 26 68" xfId="31591"/>
    <cellStyle name="Normal 26 69" xfId="31592"/>
    <cellStyle name="Normal 26 7" xfId="31593"/>
    <cellStyle name="Normal 26 7 2" xfId="31594"/>
    <cellStyle name="Normal 26 70" xfId="31595"/>
    <cellStyle name="Normal 26 71" xfId="31596"/>
    <cellStyle name="Normal 26 72" xfId="31597"/>
    <cellStyle name="Normal 26 73" xfId="31598"/>
    <cellStyle name="Normal 26 74" xfId="31599"/>
    <cellStyle name="Normal 26 75" xfId="31600"/>
    <cellStyle name="Normal 26 76" xfId="31601"/>
    <cellStyle name="Normal 26 77" xfId="31602"/>
    <cellStyle name="Normal 26 78" xfId="31603"/>
    <cellStyle name="Normal 26 79" xfId="31604"/>
    <cellStyle name="Normal 26 8" xfId="31605"/>
    <cellStyle name="Normal 26 8 2" xfId="31606"/>
    <cellStyle name="Normal 26 80" xfId="31607"/>
    <cellStyle name="Normal 26 81" xfId="31608"/>
    <cellStyle name="Normal 26 82" xfId="31609"/>
    <cellStyle name="Normal 26 83" xfId="31610"/>
    <cellStyle name="Normal 26 84" xfId="31611"/>
    <cellStyle name="Normal 26 85" xfId="31612"/>
    <cellStyle name="Normal 26 86" xfId="31613"/>
    <cellStyle name="Normal 26 87" xfId="31614"/>
    <cellStyle name="Normal 26 88" xfId="31615"/>
    <cellStyle name="Normal 26 89" xfId="31616"/>
    <cellStyle name="Normal 26 9" xfId="31617"/>
    <cellStyle name="Normal 26 9 2" xfId="31618"/>
    <cellStyle name="Normal 26 90" xfId="31619"/>
    <cellStyle name="Normal 26 91" xfId="31620"/>
    <cellStyle name="Normal 26 92" xfId="31621"/>
    <cellStyle name="Normal 26 93" xfId="31622"/>
    <cellStyle name="Normal 26 94" xfId="31623"/>
    <cellStyle name="Normal 26 95" xfId="31624"/>
    <cellStyle name="Normal 26 96" xfId="31625"/>
    <cellStyle name="Normal 26 97" xfId="31626"/>
    <cellStyle name="Normal 26 98" xfId="31627"/>
    <cellStyle name="Normal 26 99" xfId="31628"/>
    <cellStyle name="Normal 260" xfId="55119"/>
    <cellStyle name="Normal 261" xfId="54804"/>
    <cellStyle name="Normal 262" xfId="55178"/>
    <cellStyle name="Normal 263" xfId="55211"/>
    <cellStyle name="Normal 264" xfId="54818"/>
    <cellStyle name="Normal 265" xfId="55176"/>
    <cellStyle name="Normal 266" xfId="54779"/>
    <cellStyle name="Normal 266 2" xfId="55241"/>
    <cellStyle name="Normal 267" xfId="55212"/>
    <cellStyle name="Normal 268" xfId="55242"/>
    <cellStyle name="Normal 269" xfId="55214"/>
    <cellStyle name="Normal 27" xfId="717"/>
    <cellStyle name="Normal 27 10" xfId="31629"/>
    <cellStyle name="Normal 27 10 2" xfId="31630"/>
    <cellStyle name="Normal 27 100" xfId="31631"/>
    <cellStyle name="Normal 27 101" xfId="31632"/>
    <cellStyle name="Normal 27 102" xfId="31633"/>
    <cellStyle name="Normal 27 103" xfId="31634"/>
    <cellStyle name="Normal 27 104" xfId="31635"/>
    <cellStyle name="Normal 27 105" xfId="31636"/>
    <cellStyle name="Normal 27 106" xfId="31637"/>
    <cellStyle name="Normal 27 107" xfId="31638"/>
    <cellStyle name="Normal 27 108" xfId="31639"/>
    <cellStyle name="Normal 27 109" xfId="31640"/>
    <cellStyle name="Normal 27 11" xfId="31641"/>
    <cellStyle name="Normal 27 11 2" xfId="31642"/>
    <cellStyle name="Normal 27 12" xfId="31643"/>
    <cellStyle name="Normal 27 12 2" xfId="31644"/>
    <cellStyle name="Normal 27 13" xfId="31645"/>
    <cellStyle name="Normal 27 13 2" xfId="31646"/>
    <cellStyle name="Normal 27 14" xfId="31647"/>
    <cellStyle name="Normal 27 14 2" xfId="31648"/>
    <cellStyle name="Normal 27 15" xfId="31649"/>
    <cellStyle name="Normal 27 15 2" xfId="31650"/>
    <cellStyle name="Normal 27 16" xfId="31651"/>
    <cellStyle name="Normal 27 16 2" xfId="31652"/>
    <cellStyle name="Normal 27 17" xfId="31653"/>
    <cellStyle name="Normal 27 17 2" xfId="31654"/>
    <cellStyle name="Normal 27 18" xfId="31655"/>
    <cellStyle name="Normal 27 18 2" xfId="31656"/>
    <cellStyle name="Normal 27 19" xfId="31657"/>
    <cellStyle name="Normal 27 19 2" xfId="31658"/>
    <cellStyle name="Normal 27 2" xfId="31659"/>
    <cellStyle name="Normal 27 2 2" xfId="31660"/>
    <cellStyle name="Normal 27 2 3" xfId="55108"/>
    <cellStyle name="Normal 27 20" xfId="31661"/>
    <cellStyle name="Normal 27 20 2" xfId="31662"/>
    <cellStyle name="Normal 27 21" xfId="31663"/>
    <cellStyle name="Normal 27 21 2" xfId="31664"/>
    <cellStyle name="Normal 27 22" xfId="31665"/>
    <cellStyle name="Normal 27 22 2" xfId="31666"/>
    <cellStyle name="Normal 27 23" xfId="31667"/>
    <cellStyle name="Normal 27 23 2" xfId="31668"/>
    <cellStyle name="Normal 27 24" xfId="31669"/>
    <cellStyle name="Normal 27 24 2" xfId="31670"/>
    <cellStyle name="Normal 27 25" xfId="31671"/>
    <cellStyle name="Normal 27 25 2" xfId="31672"/>
    <cellStyle name="Normal 27 26" xfId="31673"/>
    <cellStyle name="Normal 27 26 2" xfId="31674"/>
    <cellStyle name="Normal 27 27" xfId="31675"/>
    <cellStyle name="Normal 27 27 2" xfId="31676"/>
    <cellStyle name="Normal 27 28" xfId="31677"/>
    <cellStyle name="Normal 27 28 2" xfId="31678"/>
    <cellStyle name="Normal 27 29" xfId="31679"/>
    <cellStyle name="Normal 27 29 2" xfId="31680"/>
    <cellStyle name="Normal 27 3" xfId="31681"/>
    <cellStyle name="Normal 27 3 2" xfId="31682"/>
    <cellStyle name="Normal 27 30" xfId="31683"/>
    <cellStyle name="Normal 27 30 2" xfId="31684"/>
    <cellStyle name="Normal 27 31" xfId="31685"/>
    <cellStyle name="Normal 27 31 2" xfId="31686"/>
    <cellStyle name="Normal 27 32" xfId="31687"/>
    <cellStyle name="Normal 27 32 2" xfId="31688"/>
    <cellStyle name="Normal 27 33" xfId="31689"/>
    <cellStyle name="Normal 27 33 2" xfId="31690"/>
    <cellStyle name="Normal 27 34" xfId="31691"/>
    <cellStyle name="Normal 27 34 2" xfId="31692"/>
    <cellStyle name="Normal 27 35" xfId="31693"/>
    <cellStyle name="Normal 27 35 2" xfId="31694"/>
    <cellStyle name="Normal 27 36" xfId="31695"/>
    <cellStyle name="Normal 27 36 2" xfId="31696"/>
    <cellStyle name="Normal 27 37" xfId="31697"/>
    <cellStyle name="Normal 27 37 2" xfId="31698"/>
    <cellStyle name="Normal 27 38" xfId="31699"/>
    <cellStyle name="Normal 27 38 2" xfId="31700"/>
    <cellStyle name="Normal 27 39" xfId="31701"/>
    <cellStyle name="Normal 27 39 2" xfId="31702"/>
    <cellStyle name="Normal 27 4" xfId="31703"/>
    <cellStyle name="Normal 27 4 2" xfId="31704"/>
    <cellStyle name="Normal 27 40" xfId="31705"/>
    <cellStyle name="Normal 27 40 2" xfId="31706"/>
    <cellStyle name="Normal 27 41" xfId="31707"/>
    <cellStyle name="Normal 27 41 2" xfId="31708"/>
    <cellStyle name="Normal 27 42" xfId="31709"/>
    <cellStyle name="Normal 27 42 2" xfId="31710"/>
    <cellStyle name="Normal 27 43" xfId="31711"/>
    <cellStyle name="Normal 27 43 2" xfId="31712"/>
    <cellStyle name="Normal 27 44" xfId="31713"/>
    <cellStyle name="Normal 27 44 2" xfId="31714"/>
    <cellStyle name="Normal 27 45" xfId="31715"/>
    <cellStyle name="Normal 27 46" xfId="31716"/>
    <cellStyle name="Normal 27 47" xfId="31717"/>
    <cellStyle name="Normal 27 48" xfId="31718"/>
    <cellStyle name="Normal 27 49" xfId="31719"/>
    <cellStyle name="Normal 27 5" xfId="31720"/>
    <cellStyle name="Normal 27 5 2" xfId="31721"/>
    <cellStyle name="Normal 27 50" xfId="31722"/>
    <cellStyle name="Normal 27 51" xfId="31723"/>
    <cellStyle name="Normal 27 52" xfId="31724"/>
    <cellStyle name="Normal 27 53" xfId="31725"/>
    <cellStyle name="Normal 27 54" xfId="31726"/>
    <cellStyle name="Normal 27 55" xfId="31727"/>
    <cellStyle name="Normal 27 56" xfId="31728"/>
    <cellStyle name="Normal 27 57" xfId="31729"/>
    <cellStyle name="Normal 27 58" xfId="31730"/>
    <cellStyle name="Normal 27 59" xfId="31731"/>
    <cellStyle name="Normal 27 6" xfId="31732"/>
    <cellStyle name="Normal 27 6 2" xfId="31733"/>
    <cellStyle name="Normal 27 60" xfId="31734"/>
    <cellStyle name="Normal 27 61" xfId="31735"/>
    <cellStyle name="Normal 27 62" xfId="31736"/>
    <cellStyle name="Normal 27 63" xfId="31737"/>
    <cellStyle name="Normal 27 64" xfId="31738"/>
    <cellStyle name="Normal 27 65" xfId="31739"/>
    <cellStyle name="Normal 27 66" xfId="31740"/>
    <cellStyle name="Normal 27 67" xfId="31741"/>
    <cellStyle name="Normal 27 68" xfId="31742"/>
    <cellStyle name="Normal 27 69" xfId="31743"/>
    <cellStyle name="Normal 27 7" xfId="31744"/>
    <cellStyle name="Normal 27 7 2" xfId="31745"/>
    <cellStyle name="Normal 27 70" xfId="31746"/>
    <cellStyle name="Normal 27 71" xfId="31747"/>
    <cellStyle name="Normal 27 72" xfId="31748"/>
    <cellStyle name="Normal 27 73" xfId="31749"/>
    <cellStyle name="Normal 27 74" xfId="31750"/>
    <cellStyle name="Normal 27 75" xfId="31751"/>
    <cellStyle name="Normal 27 76" xfId="31752"/>
    <cellStyle name="Normal 27 77" xfId="31753"/>
    <cellStyle name="Normal 27 78" xfId="31754"/>
    <cellStyle name="Normal 27 79" xfId="31755"/>
    <cellStyle name="Normal 27 8" xfId="31756"/>
    <cellStyle name="Normal 27 8 2" xfId="31757"/>
    <cellStyle name="Normal 27 80" xfId="31758"/>
    <cellStyle name="Normal 27 81" xfId="31759"/>
    <cellStyle name="Normal 27 82" xfId="31760"/>
    <cellStyle name="Normal 27 83" xfId="31761"/>
    <cellStyle name="Normal 27 84" xfId="31762"/>
    <cellStyle name="Normal 27 85" xfId="31763"/>
    <cellStyle name="Normal 27 86" xfId="31764"/>
    <cellStyle name="Normal 27 87" xfId="31765"/>
    <cellStyle name="Normal 27 88" xfId="31766"/>
    <cellStyle name="Normal 27 89" xfId="31767"/>
    <cellStyle name="Normal 27 9" xfId="31768"/>
    <cellStyle name="Normal 27 9 2" xfId="31769"/>
    <cellStyle name="Normal 27 90" xfId="31770"/>
    <cellStyle name="Normal 27 91" xfId="31771"/>
    <cellStyle name="Normal 27 92" xfId="31772"/>
    <cellStyle name="Normal 27 93" xfId="31773"/>
    <cellStyle name="Normal 27 94" xfId="31774"/>
    <cellStyle name="Normal 27 95" xfId="31775"/>
    <cellStyle name="Normal 27 96" xfId="31776"/>
    <cellStyle name="Normal 27 97" xfId="31777"/>
    <cellStyle name="Normal 27 98" xfId="31778"/>
    <cellStyle name="Normal 27 99" xfId="31779"/>
    <cellStyle name="Normal 270" xfId="55243"/>
    <cellStyle name="Normal 271" xfId="55244"/>
    <cellStyle name="Normal 272" xfId="55245"/>
    <cellStyle name="Normal 273" xfId="55222"/>
    <cellStyle name="Normal 274" xfId="55246"/>
    <cellStyle name="Normal 275" xfId="55233"/>
    <cellStyle name="Normal 276" xfId="55247"/>
    <cellStyle name="Normal 277" xfId="55248"/>
    <cellStyle name="Normal 278" xfId="55277"/>
    <cellStyle name="Normal 279" xfId="55249"/>
    <cellStyle name="Normal 28" xfId="718"/>
    <cellStyle name="Normal 28 10" xfId="31780"/>
    <cellStyle name="Normal 28 10 2" xfId="31781"/>
    <cellStyle name="Normal 28 100" xfId="31782"/>
    <cellStyle name="Normal 28 101" xfId="31783"/>
    <cellStyle name="Normal 28 102" xfId="31784"/>
    <cellStyle name="Normal 28 103" xfId="31785"/>
    <cellStyle name="Normal 28 104" xfId="31786"/>
    <cellStyle name="Normal 28 105" xfId="31787"/>
    <cellStyle name="Normal 28 106" xfId="31788"/>
    <cellStyle name="Normal 28 107" xfId="31789"/>
    <cellStyle name="Normal 28 108" xfId="31790"/>
    <cellStyle name="Normal 28 109" xfId="31791"/>
    <cellStyle name="Normal 28 11" xfId="31792"/>
    <cellStyle name="Normal 28 11 2" xfId="31793"/>
    <cellStyle name="Normal 28 12" xfId="31794"/>
    <cellStyle name="Normal 28 12 2" xfId="31795"/>
    <cellStyle name="Normal 28 13" xfId="31796"/>
    <cellStyle name="Normal 28 13 2" xfId="31797"/>
    <cellStyle name="Normal 28 14" xfId="31798"/>
    <cellStyle name="Normal 28 14 2" xfId="31799"/>
    <cellStyle name="Normal 28 15" xfId="31800"/>
    <cellStyle name="Normal 28 15 2" xfId="31801"/>
    <cellStyle name="Normal 28 16" xfId="31802"/>
    <cellStyle name="Normal 28 16 2" xfId="31803"/>
    <cellStyle name="Normal 28 17" xfId="31804"/>
    <cellStyle name="Normal 28 17 2" xfId="31805"/>
    <cellStyle name="Normal 28 18" xfId="31806"/>
    <cellStyle name="Normal 28 18 2" xfId="31807"/>
    <cellStyle name="Normal 28 19" xfId="31808"/>
    <cellStyle name="Normal 28 19 2" xfId="31809"/>
    <cellStyle name="Normal 28 2" xfId="719"/>
    <cellStyle name="Normal 28 2 2" xfId="31811"/>
    <cellStyle name="Normal 28 2 3" xfId="31810"/>
    <cellStyle name="Normal 28 20" xfId="31812"/>
    <cellStyle name="Normal 28 20 2" xfId="31813"/>
    <cellStyle name="Normal 28 21" xfId="31814"/>
    <cellStyle name="Normal 28 21 2" xfId="31815"/>
    <cellStyle name="Normal 28 22" xfId="31816"/>
    <cellStyle name="Normal 28 22 2" xfId="31817"/>
    <cellStyle name="Normal 28 23" xfId="31818"/>
    <cellStyle name="Normal 28 23 2" xfId="31819"/>
    <cellStyle name="Normal 28 24" xfId="31820"/>
    <cellStyle name="Normal 28 24 2" xfId="31821"/>
    <cellStyle name="Normal 28 25" xfId="31822"/>
    <cellStyle name="Normal 28 25 2" xfId="31823"/>
    <cellStyle name="Normal 28 26" xfId="31824"/>
    <cellStyle name="Normal 28 26 2" xfId="31825"/>
    <cellStyle name="Normal 28 27" xfId="31826"/>
    <cellStyle name="Normal 28 27 2" xfId="31827"/>
    <cellStyle name="Normal 28 28" xfId="31828"/>
    <cellStyle name="Normal 28 28 2" xfId="31829"/>
    <cellStyle name="Normal 28 29" xfId="31830"/>
    <cellStyle name="Normal 28 29 2" xfId="31831"/>
    <cellStyle name="Normal 28 3" xfId="31832"/>
    <cellStyle name="Normal 28 3 2" xfId="31833"/>
    <cellStyle name="Normal 28 3 3" xfId="55482"/>
    <cellStyle name="Normal 28 30" xfId="31834"/>
    <cellStyle name="Normal 28 30 2" xfId="31835"/>
    <cellStyle name="Normal 28 31" xfId="31836"/>
    <cellStyle name="Normal 28 31 2" xfId="31837"/>
    <cellStyle name="Normal 28 32" xfId="31838"/>
    <cellStyle name="Normal 28 32 2" xfId="31839"/>
    <cellStyle name="Normal 28 33" xfId="31840"/>
    <cellStyle name="Normal 28 33 2" xfId="31841"/>
    <cellStyle name="Normal 28 34" xfId="31842"/>
    <cellStyle name="Normal 28 34 2" xfId="31843"/>
    <cellStyle name="Normal 28 35" xfId="31844"/>
    <cellStyle name="Normal 28 35 2" xfId="31845"/>
    <cellStyle name="Normal 28 36" xfId="31846"/>
    <cellStyle name="Normal 28 36 2" xfId="31847"/>
    <cellStyle name="Normal 28 37" xfId="31848"/>
    <cellStyle name="Normal 28 37 2" xfId="31849"/>
    <cellStyle name="Normal 28 38" xfId="31850"/>
    <cellStyle name="Normal 28 38 2" xfId="31851"/>
    <cellStyle name="Normal 28 39" xfId="31852"/>
    <cellStyle name="Normal 28 39 2" xfId="31853"/>
    <cellStyle name="Normal 28 4" xfId="31854"/>
    <cellStyle name="Normal 28 4 2" xfId="31855"/>
    <cellStyle name="Normal 28 40" xfId="31856"/>
    <cellStyle name="Normal 28 40 2" xfId="31857"/>
    <cellStyle name="Normal 28 41" xfId="31858"/>
    <cellStyle name="Normal 28 41 2" xfId="31859"/>
    <cellStyle name="Normal 28 42" xfId="31860"/>
    <cellStyle name="Normal 28 42 2" xfId="31861"/>
    <cellStyle name="Normal 28 43" xfId="31862"/>
    <cellStyle name="Normal 28 43 2" xfId="31863"/>
    <cellStyle name="Normal 28 44" xfId="31864"/>
    <cellStyle name="Normal 28 44 2" xfId="31865"/>
    <cellStyle name="Normal 28 45" xfId="31866"/>
    <cellStyle name="Normal 28 46" xfId="31867"/>
    <cellStyle name="Normal 28 47" xfId="31868"/>
    <cellStyle name="Normal 28 48" xfId="31869"/>
    <cellStyle name="Normal 28 49" xfId="31870"/>
    <cellStyle name="Normal 28 5" xfId="31871"/>
    <cellStyle name="Normal 28 5 2" xfId="31872"/>
    <cellStyle name="Normal 28 50" xfId="31873"/>
    <cellStyle name="Normal 28 51" xfId="31874"/>
    <cellStyle name="Normal 28 52" xfId="31875"/>
    <cellStyle name="Normal 28 53" xfId="31876"/>
    <cellStyle name="Normal 28 54" xfId="31877"/>
    <cellStyle name="Normal 28 55" xfId="31878"/>
    <cellStyle name="Normal 28 56" xfId="31879"/>
    <cellStyle name="Normal 28 57" xfId="31880"/>
    <cellStyle name="Normal 28 58" xfId="31881"/>
    <cellStyle name="Normal 28 59" xfId="31882"/>
    <cellStyle name="Normal 28 6" xfId="31883"/>
    <cellStyle name="Normal 28 6 2" xfId="31884"/>
    <cellStyle name="Normal 28 60" xfId="31885"/>
    <cellStyle name="Normal 28 61" xfId="31886"/>
    <cellStyle name="Normal 28 62" xfId="31887"/>
    <cellStyle name="Normal 28 63" xfId="31888"/>
    <cellStyle name="Normal 28 64" xfId="31889"/>
    <cellStyle name="Normal 28 65" xfId="31890"/>
    <cellStyle name="Normal 28 66" xfId="31891"/>
    <cellStyle name="Normal 28 67" xfId="31892"/>
    <cellStyle name="Normal 28 68" xfId="31893"/>
    <cellStyle name="Normal 28 69" xfId="31894"/>
    <cellStyle name="Normal 28 7" xfId="31895"/>
    <cellStyle name="Normal 28 7 2" xfId="31896"/>
    <cellStyle name="Normal 28 70" xfId="31897"/>
    <cellStyle name="Normal 28 71" xfId="31898"/>
    <cellStyle name="Normal 28 72" xfId="31899"/>
    <cellStyle name="Normal 28 73" xfId="31900"/>
    <cellStyle name="Normal 28 74" xfId="31901"/>
    <cellStyle name="Normal 28 75" xfId="31902"/>
    <cellStyle name="Normal 28 76" xfId="31903"/>
    <cellStyle name="Normal 28 77" xfId="31904"/>
    <cellStyle name="Normal 28 78" xfId="31905"/>
    <cellStyle name="Normal 28 79" xfId="31906"/>
    <cellStyle name="Normal 28 8" xfId="31907"/>
    <cellStyle name="Normal 28 8 2" xfId="31908"/>
    <cellStyle name="Normal 28 80" xfId="31909"/>
    <cellStyle name="Normal 28 81" xfId="31910"/>
    <cellStyle name="Normal 28 82" xfId="31911"/>
    <cellStyle name="Normal 28 83" xfId="31912"/>
    <cellStyle name="Normal 28 84" xfId="31913"/>
    <cellStyle name="Normal 28 85" xfId="31914"/>
    <cellStyle name="Normal 28 86" xfId="31915"/>
    <cellStyle name="Normal 28 87" xfId="31916"/>
    <cellStyle name="Normal 28 88" xfId="31917"/>
    <cellStyle name="Normal 28 89" xfId="31918"/>
    <cellStyle name="Normal 28 9" xfId="31919"/>
    <cellStyle name="Normal 28 9 2" xfId="31920"/>
    <cellStyle name="Normal 28 90" xfId="31921"/>
    <cellStyle name="Normal 28 91" xfId="31922"/>
    <cellStyle name="Normal 28 92" xfId="31923"/>
    <cellStyle name="Normal 28 93" xfId="31924"/>
    <cellStyle name="Normal 28 94" xfId="31925"/>
    <cellStyle name="Normal 28 95" xfId="31926"/>
    <cellStyle name="Normal 28 96" xfId="31927"/>
    <cellStyle name="Normal 28 97" xfId="31928"/>
    <cellStyle name="Normal 28 98" xfId="31929"/>
    <cellStyle name="Normal 28 99" xfId="31930"/>
    <cellStyle name="Normal 280" xfId="55250"/>
    <cellStyle name="Normal 281" xfId="55543"/>
    <cellStyle name="Normal 282" xfId="55251"/>
    <cellStyle name="Normal 283" xfId="55252"/>
    <cellStyle name="Normal 284" xfId="55253"/>
    <cellStyle name="Normal 285" xfId="55552"/>
    <cellStyle name="Normal 286" xfId="55254"/>
    <cellStyle name="Normal 287" xfId="55255"/>
    <cellStyle name="Normal 288" xfId="55256"/>
    <cellStyle name="Normal 289" xfId="55542"/>
    <cellStyle name="Normal 29" xfId="720"/>
    <cellStyle name="Normal 29 10" xfId="31931"/>
    <cellStyle name="Normal 29 10 2" xfId="31932"/>
    <cellStyle name="Normal 29 100" xfId="31933"/>
    <cellStyle name="Normal 29 101" xfId="31934"/>
    <cellStyle name="Normal 29 102" xfId="31935"/>
    <cellStyle name="Normal 29 103" xfId="31936"/>
    <cellStyle name="Normal 29 104" xfId="31937"/>
    <cellStyle name="Normal 29 105" xfId="31938"/>
    <cellStyle name="Normal 29 106" xfId="31939"/>
    <cellStyle name="Normal 29 107" xfId="31940"/>
    <cellStyle name="Normal 29 108" xfId="31941"/>
    <cellStyle name="Normal 29 109" xfId="31942"/>
    <cellStyle name="Normal 29 11" xfId="31943"/>
    <cellStyle name="Normal 29 11 2" xfId="31944"/>
    <cellStyle name="Normal 29 12" xfId="31945"/>
    <cellStyle name="Normal 29 12 2" xfId="31946"/>
    <cellStyle name="Normal 29 13" xfId="31947"/>
    <cellStyle name="Normal 29 13 2" xfId="31948"/>
    <cellStyle name="Normal 29 14" xfId="31949"/>
    <cellStyle name="Normal 29 14 2" xfId="31950"/>
    <cellStyle name="Normal 29 15" xfId="31951"/>
    <cellStyle name="Normal 29 15 2" xfId="31952"/>
    <cellStyle name="Normal 29 16" xfId="31953"/>
    <cellStyle name="Normal 29 16 2" xfId="31954"/>
    <cellStyle name="Normal 29 17" xfId="31955"/>
    <cellStyle name="Normal 29 17 2" xfId="31956"/>
    <cellStyle name="Normal 29 18" xfId="31957"/>
    <cellStyle name="Normal 29 18 2" xfId="31958"/>
    <cellStyle name="Normal 29 19" xfId="31959"/>
    <cellStyle name="Normal 29 19 2" xfId="31960"/>
    <cellStyle name="Normal 29 2" xfId="31961"/>
    <cellStyle name="Normal 29 2 2" xfId="31962"/>
    <cellStyle name="Normal 29 2 3" xfId="55089"/>
    <cellStyle name="Normal 29 20" xfId="31963"/>
    <cellStyle name="Normal 29 20 2" xfId="31964"/>
    <cellStyle name="Normal 29 21" xfId="31965"/>
    <cellStyle name="Normal 29 21 2" xfId="31966"/>
    <cellStyle name="Normal 29 22" xfId="31967"/>
    <cellStyle name="Normal 29 22 2" xfId="31968"/>
    <cellStyle name="Normal 29 23" xfId="31969"/>
    <cellStyle name="Normal 29 23 2" xfId="31970"/>
    <cellStyle name="Normal 29 24" xfId="31971"/>
    <cellStyle name="Normal 29 24 2" xfId="31972"/>
    <cellStyle name="Normal 29 25" xfId="31973"/>
    <cellStyle name="Normal 29 25 2" xfId="31974"/>
    <cellStyle name="Normal 29 26" xfId="31975"/>
    <cellStyle name="Normal 29 26 2" xfId="31976"/>
    <cellStyle name="Normal 29 27" xfId="31977"/>
    <cellStyle name="Normal 29 27 2" xfId="31978"/>
    <cellStyle name="Normal 29 28" xfId="31979"/>
    <cellStyle name="Normal 29 28 2" xfId="31980"/>
    <cellStyle name="Normal 29 29" xfId="31981"/>
    <cellStyle name="Normal 29 29 2" xfId="31982"/>
    <cellStyle name="Normal 29 3" xfId="31983"/>
    <cellStyle name="Normal 29 3 2" xfId="31984"/>
    <cellStyle name="Normal 29 30" xfId="31985"/>
    <cellStyle name="Normal 29 30 2" xfId="31986"/>
    <cellStyle name="Normal 29 31" xfId="31987"/>
    <cellStyle name="Normal 29 31 2" xfId="31988"/>
    <cellStyle name="Normal 29 32" xfId="31989"/>
    <cellStyle name="Normal 29 32 2" xfId="31990"/>
    <cellStyle name="Normal 29 33" xfId="31991"/>
    <cellStyle name="Normal 29 33 2" xfId="31992"/>
    <cellStyle name="Normal 29 34" xfId="31993"/>
    <cellStyle name="Normal 29 34 2" xfId="31994"/>
    <cellStyle name="Normal 29 35" xfId="31995"/>
    <cellStyle name="Normal 29 35 2" xfId="31996"/>
    <cellStyle name="Normal 29 36" xfId="31997"/>
    <cellStyle name="Normal 29 36 2" xfId="31998"/>
    <cellStyle name="Normal 29 37" xfId="31999"/>
    <cellStyle name="Normal 29 37 2" xfId="32000"/>
    <cellStyle name="Normal 29 38" xfId="32001"/>
    <cellStyle name="Normal 29 38 2" xfId="32002"/>
    <cellStyle name="Normal 29 39" xfId="32003"/>
    <cellStyle name="Normal 29 39 2" xfId="32004"/>
    <cellStyle name="Normal 29 4" xfId="32005"/>
    <cellStyle name="Normal 29 4 2" xfId="32006"/>
    <cellStyle name="Normal 29 40" xfId="32007"/>
    <cellStyle name="Normal 29 40 2" xfId="32008"/>
    <cellStyle name="Normal 29 41" xfId="32009"/>
    <cellStyle name="Normal 29 41 2" xfId="32010"/>
    <cellStyle name="Normal 29 42" xfId="32011"/>
    <cellStyle name="Normal 29 42 2" xfId="32012"/>
    <cellStyle name="Normal 29 43" xfId="32013"/>
    <cellStyle name="Normal 29 43 2" xfId="32014"/>
    <cellStyle name="Normal 29 44" xfId="32015"/>
    <cellStyle name="Normal 29 44 2" xfId="32016"/>
    <cellStyle name="Normal 29 45" xfId="32017"/>
    <cellStyle name="Normal 29 46" xfId="32018"/>
    <cellStyle name="Normal 29 47" xfId="32019"/>
    <cellStyle name="Normal 29 48" xfId="32020"/>
    <cellStyle name="Normal 29 49" xfId="32021"/>
    <cellStyle name="Normal 29 5" xfId="32022"/>
    <cellStyle name="Normal 29 5 2" xfId="32023"/>
    <cellStyle name="Normal 29 50" xfId="32024"/>
    <cellStyle name="Normal 29 51" xfId="32025"/>
    <cellStyle name="Normal 29 52" xfId="32026"/>
    <cellStyle name="Normal 29 53" xfId="32027"/>
    <cellStyle name="Normal 29 54" xfId="32028"/>
    <cellStyle name="Normal 29 55" xfId="32029"/>
    <cellStyle name="Normal 29 56" xfId="32030"/>
    <cellStyle name="Normal 29 57" xfId="32031"/>
    <cellStyle name="Normal 29 58" xfId="32032"/>
    <cellStyle name="Normal 29 59" xfId="32033"/>
    <cellStyle name="Normal 29 6" xfId="32034"/>
    <cellStyle name="Normal 29 6 2" xfId="32035"/>
    <cellStyle name="Normal 29 60" xfId="32036"/>
    <cellStyle name="Normal 29 61" xfId="32037"/>
    <cellStyle name="Normal 29 62" xfId="32038"/>
    <cellStyle name="Normal 29 63" xfId="32039"/>
    <cellStyle name="Normal 29 64" xfId="32040"/>
    <cellStyle name="Normal 29 65" xfId="32041"/>
    <cellStyle name="Normal 29 66" xfId="32042"/>
    <cellStyle name="Normal 29 67" xfId="32043"/>
    <cellStyle name="Normal 29 68" xfId="32044"/>
    <cellStyle name="Normal 29 69" xfId="32045"/>
    <cellStyle name="Normal 29 7" xfId="32046"/>
    <cellStyle name="Normal 29 7 2" xfId="32047"/>
    <cellStyle name="Normal 29 70" xfId="32048"/>
    <cellStyle name="Normal 29 71" xfId="32049"/>
    <cellStyle name="Normal 29 72" xfId="32050"/>
    <cellStyle name="Normal 29 73" xfId="32051"/>
    <cellStyle name="Normal 29 74" xfId="32052"/>
    <cellStyle name="Normal 29 75" xfId="32053"/>
    <cellStyle name="Normal 29 76" xfId="32054"/>
    <cellStyle name="Normal 29 77" xfId="32055"/>
    <cellStyle name="Normal 29 78" xfId="32056"/>
    <cellStyle name="Normal 29 79" xfId="32057"/>
    <cellStyle name="Normal 29 8" xfId="32058"/>
    <cellStyle name="Normal 29 8 2" xfId="32059"/>
    <cellStyle name="Normal 29 80" xfId="32060"/>
    <cellStyle name="Normal 29 81" xfId="32061"/>
    <cellStyle name="Normal 29 82" xfId="32062"/>
    <cellStyle name="Normal 29 83" xfId="32063"/>
    <cellStyle name="Normal 29 84" xfId="32064"/>
    <cellStyle name="Normal 29 85" xfId="32065"/>
    <cellStyle name="Normal 29 86" xfId="32066"/>
    <cellStyle name="Normal 29 87" xfId="32067"/>
    <cellStyle name="Normal 29 88" xfId="32068"/>
    <cellStyle name="Normal 29 89" xfId="32069"/>
    <cellStyle name="Normal 29 9" xfId="32070"/>
    <cellStyle name="Normal 29 9 2" xfId="32071"/>
    <cellStyle name="Normal 29 90" xfId="32072"/>
    <cellStyle name="Normal 29 91" xfId="32073"/>
    <cellStyle name="Normal 29 92" xfId="32074"/>
    <cellStyle name="Normal 29 93" xfId="32075"/>
    <cellStyle name="Normal 29 94" xfId="32076"/>
    <cellStyle name="Normal 29 95" xfId="32077"/>
    <cellStyle name="Normal 29 96" xfId="32078"/>
    <cellStyle name="Normal 29 97" xfId="32079"/>
    <cellStyle name="Normal 29 98" xfId="32080"/>
    <cellStyle name="Normal 29 99" xfId="32081"/>
    <cellStyle name="Normal 290" xfId="55257"/>
    <cellStyle name="Normal 291" xfId="55551"/>
    <cellStyle name="Normal 292" xfId="55258"/>
    <cellStyle name="Normal 293" xfId="55259"/>
    <cellStyle name="Normal 294" xfId="55260"/>
    <cellStyle name="Normal 295" xfId="55261"/>
    <cellStyle name="Normal 296" xfId="55540"/>
    <cellStyle name="Normal 297" xfId="55262"/>
    <cellStyle name="Normal 298" xfId="55263"/>
    <cellStyle name="Normal 299" xfId="55550"/>
    <cellStyle name="Normal 3" xfId="721"/>
    <cellStyle name="Normal 3 10" xfId="32082"/>
    <cellStyle name="Normal 3 10 2" xfId="32083"/>
    <cellStyle name="Normal 3 10 3" xfId="55598"/>
    <cellStyle name="Normal 3 100" xfId="32084"/>
    <cellStyle name="Normal 3 101" xfId="32085"/>
    <cellStyle name="Normal 3 102" xfId="32086"/>
    <cellStyle name="Normal 3 103" xfId="32087"/>
    <cellStyle name="Normal 3 104" xfId="32088"/>
    <cellStyle name="Normal 3 105" xfId="32089"/>
    <cellStyle name="Normal 3 106" xfId="32090"/>
    <cellStyle name="Normal 3 107" xfId="32091"/>
    <cellStyle name="Normal 3 108" xfId="32092"/>
    <cellStyle name="Normal 3 109" xfId="32093"/>
    <cellStyle name="Normal 3 11" xfId="32094"/>
    <cellStyle name="Normal 3 11 2" xfId="32095"/>
    <cellStyle name="Normal 3 110" xfId="32096"/>
    <cellStyle name="Normal 3 111" xfId="32097"/>
    <cellStyle name="Normal 3 112" xfId="32098"/>
    <cellStyle name="Normal 3 113" xfId="32099"/>
    <cellStyle name="Normal 3 114" xfId="32100"/>
    <cellStyle name="Normal 3 115" xfId="32101"/>
    <cellStyle name="Normal 3 116" xfId="32102"/>
    <cellStyle name="Normal 3 117" xfId="32103"/>
    <cellStyle name="Normal 3 118" xfId="32104"/>
    <cellStyle name="Normal 3 119" xfId="32105"/>
    <cellStyle name="Normal 3 12" xfId="32106"/>
    <cellStyle name="Normal 3 12 2" xfId="32107"/>
    <cellStyle name="Normal 3 120" xfId="32108"/>
    <cellStyle name="Normal 3 121" xfId="32109"/>
    <cellStyle name="Normal 3 122" xfId="32110"/>
    <cellStyle name="Normal 3 123" xfId="20467"/>
    <cellStyle name="Normal 3 124" xfId="1036"/>
    <cellStyle name="Normal 3 125" xfId="54457"/>
    <cellStyle name="Normal 3 13" xfId="32111"/>
    <cellStyle name="Normal 3 13 2" xfId="32112"/>
    <cellStyle name="Normal 3 14" xfId="32113"/>
    <cellStyle name="Normal 3 14 2" xfId="32114"/>
    <cellStyle name="Normal 3 15" xfId="32115"/>
    <cellStyle name="Normal 3 15 2" xfId="32116"/>
    <cellStyle name="Normal 3 16" xfId="32117"/>
    <cellStyle name="Normal 3 16 2" xfId="32118"/>
    <cellStyle name="Normal 3 17" xfId="32119"/>
    <cellStyle name="Normal 3 17 2" xfId="32120"/>
    <cellStyle name="Normal 3 18" xfId="32121"/>
    <cellStyle name="Normal 3 18 2" xfId="32122"/>
    <cellStyle name="Normal 3 19" xfId="32123"/>
    <cellStyle name="Normal 3 19 2" xfId="32124"/>
    <cellStyle name="Normal 3 2" xfId="722"/>
    <cellStyle name="Normal 3 2 2" xfId="32126"/>
    <cellStyle name="Normal 3 2 2 2" xfId="55120"/>
    <cellStyle name="Normal 3 2 3" xfId="32125"/>
    <cellStyle name="Normal 3 2 3 2" xfId="55234"/>
    <cellStyle name="Normal 3 2 4" xfId="55484"/>
    <cellStyle name="Normal 3 2 5" xfId="55791"/>
    <cellStyle name="Normal 3 2 6" xfId="54527"/>
    <cellStyle name="Normal 3 20" xfId="32127"/>
    <cellStyle name="Normal 3 20 2" xfId="32128"/>
    <cellStyle name="Normal 3 21" xfId="32129"/>
    <cellStyle name="Normal 3 21 2" xfId="32130"/>
    <cellStyle name="Normal 3 22" xfId="32131"/>
    <cellStyle name="Normal 3 22 2" xfId="32132"/>
    <cellStyle name="Normal 3 23" xfId="32133"/>
    <cellStyle name="Normal 3 23 2" xfId="32134"/>
    <cellStyle name="Normal 3 24" xfId="32135"/>
    <cellStyle name="Normal 3 24 2" xfId="32136"/>
    <cellStyle name="Normal 3 25" xfId="32137"/>
    <cellStyle name="Normal 3 25 2" xfId="32138"/>
    <cellStyle name="Normal 3 26" xfId="32139"/>
    <cellStyle name="Normal 3 26 2" xfId="32140"/>
    <cellStyle name="Normal 3 27" xfId="32141"/>
    <cellStyle name="Normal 3 27 2" xfId="32142"/>
    <cellStyle name="Normal 3 28" xfId="32143"/>
    <cellStyle name="Normal 3 28 2" xfId="32144"/>
    <cellStyle name="Normal 3 29" xfId="32145"/>
    <cellStyle name="Normal 3 29 2" xfId="32146"/>
    <cellStyle name="Normal 3 3" xfId="32147"/>
    <cellStyle name="Normal 3 3 2" xfId="32148"/>
    <cellStyle name="Normal 3 3 2 2" xfId="55758"/>
    <cellStyle name="Normal 3 3 3" xfId="54547"/>
    <cellStyle name="Normal 3 30" xfId="32149"/>
    <cellStyle name="Normal 3 30 2" xfId="32150"/>
    <cellStyle name="Normal 3 31" xfId="32151"/>
    <cellStyle name="Normal 3 31 2" xfId="32152"/>
    <cellStyle name="Normal 3 32" xfId="32153"/>
    <cellStyle name="Normal 3 32 2" xfId="32154"/>
    <cellStyle name="Normal 3 33" xfId="32155"/>
    <cellStyle name="Normal 3 33 2" xfId="32156"/>
    <cellStyle name="Normal 3 34" xfId="32157"/>
    <cellStyle name="Normal 3 34 2" xfId="32158"/>
    <cellStyle name="Normal 3 35" xfId="32159"/>
    <cellStyle name="Normal 3 35 2" xfId="32160"/>
    <cellStyle name="Normal 3 36" xfId="32161"/>
    <cellStyle name="Normal 3 36 2" xfId="32162"/>
    <cellStyle name="Normal 3 37" xfId="32163"/>
    <cellStyle name="Normal 3 37 2" xfId="32164"/>
    <cellStyle name="Normal 3 38" xfId="32165"/>
    <cellStyle name="Normal 3 38 2" xfId="32166"/>
    <cellStyle name="Normal 3 39" xfId="32167"/>
    <cellStyle name="Normal 3 39 2" xfId="32168"/>
    <cellStyle name="Normal 3 4" xfId="32169"/>
    <cellStyle name="Normal 3 4 2" xfId="32170"/>
    <cellStyle name="Normal 3 4 3" xfId="54570"/>
    <cellStyle name="Normal 3 40" xfId="32171"/>
    <cellStyle name="Normal 3 40 2" xfId="32172"/>
    <cellStyle name="Normal 3 41" xfId="32173"/>
    <cellStyle name="Normal 3 41 2" xfId="32174"/>
    <cellStyle name="Normal 3 42" xfId="32175"/>
    <cellStyle name="Normal 3 42 2" xfId="32176"/>
    <cellStyle name="Normal 3 43" xfId="32177"/>
    <cellStyle name="Normal 3 43 2" xfId="32178"/>
    <cellStyle name="Normal 3 44" xfId="32179"/>
    <cellStyle name="Normal 3 44 2" xfId="32180"/>
    <cellStyle name="Normal 3 45" xfId="32181"/>
    <cellStyle name="Normal 3 45 2" xfId="32182"/>
    <cellStyle name="Normal 3 46" xfId="32183"/>
    <cellStyle name="Normal 3 46 2" xfId="32184"/>
    <cellStyle name="Normal 3 47" xfId="32185"/>
    <cellStyle name="Normal 3 47 2" xfId="32186"/>
    <cellStyle name="Normal 3 48" xfId="32187"/>
    <cellStyle name="Normal 3 48 2" xfId="32188"/>
    <cellStyle name="Normal 3 49" xfId="32189"/>
    <cellStyle name="Normal 3 49 2" xfId="32190"/>
    <cellStyle name="Normal 3 5" xfId="32191"/>
    <cellStyle name="Normal 3 5 10" xfId="32192"/>
    <cellStyle name="Normal 3 5 10 2" xfId="32193"/>
    <cellStyle name="Normal 3 5 100" xfId="32194"/>
    <cellStyle name="Normal 3 5 101" xfId="32195"/>
    <cellStyle name="Normal 3 5 102" xfId="32196"/>
    <cellStyle name="Normal 3 5 103" xfId="32197"/>
    <cellStyle name="Normal 3 5 104" xfId="32198"/>
    <cellStyle name="Normal 3 5 105" xfId="32199"/>
    <cellStyle name="Normal 3 5 106" xfId="32200"/>
    <cellStyle name="Normal 3 5 107" xfId="32201"/>
    <cellStyle name="Normal 3 5 108" xfId="32202"/>
    <cellStyle name="Normal 3 5 109" xfId="32203"/>
    <cellStyle name="Normal 3 5 11" xfId="32204"/>
    <cellStyle name="Normal 3 5 11 2" xfId="32205"/>
    <cellStyle name="Normal 3 5 110" xfId="32206"/>
    <cellStyle name="Normal 3 5 111" xfId="32207"/>
    <cellStyle name="Normal 3 5 112" xfId="32208"/>
    <cellStyle name="Normal 3 5 113" xfId="32209"/>
    <cellStyle name="Normal 3 5 114" xfId="32210"/>
    <cellStyle name="Normal 3 5 115" xfId="54632"/>
    <cellStyle name="Normal 3 5 12" xfId="32211"/>
    <cellStyle name="Normal 3 5 12 2" xfId="32212"/>
    <cellStyle name="Normal 3 5 13" xfId="32213"/>
    <cellStyle name="Normal 3 5 13 2" xfId="32214"/>
    <cellStyle name="Normal 3 5 14" xfId="32215"/>
    <cellStyle name="Normal 3 5 14 2" xfId="32216"/>
    <cellStyle name="Normal 3 5 15" xfId="32217"/>
    <cellStyle name="Normal 3 5 15 2" xfId="32218"/>
    <cellStyle name="Normal 3 5 16" xfId="32219"/>
    <cellStyle name="Normal 3 5 16 2" xfId="32220"/>
    <cellStyle name="Normal 3 5 17" xfId="32221"/>
    <cellStyle name="Normal 3 5 17 2" xfId="32222"/>
    <cellStyle name="Normal 3 5 18" xfId="32223"/>
    <cellStyle name="Normal 3 5 18 2" xfId="32224"/>
    <cellStyle name="Normal 3 5 19" xfId="32225"/>
    <cellStyle name="Normal 3 5 19 2" xfId="32226"/>
    <cellStyle name="Normal 3 5 2" xfId="32227"/>
    <cellStyle name="Normal 3 5 2 2" xfId="32228"/>
    <cellStyle name="Normal 3 5 20" xfId="32229"/>
    <cellStyle name="Normal 3 5 20 2" xfId="32230"/>
    <cellStyle name="Normal 3 5 21" xfId="32231"/>
    <cellStyle name="Normal 3 5 21 2" xfId="32232"/>
    <cellStyle name="Normal 3 5 22" xfId="32233"/>
    <cellStyle name="Normal 3 5 22 2" xfId="32234"/>
    <cellStyle name="Normal 3 5 23" xfId="32235"/>
    <cellStyle name="Normal 3 5 23 2" xfId="32236"/>
    <cellStyle name="Normal 3 5 24" xfId="32237"/>
    <cellStyle name="Normal 3 5 24 2" xfId="32238"/>
    <cellStyle name="Normal 3 5 25" xfId="32239"/>
    <cellStyle name="Normal 3 5 25 2" xfId="32240"/>
    <cellStyle name="Normal 3 5 26" xfId="32241"/>
    <cellStyle name="Normal 3 5 26 2" xfId="32242"/>
    <cellStyle name="Normal 3 5 27" xfId="32243"/>
    <cellStyle name="Normal 3 5 27 2" xfId="32244"/>
    <cellStyle name="Normal 3 5 28" xfId="32245"/>
    <cellStyle name="Normal 3 5 28 2" xfId="32246"/>
    <cellStyle name="Normal 3 5 29" xfId="32247"/>
    <cellStyle name="Normal 3 5 29 2" xfId="32248"/>
    <cellStyle name="Normal 3 5 3" xfId="32249"/>
    <cellStyle name="Normal 3 5 3 2" xfId="32250"/>
    <cellStyle name="Normal 3 5 30" xfId="32251"/>
    <cellStyle name="Normal 3 5 30 2" xfId="32252"/>
    <cellStyle name="Normal 3 5 31" xfId="32253"/>
    <cellStyle name="Normal 3 5 31 2" xfId="32254"/>
    <cellStyle name="Normal 3 5 32" xfId="32255"/>
    <cellStyle name="Normal 3 5 32 2" xfId="32256"/>
    <cellStyle name="Normal 3 5 33" xfId="32257"/>
    <cellStyle name="Normal 3 5 33 2" xfId="32258"/>
    <cellStyle name="Normal 3 5 34" xfId="32259"/>
    <cellStyle name="Normal 3 5 34 2" xfId="32260"/>
    <cellStyle name="Normal 3 5 35" xfId="32261"/>
    <cellStyle name="Normal 3 5 35 2" xfId="32262"/>
    <cellStyle name="Normal 3 5 36" xfId="32263"/>
    <cellStyle name="Normal 3 5 36 2" xfId="32264"/>
    <cellStyle name="Normal 3 5 37" xfId="32265"/>
    <cellStyle name="Normal 3 5 37 2" xfId="32266"/>
    <cellStyle name="Normal 3 5 38" xfId="32267"/>
    <cellStyle name="Normal 3 5 38 2" xfId="32268"/>
    <cellStyle name="Normal 3 5 39" xfId="32269"/>
    <cellStyle name="Normal 3 5 39 2" xfId="32270"/>
    <cellStyle name="Normal 3 5 4" xfId="32271"/>
    <cellStyle name="Normal 3 5 4 2" xfId="32272"/>
    <cellStyle name="Normal 3 5 40" xfId="32273"/>
    <cellStyle name="Normal 3 5 40 2" xfId="32274"/>
    <cellStyle name="Normal 3 5 41" xfId="32275"/>
    <cellStyle name="Normal 3 5 41 2" xfId="32276"/>
    <cellStyle name="Normal 3 5 42" xfId="32277"/>
    <cellStyle name="Normal 3 5 42 2" xfId="32278"/>
    <cellStyle name="Normal 3 5 43" xfId="32279"/>
    <cellStyle name="Normal 3 5 43 2" xfId="32280"/>
    <cellStyle name="Normal 3 5 44" xfId="32281"/>
    <cellStyle name="Normal 3 5 44 2" xfId="32282"/>
    <cellStyle name="Normal 3 5 45" xfId="32283"/>
    <cellStyle name="Normal 3 5 45 2" xfId="32284"/>
    <cellStyle name="Normal 3 5 46" xfId="32285"/>
    <cellStyle name="Normal 3 5 46 2" xfId="32286"/>
    <cellStyle name="Normal 3 5 47" xfId="32287"/>
    <cellStyle name="Normal 3 5 47 2" xfId="32288"/>
    <cellStyle name="Normal 3 5 48" xfId="32289"/>
    <cellStyle name="Normal 3 5 48 2" xfId="32290"/>
    <cellStyle name="Normal 3 5 49" xfId="32291"/>
    <cellStyle name="Normal 3 5 49 2" xfId="32292"/>
    <cellStyle name="Normal 3 5 5" xfId="32293"/>
    <cellStyle name="Normal 3 5 5 2" xfId="32294"/>
    <cellStyle name="Normal 3 5 50" xfId="32295"/>
    <cellStyle name="Normal 3 5 51" xfId="32296"/>
    <cellStyle name="Normal 3 5 52" xfId="32297"/>
    <cellStyle name="Normal 3 5 53" xfId="32298"/>
    <cellStyle name="Normal 3 5 54" xfId="32299"/>
    <cellStyle name="Normal 3 5 55" xfId="32300"/>
    <cellStyle name="Normal 3 5 56" xfId="32301"/>
    <cellStyle name="Normal 3 5 57" xfId="32302"/>
    <cellStyle name="Normal 3 5 58" xfId="32303"/>
    <cellStyle name="Normal 3 5 59" xfId="32304"/>
    <cellStyle name="Normal 3 5 6" xfId="32305"/>
    <cellStyle name="Normal 3 5 6 2" xfId="32306"/>
    <cellStyle name="Normal 3 5 60" xfId="32307"/>
    <cellStyle name="Normal 3 5 61" xfId="32308"/>
    <cellStyle name="Normal 3 5 62" xfId="32309"/>
    <cellStyle name="Normal 3 5 63" xfId="32310"/>
    <cellStyle name="Normal 3 5 64" xfId="32311"/>
    <cellStyle name="Normal 3 5 65" xfId="32312"/>
    <cellStyle name="Normal 3 5 66" xfId="32313"/>
    <cellStyle name="Normal 3 5 67" xfId="32314"/>
    <cellStyle name="Normal 3 5 68" xfId="32315"/>
    <cellStyle name="Normal 3 5 69" xfId="32316"/>
    <cellStyle name="Normal 3 5 7" xfId="32317"/>
    <cellStyle name="Normal 3 5 7 2" xfId="32318"/>
    <cellStyle name="Normal 3 5 70" xfId="32319"/>
    <cellStyle name="Normal 3 5 71" xfId="32320"/>
    <cellStyle name="Normal 3 5 72" xfId="32321"/>
    <cellStyle name="Normal 3 5 73" xfId="32322"/>
    <cellStyle name="Normal 3 5 74" xfId="32323"/>
    <cellStyle name="Normal 3 5 75" xfId="32324"/>
    <cellStyle name="Normal 3 5 76" xfId="32325"/>
    <cellStyle name="Normal 3 5 77" xfId="32326"/>
    <cellStyle name="Normal 3 5 78" xfId="32327"/>
    <cellStyle name="Normal 3 5 79" xfId="32328"/>
    <cellStyle name="Normal 3 5 8" xfId="32329"/>
    <cellStyle name="Normal 3 5 8 2" xfId="32330"/>
    <cellStyle name="Normal 3 5 80" xfId="32331"/>
    <cellStyle name="Normal 3 5 81" xfId="32332"/>
    <cellStyle name="Normal 3 5 82" xfId="32333"/>
    <cellStyle name="Normal 3 5 83" xfId="32334"/>
    <cellStyle name="Normal 3 5 84" xfId="32335"/>
    <cellStyle name="Normal 3 5 85" xfId="32336"/>
    <cellStyle name="Normal 3 5 86" xfId="32337"/>
    <cellStyle name="Normal 3 5 87" xfId="32338"/>
    <cellStyle name="Normal 3 5 88" xfId="32339"/>
    <cellStyle name="Normal 3 5 89" xfId="32340"/>
    <cellStyle name="Normal 3 5 9" xfId="32341"/>
    <cellStyle name="Normal 3 5 9 2" xfId="32342"/>
    <cellStyle name="Normal 3 5 90" xfId="32343"/>
    <cellStyle name="Normal 3 5 91" xfId="32344"/>
    <cellStyle name="Normal 3 5 92" xfId="32345"/>
    <cellStyle name="Normal 3 5 93" xfId="32346"/>
    <cellStyle name="Normal 3 5 94" xfId="32347"/>
    <cellStyle name="Normal 3 5 95" xfId="32348"/>
    <cellStyle name="Normal 3 5 96" xfId="32349"/>
    <cellStyle name="Normal 3 5 97" xfId="32350"/>
    <cellStyle name="Normal 3 5 98" xfId="32351"/>
    <cellStyle name="Normal 3 5 99" xfId="32352"/>
    <cellStyle name="Normal 3 50" xfId="32353"/>
    <cellStyle name="Normal 3 50 2" xfId="32354"/>
    <cellStyle name="Normal 3 51" xfId="32355"/>
    <cellStyle name="Normal 3 51 2" xfId="32356"/>
    <cellStyle name="Normal 3 52" xfId="32357"/>
    <cellStyle name="Normal 3 52 2" xfId="32358"/>
    <cellStyle name="Normal 3 53" xfId="32359"/>
    <cellStyle name="Normal 3 53 2" xfId="32360"/>
    <cellStyle name="Normal 3 54" xfId="32361"/>
    <cellStyle name="Normal 3 54 2" xfId="32362"/>
    <cellStyle name="Normal 3 55" xfId="32363"/>
    <cellStyle name="Normal 3 55 2" xfId="32364"/>
    <cellStyle name="Normal 3 56" xfId="32365"/>
    <cellStyle name="Normal 3 56 2" xfId="32366"/>
    <cellStyle name="Normal 3 57" xfId="32367"/>
    <cellStyle name="Normal 3 57 2" xfId="32368"/>
    <cellStyle name="Normal 3 58" xfId="32369"/>
    <cellStyle name="Normal 3 58 2" xfId="32370"/>
    <cellStyle name="Normal 3 59" xfId="32371"/>
    <cellStyle name="Normal 3 59 2" xfId="32372"/>
    <cellStyle name="Normal 3 6" xfId="32373"/>
    <cellStyle name="Normal 3 6 10" xfId="32374"/>
    <cellStyle name="Normal 3 6 10 2" xfId="32375"/>
    <cellStyle name="Normal 3 6 100" xfId="32376"/>
    <cellStyle name="Normal 3 6 101" xfId="32377"/>
    <cellStyle name="Normal 3 6 102" xfId="32378"/>
    <cellStyle name="Normal 3 6 103" xfId="32379"/>
    <cellStyle name="Normal 3 6 104" xfId="32380"/>
    <cellStyle name="Normal 3 6 105" xfId="32381"/>
    <cellStyle name="Normal 3 6 106" xfId="32382"/>
    <cellStyle name="Normal 3 6 107" xfId="32383"/>
    <cellStyle name="Normal 3 6 108" xfId="32384"/>
    <cellStyle name="Normal 3 6 109" xfId="32385"/>
    <cellStyle name="Normal 3 6 11" xfId="32386"/>
    <cellStyle name="Normal 3 6 11 2" xfId="32387"/>
    <cellStyle name="Normal 3 6 110" xfId="32388"/>
    <cellStyle name="Normal 3 6 111" xfId="32389"/>
    <cellStyle name="Normal 3 6 112" xfId="32390"/>
    <cellStyle name="Normal 3 6 113" xfId="32391"/>
    <cellStyle name="Normal 3 6 114" xfId="32392"/>
    <cellStyle name="Normal 3 6 115" xfId="54781"/>
    <cellStyle name="Normal 3 6 12" xfId="32393"/>
    <cellStyle name="Normal 3 6 12 2" xfId="32394"/>
    <cellStyle name="Normal 3 6 13" xfId="32395"/>
    <cellStyle name="Normal 3 6 13 2" xfId="32396"/>
    <cellStyle name="Normal 3 6 14" xfId="32397"/>
    <cellStyle name="Normal 3 6 14 2" xfId="32398"/>
    <cellStyle name="Normal 3 6 15" xfId="32399"/>
    <cellStyle name="Normal 3 6 15 2" xfId="32400"/>
    <cellStyle name="Normal 3 6 16" xfId="32401"/>
    <cellStyle name="Normal 3 6 16 2" xfId="32402"/>
    <cellStyle name="Normal 3 6 17" xfId="32403"/>
    <cellStyle name="Normal 3 6 17 2" xfId="32404"/>
    <cellStyle name="Normal 3 6 18" xfId="32405"/>
    <cellStyle name="Normal 3 6 18 2" xfId="32406"/>
    <cellStyle name="Normal 3 6 19" xfId="32407"/>
    <cellStyle name="Normal 3 6 19 2" xfId="32408"/>
    <cellStyle name="Normal 3 6 2" xfId="32409"/>
    <cellStyle name="Normal 3 6 2 2" xfId="32410"/>
    <cellStyle name="Normal 3 6 20" xfId="32411"/>
    <cellStyle name="Normal 3 6 20 2" xfId="32412"/>
    <cellStyle name="Normal 3 6 21" xfId="32413"/>
    <cellStyle name="Normal 3 6 21 2" xfId="32414"/>
    <cellStyle name="Normal 3 6 22" xfId="32415"/>
    <cellStyle name="Normal 3 6 22 2" xfId="32416"/>
    <cellStyle name="Normal 3 6 23" xfId="32417"/>
    <cellStyle name="Normal 3 6 23 2" xfId="32418"/>
    <cellStyle name="Normal 3 6 24" xfId="32419"/>
    <cellStyle name="Normal 3 6 24 2" xfId="32420"/>
    <cellStyle name="Normal 3 6 25" xfId="32421"/>
    <cellStyle name="Normal 3 6 25 2" xfId="32422"/>
    <cellStyle name="Normal 3 6 26" xfId="32423"/>
    <cellStyle name="Normal 3 6 26 2" xfId="32424"/>
    <cellStyle name="Normal 3 6 27" xfId="32425"/>
    <cellStyle name="Normal 3 6 27 2" xfId="32426"/>
    <cellStyle name="Normal 3 6 28" xfId="32427"/>
    <cellStyle name="Normal 3 6 28 2" xfId="32428"/>
    <cellStyle name="Normal 3 6 29" xfId="32429"/>
    <cellStyle name="Normal 3 6 29 2" xfId="32430"/>
    <cellStyle name="Normal 3 6 3" xfId="32431"/>
    <cellStyle name="Normal 3 6 3 2" xfId="32432"/>
    <cellStyle name="Normal 3 6 30" xfId="32433"/>
    <cellStyle name="Normal 3 6 30 2" xfId="32434"/>
    <cellStyle name="Normal 3 6 31" xfId="32435"/>
    <cellStyle name="Normal 3 6 31 2" xfId="32436"/>
    <cellStyle name="Normal 3 6 32" xfId="32437"/>
    <cellStyle name="Normal 3 6 32 2" xfId="32438"/>
    <cellStyle name="Normal 3 6 33" xfId="32439"/>
    <cellStyle name="Normal 3 6 33 2" xfId="32440"/>
    <cellStyle name="Normal 3 6 34" xfId="32441"/>
    <cellStyle name="Normal 3 6 34 2" xfId="32442"/>
    <cellStyle name="Normal 3 6 35" xfId="32443"/>
    <cellStyle name="Normal 3 6 35 2" xfId="32444"/>
    <cellStyle name="Normal 3 6 36" xfId="32445"/>
    <cellStyle name="Normal 3 6 36 2" xfId="32446"/>
    <cellStyle name="Normal 3 6 37" xfId="32447"/>
    <cellStyle name="Normal 3 6 37 2" xfId="32448"/>
    <cellStyle name="Normal 3 6 38" xfId="32449"/>
    <cellStyle name="Normal 3 6 38 2" xfId="32450"/>
    <cellStyle name="Normal 3 6 39" xfId="32451"/>
    <cellStyle name="Normal 3 6 39 2" xfId="32452"/>
    <cellStyle name="Normal 3 6 4" xfId="32453"/>
    <cellStyle name="Normal 3 6 4 2" xfId="32454"/>
    <cellStyle name="Normal 3 6 40" xfId="32455"/>
    <cellStyle name="Normal 3 6 40 2" xfId="32456"/>
    <cellStyle name="Normal 3 6 41" xfId="32457"/>
    <cellStyle name="Normal 3 6 41 2" xfId="32458"/>
    <cellStyle name="Normal 3 6 42" xfId="32459"/>
    <cellStyle name="Normal 3 6 42 2" xfId="32460"/>
    <cellStyle name="Normal 3 6 43" xfId="32461"/>
    <cellStyle name="Normal 3 6 43 2" xfId="32462"/>
    <cellStyle name="Normal 3 6 44" xfId="32463"/>
    <cellStyle name="Normal 3 6 44 2" xfId="32464"/>
    <cellStyle name="Normal 3 6 45" xfId="32465"/>
    <cellStyle name="Normal 3 6 45 2" xfId="32466"/>
    <cellStyle name="Normal 3 6 46" xfId="32467"/>
    <cellStyle name="Normal 3 6 46 2" xfId="32468"/>
    <cellStyle name="Normal 3 6 47" xfId="32469"/>
    <cellStyle name="Normal 3 6 47 2" xfId="32470"/>
    <cellStyle name="Normal 3 6 48" xfId="32471"/>
    <cellStyle name="Normal 3 6 48 2" xfId="32472"/>
    <cellStyle name="Normal 3 6 49" xfId="32473"/>
    <cellStyle name="Normal 3 6 49 2" xfId="32474"/>
    <cellStyle name="Normal 3 6 5" xfId="32475"/>
    <cellStyle name="Normal 3 6 5 2" xfId="32476"/>
    <cellStyle name="Normal 3 6 50" xfId="32477"/>
    <cellStyle name="Normal 3 6 51" xfId="32478"/>
    <cellStyle name="Normal 3 6 52" xfId="32479"/>
    <cellStyle name="Normal 3 6 53" xfId="32480"/>
    <cellStyle name="Normal 3 6 54" xfId="32481"/>
    <cellStyle name="Normal 3 6 55" xfId="32482"/>
    <cellStyle name="Normal 3 6 56" xfId="32483"/>
    <cellStyle name="Normal 3 6 57" xfId="32484"/>
    <cellStyle name="Normal 3 6 58" xfId="32485"/>
    <cellStyle name="Normal 3 6 59" xfId="32486"/>
    <cellStyle name="Normal 3 6 6" xfId="32487"/>
    <cellStyle name="Normal 3 6 6 2" xfId="32488"/>
    <cellStyle name="Normal 3 6 60" xfId="32489"/>
    <cellStyle name="Normal 3 6 61" xfId="32490"/>
    <cellStyle name="Normal 3 6 62" xfId="32491"/>
    <cellStyle name="Normal 3 6 63" xfId="32492"/>
    <cellStyle name="Normal 3 6 64" xfId="32493"/>
    <cellStyle name="Normal 3 6 65" xfId="32494"/>
    <cellStyle name="Normal 3 6 66" xfId="32495"/>
    <cellStyle name="Normal 3 6 67" xfId="32496"/>
    <cellStyle name="Normal 3 6 68" xfId="32497"/>
    <cellStyle name="Normal 3 6 69" xfId="32498"/>
    <cellStyle name="Normal 3 6 7" xfId="32499"/>
    <cellStyle name="Normal 3 6 7 2" xfId="32500"/>
    <cellStyle name="Normal 3 6 70" xfId="32501"/>
    <cellStyle name="Normal 3 6 71" xfId="32502"/>
    <cellStyle name="Normal 3 6 72" xfId="32503"/>
    <cellStyle name="Normal 3 6 73" xfId="32504"/>
    <cellStyle name="Normal 3 6 74" xfId="32505"/>
    <cellStyle name="Normal 3 6 75" xfId="32506"/>
    <cellStyle name="Normal 3 6 76" xfId="32507"/>
    <cellStyle name="Normal 3 6 77" xfId="32508"/>
    <cellStyle name="Normal 3 6 78" xfId="32509"/>
    <cellStyle name="Normal 3 6 79" xfId="32510"/>
    <cellStyle name="Normal 3 6 8" xfId="32511"/>
    <cellStyle name="Normal 3 6 8 2" xfId="32512"/>
    <cellStyle name="Normal 3 6 80" xfId="32513"/>
    <cellStyle name="Normal 3 6 81" xfId="32514"/>
    <cellStyle name="Normal 3 6 82" xfId="32515"/>
    <cellStyle name="Normal 3 6 83" xfId="32516"/>
    <cellStyle name="Normal 3 6 84" xfId="32517"/>
    <cellStyle name="Normal 3 6 85" xfId="32518"/>
    <cellStyle name="Normal 3 6 86" xfId="32519"/>
    <cellStyle name="Normal 3 6 87" xfId="32520"/>
    <cellStyle name="Normal 3 6 88" xfId="32521"/>
    <cellStyle name="Normal 3 6 89" xfId="32522"/>
    <cellStyle name="Normal 3 6 9" xfId="32523"/>
    <cellStyle name="Normal 3 6 9 2" xfId="32524"/>
    <cellStyle name="Normal 3 6 90" xfId="32525"/>
    <cellStyle name="Normal 3 6 91" xfId="32526"/>
    <cellStyle name="Normal 3 6 92" xfId="32527"/>
    <cellStyle name="Normal 3 6 93" xfId="32528"/>
    <cellStyle name="Normal 3 6 94" xfId="32529"/>
    <cellStyle name="Normal 3 6 95" xfId="32530"/>
    <cellStyle name="Normal 3 6 96" xfId="32531"/>
    <cellStyle name="Normal 3 6 97" xfId="32532"/>
    <cellStyle name="Normal 3 6 98" xfId="32533"/>
    <cellStyle name="Normal 3 6 99" xfId="32534"/>
    <cellStyle name="Normal 3 60" xfId="32535"/>
    <cellStyle name="Normal 3 60 2" xfId="32536"/>
    <cellStyle name="Normal 3 61" xfId="32537"/>
    <cellStyle name="Normal 3 61 2" xfId="32538"/>
    <cellStyle name="Normal 3 62" xfId="32539"/>
    <cellStyle name="Normal 3 62 2" xfId="32540"/>
    <cellStyle name="Normal 3 63" xfId="32541"/>
    <cellStyle name="Normal 3 63 2" xfId="32542"/>
    <cellStyle name="Normal 3 64" xfId="32543"/>
    <cellStyle name="Normal 3 64 2" xfId="32544"/>
    <cellStyle name="Normal 3 65" xfId="32545"/>
    <cellStyle name="Normal 3 65 2" xfId="32546"/>
    <cellStyle name="Normal 3 66" xfId="32547"/>
    <cellStyle name="Normal 3 66 2" xfId="32548"/>
    <cellStyle name="Normal 3 67" xfId="32549"/>
    <cellStyle name="Normal 3 67 2" xfId="32550"/>
    <cellStyle name="Normal 3 68" xfId="32551"/>
    <cellStyle name="Normal 3 68 2" xfId="32552"/>
    <cellStyle name="Normal 3 69" xfId="32553"/>
    <cellStyle name="Normal 3 69 2" xfId="32554"/>
    <cellStyle name="Normal 3 7" xfId="32555"/>
    <cellStyle name="Normal 3 7 2" xfId="32556"/>
    <cellStyle name="Normal 3 7 3" xfId="55215"/>
    <cellStyle name="Normal 3 70" xfId="32557"/>
    <cellStyle name="Normal 3 70 2" xfId="32558"/>
    <cellStyle name="Normal 3 71" xfId="32559"/>
    <cellStyle name="Normal 3 71 2" xfId="32560"/>
    <cellStyle name="Normal 3 72" xfId="32561"/>
    <cellStyle name="Normal 3 72 2" xfId="32562"/>
    <cellStyle name="Normal 3 73" xfId="32563"/>
    <cellStyle name="Normal 3 73 2" xfId="32564"/>
    <cellStyle name="Normal 3 74" xfId="32565"/>
    <cellStyle name="Normal 3 74 2" xfId="32566"/>
    <cellStyle name="Normal 3 75" xfId="32567"/>
    <cellStyle name="Normal 3 75 2" xfId="32568"/>
    <cellStyle name="Normal 3 76" xfId="32569"/>
    <cellStyle name="Normal 3 76 2" xfId="32570"/>
    <cellStyle name="Normal 3 77" xfId="32571"/>
    <cellStyle name="Normal 3 77 2" xfId="32572"/>
    <cellStyle name="Normal 3 78" xfId="32573"/>
    <cellStyle name="Normal 3 78 2" xfId="32574"/>
    <cellStyle name="Normal 3 79" xfId="32575"/>
    <cellStyle name="Normal 3 79 2" xfId="32576"/>
    <cellStyle name="Normal 3 8" xfId="32577"/>
    <cellStyle name="Normal 3 8 2" xfId="32578"/>
    <cellStyle name="Normal 3 8 3" xfId="55483"/>
    <cellStyle name="Normal 3 80" xfId="32579"/>
    <cellStyle name="Normal 3 80 2" xfId="32580"/>
    <cellStyle name="Normal 3 81" xfId="32581"/>
    <cellStyle name="Normal 3 81 2" xfId="32582"/>
    <cellStyle name="Normal 3 82" xfId="32583"/>
    <cellStyle name="Normal 3 82 2" xfId="32584"/>
    <cellStyle name="Normal 3 83" xfId="32585"/>
    <cellStyle name="Normal 3 83 2" xfId="32586"/>
    <cellStyle name="Normal 3 84" xfId="32587"/>
    <cellStyle name="Normal 3 84 2" xfId="32588"/>
    <cellStyle name="Normal 3 85" xfId="32589"/>
    <cellStyle name="Normal 3 85 2" xfId="32590"/>
    <cellStyle name="Normal 3 86" xfId="32591"/>
    <cellStyle name="Normal 3 86 2" xfId="32592"/>
    <cellStyle name="Normal 3 87" xfId="32593"/>
    <cellStyle name="Normal 3 87 2" xfId="32594"/>
    <cellStyle name="Normal 3 88" xfId="32595"/>
    <cellStyle name="Normal 3 88 2" xfId="32596"/>
    <cellStyle name="Normal 3 89" xfId="32597"/>
    <cellStyle name="Normal 3 89 2" xfId="32598"/>
    <cellStyle name="Normal 3 9" xfId="32599"/>
    <cellStyle name="Normal 3 9 2" xfId="32600"/>
    <cellStyle name="Normal 3 9 3" xfId="55560"/>
    <cellStyle name="Normal 3 90" xfId="32601"/>
    <cellStyle name="Normal 3 90 2" xfId="32602"/>
    <cellStyle name="Normal 3 91" xfId="32603"/>
    <cellStyle name="Normal 3 91 2" xfId="32604"/>
    <cellStyle name="Normal 3 92" xfId="32605"/>
    <cellStyle name="Normal 3 92 2" xfId="32606"/>
    <cellStyle name="Normal 3 93" xfId="32607"/>
    <cellStyle name="Normal 3 93 2" xfId="32608"/>
    <cellStyle name="Normal 3 94" xfId="32609"/>
    <cellStyle name="Normal 3 94 2" xfId="32610"/>
    <cellStyle name="Normal 3 95" xfId="32611"/>
    <cellStyle name="Normal 3 95 2" xfId="32612"/>
    <cellStyle name="Normal 3 96" xfId="32613"/>
    <cellStyle name="Normal 3 97" xfId="32614"/>
    <cellStyle name="Normal 3 98" xfId="32615"/>
    <cellStyle name="Normal 3 99" xfId="32616"/>
    <cellStyle name="Normal 30" xfId="723"/>
    <cellStyle name="Normal 30 10" xfId="32617"/>
    <cellStyle name="Normal 30 10 2" xfId="32618"/>
    <cellStyle name="Normal 30 100" xfId="32619"/>
    <cellStyle name="Normal 30 101" xfId="32620"/>
    <cellStyle name="Normal 30 102" xfId="32621"/>
    <cellStyle name="Normal 30 103" xfId="32622"/>
    <cellStyle name="Normal 30 104" xfId="32623"/>
    <cellStyle name="Normal 30 105" xfId="32624"/>
    <cellStyle name="Normal 30 106" xfId="32625"/>
    <cellStyle name="Normal 30 107" xfId="32626"/>
    <cellStyle name="Normal 30 108" xfId="32627"/>
    <cellStyle name="Normal 30 109" xfId="32628"/>
    <cellStyle name="Normal 30 11" xfId="32629"/>
    <cellStyle name="Normal 30 11 2" xfId="32630"/>
    <cellStyle name="Normal 30 110" xfId="54541"/>
    <cellStyle name="Normal 30 12" xfId="32631"/>
    <cellStyle name="Normal 30 12 2" xfId="32632"/>
    <cellStyle name="Normal 30 13" xfId="32633"/>
    <cellStyle name="Normal 30 13 2" xfId="32634"/>
    <cellStyle name="Normal 30 14" xfId="32635"/>
    <cellStyle name="Normal 30 14 2" xfId="32636"/>
    <cellStyle name="Normal 30 15" xfId="32637"/>
    <cellStyle name="Normal 30 15 2" xfId="32638"/>
    <cellStyle name="Normal 30 16" xfId="32639"/>
    <cellStyle name="Normal 30 16 2" xfId="32640"/>
    <cellStyle name="Normal 30 17" xfId="32641"/>
    <cellStyle name="Normal 30 17 2" xfId="32642"/>
    <cellStyle name="Normal 30 18" xfId="32643"/>
    <cellStyle name="Normal 30 18 2" xfId="32644"/>
    <cellStyle name="Normal 30 19" xfId="32645"/>
    <cellStyle name="Normal 30 19 2" xfId="32646"/>
    <cellStyle name="Normal 30 2" xfId="32647"/>
    <cellStyle name="Normal 30 2 2" xfId="32648"/>
    <cellStyle name="Normal 30 2 3" xfId="55146"/>
    <cellStyle name="Normal 30 20" xfId="32649"/>
    <cellStyle name="Normal 30 20 2" xfId="32650"/>
    <cellStyle name="Normal 30 21" xfId="32651"/>
    <cellStyle name="Normal 30 21 2" xfId="32652"/>
    <cellStyle name="Normal 30 22" xfId="32653"/>
    <cellStyle name="Normal 30 22 2" xfId="32654"/>
    <cellStyle name="Normal 30 23" xfId="32655"/>
    <cellStyle name="Normal 30 23 2" xfId="32656"/>
    <cellStyle name="Normal 30 24" xfId="32657"/>
    <cellStyle name="Normal 30 24 2" xfId="32658"/>
    <cellStyle name="Normal 30 25" xfId="32659"/>
    <cellStyle name="Normal 30 25 2" xfId="32660"/>
    <cellStyle name="Normal 30 26" xfId="32661"/>
    <cellStyle name="Normal 30 26 2" xfId="32662"/>
    <cellStyle name="Normal 30 27" xfId="32663"/>
    <cellStyle name="Normal 30 27 2" xfId="32664"/>
    <cellStyle name="Normal 30 28" xfId="32665"/>
    <cellStyle name="Normal 30 28 2" xfId="32666"/>
    <cellStyle name="Normal 30 29" xfId="32667"/>
    <cellStyle name="Normal 30 29 2" xfId="32668"/>
    <cellStyle name="Normal 30 3" xfId="32669"/>
    <cellStyle name="Normal 30 3 2" xfId="32670"/>
    <cellStyle name="Normal 30 3 3" xfId="55485"/>
    <cellStyle name="Normal 30 30" xfId="32671"/>
    <cellStyle name="Normal 30 30 2" xfId="32672"/>
    <cellStyle name="Normal 30 31" xfId="32673"/>
    <cellStyle name="Normal 30 31 2" xfId="32674"/>
    <cellStyle name="Normal 30 32" xfId="32675"/>
    <cellStyle name="Normal 30 32 2" xfId="32676"/>
    <cellStyle name="Normal 30 33" xfId="32677"/>
    <cellStyle name="Normal 30 33 2" xfId="32678"/>
    <cellStyle name="Normal 30 34" xfId="32679"/>
    <cellStyle name="Normal 30 34 2" xfId="32680"/>
    <cellStyle name="Normal 30 35" xfId="32681"/>
    <cellStyle name="Normal 30 35 2" xfId="32682"/>
    <cellStyle name="Normal 30 36" xfId="32683"/>
    <cellStyle name="Normal 30 36 2" xfId="32684"/>
    <cellStyle name="Normal 30 37" xfId="32685"/>
    <cellStyle name="Normal 30 37 2" xfId="32686"/>
    <cellStyle name="Normal 30 38" xfId="32687"/>
    <cellStyle name="Normal 30 38 2" xfId="32688"/>
    <cellStyle name="Normal 30 39" xfId="32689"/>
    <cellStyle name="Normal 30 39 2" xfId="32690"/>
    <cellStyle name="Normal 30 4" xfId="32691"/>
    <cellStyle name="Normal 30 4 2" xfId="32692"/>
    <cellStyle name="Normal 30 40" xfId="32693"/>
    <cellStyle name="Normal 30 40 2" xfId="32694"/>
    <cellStyle name="Normal 30 41" xfId="32695"/>
    <cellStyle name="Normal 30 41 2" xfId="32696"/>
    <cellStyle name="Normal 30 42" xfId="32697"/>
    <cellStyle name="Normal 30 42 2" xfId="32698"/>
    <cellStyle name="Normal 30 43" xfId="32699"/>
    <cellStyle name="Normal 30 43 2" xfId="32700"/>
    <cellStyle name="Normal 30 44" xfId="32701"/>
    <cellStyle name="Normal 30 44 2" xfId="32702"/>
    <cellStyle name="Normal 30 45" xfId="32703"/>
    <cellStyle name="Normal 30 46" xfId="32704"/>
    <cellStyle name="Normal 30 47" xfId="32705"/>
    <cellStyle name="Normal 30 48" xfId="32706"/>
    <cellStyle name="Normal 30 49" xfId="32707"/>
    <cellStyle name="Normal 30 5" xfId="32708"/>
    <cellStyle name="Normal 30 5 2" xfId="32709"/>
    <cellStyle name="Normal 30 50" xfId="32710"/>
    <cellStyle name="Normal 30 51" xfId="32711"/>
    <cellStyle name="Normal 30 52" xfId="32712"/>
    <cellStyle name="Normal 30 53" xfId="32713"/>
    <cellStyle name="Normal 30 54" xfId="32714"/>
    <cellStyle name="Normal 30 55" xfId="32715"/>
    <cellStyle name="Normal 30 56" xfId="32716"/>
    <cellStyle name="Normal 30 57" xfId="32717"/>
    <cellStyle name="Normal 30 58" xfId="32718"/>
    <cellStyle name="Normal 30 59" xfId="32719"/>
    <cellStyle name="Normal 30 6" xfId="32720"/>
    <cellStyle name="Normal 30 6 2" xfId="32721"/>
    <cellStyle name="Normal 30 60" xfId="32722"/>
    <cellStyle name="Normal 30 61" xfId="32723"/>
    <cellStyle name="Normal 30 62" xfId="32724"/>
    <cellStyle name="Normal 30 63" xfId="32725"/>
    <cellStyle name="Normal 30 64" xfId="32726"/>
    <cellStyle name="Normal 30 65" xfId="32727"/>
    <cellStyle name="Normal 30 66" xfId="32728"/>
    <cellStyle name="Normal 30 67" xfId="32729"/>
    <cellStyle name="Normal 30 68" xfId="32730"/>
    <cellStyle name="Normal 30 69" xfId="32731"/>
    <cellStyle name="Normal 30 7" xfId="32732"/>
    <cellStyle name="Normal 30 7 2" xfId="32733"/>
    <cellStyle name="Normal 30 70" xfId="32734"/>
    <cellStyle name="Normal 30 71" xfId="32735"/>
    <cellStyle name="Normal 30 72" xfId="32736"/>
    <cellStyle name="Normal 30 73" xfId="32737"/>
    <cellStyle name="Normal 30 74" xfId="32738"/>
    <cellStyle name="Normal 30 75" xfId="32739"/>
    <cellStyle name="Normal 30 76" xfId="32740"/>
    <cellStyle name="Normal 30 77" xfId="32741"/>
    <cellStyle name="Normal 30 78" xfId="32742"/>
    <cellStyle name="Normal 30 79" xfId="32743"/>
    <cellStyle name="Normal 30 8" xfId="32744"/>
    <cellStyle name="Normal 30 8 2" xfId="32745"/>
    <cellStyle name="Normal 30 80" xfId="32746"/>
    <cellStyle name="Normal 30 81" xfId="32747"/>
    <cellStyle name="Normal 30 82" xfId="32748"/>
    <cellStyle name="Normal 30 83" xfId="32749"/>
    <cellStyle name="Normal 30 84" xfId="32750"/>
    <cellStyle name="Normal 30 85" xfId="32751"/>
    <cellStyle name="Normal 30 86" xfId="32752"/>
    <cellStyle name="Normal 30 87" xfId="32753"/>
    <cellStyle name="Normal 30 88" xfId="32754"/>
    <cellStyle name="Normal 30 89" xfId="32755"/>
    <cellStyle name="Normal 30 9" xfId="32756"/>
    <cellStyle name="Normal 30 9 2" xfId="32757"/>
    <cellStyle name="Normal 30 90" xfId="32758"/>
    <cellStyle name="Normal 30 91" xfId="32759"/>
    <cellStyle name="Normal 30 92" xfId="32760"/>
    <cellStyle name="Normal 30 93" xfId="32761"/>
    <cellStyle name="Normal 30 94" xfId="32762"/>
    <cellStyle name="Normal 30 95" xfId="32763"/>
    <cellStyle name="Normal 30 96" xfId="32764"/>
    <cellStyle name="Normal 30 97" xfId="32765"/>
    <cellStyle name="Normal 30 98" xfId="32766"/>
    <cellStyle name="Normal 30 99" xfId="32767"/>
    <cellStyle name="Normal 300" xfId="55269"/>
    <cellStyle name="Normal 301" xfId="55553"/>
    <cellStyle name="Normal 302" xfId="55264"/>
    <cellStyle name="Normal 303" xfId="55266"/>
    <cellStyle name="Normal 304" xfId="55265"/>
    <cellStyle name="Normal 305" xfId="55268"/>
    <cellStyle name="Normal 306" xfId="55555"/>
    <cellStyle name="Normal 307" xfId="55267"/>
    <cellStyle name="Normal 308" xfId="55270"/>
    <cellStyle name="Normal 309" xfId="55554"/>
    <cellStyle name="Normal 31" xfId="724"/>
    <cellStyle name="Normal 31 10" xfId="32768"/>
    <cellStyle name="Normal 31 10 2" xfId="32769"/>
    <cellStyle name="Normal 31 100" xfId="32770"/>
    <cellStyle name="Normal 31 101" xfId="32771"/>
    <cellStyle name="Normal 31 102" xfId="32772"/>
    <cellStyle name="Normal 31 103" xfId="32773"/>
    <cellStyle name="Normal 31 104" xfId="32774"/>
    <cellStyle name="Normal 31 105" xfId="32775"/>
    <cellStyle name="Normal 31 106" xfId="32776"/>
    <cellStyle name="Normal 31 107" xfId="32777"/>
    <cellStyle name="Normal 31 108" xfId="32778"/>
    <cellStyle name="Normal 31 109" xfId="32779"/>
    <cellStyle name="Normal 31 11" xfId="32780"/>
    <cellStyle name="Normal 31 11 2" xfId="32781"/>
    <cellStyle name="Normal 31 12" xfId="32782"/>
    <cellStyle name="Normal 31 12 2" xfId="32783"/>
    <cellStyle name="Normal 31 13" xfId="32784"/>
    <cellStyle name="Normal 31 13 2" xfId="32785"/>
    <cellStyle name="Normal 31 14" xfId="32786"/>
    <cellStyle name="Normal 31 14 2" xfId="32787"/>
    <cellStyle name="Normal 31 15" xfId="32788"/>
    <cellStyle name="Normal 31 15 2" xfId="32789"/>
    <cellStyle name="Normal 31 16" xfId="32790"/>
    <cellStyle name="Normal 31 16 2" xfId="32791"/>
    <cellStyle name="Normal 31 17" xfId="32792"/>
    <cellStyle name="Normal 31 17 2" xfId="32793"/>
    <cellStyle name="Normal 31 18" xfId="32794"/>
    <cellStyle name="Normal 31 18 2" xfId="32795"/>
    <cellStyle name="Normal 31 19" xfId="32796"/>
    <cellStyle name="Normal 31 19 2" xfId="32797"/>
    <cellStyle name="Normal 31 2" xfId="32798"/>
    <cellStyle name="Normal 31 2 2" xfId="32799"/>
    <cellStyle name="Normal 31 2 3" xfId="55117"/>
    <cellStyle name="Normal 31 20" xfId="32800"/>
    <cellStyle name="Normal 31 20 2" xfId="32801"/>
    <cellStyle name="Normal 31 21" xfId="32802"/>
    <cellStyle name="Normal 31 21 2" xfId="32803"/>
    <cellStyle name="Normal 31 22" xfId="32804"/>
    <cellStyle name="Normal 31 22 2" xfId="32805"/>
    <cellStyle name="Normal 31 23" xfId="32806"/>
    <cellStyle name="Normal 31 23 2" xfId="32807"/>
    <cellStyle name="Normal 31 24" xfId="32808"/>
    <cellStyle name="Normal 31 24 2" xfId="32809"/>
    <cellStyle name="Normal 31 25" xfId="32810"/>
    <cellStyle name="Normal 31 25 2" xfId="32811"/>
    <cellStyle name="Normal 31 26" xfId="32812"/>
    <cellStyle name="Normal 31 26 2" xfId="32813"/>
    <cellStyle name="Normal 31 27" xfId="32814"/>
    <cellStyle name="Normal 31 27 2" xfId="32815"/>
    <cellStyle name="Normal 31 28" xfId="32816"/>
    <cellStyle name="Normal 31 28 2" xfId="32817"/>
    <cellStyle name="Normal 31 29" xfId="32818"/>
    <cellStyle name="Normal 31 29 2" xfId="32819"/>
    <cellStyle name="Normal 31 3" xfId="32820"/>
    <cellStyle name="Normal 31 3 2" xfId="32821"/>
    <cellStyle name="Normal 31 30" xfId="32822"/>
    <cellStyle name="Normal 31 30 2" xfId="32823"/>
    <cellStyle name="Normal 31 31" xfId="32824"/>
    <cellStyle name="Normal 31 31 2" xfId="32825"/>
    <cellStyle name="Normal 31 32" xfId="32826"/>
    <cellStyle name="Normal 31 32 2" xfId="32827"/>
    <cellStyle name="Normal 31 33" xfId="32828"/>
    <cellStyle name="Normal 31 33 2" xfId="32829"/>
    <cellStyle name="Normal 31 34" xfId="32830"/>
    <cellStyle name="Normal 31 34 2" xfId="32831"/>
    <cellStyle name="Normal 31 35" xfId="32832"/>
    <cellStyle name="Normal 31 35 2" xfId="32833"/>
    <cellStyle name="Normal 31 36" xfId="32834"/>
    <cellStyle name="Normal 31 36 2" xfId="32835"/>
    <cellStyle name="Normal 31 37" xfId="32836"/>
    <cellStyle name="Normal 31 37 2" xfId="32837"/>
    <cellStyle name="Normal 31 38" xfId="32838"/>
    <cellStyle name="Normal 31 38 2" xfId="32839"/>
    <cellStyle name="Normal 31 39" xfId="32840"/>
    <cellStyle name="Normal 31 39 2" xfId="32841"/>
    <cellStyle name="Normal 31 4" xfId="32842"/>
    <cellStyle name="Normal 31 4 2" xfId="32843"/>
    <cellStyle name="Normal 31 40" xfId="32844"/>
    <cellStyle name="Normal 31 40 2" xfId="32845"/>
    <cellStyle name="Normal 31 41" xfId="32846"/>
    <cellStyle name="Normal 31 41 2" xfId="32847"/>
    <cellStyle name="Normal 31 42" xfId="32848"/>
    <cellStyle name="Normal 31 42 2" xfId="32849"/>
    <cellStyle name="Normal 31 43" xfId="32850"/>
    <cellStyle name="Normal 31 43 2" xfId="32851"/>
    <cellStyle name="Normal 31 44" xfId="32852"/>
    <cellStyle name="Normal 31 44 2" xfId="32853"/>
    <cellStyle name="Normal 31 45" xfId="32854"/>
    <cellStyle name="Normal 31 46" xfId="32855"/>
    <cellStyle name="Normal 31 47" xfId="32856"/>
    <cellStyle name="Normal 31 48" xfId="32857"/>
    <cellStyle name="Normal 31 49" xfId="32858"/>
    <cellStyle name="Normal 31 5" xfId="32859"/>
    <cellStyle name="Normal 31 5 2" xfId="32860"/>
    <cellStyle name="Normal 31 50" xfId="32861"/>
    <cellStyle name="Normal 31 51" xfId="32862"/>
    <cellStyle name="Normal 31 52" xfId="32863"/>
    <cellStyle name="Normal 31 53" xfId="32864"/>
    <cellStyle name="Normal 31 54" xfId="32865"/>
    <cellStyle name="Normal 31 55" xfId="32866"/>
    <cellStyle name="Normal 31 56" xfId="32867"/>
    <cellStyle name="Normal 31 57" xfId="32868"/>
    <cellStyle name="Normal 31 58" xfId="32869"/>
    <cellStyle name="Normal 31 59" xfId="32870"/>
    <cellStyle name="Normal 31 6" xfId="32871"/>
    <cellStyle name="Normal 31 6 2" xfId="32872"/>
    <cellStyle name="Normal 31 60" xfId="32873"/>
    <cellStyle name="Normal 31 61" xfId="32874"/>
    <cellStyle name="Normal 31 62" xfId="32875"/>
    <cellStyle name="Normal 31 63" xfId="32876"/>
    <cellStyle name="Normal 31 64" xfId="32877"/>
    <cellStyle name="Normal 31 65" xfId="32878"/>
    <cellStyle name="Normal 31 66" xfId="32879"/>
    <cellStyle name="Normal 31 67" xfId="32880"/>
    <cellStyle name="Normal 31 68" xfId="32881"/>
    <cellStyle name="Normal 31 69" xfId="32882"/>
    <cellStyle name="Normal 31 7" xfId="32883"/>
    <cellStyle name="Normal 31 7 2" xfId="32884"/>
    <cellStyle name="Normal 31 70" xfId="32885"/>
    <cellStyle name="Normal 31 71" xfId="32886"/>
    <cellStyle name="Normal 31 72" xfId="32887"/>
    <cellStyle name="Normal 31 73" xfId="32888"/>
    <cellStyle name="Normal 31 74" xfId="32889"/>
    <cellStyle name="Normal 31 75" xfId="32890"/>
    <cellStyle name="Normal 31 76" xfId="32891"/>
    <cellStyle name="Normal 31 77" xfId="32892"/>
    <cellStyle name="Normal 31 78" xfId="32893"/>
    <cellStyle name="Normal 31 79" xfId="32894"/>
    <cellStyle name="Normal 31 8" xfId="32895"/>
    <cellStyle name="Normal 31 8 2" xfId="32896"/>
    <cellStyle name="Normal 31 80" xfId="32897"/>
    <cellStyle name="Normal 31 81" xfId="32898"/>
    <cellStyle name="Normal 31 82" xfId="32899"/>
    <cellStyle name="Normal 31 83" xfId="32900"/>
    <cellStyle name="Normal 31 84" xfId="32901"/>
    <cellStyle name="Normal 31 85" xfId="32902"/>
    <cellStyle name="Normal 31 86" xfId="32903"/>
    <cellStyle name="Normal 31 87" xfId="32904"/>
    <cellStyle name="Normal 31 88" xfId="32905"/>
    <cellStyle name="Normal 31 89" xfId="32906"/>
    <cellStyle name="Normal 31 9" xfId="32907"/>
    <cellStyle name="Normal 31 9 2" xfId="32908"/>
    <cellStyle name="Normal 31 90" xfId="32909"/>
    <cellStyle name="Normal 31 91" xfId="32910"/>
    <cellStyle name="Normal 31 92" xfId="32911"/>
    <cellStyle name="Normal 31 93" xfId="32912"/>
    <cellStyle name="Normal 31 94" xfId="32913"/>
    <cellStyle name="Normal 31 95" xfId="32914"/>
    <cellStyle name="Normal 31 96" xfId="32915"/>
    <cellStyle name="Normal 31 97" xfId="32916"/>
    <cellStyle name="Normal 31 98" xfId="32917"/>
    <cellStyle name="Normal 31 99" xfId="32918"/>
    <cellStyle name="Normal 310" xfId="55271"/>
    <cellStyle name="Normal 311" xfId="55272"/>
    <cellStyle name="Normal 312" xfId="55273"/>
    <cellStyle name="Normal 313" xfId="55276"/>
    <cellStyle name="Normal 314" xfId="55556"/>
    <cellStyle name="Normal 315" xfId="55557"/>
    <cellStyle name="Normal 316" xfId="55559"/>
    <cellStyle name="Normal 317" xfId="55579"/>
    <cellStyle name="Normal 318" xfId="55274"/>
    <cellStyle name="Normal 319" xfId="55275"/>
    <cellStyle name="Normal 32" xfId="725"/>
    <cellStyle name="Normal 32 10" xfId="32919"/>
    <cellStyle name="Normal 32 10 2" xfId="32920"/>
    <cellStyle name="Normal 32 100" xfId="32921"/>
    <cellStyle name="Normal 32 101" xfId="32922"/>
    <cellStyle name="Normal 32 102" xfId="32923"/>
    <cellStyle name="Normal 32 103" xfId="32924"/>
    <cellStyle name="Normal 32 104" xfId="32925"/>
    <cellStyle name="Normal 32 105" xfId="32926"/>
    <cellStyle name="Normal 32 106" xfId="32927"/>
    <cellStyle name="Normal 32 107" xfId="32928"/>
    <cellStyle name="Normal 32 108" xfId="32929"/>
    <cellStyle name="Normal 32 109" xfId="32930"/>
    <cellStyle name="Normal 32 11" xfId="32931"/>
    <cellStyle name="Normal 32 11 2" xfId="32932"/>
    <cellStyle name="Normal 32 12" xfId="32933"/>
    <cellStyle name="Normal 32 12 2" xfId="32934"/>
    <cellStyle name="Normal 32 13" xfId="32935"/>
    <cellStyle name="Normal 32 13 2" xfId="32936"/>
    <cellStyle name="Normal 32 14" xfId="32937"/>
    <cellStyle name="Normal 32 14 2" xfId="32938"/>
    <cellStyle name="Normal 32 15" xfId="32939"/>
    <cellStyle name="Normal 32 15 2" xfId="32940"/>
    <cellStyle name="Normal 32 16" xfId="32941"/>
    <cellStyle name="Normal 32 16 2" xfId="32942"/>
    <cellStyle name="Normal 32 17" xfId="32943"/>
    <cellStyle name="Normal 32 17 2" xfId="32944"/>
    <cellStyle name="Normal 32 18" xfId="32945"/>
    <cellStyle name="Normal 32 18 2" xfId="32946"/>
    <cellStyle name="Normal 32 19" xfId="32947"/>
    <cellStyle name="Normal 32 19 2" xfId="32948"/>
    <cellStyle name="Normal 32 2" xfId="32949"/>
    <cellStyle name="Normal 32 2 2" xfId="32950"/>
    <cellStyle name="Normal 32 2 3" xfId="55139"/>
    <cellStyle name="Normal 32 20" xfId="32951"/>
    <cellStyle name="Normal 32 20 2" xfId="32952"/>
    <cellStyle name="Normal 32 21" xfId="32953"/>
    <cellStyle name="Normal 32 21 2" xfId="32954"/>
    <cellStyle name="Normal 32 22" xfId="32955"/>
    <cellStyle name="Normal 32 22 2" xfId="32956"/>
    <cellStyle name="Normal 32 23" xfId="32957"/>
    <cellStyle name="Normal 32 23 2" xfId="32958"/>
    <cellStyle name="Normal 32 24" xfId="32959"/>
    <cellStyle name="Normal 32 24 2" xfId="32960"/>
    <cellStyle name="Normal 32 25" xfId="32961"/>
    <cellStyle name="Normal 32 25 2" xfId="32962"/>
    <cellStyle name="Normal 32 26" xfId="32963"/>
    <cellStyle name="Normal 32 26 2" xfId="32964"/>
    <cellStyle name="Normal 32 27" xfId="32965"/>
    <cellStyle name="Normal 32 27 2" xfId="32966"/>
    <cellStyle name="Normal 32 28" xfId="32967"/>
    <cellStyle name="Normal 32 28 2" xfId="32968"/>
    <cellStyle name="Normal 32 29" xfId="32969"/>
    <cellStyle name="Normal 32 29 2" xfId="32970"/>
    <cellStyle name="Normal 32 3" xfId="32971"/>
    <cellStyle name="Normal 32 3 2" xfId="32972"/>
    <cellStyle name="Normal 32 30" xfId="32973"/>
    <cellStyle name="Normal 32 30 2" xfId="32974"/>
    <cellStyle name="Normal 32 31" xfId="32975"/>
    <cellStyle name="Normal 32 31 2" xfId="32976"/>
    <cellStyle name="Normal 32 32" xfId="32977"/>
    <cellStyle name="Normal 32 32 2" xfId="32978"/>
    <cellStyle name="Normal 32 33" xfId="32979"/>
    <cellStyle name="Normal 32 33 2" xfId="32980"/>
    <cellStyle name="Normal 32 34" xfId="32981"/>
    <cellStyle name="Normal 32 34 2" xfId="32982"/>
    <cellStyle name="Normal 32 35" xfId="32983"/>
    <cellStyle name="Normal 32 35 2" xfId="32984"/>
    <cellStyle name="Normal 32 36" xfId="32985"/>
    <cellStyle name="Normal 32 36 2" xfId="32986"/>
    <cellStyle name="Normal 32 37" xfId="32987"/>
    <cellStyle name="Normal 32 37 2" xfId="32988"/>
    <cellStyle name="Normal 32 38" xfId="32989"/>
    <cellStyle name="Normal 32 38 2" xfId="32990"/>
    <cellStyle name="Normal 32 39" xfId="32991"/>
    <cellStyle name="Normal 32 39 2" xfId="32992"/>
    <cellStyle name="Normal 32 4" xfId="32993"/>
    <cellStyle name="Normal 32 4 2" xfId="32994"/>
    <cellStyle name="Normal 32 40" xfId="32995"/>
    <cellStyle name="Normal 32 40 2" xfId="32996"/>
    <cellStyle name="Normal 32 41" xfId="32997"/>
    <cellStyle name="Normal 32 41 2" xfId="32998"/>
    <cellStyle name="Normal 32 42" xfId="32999"/>
    <cellStyle name="Normal 32 42 2" xfId="33000"/>
    <cellStyle name="Normal 32 43" xfId="33001"/>
    <cellStyle name="Normal 32 43 2" xfId="33002"/>
    <cellStyle name="Normal 32 44" xfId="33003"/>
    <cellStyle name="Normal 32 44 2" xfId="33004"/>
    <cellStyle name="Normal 32 45" xfId="33005"/>
    <cellStyle name="Normal 32 46" xfId="33006"/>
    <cellStyle name="Normal 32 47" xfId="33007"/>
    <cellStyle name="Normal 32 48" xfId="33008"/>
    <cellStyle name="Normal 32 49" xfId="33009"/>
    <cellStyle name="Normal 32 5" xfId="33010"/>
    <cellStyle name="Normal 32 5 2" xfId="33011"/>
    <cellStyle name="Normal 32 50" xfId="33012"/>
    <cellStyle name="Normal 32 51" xfId="33013"/>
    <cellStyle name="Normal 32 52" xfId="33014"/>
    <cellStyle name="Normal 32 53" xfId="33015"/>
    <cellStyle name="Normal 32 54" xfId="33016"/>
    <cellStyle name="Normal 32 55" xfId="33017"/>
    <cellStyle name="Normal 32 56" xfId="33018"/>
    <cellStyle name="Normal 32 57" xfId="33019"/>
    <cellStyle name="Normal 32 58" xfId="33020"/>
    <cellStyle name="Normal 32 59" xfId="33021"/>
    <cellStyle name="Normal 32 6" xfId="33022"/>
    <cellStyle name="Normal 32 6 2" xfId="33023"/>
    <cellStyle name="Normal 32 60" xfId="33024"/>
    <cellStyle name="Normal 32 61" xfId="33025"/>
    <cellStyle name="Normal 32 62" xfId="33026"/>
    <cellStyle name="Normal 32 63" xfId="33027"/>
    <cellStyle name="Normal 32 64" xfId="33028"/>
    <cellStyle name="Normal 32 65" xfId="33029"/>
    <cellStyle name="Normal 32 66" xfId="33030"/>
    <cellStyle name="Normal 32 67" xfId="33031"/>
    <cellStyle name="Normal 32 68" xfId="33032"/>
    <cellStyle name="Normal 32 69" xfId="33033"/>
    <cellStyle name="Normal 32 7" xfId="33034"/>
    <cellStyle name="Normal 32 7 2" xfId="33035"/>
    <cellStyle name="Normal 32 70" xfId="33036"/>
    <cellStyle name="Normal 32 71" xfId="33037"/>
    <cellStyle name="Normal 32 72" xfId="33038"/>
    <cellStyle name="Normal 32 73" xfId="33039"/>
    <cellStyle name="Normal 32 74" xfId="33040"/>
    <cellStyle name="Normal 32 75" xfId="33041"/>
    <cellStyle name="Normal 32 76" xfId="33042"/>
    <cellStyle name="Normal 32 77" xfId="33043"/>
    <cellStyle name="Normal 32 78" xfId="33044"/>
    <cellStyle name="Normal 32 79" xfId="33045"/>
    <cellStyle name="Normal 32 8" xfId="33046"/>
    <cellStyle name="Normal 32 8 2" xfId="33047"/>
    <cellStyle name="Normal 32 80" xfId="33048"/>
    <cellStyle name="Normal 32 81" xfId="33049"/>
    <cellStyle name="Normal 32 82" xfId="33050"/>
    <cellStyle name="Normal 32 83" xfId="33051"/>
    <cellStyle name="Normal 32 84" xfId="33052"/>
    <cellStyle name="Normal 32 85" xfId="33053"/>
    <cellStyle name="Normal 32 86" xfId="33054"/>
    <cellStyle name="Normal 32 87" xfId="33055"/>
    <cellStyle name="Normal 32 88" xfId="33056"/>
    <cellStyle name="Normal 32 89" xfId="33057"/>
    <cellStyle name="Normal 32 9" xfId="33058"/>
    <cellStyle name="Normal 32 9 2" xfId="33059"/>
    <cellStyle name="Normal 32 90" xfId="33060"/>
    <cellStyle name="Normal 32 91" xfId="33061"/>
    <cellStyle name="Normal 32 92" xfId="33062"/>
    <cellStyle name="Normal 32 93" xfId="33063"/>
    <cellStyle name="Normal 32 94" xfId="33064"/>
    <cellStyle name="Normal 32 95" xfId="33065"/>
    <cellStyle name="Normal 32 96" xfId="33066"/>
    <cellStyle name="Normal 32 97" xfId="33067"/>
    <cellStyle name="Normal 32 98" xfId="33068"/>
    <cellStyle name="Normal 32 99" xfId="33069"/>
    <cellStyle name="Normal 320" xfId="55580"/>
    <cellStyle name="Normal 321" xfId="55581"/>
    <cellStyle name="Normal 322" xfId="55582"/>
    <cellStyle name="Normal 323" xfId="55597"/>
    <cellStyle name="Normal 33" xfId="726"/>
    <cellStyle name="Normal 33 10" xfId="33070"/>
    <cellStyle name="Normal 33 10 2" xfId="33071"/>
    <cellStyle name="Normal 33 100" xfId="33072"/>
    <cellStyle name="Normal 33 101" xfId="33073"/>
    <cellStyle name="Normal 33 102" xfId="33074"/>
    <cellStyle name="Normal 33 103" xfId="33075"/>
    <cellStyle name="Normal 33 104" xfId="33076"/>
    <cellStyle name="Normal 33 105" xfId="33077"/>
    <cellStyle name="Normal 33 106" xfId="33078"/>
    <cellStyle name="Normal 33 107" xfId="33079"/>
    <cellStyle name="Normal 33 108" xfId="33080"/>
    <cellStyle name="Normal 33 109" xfId="33081"/>
    <cellStyle name="Normal 33 11" xfId="33082"/>
    <cellStyle name="Normal 33 11 2" xfId="33083"/>
    <cellStyle name="Normal 33 12" xfId="33084"/>
    <cellStyle name="Normal 33 12 2" xfId="33085"/>
    <cellStyle name="Normal 33 13" xfId="33086"/>
    <cellStyle name="Normal 33 13 2" xfId="33087"/>
    <cellStyle name="Normal 33 14" xfId="33088"/>
    <cellStyle name="Normal 33 14 2" xfId="33089"/>
    <cellStyle name="Normal 33 15" xfId="33090"/>
    <cellStyle name="Normal 33 15 2" xfId="33091"/>
    <cellStyle name="Normal 33 16" xfId="33092"/>
    <cellStyle name="Normal 33 16 2" xfId="33093"/>
    <cellStyle name="Normal 33 17" xfId="33094"/>
    <cellStyle name="Normal 33 17 2" xfId="33095"/>
    <cellStyle name="Normal 33 18" xfId="33096"/>
    <cellStyle name="Normal 33 18 2" xfId="33097"/>
    <cellStyle name="Normal 33 19" xfId="33098"/>
    <cellStyle name="Normal 33 19 2" xfId="33099"/>
    <cellStyle name="Normal 33 2" xfId="33100"/>
    <cellStyle name="Normal 33 2 2" xfId="33101"/>
    <cellStyle name="Normal 33 2 3" xfId="55110"/>
    <cellStyle name="Normal 33 20" xfId="33102"/>
    <cellStyle name="Normal 33 20 2" xfId="33103"/>
    <cellStyle name="Normal 33 21" xfId="33104"/>
    <cellStyle name="Normal 33 21 2" xfId="33105"/>
    <cellStyle name="Normal 33 22" xfId="33106"/>
    <cellStyle name="Normal 33 22 2" xfId="33107"/>
    <cellStyle name="Normal 33 23" xfId="33108"/>
    <cellStyle name="Normal 33 23 2" xfId="33109"/>
    <cellStyle name="Normal 33 24" xfId="33110"/>
    <cellStyle name="Normal 33 24 2" xfId="33111"/>
    <cellStyle name="Normal 33 25" xfId="33112"/>
    <cellStyle name="Normal 33 25 2" xfId="33113"/>
    <cellStyle name="Normal 33 26" xfId="33114"/>
    <cellStyle name="Normal 33 26 2" xfId="33115"/>
    <cellStyle name="Normal 33 27" xfId="33116"/>
    <cellStyle name="Normal 33 27 2" xfId="33117"/>
    <cellStyle name="Normal 33 28" xfId="33118"/>
    <cellStyle name="Normal 33 28 2" xfId="33119"/>
    <cellStyle name="Normal 33 29" xfId="33120"/>
    <cellStyle name="Normal 33 29 2" xfId="33121"/>
    <cellStyle name="Normal 33 3" xfId="33122"/>
    <cellStyle name="Normal 33 3 2" xfId="33123"/>
    <cellStyle name="Normal 33 30" xfId="33124"/>
    <cellStyle name="Normal 33 30 2" xfId="33125"/>
    <cellStyle name="Normal 33 31" xfId="33126"/>
    <cellStyle name="Normal 33 31 2" xfId="33127"/>
    <cellStyle name="Normal 33 32" xfId="33128"/>
    <cellStyle name="Normal 33 32 2" xfId="33129"/>
    <cellStyle name="Normal 33 33" xfId="33130"/>
    <cellStyle name="Normal 33 33 2" xfId="33131"/>
    <cellStyle name="Normal 33 34" xfId="33132"/>
    <cellStyle name="Normal 33 34 2" xfId="33133"/>
    <cellStyle name="Normal 33 35" xfId="33134"/>
    <cellStyle name="Normal 33 35 2" xfId="33135"/>
    <cellStyle name="Normal 33 36" xfId="33136"/>
    <cellStyle name="Normal 33 36 2" xfId="33137"/>
    <cellStyle name="Normal 33 37" xfId="33138"/>
    <cellStyle name="Normal 33 37 2" xfId="33139"/>
    <cellStyle name="Normal 33 38" xfId="33140"/>
    <cellStyle name="Normal 33 38 2" xfId="33141"/>
    <cellStyle name="Normal 33 39" xfId="33142"/>
    <cellStyle name="Normal 33 39 2" xfId="33143"/>
    <cellStyle name="Normal 33 4" xfId="33144"/>
    <cellStyle name="Normal 33 4 2" xfId="33145"/>
    <cellStyle name="Normal 33 40" xfId="33146"/>
    <cellStyle name="Normal 33 40 2" xfId="33147"/>
    <cellStyle name="Normal 33 41" xfId="33148"/>
    <cellStyle name="Normal 33 41 2" xfId="33149"/>
    <cellStyle name="Normal 33 42" xfId="33150"/>
    <cellStyle name="Normal 33 42 2" xfId="33151"/>
    <cellStyle name="Normal 33 43" xfId="33152"/>
    <cellStyle name="Normal 33 43 2" xfId="33153"/>
    <cellStyle name="Normal 33 44" xfId="33154"/>
    <cellStyle name="Normal 33 44 2" xfId="33155"/>
    <cellStyle name="Normal 33 45" xfId="33156"/>
    <cellStyle name="Normal 33 46" xfId="33157"/>
    <cellStyle name="Normal 33 47" xfId="33158"/>
    <cellStyle name="Normal 33 48" xfId="33159"/>
    <cellStyle name="Normal 33 49" xfId="33160"/>
    <cellStyle name="Normal 33 5" xfId="33161"/>
    <cellStyle name="Normal 33 5 2" xfId="33162"/>
    <cellStyle name="Normal 33 50" xfId="33163"/>
    <cellStyle name="Normal 33 51" xfId="33164"/>
    <cellStyle name="Normal 33 52" xfId="33165"/>
    <cellStyle name="Normal 33 53" xfId="33166"/>
    <cellStyle name="Normal 33 54" xfId="33167"/>
    <cellStyle name="Normal 33 55" xfId="33168"/>
    <cellStyle name="Normal 33 56" xfId="33169"/>
    <cellStyle name="Normal 33 57" xfId="33170"/>
    <cellStyle name="Normal 33 58" xfId="33171"/>
    <cellStyle name="Normal 33 59" xfId="33172"/>
    <cellStyle name="Normal 33 6" xfId="33173"/>
    <cellStyle name="Normal 33 6 2" xfId="33174"/>
    <cellStyle name="Normal 33 60" xfId="33175"/>
    <cellStyle name="Normal 33 61" xfId="33176"/>
    <cellStyle name="Normal 33 62" xfId="33177"/>
    <cellStyle name="Normal 33 63" xfId="33178"/>
    <cellStyle name="Normal 33 64" xfId="33179"/>
    <cellStyle name="Normal 33 65" xfId="33180"/>
    <cellStyle name="Normal 33 66" xfId="33181"/>
    <cellStyle name="Normal 33 67" xfId="33182"/>
    <cellStyle name="Normal 33 68" xfId="33183"/>
    <cellStyle name="Normal 33 69" xfId="33184"/>
    <cellStyle name="Normal 33 7" xfId="33185"/>
    <cellStyle name="Normal 33 7 2" xfId="33186"/>
    <cellStyle name="Normal 33 70" xfId="33187"/>
    <cellStyle name="Normal 33 71" xfId="33188"/>
    <cellStyle name="Normal 33 72" xfId="33189"/>
    <cellStyle name="Normal 33 73" xfId="33190"/>
    <cellStyle name="Normal 33 74" xfId="33191"/>
    <cellStyle name="Normal 33 75" xfId="33192"/>
    <cellStyle name="Normal 33 76" xfId="33193"/>
    <cellStyle name="Normal 33 77" xfId="33194"/>
    <cellStyle name="Normal 33 78" xfId="33195"/>
    <cellStyle name="Normal 33 79" xfId="33196"/>
    <cellStyle name="Normal 33 8" xfId="33197"/>
    <cellStyle name="Normal 33 8 2" xfId="33198"/>
    <cellStyle name="Normal 33 80" xfId="33199"/>
    <cellStyle name="Normal 33 81" xfId="33200"/>
    <cellStyle name="Normal 33 82" xfId="33201"/>
    <cellStyle name="Normal 33 83" xfId="33202"/>
    <cellStyle name="Normal 33 84" xfId="33203"/>
    <cellStyle name="Normal 33 85" xfId="33204"/>
    <cellStyle name="Normal 33 86" xfId="33205"/>
    <cellStyle name="Normal 33 87" xfId="33206"/>
    <cellStyle name="Normal 33 88" xfId="33207"/>
    <cellStyle name="Normal 33 89" xfId="33208"/>
    <cellStyle name="Normal 33 9" xfId="33209"/>
    <cellStyle name="Normal 33 9 2" xfId="33210"/>
    <cellStyle name="Normal 33 90" xfId="33211"/>
    <cellStyle name="Normal 33 91" xfId="33212"/>
    <cellStyle name="Normal 33 92" xfId="33213"/>
    <cellStyle name="Normal 33 93" xfId="33214"/>
    <cellStyle name="Normal 33 94" xfId="33215"/>
    <cellStyle name="Normal 33 95" xfId="33216"/>
    <cellStyle name="Normal 33 96" xfId="33217"/>
    <cellStyle name="Normal 33 97" xfId="33218"/>
    <cellStyle name="Normal 33 98" xfId="33219"/>
    <cellStyle name="Normal 33 99" xfId="33220"/>
    <cellStyle name="Normal 34" xfId="727"/>
    <cellStyle name="Normal 34 10" xfId="33221"/>
    <cellStyle name="Normal 34 10 2" xfId="33222"/>
    <cellStyle name="Normal 34 100" xfId="33223"/>
    <cellStyle name="Normal 34 101" xfId="33224"/>
    <cellStyle name="Normal 34 102" xfId="33225"/>
    <cellStyle name="Normal 34 103" xfId="33226"/>
    <cellStyle name="Normal 34 104" xfId="33227"/>
    <cellStyle name="Normal 34 105" xfId="33228"/>
    <cellStyle name="Normal 34 106" xfId="33229"/>
    <cellStyle name="Normal 34 107" xfId="33230"/>
    <cellStyle name="Normal 34 108" xfId="33231"/>
    <cellStyle name="Normal 34 109" xfId="33232"/>
    <cellStyle name="Normal 34 11" xfId="33233"/>
    <cellStyle name="Normal 34 11 2" xfId="33234"/>
    <cellStyle name="Normal 34 12" xfId="33235"/>
    <cellStyle name="Normal 34 12 2" xfId="33236"/>
    <cellStyle name="Normal 34 13" xfId="33237"/>
    <cellStyle name="Normal 34 13 2" xfId="33238"/>
    <cellStyle name="Normal 34 14" xfId="33239"/>
    <cellStyle name="Normal 34 14 2" xfId="33240"/>
    <cellStyle name="Normal 34 15" xfId="33241"/>
    <cellStyle name="Normal 34 15 2" xfId="33242"/>
    <cellStyle name="Normal 34 16" xfId="33243"/>
    <cellStyle name="Normal 34 16 2" xfId="33244"/>
    <cellStyle name="Normal 34 17" xfId="33245"/>
    <cellStyle name="Normal 34 17 2" xfId="33246"/>
    <cellStyle name="Normal 34 18" xfId="33247"/>
    <cellStyle name="Normal 34 18 2" xfId="33248"/>
    <cellStyle name="Normal 34 19" xfId="33249"/>
    <cellStyle name="Normal 34 19 2" xfId="33250"/>
    <cellStyle name="Normal 34 2" xfId="33251"/>
    <cellStyle name="Normal 34 2 2" xfId="33252"/>
    <cellStyle name="Normal 34 2 3" xfId="55132"/>
    <cellStyle name="Normal 34 20" xfId="33253"/>
    <cellStyle name="Normal 34 20 2" xfId="33254"/>
    <cellStyle name="Normal 34 21" xfId="33255"/>
    <cellStyle name="Normal 34 21 2" xfId="33256"/>
    <cellStyle name="Normal 34 22" xfId="33257"/>
    <cellStyle name="Normal 34 22 2" xfId="33258"/>
    <cellStyle name="Normal 34 23" xfId="33259"/>
    <cellStyle name="Normal 34 23 2" xfId="33260"/>
    <cellStyle name="Normal 34 24" xfId="33261"/>
    <cellStyle name="Normal 34 24 2" xfId="33262"/>
    <cellStyle name="Normal 34 25" xfId="33263"/>
    <cellStyle name="Normal 34 25 2" xfId="33264"/>
    <cellStyle name="Normal 34 26" xfId="33265"/>
    <cellStyle name="Normal 34 26 2" xfId="33266"/>
    <cellStyle name="Normal 34 27" xfId="33267"/>
    <cellStyle name="Normal 34 27 2" xfId="33268"/>
    <cellStyle name="Normal 34 28" xfId="33269"/>
    <cellStyle name="Normal 34 28 2" xfId="33270"/>
    <cellStyle name="Normal 34 29" xfId="33271"/>
    <cellStyle name="Normal 34 29 2" xfId="33272"/>
    <cellStyle name="Normal 34 3" xfId="33273"/>
    <cellStyle name="Normal 34 3 2" xfId="33274"/>
    <cellStyle name="Normal 34 30" xfId="33275"/>
    <cellStyle name="Normal 34 30 2" xfId="33276"/>
    <cellStyle name="Normal 34 31" xfId="33277"/>
    <cellStyle name="Normal 34 31 2" xfId="33278"/>
    <cellStyle name="Normal 34 32" xfId="33279"/>
    <cellStyle name="Normal 34 32 2" xfId="33280"/>
    <cellStyle name="Normal 34 33" xfId="33281"/>
    <cellStyle name="Normal 34 33 2" xfId="33282"/>
    <cellStyle name="Normal 34 34" xfId="33283"/>
    <cellStyle name="Normal 34 34 2" xfId="33284"/>
    <cellStyle name="Normal 34 35" xfId="33285"/>
    <cellStyle name="Normal 34 35 2" xfId="33286"/>
    <cellStyle name="Normal 34 36" xfId="33287"/>
    <cellStyle name="Normal 34 36 2" xfId="33288"/>
    <cellStyle name="Normal 34 37" xfId="33289"/>
    <cellStyle name="Normal 34 37 2" xfId="33290"/>
    <cellStyle name="Normal 34 38" xfId="33291"/>
    <cellStyle name="Normal 34 38 2" xfId="33292"/>
    <cellStyle name="Normal 34 39" xfId="33293"/>
    <cellStyle name="Normal 34 39 2" xfId="33294"/>
    <cellStyle name="Normal 34 4" xfId="33295"/>
    <cellStyle name="Normal 34 4 2" xfId="33296"/>
    <cellStyle name="Normal 34 40" xfId="33297"/>
    <cellStyle name="Normal 34 40 2" xfId="33298"/>
    <cellStyle name="Normal 34 41" xfId="33299"/>
    <cellStyle name="Normal 34 41 2" xfId="33300"/>
    <cellStyle name="Normal 34 42" xfId="33301"/>
    <cellStyle name="Normal 34 42 2" xfId="33302"/>
    <cellStyle name="Normal 34 43" xfId="33303"/>
    <cellStyle name="Normal 34 43 2" xfId="33304"/>
    <cellStyle name="Normal 34 44" xfId="33305"/>
    <cellStyle name="Normal 34 44 2" xfId="33306"/>
    <cellStyle name="Normal 34 45" xfId="33307"/>
    <cellStyle name="Normal 34 46" xfId="33308"/>
    <cellStyle name="Normal 34 47" xfId="33309"/>
    <cellStyle name="Normal 34 48" xfId="33310"/>
    <cellStyle name="Normal 34 49" xfId="33311"/>
    <cellStyle name="Normal 34 5" xfId="33312"/>
    <cellStyle name="Normal 34 5 2" xfId="33313"/>
    <cellStyle name="Normal 34 50" xfId="33314"/>
    <cellStyle name="Normal 34 51" xfId="33315"/>
    <cellStyle name="Normal 34 52" xfId="33316"/>
    <cellStyle name="Normal 34 53" xfId="33317"/>
    <cellStyle name="Normal 34 54" xfId="33318"/>
    <cellStyle name="Normal 34 55" xfId="33319"/>
    <cellStyle name="Normal 34 56" xfId="33320"/>
    <cellStyle name="Normal 34 57" xfId="33321"/>
    <cellStyle name="Normal 34 58" xfId="33322"/>
    <cellStyle name="Normal 34 59" xfId="33323"/>
    <cellStyle name="Normal 34 6" xfId="33324"/>
    <cellStyle name="Normal 34 6 2" xfId="33325"/>
    <cellStyle name="Normal 34 60" xfId="33326"/>
    <cellStyle name="Normal 34 61" xfId="33327"/>
    <cellStyle name="Normal 34 62" xfId="33328"/>
    <cellStyle name="Normal 34 63" xfId="33329"/>
    <cellStyle name="Normal 34 64" xfId="33330"/>
    <cellStyle name="Normal 34 65" xfId="33331"/>
    <cellStyle name="Normal 34 66" xfId="33332"/>
    <cellStyle name="Normal 34 67" xfId="33333"/>
    <cellStyle name="Normal 34 68" xfId="33334"/>
    <cellStyle name="Normal 34 69" xfId="33335"/>
    <cellStyle name="Normal 34 7" xfId="33336"/>
    <cellStyle name="Normal 34 7 2" xfId="33337"/>
    <cellStyle name="Normal 34 70" xfId="33338"/>
    <cellStyle name="Normal 34 71" xfId="33339"/>
    <cellStyle name="Normal 34 72" xfId="33340"/>
    <cellStyle name="Normal 34 73" xfId="33341"/>
    <cellStyle name="Normal 34 74" xfId="33342"/>
    <cellStyle name="Normal 34 75" xfId="33343"/>
    <cellStyle name="Normal 34 76" xfId="33344"/>
    <cellStyle name="Normal 34 77" xfId="33345"/>
    <cellStyle name="Normal 34 78" xfId="33346"/>
    <cellStyle name="Normal 34 79" xfId="33347"/>
    <cellStyle name="Normal 34 8" xfId="33348"/>
    <cellStyle name="Normal 34 8 2" xfId="33349"/>
    <cellStyle name="Normal 34 80" xfId="33350"/>
    <cellStyle name="Normal 34 81" xfId="33351"/>
    <cellStyle name="Normal 34 82" xfId="33352"/>
    <cellStyle name="Normal 34 83" xfId="33353"/>
    <cellStyle name="Normal 34 84" xfId="33354"/>
    <cellStyle name="Normal 34 85" xfId="33355"/>
    <cellStyle name="Normal 34 86" xfId="33356"/>
    <cellStyle name="Normal 34 87" xfId="33357"/>
    <cellStyle name="Normal 34 88" xfId="33358"/>
    <cellStyle name="Normal 34 89" xfId="33359"/>
    <cellStyle name="Normal 34 9" xfId="33360"/>
    <cellStyle name="Normal 34 9 2" xfId="33361"/>
    <cellStyle name="Normal 34 90" xfId="33362"/>
    <cellStyle name="Normal 34 91" xfId="33363"/>
    <cellStyle name="Normal 34 92" xfId="33364"/>
    <cellStyle name="Normal 34 93" xfId="33365"/>
    <cellStyle name="Normal 34 94" xfId="33366"/>
    <cellStyle name="Normal 34 95" xfId="33367"/>
    <cellStyle name="Normal 34 96" xfId="33368"/>
    <cellStyle name="Normal 34 97" xfId="33369"/>
    <cellStyle name="Normal 34 98" xfId="33370"/>
    <cellStyle name="Normal 34 99" xfId="33371"/>
    <cellStyle name="Normal 35" xfId="728"/>
    <cellStyle name="Normal 35 10" xfId="33372"/>
    <cellStyle name="Normal 35 11" xfId="33373"/>
    <cellStyle name="Normal 35 12" xfId="33374"/>
    <cellStyle name="Normal 35 13" xfId="33375"/>
    <cellStyle name="Normal 35 14" xfId="33376"/>
    <cellStyle name="Normal 35 15" xfId="33377"/>
    <cellStyle name="Normal 35 16" xfId="33378"/>
    <cellStyle name="Normal 35 17" xfId="33379"/>
    <cellStyle name="Normal 35 18" xfId="33380"/>
    <cellStyle name="Normal 35 19" xfId="33381"/>
    <cellStyle name="Normal 35 2" xfId="33382"/>
    <cellStyle name="Normal 35 2 2" xfId="55099"/>
    <cellStyle name="Normal 35 20" xfId="33383"/>
    <cellStyle name="Normal 35 21" xfId="33384"/>
    <cellStyle name="Normal 35 22" xfId="33385"/>
    <cellStyle name="Normal 35 23" xfId="33386"/>
    <cellStyle name="Normal 35 24" xfId="33387"/>
    <cellStyle name="Normal 35 25" xfId="33388"/>
    <cellStyle name="Normal 35 26" xfId="33389"/>
    <cellStyle name="Normal 35 27" xfId="33390"/>
    <cellStyle name="Normal 35 28" xfId="33391"/>
    <cellStyle name="Normal 35 29" xfId="33392"/>
    <cellStyle name="Normal 35 3" xfId="33393"/>
    <cellStyle name="Normal 35 30" xfId="33394"/>
    <cellStyle name="Normal 35 31" xfId="33395"/>
    <cellStyle name="Normal 35 32" xfId="33396"/>
    <cellStyle name="Normal 35 33" xfId="33397"/>
    <cellStyle name="Normal 35 34" xfId="33398"/>
    <cellStyle name="Normal 35 35" xfId="33399"/>
    <cellStyle name="Normal 35 36" xfId="33400"/>
    <cellStyle name="Normal 35 37" xfId="33401"/>
    <cellStyle name="Normal 35 38" xfId="33402"/>
    <cellStyle name="Normal 35 39" xfId="33403"/>
    <cellStyle name="Normal 35 4" xfId="33404"/>
    <cellStyle name="Normal 35 40" xfId="33405"/>
    <cellStyle name="Normal 35 41" xfId="33406"/>
    <cellStyle name="Normal 35 42" xfId="33407"/>
    <cellStyle name="Normal 35 43" xfId="33408"/>
    <cellStyle name="Normal 35 44" xfId="33409"/>
    <cellStyle name="Normal 35 5" xfId="33410"/>
    <cellStyle name="Normal 35 6" xfId="33411"/>
    <cellStyle name="Normal 35 7" xfId="33412"/>
    <cellStyle name="Normal 35 8" xfId="33413"/>
    <cellStyle name="Normal 35 9" xfId="33414"/>
    <cellStyle name="Normal 36" xfId="729"/>
    <cellStyle name="Normal 36 10" xfId="33415"/>
    <cellStyle name="Normal 36 10 2" xfId="33416"/>
    <cellStyle name="Normal 36 100" xfId="33417"/>
    <cellStyle name="Normal 36 101" xfId="33418"/>
    <cellStyle name="Normal 36 102" xfId="33419"/>
    <cellStyle name="Normal 36 103" xfId="33420"/>
    <cellStyle name="Normal 36 104" xfId="33421"/>
    <cellStyle name="Normal 36 105" xfId="33422"/>
    <cellStyle name="Normal 36 106" xfId="33423"/>
    <cellStyle name="Normal 36 107" xfId="33424"/>
    <cellStyle name="Normal 36 108" xfId="33425"/>
    <cellStyle name="Normal 36 109" xfId="33426"/>
    <cellStyle name="Normal 36 11" xfId="33427"/>
    <cellStyle name="Normal 36 11 2" xfId="33428"/>
    <cellStyle name="Normal 36 12" xfId="33429"/>
    <cellStyle name="Normal 36 12 2" xfId="33430"/>
    <cellStyle name="Normal 36 13" xfId="33431"/>
    <cellStyle name="Normal 36 13 2" xfId="33432"/>
    <cellStyle name="Normal 36 14" xfId="33433"/>
    <cellStyle name="Normal 36 14 2" xfId="33434"/>
    <cellStyle name="Normal 36 15" xfId="33435"/>
    <cellStyle name="Normal 36 15 2" xfId="33436"/>
    <cellStyle name="Normal 36 16" xfId="33437"/>
    <cellStyle name="Normal 36 16 2" xfId="33438"/>
    <cellStyle name="Normal 36 17" xfId="33439"/>
    <cellStyle name="Normal 36 17 2" xfId="33440"/>
    <cellStyle name="Normal 36 18" xfId="33441"/>
    <cellStyle name="Normal 36 18 2" xfId="33442"/>
    <cellStyle name="Normal 36 19" xfId="33443"/>
    <cellStyle name="Normal 36 19 2" xfId="33444"/>
    <cellStyle name="Normal 36 2" xfId="33445"/>
    <cellStyle name="Normal 36 2 2" xfId="33446"/>
    <cellStyle name="Normal 36 2 3" xfId="55127"/>
    <cellStyle name="Normal 36 20" xfId="33447"/>
    <cellStyle name="Normal 36 20 2" xfId="33448"/>
    <cellStyle name="Normal 36 21" xfId="33449"/>
    <cellStyle name="Normal 36 21 2" xfId="33450"/>
    <cellStyle name="Normal 36 22" xfId="33451"/>
    <cellStyle name="Normal 36 22 2" xfId="33452"/>
    <cellStyle name="Normal 36 23" xfId="33453"/>
    <cellStyle name="Normal 36 23 2" xfId="33454"/>
    <cellStyle name="Normal 36 24" xfId="33455"/>
    <cellStyle name="Normal 36 24 2" xfId="33456"/>
    <cellStyle name="Normal 36 25" xfId="33457"/>
    <cellStyle name="Normal 36 25 2" xfId="33458"/>
    <cellStyle name="Normal 36 26" xfId="33459"/>
    <cellStyle name="Normal 36 26 2" xfId="33460"/>
    <cellStyle name="Normal 36 27" xfId="33461"/>
    <cellStyle name="Normal 36 27 2" xfId="33462"/>
    <cellStyle name="Normal 36 28" xfId="33463"/>
    <cellStyle name="Normal 36 28 2" xfId="33464"/>
    <cellStyle name="Normal 36 29" xfId="33465"/>
    <cellStyle name="Normal 36 29 2" xfId="33466"/>
    <cellStyle name="Normal 36 3" xfId="33467"/>
    <cellStyle name="Normal 36 3 2" xfId="33468"/>
    <cellStyle name="Normal 36 30" xfId="33469"/>
    <cellStyle name="Normal 36 30 2" xfId="33470"/>
    <cellStyle name="Normal 36 31" xfId="33471"/>
    <cellStyle name="Normal 36 31 2" xfId="33472"/>
    <cellStyle name="Normal 36 32" xfId="33473"/>
    <cellStyle name="Normal 36 32 2" xfId="33474"/>
    <cellStyle name="Normal 36 33" xfId="33475"/>
    <cellStyle name="Normal 36 33 2" xfId="33476"/>
    <cellStyle name="Normal 36 34" xfId="33477"/>
    <cellStyle name="Normal 36 34 2" xfId="33478"/>
    <cellStyle name="Normal 36 35" xfId="33479"/>
    <cellStyle name="Normal 36 35 2" xfId="33480"/>
    <cellStyle name="Normal 36 36" xfId="33481"/>
    <cellStyle name="Normal 36 36 2" xfId="33482"/>
    <cellStyle name="Normal 36 37" xfId="33483"/>
    <cellStyle name="Normal 36 37 2" xfId="33484"/>
    <cellStyle name="Normal 36 38" xfId="33485"/>
    <cellStyle name="Normal 36 38 2" xfId="33486"/>
    <cellStyle name="Normal 36 39" xfId="33487"/>
    <cellStyle name="Normal 36 39 2" xfId="33488"/>
    <cellStyle name="Normal 36 4" xfId="33489"/>
    <cellStyle name="Normal 36 4 2" xfId="33490"/>
    <cellStyle name="Normal 36 40" xfId="33491"/>
    <cellStyle name="Normal 36 40 2" xfId="33492"/>
    <cellStyle name="Normal 36 41" xfId="33493"/>
    <cellStyle name="Normal 36 41 2" xfId="33494"/>
    <cellStyle name="Normal 36 42" xfId="33495"/>
    <cellStyle name="Normal 36 42 2" xfId="33496"/>
    <cellStyle name="Normal 36 43" xfId="33497"/>
    <cellStyle name="Normal 36 43 2" xfId="33498"/>
    <cellStyle name="Normal 36 44" xfId="33499"/>
    <cellStyle name="Normal 36 44 2" xfId="33500"/>
    <cellStyle name="Normal 36 45" xfId="33501"/>
    <cellStyle name="Normal 36 46" xfId="33502"/>
    <cellStyle name="Normal 36 47" xfId="33503"/>
    <cellStyle name="Normal 36 48" xfId="33504"/>
    <cellStyle name="Normal 36 49" xfId="33505"/>
    <cellStyle name="Normal 36 5" xfId="33506"/>
    <cellStyle name="Normal 36 5 2" xfId="33507"/>
    <cellStyle name="Normal 36 50" xfId="33508"/>
    <cellStyle name="Normal 36 51" xfId="33509"/>
    <cellStyle name="Normal 36 52" xfId="33510"/>
    <cellStyle name="Normal 36 53" xfId="33511"/>
    <cellStyle name="Normal 36 54" xfId="33512"/>
    <cellStyle name="Normal 36 55" xfId="33513"/>
    <cellStyle name="Normal 36 56" xfId="33514"/>
    <cellStyle name="Normal 36 57" xfId="33515"/>
    <cellStyle name="Normal 36 58" xfId="33516"/>
    <cellStyle name="Normal 36 59" xfId="33517"/>
    <cellStyle name="Normal 36 6" xfId="33518"/>
    <cellStyle name="Normal 36 6 2" xfId="33519"/>
    <cellStyle name="Normal 36 60" xfId="33520"/>
    <cellStyle name="Normal 36 61" xfId="33521"/>
    <cellStyle name="Normal 36 62" xfId="33522"/>
    <cellStyle name="Normal 36 63" xfId="33523"/>
    <cellStyle name="Normal 36 64" xfId="33524"/>
    <cellStyle name="Normal 36 65" xfId="33525"/>
    <cellStyle name="Normal 36 66" xfId="33526"/>
    <cellStyle name="Normal 36 67" xfId="33527"/>
    <cellStyle name="Normal 36 68" xfId="33528"/>
    <cellStyle name="Normal 36 69" xfId="33529"/>
    <cellStyle name="Normal 36 7" xfId="33530"/>
    <cellStyle name="Normal 36 7 2" xfId="33531"/>
    <cellStyle name="Normal 36 70" xfId="33532"/>
    <cellStyle name="Normal 36 71" xfId="33533"/>
    <cellStyle name="Normal 36 72" xfId="33534"/>
    <cellStyle name="Normal 36 73" xfId="33535"/>
    <cellStyle name="Normal 36 74" xfId="33536"/>
    <cellStyle name="Normal 36 75" xfId="33537"/>
    <cellStyle name="Normal 36 76" xfId="33538"/>
    <cellStyle name="Normal 36 77" xfId="33539"/>
    <cellStyle name="Normal 36 78" xfId="33540"/>
    <cellStyle name="Normal 36 79" xfId="33541"/>
    <cellStyle name="Normal 36 8" xfId="33542"/>
    <cellStyle name="Normal 36 8 2" xfId="33543"/>
    <cellStyle name="Normal 36 80" xfId="33544"/>
    <cellStyle name="Normal 36 81" xfId="33545"/>
    <cellStyle name="Normal 36 82" xfId="33546"/>
    <cellStyle name="Normal 36 83" xfId="33547"/>
    <cellStyle name="Normal 36 84" xfId="33548"/>
    <cellStyle name="Normal 36 85" xfId="33549"/>
    <cellStyle name="Normal 36 86" xfId="33550"/>
    <cellStyle name="Normal 36 87" xfId="33551"/>
    <cellStyle name="Normal 36 88" xfId="33552"/>
    <cellStyle name="Normal 36 89" xfId="33553"/>
    <cellStyle name="Normal 36 9" xfId="33554"/>
    <cellStyle name="Normal 36 9 2" xfId="33555"/>
    <cellStyle name="Normal 36 90" xfId="33556"/>
    <cellStyle name="Normal 36 91" xfId="33557"/>
    <cellStyle name="Normal 36 92" xfId="33558"/>
    <cellStyle name="Normal 36 93" xfId="33559"/>
    <cellStyle name="Normal 36 94" xfId="33560"/>
    <cellStyle name="Normal 36 95" xfId="33561"/>
    <cellStyle name="Normal 36 96" xfId="33562"/>
    <cellStyle name="Normal 36 97" xfId="33563"/>
    <cellStyle name="Normal 36 98" xfId="33564"/>
    <cellStyle name="Normal 36 99" xfId="33565"/>
    <cellStyle name="Normal 37" xfId="730"/>
    <cellStyle name="Normal 37 10" xfId="33566"/>
    <cellStyle name="Normal 37 10 2" xfId="33567"/>
    <cellStyle name="Normal 37 100" xfId="33568"/>
    <cellStyle name="Normal 37 101" xfId="33569"/>
    <cellStyle name="Normal 37 102" xfId="33570"/>
    <cellStyle name="Normal 37 103" xfId="33571"/>
    <cellStyle name="Normal 37 104" xfId="33572"/>
    <cellStyle name="Normal 37 105" xfId="33573"/>
    <cellStyle name="Normal 37 106" xfId="33574"/>
    <cellStyle name="Normal 37 107" xfId="33575"/>
    <cellStyle name="Normal 37 108" xfId="33576"/>
    <cellStyle name="Normal 37 109" xfId="33577"/>
    <cellStyle name="Normal 37 11" xfId="33578"/>
    <cellStyle name="Normal 37 11 2" xfId="33579"/>
    <cellStyle name="Normal 37 12" xfId="33580"/>
    <cellStyle name="Normal 37 12 2" xfId="33581"/>
    <cellStyle name="Normal 37 13" xfId="33582"/>
    <cellStyle name="Normal 37 13 2" xfId="33583"/>
    <cellStyle name="Normal 37 14" xfId="33584"/>
    <cellStyle name="Normal 37 14 2" xfId="33585"/>
    <cellStyle name="Normal 37 15" xfId="33586"/>
    <cellStyle name="Normal 37 15 2" xfId="33587"/>
    <cellStyle name="Normal 37 16" xfId="33588"/>
    <cellStyle name="Normal 37 16 2" xfId="33589"/>
    <cellStyle name="Normal 37 17" xfId="33590"/>
    <cellStyle name="Normal 37 17 2" xfId="33591"/>
    <cellStyle name="Normal 37 18" xfId="33592"/>
    <cellStyle name="Normal 37 18 2" xfId="33593"/>
    <cellStyle name="Normal 37 19" xfId="33594"/>
    <cellStyle name="Normal 37 19 2" xfId="33595"/>
    <cellStyle name="Normal 37 2" xfId="33596"/>
    <cellStyle name="Normal 37 2 2" xfId="33597"/>
    <cellStyle name="Normal 37 2 3" xfId="55084"/>
    <cellStyle name="Normal 37 20" xfId="33598"/>
    <cellStyle name="Normal 37 20 2" xfId="33599"/>
    <cellStyle name="Normal 37 21" xfId="33600"/>
    <cellStyle name="Normal 37 21 2" xfId="33601"/>
    <cellStyle name="Normal 37 22" xfId="33602"/>
    <cellStyle name="Normal 37 22 2" xfId="33603"/>
    <cellStyle name="Normal 37 23" xfId="33604"/>
    <cellStyle name="Normal 37 23 2" xfId="33605"/>
    <cellStyle name="Normal 37 24" xfId="33606"/>
    <cellStyle name="Normal 37 24 2" xfId="33607"/>
    <cellStyle name="Normal 37 25" xfId="33608"/>
    <cellStyle name="Normal 37 25 2" xfId="33609"/>
    <cellStyle name="Normal 37 26" xfId="33610"/>
    <cellStyle name="Normal 37 26 2" xfId="33611"/>
    <cellStyle name="Normal 37 27" xfId="33612"/>
    <cellStyle name="Normal 37 27 2" xfId="33613"/>
    <cellStyle name="Normal 37 28" xfId="33614"/>
    <cellStyle name="Normal 37 28 2" xfId="33615"/>
    <cellStyle name="Normal 37 29" xfId="33616"/>
    <cellStyle name="Normal 37 29 2" xfId="33617"/>
    <cellStyle name="Normal 37 3" xfId="33618"/>
    <cellStyle name="Normal 37 3 2" xfId="33619"/>
    <cellStyle name="Normal 37 30" xfId="33620"/>
    <cellStyle name="Normal 37 30 2" xfId="33621"/>
    <cellStyle name="Normal 37 31" xfId="33622"/>
    <cellStyle name="Normal 37 31 2" xfId="33623"/>
    <cellStyle name="Normal 37 32" xfId="33624"/>
    <cellStyle name="Normal 37 32 2" xfId="33625"/>
    <cellStyle name="Normal 37 33" xfId="33626"/>
    <cellStyle name="Normal 37 33 2" xfId="33627"/>
    <cellStyle name="Normal 37 34" xfId="33628"/>
    <cellStyle name="Normal 37 34 2" xfId="33629"/>
    <cellStyle name="Normal 37 35" xfId="33630"/>
    <cellStyle name="Normal 37 35 2" xfId="33631"/>
    <cellStyle name="Normal 37 36" xfId="33632"/>
    <cellStyle name="Normal 37 36 2" xfId="33633"/>
    <cellStyle name="Normal 37 37" xfId="33634"/>
    <cellStyle name="Normal 37 37 2" xfId="33635"/>
    <cellStyle name="Normal 37 38" xfId="33636"/>
    <cellStyle name="Normal 37 38 2" xfId="33637"/>
    <cellStyle name="Normal 37 39" xfId="33638"/>
    <cellStyle name="Normal 37 39 2" xfId="33639"/>
    <cellStyle name="Normal 37 4" xfId="33640"/>
    <cellStyle name="Normal 37 4 2" xfId="33641"/>
    <cellStyle name="Normal 37 40" xfId="33642"/>
    <cellStyle name="Normal 37 40 2" xfId="33643"/>
    <cellStyle name="Normal 37 41" xfId="33644"/>
    <cellStyle name="Normal 37 41 2" xfId="33645"/>
    <cellStyle name="Normal 37 42" xfId="33646"/>
    <cellStyle name="Normal 37 42 2" xfId="33647"/>
    <cellStyle name="Normal 37 43" xfId="33648"/>
    <cellStyle name="Normal 37 43 2" xfId="33649"/>
    <cellStyle name="Normal 37 44" xfId="33650"/>
    <cellStyle name="Normal 37 44 2" xfId="33651"/>
    <cellStyle name="Normal 37 45" xfId="33652"/>
    <cellStyle name="Normal 37 46" xfId="33653"/>
    <cellStyle name="Normal 37 47" xfId="33654"/>
    <cellStyle name="Normal 37 48" xfId="33655"/>
    <cellStyle name="Normal 37 49" xfId="33656"/>
    <cellStyle name="Normal 37 5" xfId="33657"/>
    <cellStyle name="Normal 37 5 2" xfId="33658"/>
    <cellStyle name="Normal 37 50" xfId="33659"/>
    <cellStyle name="Normal 37 51" xfId="33660"/>
    <cellStyle name="Normal 37 52" xfId="33661"/>
    <cellStyle name="Normal 37 53" xfId="33662"/>
    <cellStyle name="Normal 37 54" xfId="33663"/>
    <cellStyle name="Normal 37 55" xfId="33664"/>
    <cellStyle name="Normal 37 56" xfId="33665"/>
    <cellStyle name="Normal 37 57" xfId="33666"/>
    <cellStyle name="Normal 37 58" xfId="33667"/>
    <cellStyle name="Normal 37 59" xfId="33668"/>
    <cellStyle name="Normal 37 6" xfId="33669"/>
    <cellStyle name="Normal 37 6 2" xfId="33670"/>
    <cellStyle name="Normal 37 60" xfId="33671"/>
    <cellStyle name="Normal 37 61" xfId="33672"/>
    <cellStyle name="Normal 37 62" xfId="33673"/>
    <cellStyle name="Normal 37 63" xfId="33674"/>
    <cellStyle name="Normal 37 64" xfId="33675"/>
    <cellStyle name="Normal 37 65" xfId="33676"/>
    <cellStyle name="Normal 37 66" xfId="33677"/>
    <cellStyle name="Normal 37 67" xfId="33678"/>
    <cellStyle name="Normal 37 68" xfId="33679"/>
    <cellStyle name="Normal 37 69" xfId="33680"/>
    <cellStyle name="Normal 37 7" xfId="33681"/>
    <cellStyle name="Normal 37 7 2" xfId="33682"/>
    <cellStyle name="Normal 37 70" xfId="33683"/>
    <cellStyle name="Normal 37 71" xfId="33684"/>
    <cellStyle name="Normal 37 72" xfId="33685"/>
    <cellStyle name="Normal 37 73" xfId="33686"/>
    <cellStyle name="Normal 37 74" xfId="33687"/>
    <cellStyle name="Normal 37 75" xfId="33688"/>
    <cellStyle name="Normal 37 76" xfId="33689"/>
    <cellStyle name="Normal 37 77" xfId="33690"/>
    <cellStyle name="Normal 37 78" xfId="33691"/>
    <cellStyle name="Normal 37 79" xfId="33692"/>
    <cellStyle name="Normal 37 8" xfId="33693"/>
    <cellStyle name="Normal 37 8 2" xfId="33694"/>
    <cellStyle name="Normal 37 80" xfId="33695"/>
    <cellStyle name="Normal 37 81" xfId="33696"/>
    <cellStyle name="Normal 37 82" xfId="33697"/>
    <cellStyle name="Normal 37 83" xfId="33698"/>
    <cellStyle name="Normal 37 84" xfId="33699"/>
    <cellStyle name="Normal 37 85" xfId="33700"/>
    <cellStyle name="Normal 37 86" xfId="33701"/>
    <cellStyle name="Normal 37 87" xfId="33702"/>
    <cellStyle name="Normal 37 88" xfId="33703"/>
    <cellStyle name="Normal 37 89" xfId="33704"/>
    <cellStyle name="Normal 37 9" xfId="33705"/>
    <cellStyle name="Normal 37 9 2" xfId="33706"/>
    <cellStyle name="Normal 37 90" xfId="33707"/>
    <cellStyle name="Normal 37 91" xfId="33708"/>
    <cellStyle name="Normal 37 92" xfId="33709"/>
    <cellStyle name="Normal 37 93" xfId="33710"/>
    <cellStyle name="Normal 37 94" xfId="33711"/>
    <cellStyle name="Normal 37 95" xfId="33712"/>
    <cellStyle name="Normal 37 96" xfId="33713"/>
    <cellStyle name="Normal 37 97" xfId="33714"/>
    <cellStyle name="Normal 37 98" xfId="33715"/>
    <cellStyle name="Normal 37 99" xfId="33716"/>
    <cellStyle name="Normal 38" xfId="731"/>
    <cellStyle name="Normal 38 10" xfId="33717"/>
    <cellStyle name="Normal 38 10 2" xfId="33718"/>
    <cellStyle name="Normal 38 11" xfId="33719"/>
    <cellStyle name="Normal 38 11 2" xfId="33720"/>
    <cellStyle name="Normal 38 12" xfId="33721"/>
    <cellStyle name="Normal 38 12 2" xfId="33722"/>
    <cellStyle name="Normal 38 13" xfId="33723"/>
    <cellStyle name="Normal 38 13 2" xfId="33724"/>
    <cellStyle name="Normal 38 14" xfId="33725"/>
    <cellStyle name="Normal 38 14 2" xfId="33726"/>
    <cellStyle name="Normal 38 15" xfId="33727"/>
    <cellStyle name="Normal 38 15 2" xfId="33728"/>
    <cellStyle name="Normal 38 16" xfId="33729"/>
    <cellStyle name="Normal 38 16 2" xfId="33730"/>
    <cellStyle name="Normal 38 17" xfId="33731"/>
    <cellStyle name="Normal 38 17 2" xfId="33732"/>
    <cellStyle name="Normal 38 18" xfId="33733"/>
    <cellStyle name="Normal 38 18 2" xfId="33734"/>
    <cellStyle name="Normal 38 19" xfId="33735"/>
    <cellStyle name="Normal 38 19 2" xfId="33736"/>
    <cellStyle name="Normal 38 2" xfId="33737"/>
    <cellStyle name="Normal 38 2 2" xfId="33738"/>
    <cellStyle name="Normal 38 2 3" xfId="55141"/>
    <cellStyle name="Normal 38 20" xfId="33739"/>
    <cellStyle name="Normal 38 20 2" xfId="33740"/>
    <cellStyle name="Normal 38 21" xfId="33741"/>
    <cellStyle name="Normal 38 21 2" xfId="33742"/>
    <cellStyle name="Normal 38 22" xfId="33743"/>
    <cellStyle name="Normal 38 22 2" xfId="33744"/>
    <cellStyle name="Normal 38 23" xfId="33745"/>
    <cellStyle name="Normal 38 23 2" xfId="33746"/>
    <cellStyle name="Normal 38 24" xfId="33747"/>
    <cellStyle name="Normal 38 24 2" xfId="33748"/>
    <cellStyle name="Normal 38 25" xfId="33749"/>
    <cellStyle name="Normal 38 25 2" xfId="33750"/>
    <cellStyle name="Normal 38 26" xfId="33751"/>
    <cellStyle name="Normal 38 26 2" xfId="33752"/>
    <cellStyle name="Normal 38 27" xfId="33753"/>
    <cellStyle name="Normal 38 27 2" xfId="33754"/>
    <cellStyle name="Normal 38 28" xfId="33755"/>
    <cellStyle name="Normal 38 28 2" xfId="33756"/>
    <cellStyle name="Normal 38 29" xfId="33757"/>
    <cellStyle name="Normal 38 29 2" xfId="33758"/>
    <cellStyle name="Normal 38 3" xfId="33759"/>
    <cellStyle name="Normal 38 3 2" xfId="33760"/>
    <cellStyle name="Normal 38 30" xfId="33761"/>
    <cellStyle name="Normal 38 30 2" xfId="33762"/>
    <cellStyle name="Normal 38 31" xfId="33763"/>
    <cellStyle name="Normal 38 31 2" xfId="33764"/>
    <cellStyle name="Normal 38 32" xfId="33765"/>
    <cellStyle name="Normal 38 32 2" xfId="33766"/>
    <cellStyle name="Normal 38 33" xfId="33767"/>
    <cellStyle name="Normal 38 33 2" xfId="33768"/>
    <cellStyle name="Normal 38 34" xfId="33769"/>
    <cellStyle name="Normal 38 34 2" xfId="33770"/>
    <cellStyle name="Normal 38 35" xfId="33771"/>
    <cellStyle name="Normal 38 35 2" xfId="33772"/>
    <cellStyle name="Normal 38 36" xfId="33773"/>
    <cellStyle name="Normal 38 36 2" xfId="33774"/>
    <cellStyle name="Normal 38 37" xfId="33775"/>
    <cellStyle name="Normal 38 37 2" xfId="33776"/>
    <cellStyle name="Normal 38 38" xfId="33777"/>
    <cellStyle name="Normal 38 38 2" xfId="33778"/>
    <cellStyle name="Normal 38 39" xfId="33779"/>
    <cellStyle name="Normal 38 39 2" xfId="33780"/>
    <cellStyle name="Normal 38 4" xfId="33781"/>
    <cellStyle name="Normal 38 4 2" xfId="33782"/>
    <cellStyle name="Normal 38 40" xfId="33783"/>
    <cellStyle name="Normal 38 40 2" xfId="33784"/>
    <cellStyle name="Normal 38 41" xfId="33785"/>
    <cellStyle name="Normal 38 41 2" xfId="33786"/>
    <cellStyle name="Normal 38 42" xfId="33787"/>
    <cellStyle name="Normal 38 42 2" xfId="33788"/>
    <cellStyle name="Normal 38 43" xfId="33789"/>
    <cellStyle name="Normal 38 43 2" xfId="33790"/>
    <cellStyle name="Normal 38 44" xfId="33791"/>
    <cellStyle name="Normal 38 44 2" xfId="33792"/>
    <cellStyle name="Normal 38 45" xfId="33793"/>
    <cellStyle name="Normal 38 46" xfId="33794"/>
    <cellStyle name="Normal 38 47" xfId="33795"/>
    <cellStyle name="Normal 38 48" xfId="33796"/>
    <cellStyle name="Normal 38 49" xfId="33797"/>
    <cellStyle name="Normal 38 5" xfId="33798"/>
    <cellStyle name="Normal 38 5 2" xfId="33799"/>
    <cellStyle name="Normal 38 50" xfId="33800"/>
    <cellStyle name="Normal 38 51" xfId="33801"/>
    <cellStyle name="Normal 38 52" xfId="33802"/>
    <cellStyle name="Normal 38 53" xfId="33803"/>
    <cellStyle name="Normal 38 54" xfId="33804"/>
    <cellStyle name="Normal 38 55" xfId="33805"/>
    <cellStyle name="Normal 38 56" xfId="33806"/>
    <cellStyle name="Normal 38 57" xfId="33807"/>
    <cellStyle name="Normal 38 58" xfId="33808"/>
    <cellStyle name="Normal 38 59" xfId="33809"/>
    <cellStyle name="Normal 38 6" xfId="33810"/>
    <cellStyle name="Normal 38 6 2" xfId="33811"/>
    <cellStyle name="Normal 38 60" xfId="33812"/>
    <cellStyle name="Normal 38 61" xfId="33813"/>
    <cellStyle name="Normal 38 62" xfId="33814"/>
    <cellStyle name="Normal 38 63" xfId="33815"/>
    <cellStyle name="Normal 38 64" xfId="33816"/>
    <cellStyle name="Normal 38 65" xfId="33817"/>
    <cellStyle name="Normal 38 66" xfId="33818"/>
    <cellStyle name="Normal 38 67" xfId="33819"/>
    <cellStyle name="Normal 38 68" xfId="33820"/>
    <cellStyle name="Normal 38 69" xfId="33821"/>
    <cellStyle name="Normal 38 7" xfId="33822"/>
    <cellStyle name="Normal 38 7 2" xfId="33823"/>
    <cellStyle name="Normal 38 70" xfId="33824"/>
    <cellStyle name="Normal 38 71" xfId="33825"/>
    <cellStyle name="Normal 38 72" xfId="33826"/>
    <cellStyle name="Normal 38 73" xfId="33827"/>
    <cellStyle name="Normal 38 74" xfId="33828"/>
    <cellStyle name="Normal 38 75" xfId="33829"/>
    <cellStyle name="Normal 38 76" xfId="33830"/>
    <cellStyle name="Normal 38 77" xfId="33831"/>
    <cellStyle name="Normal 38 78" xfId="33832"/>
    <cellStyle name="Normal 38 79" xfId="33833"/>
    <cellStyle name="Normal 38 8" xfId="33834"/>
    <cellStyle name="Normal 38 8 2" xfId="33835"/>
    <cellStyle name="Normal 38 80" xfId="33836"/>
    <cellStyle name="Normal 38 81" xfId="33837"/>
    <cellStyle name="Normal 38 82" xfId="33838"/>
    <cellStyle name="Normal 38 83" xfId="33839"/>
    <cellStyle name="Normal 38 84" xfId="33840"/>
    <cellStyle name="Normal 38 9" xfId="33841"/>
    <cellStyle name="Normal 38 9 2" xfId="33842"/>
    <cellStyle name="Normal 39" xfId="732"/>
    <cellStyle name="Normal 39 10" xfId="33843"/>
    <cellStyle name="Normal 39 100" xfId="33844"/>
    <cellStyle name="Normal 39 101" xfId="33845"/>
    <cellStyle name="Normal 39 102" xfId="33846"/>
    <cellStyle name="Normal 39 103" xfId="33847"/>
    <cellStyle name="Normal 39 104" xfId="33848"/>
    <cellStyle name="Normal 39 105" xfId="33849"/>
    <cellStyle name="Normal 39 106" xfId="33850"/>
    <cellStyle name="Normal 39 107" xfId="33851"/>
    <cellStyle name="Normal 39 108" xfId="33852"/>
    <cellStyle name="Normal 39 109" xfId="33853"/>
    <cellStyle name="Normal 39 11" xfId="33854"/>
    <cellStyle name="Normal 39 12" xfId="33855"/>
    <cellStyle name="Normal 39 13" xfId="33856"/>
    <cellStyle name="Normal 39 14" xfId="33857"/>
    <cellStyle name="Normal 39 15" xfId="33858"/>
    <cellStyle name="Normal 39 16" xfId="33859"/>
    <cellStyle name="Normal 39 17" xfId="33860"/>
    <cellStyle name="Normal 39 18" xfId="33861"/>
    <cellStyle name="Normal 39 19" xfId="33862"/>
    <cellStyle name="Normal 39 2" xfId="33863"/>
    <cellStyle name="Normal 39 2 2" xfId="55112"/>
    <cellStyle name="Normal 39 20" xfId="33864"/>
    <cellStyle name="Normal 39 21" xfId="33865"/>
    <cellStyle name="Normal 39 22" xfId="33866"/>
    <cellStyle name="Normal 39 23" xfId="33867"/>
    <cellStyle name="Normal 39 24" xfId="33868"/>
    <cellStyle name="Normal 39 25" xfId="33869"/>
    <cellStyle name="Normal 39 26" xfId="33870"/>
    <cellStyle name="Normal 39 27" xfId="33871"/>
    <cellStyle name="Normal 39 28" xfId="33872"/>
    <cellStyle name="Normal 39 29" xfId="33873"/>
    <cellStyle name="Normal 39 3" xfId="33874"/>
    <cellStyle name="Normal 39 30" xfId="33875"/>
    <cellStyle name="Normal 39 31" xfId="33876"/>
    <cellStyle name="Normal 39 32" xfId="33877"/>
    <cellStyle name="Normal 39 33" xfId="33878"/>
    <cellStyle name="Normal 39 34" xfId="33879"/>
    <cellStyle name="Normal 39 35" xfId="33880"/>
    <cellStyle name="Normal 39 36" xfId="33881"/>
    <cellStyle name="Normal 39 37" xfId="33882"/>
    <cellStyle name="Normal 39 38" xfId="33883"/>
    <cellStyle name="Normal 39 39" xfId="33884"/>
    <cellStyle name="Normal 39 4" xfId="33885"/>
    <cellStyle name="Normal 39 40" xfId="33886"/>
    <cellStyle name="Normal 39 41" xfId="33887"/>
    <cellStyle name="Normal 39 42" xfId="33888"/>
    <cellStyle name="Normal 39 43" xfId="33889"/>
    <cellStyle name="Normal 39 44" xfId="33890"/>
    <cellStyle name="Normal 39 45" xfId="33891"/>
    <cellStyle name="Normal 39 46" xfId="33892"/>
    <cellStyle name="Normal 39 47" xfId="33893"/>
    <cellStyle name="Normal 39 48" xfId="33894"/>
    <cellStyle name="Normal 39 49" xfId="33895"/>
    <cellStyle name="Normal 39 5" xfId="33896"/>
    <cellStyle name="Normal 39 50" xfId="33897"/>
    <cellStyle name="Normal 39 51" xfId="33898"/>
    <cellStyle name="Normal 39 52" xfId="33899"/>
    <cellStyle name="Normal 39 53" xfId="33900"/>
    <cellStyle name="Normal 39 54" xfId="33901"/>
    <cellStyle name="Normal 39 55" xfId="33902"/>
    <cellStyle name="Normal 39 56" xfId="33903"/>
    <cellStyle name="Normal 39 57" xfId="33904"/>
    <cellStyle name="Normal 39 58" xfId="33905"/>
    <cellStyle name="Normal 39 59" xfId="33906"/>
    <cellStyle name="Normal 39 6" xfId="33907"/>
    <cellStyle name="Normal 39 60" xfId="33908"/>
    <cellStyle name="Normal 39 61" xfId="33909"/>
    <cellStyle name="Normal 39 62" xfId="33910"/>
    <cellStyle name="Normal 39 63" xfId="33911"/>
    <cellStyle name="Normal 39 64" xfId="33912"/>
    <cellStyle name="Normal 39 65" xfId="33913"/>
    <cellStyle name="Normal 39 66" xfId="33914"/>
    <cellStyle name="Normal 39 67" xfId="33915"/>
    <cellStyle name="Normal 39 68" xfId="33916"/>
    <cellStyle name="Normal 39 69" xfId="33917"/>
    <cellStyle name="Normal 39 7" xfId="33918"/>
    <cellStyle name="Normal 39 70" xfId="33919"/>
    <cellStyle name="Normal 39 71" xfId="33920"/>
    <cellStyle name="Normal 39 72" xfId="33921"/>
    <cellStyle name="Normal 39 73" xfId="33922"/>
    <cellStyle name="Normal 39 74" xfId="33923"/>
    <cellStyle name="Normal 39 75" xfId="33924"/>
    <cellStyle name="Normal 39 76" xfId="33925"/>
    <cellStyle name="Normal 39 77" xfId="33926"/>
    <cellStyle name="Normal 39 78" xfId="33927"/>
    <cellStyle name="Normal 39 79" xfId="33928"/>
    <cellStyle name="Normal 39 8" xfId="33929"/>
    <cellStyle name="Normal 39 80" xfId="33930"/>
    <cellStyle name="Normal 39 81" xfId="33931"/>
    <cellStyle name="Normal 39 82" xfId="33932"/>
    <cellStyle name="Normal 39 83" xfId="33933"/>
    <cellStyle name="Normal 39 84" xfId="33934"/>
    <cellStyle name="Normal 39 85" xfId="33935"/>
    <cellStyle name="Normal 39 86" xfId="33936"/>
    <cellStyle name="Normal 39 87" xfId="33937"/>
    <cellStyle name="Normal 39 88" xfId="33938"/>
    <cellStyle name="Normal 39 89" xfId="33939"/>
    <cellStyle name="Normal 39 9" xfId="33940"/>
    <cellStyle name="Normal 39 90" xfId="33941"/>
    <cellStyle name="Normal 39 91" xfId="33942"/>
    <cellStyle name="Normal 39 92" xfId="33943"/>
    <cellStyle name="Normal 39 93" xfId="33944"/>
    <cellStyle name="Normal 39 94" xfId="33945"/>
    <cellStyle name="Normal 39 95" xfId="33946"/>
    <cellStyle name="Normal 39 96" xfId="33947"/>
    <cellStyle name="Normal 39 97" xfId="33948"/>
    <cellStyle name="Normal 39 98" xfId="33949"/>
    <cellStyle name="Normal 39 99" xfId="33950"/>
    <cellStyle name="Normal 4" xfId="733"/>
    <cellStyle name="Normal 4 10" xfId="1992"/>
    <cellStyle name="Normal 4 10 2" xfId="4909"/>
    <cellStyle name="Normal 4 10 2 2" xfId="33952"/>
    <cellStyle name="Normal 4 10 3" xfId="7823"/>
    <cellStyle name="Normal 4 10 3 2" xfId="33951"/>
    <cellStyle name="Normal 4 10 4" xfId="10737"/>
    <cellStyle name="Normal 4 10 5" xfId="13649"/>
    <cellStyle name="Normal 4 10 6" xfId="16561"/>
    <cellStyle name="Normal 4 10 7" xfId="19473"/>
    <cellStyle name="Normal 4 10 8" xfId="55599"/>
    <cellStyle name="Normal 4 100" xfId="33953"/>
    <cellStyle name="Normal 4 101" xfId="33954"/>
    <cellStyle name="Normal 4 102" xfId="33955"/>
    <cellStyle name="Normal 4 103" xfId="33956"/>
    <cellStyle name="Normal 4 104" xfId="33957"/>
    <cellStyle name="Normal 4 105" xfId="33958"/>
    <cellStyle name="Normal 4 106" xfId="33959"/>
    <cellStyle name="Normal 4 107" xfId="33960"/>
    <cellStyle name="Normal 4 108" xfId="33961"/>
    <cellStyle name="Normal 4 109" xfId="33962"/>
    <cellStyle name="Normal 4 11" xfId="4013"/>
    <cellStyle name="Normal 4 11 2" xfId="6927"/>
    <cellStyle name="Normal 4 11 2 2" xfId="33964"/>
    <cellStyle name="Normal 4 11 3" xfId="9841"/>
    <cellStyle name="Normal 4 11 3 2" xfId="33963"/>
    <cellStyle name="Normal 4 11 4" xfId="12753"/>
    <cellStyle name="Normal 4 11 5" xfId="15665"/>
    <cellStyle name="Normal 4 11 6" xfId="18577"/>
    <cellStyle name="Normal 4 110" xfId="33965"/>
    <cellStyle name="Normal 4 111" xfId="33966"/>
    <cellStyle name="Normal 4 112" xfId="33967"/>
    <cellStyle name="Normal 4 113" xfId="33968"/>
    <cellStyle name="Normal 4 114" xfId="33969"/>
    <cellStyle name="Normal 4 115" xfId="33970"/>
    <cellStyle name="Normal 4 116" xfId="17569"/>
    <cellStyle name="Normal 4 117" xfId="1037"/>
    <cellStyle name="Normal 4 118" xfId="987"/>
    <cellStyle name="Normal 4 119" xfId="54458"/>
    <cellStyle name="Normal 4 12" xfId="3003"/>
    <cellStyle name="Normal 4 12 2" xfId="33972"/>
    <cellStyle name="Normal 4 12 3" xfId="33971"/>
    <cellStyle name="Normal 4 13" xfId="5919"/>
    <cellStyle name="Normal 4 13 2" xfId="33974"/>
    <cellStyle name="Normal 4 13 3" xfId="33973"/>
    <cellStyle name="Normal 4 14" xfId="8831"/>
    <cellStyle name="Normal 4 14 2" xfId="33976"/>
    <cellStyle name="Normal 4 14 3" xfId="33975"/>
    <cellStyle name="Normal 4 15" xfId="11745"/>
    <cellStyle name="Normal 4 15 2" xfId="33978"/>
    <cellStyle name="Normal 4 15 3" xfId="33977"/>
    <cellStyle name="Normal 4 16" xfId="14657"/>
    <cellStyle name="Normal 4 16 2" xfId="33980"/>
    <cellStyle name="Normal 4 16 3" xfId="33979"/>
    <cellStyle name="Normal 4 17" xfId="33981"/>
    <cellStyle name="Normal 4 17 2" xfId="33982"/>
    <cellStyle name="Normal 4 18" xfId="33983"/>
    <cellStyle name="Normal 4 18 2" xfId="33984"/>
    <cellStyle name="Normal 4 19" xfId="33985"/>
    <cellStyle name="Normal 4 19 2" xfId="33986"/>
    <cellStyle name="Normal 4 2" xfId="734"/>
    <cellStyle name="Normal 4 2 10" xfId="1208"/>
    <cellStyle name="Normal 4 2 11" xfId="54528"/>
    <cellStyle name="Normal 4 2 2" xfId="735"/>
    <cellStyle name="Normal 4 2 2 2" xfId="5133"/>
    <cellStyle name="Normal 4 2 2 2 2" xfId="33988"/>
    <cellStyle name="Normal 4 2 2 2 3" xfId="55488"/>
    <cellStyle name="Normal 4 2 2 3" xfId="8047"/>
    <cellStyle name="Normal 4 2 2 4" xfId="10961"/>
    <cellStyle name="Normal 4 2 2 5" xfId="13873"/>
    <cellStyle name="Normal 4 2 2 6" xfId="16785"/>
    <cellStyle name="Normal 4 2 2 7" xfId="19697"/>
    <cellStyle name="Normal 4 2 2 8" xfId="2217"/>
    <cellStyle name="Normal 4 2 2 9" xfId="55121"/>
    <cellStyle name="Normal 4 2 3" xfId="4125"/>
    <cellStyle name="Normal 4 2 3 2" xfId="7039"/>
    <cellStyle name="Normal 4 2 3 3" xfId="9953"/>
    <cellStyle name="Normal 4 2 3 4" xfId="12865"/>
    <cellStyle name="Normal 4 2 3 5" xfId="15777"/>
    <cellStyle name="Normal 4 2 3 6" xfId="18689"/>
    <cellStyle name="Normal 4 2 3 7" xfId="55235"/>
    <cellStyle name="Normal 4 2 4" xfId="3227"/>
    <cellStyle name="Normal 4 2 4 2" xfId="33987"/>
    <cellStyle name="Normal 4 2 4 3" xfId="55487"/>
    <cellStyle name="Normal 4 2 5" xfId="6143"/>
    <cellStyle name="Normal 4 2 5 2" xfId="55792"/>
    <cellStyle name="Normal 4 2 6" xfId="9055"/>
    <cellStyle name="Normal 4 2 7" xfId="11969"/>
    <cellStyle name="Normal 4 2 8" xfId="14881"/>
    <cellStyle name="Normal 4 2 9" xfId="17793"/>
    <cellStyle name="Normal 4 20" xfId="33989"/>
    <cellStyle name="Normal 4 20 2" xfId="33990"/>
    <cellStyle name="Normal 4 21" xfId="33991"/>
    <cellStyle name="Normal 4 21 2" xfId="33992"/>
    <cellStyle name="Normal 4 22" xfId="33993"/>
    <cellStyle name="Normal 4 22 2" xfId="33994"/>
    <cellStyle name="Normal 4 23" xfId="33995"/>
    <cellStyle name="Normal 4 23 2" xfId="33996"/>
    <cellStyle name="Normal 4 24" xfId="33997"/>
    <cellStyle name="Normal 4 24 2" xfId="33998"/>
    <cellStyle name="Normal 4 25" xfId="33999"/>
    <cellStyle name="Normal 4 25 2" xfId="34000"/>
    <cellStyle name="Normal 4 26" xfId="34001"/>
    <cellStyle name="Normal 4 26 2" xfId="34002"/>
    <cellStyle name="Normal 4 27" xfId="34003"/>
    <cellStyle name="Normal 4 27 2" xfId="34004"/>
    <cellStyle name="Normal 4 28" xfId="34005"/>
    <cellStyle name="Normal 4 28 2" xfId="34006"/>
    <cellStyle name="Normal 4 29" xfId="34007"/>
    <cellStyle name="Normal 4 29 2" xfId="34008"/>
    <cellStyle name="Normal 4 3" xfId="736"/>
    <cellStyle name="Normal 4 3 10" xfId="1320"/>
    <cellStyle name="Normal 4 3 11" xfId="54548"/>
    <cellStyle name="Normal 4 3 2" xfId="737"/>
    <cellStyle name="Normal 4 3 2 2" xfId="5245"/>
    <cellStyle name="Normal 4 3 2 2 2" xfId="34010"/>
    <cellStyle name="Normal 4 3 2 3" xfId="8159"/>
    <cellStyle name="Normal 4 3 2 4" xfId="11073"/>
    <cellStyle name="Normal 4 3 2 5" xfId="13985"/>
    <cellStyle name="Normal 4 3 2 6" xfId="16897"/>
    <cellStyle name="Normal 4 3 2 7" xfId="19809"/>
    <cellStyle name="Normal 4 3 2 8" xfId="2329"/>
    <cellStyle name="Normal 4 3 2 9" xfId="55490"/>
    <cellStyle name="Normal 4 3 3" xfId="4237"/>
    <cellStyle name="Normal 4 3 3 2" xfId="7151"/>
    <cellStyle name="Normal 4 3 3 3" xfId="10065"/>
    <cellStyle name="Normal 4 3 3 4" xfId="12977"/>
    <cellStyle name="Normal 4 3 3 5" xfId="15889"/>
    <cellStyle name="Normal 4 3 3 6" xfId="18801"/>
    <cellStyle name="Normal 4 3 3 7" xfId="55489"/>
    <cellStyle name="Normal 4 3 4" xfId="3339"/>
    <cellStyle name="Normal 4 3 4 2" xfId="34009"/>
    <cellStyle name="Normal 4 3 4 3" xfId="55862"/>
    <cellStyle name="Normal 4 3 5" xfId="6255"/>
    <cellStyle name="Normal 4 3 6" xfId="9167"/>
    <cellStyle name="Normal 4 3 7" xfId="12081"/>
    <cellStyle name="Normal 4 3 8" xfId="14993"/>
    <cellStyle name="Normal 4 3 9" xfId="17905"/>
    <cellStyle name="Normal 4 30" xfId="34011"/>
    <cellStyle name="Normal 4 30 2" xfId="34012"/>
    <cellStyle name="Normal 4 31" xfId="34013"/>
    <cellStyle name="Normal 4 31 2" xfId="34014"/>
    <cellStyle name="Normal 4 32" xfId="34015"/>
    <cellStyle name="Normal 4 32 2" xfId="34016"/>
    <cellStyle name="Normal 4 33" xfId="34017"/>
    <cellStyle name="Normal 4 33 2" xfId="34018"/>
    <cellStyle name="Normal 4 34" xfId="34019"/>
    <cellStyle name="Normal 4 34 2" xfId="34020"/>
    <cellStyle name="Normal 4 35" xfId="34021"/>
    <cellStyle name="Normal 4 35 2" xfId="34022"/>
    <cellStyle name="Normal 4 36" xfId="34023"/>
    <cellStyle name="Normal 4 36 2" xfId="34024"/>
    <cellStyle name="Normal 4 37" xfId="34025"/>
    <cellStyle name="Normal 4 37 2" xfId="34026"/>
    <cellStyle name="Normal 4 38" xfId="34027"/>
    <cellStyle name="Normal 4 38 2" xfId="34028"/>
    <cellStyle name="Normal 4 39" xfId="34029"/>
    <cellStyle name="Normal 4 39 2" xfId="34030"/>
    <cellStyle name="Normal 4 4" xfId="738"/>
    <cellStyle name="Normal 4 4 10" xfId="1432"/>
    <cellStyle name="Normal 4 4 11" xfId="54571"/>
    <cellStyle name="Normal 4 4 2" xfId="2441"/>
    <cellStyle name="Normal 4 4 2 2" xfId="5357"/>
    <cellStyle name="Normal 4 4 2 2 2" xfId="34032"/>
    <cellStyle name="Normal 4 4 2 3" xfId="8271"/>
    <cellStyle name="Normal 4 4 2 4" xfId="11185"/>
    <cellStyle name="Normal 4 4 2 5" xfId="14097"/>
    <cellStyle name="Normal 4 4 2 6" xfId="17009"/>
    <cellStyle name="Normal 4 4 2 7" xfId="19921"/>
    <cellStyle name="Normal 4 4 2 8" xfId="55491"/>
    <cellStyle name="Normal 4 4 3" xfId="4349"/>
    <cellStyle name="Normal 4 4 3 2" xfId="7263"/>
    <cellStyle name="Normal 4 4 3 3" xfId="10177"/>
    <cellStyle name="Normal 4 4 3 4" xfId="13089"/>
    <cellStyle name="Normal 4 4 3 5" xfId="16001"/>
    <cellStyle name="Normal 4 4 3 6" xfId="18913"/>
    <cellStyle name="Normal 4 4 4" xfId="3451"/>
    <cellStyle name="Normal 4 4 4 2" xfId="34031"/>
    <cellStyle name="Normal 4 4 5" xfId="6367"/>
    <cellStyle name="Normal 4 4 6" xfId="9279"/>
    <cellStyle name="Normal 4 4 7" xfId="12193"/>
    <cellStyle name="Normal 4 4 8" xfId="15105"/>
    <cellStyle name="Normal 4 4 9" xfId="18017"/>
    <cellStyle name="Normal 4 40" xfId="34033"/>
    <cellStyle name="Normal 4 40 2" xfId="34034"/>
    <cellStyle name="Normal 4 41" xfId="34035"/>
    <cellStyle name="Normal 4 41 2" xfId="34036"/>
    <cellStyle name="Normal 4 42" xfId="34037"/>
    <cellStyle name="Normal 4 42 2" xfId="34038"/>
    <cellStyle name="Normal 4 43" xfId="34039"/>
    <cellStyle name="Normal 4 43 2" xfId="34040"/>
    <cellStyle name="Normal 4 44" xfId="34041"/>
    <cellStyle name="Normal 4 44 2" xfId="34042"/>
    <cellStyle name="Normal 4 45" xfId="34043"/>
    <cellStyle name="Normal 4 45 2" xfId="34044"/>
    <cellStyle name="Normal 4 46" xfId="34045"/>
    <cellStyle name="Normal 4 47" xfId="34046"/>
    <cellStyle name="Normal 4 48" xfId="34047"/>
    <cellStyle name="Normal 4 49" xfId="34048"/>
    <cellStyle name="Normal 4 5" xfId="739"/>
    <cellStyle name="Normal 4 5 10" xfId="1544"/>
    <cellStyle name="Normal 4 5 11" xfId="54633"/>
    <cellStyle name="Normal 4 5 2" xfId="2553"/>
    <cellStyle name="Normal 4 5 2 2" xfId="5469"/>
    <cellStyle name="Normal 4 5 2 2 2" xfId="34050"/>
    <cellStyle name="Normal 4 5 2 3" xfId="8383"/>
    <cellStyle name="Normal 4 5 2 4" xfId="11297"/>
    <cellStyle name="Normal 4 5 2 5" xfId="14209"/>
    <cellStyle name="Normal 4 5 2 6" xfId="17121"/>
    <cellStyle name="Normal 4 5 2 7" xfId="20033"/>
    <cellStyle name="Normal 4 5 2 8" xfId="55492"/>
    <cellStyle name="Normal 4 5 3" xfId="4461"/>
    <cellStyle name="Normal 4 5 3 2" xfId="7375"/>
    <cellStyle name="Normal 4 5 3 3" xfId="10289"/>
    <cellStyle name="Normal 4 5 3 4" xfId="13201"/>
    <cellStyle name="Normal 4 5 3 5" xfId="16113"/>
    <cellStyle name="Normal 4 5 3 6" xfId="19025"/>
    <cellStyle name="Normal 4 5 4" xfId="3563"/>
    <cellStyle name="Normal 4 5 4 2" xfId="34049"/>
    <cellStyle name="Normal 4 5 5" xfId="6479"/>
    <cellStyle name="Normal 4 5 6" xfId="9391"/>
    <cellStyle name="Normal 4 5 7" xfId="12305"/>
    <cellStyle name="Normal 4 5 8" xfId="15217"/>
    <cellStyle name="Normal 4 5 9" xfId="18129"/>
    <cellStyle name="Normal 4 50" xfId="34051"/>
    <cellStyle name="Normal 4 51" xfId="34052"/>
    <cellStyle name="Normal 4 52" xfId="34053"/>
    <cellStyle name="Normal 4 53" xfId="34054"/>
    <cellStyle name="Normal 4 54" xfId="34055"/>
    <cellStyle name="Normal 4 55" xfId="34056"/>
    <cellStyle name="Normal 4 56" xfId="34057"/>
    <cellStyle name="Normal 4 57" xfId="34058"/>
    <cellStyle name="Normal 4 58" xfId="34059"/>
    <cellStyle name="Normal 4 59" xfId="34060"/>
    <cellStyle name="Normal 4 6" xfId="740"/>
    <cellStyle name="Normal 4 6 10" xfId="1656"/>
    <cellStyle name="Normal 4 6 11" xfId="54782"/>
    <cellStyle name="Normal 4 6 2" xfId="2665"/>
    <cellStyle name="Normal 4 6 2 2" xfId="5581"/>
    <cellStyle name="Normal 4 6 2 2 2" xfId="34062"/>
    <cellStyle name="Normal 4 6 2 3" xfId="8495"/>
    <cellStyle name="Normal 4 6 2 4" xfId="11409"/>
    <cellStyle name="Normal 4 6 2 5" xfId="14321"/>
    <cellStyle name="Normal 4 6 2 6" xfId="17233"/>
    <cellStyle name="Normal 4 6 2 7" xfId="20145"/>
    <cellStyle name="Normal 4 6 2 8" xfId="55493"/>
    <cellStyle name="Normal 4 6 3" xfId="4573"/>
    <cellStyle name="Normal 4 6 3 2" xfId="7487"/>
    <cellStyle name="Normal 4 6 3 3" xfId="10401"/>
    <cellStyle name="Normal 4 6 3 4" xfId="13313"/>
    <cellStyle name="Normal 4 6 3 5" xfId="16225"/>
    <cellStyle name="Normal 4 6 3 6" xfId="19137"/>
    <cellStyle name="Normal 4 6 4" xfId="3675"/>
    <cellStyle name="Normal 4 6 4 2" xfId="34061"/>
    <cellStyle name="Normal 4 6 5" xfId="6591"/>
    <cellStyle name="Normal 4 6 6" xfId="9503"/>
    <cellStyle name="Normal 4 6 7" xfId="12417"/>
    <cellStyle name="Normal 4 6 8" xfId="15329"/>
    <cellStyle name="Normal 4 6 9" xfId="18241"/>
    <cellStyle name="Normal 4 60" xfId="34063"/>
    <cellStyle name="Normal 4 61" xfId="34064"/>
    <cellStyle name="Normal 4 62" xfId="34065"/>
    <cellStyle name="Normal 4 63" xfId="34066"/>
    <cellStyle name="Normal 4 64" xfId="34067"/>
    <cellStyle name="Normal 4 65" xfId="34068"/>
    <cellStyle name="Normal 4 66" xfId="34069"/>
    <cellStyle name="Normal 4 67" xfId="34070"/>
    <cellStyle name="Normal 4 68" xfId="34071"/>
    <cellStyle name="Normal 4 69" xfId="34072"/>
    <cellStyle name="Normal 4 7" xfId="1768"/>
    <cellStyle name="Normal 4 7 10" xfId="55216"/>
    <cellStyle name="Normal 4 7 2" xfId="2777"/>
    <cellStyle name="Normal 4 7 2 2" xfId="5693"/>
    <cellStyle name="Normal 4 7 2 2 2" xfId="34074"/>
    <cellStyle name="Normal 4 7 2 3" xfId="8607"/>
    <cellStyle name="Normal 4 7 2 4" xfId="11521"/>
    <cellStyle name="Normal 4 7 2 5" xfId="14433"/>
    <cellStyle name="Normal 4 7 2 6" xfId="17345"/>
    <cellStyle name="Normal 4 7 2 7" xfId="20257"/>
    <cellStyle name="Normal 4 7 3" xfId="4685"/>
    <cellStyle name="Normal 4 7 3 2" xfId="7599"/>
    <cellStyle name="Normal 4 7 3 3" xfId="10513"/>
    <cellStyle name="Normal 4 7 3 4" xfId="13425"/>
    <cellStyle name="Normal 4 7 3 5" xfId="16337"/>
    <cellStyle name="Normal 4 7 3 6" xfId="19249"/>
    <cellStyle name="Normal 4 7 4" xfId="3787"/>
    <cellStyle name="Normal 4 7 4 2" xfId="34073"/>
    <cellStyle name="Normal 4 7 5" xfId="6703"/>
    <cellStyle name="Normal 4 7 6" xfId="9615"/>
    <cellStyle name="Normal 4 7 7" xfId="12529"/>
    <cellStyle name="Normal 4 7 8" xfId="15441"/>
    <cellStyle name="Normal 4 7 9" xfId="18353"/>
    <cellStyle name="Normal 4 70" xfId="34075"/>
    <cellStyle name="Normal 4 71" xfId="34076"/>
    <cellStyle name="Normal 4 72" xfId="34077"/>
    <cellStyle name="Normal 4 73" xfId="34078"/>
    <cellStyle name="Normal 4 74" xfId="34079"/>
    <cellStyle name="Normal 4 75" xfId="34080"/>
    <cellStyle name="Normal 4 76" xfId="34081"/>
    <cellStyle name="Normal 4 77" xfId="34082"/>
    <cellStyle name="Normal 4 78" xfId="34083"/>
    <cellStyle name="Normal 4 79" xfId="34084"/>
    <cellStyle name="Normal 4 8" xfId="1880"/>
    <cellStyle name="Normal 4 8 10" xfId="55486"/>
    <cellStyle name="Normal 4 8 2" xfId="2889"/>
    <cellStyle name="Normal 4 8 2 2" xfId="5805"/>
    <cellStyle name="Normal 4 8 2 2 2" xfId="34086"/>
    <cellStyle name="Normal 4 8 2 3" xfId="8719"/>
    <cellStyle name="Normal 4 8 2 4" xfId="11633"/>
    <cellStyle name="Normal 4 8 2 5" xfId="14545"/>
    <cellStyle name="Normal 4 8 2 6" xfId="17457"/>
    <cellStyle name="Normal 4 8 2 7" xfId="20369"/>
    <cellStyle name="Normal 4 8 3" xfId="4797"/>
    <cellStyle name="Normal 4 8 3 2" xfId="7711"/>
    <cellStyle name="Normal 4 8 3 3" xfId="10625"/>
    <cellStyle name="Normal 4 8 3 4" xfId="13537"/>
    <cellStyle name="Normal 4 8 3 5" xfId="16449"/>
    <cellStyle name="Normal 4 8 3 6" xfId="19361"/>
    <cellStyle name="Normal 4 8 4" xfId="3899"/>
    <cellStyle name="Normal 4 8 4 2" xfId="34085"/>
    <cellStyle name="Normal 4 8 5" xfId="6815"/>
    <cellStyle name="Normal 4 8 6" xfId="9727"/>
    <cellStyle name="Normal 4 8 7" xfId="12641"/>
    <cellStyle name="Normal 4 8 8" xfId="15553"/>
    <cellStyle name="Normal 4 8 9" xfId="18465"/>
    <cellStyle name="Normal 4 80" xfId="34087"/>
    <cellStyle name="Normal 4 81" xfId="34088"/>
    <cellStyle name="Normal 4 82" xfId="34089"/>
    <cellStyle name="Normal 4 83" xfId="34090"/>
    <cellStyle name="Normal 4 84" xfId="34091"/>
    <cellStyle name="Normal 4 85" xfId="34092"/>
    <cellStyle name="Normal 4 86" xfId="34093"/>
    <cellStyle name="Normal 4 87" xfId="34094"/>
    <cellStyle name="Normal 4 88" xfId="34095"/>
    <cellStyle name="Normal 4 89" xfId="34096"/>
    <cellStyle name="Normal 4 9" xfId="2105"/>
    <cellStyle name="Normal 4 9 2" xfId="5021"/>
    <cellStyle name="Normal 4 9 2 2" xfId="7935"/>
    <cellStyle name="Normal 4 9 2 2 2" xfId="34098"/>
    <cellStyle name="Normal 4 9 2 3" xfId="10849"/>
    <cellStyle name="Normal 4 9 2 4" xfId="13761"/>
    <cellStyle name="Normal 4 9 2 5" xfId="16673"/>
    <cellStyle name="Normal 4 9 2 6" xfId="19585"/>
    <cellStyle name="Normal 4 9 3" xfId="3115"/>
    <cellStyle name="Normal 4 9 3 2" xfId="34097"/>
    <cellStyle name="Normal 4 9 4" xfId="6031"/>
    <cellStyle name="Normal 4 9 5" xfId="8943"/>
    <cellStyle name="Normal 4 9 6" xfId="11857"/>
    <cellStyle name="Normal 4 9 7" xfId="14769"/>
    <cellStyle name="Normal 4 9 8" xfId="17681"/>
    <cellStyle name="Normal 4 9 9" xfId="55561"/>
    <cellStyle name="Normal 4 90" xfId="34099"/>
    <cellStyle name="Normal 4 91" xfId="34100"/>
    <cellStyle name="Normal 4 92" xfId="34101"/>
    <cellStyle name="Normal 4 93" xfId="34102"/>
    <cellStyle name="Normal 4 94" xfId="34103"/>
    <cellStyle name="Normal 4 95" xfId="34104"/>
    <cellStyle name="Normal 4 96" xfId="34105"/>
    <cellStyle name="Normal 4 97" xfId="34106"/>
    <cellStyle name="Normal 4 98" xfId="34107"/>
    <cellStyle name="Normal 4 99" xfId="34108"/>
    <cellStyle name="Normal 40" xfId="741"/>
    <cellStyle name="Normal 40 10" xfId="34109"/>
    <cellStyle name="Normal 40 100" xfId="34110"/>
    <cellStyle name="Normal 40 101" xfId="34111"/>
    <cellStyle name="Normal 40 102" xfId="34112"/>
    <cellStyle name="Normal 40 103" xfId="34113"/>
    <cellStyle name="Normal 40 104" xfId="34114"/>
    <cellStyle name="Normal 40 105" xfId="34115"/>
    <cellStyle name="Normal 40 106" xfId="34116"/>
    <cellStyle name="Normal 40 107" xfId="34117"/>
    <cellStyle name="Normal 40 108" xfId="34118"/>
    <cellStyle name="Normal 40 109" xfId="34119"/>
    <cellStyle name="Normal 40 11" xfId="34120"/>
    <cellStyle name="Normal 40 12" xfId="34121"/>
    <cellStyle name="Normal 40 13" xfId="34122"/>
    <cellStyle name="Normal 40 14" xfId="34123"/>
    <cellStyle name="Normal 40 15" xfId="34124"/>
    <cellStyle name="Normal 40 16" xfId="34125"/>
    <cellStyle name="Normal 40 17" xfId="34126"/>
    <cellStyle name="Normal 40 18" xfId="34127"/>
    <cellStyle name="Normal 40 19" xfId="34128"/>
    <cellStyle name="Normal 40 2" xfId="34129"/>
    <cellStyle name="Normal 40 2 2" xfId="55134"/>
    <cellStyle name="Normal 40 20" xfId="34130"/>
    <cellStyle name="Normal 40 21" xfId="34131"/>
    <cellStyle name="Normal 40 22" xfId="34132"/>
    <cellStyle name="Normal 40 23" xfId="34133"/>
    <cellStyle name="Normal 40 24" xfId="34134"/>
    <cellStyle name="Normal 40 25" xfId="34135"/>
    <cellStyle name="Normal 40 26" xfId="34136"/>
    <cellStyle name="Normal 40 27" xfId="34137"/>
    <cellStyle name="Normal 40 28" xfId="34138"/>
    <cellStyle name="Normal 40 29" xfId="34139"/>
    <cellStyle name="Normal 40 3" xfId="34140"/>
    <cellStyle name="Normal 40 30" xfId="34141"/>
    <cellStyle name="Normal 40 31" xfId="34142"/>
    <cellStyle name="Normal 40 32" xfId="34143"/>
    <cellStyle name="Normal 40 33" xfId="34144"/>
    <cellStyle name="Normal 40 34" xfId="34145"/>
    <cellStyle name="Normal 40 35" xfId="34146"/>
    <cellStyle name="Normal 40 36" xfId="34147"/>
    <cellStyle name="Normal 40 37" xfId="34148"/>
    <cellStyle name="Normal 40 38" xfId="34149"/>
    <cellStyle name="Normal 40 39" xfId="34150"/>
    <cellStyle name="Normal 40 4" xfId="34151"/>
    <cellStyle name="Normal 40 40" xfId="34152"/>
    <cellStyle name="Normal 40 41" xfId="34153"/>
    <cellStyle name="Normal 40 42" xfId="34154"/>
    <cellStyle name="Normal 40 43" xfId="34155"/>
    <cellStyle name="Normal 40 44" xfId="34156"/>
    <cellStyle name="Normal 40 45" xfId="34157"/>
    <cellStyle name="Normal 40 46" xfId="34158"/>
    <cellStyle name="Normal 40 47" xfId="34159"/>
    <cellStyle name="Normal 40 48" xfId="34160"/>
    <cellStyle name="Normal 40 49" xfId="34161"/>
    <cellStyle name="Normal 40 5" xfId="34162"/>
    <cellStyle name="Normal 40 50" xfId="34163"/>
    <cellStyle name="Normal 40 51" xfId="34164"/>
    <cellStyle name="Normal 40 52" xfId="34165"/>
    <cellStyle name="Normal 40 53" xfId="34166"/>
    <cellStyle name="Normal 40 54" xfId="34167"/>
    <cellStyle name="Normal 40 55" xfId="34168"/>
    <cellStyle name="Normal 40 56" xfId="34169"/>
    <cellStyle name="Normal 40 57" xfId="34170"/>
    <cellStyle name="Normal 40 58" xfId="34171"/>
    <cellStyle name="Normal 40 59" xfId="34172"/>
    <cellStyle name="Normal 40 6" xfId="34173"/>
    <cellStyle name="Normal 40 60" xfId="34174"/>
    <cellStyle name="Normal 40 61" xfId="34175"/>
    <cellStyle name="Normal 40 62" xfId="34176"/>
    <cellStyle name="Normal 40 63" xfId="34177"/>
    <cellStyle name="Normal 40 64" xfId="34178"/>
    <cellStyle name="Normal 40 65" xfId="34179"/>
    <cellStyle name="Normal 40 66" xfId="34180"/>
    <cellStyle name="Normal 40 67" xfId="34181"/>
    <cellStyle name="Normal 40 68" xfId="34182"/>
    <cellStyle name="Normal 40 69" xfId="34183"/>
    <cellStyle name="Normal 40 7" xfId="34184"/>
    <cellStyle name="Normal 40 70" xfId="34185"/>
    <cellStyle name="Normal 40 71" xfId="34186"/>
    <cellStyle name="Normal 40 72" xfId="34187"/>
    <cellStyle name="Normal 40 73" xfId="34188"/>
    <cellStyle name="Normal 40 74" xfId="34189"/>
    <cellStyle name="Normal 40 75" xfId="34190"/>
    <cellStyle name="Normal 40 76" xfId="34191"/>
    <cellStyle name="Normal 40 77" xfId="34192"/>
    <cellStyle name="Normal 40 78" xfId="34193"/>
    <cellStyle name="Normal 40 79" xfId="34194"/>
    <cellStyle name="Normal 40 8" xfId="34195"/>
    <cellStyle name="Normal 40 80" xfId="34196"/>
    <cellStyle name="Normal 40 81" xfId="34197"/>
    <cellStyle name="Normal 40 82" xfId="34198"/>
    <cellStyle name="Normal 40 83" xfId="34199"/>
    <cellStyle name="Normal 40 84" xfId="34200"/>
    <cellStyle name="Normal 40 85" xfId="34201"/>
    <cellStyle name="Normal 40 86" xfId="34202"/>
    <cellStyle name="Normal 40 87" xfId="34203"/>
    <cellStyle name="Normal 40 88" xfId="34204"/>
    <cellStyle name="Normal 40 89" xfId="34205"/>
    <cellStyle name="Normal 40 9" xfId="34206"/>
    <cellStyle name="Normal 40 90" xfId="34207"/>
    <cellStyle name="Normal 40 91" xfId="34208"/>
    <cellStyle name="Normal 40 92" xfId="34209"/>
    <cellStyle name="Normal 40 93" xfId="34210"/>
    <cellStyle name="Normal 40 94" xfId="34211"/>
    <cellStyle name="Normal 40 95" xfId="34212"/>
    <cellStyle name="Normal 40 96" xfId="34213"/>
    <cellStyle name="Normal 40 97" xfId="34214"/>
    <cellStyle name="Normal 40 98" xfId="34215"/>
    <cellStyle name="Normal 40 99" xfId="34216"/>
    <cellStyle name="Normal 41" xfId="742"/>
    <cellStyle name="Normal 41 10" xfId="34217"/>
    <cellStyle name="Normal 41 100" xfId="34218"/>
    <cellStyle name="Normal 41 101" xfId="34219"/>
    <cellStyle name="Normal 41 102" xfId="34220"/>
    <cellStyle name="Normal 41 103" xfId="34221"/>
    <cellStyle name="Normal 41 104" xfId="34222"/>
    <cellStyle name="Normal 41 105" xfId="34223"/>
    <cellStyle name="Normal 41 106" xfId="34224"/>
    <cellStyle name="Normal 41 107" xfId="34225"/>
    <cellStyle name="Normal 41 108" xfId="34226"/>
    <cellStyle name="Normal 41 109" xfId="34227"/>
    <cellStyle name="Normal 41 11" xfId="34228"/>
    <cellStyle name="Normal 41 12" xfId="34229"/>
    <cellStyle name="Normal 41 13" xfId="34230"/>
    <cellStyle name="Normal 41 14" xfId="34231"/>
    <cellStyle name="Normal 41 15" xfId="34232"/>
    <cellStyle name="Normal 41 16" xfId="34233"/>
    <cellStyle name="Normal 41 17" xfId="34234"/>
    <cellStyle name="Normal 41 18" xfId="34235"/>
    <cellStyle name="Normal 41 19" xfId="34236"/>
    <cellStyle name="Normal 41 2" xfId="34237"/>
    <cellStyle name="Normal 41 2 2" xfId="55102"/>
    <cellStyle name="Normal 41 20" xfId="34238"/>
    <cellStyle name="Normal 41 21" xfId="34239"/>
    <cellStyle name="Normal 41 22" xfId="34240"/>
    <cellStyle name="Normal 41 23" xfId="34241"/>
    <cellStyle name="Normal 41 24" xfId="34242"/>
    <cellStyle name="Normal 41 25" xfId="34243"/>
    <cellStyle name="Normal 41 26" xfId="34244"/>
    <cellStyle name="Normal 41 27" xfId="34245"/>
    <cellStyle name="Normal 41 28" xfId="34246"/>
    <cellStyle name="Normal 41 29" xfId="34247"/>
    <cellStyle name="Normal 41 3" xfId="34248"/>
    <cellStyle name="Normal 41 30" xfId="34249"/>
    <cellStyle name="Normal 41 31" xfId="34250"/>
    <cellStyle name="Normal 41 32" xfId="34251"/>
    <cellStyle name="Normal 41 33" xfId="34252"/>
    <cellStyle name="Normal 41 34" xfId="34253"/>
    <cellStyle name="Normal 41 35" xfId="34254"/>
    <cellStyle name="Normal 41 36" xfId="34255"/>
    <cellStyle name="Normal 41 37" xfId="34256"/>
    <cellStyle name="Normal 41 38" xfId="34257"/>
    <cellStyle name="Normal 41 39" xfId="34258"/>
    <cellStyle name="Normal 41 4" xfId="34259"/>
    <cellStyle name="Normal 41 40" xfId="34260"/>
    <cellStyle name="Normal 41 41" xfId="34261"/>
    <cellStyle name="Normal 41 42" xfId="34262"/>
    <cellStyle name="Normal 41 43" xfId="34263"/>
    <cellStyle name="Normal 41 44" xfId="34264"/>
    <cellStyle name="Normal 41 45" xfId="34265"/>
    <cellStyle name="Normal 41 46" xfId="34266"/>
    <cellStyle name="Normal 41 47" xfId="34267"/>
    <cellStyle name="Normal 41 48" xfId="34268"/>
    <cellStyle name="Normal 41 49" xfId="34269"/>
    <cellStyle name="Normal 41 5" xfId="34270"/>
    <cellStyle name="Normal 41 50" xfId="34271"/>
    <cellStyle name="Normal 41 51" xfId="34272"/>
    <cellStyle name="Normal 41 52" xfId="34273"/>
    <cellStyle name="Normal 41 53" xfId="34274"/>
    <cellStyle name="Normal 41 54" xfId="34275"/>
    <cellStyle name="Normal 41 55" xfId="34276"/>
    <cellStyle name="Normal 41 56" xfId="34277"/>
    <cellStyle name="Normal 41 57" xfId="34278"/>
    <cellStyle name="Normal 41 58" xfId="34279"/>
    <cellStyle name="Normal 41 59" xfId="34280"/>
    <cellStyle name="Normal 41 6" xfId="34281"/>
    <cellStyle name="Normal 41 60" xfId="34282"/>
    <cellStyle name="Normal 41 61" xfId="34283"/>
    <cellStyle name="Normal 41 62" xfId="34284"/>
    <cellStyle name="Normal 41 63" xfId="34285"/>
    <cellStyle name="Normal 41 64" xfId="34286"/>
    <cellStyle name="Normal 41 65" xfId="34287"/>
    <cellStyle name="Normal 41 66" xfId="34288"/>
    <cellStyle name="Normal 41 67" xfId="34289"/>
    <cellStyle name="Normal 41 68" xfId="34290"/>
    <cellStyle name="Normal 41 69" xfId="34291"/>
    <cellStyle name="Normal 41 7" xfId="34292"/>
    <cellStyle name="Normal 41 70" xfId="34293"/>
    <cellStyle name="Normal 41 71" xfId="34294"/>
    <cellStyle name="Normal 41 72" xfId="34295"/>
    <cellStyle name="Normal 41 73" xfId="34296"/>
    <cellStyle name="Normal 41 74" xfId="34297"/>
    <cellStyle name="Normal 41 75" xfId="34298"/>
    <cellStyle name="Normal 41 76" xfId="34299"/>
    <cellStyle name="Normal 41 77" xfId="34300"/>
    <cellStyle name="Normal 41 78" xfId="34301"/>
    <cellStyle name="Normal 41 79" xfId="34302"/>
    <cellStyle name="Normal 41 8" xfId="34303"/>
    <cellStyle name="Normal 41 80" xfId="34304"/>
    <cellStyle name="Normal 41 81" xfId="34305"/>
    <cellStyle name="Normal 41 82" xfId="34306"/>
    <cellStyle name="Normal 41 83" xfId="34307"/>
    <cellStyle name="Normal 41 84" xfId="34308"/>
    <cellStyle name="Normal 41 85" xfId="34309"/>
    <cellStyle name="Normal 41 86" xfId="34310"/>
    <cellStyle name="Normal 41 87" xfId="34311"/>
    <cellStyle name="Normal 41 88" xfId="34312"/>
    <cellStyle name="Normal 41 89" xfId="34313"/>
    <cellStyle name="Normal 41 9" xfId="34314"/>
    <cellStyle name="Normal 41 90" xfId="34315"/>
    <cellStyle name="Normal 41 91" xfId="34316"/>
    <cellStyle name="Normal 41 92" xfId="34317"/>
    <cellStyle name="Normal 41 93" xfId="34318"/>
    <cellStyle name="Normal 41 94" xfId="34319"/>
    <cellStyle name="Normal 41 95" xfId="34320"/>
    <cellStyle name="Normal 41 96" xfId="34321"/>
    <cellStyle name="Normal 41 97" xfId="34322"/>
    <cellStyle name="Normal 41 98" xfId="34323"/>
    <cellStyle name="Normal 41 99" xfId="34324"/>
    <cellStyle name="Normal 42" xfId="743"/>
    <cellStyle name="Normal 42 10" xfId="34325"/>
    <cellStyle name="Normal 42 11" xfId="34326"/>
    <cellStyle name="Normal 42 12" xfId="34327"/>
    <cellStyle name="Normal 42 13" xfId="34328"/>
    <cellStyle name="Normal 42 14" xfId="34329"/>
    <cellStyle name="Normal 42 15" xfId="34330"/>
    <cellStyle name="Normal 42 16" xfId="34331"/>
    <cellStyle name="Normal 42 17" xfId="34332"/>
    <cellStyle name="Normal 42 18" xfId="34333"/>
    <cellStyle name="Normal 42 19" xfId="34334"/>
    <cellStyle name="Normal 42 2" xfId="34335"/>
    <cellStyle name="Normal 42 2 2" xfId="55129"/>
    <cellStyle name="Normal 42 20" xfId="34336"/>
    <cellStyle name="Normal 42 21" xfId="34337"/>
    <cellStyle name="Normal 42 22" xfId="34338"/>
    <cellStyle name="Normal 42 23" xfId="34339"/>
    <cellStyle name="Normal 42 24" xfId="34340"/>
    <cellStyle name="Normal 42 25" xfId="34341"/>
    <cellStyle name="Normal 42 26" xfId="34342"/>
    <cellStyle name="Normal 42 27" xfId="34343"/>
    <cellStyle name="Normal 42 28" xfId="34344"/>
    <cellStyle name="Normal 42 29" xfId="34345"/>
    <cellStyle name="Normal 42 3" xfId="34346"/>
    <cellStyle name="Normal 42 30" xfId="34347"/>
    <cellStyle name="Normal 42 31" xfId="34348"/>
    <cellStyle name="Normal 42 32" xfId="34349"/>
    <cellStyle name="Normal 42 33" xfId="34350"/>
    <cellStyle name="Normal 42 34" xfId="34351"/>
    <cellStyle name="Normal 42 35" xfId="34352"/>
    <cellStyle name="Normal 42 36" xfId="34353"/>
    <cellStyle name="Normal 42 37" xfId="34354"/>
    <cellStyle name="Normal 42 38" xfId="34355"/>
    <cellStyle name="Normal 42 39" xfId="34356"/>
    <cellStyle name="Normal 42 4" xfId="34357"/>
    <cellStyle name="Normal 42 40" xfId="34358"/>
    <cellStyle name="Normal 42 41" xfId="34359"/>
    <cellStyle name="Normal 42 42" xfId="34360"/>
    <cellStyle name="Normal 42 43" xfId="34361"/>
    <cellStyle name="Normal 42 44" xfId="34362"/>
    <cellStyle name="Normal 42 45" xfId="34363"/>
    <cellStyle name="Normal 42 46" xfId="34364"/>
    <cellStyle name="Normal 42 47" xfId="34365"/>
    <cellStyle name="Normal 42 48" xfId="34366"/>
    <cellStyle name="Normal 42 49" xfId="34367"/>
    <cellStyle name="Normal 42 5" xfId="34368"/>
    <cellStyle name="Normal 42 50" xfId="34369"/>
    <cellStyle name="Normal 42 51" xfId="34370"/>
    <cellStyle name="Normal 42 52" xfId="34371"/>
    <cellStyle name="Normal 42 53" xfId="34372"/>
    <cellStyle name="Normal 42 54" xfId="34373"/>
    <cellStyle name="Normal 42 55" xfId="34374"/>
    <cellStyle name="Normal 42 56" xfId="34375"/>
    <cellStyle name="Normal 42 57" xfId="34376"/>
    <cellStyle name="Normal 42 58" xfId="34377"/>
    <cellStyle name="Normal 42 59" xfId="34378"/>
    <cellStyle name="Normal 42 6" xfId="34379"/>
    <cellStyle name="Normal 42 60" xfId="34380"/>
    <cellStyle name="Normal 42 61" xfId="34381"/>
    <cellStyle name="Normal 42 62" xfId="34382"/>
    <cellStyle name="Normal 42 63" xfId="34383"/>
    <cellStyle name="Normal 42 64" xfId="34384"/>
    <cellStyle name="Normal 42 65" xfId="34385"/>
    <cellStyle name="Normal 42 66" xfId="34386"/>
    <cellStyle name="Normal 42 67" xfId="34387"/>
    <cellStyle name="Normal 42 68" xfId="34388"/>
    <cellStyle name="Normal 42 69" xfId="34389"/>
    <cellStyle name="Normal 42 7" xfId="34390"/>
    <cellStyle name="Normal 42 70" xfId="34391"/>
    <cellStyle name="Normal 42 71" xfId="34392"/>
    <cellStyle name="Normal 42 72" xfId="34393"/>
    <cellStyle name="Normal 42 73" xfId="34394"/>
    <cellStyle name="Normal 42 74" xfId="34395"/>
    <cellStyle name="Normal 42 75" xfId="34396"/>
    <cellStyle name="Normal 42 76" xfId="34397"/>
    <cellStyle name="Normal 42 77" xfId="34398"/>
    <cellStyle name="Normal 42 78" xfId="34399"/>
    <cellStyle name="Normal 42 79" xfId="34400"/>
    <cellStyle name="Normal 42 8" xfId="34401"/>
    <cellStyle name="Normal 42 80" xfId="34402"/>
    <cellStyle name="Normal 42 81" xfId="34403"/>
    <cellStyle name="Normal 42 82" xfId="34404"/>
    <cellStyle name="Normal 42 83" xfId="34405"/>
    <cellStyle name="Normal 42 84" xfId="34406"/>
    <cellStyle name="Normal 42 85" xfId="34407"/>
    <cellStyle name="Normal 42 86" xfId="34408"/>
    <cellStyle name="Normal 42 87" xfId="34409"/>
    <cellStyle name="Normal 42 88" xfId="34410"/>
    <cellStyle name="Normal 42 89" xfId="34411"/>
    <cellStyle name="Normal 42 9" xfId="34412"/>
    <cellStyle name="Normal 42 90" xfId="34413"/>
    <cellStyle name="Normal 42 91" xfId="34414"/>
    <cellStyle name="Normal 42 92" xfId="34415"/>
    <cellStyle name="Normal 42 93" xfId="34416"/>
    <cellStyle name="Normal 42 94" xfId="34417"/>
    <cellStyle name="Normal 42 95" xfId="34418"/>
    <cellStyle name="Normal 42 96" xfId="34419"/>
    <cellStyle name="Normal 42 97" xfId="34420"/>
    <cellStyle name="Normal 42 98" xfId="34421"/>
    <cellStyle name="Normal 43" xfId="744"/>
    <cellStyle name="Normal 43 10" xfId="34422"/>
    <cellStyle name="Normal 43 11" xfId="34423"/>
    <cellStyle name="Normal 43 12" xfId="34424"/>
    <cellStyle name="Normal 43 13" xfId="34425"/>
    <cellStyle name="Normal 43 14" xfId="34426"/>
    <cellStyle name="Normal 43 15" xfId="34427"/>
    <cellStyle name="Normal 43 16" xfId="34428"/>
    <cellStyle name="Normal 43 17" xfId="34429"/>
    <cellStyle name="Normal 43 18" xfId="34430"/>
    <cellStyle name="Normal 43 19" xfId="34431"/>
    <cellStyle name="Normal 43 2" xfId="34432"/>
    <cellStyle name="Normal 43 2 2" xfId="55086"/>
    <cellStyle name="Normal 43 20" xfId="34433"/>
    <cellStyle name="Normal 43 21" xfId="34434"/>
    <cellStyle name="Normal 43 22" xfId="34435"/>
    <cellStyle name="Normal 43 23" xfId="34436"/>
    <cellStyle name="Normal 43 24" xfId="34437"/>
    <cellStyle name="Normal 43 25" xfId="34438"/>
    <cellStyle name="Normal 43 26" xfId="34439"/>
    <cellStyle name="Normal 43 27" xfId="34440"/>
    <cellStyle name="Normal 43 28" xfId="34441"/>
    <cellStyle name="Normal 43 29" xfId="34442"/>
    <cellStyle name="Normal 43 3" xfId="34443"/>
    <cellStyle name="Normal 43 30" xfId="34444"/>
    <cellStyle name="Normal 43 31" xfId="34445"/>
    <cellStyle name="Normal 43 32" xfId="34446"/>
    <cellStyle name="Normal 43 33" xfId="34447"/>
    <cellStyle name="Normal 43 34" xfId="34448"/>
    <cellStyle name="Normal 43 35" xfId="34449"/>
    <cellStyle name="Normal 43 36" xfId="34450"/>
    <cellStyle name="Normal 43 37" xfId="34451"/>
    <cellStyle name="Normal 43 38" xfId="34452"/>
    <cellStyle name="Normal 43 39" xfId="34453"/>
    <cellStyle name="Normal 43 4" xfId="34454"/>
    <cellStyle name="Normal 43 40" xfId="34455"/>
    <cellStyle name="Normal 43 41" xfId="34456"/>
    <cellStyle name="Normal 43 42" xfId="34457"/>
    <cellStyle name="Normal 43 43" xfId="34458"/>
    <cellStyle name="Normal 43 44" xfId="34459"/>
    <cellStyle name="Normal 43 45" xfId="34460"/>
    <cellStyle name="Normal 43 46" xfId="34461"/>
    <cellStyle name="Normal 43 47" xfId="34462"/>
    <cellStyle name="Normal 43 48" xfId="34463"/>
    <cellStyle name="Normal 43 49" xfId="34464"/>
    <cellStyle name="Normal 43 5" xfId="34465"/>
    <cellStyle name="Normal 43 50" xfId="34466"/>
    <cellStyle name="Normal 43 51" xfId="34467"/>
    <cellStyle name="Normal 43 52" xfId="34468"/>
    <cellStyle name="Normal 43 53" xfId="34469"/>
    <cellStyle name="Normal 43 54" xfId="34470"/>
    <cellStyle name="Normal 43 55" xfId="34471"/>
    <cellStyle name="Normal 43 56" xfId="34472"/>
    <cellStyle name="Normal 43 57" xfId="34473"/>
    <cellStyle name="Normal 43 58" xfId="34474"/>
    <cellStyle name="Normal 43 59" xfId="34475"/>
    <cellStyle name="Normal 43 6" xfId="34476"/>
    <cellStyle name="Normal 43 60" xfId="34477"/>
    <cellStyle name="Normal 43 61" xfId="34478"/>
    <cellStyle name="Normal 43 62" xfId="34479"/>
    <cellStyle name="Normal 43 63" xfId="34480"/>
    <cellStyle name="Normal 43 64" xfId="34481"/>
    <cellStyle name="Normal 43 65" xfId="34482"/>
    <cellStyle name="Normal 43 66" xfId="34483"/>
    <cellStyle name="Normal 43 67" xfId="34484"/>
    <cellStyle name="Normal 43 68" xfId="34485"/>
    <cellStyle name="Normal 43 69" xfId="34486"/>
    <cellStyle name="Normal 43 7" xfId="34487"/>
    <cellStyle name="Normal 43 70" xfId="34488"/>
    <cellStyle name="Normal 43 71" xfId="34489"/>
    <cellStyle name="Normal 43 72" xfId="34490"/>
    <cellStyle name="Normal 43 73" xfId="34491"/>
    <cellStyle name="Normal 43 74" xfId="34492"/>
    <cellStyle name="Normal 43 75" xfId="34493"/>
    <cellStyle name="Normal 43 76" xfId="34494"/>
    <cellStyle name="Normal 43 77" xfId="34495"/>
    <cellStyle name="Normal 43 78" xfId="34496"/>
    <cellStyle name="Normal 43 79" xfId="34497"/>
    <cellStyle name="Normal 43 8" xfId="34498"/>
    <cellStyle name="Normal 43 80" xfId="34499"/>
    <cellStyle name="Normal 43 81" xfId="34500"/>
    <cellStyle name="Normal 43 82" xfId="34501"/>
    <cellStyle name="Normal 43 83" xfId="34502"/>
    <cellStyle name="Normal 43 84" xfId="34503"/>
    <cellStyle name="Normal 43 9" xfId="34504"/>
    <cellStyle name="Normal 44" xfId="745"/>
    <cellStyle name="Normal 44 10" xfId="34505"/>
    <cellStyle name="Normal 44 11" xfId="34506"/>
    <cellStyle name="Normal 44 12" xfId="34507"/>
    <cellStyle name="Normal 44 13" xfId="34508"/>
    <cellStyle name="Normal 44 14" xfId="34509"/>
    <cellStyle name="Normal 44 15" xfId="34510"/>
    <cellStyle name="Normal 44 16" xfId="34511"/>
    <cellStyle name="Normal 44 17" xfId="34512"/>
    <cellStyle name="Normal 44 18" xfId="34513"/>
    <cellStyle name="Normal 44 19" xfId="34514"/>
    <cellStyle name="Normal 44 2" xfId="34515"/>
    <cellStyle name="Normal 44 2 2" xfId="55143"/>
    <cellStyle name="Normal 44 20" xfId="34516"/>
    <cellStyle name="Normal 44 21" xfId="34517"/>
    <cellStyle name="Normal 44 22" xfId="34518"/>
    <cellStyle name="Normal 44 23" xfId="34519"/>
    <cellStyle name="Normal 44 24" xfId="34520"/>
    <cellStyle name="Normal 44 25" xfId="34521"/>
    <cellStyle name="Normal 44 26" xfId="34522"/>
    <cellStyle name="Normal 44 27" xfId="34523"/>
    <cellStyle name="Normal 44 28" xfId="34524"/>
    <cellStyle name="Normal 44 29" xfId="34525"/>
    <cellStyle name="Normal 44 3" xfId="34526"/>
    <cellStyle name="Normal 44 30" xfId="34527"/>
    <cellStyle name="Normal 44 31" xfId="34528"/>
    <cellStyle name="Normal 44 32" xfId="34529"/>
    <cellStyle name="Normal 44 33" xfId="34530"/>
    <cellStyle name="Normal 44 34" xfId="34531"/>
    <cellStyle name="Normal 44 35" xfId="34532"/>
    <cellStyle name="Normal 44 36" xfId="34533"/>
    <cellStyle name="Normal 44 37" xfId="34534"/>
    <cellStyle name="Normal 44 38" xfId="34535"/>
    <cellStyle name="Normal 44 39" xfId="34536"/>
    <cellStyle name="Normal 44 4" xfId="34537"/>
    <cellStyle name="Normal 44 40" xfId="34538"/>
    <cellStyle name="Normal 44 41" xfId="34539"/>
    <cellStyle name="Normal 44 42" xfId="34540"/>
    <cellStyle name="Normal 44 43" xfId="34541"/>
    <cellStyle name="Normal 44 44" xfId="34542"/>
    <cellStyle name="Normal 44 45" xfId="34543"/>
    <cellStyle name="Normal 44 46" xfId="34544"/>
    <cellStyle name="Normal 44 47" xfId="34545"/>
    <cellStyle name="Normal 44 48" xfId="34546"/>
    <cellStyle name="Normal 44 49" xfId="34547"/>
    <cellStyle name="Normal 44 5" xfId="34548"/>
    <cellStyle name="Normal 44 50" xfId="34549"/>
    <cellStyle name="Normal 44 51" xfId="34550"/>
    <cellStyle name="Normal 44 52" xfId="34551"/>
    <cellStyle name="Normal 44 53" xfId="34552"/>
    <cellStyle name="Normal 44 54" xfId="34553"/>
    <cellStyle name="Normal 44 55" xfId="34554"/>
    <cellStyle name="Normal 44 56" xfId="34555"/>
    <cellStyle name="Normal 44 57" xfId="34556"/>
    <cellStyle name="Normal 44 58" xfId="34557"/>
    <cellStyle name="Normal 44 59" xfId="34558"/>
    <cellStyle name="Normal 44 6" xfId="34559"/>
    <cellStyle name="Normal 44 60" xfId="34560"/>
    <cellStyle name="Normal 44 61" xfId="34561"/>
    <cellStyle name="Normal 44 62" xfId="34562"/>
    <cellStyle name="Normal 44 63" xfId="34563"/>
    <cellStyle name="Normal 44 64" xfId="34564"/>
    <cellStyle name="Normal 44 65" xfId="34565"/>
    <cellStyle name="Normal 44 66" xfId="34566"/>
    <cellStyle name="Normal 44 67" xfId="34567"/>
    <cellStyle name="Normal 44 68" xfId="34568"/>
    <cellStyle name="Normal 44 69" xfId="34569"/>
    <cellStyle name="Normal 44 7" xfId="34570"/>
    <cellStyle name="Normal 44 70" xfId="34571"/>
    <cellStyle name="Normal 44 71" xfId="34572"/>
    <cellStyle name="Normal 44 72" xfId="34573"/>
    <cellStyle name="Normal 44 73" xfId="34574"/>
    <cellStyle name="Normal 44 74" xfId="34575"/>
    <cellStyle name="Normal 44 8" xfId="34576"/>
    <cellStyle name="Normal 44 9" xfId="34577"/>
    <cellStyle name="Normal 45" xfId="746"/>
    <cellStyle name="Normal 45 2" xfId="55114"/>
    <cellStyle name="Normal 46" xfId="747"/>
    <cellStyle name="Normal 46 2" xfId="55136"/>
    <cellStyle name="Normal 47" xfId="748"/>
    <cellStyle name="Normal 47 2" xfId="55107"/>
    <cellStyle name="Normal 48" xfId="749"/>
    <cellStyle name="Normal 48 2" xfId="55130"/>
    <cellStyle name="Normal 49" xfId="750"/>
    <cellStyle name="Normal 49 2" xfId="55087"/>
    <cellStyle name="Normal 5" xfId="751"/>
    <cellStyle name="Normal 5 10" xfId="2006"/>
    <cellStyle name="Normal 5 10 2" xfId="4923"/>
    <cellStyle name="Normal 5 10 2 2" xfId="34579"/>
    <cellStyle name="Normal 5 10 3" xfId="7837"/>
    <cellStyle name="Normal 5 10 3 2" xfId="34578"/>
    <cellStyle name="Normal 5 10 4" xfId="10751"/>
    <cellStyle name="Normal 5 10 5" xfId="13663"/>
    <cellStyle name="Normal 5 10 6" xfId="16575"/>
    <cellStyle name="Normal 5 10 7" xfId="19487"/>
    <cellStyle name="Normal 5 10 8" xfId="55578"/>
    <cellStyle name="Normal 5 100" xfId="34580"/>
    <cellStyle name="Normal 5 101" xfId="34581"/>
    <cellStyle name="Normal 5 102" xfId="34582"/>
    <cellStyle name="Normal 5 103" xfId="34583"/>
    <cellStyle name="Normal 5 104" xfId="34584"/>
    <cellStyle name="Normal 5 105" xfId="34585"/>
    <cellStyle name="Normal 5 106" xfId="34586"/>
    <cellStyle name="Normal 5 107" xfId="34587"/>
    <cellStyle name="Normal 5 108" xfId="34588"/>
    <cellStyle name="Normal 5 109" xfId="34589"/>
    <cellStyle name="Normal 5 11" xfId="4027"/>
    <cellStyle name="Normal 5 11 2" xfId="6941"/>
    <cellStyle name="Normal 5 11 2 2" xfId="34591"/>
    <cellStyle name="Normal 5 11 3" xfId="9855"/>
    <cellStyle name="Normal 5 11 3 2" xfId="34590"/>
    <cellStyle name="Normal 5 11 4" xfId="12767"/>
    <cellStyle name="Normal 5 11 5" xfId="15679"/>
    <cellStyle name="Normal 5 11 6" xfId="18591"/>
    <cellStyle name="Normal 5 11 7" xfId="55600"/>
    <cellStyle name="Normal 5 110" xfId="34592"/>
    <cellStyle name="Normal 5 111" xfId="34593"/>
    <cellStyle name="Normal 5 112" xfId="34594"/>
    <cellStyle name="Normal 5 113" xfId="34595"/>
    <cellStyle name="Normal 5 114" xfId="34596"/>
    <cellStyle name="Normal 5 115" xfId="54420"/>
    <cellStyle name="Normal 5 116" xfId="17583"/>
    <cellStyle name="Normal 5 117" xfId="1051"/>
    <cellStyle name="Normal 5 118" xfId="965"/>
    <cellStyle name="Normal 5 119" xfId="54461"/>
    <cellStyle name="Normal 5 12" xfId="3017"/>
    <cellStyle name="Normal 5 12 2" xfId="34598"/>
    <cellStyle name="Normal 5 12 3" xfId="34597"/>
    <cellStyle name="Normal 5 13" xfId="5933"/>
    <cellStyle name="Normal 5 13 2" xfId="34600"/>
    <cellStyle name="Normal 5 13 3" xfId="34599"/>
    <cellStyle name="Normal 5 14" xfId="8845"/>
    <cellStyle name="Normal 5 14 2" xfId="34602"/>
    <cellStyle name="Normal 5 14 3" xfId="34601"/>
    <cellStyle name="Normal 5 15" xfId="11759"/>
    <cellStyle name="Normal 5 15 2" xfId="34604"/>
    <cellStyle name="Normal 5 15 3" xfId="34603"/>
    <cellStyle name="Normal 5 16" xfId="14671"/>
    <cellStyle name="Normal 5 16 2" xfId="34606"/>
    <cellStyle name="Normal 5 16 3" xfId="34605"/>
    <cellStyle name="Normal 5 17" xfId="34607"/>
    <cellStyle name="Normal 5 17 2" xfId="34608"/>
    <cellStyle name="Normal 5 18" xfId="34609"/>
    <cellStyle name="Normal 5 18 2" xfId="34610"/>
    <cellStyle name="Normal 5 19" xfId="34611"/>
    <cellStyle name="Normal 5 19 2" xfId="34612"/>
    <cellStyle name="Normal 5 2" xfId="752"/>
    <cellStyle name="Normal 5 2 10" xfId="1222"/>
    <cellStyle name="Normal 5 2 11" xfId="54529"/>
    <cellStyle name="Normal 5 2 2" xfId="753"/>
    <cellStyle name="Normal 5 2 2 2" xfId="5147"/>
    <cellStyle name="Normal 5 2 2 2 2" xfId="34614"/>
    <cellStyle name="Normal 5 2 2 2 3" xfId="55496"/>
    <cellStyle name="Normal 5 2 2 3" xfId="8061"/>
    <cellStyle name="Normal 5 2 2 4" xfId="10975"/>
    <cellStyle name="Normal 5 2 2 5" xfId="13887"/>
    <cellStyle name="Normal 5 2 2 6" xfId="16799"/>
    <cellStyle name="Normal 5 2 2 7" xfId="19711"/>
    <cellStyle name="Normal 5 2 2 8" xfId="2231"/>
    <cellStyle name="Normal 5 2 2 9" xfId="55122"/>
    <cellStyle name="Normal 5 2 3" xfId="4139"/>
    <cellStyle name="Normal 5 2 3 2" xfId="7053"/>
    <cellStyle name="Normal 5 2 3 3" xfId="9967"/>
    <cellStyle name="Normal 5 2 3 4" xfId="12879"/>
    <cellStyle name="Normal 5 2 3 5" xfId="15791"/>
    <cellStyle name="Normal 5 2 3 6" xfId="18703"/>
    <cellStyle name="Normal 5 2 3 7" xfId="55236"/>
    <cellStyle name="Normal 5 2 4" xfId="3241"/>
    <cellStyle name="Normal 5 2 4 2" xfId="34613"/>
    <cellStyle name="Normal 5 2 4 3" xfId="55495"/>
    <cellStyle name="Normal 5 2 5" xfId="6157"/>
    <cellStyle name="Normal 5 2 5 2" xfId="55793"/>
    <cellStyle name="Normal 5 2 6" xfId="9069"/>
    <cellStyle name="Normal 5 2 7" xfId="11983"/>
    <cellStyle name="Normal 5 2 8" xfId="14895"/>
    <cellStyle name="Normal 5 2 9" xfId="17807"/>
    <cellStyle name="Normal 5 20" xfId="34615"/>
    <cellStyle name="Normal 5 20 2" xfId="34616"/>
    <cellStyle name="Normal 5 21" xfId="34617"/>
    <cellStyle name="Normal 5 21 2" xfId="34618"/>
    <cellStyle name="Normal 5 22" xfId="34619"/>
    <cellStyle name="Normal 5 22 2" xfId="34620"/>
    <cellStyle name="Normal 5 23" xfId="34621"/>
    <cellStyle name="Normal 5 23 2" xfId="34622"/>
    <cellStyle name="Normal 5 24" xfId="34623"/>
    <cellStyle name="Normal 5 24 2" xfId="34624"/>
    <cellStyle name="Normal 5 25" xfId="34625"/>
    <cellStyle name="Normal 5 25 2" xfId="34626"/>
    <cellStyle name="Normal 5 26" xfId="34627"/>
    <cellStyle name="Normal 5 26 2" xfId="34628"/>
    <cellStyle name="Normal 5 27" xfId="34629"/>
    <cellStyle name="Normal 5 27 2" xfId="34630"/>
    <cellStyle name="Normal 5 28" xfId="34631"/>
    <cellStyle name="Normal 5 28 2" xfId="34632"/>
    <cellStyle name="Normal 5 29" xfId="34633"/>
    <cellStyle name="Normal 5 29 2" xfId="34634"/>
    <cellStyle name="Normal 5 3" xfId="754"/>
    <cellStyle name="Normal 5 3 10" xfId="1334"/>
    <cellStyle name="Normal 5 3 11" xfId="54549"/>
    <cellStyle name="Normal 5 3 2" xfId="755"/>
    <cellStyle name="Normal 5 3 2 2" xfId="5259"/>
    <cellStyle name="Normal 5 3 2 2 2" xfId="34636"/>
    <cellStyle name="Normal 5 3 2 3" xfId="8173"/>
    <cellStyle name="Normal 5 3 2 4" xfId="11087"/>
    <cellStyle name="Normal 5 3 2 5" xfId="13999"/>
    <cellStyle name="Normal 5 3 2 6" xfId="16911"/>
    <cellStyle name="Normal 5 3 2 7" xfId="19823"/>
    <cellStyle name="Normal 5 3 2 8" xfId="2343"/>
    <cellStyle name="Normal 5 3 2 9" xfId="55498"/>
    <cellStyle name="Normal 5 3 3" xfId="4251"/>
    <cellStyle name="Normal 5 3 3 2" xfId="7165"/>
    <cellStyle name="Normal 5 3 3 3" xfId="10079"/>
    <cellStyle name="Normal 5 3 3 4" xfId="12991"/>
    <cellStyle name="Normal 5 3 3 5" xfId="15903"/>
    <cellStyle name="Normal 5 3 3 6" xfId="18815"/>
    <cellStyle name="Normal 5 3 3 7" xfId="55497"/>
    <cellStyle name="Normal 5 3 4" xfId="3353"/>
    <cellStyle name="Normal 5 3 4 2" xfId="34635"/>
    <cellStyle name="Normal 5 3 4 3" xfId="55685"/>
    <cellStyle name="Normal 5 3 5" xfId="6269"/>
    <cellStyle name="Normal 5 3 6" xfId="9181"/>
    <cellStyle name="Normal 5 3 7" xfId="12095"/>
    <cellStyle name="Normal 5 3 8" xfId="15007"/>
    <cellStyle name="Normal 5 3 9" xfId="17919"/>
    <cellStyle name="Normal 5 30" xfId="34637"/>
    <cellStyle name="Normal 5 30 2" xfId="34638"/>
    <cellStyle name="Normal 5 31" xfId="34639"/>
    <cellStyle name="Normal 5 31 2" xfId="34640"/>
    <cellStyle name="Normal 5 32" xfId="34641"/>
    <cellStyle name="Normal 5 32 2" xfId="34642"/>
    <cellStyle name="Normal 5 33" xfId="34643"/>
    <cellStyle name="Normal 5 33 2" xfId="34644"/>
    <cellStyle name="Normal 5 34" xfId="34645"/>
    <cellStyle name="Normal 5 34 2" xfId="34646"/>
    <cellStyle name="Normal 5 35" xfId="34647"/>
    <cellStyle name="Normal 5 35 2" xfId="34648"/>
    <cellStyle name="Normal 5 36" xfId="34649"/>
    <cellStyle name="Normal 5 36 2" xfId="34650"/>
    <cellStyle name="Normal 5 37" xfId="34651"/>
    <cellStyle name="Normal 5 37 2" xfId="34652"/>
    <cellStyle name="Normal 5 38" xfId="34653"/>
    <cellStyle name="Normal 5 38 2" xfId="34654"/>
    <cellStyle name="Normal 5 39" xfId="34655"/>
    <cellStyle name="Normal 5 39 2" xfId="34656"/>
    <cellStyle name="Normal 5 4" xfId="756"/>
    <cellStyle name="Normal 5 4 10" xfId="1446"/>
    <cellStyle name="Normal 5 4 11" xfId="54572"/>
    <cellStyle name="Normal 5 4 2" xfId="2455"/>
    <cellStyle name="Normal 5 4 2 2" xfId="5371"/>
    <cellStyle name="Normal 5 4 2 2 2" xfId="34658"/>
    <cellStyle name="Normal 5 4 2 3" xfId="8285"/>
    <cellStyle name="Normal 5 4 2 4" xfId="11199"/>
    <cellStyle name="Normal 5 4 2 5" xfId="14111"/>
    <cellStyle name="Normal 5 4 2 6" xfId="17023"/>
    <cellStyle name="Normal 5 4 2 7" xfId="19935"/>
    <cellStyle name="Normal 5 4 2 8" xfId="55499"/>
    <cellStyle name="Normal 5 4 3" xfId="4363"/>
    <cellStyle name="Normal 5 4 3 2" xfId="7277"/>
    <cellStyle name="Normal 5 4 3 3" xfId="10191"/>
    <cellStyle name="Normal 5 4 3 4" xfId="13103"/>
    <cellStyle name="Normal 5 4 3 5" xfId="16015"/>
    <cellStyle name="Normal 5 4 3 6" xfId="18927"/>
    <cellStyle name="Normal 5 4 4" xfId="3465"/>
    <cellStyle name="Normal 5 4 4 2" xfId="34657"/>
    <cellStyle name="Normal 5 4 5" xfId="6381"/>
    <cellStyle name="Normal 5 4 6" xfId="9293"/>
    <cellStyle name="Normal 5 4 7" xfId="12207"/>
    <cellStyle name="Normal 5 4 8" xfId="15119"/>
    <cellStyle name="Normal 5 4 9" xfId="18031"/>
    <cellStyle name="Normal 5 40" xfId="34659"/>
    <cellStyle name="Normal 5 40 2" xfId="34660"/>
    <cellStyle name="Normal 5 41" xfId="34661"/>
    <cellStyle name="Normal 5 41 2" xfId="34662"/>
    <cellStyle name="Normal 5 42" xfId="34663"/>
    <cellStyle name="Normal 5 42 2" xfId="34664"/>
    <cellStyle name="Normal 5 43" xfId="34665"/>
    <cellStyle name="Normal 5 43 2" xfId="34666"/>
    <cellStyle name="Normal 5 44" xfId="34667"/>
    <cellStyle name="Normal 5 44 2" xfId="34668"/>
    <cellStyle name="Normal 5 45" xfId="34669"/>
    <cellStyle name="Normal 5 45 2" xfId="34670"/>
    <cellStyle name="Normal 5 46" xfId="34671"/>
    <cellStyle name="Normal 5 46 2" xfId="34672"/>
    <cellStyle name="Normal 5 47" xfId="34673"/>
    <cellStyle name="Normal 5 48" xfId="34674"/>
    <cellStyle name="Normal 5 49" xfId="34675"/>
    <cellStyle name="Normal 5 5" xfId="757"/>
    <cellStyle name="Normal 5 5 10" xfId="1558"/>
    <cellStyle name="Normal 5 5 11" xfId="54634"/>
    <cellStyle name="Normal 5 5 2" xfId="2567"/>
    <cellStyle name="Normal 5 5 2 2" xfId="5483"/>
    <cellStyle name="Normal 5 5 2 2 2" xfId="34677"/>
    <cellStyle name="Normal 5 5 2 3" xfId="8397"/>
    <cellStyle name="Normal 5 5 2 4" xfId="11311"/>
    <cellStyle name="Normal 5 5 2 5" xfId="14223"/>
    <cellStyle name="Normal 5 5 2 6" xfId="17135"/>
    <cellStyle name="Normal 5 5 2 7" xfId="20047"/>
    <cellStyle name="Normal 5 5 2 8" xfId="55500"/>
    <cellStyle name="Normal 5 5 3" xfId="4475"/>
    <cellStyle name="Normal 5 5 3 2" xfId="7389"/>
    <cellStyle name="Normal 5 5 3 3" xfId="10303"/>
    <cellStyle name="Normal 5 5 3 4" xfId="13215"/>
    <cellStyle name="Normal 5 5 3 5" xfId="16127"/>
    <cellStyle name="Normal 5 5 3 6" xfId="19039"/>
    <cellStyle name="Normal 5 5 4" xfId="3577"/>
    <cellStyle name="Normal 5 5 4 2" xfId="34676"/>
    <cellStyle name="Normal 5 5 5" xfId="6493"/>
    <cellStyle name="Normal 5 5 6" xfId="9405"/>
    <cellStyle name="Normal 5 5 7" xfId="12319"/>
    <cellStyle name="Normal 5 5 8" xfId="15231"/>
    <cellStyle name="Normal 5 5 9" xfId="18143"/>
    <cellStyle name="Normal 5 50" xfId="34678"/>
    <cellStyle name="Normal 5 51" xfId="34679"/>
    <cellStyle name="Normal 5 52" xfId="34680"/>
    <cellStyle name="Normal 5 53" xfId="34681"/>
    <cellStyle name="Normal 5 54" xfId="34682"/>
    <cellStyle name="Normal 5 55" xfId="34683"/>
    <cellStyle name="Normal 5 56" xfId="34684"/>
    <cellStyle name="Normal 5 57" xfId="34685"/>
    <cellStyle name="Normal 5 58" xfId="34686"/>
    <cellStyle name="Normal 5 59" xfId="34687"/>
    <cellStyle name="Normal 5 6" xfId="758"/>
    <cellStyle name="Normal 5 6 10" xfId="1670"/>
    <cellStyle name="Normal 5 6 11" xfId="54783"/>
    <cellStyle name="Normal 5 6 2" xfId="2679"/>
    <cellStyle name="Normal 5 6 2 2" xfId="5595"/>
    <cellStyle name="Normal 5 6 2 2 2" xfId="34689"/>
    <cellStyle name="Normal 5 6 2 3" xfId="8509"/>
    <cellStyle name="Normal 5 6 2 4" xfId="11423"/>
    <cellStyle name="Normal 5 6 2 5" xfId="14335"/>
    <cellStyle name="Normal 5 6 2 6" xfId="17247"/>
    <cellStyle name="Normal 5 6 2 7" xfId="20159"/>
    <cellStyle name="Normal 5 6 2 8" xfId="55501"/>
    <cellStyle name="Normal 5 6 3" xfId="4587"/>
    <cellStyle name="Normal 5 6 3 2" xfId="7501"/>
    <cellStyle name="Normal 5 6 3 3" xfId="10415"/>
    <cellStyle name="Normal 5 6 3 4" xfId="13327"/>
    <cellStyle name="Normal 5 6 3 5" xfId="16239"/>
    <cellStyle name="Normal 5 6 3 6" xfId="19151"/>
    <cellStyle name="Normal 5 6 4" xfId="3689"/>
    <cellStyle name="Normal 5 6 4 2" xfId="34688"/>
    <cellStyle name="Normal 5 6 5" xfId="6605"/>
    <cellStyle name="Normal 5 6 6" xfId="9517"/>
    <cellStyle name="Normal 5 6 7" xfId="12431"/>
    <cellStyle name="Normal 5 6 8" xfId="15343"/>
    <cellStyle name="Normal 5 6 9" xfId="18255"/>
    <cellStyle name="Normal 5 60" xfId="34690"/>
    <cellStyle name="Normal 5 61" xfId="34691"/>
    <cellStyle name="Normal 5 62" xfId="34692"/>
    <cellStyle name="Normal 5 63" xfId="34693"/>
    <cellStyle name="Normal 5 64" xfId="34694"/>
    <cellStyle name="Normal 5 65" xfId="34695"/>
    <cellStyle name="Normal 5 66" xfId="34696"/>
    <cellStyle name="Normal 5 67" xfId="34697"/>
    <cellStyle name="Normal 5 68" xfId="34698"/>
    <cellStyle name="Normal 5 69" xfId="34699"/>
    <cellStyle name="Normal 5 7" xfId="1782"/>
    <cellStyle name="Normal 5 7 10" xfId="55217"/>
    <cellStyle name="Normal 5 7 2" xfId="2791"/>
    <cellStyle name="Normal 5 7 2 2" xfId="5707"/>
    <cellStyle name="Normal 5 7 2 2 2" xfId="34701"/>
    <cellStyle name="Normal 5 7 2 3" xfId="8621"/>
    <cellStyle name="Normal 5 7 2 4" xfId="11535"/>
    <cellStyle name="Normal 5 7 2 5" xfId="14447"/>
    <cellStyle name="Normal 5 7 2 6" xfId="17359"/>
    <cellStyle name="Normal 5 7 2 7" xfId="20271"/>
    <cellStyle name="Normal 5 7 3" xfId="4699"/>
    <cellStyle name="Normal 5 7 3 2" xfId="7613"/>
    <cellStyle name="Normal 5 7 3 3" xfId="10527"/>
    <cellStyle name="Normal 5 7 3 4" xfId="13439"/>
    <cellStyle name="Normal 5 7 3 5" xfId="16351"/>
    <cellStyle name="Normal 5 7 3 6" xfId="19263"/>
    <cellStyle name="Normal 5 7 4" xfId="3801"/>
    <cellStyle name="Normal 5 7 4 2" xfId="34700"/>
    <cellStyle name="Normal 5 7 5" xfId="6717"/>
    <cellStyle name="Normal 5 7 6" xfId="9629"/>
    <cellStyle name="Normal 5 7 7" xfId="12543"/>
    <cellStyle name="Normal 5 7 8" xfId="15455"/>
    <cellStyle name="Normal 5 7 9" xfId="18367"/>
    <cellStyle name="Normal 5 70" xfId="34702"/>
    <cellStyle name="Normal 5 71" xfId="34703"/>
    <cellStyle name="Normal 5 72" xfId="34704"/>
    <cellStyle name="Normal 5 73" xfId="34705"/>
    <cellStyle name="Normal 5 74" xfId="34706"/>
    <cellStyle name="Normal 5 75" xfId="34707"/>
    <cellStyle name="Normal 5 76" xfId="34708"/>
    <cellStyle name="Normal 5 77" xfId="34709"/>
    <cellStyle name="Normal 5 78" xfId="34710"/>
    <cellStyle name="Normal 5 79" xfId="34711"/>
    <cellStyle name="Normal 5 8" xfId="1894"/>
    <cellStyle name="Normal 5 8 10" xfId="55494"/>
    <cellStyle name="Normal 5 8 2" xfId="2903"/>
    <cellStyle name="Normal 5 8 2 2" xfId="5819"/>
    <cellStyle name="Normal 5 8 2 2 2" xfId="34713"/>
    <cellStyle name="Normal 5 8 2 3" xfId="8733"/>
    <cellStyle name="Normal 5 8 2 4" xfId="11647"/>
    <cellStyle name="Normal 5 8 2 5" xfId="14559"/>
    <cellStyle name="Normal 5 8 2 6" xfId="17471"/>
    <cellStyle name="Normal 5 8 2 7" xfId="20383"/>
    <cellStyle name="Normal 5 8 3" xfId="4811"/>
    <cellStyle name="Normal 5 8 3 2" xfId="7725"/>
    <cellStyle name="Normal 5 8 3 3" xfId="10639"/>
    <cellStyle name="Normal 5 8 3 4" xfId="13551"/>
    <cellStyle name="Normal 5 8 3 5" xfId="16463"/>
    <cellStyle name="Normal 5 8 3 6" xfId="19375"/>
    <cellStyle name="Normal 5 8 4" xfId="3913"/>
    <cellStyle name="Normal 5 8 4 2" xfId="34712"/>
    <cellStyle name="Normal 5 8 5" xfId="6829"/>
    <cellStyle name="Normal 5 8 6" xfId="9741"/>
    <cellStyle name="Normal 5 8 7" xfId="12655"/>
    <cellStyle name="Normal 5 8 8" xfId="15567"/>
    <cellStyle name="Normal 5 8 9" xfId="18479"/>
    <cellStyle name="Normal 5 80" xfId="34714"/>
    <cellStyle name="Normal 5 81" xfId="34715"/>
    <cellStyle name="Normal 5 82" xfId="34716"/>
    <cellStyle name="Normal 5 83" xfId="34717"/>
    <cellStyle name="Normal 5 84" xfId="34718"/>
    <cellStyle name="Normal 5 85" xfId="34719"/>
    <cellStyle name="Normal 5 86" xfId="34720"/>
    <cellStyle name="Normal 5 87" xfId="34721"/>
    <cellStyle name="Normal 5 88" xfId="34722"/>
    <cellStyle name="Normal 5 89" xfId="34723"/>
    <cellStyle name="Normal 5 9" xfId="2119"/>
    <cellStyle name="Normal 5 9 2" xfId="5035"/>
    <cellStyle name="Normal 5 9 2 2" xfId="7949"/>
    <cellStyle name="Normal 5 9 2 2 2" xfId="34725"/>
    <cellStyle name="Normal 5 9 2 3" xfId="10863"/>
    <cellStyle name="Normal 5 9 2 4" xfId="13775"/>
    <cellStyle name="Normal 5 9 2 5" xfId="16687"/>
    <cellStyle name="Normal 5 9 2 6" xfId="19599"/>
    <cellStyle name="Normal 5 9 3" xfId="3129"/>
    <cellStyle name="Normal 5 9 3 2" xfId="34724"/>
    <cellStyle name="Normal 5 9 4" xfId="6045"/>
    <cellStyle name="Normal 5 9 5" xfId="8957"/>
    <cellStyle name="Normal 5 9 6" xfId="11871"/>
    <cellStyle name="Normal 5 9 7" xfId="14783"/>
    <cellStyle name="Normal 5 9 8" xfId="17695"/>
    <cellStyle name="Normal 5 9 9" xfId="55562"/>
    <cellStyle name="Normal 5 90" xfId="34726"/>
    <cellStyle name="Normal 5 91" xfId="34727"/>
    <cellStyle name="Normal 5 92" xfId="34728"/>
    <cellStyle name="Normal 5 93" xfId="34729"/>
    <cellStyle name="Normal 5 94" xfId="34730"/>
    <cellStyle name="Normal 5 95" xfId="34731"/>
    <cellStyle name="Normal 5 96" xfId="34732"/>
    <cellStyle name="Normal 5 97" xfId="34733"/>
    <cellStyle name="Normal 5 98" xfId="34734"/>
    <cellStyle name="Normal 5 99" xfId="34735"/>
    <cellStyle name="Normal 50" xfId="759"/>
    <cellStyle name="Normal 50 2" xfId="55145"/>
    <cellStyle name="Normal 51" xfId="760"/>
    <cellStyle name="Normal 51 2" xfId="55116"/>
    <cellStyle name="Normal 52" xfId="761"/>
    <cellStyle name="Normal 52 2" xfId="55138"/>
    <cellStyle name="Normal 53" xfId="762"/>
    <cellStyle name="Normal 53 2" xfId="55109"/>
    <cellStyle name="Normal 54" xfId="763"/>
    <cellStyle name="Normal 54 2" xfId="55131"/>
    <cellStyle name="Normal 55" xfId="764"/>
    <cellStyle name="Normal 55 2" xfId="55098"/>
    <cellStyle name="Normal 56" xfId="765"/>
    <cellStyle name="Normal 56 2" xfId="55147"/>
    <cellStyle name="Normal 57" xfId="766"/>
    <cellStyle name="Normal 57 2" xfId="55148"/>
    <cellStyle name="Normal 58" xfId="767"/>
    <cellStyle name="Normal 58 2" xfId="55149"/>
    <cellStyle name="Normal 59" xfId="768"/>
    <cellStyle name="Normal 59 2" xfId="55150"/>
    <cellStyle name="Normal 6" xfId="769"/>
    <cellStyle name="Normal 6 10" xfId="2020"/>
    <cellStyle name="Normal 6 10 2" xfId="4937"/>
    <cellStyle name="Normal 6 10 2 2" xfId="34737"/>
    <cellStyle name="Normal 6 10 3" xfId="7851"/>
    <cellStyle name="Normal 6 10 3 2" xfId="34736"/>
    <cellStyle name="Normal 6 10 4" xfId="10765"/>
    <cellStyle name="Normal 6 10 5" xfId="13677"/>
    <cellStyle name="Normal 6 10 6" xfId="16589"/>
    <cellStyle name="Normal 6 10 7" xfId="19501"/>
    <cellStyle name="Normal 6 10 8" xfId="55601"/>
    <cellStyle name="Normal 6 100" xfId="34738"/>
    <cellStyle name="Normal 6 101" xfId="34739"/>
    <cellStyle name="Normal 6 102" xfId="34740"/>
    <cellStyle name="Normal 6 103" xfId="34741"/>
    <cellStyle name="Normal 6 104" xfId="34742"/>
    <cellStyle name="Normal 6 105" xfId="34743"/>
    <cellStyle name="Normal 6 106" xfId="34744"/>
    <cellStyle name="Normal 6 107" xfId="34745"/>
    <cellStyle name="Normal 6 108" xfId="34746"/>
    <cellStyle name="Normal 6 109" xfId="34747"/>
    <cellStyle name="Normal 6 11" xfId="4041"/>
    <cellStyle name="Normal 6 11 2" xfId="6955"/>
    <cellStyle name="Normal 6 11 2 2" xfId="34749"/>
    <cellStyle name="Normal 6 11 3" xfId="9869"/>
    <cellStyle name="Normal 6 11 3 2" xfId="34748"/>
    <cellStyle name="Normal 6 11 4" xfId="12781"/>
    <cellStyle name="Normal 6 11 5" xfId="15693"/>
    <cellStyle name="Normal 6 11 6" xfId="18605"/>
    <cellStyle name="Normal 6 110" xfId="17597"/>
    <cellStyle name="Normal 6 111" xfId="1065"/>
    <cellStyle name="Normal 6 112" xfId="54460"/>
    <cellStyle name="Normal 6 12" xfId="3031"/>
    <cellStyle name="Normal 6 12 2" xfId="34751"/>
    <cellStyle name="Normal 6 12 3" xfId="34750"/>
    <cellStyle name="Normal 6 13" xfId="5947"/>
    <cellStyle name="Normal 6 13 2" xfId="34753"/>
    <cellStyle name="Normal 6 13 3" xfId="34752"/>
    <cellStyle name="Normal 6 14" xfId="8859"/>
    <cellStyle name="Normal 6 14 2" xfId="34755"/>
    <cellStyle name="Normal 6 14 3" xfId="34754"/>
    <cellStyle name="Normal 6 15" xfId="11773"/>
    <cellStyle name="Normal 6 15 2" xfId="34757"/>
    <cellStyle name="Normal 6 15 3" xfId="34756"/>
    <cellStyle name="Normal 6 16" xfId="14685"/>
    <cellStyle name="Normal 6 16 2" xfId="34759"/>
    <cellStyle name="Normal 6 16 3" xfId="34758"/>
    <cellStyle name="Normal 6 17" xfId="34760"/>
    <cellStyle name="Normal 6 17 2" xfId="34761"/>
    <cellStyle name="Normal 6 18" xfId="34762"/>
    <cellStyle name="Normal 6 18 2" xfId="34763"/>
    <cellStyle name="Normal 6 19" xfId="34764"/>
    <cellStyle name="Normal 6 19 2" xfId="34765"/>
    <cellStyle name="Normal 6 2" xfId="770"/>
    <cellStyle name="Normal 6 2 10" xfId="1236"/>
    <cellStyle name="Normal 6 2 11" xfId="54530"/>
    <cellStyle name="Normal 6 2 2" xfId="771"/>
    <cellStyle name="Normal 6 2 2 2" xfId="5161"/>
    <cellStyle name="Normal 6 2 2 2 2" xfId="34767"/>
    <cellStyle name="Normal 6 2 2 2 3" xfId="55504"/>
    <cellStyle name="Normal 6 2 2 3" xfId="8075"/>
    <cellStyle name="Normal 6 2 2 4" xfId="10989"/>
    <cellStyle name="Normal 6 2 2 5" xfId="13901"/>
    <cellStyle name="Normal 6 2 2 6" xfId="16813"/>
    <cellStyle name="Normal 6 2 2 7" xfId="19725"/>
    <cellStyle name="Normal 6 2 2 8" xfId="2245"/>
    <cellStyle name="Normal 6 2 2 9" xfId="55123"/>
    <cellStyle name="Normal 6 2 3" xfId="4153"/>
    <cellStyle name="Normal 6 2 3 2" xfId="7067"/>
    <cellStyle name="Normal 6 2 3 3" xfId="9981"/>
    <cellStyle name="Normal 6 2 3 4" xfId="12893"/>
    <cellStyle name="Normal 6 2 3 5" xfId="15805"/>
    <cellStyle name="Normal 6 2 3 6" xfId="18717"/>
    <cellStyle name="Normal 6 2 3 7" xfId="55237"/>
    <cellStyle name="Normal 6 2 4" xfId="3255"/>
    <cellStyle name="Normal 6 2 4 2" xfId="34766"/>
    <cellStyle name="Normal 6 2 4 3" xfId="55503"/>
    <cellStyle name="Normal 6 2 5" xfId="6171"/>
    <cellStyle name="Normal 6 2 5 2" xfId="55794"/>
    <cellStyle name="Normal 6 2 6" xfId="9083"/>
    <cellStyle name="Normal 6 2 7" xfId="11997"/>
    <cellStyle name="Normal 6 2 8" xfId="14909"/>
    <cellStyle name="Normal 6 2 9" xfId="17821"/>
    <cellStyle name="Normal 6 20" xfId="34768"/>
    <cellStyle name="Normal 6 20 2" xfId="34769"/>
    <cellStyle name="Normal 6 21" xfId="34770"/>
    <cellStyle name="Normal 6 21 2" xfId="34771"/>
    <cellStyle name="Normal 6 22" xfId="34772"/>
    <cellStyle name="Normal 6 22 2" xfId="34773"/>
    <cellStyle name="Normal 6 23" xfId="34774"/>
    <cellStyle name="Normal 6 23 2" xfId="34775"/>
    <cellStyle name="Normal 6 24" xfId="34776"/>
    <cellStyle name="Normal 6 24 2" xfId="34777"/>
    <cellStyle name="Normal 6 25" xfId="34778"/>
    <cellStyle name="Normal 6 25 2" xfId="34779"/>
    <cellStyle name="Normal 6 26" xfId="34780"/>
    <cellStyle name="Normal 6 26 2" xfId="34781"/>
    <cellStyle name="Normal 6 27" xfId="34782"/>
    <cellStyle name="Normal 6 27 2" xfId="34783"/>
    <cellStyle name="Normal 6 28" xfId="34784"/>
    <cellStyle name="Normal 6 28 2" xfId="34785"/>
    <cellStyle name="Normal 6 29" xfId="34786"/>
    <cellStyle name="Normal 6 29 2" xfId="34787"/>
    <cellStyle name="Normal 6 3" xfId="772"/>
    <cellStyle name="Normal 6 3 10" xfId="1348"/>
    <cellStyle name="Normal 6 3 11" xfId="54550"/>
    <cellStyle name="Normal 6 3 2" xfId="773"/>
    <cellStyle name="Normal 6 3 2 2" xfId="5273"/>
    <cellStyle name="Normal 6 3 2 2 2" xfId="34789"/>
    <cellStyle name="Normal 6 3 2 3" xfId="8187"/>
    <cellStyle name="Normal 6 3 2 4" xfId="11101"/>
    <cellStyle name="Normal 6 3 2 5" xfId="14013"/>
    <cellStyle name="Normal 6 3 2 6" xfId="16925"/>
    <cellStyle name="Normal 6 3 2 7" xfId="19837"/>
    <cellStyle name="Normal 6 3 2 8" xfId="2357"/>
    <cellStyle name="Normal 6 3 2 9" xfId="55506"/>
    <cellStyle name="Normal 6 3 3" xfId="4265"/>
    <cellStyle name="Normal 6 3 3 2" xfId="7179"/>
    <cellStyle name="Normal 6 3 3 3" xfId="10093"/>
    <cellStyle name="Normal 6 3 3 4" xfId="13005"/>
    <cellStyle name="Normal 6 3 3 5" xfId="15917"/>
    <cellStyle name="Normal 6 3 3 6" xfId="18829"/>
    <cellStyle name="Normal 6 3 3 7" xfId="55505"/>
    <cellStyle name="Normal 6 3 4" xfId="3367"/>
    <cellStyle name="Normal 6 3 4 2" xfId="34788"/>
    <cellStyle name="Normal 6 3 4 3" xfId="55690"/>
    <cellStyle name="Normal 6 3 5" xfId="6283"/>
    <cellStyle name="Normal 6 3 6" xfId="9195"/>
    <cellStyle name="Normal 6 3 7" xfId="12109"/>
    <cellStyle name="Normal 6 3 8" xfId="15021"/>
    <cellStyle name="Normal 6 3 9" xfId="17933"/>
    <cellStyle name="Normal 6 30" xfId="34790"/>
    <cellStyle name="Normal 6 30 2" xfId="34791"/>
    <cellStyle name="Normal 6 31" xfId="34792"/>
    <cellStyle name="Normal 6 31 2" xfId="34793"/>
    <cellStyle name="Normal 6 32" xfId="34794"/>
    <cellStyle name="Normal 6 32 2" xfId="34795"/>
    <cellStyle name="Normal 6 33" xfId="34796"/>
    <cellStyle name="Normal 6 33 2" xfId="34797"/>
    <cellStyle name="Normal 6 34" xfId="34798"/>
    <cellStyle name="Normal 6 34 2" xfId="34799"/>
    <cellStyle name="Normal 6 35" xfId="34800"/>
    <cellStyle name="Normal 6 35 2" xfId="34801"/>
    <cellStyle name="Normal 6 36" xfId="34802"/>
    <cellStyle name="Normal 6 36 2" xfId="34803"/>
    <cellStyle name="Normal 6 37" xfId="34804"/>
    <cellStyle name="Normal 6 37 2" xfId="34805"/>
    <cellStyle name="Normal 6 38" xfId="34806"/>
    <cellStyle name="Normal 6 38 2" xfId="34807"/>
    <cellStyle name="Normal 6 39" xfId="34808"/>
    <cellStyle name="Normal 6 39 2" xfId="34809"/>
    <cellStyle name="Normal 6 4" xfId="774"/>
    <cellStyle name="Normal 6 4 10" xfId="1460"/>
    <cellStyle name="Normal 6 4 11" xfId="54573"/>
    <cellStyle name="Normal 6 4 2" xfId="2469"/>
    <cellStyle name="Normal 6 4 2 2" xfId="5385"/>
    <cellStyle name="Normal 6 4 2 2 2" xfId="34811"/>
    <cellStyle name="Normal 6 4 2 3" xfId="8299"/>
    <cellStyle name="Normal 6 4 2 4" xfId="11213"/>
    <cellStyle name="Normal 6 4 2 5" xfId="14125"/>
    <cellStyle name="Normal 6 4 2 6" xfId="17037"/>
    <cellStyle name="Normal 6 4 2 7" xfId="19949"/>
    <cellStyle name="Normal 6 4 2 8" xfId="55507"/>
    <cellStyle name="Normal 6 4 3" xfId="4377"/>
    <cellStyle name="Normal 6 4 3 2" xfId="7291"/>
    <cellStyle name="Normal 6 4 3 3" xfId="10205"/>
    <cellStyle name="Normal 6 4 3 4" xfId="13117"/>
    <cellStyle name="Normal 6 4 3 5" xfId="16029"/>
    <cellStyle name="Normal 6 4 3 6" xfId="18941"/>
    <cellStyle name="Normal 6 4 4" xfId="3479"/>
    <cellStyle name="Normal 6 4 4 2" xfId="34810"/>
    <cellStyle name="Normal 6 4 5" xfId="6395"/>
    <cellStyle name="Normal 6 4 6" xfId="9307"/>
    <cellStyle name="Normal 6 4 7" xfId="12221"/>
    <cellStyle name="Normal 6 4 8" xfId="15133"/>
    <cellStyle name="Normal 6 4 9" xfId="18045"/>
    <cellStyle name="Normal 6 40" xfId="34812"/>
    <cellStyle name="Normal 6 40 2" xfId="34813"/>
    <cellStyle name="Normal 6 41" xfId="34814"/>
    <cellStyle name="Normal 6 41 2" xfId="34815"/>
    <cellStyle name="Normal 6 42" xfId="34816"/>
    <cellStyle name="Normal 6 42 2" xfId="34817"/>
    <cellStyle name="Normal 6 43" xfId="34818"/>
    <cellStyle name="Normal 6 43 2" xfId="34819"/>
    <cellStyle name="Normal 6 44" xfId="34820"/>
    <cellStyle name="Normal 6 44 2" xfId="34821"/>
    <cellStyle name="Normal 6 45" xfId="34822"/>
    <cellStyle name="Normal 6 46" xfId="34823"/>
    <cellStyle name="Normal 6 47" xfId="34824"/>
    <cellStyle name="Normal 6 48" xfId="34825"/>
    <cellStyle name="Normal 6 49" xfId="34826"/>
    <cellStyle name="Normal 6 5" xfId="775"/>
    <cellStyle name="Normal 6 5 10" xfId="1572"/>
    <cellStyle name="Normal 6 5 11" xfId="54635"/>
    <cellStyle name="Normal 6 5 2" xfId="2581"/>
    <cellStyle name="Normal 6 5 2 2" xfId="5497"/>
    <cellStyle name="Normal 6 5 2 2 2" xfId="34828"/>
    <cellStyle name="Normal 6 5 2 3" xfId="8411"/>
    <cellStyle name="Normal 6 5 2 4" xfId="11325"/>
    <cellStyle name="Normal 6 5 2 5" xfId="14237"/>
    <cellStyle name="Normal 6 5 2 6" xfId="17149"/>
    <cellStyle name="Normal 6 5 2 7" xfId="20061"/>
    <cellStyle name="Normal 6 5 2 8" xfId="55508"/>
    <cellStyle name="Normal 6 5 3" xfId="4489"/>
    <cellStyle name="Normal 6 5 3 2" xfId="7403"/>
    <cellStyle name="Normal 6 5 3 3" xfId="10317"/>
    <cellStyle name="Normal 6 5 3 4" xfId="13229"/>
    <cellStyle name="Normal 6 5 3 5" xfId="16141"/>
    <cellStyle name="Normal 6 5 3 6" xfId="19053"/>
    <cellStyle name="Normal 6 5 4" xfId="3591"/>
    <cellStyle name="Normal 6 5 4 2" xfId="34827"/>
    <cellStyle name="Normal 6 5 5" xfId="6507"/>
    <cellStyle name="Normal 6 5 6" xfId="9419"/>
    <cellStyle name="Normal 6 5 7" xfId="12333"/>
    <cellStyle name="Normal 6 5 8" xfId="15245"/>
    <cellStyle name="Normal 6 5 9" xfId="18157"/>
    <cellStyle name="Normal 6 50" xfId="34829"/>
    <cellStyle name="Normal 6 51" xfId="34830"/>
    <cellStyle name="Normal 6 52" xfId="34831"/>
    <cellStyle name="Normal 6 53" xfId="34832"/>
    <cellStyle name="Normal 6 54" xfId="34833"/>
    <cellStyle name="Normal 6 55" xfId="34834"/>
    <cellStyle name="Normal 6 56" xfId="34835"/>
    <cellStyle name="Normal 6 57" xfId="34836"/>
    <cellStyle name="Normal 6 58" xfId="34837"/>
    <cellStyle name="Normal 6 59" xfId="34838"/>
    <cellStyle name="Normal 6 6" xfId="776"/>
    <cellStyle name="Normal 6 6 10" xfId="1684"/>
    <cellStyle name="Normal 6 6 11" xfId="54784"/>
    <cellStyle name="Normal 6 6 2" xfId="2693"/>
    <cellStyle name="Normal 6 6 2 2" xfId="5609"/>
    <cellStyle name="Normal 6 6 2 2 2" xfId="34840"/>
    <cellStyle name="Normal 6 6 2 3" xfId="8523"/>
    <cellStyle name="Normal 6 6 2 4" xfId="11437"/>
    <cellStyle name="Normal 6 6 2 5" xfId="14349"/>
    <cellStyle name="Normal 6 6 2 6" xfId="17261"/>
    <cellStyle name="Normal 6 6 2 7" xfId="20173"/>
    <cellStyle name="Normal 6 6 2 8" xfId="55509"/>
    <cellStyle name="Normal 6 6 3" xfId="4601"/>
    <cellStyle name="Normal 6 6 3 2" xfId="7515"/>
    <cellStyle name="Normal 6 6 3 3" xfId="10429"/>
    <cellStyle name="Normal 6 6 3 4" xfId="13341"/>
    <cellStyle name="Normal 6 6 3 5" xfId="16253"/>
    <cellStyle name="Normal 6 6 3 6" xfId="19165"/>
    <cellStyle name="Normal 6 6 4" xfId="3703"/>
    <cellStyle name="Normal 6 6 4 2" xfId="34839"/>
    <cellStyle name="Normal 6 6 5" xfId="6619"/>
    <cellStyle name="Normal 6 6 6" xfId="9531"/>
    <cellStyle name="Normal 6 6 7" xfId="12445"/>
    <cellStyle name="Normal 6 6 8" xfId="15357"/>
    <cellStyle name="Normal 6 6 9" xfId="18269"/>
    <cellStyle name="Normal 6 60" xfId="34841"/>
    <cellStyle name="Normal 6 61" xfId="34842"/>
    <cellStyle name="Normal 6 62" xfId="34843"/>
    <cellStyle name="Normal 6 63" xfId="34844"/>
    <cellStyle name="Normal 6 64" xfId="34845"/>
    <cellStyle name="Normal 6 65" xfId="34846"/>
    <cellStyle name="Normal 6 66" xfId="34847"/>
    <cellStyle name="Normal 6 67" xfId="34848"/>
    <cellStyle name="Normal 6 68" xfId="34849"/>
    <cellStyle name="Normal 6 69" xfId="34850"/>
    <cellStyle name="Normal 6 7" xfId="1796"/>
    <cellStyle name="Normal 6 7 10" xfId="55218"/>
    <cellStyle name="Normal 6 7 2" xfId="2805"/>
    <cellStyle name="Normal 6 7 2 2" xfId="5721"/>
    <cellStyle name="Normal 6 7 2 2 2" xfId="34852"/>
    <cellStyle name="Normal 6 7 2 3" xfId="8635"/>
    <cellStyle name="Normal 6 7 2 4" xfId="11549"/>
    <cellStyle name="Normal 6 7 2 5" xfId="14461"/>
    <cellStyle name="Normal 6 7 2 6" xfId="17373"/>
    <cellStyle name="Normal 6 7 2 7" xfId="20285"/>
    <cellStyle name="Normal 6 7 3" xfId="4713"/>
    <cellStyle name="Normal 6 7 3 2" xfId="7627"/>
    <cellStyle name="Normal 6 7 3 3" xfId="10541"/>
    <cellStyle name="Normal 6 7 3 4" xfId="13453"/>
    <cellStyle name="Normal 6 7 3 5" xfId="16365"/>
    <cellStyle name="Normal 6 7 3 6" xfId="19277"/>
    <cellStyle name="Normal 6 7 4" xfId="3815"/>
    <cellStyle name="Normal 6 7 4 2" xfId="34851"/>
    <cellStyle name="Normal 6 7 5" xfId="6731"/>
    <cellStyle name="Normal 6 7 6" xfId="9643"/>
    <cellStyle name="Normal 6 7 7" xfId="12557"/>
    <cellStyle name="Normal 6 7 8" xfId="15469"/>
    <cellStyle name="Normal 6 7 9" xfId="18381"/>
    <cellStyle name="Normal 6 70" xfId="34853"/>
    <cellStyle name="Normal 6 71" xfId="34854"/>
    <cellStyle name="Normal 6 72" xfId="34855"/>
    <cellStyle name="Normal 6 73" xfId="34856"/>
    <cellStyle name="Normal 6 74" xfId="34857"/>
    <cellStyle name="Normal 6 75" xfId="34858"/>
    <cellStyle name="Normal 6 76" xfId="34859"/>
    <cellStyle name="Normal 6 77" xfId="34860"/>
    <cellStyle name="Normal 6 78" xfId="34861"/>
    <cellStyle name="Normal 6 79" xfId="34862"/>
    <cellStyle name="Normal 6 8" xfId="1908"/>
    <cellStyle name="Normal 6 8 10" xfId="55502"/>
    <cellStyle name="Normal 6 8 2" xfId="2917"/>
    <cellStyle name="Normal 6 8 2 2" xfId="5833"/>
    <cellStyle name="Normal 6 8 2 2 2" xfId="34864"/>
    <cellStyle name="Normal 6 8 2 3" xfId="8747"/>
    <cellStyle name="Normal 6 8 2 4" xfId="11661"/>
    <cellStyle name="Normal 6 8 2 5" xfId="14573"/>
    <cellStyle name="Normal 6 8 2 6" xfId="17485"/>
    <cellStyle name="Normal 6 8 2 7" xfId="20397"/>
    <cellStyle name="Normal 6 8 3" xfId="4825"/>
    <cellStyle name="Normal 6 8 3 2" xfId="7739"/>
    <cellStyle name="Normal 6 8 3 3" xfId="10653"/>
    <cellStyle name="Normal 6 8 3 4" xfId="13565"/>
    <cellStyle name="Normal 6 8 3 5" xfId="16477"/>
    <cellStyle name="Normal 6 8 3 6" xfId="19389"/>
    <cellStyle name="Normal 6 8 4" xfId="3927"/>
    <cellStyle name="Normal 6 8 4 2" xfId="34863"/>
    <cellStyle name="Normal 6 8 5" xfId="6843"/>
    <cellStyle name="Normal 6 8 6" xfId="9755"/>
    <cellStyle name="Normal 6 8 7" xfId="12669"/>
    <cellStyle name="Normal 6 8 8" xfId="15581"/>
    <cellStyle name="Normal 6 8 9" xfId="18493"/>
    <cellStyle name="Normal 6 80" xfId="34865"/>
    <cellStyle name="Normal 6 81" xfId="34866"/>
    <cellStyle name="Normal 6 82" xfId="34867"/>
    <cellStyle name="Normal 6 83" xfId="34868"/>
    <cellStyle name="Normal 6 84" xfId="34869"/>
    <cellStyle name="Normal 6 85" xfId="34870"/>
    <cellStyle name="Normal 6 86" xfId="34871"/>
    <cellStyle name="Normal 6 87" xfId="34872"/>
    <cellStyle name="Normal 6 88" xfId="34873"/>
    <cellStyle name="Normal 6 89" xfId="34874"/>
    <cellStyle name="Normal 6 9" xfId="2133"/>
    <cellStyle name="Normal 6 9 2" xfId="5049"/>
    <cellStyle name="Normal 6 9 2 2" xfId="7963"/>
    <cellStyle name="Normal 6 9 2 2 2" xfId="34876"/>
    <cellStyle name="Normal 6 9 2 3" xfId="10877"/>
    <cellStyle name="Normal 6 9 2 4" xfId="13789"/>
    <cellStyle name="Normal 6 9 2 5" xfId="16701"/>
    <cellStyle name="Normal 6 9 2 6" xfId="19613"/>
    <cellStyle name="Normal 6 9 3" xfId="3143"/>
    <cellStyle name="Normal 6 9 3 2" xfId="34875"/>
    <cellStyle name="Normal 6 9 4" xfId="6059"/>
    <cellStyle name="Normal 6 9 5" xfId="8971"/>
    <cellStyle name="Normal 6 9 6" xfId="11885"/>
    <cellStyle name="Normal 6 9 7" xfId="14797"/>
    <cellStyle name="Normal 6 9 8" xfId="17709"/>
    <cellStyle name="Normal 6 9 9" xfId="55563"/>
    <cellStyle name="Normal 6 90" xfId="34877"/>
    <cellStyle name="Normal 6 91" xfId="34878"/>
    <cellStyle name="Normal 6 92" xfId="34879"/>
    <cellStyle name="Normal 6 93" xfId="34880"/>
    <cellStyle name="Normal 6 94" xfId="34881"/>
    <cellStyle name="Normal 6 95" xfId="34882"/>
    <cellStyle name="Normal 6 96" xfId="34883"/>
    <cellStyle name="Normal 6 97" xfId="34884"/>
    <cellStyle name="Normal 6 98" xfId="34885"/>
    <cellStyle name="Normal 6 99" xfId="34886"/>
    <cellStyle name="Normal 60" xfId="777"/>
    <cellStyle name="Normal 60 2" xfId="55151"/>
    <cellStyle name="Normal 61" xfId="778"/>
    <cellStyle name="Normal 61 2" xfId="55152"/>
    <cellStyle name="Normal 62" xfId="779"/>
    <cellStyle name="Normal 62 2" xfId="55153"/>
    <cellStyle name="Normal 63" xfId="780"/>
    <cellStyle name="Normal 63 2" xfId="55154"/>
    <cellStyle name="Normal 64" xfId="781"/>
    <cellStyle name="Normal 64 2" xfId="55155"/>
    <cellStyle name="Normal 65" xfId="782"/>
    <cellStyle name="Normal 65 2" xfId="55156"/>
    <cellStyle name="Normal 66" xfId="783"/>
    <cellStyle name="Normal 66 2" xfId="55158"/>
    <cellStyle name="Normal 67" xfId="784"/>
    <cellStyle name="Normal 67 2" xfId="55159"/>
    <cellStyle name="Normal 68" xfId="785"/>
    <cellStyle name="Normal 68 2" xfId="55160"/>
    <cellStyle name="Normal 69" xfId="786"/>
    <cellStyle name="Normal 69 2" xfId="55161"/>
    <cellStyle name="Normal 7" xfId="787"/>
    <cellStyle name="Normal 7 10" xfId="2034"/>
    <cellStyle name="Normal 7 10 2" xfId="4951"/>
    <cellStyle name="Normal 7 10 2 2" xfId="34888"/>
    <cellStyle name="Normal 7 10 3" xfId="7865"/>
    <cellStyle name="Normal 7 10 3 2" xfId="34887"/>
    <cellStyle name="Normal 7 10 4" xfId="10779"/>
    <cellStyle name="Normal 7 10 5" xfId="13691"/>
    <cellStyle name="Normal 7 10 6" xfId="16603"/>
    <cellStyle name="Normal 7 10 7" xfId="19515"/>
    <cellStyle name="Normal 7 10 8" xfId="55602"/>
    <cellStyle name="Normal 7 100" xfId="34889"/>
    <cellStyle name="Normal 7 101" xfId="34890"/>
    <cellStyle name="Normal 7 102" xfId="34891"/>
    <cellStyle name="Normal 7 103" xfId="34892"/>
    <cellStyle name="Normal 7 104" xfId="34893"/>
    <cellStyle name="Normal 7 105" xfId="34894"/>
    <cellStyle name="Normal 7 106" xfId="34895"/>
    <cellStyle name="Normal 7 107" xfId="34896"/>
    <cellStyle name="Normal 7 108" xfId="34897"/>
    <cellStyle name="Normal 7 109" xfId="34898"/>
    <cellStyle name="Normal 7 11" xfId="4055"/>
    <cellStyle name="Normal 7 11 2" xfId="6969"/>
    <cellStyle name="Normal 7 11 2 2" xfId="34900"/>
    <cellStyle name="Normal 7 11 3" xfId="9883"/>
    <cellStyle name="Normal 7 11 3 2" xfId="34899"/>
    <cellStyle name="Normal 7 11 4" xfId="12795"/>
    <cellStyle name="Normal 7 11 5" xfId="15707"/>
    <cellStyle name="Normal 7 11 6" xfId="18619"/>
    <cellStyle name="Normal 7 110" xfId="17611"/>
    <cellStyle name="Normal 7 111" xfId="1079"/>
    <cellStyle name="Normal 7 112" xfId="54462"/>
    <cellStyle name="Normal 7 12" xfId="3045"/>
    <cellStyle name="Normal 7 12 2" xfId="34902"/>
    <cellStyle name="Normal 7 12 3" xfId="34901"/>
    <cellStyle name="Normal 7 13" xfId="5961"/>
    <cellStyle name="Normal 7 13 2" xfId="34904"/>
    <cellStyle name="Normal 7 13 3" xfId="34903"/>
    <cellStyle name="Normal 7 14" xfId="8873"/>
    <cellStyle name="Normal 7 14 2" xfId="34906"/>
    <cellStyle name="Normal 7 14 3" xfId="34905"/>
    <cellStyle name="Normal 7 15" xfId="11787"/>
    <cellStyle name="Normal 7 15 2" xfId="34908"/>
    <cellStyle name="Normal 7 15 3" xfId="34907"/>
    <cellStyle name="Normal 7 16" xfId="14699"/>
    <cellStyle name="Normal 7 16 2" xfId="34910"/>
    <cellStyle name="Normal 7 16 3" xfId="34909"/>
    <cellStyle name="Normal 7 17" xfId="34911"/>
    <cellStyle name="Normal 7 17 2" xfId="34912"/>
    <cellStyle name="Normal 7 18" xfId="34913"/>
    <cellStyle name="Normal 7 18 2" xfId="34914"/>
    <cellStyle name="Normal 7 19" xfId="34915"/>
    <cellStyle name="Normal 7 19 2" xfId="34916"/>
    <cellStyle name="Normal 7 2" xfId="788"/>
    <cellStyle name="Normal 7 2 10" xfId="1250"/>
    <cellStyle name="Normal 7 2 11" xfId="54531"/>
    <cellStyle name="Normal 7 2 2" xfId="789"/>
    <cellStyle name="Normal 7 2 2 2" xfId="5175"/>
    <cellStyle name="Normal 7 2 2 2 2" xfId="34918"/>
    <cellStyle name="Normal 7 2 2 2 3" xfId="55512"/>
    <cellStyle name="Normal 7 2 2 3" xfId="8089"/>
    <cellStyle name="Normal 7 2 2 4" xfId="11003"/>
    <cellStyle name="Normal 7 2 2 5" xfId="13915"/>
    <cellStyle name="Normal 7 2 2 6" xfId="16827"/>
    <cellStyle name="Normal 7 2 2 7" xfId="19739"/>
    <cellStyle name="Normal 7 2 2 8" xfId="2259"/>
    <cellStyle name="Normal 7 2 2 9" xfId="55124"/>
    <cellStyle name="Normal 7 2 3" xfId="4167"/>
    <cellStyle name="Normal 7 2 3 2" xfId="7081"/>
    <cellStyle name="Normal 7 2 3 3" xfId="9995"/>
    <cellStyle name="Normal 7 2 3 4" xfId="12907"/>
    <cellStyle name="Normal 7 2 3 5" xfId="15819"/>
    <cellStyle name="Normal 7 2 3 6" xfId="18731"/>
    <cellStyle name="Normal 7 2 3 7" xfId="55238"/>
    <cellStyle name="Normal 7 2 4" xfId="3269"/>
    <cellStyle name="Normal 7 2 4 2" xfId="34917"/>
    <cellStyle name="Normal 7 2 4 3" xfId="55511"/>
    <cellStyle name="Normal 7 2 5" xfId="6185"/>
    <cellStyle name="Normal 7 2 5 2" xfId="55795"/>
    <cellStyle name="Normal 7 2 6" xfId="9097"/>
    <cellStyle name="Normal 7 2 7" xfId="12011"/>
    <cellStyle name="Normal 7 2 8" xfId="14923"/>
    <cellStyle name="Normal 7 2 9" xfId="17835"/>
    <cellStyle name="Normal 7 20" xfId="34919"/>
    <cellStyle name="Normal 7 20 2" xfId="34920"/>
    <cellStyle name="Normal 7 21" xfId="34921"/>
    <cellStyle name="Normal 7 21 2" xfId="34922"/>
    <cellStyle name="Normal 7 22" xfId="34923"/>
    <cellStyle name="Normal 7 22 2" xfId="34924"/>
    <cellStyle name="Normal 7 23" xfId="34925"/>
    <cellStyle name="Normal 7 23 2" xfId="34926"/>
    <cellStyle name="Normal 7 24" xfId="34927"/>
    <cellStyle name="Normal 7 24 2" xfId="34928"/>
    <cellStyle name="Normal 7 25" xfId="34929"/>
    <cellStyle name="Normal 7 25 2" xfId="34930"/>
    <cellStyle name="Normal 7 26" xfId="34931"/>
    <cellStyle name="Normal 7 26 2" xfId="34932"/>
    <cellStyle name="Normal 7 27" xfId="34933"/>
    <cellStyle name="Normal 7 27 2" xfId="34934"/>
    <cellStyle name="Normal 7 28" xfId="34935"/>
    <cellStyle name="Normal 7 28 2" xfId="34936"/>
    <cellStyle name="Normal 7 29" xfId="34937"/>
    <cellStyle name="Normal 7 29 2" xfId="34938"/>
    <cellStyle name="Normal 7 3" xfId="790"/>
    <cellStyle name="Normal 7 3 10" xfId="1362"/>
    <cellStyle name="Normal 7 3 11" xfId="54551"/>
    <cellStyle name="Normal 7 3 2" xfId="791"/>
    <cellStyle name="Normal 7 3 2 2" xfId="5287"/>
    <cellStyle name="Normal 7 3 2 2 2" xfId="34940"/>
    <cellStyle name="Normal 7 3 2 3" xfId="8201"/>
    <cellStyle name="Normal 7 3 2 4" xfId="11115"/>
    <cellStyle name="Normal 7 3 2 5" xfId="14027"/>
    <cellStyle name="Normal 7 3 2 6" xfId="16939"/>
    <cellStyle name="Normal 7 3 2 7" xfId="19851"/>
    <cellStyle name="Normal 7 3 2 8" xfId="2371"/>
    <cellStyle name="Normal 7 3 2 9" xfId="55514"/>
    <cellStyle name="Normal 7 3 3" xfId="4279"/>
    <cellStyle name="Normal 7 3 3 2" xfId="7193"/>
    <cellStyle name="Normal 7 3 3 3" xfId="10107"/>
    <cellStyle name="Normal 7 3 3 4" xfId="13019"/>
    <cellStyle name="Normal 7 3 3 5" xfId="15931"/>
    <cellStyle name="Normal 7 3 3 6" xfId="18843"/>
    <cellStyle name="Normal 7 3 3 7" xfId="55513"/>
    <cellStyle name="Normal 7 3 4" xfId="3381"/>
    <cellStyle name="Normal 7 3 4 2" xfId="34939"/>
    <cellStyle name="Normal 7 3 4 3" xfId="55886"/>
    <cellStyle name="Normal 7 3 5" xfId="6297"/>
    <cellStyle name="Normal 7 3 6" xfId="9209"/>
    <cellStyle name="Normal 7 3 7" xfId="12123"/>
    <cellStyle name="Normal 7 3 8" xfId="15035"/>
    <cellStyle name="Normal 7 3 9" xfId="17947"/>
    <cellStyle name="Normal 7 30" xfId="34941"/>
    <cellStyle name="Normal 7 30 2" xfId="34942"/>
    <cellStyle name="Normal 7 31" xfId="34943"/>
    <cellStyle name="Normal 7 31 2" xfId="34944"/>
    <cellStyle name="Normal 7 32" xfId="34945"/>
    <cellStyle name="Normal 7 32 2" xfId="34946"/>
    <cellStyle name="Normal 7 33" xfId="34947"/>
    <cellStyle name="Normal 7 33 2" xfId="34948"/>
    <cellStyle name="Normal 7 34" xfId="34949"/>
    <cellStyle name="Normal 7 34 2" xfId="34950"/>
    <cellStyle name="Normal 7 35" xfId="34951"/>
    <cellStyle name="Normal 7 35 2" xfId="34952"/>
    <cellStyle name="Normal 7 36" xfId="34953"/>
    <cellStyle name="Normal 7 36 2" xfId="34954"/>
    <cellStyle name="Normal 7 37" xfId="34955"/>
    <cellStyle name="Normal 7 37 2" xfId="34956"/>
    <cellStyle name="Normal 7 38" xfId="34957"/>
    <cellStyle name="Normal 7 38 2" xfId="34958"/>
    <cellStyle name="Normal 7 39" xfId="34959"/>
    <cellStyle name="Normal 7 39 2" xfId="34960"/>
    <cellStyle name="Normal 7 4" xfId="792"/>
    <cellStyle name="Normal 7 4 10" xfId="1474"/>
    <cellStyle name="Normal 7 4 11" xfId="54574"/>
    <cellStyle name="Normal 7 4 2" xfId="2483"/>
    <cellStyle name="Normal 7 4 2 2" xfId="5399"/>
    <cellStyle name="Normal 7 4 2 2 2" xfId="34962"/>
    <cellStyle name="Normal 7 4 2 3" xfId="8313"/>
    <cellStyle name="Normal 7 4 2 4" xfId="11227"/>
    <cellStyle name="Normal 7 4 2 5" xfId="14139"/>
    <cellStyle name="Normal 7 4 2 6" xfId="17051"/>
    <cellStyle name="Normal 7 4 2 7" xfId="19963"/>
    <cellStyle name="Normal 7 4 2 8" xfId="55515"/>
    <cellStyle name="Normal 7 4 3" xfId="4391"/>
    <cellStyle name="Normal 7 4 3 2" xfId="7305"/>
    <cellStyle name="Normal 7 4 3 3" xfId="10219"/>
    <cellStyle name="Normal 7 4 3 4" xfId="13131"/>
    <cellStyle name="Normal 7 4 3 5" xfId="16043"/>
    <cellStyle name="Normal 7 4 3 6" xfId="18955"/>
    <cellStyle name="Normal 7 4 4" xfId="3493"/>
    <cellStyle name="Normal 7 4 4 2" xfId="34961"/>
    <cellStyle name="Normal 7 4 5" xfId="6409"/>
    <cellStyle name="Normal 7 4 6" xfId="9321"/>
    <cellStyle name="Normal 7 4 7" xfId="12235"/>
    <cellStyle name="Normal 7 4 8" xfId="15147"/>
    <cellStyle name="Normal 7 4 9" xfId="18059"/>
    <cellStyle name="Normal 7 40" xfId="34963"/>
    <cellStyle name="Normal 7 40 2" xfId="34964"/>
    <cellStyle name="Normal 7 41" xfId="34965"/>
    <cellStyle name="Normal 7 41 2" xfId="34966"/>
    <cellStyle name="Normal 7 42" xfId="34967"/>
    <cellStyle name="Normal 7 42 2" xfId="34968"/>
    <cellStyle name="Normal 7 43" xfId="34969"/>
    <cellStyle name="Normal 7 43 2" xfId="34970"/>
    <cellStyle name="Normal 7 44" xfId="34971"/>
    <cellStyle name="Normal 7 44 2" xfId="34972"/>
    <cellStyle name="Normal 7 45" xfId="34973"/>
    <cellStyle name="Normal 7 46" xfId="34974"/>
    <cellStyle name="Normal 7 47" xfId="34975"/>
    <cellStyle name="Normal 7 48" xfId="34976"/>
    <cellStyle name="Normal 7 49" xfId="34977"/>
    <cellStyle name="Normal 7 5" xfId="793"/>
    <cellStyle name="Normal 7 5 10" xfId="1586"/>
    <cellStyle name="Normal 7 5 11" xfId="54636"/>
    <cellStyle name="Normal 7 5 2" xfId="2595"/>
    <cellStyle name="Normal 7 5 2 2" xfId="5511"/>
    <cellStyle name="Normal 7 5 2 2 2" xfId="34979"/>
    <cellStyle name="Normal 7 5 2 3" xfId="8425"/>
    <cellStyle name="Normal 7 5 2 4" xfId="11339"/>
    <cellStyle name="Normal 7 5 2 5" xfId="14251"/>
    <cellStyle name="Normal 7 5 2 6" xfId="17163"/>
    <cellStyle name="Normal 7 5 2 7" xfId="20075"/>
    <cellStyle name="Normal 7 5 2 8" xfId="55516"/>
    <cellStyle name="Normal 7 5 3" xfId="4503"/>
    <cellStyle name="Normal 7 5 3 2" xfId="7417"/>
    <cellStyle name="Normal 7 5 3 3" xfId="10331"/>
    <cellStyle name="Normal 7 5 3 4" xfId="13243"/>
    <cellStyle name="Normal 7 5 3 5" xfId="16155"/>
    <cellStyle name="Normal 7 5 3 6" xfId="19067"/>
    <cellStyle name="Normal 7 5 4" xfId="3605"/>
    <cellStyle name="Normal 7 5 4 2" xfId="34978"/>
    <cellStyle name="Normal 7 5 5" xfId="6521"/>
    <cellStyle name="Normal 7 5 6" xfId="9433"/>
    <cellStyle name="Normal 7 5 7" xfId="12347"/>
    <cellStyle name="Normal 7 5 8" xfId="15259"/>
    <cellStyle name="Normal 7 5 9" xfId="18171"/>
    <cellStyle name="Normal 7 50" xfId="34980"/>
    <cellStyle name="Normal 7 51" xfId="34981"/>
    <cellStyle name="Normal 7 52" xfId="34982"/>
    <cellStyle name="Normal 7 53" xfId="34983"/>
    <cellStyle name="Normal 7 54" xfId="34984"/>
    <cellStyle name="Normal 7 55" xfId="34985"/>
    <cellStyle name="Normal 7 56" xfId="34986"/>
    <cellStyle name="Normal 7 57" xfId="34987"/>
    <cellStyle name="Normal 7 58" xfId="34988"/>
    <cellStyle name="Normal 7 59" xfId="34989"/>
    <cellStyle name="Normal 7 6" xfId="794"/>
    <cellStyle name="Normal 7 6 10" xfId="1698"/>
    <cellStyle name="Normal 7 6 11" xfId="54785"/>
    <cellStyle name="Normal 7 6 2" xfId="2707"/>
    <cellStyle name="Normal 7 6 2 2" xfId="5623"/>
    <cellStyle name="Normal 7 6 2 2 2" xfId="34991"/>
    <cellStyle name="Normal 7 6 2 3" xfId="8537"/>
    <cellStyle name="Normal 7 6 2 4" xfId="11451"/>
    <cellStyle name="Normal 7 6 2 5" xfId="14363"/>
    <cellStyle name="Normal 7 6 2 6" xfId="17275"/>
    <cellStyle name="Normal 7 6 2 7" xfId="20187"/>
    <cellStyle name="Normal 7 6 2 8" xfId="55517"/>
    <cellStyle name="Normal 7 6 3" xfId="4615"/>
    <cellStyle name="Normal 7 6 3 2" xfId="7529"/>
    <cellStyle name="Normal 7 6 3 3" xfId="10443"/>
    <cellStyle name="Normal 7 6 3 4" xfId="13355"/>
    <cellStyle name="Normal 7 6 3 5" xfId="16267"/>
    <cellStyle name="Normal 7 6 3 6" xfId="19179"/>
    <cellStyle name="Normal 7 6 4" xfId="3717"/>
    <cellStyle name="Normal 7 6 4 2" xfId="34990"/>
    <cellStyle name="Normal 7 6 5" xfId="6633"/>
    <cellStyle name="Normal 7 6 6" xfId="9545"/>
    <cellStyle name="Normal 7 6 7" xfId="12459"/>
    <cellStyle name="Normal 7 6 8" xfId="15371"/>
    <cellStyle name="Normal 7 6 9" xfId="18283"/>
    <cellStyle name="Normal 7 60" xfId="34992"/>
    <cellStyle name="Normal 7 61" xfId="34993"/>
    <cellStyle name="Normal 7 62" xfId="34994"/>
    <cellStyle name="Normal 7 63" xfId="34995"/>
    <cellStyle name="Normal 7 64" xfId="34996"/>
    <cellStyle name="Normal 7 65" xfId="34997"/>
    <cellStyle name="Normal 7 66" xfId="34998"/>
    <cellStyle name="Normal 7 67" xfId="34999"/>
    <cellStyle name="Normal 7 68" xfId="35000"/>
    <cellStyle name="Normal 7 69" xfId="35001"/>
    <cellStyle name="Normal 7 7" xfId="1810"/>
    <cellStyle name="Normal 7 7 10" xfId="55219"/>
    <cellStyle name="Normal 7 7 2" xfId="2819"/>
    <cellStyle name="Normal 7 7 2 2" xfId="5735"/>
    <cellStyle name="Normal 7 7 2 2 2" xfId="35003"/>
    <cellStyle name="Normal 7 7 2 3" xfId="8649"/>
    <cellStyle name="Normal 7 7 2 4" xfId="11563"/>
    <cellStyle name="Normal 7 7 2 5" xfId="14475"/>
    <cellStyle name="Normal 7 7 2 6" xfId="17387"/>
    <cellStyle name="Normal 7 7 2 7" xfId="20299"/>
    <cellStyle name="Normal 7 7 3" xfId="4727"/>
    <cellStyle name="Normal 7 7 3 2" xfId="7641"/>
    <cellStyle name="Normal 7 7 3 3" xfId="10555"/>
    <cellStyle name="Normal 7 7 3 4" xfId="13467"/>
    <cellStyle name="Normal 7 7 3 5" xfId="16379"/>
    <cellStyle name="Normal 7 7 3 6" xfId="19291"/>
    <cellStyle name="Normal 7 7 4" xfId="3829"/>
    <cellStyle name="Normal 7 7 4 2" xfId="35002"/>
    <cellStyle name="Normal 7 7 5" xfId="6745"/>
    <cellStyle name="Normal 7 7 6" xfId="9657"/>
    <cellStyle name="Normal 7 7 7" xfId="12571"/>
    <cellStyle name="Normal 7 7 8" xfId="15483"/>
    <cellStyle name="Normal 7 7 9" xfId="18395"/>
    <cellStyle name="Normal 7 70" xfId="35004"/>
    <cellStyle name="Normal 7 71" xfId="35005"/>
    <cellStyle name="Normal 7 72" xfId="35006"/>
    <cellStyle name="Normal 7 73" xfId="35007"/>
    <cellStyle name="Normal 7 74" xfId="35008"/>
    <cellStyle name="Normal 7 75" xfId="35009"/>
    <cellStyle name="Normal 7 76" xfId="35010"/>
    <cellStyle name="Normal 7 77" xfId="35011"/>
    <cellStyle name="Normal 7 78" xfId="35012"/>
    <cellStyle name="Normal 7 79" xfId="35013"/>
    <cellStyle name="Normal 7 8" xfId="1922"/>
    <cellStyle name="Normal 7 8 10" xfId="55510"/>
    <cellStyle name="Normal 7 8 2" xfId="2931"/>
    <cellStyle name="Normal 7 8 2 2" xfId="5847"/>
    <cellStyle name="Normal 7 8 2 2 2" xfId="35015"/>
    <cellStyle name="Normal 7 8 2 3" xfId="8761"/>
    <cellStyle name="Normal 7 8 2 4" xfId="11675"/>
    <cellStyle name="Normal 7 8 2 5" xfId="14587"/>
    <cellStyle name="Normal 7 8 2 6" xfId="17499"/>
    <cellStyle name="Normal 7 8 2 7" xfId="20411"/>
    <cellStyle name="Normal 7 8 3" xfId="4839"/>
    <cellStyle name="Normal 7 8 3 2" xfId="7753"/>
    <cellStyle name="Normal 7 8 3 3" xfId="10667"/>
    <cellStyle name="Normal 7 8 3 4" xfId="13579"/>
    <cellStyle name="Normal 7 8 3 5" xfId="16491"/>
    <cellStyle name="Normal 7 8 3 6" xfId="19403"/>
    <cellStyle name="Normal 7 8 4" xfId="3941"/>
    <cellStyle name="Normal 7 8 4 2" xfId="35014"/>
    <cellStyle name="Normal 7 8 5" xfId="6857"/>
    <cellStyle name="Normal 7 8 6" xfId="9769"/>
    <cellStyle name="Normal 7 8 7" xfId="12683"/>
    <cellStyle name="Normal 7 8 8" xfId="15595"/>
    <cellStyle name="Normal 7 8 9" xfId="18507"/>
    <cellStyle name="Normal 7 80" xfId="35016"/>
    <cellStyle name="Normal 7 81" xfId="35017"/>
    <cellStyle name="Normal 7 82" xfId="35018"/>
    <cellStyle name="Normal 7 83" xfId="35019"/>
    <cellStyle name="Normal 7 84" xfId="35020"/>
    <cellStyle name="Normal 7 85" xfId="35021"/>
    <cellStyle name="Normal 7 86" xfId="35022"/>
    <cellStyle name="Normal 7 87" xfId="35023"/>
    <cellStyle name="Normal 7 88" xfId="35024"/>
    <cellStyle name="Normal 7 89" xfId="35025"/>
    <cellStyle name="Normal 7 9" xfId="2147"/>
    <cellStyle name="Normal 7 9 2" xfId="5063"/>
    <cellStyle name="Normal 7 9 2 2" xfId="7977"/>
    <cellStyle name="Normal 7 9 2 2 2" xfId="35027"/>
    <cellStyle name="Normal 7 9 2 3" xfId="10891"/>
    <cellStyle name="Normal 7 9 2 4" xfId="13803"/>
    <cellStyle name="Normal 7 9 2 5" xfId="16715"/>
    <cellStyle name="Normal 7 9 2 6" xfId="19627"/>
    <cellStyle name="Normal 7 9 3" xfId="3157"/>
    <cellStyle name="Normal 7 9 3 2" xfId="35026"/>
    <cellStyle name="Normal 7 9 4" xfId="6073"/>
    <cellStyle name="Normal 7 9 5" xfId="8985"/>
    <cellStyle name="Normal 7 9 6" xfId="11899"/>
    <cellStyle name="Normal 7 9 7" xfId="14811"/>
    <cellStyle name="Normal 7 9 8" xfId="17723"/>
    <cellStyle name="Normal 7 9 9" xfId="55564"/>
    <cellStyle name="Normal 7 90" xfId="35028"/>
    <cellStyle name="Normal 7 91" xfId="35029"/>
    <cellStyle name="Normal 7 92" xfId="35030"/>
    <cellStyle name="Normal 7 93" xfId="35031"/>
    <cellStyle name="Normal 7 94" xfId="35032"/>
    <cellStyle name="Normal 7 95" xfId="35033"/>
    <cellStyle name="Normal 7 96" xfId="35034"/>
    <cellStyle name="Normal 7 97" xfId="35035"/>
    <cellStyle name="Normal 7 98" xfId="35036"/>
    <cellStyle name="Normal 7 99" xfId="35037"/>
    <cellStyle name="Normal 70" xfId="795"/>
    <cellStyle name="Normal 70 2" xfId="55162"/>
    <cellStyle name="Normal 71" xfId="796"/>
    <cellStyle name="Normal 71 2" xfId="55163"/>
    <cellStyle name="Normal 72" xfId="797"/>
    <cellStyle name="Normal 72 2" xfId="55164"/>
    <cellStyle name="Normal 73" xfId="798"/>
    <cellStyle name="Normal 73 2" xfId="55165"/>
    <cellStyle name="Normal 74" xfId="799"/>
    <cellStyle name="Normal 74 2" xfId="55166"/>
    <cellStyle name="Normal 75" xfId="800"/>
    <cellStyle name="Normal 75 2" xfId="55167"/>
    <cellStyle name="Normal 76" xfId="801"/>
    <cellStyle name="Normal 76 2" xfId="55168"/>
    <cellStyle name="Normal 77" xfId="802"/>
    <cellStyle name="Normal 77 2" xfId="55169"/>
    <cellStyle name="Normal 78" xfId="803"/>
    <cellStyle name="Normal 78 2" xfId="55170"/>
    <cellStyle name="Normal 79" xfId="804"/>
    <cellStyle name="Normal 79 2" xfId="55171"/>
    <cellStyle name="Normal 8" xfId="805"/>
    <cellStyle name="Normal 8 10" xfId="2048"/>
    <cellStyle name="Normal 8 10 2" xfId="4965"/>
    <cellStyle name="Normal 8 10 2 2" xfId="35039"/>
    <cellStyle name="Normal 8 10 3" xfId="7879"/>
    <cellStyle name="Normal 8 10 3 2" xfId="35038"/>
    <cellStyle name="Normal 8 10 4" xfId="10793"/>
    <cellStyle name="Normal 8 10 5" xfId="13705"/>
    <cellStyle name="Normal 8 10 6" xfId="16617"/>
    <cellStyle name="Normal 8 10 7" xfId="19529"/>
    <cellStyle name="Normal 8 10 8" xfId="55603"/>
    <cellStyle name="Normal 8 100" xfId="35040"/>
    <cellStyle name="Normal 8 101" xfId="35041"/>
    <cellStyle name="Normal 8 102" xfId="35042"/>
    <cellStyle name="Normal 8 103" xfId="35043"/>
    <cellStyle name="Normal 8 104" xfId="35044"/>
    <cellStyle name="Normal 8 105" xfId="35045"/>
    <cellStyle name="Normal 8 106" xfId="35046"/>
    <cellStyle name="Normal 8 107" xfId="35047"/>
    <cellStyle name="Normal 8 108" xfId="35048"/>
    <cellStyle name="Normal 8 109" xfId="35049"/>
    <cellStyle name="Normal 8 11" xfId="4069"/>
    <cellStyle name="Normal 8 11 2" xfId="6983"/>
    <cellStyle name="Normal 8 11 2 2" xfId="35051"/>
    <cellStyle name="Normal 8 11 3" xfId="9897"/>
    <cellStyle name="Normal 8 11 3 2" xfId="35050"/>
    <cellStyle name="Normal 8 11 4" xfId="12809"/>
    <cellStyle name="Normal 8 11 5" xfId="15721"/>
    <cellStyle name="Normal 8 11 6" xfId="18633"/>
    <cellStyle name="Normal 8 110" xfId="17625"/>
    <cellStyle name="Normal 8 111" xfId="1093"/>
    <cellStyle name="Normal 8 112" xfId="54468"/>
    <cellStyle name="Normal 8 12" xfId="3059"/>
    <cellStyle name="Normal 8 12 2" xfId="35053"/>
    <cellStyle name="Normal 8 12 3" xfId="35052"/>
    <cellStyle name="Normal 8 13" xfId="5975"/>
    <cellStyle name="Normal 8 13 2" xfId="35055"/>
    <cellStyle name="Normal 8 13 3" xfId="35054"/>
    <cellStyle name="Normal 8 14" xfId="8887"/>
    <cellStyle name="Normal 8 14 2" xfId="35057"/>
    <cellStyle name="Normal 8 14 3" xfId="35056"/>
    <cellStyle name="Normal 8 15" xfId="11801"/>
    <cellStyle name="Normal 8 15 2" xfId="35059"/>
    <cellStyle name="Normal 8 15 3" xfId="35058"/>
    <cellStyle name="Normal 8 16" xfId="14713"/>
    <cellStyle name="Normal 8 16 2" xfId="35061"/>
    <cellStyle name="Normal 8 16 3" xfId="35060"/>
    <cellStyle name="Normal 8 17" xfId="35062"/>
    <cellStyle name="Normal 8 17 2" xfId="35063"/>
    <cellStyle name="Normal 8 18" xfId="35064"/>
    <cellStyle name="Normal 8 18 2" xfId="35065"/>
    <cellStyle name="Normal 8 19" xfId="35066"/>
    <cellStyle name="Normal 8 19 2" xfId="35067"/>
    <cellStyle name="Normal 8 2" xfId="806"/>
    <cellStyle name="Normal 8 2 10" xfId="1264"/>
    <cellStyle name="Normal 8 2 11" xfId="54532"/>
    <cellStyle name="Normal 8 2 2" xfId="807"/>
    <cellStyle name="Normal 8 2 2 2" xfId="5189"/>
    <cellStyle name="Normal 8 2 2 2 2" xfId="35069"/>
    <cellStyle name="Normal 8 2 2 2 3" xfId="55520"/>
    <cellStyle name="Normal 8 2 2 3" xfId="8103"/>
    <cellStyle name="Normal 8 2 2 4" xfId="11017"/>
    <cellStyle name="Normal 8 2 2 5" xfId="13929"/>
    <cellStyle name="Normal 8 2 2 6" xfId="16841"/>
    <cellStyle name="Normal 8 2 2 7" xfId="19753"/>
    <cellStyle name="Normal 8 2 2 8" xfId="2273"/>
    <cellStyle name="Normal 8 2 2 9" xfId="55125"/>
    <cellStyle name="Normal 8 2 3" xfId="4181"/>
    <cellStyle name="Normal 8 2 3 2" xfId="7095"/>
    <cellStyle name="Normal 8 2 3 3" xfId="10009"/>
    <cellStyle name="Normal 8 2 3 4" xfId="12921"/>
    <cellStyle name="Normal 8 2 3 5" xfId="15833"/>
    <cellStyle name="Normal 8 2 3 6" xfId="18745"/>
    <cellStyle name="Normal 8 2 3 7" xfId="55239"/>
    <cellStyle name="Normal 8 2 4" xfId="3283"/>
    <cellStyle name="Normal 8 2 4 2" xfId="35068"/>
    <cellStyle name="Normal 8 2 4 3" xfId="55519"/>
    <cellStyle name="Normal 8 2 5" xfId="6199"/>
    <cellStyle name="Normal 8 2 5 2" xfId="55796"/>
    <cellStyle name="Normal 8 2 6" xfId="9111"/>
    <cellStyle name="Normal 8 2 7" xfId="12025"/>
    <cellStyle name="Normal 8 2 8" xfId="14937"/>
    <cellStyle name="Normal 8 2 9" xfId="17849"/>
    <cellStyle name="Normal 8 20" xfId="35070"/>
    <cellStyle name="Normal 8 20 2" xfId="35071"/>
    <cellStyle name="Normal 8 21" xfId="35072"/>
    <cellStyle name="Normal 8 21 2" xfId="35073"/>
    <cellStyle name="Normal 8 22" xfId="35074"/>
    <cellStyle name="Normal 8 22 2" xfId="35075"/>
    <cellStyle name="Normal 8 23" xfId="35076"/>
    <cellStyle name="Normal 8 23 2" xfId="35077"/>
    <cellStyle name="Normal 8 24" xfId="35078"/>
    <cellStyle name="Normal 8 24 2" xfId="35079"/>
    <cellStyle name="Normal 8 25" xfId="35080"/>
    <cellStyle name="Normal 8 25 2" xfId="35081"/>
    <cellStyle name="Normal 8 26" xfId="35082"/>
    <cellStyle name="Normal 8 26 2" xfId="35083"/>
    <cellStyle name="Normal 8 27" xfId="35084"/>
    <cellStyle name="Normal 8 27 2" xfId="35085"/>
    <cellStyle name="Normal 8 28" xfId="35086"/>
    <cellStyle name="Normal 8 28 2" xfId="35087"/>
    <cellStyle name="Normal 8 29" xfId="35088"/>
    <cellStyle name="Normal 8 29 2" xfId="35089"/>
    <cellStyle name="Normal 8 3" xfId="808"/>
    <cellStyle name="Normal 8 3 10" xfId="1376"/>
    <cellStyle name="Normal 8 3 11" xfId="54552"/>
    <cellStyle name="Normal 8 3 2" xfId="809"/>
    <cellStyle name="Normal 8 3 2 2" xfId="5301"/>
    <cellStyle name="Normal 8 3 2 2 2" xfId="35091"/>
    <cellStyle name="Normal 8 3 2 3" xfId="8215"/>
    <cellStyle name="Normal 8 3 2 4" xfId="11129"/>
    <cellStyle name="Normal 8 3 2 5" xfId="14041"/>
    <cellStyle name="Normal 8 3 2 6" xfId="16953"/>
    <cellStyle name="Normal 8 3 2 7" xfId="19865"/>
    <cellStyle name="Normal 8 3 2 8" xfId="2385"/>
    <cellStyle name="Normal 8 3 2 9" xfId="55522"/>
    <cellStyle name="Normal 8 3 3" xfId="4293"/>
    <cellStyle name="Normal 8 3 3 2" xfId="7207"/>
    <cellStyle name="Normal 8 3 3 3" xfId="10121"/>
    <cellStyle name="Normal 8 3 3 4" xfId="13033"/>
    <cellStyle name="Normal 8 3 3 5" xfId="15945"/>
    <cellStyle name="Normal 8 3 3 6" xfId="18857"/>
    <cellStyle name="Normal 8 3 3 7" xfId="55521"/>
    <cellStyle name="Normal 8 3 4" xfId="3395"/>
    <cellStyle name="Normal 8 3 4 2" xfId="35090"/>
    <cellStyle name="Normal 8 3 4 3" xfId="55697"/>
    <cellStyle name="Normal 8 3 5" xfId="6311"/>
    <cellStyle name="Normal 8 3 6" xfId="9223"/>
    <cellStyle name="Normal 8 3 7" xfId="12137"/>
    <cellStyle name="Normal 8 3 8" xfId="15049"/>
    <cellStyle name="Normal 8 3 9" xfId="17961"/>
    <cellStyle name="Normal 8 30" xfId="35092"/>
    <cellStyle name="Normal 8 30 2" xfId="35093"/>
    <cellStyle name="Normal 8 31" xfId="35094"/>
    <cellStyle name="Normal 8 31 2" xfId="35095"/>
    <cellStyle name="Normal 8 32" xfId="35096"/>
    <cellStyle name="Normal 8 32 2" xfId="35097"/>
    <cellStyle name="Normal 8 33" xfId="35098"/>
    <cellStyle name="Normal 8 33 2" xfId="35099"/>
    <cellStyle name="Normal 8 34" xfId="35100"/>
    <cellStyle name="Normal 8 34 2" xfId="35101"/>
    <cellStyle name="Normal 8 35" xfId="35102"/>
    <cellStyle name="Normal 8 35 2" xfId="35103"/>
    <cellStyle name="Normal 8 36" xfId="35104"/>
    <cellStyle name="Normal 8 36 2" xfId="35105"/>
    <cellStyle name="Normal 8 37" xfId="35106"/>
    <cellStyle name="Normal 8 37 2" xfId="35107"/>
    <cellStyle name="Normal 8 38" xfId="35108"/>
    <cellStyle name="Normal 8 38 2" xfId="35109"/>
    <cellStyle name="Normal 8 39" xfId="35110"/>
    <cellStyle name="Normal 8 39 2" xfId="35111"/>
    <cellStyle name="Normal 8 4" xfId="810"/>
    <cellStyle name="Normal 8 4 10" xfId="1488"/>
    <cellStyle name="Normal 8 4 11" xfId="54575"/>
    <cellStyle name="Normal 8 4 2" xfId="2497"/>
    <cellStyle name="Normal 8 4 2 2" xfId="5413"/>
    <cellStyle name="Normal 8 4 2 2 2" xfId="35113"/>
    <cellStyle name="Normal 8 4 2 3" xfId="8327"/>
    <cellStyle name="Normal 8 4 2 4" xfId="11241"/>
    <cellStyle name="Normal 8 4 2 5" xfId="14153"/>
    <cellStyle name="Normal 8 4 2 6" xfId="17065"/>
    <cellStyle name="Normal 8 4 2 7" xfId="19977"/>
    <cellStyle name="Normal 8 4 2 8" xfId="55523"/>
    <cellStyle name="Normal 8 4 3" xfId="4405"/>
    <cellStyle name="Normal 8 4 3 2" xfId="7319"/>
    <cellStyle name="Normal 8 4 3 3" xfId="10233"/>
    <cellStyle name="Normal 8 4 3 4" xfId="13145"/>
    <cellStyle name="Normal 8 4 3 5" xfId="16057"/>
    <cellStyle name="Normal 8 4 3 6" xfId="18969"/>
    <cellStyle name="Normal 8 4 4" xfId="3507"/>
    <cellStyle name="Normal 8 4 4 2" xfId="35112"/>
    <cellStyle name="Normal 8 4 5" xfId="6423"/>
    <cellStyle name="Normal 8 4 6" xfId="9335"/>
    <cellStyle name="Normal 8 4 7" xfId="12249"/>
    <cellStyle name="Normal 8 4 8" xfId="15161"/>
    <cellStyle name="Normal 8 4 9" xfId="18073"/>
    <cellStyle name="Normal 8 40" xfId="35114"/>
    <cellStyle name="Normal 8 40 2" xfId="35115"/>
    <cellStyle name="Normal 8 41" xfId="35116"/>
    <cellStyle name="Normal 8 41 2" xfId="35117"/>
    <cellStyle name="Normal 8 42" xfId="35118"/>
    <cellStyle name="Normal 8 42 2" xfId="35119"/>
    <cellStyle name="Normal 8 43" xfId="35120"/>
    <cellStyle name="Normal 8 43 2" xfId="35121"/>
    <cellStyle name="Normal 8 44" xfId="35122"/>
    <cellStyle name="Normal 8 44 2" xfId="35123"/>
    <cellStyle name="Normal 8 45" xfId="35124"/>
    <cellStyle name="Normal 8 46" xfId="35125"/>
    <cellStyle name="Normal 8 47" xfId="35126"/>
    <cellStyle name="Normal 8 48" xfId="35127"/>
    <cellStyle name="Normal 8 49" xfId="35128"/>
    <cellStyle name="Normal 8 5" xfId="811"/>
    <cellStyle name="Normal 8 5 10" xfId="1600"/>
    <cellStyle name="Normal 8 5 11" xfId="54637"/>
    <cellStyle name="Normal 8 5 2" xfId="2609"/>
    <cellStyle name="Normal 8 5 2 2" xfId="5525"/>
    <cellStyle name="Normal 8 5 2 2 2" xfId="35130"/>
    <cellStyle name="Normal 8 5 2 3" xfId="8439"/>
    <cellStyle name="Normal 8 5 2 4" xfId="11353"/>
    <cellStyle name="Normal 8 5 2 5" xfId="14265"/>
    <cellStyle name="Normal 8 5 2 6" xfId="17177"/>
    <cellStyle name="Normal 8 5 2 7" xfId="20089"/>
    <cellStyle name="Normal 8 5 2 8" xfId="55524"/>
    <cellStyle name="Normal 8 5 3" xfId="4517"/>
    <cellStyle name="Normal 8 5 3 2" xfId="7431"/>
    <cellStyle name="Normal 8 5 3 3" xfId="10345"/>
    <cellStyle name="Normal 8 5 3 4" xfId="13257"/>
    <cellStyle name="Normal 8 5 3 5" xfId="16169"/>
    <cellStyle name="Normal 8 5 3 6" xfId="19081"/>
    <cellStyle name="Normal 8 5 4" xfId="3619"/>
    <cellStyle name="Normal 8 5 4 2" xfId="35129"/>
    <cellStyle name="Normal 8 5 5" xfId="6535"/>
    <cellStyle name="Normal 8 5 6" xfId="9447"/>
    <cellStyle name="Normal 8 5 7" xfId="12361"/>
    <cellStyle name="Normal 8 5 8" xfId="15273"/>
    <cellStyle name="Normal 8 5 9" xfId="18185"/>
    <cellStyle name="Normal 8 50" xfId="35131"/>
    <cellStyle name="Normal 8 51" xfId="35132"/>
    <cellStyle name="Normal 8 52" xfId="35133"/>
    <cellStyle name="Normal 8 53" xfId="35134"/>
    <cellStyle name="Normal 8 54" xfId="35135"/>
    <cellStyle name="Normal 8 55" xfId="35136"/>
    <cellStyle name="Normal 8 56" xfId="35137"/>
    <cellStyle name="Normal 8 57" xfId="35138"/>
    <cellStyle name="Normal 8 58" xfId="35139"/>
    <cellStyle name="Normal 8 59" xfId="35140"/>
    <cellStyle name="Normal 8 6" xfId="812"/>
    <cellStyle name="Normal 8 6 10" xfId="1712"/>
    <cellStyle name="Normal 8 6 11" xfId="54786"/>
    <cellStyle name="Normal 8 6 2" xfId="2721"/>
    <cellStyle name="Normal 8 6 2 2" xfId="5637"/>
    <cellStyle name="Normal 8 6 2 2 2" xfId="35142"/>
    <cellStyle name="Normal 8 6 2 3" xfId="8551"/>
    <cellStyle name="Normal 8 6 2 4" xfId="11465"/>
    <cellStyle name="Normal 8 6 2 5" xfId="14377"/>
    <cellStyle name="Normal 8 6 2 6" xfId="17289"/>
    <cellStyle name="Normal 8 6 2 7" xfId="20201"/>
    <cellStyle name="Normal 8 6 2 8" xfId="55525"/>
    <cellStyle name="Normal 8 6 3" xfId="4629"/>
    <cellStyle name="Normal 8 6 3 2" xfId="7543"/>
    <cellStyle name="Normal 8 6 3 3" xfId="10457"/>
    <cellStyle name="Normal 8 6 3 4" xfId="13369"/>
    <cellStyle name="Normal 8 6 3 5" xfId="16281"/>
    <cellStyle name="Normal 8 6 3 6" xfId="19193"/>
    <cellStyle name="Normal 8 6 4" xfId="3731"/>
    <cellStyle name="Normal 8 6 4 2" xfId="35141"/>
    <cellStyle name="Normal 8 6 5" xfId="6647"/>
    <cellStyle name="Normal 8 6 6" xfId="9559"/>
    <cellStyle name="Normal 8 6 7" xfId="12473"/>
    <cellStyle name="Normal 8 6 8" xfId="15385"/>
    <cellStyle name="Normal 8 6 9" xfId="18297"/>
    <cellStyle name="Normal 8 60" xfId="35143"/>
    <cellStyle name="Normal 8 61" xfId="35144"/>
    <cellStyle name="Normal 8 62" xfId="35145"/>
    <cellStyle name="Normal 8 63" xfId="35146"/>
    <cellStyle name="Normal 8 64" xfId="35147"/>
    <cellStyle name="Normal 8 65" xfId="35148"/>
    <cellStyle name="Normal 8 66" xfId="35149"/>
    <cellStyle name="Normal 8 67" xfId="35150"/>
    <cellStyle name="Normal 8 68" xfId="35151"/>
    <cellStyle name="Normal 8 69" xfId="35152"/>
    <cellStyle name="Normal 8 7" xfId="1824"/>
    <cellStyle name="Normal 8 7 10" xfId="55220"/>
    <cellStyle name="Normal 8 7 2" xfId="2833"/>
    <cellStyle name="Normal 8 7 2 2" xfId="5749"/>
    <cellStyle name="Normal 8 7 2 2 2" xfId="35154"/>
    <cellStyle name="Normal 8 7 2 3" xfId="8663"/>
    <cellStyle name="Normal 8 7 2 4" xfId="11577"/>
    <cellStyle name="Normal 8 7 2 5" xfId="14489"/>
    <cellStyle name="Normal 8 7 2 6" xfId="17401"/>
    <cellStyle name="Normal 8 7 2 7" xfId="20313"/>
    <cellStyle name="Normal 8 7 3" xfId="4741"/>
    <cellStyle name="Normal 8 7 3 2" xfId="7655"/>
    <cellStyle name="Normal 8 7 3 3" xfId="10569"/>
    <cellStyle name="Normal 8 7 3 4" xfId="13481"/>
    <cellStyle name="Normal 8 7 3 5" xfId="16393"/>
    <cellStyle name="Normal 8 7 3 6" xfId="19305"/>
    <cellStyle name="Normal 8 7 4" xfId="3843"/>
    <cellStyle name="Normal 8 7 4 2" xfId="35153"/>
    <cellStyle name="Normal 8 7 5" xfId="6759"/>
    <cellStyle name="Normal 8 7 6" xfId="9671"/>
    <cellStyle name="Normal 8 7 7" xfId="12585"/>
    <cellStyle name="Normal 8 7 8" xfId="15497"/>
    <cellStyle name="Normal 8 7 9" xfId="18409"/>
    <cellStyle name="Normal 8 70" xfId="35155"/>
    <cellStyle name="Normal 8 71" xfId="35156"/>
    <cellStyle name="Normal 8 72" xfId="35157"/>
    <cellStyle name="Normal 8 73" xfId="35158"/>
    <cellStyle name="Normal 8 74" xfId="35159"/>
    <cellStyle name="Normal 8 75" xfId="35160"/>
    <cellStyle name="Normal 8 76" xfId="35161"/>
    <cellStyle name="Normal 8 77" xfId="35162"/>
    <cellStyle name="Normal 8 78" xfId="35163"/>
    <cellStyle name="Normal 8 79" xfId="35164"/>
    <cellStyle name="Normal 8 8" xfId="1936"/>
    <cellStyle name="Normal 8 8 10" xfId="55518"/>
    <cellStyle name="Normal 8 8 2" xfId="2945"/>
    <cellStyle name="Normal 8 8 2 2" xfId="5861"/>
    <cellStyle name="Normal 8 8 2 2 2" xfId="35166"/>
    <cellStyle name="Normal 8 8 2 3" xfId="8775"/>
    <cellStyle name="Normal 8 8 2 4" xfId="11689"/>
    <cellStyle name="Normal 8 8 2 5" xfId="14601"/>
    <cellStyle name="Normal 8 8 2 6" xfId="17513"/>
    <cellStyle name="Normal 8 8 2 7" xfId="20425"/>
    <cellStyle name="Normal 8 8 3" xfId="4853"/>
    <cellStyle name="Normal 8 8 3 2" xfId="7767"/>
    <cellStyle name="Normal 8 8 3 3" xfId="10681"/>
    <cellStyle name="Normal 8 8 3 4" xfId="13593"/>
    <cellStyle name="Normal 8 8 3 5" xfId="16505"/>
    <cellStyle name="Normal 8 8 3 6" xfId="19417"/>
    <cellStyle name="Normal 8 8 4" xfId="3955"/>
    <cellStyle name="Normal 8 8 4 2" xfId="35165"/>
    <cellStyle name="Normal 8 8 5" xfId="6871"/>
    <cellStyle name="Normal 8 8 6" xfId="9783"/>
    <cellStyle name="Normal 8 8 7" xfId="12697"/>
    <cellStyle name="Normal 8 8 8" xfId="15609"/>
    <cellStyle name="Normal 8 8 9" xfId="18521"/>
    <cellStyle name="Normal 8 80" xfId="35167"/>
    <cellStyle name="Normal 8 81" xfId="35168"/>
    <cellStyle name="Normal 8 82" xfId="35169"/>
    <cellStyle name="Normal 8 83" xfId="35170"/>
    <cellStyle name="Normal 8 84" xfId="35171"/>
    <cellStyle name="Normal 8 85" xfId="35172"/>
    <cellStyle name="Normal 8 86" xfId="35173"/>
    <cellStyle name="Normal 8 87" xfId="35174"/>
    <cellStyle name="Normal 8 88" xfId="35175"/>
    <cellStyle name="Normal 8 89" xfId="35176"/>
    <cellStyle name="Normal 8 9" xfId="2161"/>
    <cellStyle name="Normal 8 9 2" xfId="5077"/>
    <cellStyle name="Normal 8 9 2 2" xfId="7991"/>
    <cellStyle name="Normal 8 9 2 2 2" xfId="35178"/>
    <cellStyle name="Normal 8 9 2 3" xfId="10905"/>
    <cellStyle name="Normal 8 9 2 4" xfId="13817"/>
    <cellStyle name="Normal 8 9 2 5" xfId="16729"/>
    <cellStyle name="Normal 8 9 2 6" xfId="19641"/>
    <cellStyle name="Normal 8 9 3" xfId="3171"/>
    <cellStyle name="Normal 8 9 3 2" xfId="35177"/>
    <cellStyle name="Normal 8 9 4" xfId="6087"/>
    <cellStyle name="Normal 8 9 5" xfId="8999"/>
    <cellStyle name="Normal 8 9 6" xfId="11913"/>
    <cellStyle name="Normal 8 9 7" xfId="14825"/>
    <cellStyle name="Normal 8 9 8" xfId="17737"/>
    <cellStyle name="Normal 8 9 9" xfId="55565"/>
    <cellStyle name="Normal 8 90" xfId="35179"/>
    <cellStyle name="Normal 8 91" xfId="35180"/>
    <cellStyle name="Normal 8 92" xfId="35181"/>
    <cellStyle name="Normal 8 93" xfId="35182"/>
    <cellStyle name="Normal 8 94" xfId="35183"/>
    <cellStyle name="Normal 8 95" xfId="35184"/>
    <cellStyle name="Normal 8 96" xfId="35185"/>
    <cellStyle name="Normal 8 97" xfId="35186"/>
    <cellStyle name="Normal 8 98" xfId="35187"/>
    <cellStyle name="Normal 8 99" xfId="35188"/>
    <cellStyle name="Normal 80" xfId="813"/>
    <cellStyle name="Normal 80 2" xfId="55174"/>
    <cellStyle name="Normal 81" xfId="814"/>
    <cellStyle name="Normal 81 2" xfId="55172"/>
    <cellStyle name="Normal 82" xfId="815"/>
    <cellStyle name="Normal 82 2" xfId="55175"/>
    <cellStyle name="Normal 83" xfId="816"/>
    <cellStyle name="Normal 83 2" xfId="55173"/>
    <cellStyle name="Normal 83 3" xfId="55754"/>
    <cellStyle name="Normal 84" xfId="817"/>
    <cellStyle name="Normal 84 2" xfId="54554"/>
    <cellStyle name="Normal 84 3" xfId="55526"/>
    <cellStyle name="Normal 84 4" xfId="54475"/>
    <cellStyle name="Normal 85" xfId="818"/>
    <cellStyle name="Normal 85 2" xfId="54557"/>
    <cellStyle name="Normal 85 3" xfId="54477"/>
    <cellStyle name="Normal 86" xfId="819"/>
    <cellStyle name="Normal 86 2" xfId="54555"/>
    <cellStyle name="Normal 86 3" xfId="54543"/>
    <cellStyle name="Normal 87" xfId="820"/>
    <cellStyle name="Normal 87 2" xfId="54556"/>
    <cellStyle name="Normal 87 3" xfId="54476"/>
    <cellStyle name="Normal 88" xfId="821"/>
    <cellStyle name="Normal 89" xfId="822"/>
    <cellStyle name="Normal 9" xfId="823"/>
    <cellStyle name="Normal 9 10" xfId="2062"/>
    <cellStyle name="Normal 9 10 2" xfId="4979"/>
    <cellStyle name="Normal 9 10 2 2" xfId="35190"/>
    <cellStyle name="Normal 9 10 3" xfId="7893"/>
    <cellStyle name="Normal 9 10 3 2" xfId="35189"/>
    <cellStyle name="Normal 9 10 4" xfId="10807"/>
    <cellStyle name="Normal 9 10 5" xfId="13719"/>
    <cellStyle name="Normal 9 10 6" xfId="16631"/>
    <cellStyle name="Normal 9 10 7" xfId="19543"/>
    <cellStyle name="Normal 9 10 8" xfId="55604"/>
    <cellStyle name="Normal 9 100" xfId="35191"/>
    <cellStyle name="Normal 9 101" xfId="35192"/>
    <cellStyle name="Normal 9 102" xfId="35193"/>
    <cellStyle name="Normal 9 103" xfId="35194"/>
    <cellStyle name="Normal 9 104" xfId="35195"/>
    <cellStyle name="Normal 9 105" xfId="35196"/>
    <cellStyle name="Normal 9 106" xfId="35197"/>
    <cellStyle name="Normal 9 107" xfId="35198"/>
    <cellStyle name="Normal 9 108" xfId="35199"/>
    <cellStyle name="Normal 9 109" xfId="35200"/>
    <cellStyle name="Normal 9 11" xfId="4083"/>
    <cellStyle name="Normal 9 11 2" xfId="6997"/>
    <cellStyle name="Normal 9 11 2 2" xfId="35202"/>
    <cellStyle name="Normal 9 11 3" xfId="9911"/>
    <cellStyle name="Normal 9 11 3 2" xfId="35201"/>
    <cellStyle name="Normal 9 11 4" xfId="12823"/>
    <cellStyle name="Normal 9 11 5" xfId="15735"/>
    <cellStyle name="Normal 9 11 6" xfId="18647"/>
    <cellStyle name="Normal 9 110" xfId="35203"/>
    <cellStyle name="Normal 9 111" xfId="35204"/>
    <cellStyle name="Normal 9 112" xfId="17639"/>
    <cellStyle name="Normal 9 113" xfId="1107"/>
    <cellStyle name="Normal 9 114" xfId="54463"/>
    <cellStyle name="Normal 9 12" xfId="3073"/>
    <cellStyle name="Normal 9 12 2" xfId="35206"/>
    <cellStyle name="Normal 9 12 3" xfId="35205"/>
    <cellStyle name="Normal 9 13" xfId="5989"/>
    <cellStyle name="Normal 9 13 2" xfId="35208"/>
    <cellStyle name="Normal 9 13 3" xfId="35207"/>
    <cellStyle name="Normal 9 14" xfId="8901"/>
    <cellStyle name="Normal 9 14 2" xfId="35210"/>
    <cellStyle name="Normal 9 14 3" xfId="35209"/>
    <cellStyle name="Normal 9 15" xfId="11815"/>
    <cellStyle name="Normal 9 15 2" xfId="35212"/>
    <cellStyle name="Normal 9 15 3" xfId="35211"/>
    <cellStyle name="Normal 9 16" xfId="14727"/>
    <cellStyle name="Normal 9 16 2" xfId="35214"/>
    <cellStyle name="Normal 9 16 3" xfId="35213"/>
    <cellStyle name="Normal 9 17" xfId="35215"/>
    <cellStyle name="Normal 9 17 2" xfId="35216"/>
    <cellStyle name="Normal 9 18" xfId="35217"/>
    <cellStyle name="Normal 9 18 2" xfId="35218"/>
    <cellStyle name="Normal 9 19" xfId="35219"/>
    <cellStyle name="Normal 9 19 2" xfId="35220"/>
    <cellStyle name="Normal 9 2" xfId="1278"/>
    <cellStyle name="Normal 9 2 10" xfId="35222"/>
    <cellStyle name="Normal 9 2 11" xfId="35223"/>
    <cellStyle name="Normal 9 2 12" xfId="35224"/>
    <cellStyle name="Normal 9 2 13" xfId="35225"/>
    <cellStyle name="Normal 9 2 14" xfId="35226"/>
    <cellStyle name="Normal 9 2 15" xfId="35227"/>
    <cellStyle name="Normal 9 2 16" xfId="35228"/>
    <cellStyle name="Normal 9 2 17" xfId="35229"/>
    <cellStyle name="Normal 9 2 18" xfId="35230"/>
    <cellStyle name="Normal 9 2 19" xfId="35231"/>
    <cellStyle name="Normal 9 2 2" xfId="2287"/>
    <cellStyle name="Normal 9 2 2 2" xfId="5203"/>
    <cellStyle name="Normal 9 2 2 2 2" xfId="35232"/>
    <cellStyle name="Normal 9 2 2 3" xfId="8117"/>
    <cellStyle name="Normal 9 2 2 4" xfId="11031"/>
    <cellStyle name="Normal 9 2 2 5" xfId="13943"/>
    <cellStyle name="Normal 9 2 2 6" xfId="16855"/>
    <cellStyle name="Normal 9 2 2 7" xfId="19767"/>
    <cellStyle name="Normal 9 2 2 8" xfId="55126"/>
    <cellStyle name="Normal 9 2 20" xfId="35233"/>
    <cellStyle name="Normal 9 2 21" xfId="35234"/>
    <cellStyle name="Normal 9 2 22" xfId="35235"/>
    <cellStyle name="Normal 9 2 23" xfId="35236"/>
    <cellStyle name="Normal 9 2 24" xfId="35237"/>
    <cellStyle name="Normal 9 2 25" xfId="35238"/>
    <cellStyle name="Normal 9 2 26" xfId="35239"/>
    <cellStyle name="Normal 9 2 27" xfId="35240"/>
    <cellStyle name="Normal 9 2 28" xfId="35241"/>
    <cellStyle name="Normal 9 2 29" xfId="35242"/>
    <cellStyle name="Normal 9 2 3" xfId="4195"/>
    <cellStyle name="Normal 9 2 3 2" xfId="7109"/>
    <cellStyle name="Normal 9 2 3 2 2" xfId="35243"/>
    <cellStyle name="Normal 9 2 3 3" xfId="10023"/>
    <cellStyle name="Normal 9 2 3 4" xfId="12935"/>
    <cellStyle name="Normal 9 2 3 5" xfId="15847"/>
    <cellStyle name="Normal 9 2 3 6" xfId="18759"/>
    <cellStyle name="Normal 9 2 3 7" xfId="55240"/>
    <cellStyle name="Normal 9 2 30" xfId="35244"/>
    <cellStyle name="Normal 9 2 31" xfId="35245"/>
    <cellStyle name="Normal 9 2 32" xfId="35246"/>
    <cellStyle name="Normal 9 2 33" xfId="35247"/>
    <cellStyle name="Normal 9 2 34" xfId="35248"/>
    <cellStyle name="Normal 9 2 35" xfId="35249"/>
    <cellStyle name="Normal 9 2 36" xfId="35250"/>
    <cellStyle name="Normal 9 2 37" xfId="35251"/>
    <cellStyle name="Normal 9 2 38" xfId="35252"/>
    <cellStyle name="Normal 9 2 39" xfId="35253"/>
    <cellStyle name="Normal 9 2 4" xfId="3297"/>
    <cellStyle name="Normal 9 2 4 2" xfId="35254"/>
    <cellStyle name="Normal 9 2 4 3" xfId="55797"/>
    <cellStyle name="Normal 9 2 40" xfId="35255"/>
    <cellStyle name="Normal 9 2 41" xfId="35256"/>
    <cellStyle name="Normal 9 2 42" xfId="35257"/>
    <cellStyle name="Normal 9 2 43" xfId="35258"/>
    <cellStyle name="Normal 9 2 44" xfId="35259"/>
    <cellStyle name="Normal 9 2 45" xfId="35260"/>
    <cellStyle name="Normal 9 2 46" xfId="35221"/>
    <cellStyle name="Normal 9 2 47" xfId="17863"/>
    <cellStyle name="Normal 9 2 48" xfId="54534"/>
    <cellStyle name="Normal 9 2 5" xfId="6213"/>
    <cellStyle name="Normal 9 2 5 2" xfId="35261"/>
    <cellStyle name="Normal 9 2 6" xfId="9125"/>
    <cellStyle name="Normal 9 2 6 2" xfId="35262"/>
    <cellStyle name="Normal 9 2 7" xfId="12039"/>
    <cellStyle name="Normal 9 2 7 2" xfId="35263"/>
    <cellStyle name="Normal 9 2 8" xfId="14951"/>
    <cellStyle name="Normal 9 2 8 2" xfId="35264"/>
    <cellStyle name="Normal 9 2 9" xfId="35265"/>
    <cellStyle name="Normal 9 20" xfId="35266"/>
    <cellStyle name="Normal 9 20 2" xfId="35267"/>
    <cellStyle name="Normal 9 21" xfId="35268"/>
    <cellStyle name="Normal 9 21 2" xfId="35269"/>
    <cellStyle name="Normal 9 22" xfId="35270"/>
    <cellStyle name="Normal 9 22 2" xfId="35271"/>
    <cellStyle name="Normal 9 23" xfId="35272"/>
    <cellStyle name="Normal 9 23 2" xfId="35273"/>
    <cellStyle name="Normal 9 24" xfId="35274"/>
    <cellStyle name="Normal 9 24 2" xfId="35275"/>
    <cellStyle name="Normal 9 25" xfId="35276"/>
    <cellStyle name="Normal 9 25 2" xfId="35277"/>
    <cellStyle name="Normal 9 26" xfId="35278"/>
    <cellStyle name="Normal 9 26 2" xfId="35279"/>
    <cellStyle name="Normal 9 27" xfId="35280"/>
    <cellStyle name="Normal 9 27 2" xfId="35281"/>
    <cellStyle name="Normal 9 28" xfId="35282"/>
    <cellStyle name="Normal 9 28 2" xfId="35283"/>
    <cellStyle name="Normal 9 29" xfId="35284"/>
    <cellStyle name="Normal 9 29 2" xfId="35285"/>
    <cellStyle name="Normal 9 3" xfId="1390"/>
    <cellStyle name="Normal 9 3 10" xfId="35287"/>
    <cellStyle name="Normal 9 3 11" xfId="35288"/>
    <cellStyle name="Normal 9 3 12" xfId="35289"/>
    <cellStyle name="Normal 9 3 13" xfId="35290"/>
    <cellStyle name="Normal 9 3 14" xfId="35291"/>
    <cellStyle name="Normal 9 3 15" xfId="35292"/>
    <cellStyle name="Normal 9 3 16" xfId="35293"/>
    <cellStyle name="Normal 9 3 17" xfId="35294"/>
    <cellStyle name="Normal 9 3 18" xfId="35295"/>
    <cellStyle name="Normal 9 3 19" xfId="35296"/>
    <cellStyle name="Normal 9 3 2" xfId="2399"/>
    <cellStyle name="Normal 9 3 2 2" xfId="5315"/>
    <cellStyle name="Normal 9 3 2 2 2" xfId="35297"/>
    <cellStyle name="Normal 9 3 2 3" xfId="8229"/>
    <cellStyle name="Normal 9 3 2 4" xfId="11143"/>
    <cellStyle name="Normal 9 3 2 5" xfId="14055"/>
    <cellStyle name="Normal 9 3 2 6" xfId="16967"/>
    <cellStyle name="Normal 9 3 2 7" xfId="19879"/>
    <cellStyle name="Normal 9 3 2 8" xfId="55920"/>
    <cellStyle name="Normal 9 3 20" xfId="35298"/>
    <cellStyle name="Normal 9 3 21" xfId="35299"/>
    <cellStyle name="Normal 9 3 22" xfId="35300"/>
    <cellStyle name="Normal 9 3 23" xfId="35301"/>
    <cellStyle name="Normal 9 3 24" xfId="35302"/>
    <cellStyle name="Normal 9 3 25" xfId="35303"/>
    <cellStyle name="Normal 9 3 26" xfId="35304"/>
    <cellStyle name="Normal 9 3 27" xfId="35305"/>
    <cellStyle name="Normal 9 3 28" xfId="35306"/>
    <cellStyle name="Normal 9 3 29" xfId="35307"/>
    <cellStyle name="Normal 9 3 3" xfId="4307"/>
    <cellStyle name="Normal 9 3 3 2" xfId="7221"/>
    <cellStyle name="Normal 9 3 3 2 2" xfId="35308"/>
    <cellStyle name="Normal 9 3 3 3" xfId="10135"/>
    <cellStyle name="Normal 9 3 3 4" xfId="13047"/>
    <cellStyle name="Normal 9 3 3 5" xfId="15959"/>
    <cellStyle name="Normal 9 3 3 6" xfId="18871"/>
    <cellStyle name="Normal 9 3 30" xfId="35309"/>
    <cellStyle name="Normal 9 3 31" xfId="35310"/>
    <cellStyle name="Normal 9 3 32" xfId="35311"/>
    <cellStyle name="Normal 9 3 33" xfId="35312"/>
    <cellStyle name="Normal 9 3 34" xfId="35313"/>
    <cellStyle name="Normal 9 3 35" xfId="35314"/>
    <cellStyle name="Normal 9 3 36" xfId="35315"/>
    <cellStyle name="Normal 9 3 37" xfId="35316"/>
    <cellStyle name="Normal 9 3 38" xfId="35317"/>
    <cellStyle name="Normal 9 3 39" xfId="35318"/>
    <cellStyle name="Normal 9 3 4" xfId="3409"/>
    <cellStyle name="Normal 9 3 4 2" xfId="35319"/>
    <cellStyle name="Normal 9 3 40" xfId="35320"/>
    <cellStyle name="Normal 9 3 41" xfId="35321"/>
    <cellStyle name="Normal 9 3 42" xfId="35322"/>
    <cellStyle name="Normal 9 3 43" xfId="35323"/>
    <cellStyle name="Normal 9 3 44" xfId="35324"/>
    <cellStyle name="Normal 9 3 45" xfId="35325"/>
    <cellStyle name="Normal 9 3 46" xfId="35286"/>
    <cellStyle name="Normal 9 3 47" xfId="17975"/>
    <cellStyle name="Normal 9 3 48" xfId="54553"/>
    <cellStyle name="Normal 9 3 5" xfId="6325"/>
    <cellStyle name="Normal 9 3 5 2" xfId="35326"/>
    <cellStyle name="Normal 9 3 6" xfId="9237"/>
    <cellStyle name="Normal 9 3 6 2" xfId="35327"/>
    <cellStyle name="Normal 9 3 7" xfId="12151"/>
    <cellStyle name="Normal 9 3 7 2" xfId="35328"/>
    <cellStyle name="Normal 9 3 8" xfId="15063"/>
    <cellStyle name="Normal 9 3 8 2" xfId="35329"/>
    <cellStyle name="Normal 9 3 9" xfId="35330"/>
    <cellStyle name="Normal 9 30" xfId="35331"/>
    <cellStyle name="Normal 9 30 2" xfId="35332"/>
    <cellStyle name="Normal 9 31" xfId="35333"/>
    <cellStyle name="Normal 9 31 2" xfId="35334"/>
    <cellStyle name="Normal 9 32" xfId="35335"/>
    <cellStyle name="Normal 9 32 2" xfId="35336"/>
    <cellStyle name="Normal 9 33" xfId="35337"/>
    <cellStyle name="Normal 9 33 2" xfId="35338"/>
    <cellStyle name="Normal 9 34" xfId="35339"/>
    <cellStyle name="Normal 9 34 2" xfId="35340"/>
    <cellStyle name="Normal 9 35" xfId="35341"/>
    <cellStyle name="Normal 9 35 2" xfId="35342"/>
    <cellStyle name="Normal 9 36" xfId="35343"/>
    <cellStyle name="Normal 9 36 2" xfId="35344"/>
    <cellStyle name="Normal 9 37" xfId="35345"/>
    <cellStyle name="Normal 9 37 2" xfId="35346"/>
    <cellStyle name="Normal 9 38" xfId="35347"/>
    <cellStyle name="Normal 9 38 2" xfId="35348"/>
    <cellStyle name="Normal 9 39" xfId="35349"/>
    <cellStyle name="Normal 9 39 2" xfId="35350"/>
    <cellStyle name="Normal 9 4" xfId="1502"/>
    <cellStyle name="Normal 9 4 10" xfId="54576"/>
    <cellStyle name="Normal 9 4 2" xfId="2511"/>
    <cellStyle name="Normal 9 4 2 2" xfId="5427"/>
    <cellStyle name="Normal 9 4 2 2 2" xfId="35352"/>
    <cellStyle name="Normal 9 4 2 3" xfId="8341"/>
    <cellStyle name="Normal 9 4 2 4" xfId="11255"/>
    <cellStyle name="Normal 9 4 2 5" xfId="14167"/>
    <cellStyle name="Normal 9 4 2 6" xfId="17079"/>
    <cellStyle name="Normal 9 4 2 7" xfId="19991"/>
    <cellStyle name="Normal 9 4 3" xfId="4419"/>
    <cellStyle name="Normal 9 4 3 2" xfId="7333"/>
    <cellStyle name="Normal 9 4 3 3" xfId="10247"/>
    <cellStyle name="Normal 9 4 3 4" xfId="13159"/>
    <cellStyle name="Normal 9 4 3 5" xfId="16071"/>
    <cellStyle name="Normal 9 4 3 6" xfId="18983"/>
    <cellStyle name="Normal 9 4 4" xfId="3521"/>
    <cellStyle name="Normal 9 4 4 2" xfId="35351"/>
    <cellStyle name="Normal 9 4 5" xfId="6437"/>
    <cellStyle name="Normal 9 4 6" xfId="9349"/>
    <cellStyle name="Normal 9 4 7" xfId="12263"/>
    <cellStyle name="Normal 9 4 8" xfId="15175"/>
    <cellStyle name="Normal 9 4 9" xfId="18087"/>
    <cellStyle name="Normal 9 40" xfId="35353"/>
    <cellStyle name="Normal 9 40 2" xfId="35354"/>
    <cellStyle name="Normal 9 41" xfId="35355"/>
    <cellStyle name="Normal 9 41 2" xfId="35356"/>
    <cellStyle name="Normal 9 42" xfId="35357"/>
    <cellStyle name="Normal 9 42 2" xfId="35358"/>
    <cellStyle name="Normal 9 43" xfId="35359"/>
    <cellStyle name="Normal 9 43 2" xfId="35360"/>
    <cellStyle name="Normal 9 44" xfId="35361"/>
    <cellStyle name="Normal 9 44 2" xfId="35362"/>
    <cellStyle name="Normal 9 45" xfId="35363"/>
    <cellStyle name="Normal 9 45 2" xfId="35364"/>
    <cellStyle name="Normal 9 46" xfId="35365"/>
    <cellStyle name="Normal 9 46 2" xfId="35366"/>
    <cellStyle name="Normal 9 47" xfId="35367"/>
    <cellStyle name="Normal 9 48" xfId="35368"/>
    <cellStyle name="Normal 9 49" xfId="35369"/>
    <cellStyle name="Normal 9 5" xfId="1614"/>
    <cellStyle name="Normal 9 5 10" xfId="54638"/>
    <cellStyle name="Normal 9 5 2" xfId="2623"/>
    <cellStyle name="Normal 9 5 2 2" xfId="5539"/>
    <cellStyle name="Normal 9 5 2 2 2" xfId="35371"/>
    <cellStyle name="Normal 9 5 2 3" xfId="8453"/>
    <cellStyle name="Normal 9 5 2 4" xfId="11367"/>
    <cellStyle name="Normal 9 5 2 5" xfId="14279"/>
    <cellStyle name="Normal 9 5 2 6" xfId="17191"/>
    <cellStyle name="Normal 9 5 2 7" xfId="20103"/>
    <cellStyle name="Normal 9 5 3" xfId="4531"/>
    <cellStyle name="Normal 9 5 3 2" xfId="7445"/>
    <cellStyle name="Normal 9 5 3 3" xfId="10359"/>
    <cellStyle name="Normal 9 5 3 4" xfId="13271"/>
    <cellStyle name="Normal 9 5 3 5" xfId="16183"/>
    <cellStyle name="Normal 9 5 3 6" xfId="19095"/>
    <cellStyle name="Normal 9 5 4" xfId="3633"/>
    <cellStyle name="Normal 9 5 4 2" xfId="35370"/>
    <cellStyle name="Normal 9 5 5" xfId="6549"/>
    <cellStyle name="Normal 9 5 6" xfId="9461"/>
    <cellStyle name="Normal 9 5 7" xfId="12375"/>
    <cellStyle name="Normal 9 5 8" xfId="15287"/>
    <cellStyle name="Normal 9 5 9" xfId="18199"/>
    <cellStyle name="Normal 9 50" xfId="35372"/>
    <cellStyle name="Normal 9 51" xfId="35373"/>
    <cellStyle name="Normal 9 52" xfId="35374"/>
    <cellStyle name="Normal 9 53" xfId="35375"/>
    <cellStyle name="Normal 9 54" xfId="35376"/>
    <cellStyle name="Normal 9 55" xfId="35377"/>
    <cellStyle name="Normal 9 56" xfId="35378"/>
    <cellStyle name="Normal 9 57" xfId="35379"/>
    <cellStyle name="Normal 9 58" xfId="35380"/>
    <cellStyle name="Normal 9 59" xfId="35381"/>
    <cellStyle name="Normal 9 6" xfId="1726"/>
    <cellStyle name="Normal 9 6 10" xfId="54787"/>
    <cellStyle name="Normal 9 6 2" xfId="2735"/>
    <cellStyle name="Normal 9 6 2 2" xfId="5651"/>
    <cellStyle name="Normal 9 6 2 2 2" xfId="35383"/>
    <cellStyle name="Normal 9 6 2 3" xfId="8565"/>
    <cellStyle name="Normal 9 6 2 4" xfId="11479"/>
    <cellStyle name="Normal 9 6 2 5" xfId="14391"/>
    <cellStyle name="Normal 9 6 2 6" xfId="17303"/>
    <cellStyle name="Normal 9 6 2 7" xfId="20215"/>
    <cellStyle name="Normal 9 6 3" xfId="4643"/>
    <cellStyle name="Normal 9 6 3 2" xfId="7557"/>
    <cellStyle name="Normal 9 6 3 3" xfId="10471"/>
    <cellStyle name="Normal 9 6 3 4" xfId="13383"/>
    <cellStyle name="Normal 9 6 3 5" xfId="16295"/>
    <cellStyle name="Normal 9 6 3 6" xfId="19207"/>
    <cellStyle name="Normal 9 6 4" xfId="3745"/>
    <cellStyle name="Normal 9 6 4 2" xfId="35382"/>
    <cellStyle name="Normal 9 6 5" xfId="6661"/>
    <cellStyle name="Normal 9 6 6" xfId="9573"/>
    <cellStyle name="Normal 9 6 7" xfId="12487"/>
    <cellStyle name="Normal 9 6 8" xfId="15399"/>
    <cellStyle name="Normal 9 6 9" xfId="18311"/>
    <cellStyle name="Normal 9 60" xfId="35384"/>
    <cellStyle name="Normal 9 61" xfId="35385"/>
    <cellStyle name="Normal 9 62" xfId="35386"/>
    <cellStyle name="Normal 9 63" xfId="35387"/>
    <cellStyle name="Normal 9 64" xfId="35388"/>
    <cellStyle name="Normal 9 65" xfId="35389"/>
    <cellStyle name="Normal 9 66" xfId="35390"/>
    <cellStyle name="Normal 9 67" xfId="35391"/>
    <cellStyle name="Normal 9 68" xfId="35392"/>
    <cellStyle name="Normal 9 69" xfId="35393"/>
    <cellStyle name="Normal 9 7" xfId="1838"/>
    <cellStyle name="Normal 9 7 10" xfId="55221"/>
    <cellStyle name="Normal 9 7 2" xfId="2847"/>
    <cellStyle name="Normal 9 7 2 2" xfId="5763"/>
    <cellStyle name="Normal 9 7 2 2 2" xfId="35395"/>
    <cellStyle name="Normal 9 7 2 3" xfId="8677"/>
    <cellStyle name="Normal 9 7 2 4" xfId="11591"/>
    <cellStyle name="Normal 9 7 2 5" xfId="14503"/>
    <cellStyle name="Normal 9 7 2 6" xfId="17415"/>
    <cellStyle name="Normal 9 7 2 7" xfId="20327"/>
    <cellStyle name="Normal 9 7 3" xfId="4755"/>
    <cellStyle name="Normal 9 7 3 2" xfId="7669"/>
    <cellStyle name="Normal 9 7 3 3" xfId="10583"/>
    <cellStyle name="Normal 9 7 3 4" xfId="13495"/>
    <cellStyle name="Normal 9 7 3 5" xfId="16407"/>
    <cellStyle name="Normal 9 7 3 6" xfId="19319"/>
    <cellStyle name="Normal 9 7 4" xfId="3857"/>
    <cellStyle name="Normal 9 7 4 2" xfId="35394"/>
    <cellStyle name="Normal 9 7 5" xfId="6773"/>
    <cellStyle name="Normal 9 7 6" xfId="9685"/>
    <cellStyle name="Normal 9 7 7" xfId="12599"/>
    <cellStyle name="Normal 9 7 8" xfId="15511"/>
    <cellStyle name="Normal 9 7 9" xfId="18423"/>
    <cellStyle name="Normal 9 70" xfId="35396"/>
    <cellStyle name="Normal 9 71" xfId="35397"/>
    <cellStyle name="Normal 9 72" xfId="35398"/>
    <cellStyle name="Normal 9 73" xfId="35399"/>
    <cellStyle name="Normal 9 74" xfId="35400"/>
    <cellStyle name="Normal 9 75" xfId="35401"/>
    <cellStyle name="Normal 9 76" xfId="35402"/>
    <cellStyle name="Normal 9 77" xfId="35403"/>
    <cellStyle name="Normal 9 78" xfId="35404"/>
    <cellStyle name="Normal 9 79" xfId="35405"/>
    <cellStyle name="Normal 9 8" xfId="1950"/>
    <cellStyle name="Normal 9 8 10" xfId="55527"/>
    <cellStyle name="Normal 9 8 2" xfId="2959"/>
    <cellStyle name="Normal 9 8 2 2" xfId="5875"/>
    <cellStyle name="Normal 9 8 2 2 2" xfId="35407"/>
    <cellStyle name="Normal 9 8 2 3" xfId="8789"/>
    <cellStyle name="Normal 9 8 2 4" xfId="11703"/>
    <cellStyle name="Normal 9 8 2 5" xfId="14615"/>
    <cellStyle name="Normal 9 8 2 6" xfId="17527"/>
    <cellStyle name="Normal 9 8 2 7" xfId="20439"/>
    <cellStyle name="Normal 9 8 3" xfId="4867"/>
    <cellStyle name="Normal 9 8 3 2" xfId="7781"/>
    <cellStyle name="Normal 9 8 3 3" xfId="10695"/>
    <cellStyle name="Normal 9 8 3 4" xfId="13607"/>
    <cellStyle name="Normal 9 8 3 5" xfId="16519"/>
    <cellStyle name="Normal 9 8 3 6" xfId="19431"/>
    <cellStyle name="Normal 9 8 4" xfId="3969"/>
    <cellStyle name="Normal 9 8 4 2" xfId="35406"/>
    <cellStyle name="Normal 9 8 5" xfId="6885"/>
    <cellStyle name="Normal 9 8 6" xfId="9797"/>
    <cellStyle name="Normal 9 8 7" xfId="12711"/>
    <cellStyle name="Normal 9 8 8" xfId="15623"/>
    <cellStyle name="Normal 9 8 9" xfId="18535"/>
    <cellStyle name="Normal 9 80" xfId="35408"/>
    <cellStyle name="Normal 9 81" xfId="35409"/>
    <cellStyle name="Normal 9 82" xfId="35410"/>
    <cellStyle name="Normal 9 83" xfId="35411"/>
    <cellStyle name="Normal 9 84" xfId="35412"/>
    <cellStyle name="Normal 9 85" xfId="35413"/>
    <cellStyle name="Normal 9 86" xfId="35414"/>
    <cellStyle name="Normal 9 87" xfId="35415"/>
    <cellStyle name="Normal 9 88" xfId="35416"/>
    <cellStyle name="Normal 9 89" xfId="35417"/>
    <cellStyle name="Normal 9 9" xfId="2175"/>
    <cellStyle name="Normal 9 9 2" xfId="5091"/>
    <cellStyle name="Normal 9 9 2 2" xfId="8005"/>
    <cellStyle name="Normal 9 9 2 2 2" xfId="35419"/>
    <cellStyle name="Normal 9 9 2 3" xfId="10919"/>
    <cellStyle name="Normal 9 9 2 4" xfId="13831"/>
    <cellStyle name="Normal 9 9 2 5" xfId="16743"/>
    <cellStyle name="Normal 9 9 2 6" xfId="19655"/>
    <cellStyle name="Normal 9 9 3" xfId="3185"/>
    <cellStyle name="Normal 9 9 3 2" xfId="35418"/>
    <cellStyle name="Normal 9 9 4" xfId="6101"/>
    <cellStyle name="Normal 9 9 5" xfId="9013"/>
    <cellStyle name="Normal 9 9 6" xfId="11927"/>
    <cellStyle name="Normal 9 9 7" xfId="14839"/>
    <cellStyle name="Normal 9 9 8" xfId="17751"/>
    <cellStyle name="Normal 9 9 9" xfId="55566"/>
    <cellStyle name="Normal 9 90" xfId="35420"/>
    <cellStyle name="Normal 9 91" xfId="35421"/>
    <cellStyle name="Normal 9 92" xfId="35422"/>
    <cellStyle name="Normal 9 93" xfId="35423"/>
    <cellStyle name="Normal 9 94" xfId="35424"/>
    <cellStyle name="Normal 9 95" xfId="35425"/>
    <cellStyle name="Normal 9 96" xfId="35426"/>
    <cellStyle name="Normal 9 97" xfId="35427"/>
    <cellStyle name="Normal 9 98" xfId="35428"/>
    <cellStyle name="Normal 9 99" xfId="35429"/>
    <cellStyle name="Normal 90" xfId="824"/>
    <cellStyle name="Normal 91" xfId="825"/>
    <cellStyle name="Normal 92" xfId="826"/>
    <cellStyle name="Normal 93" xfId="827"/>
    <cellStyle name="Normal 94" xfId="828"/>
    <cellStyle name="Normal 95" xfId="829"/>
    <cellStyle name="Normal 96" xfId="830"/>
    <cellStyle name="Normal 97" xfId="831"/>
    <cellStyle name="Normal 98" xfId="832"/>
    <cellStyle name="Normal 99" xfId="833"/>
    <cellStyle name="Normal_pdglib_EUR" xfId="834"/>
    <cellStyle name="Normale_BENCH2" xfId="835"/>
    <cellStyle name="Nota" xfId="836"/>
    <cellStyle name="Nota 2" xfId="837"/>
    <cellStyle name="Nota 2 2" xfId="838"/>
    <cellStyle name="Nota 3" xfId="839"/>
    <cellStyle name="Nota 3 2" xfId="840"/>
    <cellStyle name="Nota 4" xfId="927"/>
    <cellStyle name="Note 10" xfId="1171"/>
    <cellStyle name="Note 10 2" xfId="35432"/>
    <cellStyle name="Note 10 3" xfId="35433"/>
    <cellStyle name="Note 10 4" xfId="35431"/>
    <cellStyle name="Note 11" xfId="35434"/>
    <cellStyle name="Note 11 2" xfId="35435"/>
    <cellStyle name="Note 11 3" xfId="35436"/>
    <cellStyle name="Note 12" xfId="35437"/>
    <cellStyle name="Note 12 2" xfId="35438"/>
    <cellStyle name="Note 12 3" xfId="35439"/>
    <cellStyle name="Note 13" xfId="35440"/>
    <cellStyle name="Note 13 2" xfId="35441"/>
    <cellStyle name="Note 13 3" xfId="35442"/>
    <cellStyle name="Note 14" xfId="35443"/>
    <cellStyle name="Note 14 2" xfId="35444"/>
    <cellStyle name="Note 14 3" xfId="35445"/>
    <cellStyle name="Note 15" xfId="35446"/>
    <cellStyle name="Note 15 2" xfId="35447"/>
    <cellStyle name="Note 15 3" xfId="35448"/>
    <cellStyle name="Note 16" xfId="35449"/>
    <cellStyle name="Note 16 2" xfId="35450"/>
    <cellStyle name="Note 16 3" xfId="35451"/>
    <cellStyle name="Note 17" xfId="35452"/>
    <cellStyle name="Note 17 2" xfId="35453"/>
    <cellStyle name="Note 17 3" xfId="35454"/>
    <cellStyle name="Note 18" xfId="35455"/>
    <cellStyle name="Note 18 2" xfId="35456"/>
    <cellStyle name="Note 18 3" xfId="35457"/>
    <cellStyle name="Note 19" xfId="35458"/>
    <cellStyle name="Note 19 2" xfId="35459"/>
    <cellStyle name="Note 19 3" xfId="35460"/>
    <cellStyle name="Note 2" xfId="841"/>
    <cellStyle name="Note 2 10" xfId="2104"/>
    <cellStyle name="Note 2 10 2" xfId="5020"/>
    <cellStyle name="Note 2 10 2 2" xfId="7934"/>
    <cellStyle name="Note 2 10 2 2 2" xfId="35463"/>
    <cellStyle name="Note 2 10 2 3" xfId="10848"/>
    <cellStyle name="Note 2 10 2 4" xfId="13760"/>
    <cellStyle name="Note 2 10 2 5" xfId="16672"/>
    <cellStyle name="Note 2 10 2 6" xfId="19584"/>
    <cellStyle name="Note 2 10 3" xfId="3114"/>
    <cellStyle name="Note 2 10 3 2" xfId="35462"/>
    <cellStyle name="Note 2 10 4" xfId="6030"/>
    <cellStyle name="Note 2 10 5" xfId="8942"/>
    <cellStyle name="Note 2 10 6" xfId="11856"/>
    <cellStyle name="Note 2 10 7" xfId="14768"/>
    <cellStyle name="Note 2 10 8" xfId="17680"/>
    <cellStyle name="Note 2 11" xfId="1991"/>
    <cellStyle name="Note 2 11 2" xfId="4908"/>
    <cellStyle name="Note 2 11 2 2" xfId="35465"/>
    <cellStyle name="Note 2 11 3" xfId="7822"/>
    <cellStyle name="Note 2 11 3 2" xfId="35464"/>
    <cellStyle name="Note 2 11 4" xfId="10736"/>
    <cellStyle name="Note 2 11 5" xfId="13648"/>
    <cellStyle name="Note 2 11 6" xfId="16560"/>
    <cellStyle name="Note 2 11 7" xfId="19472"/>
    <cellStyle name="Note 2 12" xfId="4012"/>
    <cellStyle name="Note 2 12 2" xfId="6926"/>
    <cellStyle name="Note 2 12 2 2" xfId="35467"/>
    <cellStyle name="Note 2 12 3" xfId="9840"/>
    <cellStyle name="Note 2 12 3 2" xfId="35466"/>
    <cellStyle name="Note 2 12 4" xfId="12752"/>
    <cellStyle name="Note 2 12 5" xfId="15664"/>
    <cellStyle name="Note 2 12 6" xfId="18576"/>
    <cellStyle name="Note 2 13" xfId="3002"/>
    <cellStyle name="Note 2 13 2" xfId="35469"/>
    <cellStyle name="Note 2 13 3" xfId="35468"/>
    <cellStyle name="Note 2 14" xfId="5918"/>
    <cellStyle name="Note 2 14 2" xfId="35471"/>
    <cellStyle name="Note 2 14 3" xfId="35470"/>
    <cellStyle name="Note 2 15" xfId="8830"/>
    <cellStyle name="Note 2 15 2" xfId="35473"/>
    <cellStyle name="Note 2 15 3" xfId="35472"/>
    <cellStyle name="Note 2 16" xfId="11744"/>
    <cellStyle name="Note 2 16 2" xfId="35475"/>
    <cellStyle name="Note 2 16 3" xfId="35474"/>
    <cellStyle name="Note 2 17" xfId="14656"/>
    <cellStyle name="Note 2 17 2" xfId="35477"/>
    <cellStyle name="Note 2 17 3" xfId="35476"/>
    <cellStyle name="Note 2 18" xfId="35478"/>
    <cellStyle name="Note 2 18 2" xfId="35479"/>
    <cellStyle name="Note 2 19" xfId="35480"/>
    <cellStyle name="Note 2 19 2" xfId="35481"/>
    <cellStyle name="Note 2 2" xfId="842"/>
    <cellStyle name="Note 2 2 2" xfId="843"/>
    <cellStyle name="Note 2 2 2 2" xfId="35482"/>
    <cellStyle name="Note 2 2 2 3" xfId="55530"/>
    <cellStyle name="Note 2 2 3" xfId="35461"/>
    <cellStyle name="Note 2 2 3 2" xfId="55529"/>
    <cellStyle name="Note 2 2 4" xfId="1193"/>
    <cellStyle name="Note 2 2 5" xfId="54519"/>
    <cellStyle name="Note 2 20" xfId="35483"/>
    <cellStyle name="Note 2 20 2" xfId="35484"/>
    <cellStyle name="Note 2 21" xfId="35485"/>
    <cellStyle name="Note 2 21 2" xfId="35486"/>
    <cellStyle name="Note 2 22" xfId="35487"/>
    <cellStyle name="Note 2 22 2" xfId="35488"/>
    <cellStyle name="Note 2 23" xfId="35489"/>
    <cellStyle name="Note 2 23 2" xfId="35490"/>
    <cellStyle name="Note 2 24" xfId="35491"/>
    <cellStyle name="Note 2 24 2" xfId="35492"/>
    <cellStyle name="Note 2 25" xfId="35493"/>
    <cellStyle name="Note 2 25 2" xfId="35494"/>
    <cellStyle name="Note 2 26" xfId="35495"/>
    <cellStyle name="Note 2 26 2" xfId="35496"/>
    <cellStyle name="Note 2 27" xfId="35497"/>
    <cellStyle name="Note 2 27 2" xfId="35498"/>
    <cellStyle name="Note 2 28" xfId="35499"/>
    <cellStyle name="Note 2 28 2" xfId="35500"/>
    <cellStyle name="Note 2 29" xfId="35501"/>
    <cellStyle name="Note 2 3" xfId="844"/>
    <cellStyle name="Note 2 3 10" xfId="1207"/>
    <cellStyle name="Note 2 3 11" xfId="55531"/>
    <cellStyle name="Note 2 3 2" xfId="845"/>
    <cellStyle name="Note 2 3 2 2" xfId="5132"/>
    <cellStyle name="Note 2 3 2 2 2" xfId="35503"/>
    <cellStyle name="Note 2 3 2 3" xfId="8046"/>
    <cellStyle name="Note 2 3 2 4" xfId="10960"/>
    <cellStyle name="Note 2 3 2 5" xfId="13872"/>
    <cellStyle name="Note 2 3 2 6" xfId="16784"/>
    <cellStyle name="Note 2 3 2 7" xfId="19696"/>
    <cellStyle name="Note 2 3 2 8" xfId="2216"/>
    <cellStyle name="Note 2 3 2 9" xfId="55532"/>
    <cellStyle name="Note 2 3 3" xfId="4124"/>
    <cellStyle name="Note 2 3 3 2" xfId="7038"/>
    <cellStyle name="Note 2 3 3 3" xfId="9952"/>
    <cellStyle name="Note 2 3 3 4" xfId="12864"/>
    <cellStyle name="Note 2 3 3 5" xfId="15776"/>
    <cellStyle name="Note 2 3 3 6" xfId="18688"/>
    <cellStyle name="Note 2 3 4" xfId="3226"/>
    <cellStyle name="Note 2 3 4 2" xfId="35502"/>
    <cellStyle name="Note 2 3 5" xfId="6142"/>
    <cellStyle name="Note 2 3 6" xfId="9054"/>
    <cellStyle name="Note 2 3 7" xfId="11968"/>
    <cellStyle name="Note 2 3 8" xfId="14880"/>
    <cellStyle name="Note 2 3 9" xfId="17792"/>
    <cellStyle name="Note 2 30" xfId="35504"/>
    <cellStyle name="Note 2 31" xfId="35430"/>
    <cellStyle name="Note 2 32" xfId="17568"/>
    <cellStyle name="Note 2 33" xfId="1035"/>
    <cellStyle name="Note 2 34" xfId="988"/>
    <cellStyle name="Note 2 35" xfId="54456"/>
    <cellStyle name="Note 2 4" xfId="846"/>
    <cellStyle name="Note 2 4 10" xfId="1319"/>
    <cellStyle name="Note 2 4 11" xfId="55533"/>
    <cellStyle name="Note 2 4 2" xfId="2328"/>
    <cellStyle name="Note 2 4 2 2" xfId="5244"/>
    <cellStyle name="Note 2 4 2 2 2" xfId="35506"/>
    <cellStyle name="Note 2 4 2 3" xfId="8158"/>
    <cellStyle name="Note 2 4 2 4" xfId="11072"/>
    <cellStyle name="Note 2 4 2 5" xfId="13984"/>
    <cellStyle name="Note 2 4 2 6" xfId="16896"/>
    <cellStyle name="Note 2 4 2 7" xfId="19808"/>
    <cellStyle name="Note 2 4 3" xfId="4236"/>
    <cellStyle name="Note 2 4 3 2" xfId="7150"/>
    <cellStyle name="Note 2 4 3 3" xfId="10064"/>
    <cellStyle name="Note 2 4 3 4" xfId="12976"/>
    <cellStyle name="Note 2 4 3 5" xfId="15888"/>
    <cellStyle name="Note 2 4 3 6" xfId="18800"/>
    <cellStyle name="Note 2 4 4" xfId="3338"/>
    <cellStyle name="Note 2 4 4 2" xfId="35505"/>
    <cellStyle name="Note 2 4 5" xfId="6254"/>
    <cellStyle name="Note 2 4 6" xfId="9166"/>
    <cellStyle name="Note 2 4 7" xfId="12080"/>
    <cellStyle name="Note 2 4 8" xfId="14992"/>
    <cellStyle name="Note 2 4 9" xfId="17904"/>
    <cellStyle name="Note 2 5" xfId="847"/>
    <cellStyle name="Note 2 5 10" xfId="1431"/>
    <cellStyle name="Note 2 5 11" xfId="55534"/>
    <cellStyle name="Note 2 5 2" xfId="2440"/>
    <cellStyle name="Note 2 5 2 2" xfId="5356"/>
    <cellStyle name="Note 2 5 2 2 2" xfId="35508"/>
    <cellStyle name="Note 2 5 2 3" xfId="8270"/>
    <cellStyle name="Note 2 5 2 4" xfId="11184"/>
    <cellStyle name="Note 2 5 2 5" xfId="14096"/>
    <cellStyle name="Note 2 5 2 6" xfId="17008"/>
    <cellStyle name="Note 2 5 2 7" xfId="19920"/>
    <cellStyle name="Note 2 5 3" xfId="4348"/>
    <cellStyle name="Note 2 5 3 2" xfId="7262"/>
    <cellStyle name="Note 2 5 3 3" xfId="10176"/>
    <cellStyle name="Note 2 5 3 4" xfId="13088"/>
    <cellStyle name="Note 2 5 3 5" xfId="16000"/>
    <cellStyle name="Note 2 5 3 6" xfId="18912"/>
    <cellStyle name="Note 2 5 4" xfId="3450"/>
    <cellStyle name="Note 2 5 4 2" xfId="35507"/>
    <cellStyle name="Note 2 5 5" xfId="6366"/>
    <cellStyle name="Note 2 5 6" xfId="9278"/>
    <cellStyle name="Note 2 5 7" xfId="12192"/>
    <cellStyle name="Note 2 5 8" xfId="15104"/>
    <cellStyle name="Note 2 5 9" xfId="18016"/>
    <cellStyle name="Note 2 6" xfId="848"/>
    <cellStyle name="Note 2 6 10" xfId="1543"/>
    <cellStyle name="Note 2 6 11" xfId="55535"/>
    <cellStyle name="Note 2 6 2" xfId="2552"/>
    <cellStyle name="Note 2 6 2 2" xfId="5468"/>
    <cellStyle name="Note 2 6 2 2 2" xfId="35510"/>
    <cellStyle name="Note 2 6 2 3" xfId="8382"/>
    <cellStyle name="Note 2 6 2 4" xfId="11296"/>
    <cellStyle name="Note 2 6 2 5" xfId="14208"/>
    <cellStyle name="Note 2 6 2 6" xfId="17120"/>
    <cellStyle name="Note 2 6 2 7" xfId="20032"/>
    <cellStyle name="Note 2 6 3" xfId="4460"/>
    <cellStyle name="Note 2 6 3 2" xfId="7374"/>
    <cellStyle name="Note 2 6 3 3" xfId="10288"/>
    <cellStyle name="Note 2 6 3 4" xfId="13200"/>
    <cellStyle name="Note 2 6 3 5" xfId="16112"/>
    <cellStyle name="Note 2 6 3 6" xfId="19024"/>
    <cellStyle name="Note 2 6 4" xfId="3562"/>
    <cellStyle name="Note 2 6 4 2" xfId="35509"/>
    <cellStyle name="Note 2 6 5" xfId="6478"/>
    <cellStyle name="Note 2 6 6" xfId="9390"/>
    <cellStyle name="Note 2 6 7" xfId="12304"/>
    <cellStyle name="Note 2 6 8" xfId="15216"/>
    <cellStyle name="Note 2 6 9" xfId="18128"/>
    <cellStyle name="Note 2 7" xfId="1655"/>
    <cellStyle name="Note 2 7 10" xfId="55528"/>
    <cellStyle name="Note 2 7 2" xfId="2664"/>
    <cellStyle name="Note 2 7 2 2" xfId="5580"/>
    <cellStyle name="Note 2 7 2 2 2" xfId="35512"/>
    <cellStyle name="Note 2 7 2 3" xfId="8494"/>
    <cellStyle name="Note 2 7 2 4" xfId="11408"/>
    <cellStyle name="Note 2 7 2 5" xfId="14320"/>
    <cellStyle name="Note 2 7 2 6" xfId="17232"/>
    <cellStyle name="Note 2 7 2 7" xfId="20144"/>
    <cellStyle name="Note 2 7 3" xfId="4572"/>
    <cellStyle name="Note 2 7 3 2" xfId="7486"/>
    <cellStyle name="Note 2 7 3 3" xfId="10400"/>
    <cellStyle name="Note 2 7 3 4" xfId="13312"/>
    <cellStyle name="Note 2 7 3 5" xfId="16224"/>
    <cellStyle name="Note 2 7 3 6" xfId="19136"/>
    <cellStyle name="Note 2 7 4" xfId="3674"/>
    <cellStyle name="Note 2 7 4 2" xfId="35511"/>
    <cellStyle name="Note 2 7 5" xfId="6590"/>
    <cellStyle name="Note 2 7 6" xfId="9502"/>
    <cellStyle name="Note 2 7 7" xfId="12416"/>
    <cellStyle name="Note 2 7 8" xfId="15328"/>
    <cellStyle name="Note 2 7 9" xfId="18240"/>
    <cellStyle name="Note 2 8" xfId="1767"/>
    <cellStyle name="Note 2 8 10" xfId="55594"/>
    <cellStyle name="Note 2 8 2" xfId="2776"/>
    <cellStyle name="Note 2 8 2 2" xfId="5692"/>
    <cellStyle name="Note 2 8 2 2 2" xfId="35514"/>
    <cellStyle name="Note 2 8 2 3" xfId="8606"/>
    <cellStyle name="Note 2 8 2 4" xfId="11520"/>
    <cellStyle name="Note 2 8 2 5" xfId="14432"/>
    <cellStyle name="Note 2 8 2 6" xfId="17344"/>
    <cellStyle name="Note 2 8 2 7" xfId="20256"/>
    <cellStyle name="Note 2 8 3" xfId="4684"/>
    <cellStyle name="Note 2 8 3 2" xfId="7598"/>
    <cellStyle name="Note 2 8 3 3" xfId="10512"/>
    <cellStyle name="Note 2 8 3 4" xfId="13424"/>
    <cellStyle name="Note 2 8 3 5" xfId="16336"/>
    <cellStyle name="Note 2 8 3 6" xfId="19248"/>
    <cellStyle name="Note 2 8 4" xfId="3786"/>
    <cellStyle name="Note 2 8 4 2" xfId="35513"/>
    <cellStyle name="Note 2 8 5" xfId="6702"/>
    <cellStyle name="Note 2 8 6" xfId="9614"/>
    <cellStyle name="Note 2 8 7" xfId="12528"/>
    <cellStyle name="Note 2 8 8" xfId="15440"/>
    <cellStyle name="Note 2 8 9" xfId="18352"/>
    <cellStyle name="Note 2 9" xfId="1879"/>
    <cellStyle name="Note 2 9 2" xfId="2888"/>
    <cellStyle name="Note 2 9 2 2" xfId="5804"/>
    <cellStyle name="Note 2 9 2 2 2" xfId="35516"/>
    <cellStyle name="Note 2 9 2 3" xfId="8718"/>
    <cellStyle name="Note 2 9 2 4" xfId="11632"/>
    <cellStyle name="Note 2 9 2 5" xfId="14544"/>
    <cellStyle name="Note 2 9 2 6" xfId="17456"/>
    <cellStyle name="Note 2 9 2 7" xfId="20368"/>
    <cellStyle name="Note 2 9 3" xfId="4796"/>
    <cellStyle name="Note 2 9 3 2" xfId="7710"/>
    <cellStyle name="Note 2 9 3 3" xfId="10624"/>
    <cellStyle name="Note 2 9 3 4" xfId="13536"/>
    <cellStyle name="Note 2 9 3 5" xfId="16448"/>
    <cellStyle name="Note 2 9 3 6" xfId="19360"/>
    <cellStyle name="Note 2 9 4" xfId="3898"/>
    <cellStyle name="Note 2 9 4 2" xfId="35515"/>
    <cellStyle name="Note 2 9 5" xfId="6814"/>
    <cellStyle name="Note 2 9 6" xfId="9726"/>
    <cellStyle name="Note 2 9 7" xfId="12640"/>
    <cellStyle name="Note 2 9 8" xfId="15552"/>
    <cellStyle name="Note 2 9 9" xfId="18464"/>
    <cellStyle name="Note 20" xfId="35517"/>
    <cellStyle name="Note 20 2" xfId="35518"/>
    <cellStyle name="Note 20 3" xfId="35519"/>
    <cellStyle name="Note 21" xfId="35520"/>
    <cellStyle name="Note 21 2" xfId="35521"/>
    <cellStyle name="Note 21 3" xfId="35522"/>
    <cellStyle name="Note 22" xfId="35523"/>
    <cellStyle name="Note 22 2" xfId="35524"/>
    <cellStyle name="Note 22 3" xfId="35525"/>
    <cellStyle name="Note 23" xfId="35526"/>
    <cellStyle name="Note 23 2" xfId="35527"/>
    <cellStyle name="Note 23 3" xfId="35528"/>
    <cellStyle name="Note 24" xfId="35529"/>
    <cellStyle name="Note 24 2" xfId="35530"/>
    <cellStyle name="Note 24 3" xfId="35531"/>
    <cellStyle name="Note 25" xfId="35532"/>
    <cellStyle name="Note 25 2" xfId="35533"/>
    <cellStyle name="Note 25 3" xfId="35534"/>
    <cellStyle name="Note 26" xfId="35535"/>
    <cellStyle name="Note 26 2" xfId="35536"/>
    <cellStyle name="Note 26 3" xfId="35537"/>
    <cellStyle name="Note 27" xfId="35538"/>
    <cellStyle name="Note 27 2" xfId="35539"/>
    <cellStyle name="Note 27 3" xfId="35540"/>
    <cellStyle name="Note 28" xfId="35541"/>
    <cellStyle name="Note 28 2" xfId="35542"/>
    <cellStyle name="Note 28 3" xfId="35543"/>
    <cellStyle name="Note 29" xfId="35544"/>
    <cellStyle name="Note 29 2" xfId="35545"/>
    <cellStyle name="Note 29 3" xfId="35546"/>
    <cellStyle name="Note 3" xfId="849"/>
    <cellStyle name="Note 3 10" xfId="1993"/>
    <cellStyle name="Note 3 10 2" xfId="4910"/>
    <cellStyle name="Note 3 10 3" xfId="7824"/>
    <cellStyle name="Note 3 10 4" xfId="10738"/>
    <cellStyle name="Note 3 10 5" xfId="13650"/>
    <cellStyle name="Note 3 10 6" xfId="16562"/>
    <cellStyle name="Note 3 10 7" xfId="19474"/>
    <cellStyle name="Note 3 11" xfId="4014"/>
    <cellStyle name="Note 3 11 2" xfId="6928"/>
    <cellStyle name="Note 3 11 3" xfId="9842"/>
    <cellStyle name="Note 3 11 4" xfId="12754"/>
    <cellStyle name="Note 3 11 5" xfId="15666"/>
    <cellStyle name="Note 3 11 6" xfId="18578"/>
    <cellStyle name="Note 3 12" xfId="3004"/>
    <cellStyle name="Note 3 12 2" xfId="35547"/>
    <cellStyle name="Note 3 13" xfId="5920"/>
    <cellStyle name="Note 3 14" xfId="8832"/>
    <cellStyle name="Note 3 15" xfId="11746"/>
    <cellStyle name="Note 3 16" xfId="14658"/>
    <cellStyle name="Note 3 17" xfId="17570"/>
    <cellStyle name="Note 3 18" xfId="1038"/>
    <cellStyle name="Note 3 2" xfId="1209"/>
    <cellStyle name="Note 3 2 2" xfId="2218"/>
    <cellStyle name="Note 3 2 2 2" xfId="5134"/>
    <cellStyle name="Note 3 2 2 3" xfId="8048"/>
    <cellStyle name="Note 3 2 2 4" xfId="10962"/>
    <cellStyle name="Note 3 2 2 5" xfId="13874"/>
    <cellStyle name="Note 3 2 2 6" xfId="16786"/>
    <cellStyle name="Note 3 2 2 7" xfId="19698"/>
    <cellStyle name="Note 3 2 3" xfId="4126"/>
    <cellStyle name="Note 3 2 3 2" xfId="7040"/>
    <cellStyle name="Note 3 2 3 3" xfId="9954"/>
    <cellStyle name="Note 3 2 3 4" xfId="12866"/>
    <cellStyle name="Note 3 2 3 5" xfId="15778"/>
    <cellStyle name="Note 3 2 3 6" xfId="18690"/>
    <cellStyle name="Note 3 2 4" xfId="3228"/>
    <cellStyle name="Note 3 2 4 2" xfId="35548"/>
    <cellStyle name="Note 3 2 5" xfId="6144"/>
    <cellStyle name="Note 3 2 6" xfId="9056"/>
    <cellStyle name="Note 3 2 7" xfId="11970"/>
    <cellStyle name="Note 3 2 8" xfId="14882"/>
    <cellStyle name="Note 3 2 9" xfId="17794"/>
    <cellStyle name="Note 3 3" xfId="1321"/>
    <cellStyle name="Note 3 3 2" xfId="2330"/>
    <cellStyle name="Note 3 3 2 2" xfId="5246"/>
    <cellStyle name="Note 3 3 2 3" xfId="8160"/>
    <cellStyle name="Note 3 3 2 4" xfId="11074"/>
    <cellStyle name="Note 3 3 2 5" xfId="13986"/>
    <cellStyle name="Note 3 3 2 6" xfId="16898"/>
    <cellStyle name="Note 3 3 2 7" xfId="19810"/>
    <cellStyle name="Note 3 3 3" xfId="4238"/>
    <cellStyle name="Note 3 3 3 2" xfId="7152"/>
    <cellStyle name="Note 3 3 3 3" xfId="10066"/>
    <cellStyle name="Note 3 3 3 4" xfId="12978"/>
    <cellStyle name="Note 3 3 3 5" xfId="15890"/>
    <cellStyle name="Note 3 3 3 6" xfId="18802"/>
    <cellStyle name="Note 3 3 4" xfId="3340"/>
    <cellStyle name="Note 3 3 5" xfId="6256"/>
    <cellStyle name="Note 3 3 6" xfId="9168"/>
    <cellStyle name="Note 3 3 7" xfId="12082"/>
    <cellStyle name="Note 3 3 8" xfId="14994"/>
    <cellStyle name="Note 3 3 9" xfId="17906"/>
    <cellStyle name="Note 3 4" xfId="1433"/>
    <cellStyle name="Note 3 4 2" xfId="2442"/>
    <cellStyle name="Note 3 4 2 2" xfId="5358"/>
    <cellStyle name="Note 3 4 2 3" xfId="8272"/>
    <cellStyle name="Note 3 4 2 4" xfId="11186"/>
    <cellStyle name="Note 3 4 2 5" xfId="14098"/>
    <cellStyle name="Note 3 4 2 6" xfId="17010"/>
    <cellStyle name="Note 3 4 2 7" xfId="19922"/>
    <cellStyle name="Note 3 4 3" xfId="4350"/>
    <cellStyle name="Note 3 4 3 2" xfId="7264"/>
    <cellStyle name="Note 3 4 3 3" xfId="10178"/>
    <cellStyle name="Note 3 4 3 4" xfId="13090"/>
    <cellStyle name="Note 3 4 3 5" xfId="16002"/>
    <cellStyle name="Note 3 4 3 6" xfId="18914"/>
    <cellStyle name="Note 3 4 4" xfId="3452"/>
    <cellStyle name="Note 3 4 5" xfId="6368"/>
    <cellStyle name="Note 3 4 6" xfId="9280"/>
    <cellStyle name="Note 3 4 7" xfId="12194"/>
    <cellStyle name="Note 3 4 8" xfId="15106"/>
    <cellStyle name="Note 3 4 9" xfId="18018"/>
    <cellStyle name="Note 3 5" xfId="1545"/>
    <cellStyle name="Note 3 5 2" xfId="2554"/>
    <cellStyle name="Note 3 5 2 2" xfId="5470"/>
    <cellStyle name="Note 3 5 2 3" xfId="8384"/>
    <cellStyle name="Note 3 5 2 4" xfId="11298"/>
    <cellStyle name="Note 3 5 2 5" xfId="14210"/>
    <cellStyle name="Note 3 5 2 6" xfId="17122"/>
    <cellStyle name="Note 3 5 2 7" xfId="20034"/>
    <cellStyle name="Note 3 5 3" xfId="4462"/>
    <cellStyle name="Note 3 5 3 2" xfId="7376"/>
    <cellStyle name="Note 3 5 3 3" xfId="10290"/>
    <cellStyle name="Note 3 5 3 4" xfId="13202"/>
    <cellStyle name="Note 3 5 3 5" xfId="16114"/>
    <cellStyle name="Note 3 5 3 6" xfId="19026"/>
    <cellStyle name="Note 3 5 4" xfId="3564"/>
    <cellStyle name="Note 3 5 5" xfId="6480"/>
    <cellStyle name="Note 3 5 6" xfId="9392"/>
    <cellStyle name="Note 3 5 7" xfId="12306"/>
    <cellStyle name="Note 3 5 8" xfId="15218"/>
    <cellStyle name="Note 3 5 9" xfId="18130"/>
    <cellStyle name="Note 3 6" xfId="1657"/>
    <cellStyle name="Note 3 6 2" xfId="2666"/>
    <cellStyle name="Note 3 6 2 2" xfId="5582"/>
    <cellStyle name="Note 3 6 2 3" xfId="8496"/>
    <cellStyle name="Note 3 6 2 4" xfId="11410"/>
    <cellStyle name="Note 3 6 2 5" xfId="14322"/>
    <cellStyle name="Note 3 6 2 6" xfId="17234"/>
    <cellStyle name="Note 3 6 2 7" xfId="20146"/>
    <cellStyle name="Note 3 6 3" xfId="4574"/>
    <cellStyle name="Note 3 6 3 2" xfId="7488"/>
    <cellStyle name="Note 3 6 3 3" xfId="10402"/>
    <cellStyle name="Note 3 6 3 4" xfId="13314"/>
    <cellStyle name="Note 3 6 3 5" xfId="16226"/>
    <cellStyle name="Note 3 6 3 6" xfId="19138"/>
    <cellStyle name="Note 3 6 4" xfId="3676"/>
    <cellStyle name="Note 3 6 5" xfId="6592"/>
    <cellStyle name="Note 3 6 6" xfId="9504"/>
    <cellStyle name="Note 3 6 7" xfId="12418"/>
    <cellStyle name="Note 3 6 8" xfId="15330"/>
    <cellStyle name="Note 3 6 9" xfId="18242"/>
    <cellStyle name="Note 3 7" xfId="1769"/>
    <cellStyle name="Note 3 7 2" xfId="2778"/>
    <cellStyle name="Note 3 7 2 2" xfId="5694"/>
    <cellStyle name="Note 3 7 2 3" xfId="8608"/>
    <cellStyle name="Note 3 7 2 4" xfId="11522"/>
    <cellStyle name="Note 3 7 2 5" xfId="14434"/>
    <cellStyle name="Note 3 7 2 6" xfId="17346"/>
    <cellStyle name="Note 3 7 2 7" xfId="20258"/>
    <cellStyle name="Note 3 7 3" xfId="4686"/>
    <cellStyle name="Note 3 7 3 2" xfId="7600"/>
    <cellStyle name="Note 3 7 3 3" xfId="10514"/>
    <cellStyle name="Note 3 7 3 4" xfId="13426"/>
    <cellStyle name="Note 3 7 3 5" xfId="16338"/>
    <cellStyle name="Note 3 7 3 6" xfId="19250"/>
    <cellStyle name="Note 3 7 4" xfId="3788"/>
    <cellStyle name="Note 3 7 5" xfId="6704"/>
    <cellStyle name="Note 3 7 6" xfId="9616"/>
    <cellStyle name="Note 3 7 7" xfId="12530"/>
    <cellStyle name="Note 3 7 8" xfId="15442"/>
    <cellStyle name="Note 3 7 9" xfId="18354"/>
    <cellStyle name="Note 3 8" xfId="1881"/>
    <cellStyle name="Note 3 8 2" xfId="2890"/>
    <cellStyle name="Note 3 8 2 2" xfId="5806"/>
    <cellStyle name="Note 3 8 2 3" xfId="8720"/>
    <cellStyle name="Note 3 8 2 4" xfId="11634"/>
    <cellStyle name="Note 3 8 2 5" xfId="14546"/>
    <cellStyle name="Note 3 8 2 6" xfId="17458"/>
    <cellStyle name="Note 3 8 2 7" xfId="20370"/>
    <cellStyle name="Note 3 8 3" xfId="4798"/>
    <cellStyle name="Note 3 8 3 2" xfId="7712"/>
    <cellStyle name="Note 3 8 3 3" xfId="10626"/>
    <cellStyle name="Note 3 8 3 4" xfId="13538"/>
    <cellStyle name="Note 3 8 3 5" xfId="16450"/>
    <cellStyle name="Note 3 8 3 6" xfId="19362"/>
    <cellStyle name="Note 3 8 4" xfId="3900"/>
    <cellStyle name="Note 3 8 5" xfId="6816"/>
    <cellStyle name="Note 3 8 6" xfId="9728"/>
    <cellStyle name="Note 3 8 7" xfId="12642"/>
    <cellStyle name="Note 3 8 8" xfId="15554"/>
    <cellStyle name="Note 3 8 9" xfId="18466"/>
    <cellStyle name="Note 3 9" xfId="2106"/>
    <cellStyle name="Note 3 9 2" xfId="5022"/>
    <cellStyle name="Note 3 9 2 2" xfId="7936"/>
    <cellStyle name="Note 3 9 2 3" xfId="10850"/>
    <cellStyle name="Note 3 9 2 4" xfId="13762"/>
    <cellStyle name="Note 3 9 2 5" xfId="16674"/>
    <cellStyle name="Note 3 9 2 6" xfId="19586"/>
    <cellStyle name="Note 3 9 3" xfId="3116"/>
    <cellStyle name="Note 3 9 4" xfId="6032"/>
    <cellStyle name="Note 3 9 5" xfId="8944"/>
    <cellStyle name="Note 3 9 6" xfId="11858"/>
    <cellStyle name="Note 3 9 7" xfId="14770"/>
    <cellStyle name="Note 3 9 8" xfId="17682"/>
    <cellStyle name="Note 30" xfId="35549"/>
    <cellStyle name="Note 30 2" xfId="35550"/>
    <cellStyle name="Note 31" xfId="35551"/>
    <cellStyle name="Note 32" xfId="942"/>
    <cellStyle name="Note 33" xfId="54452"/>
    <cellStyle name="Note 4" xfId="928"/>
    <cellStyle name="Note 4 10" xfId="2007"/>
    <cellStyle name="Note 4 10 2" xfId="4924"/>
    <cellStyle name="Note 4 10 3" xfId="7838"/>
    <cellStyle name="Note 4 10 4" xfId="10752"/>
    <cellStyle name="Note 4 10 5" xfId="13664"/>
    <cellStyle name="Note 4 10 6" xfId="16576"/>
    <cellStyle name="Note 4 10 7" xfId="19488"/>
    <cellStyle name="Note 4 11" xfId="4028"/>
    <cellStyle name="Note 4 11 2" xfId="6942"/>
    <cellStyle name="Note 4 11 3" xfId="9856"/>
    <cellStyle name="Note 4 11 4" xfId="12768"/>
    <cellStyle name="Note 4 11 5" xfId="15680"/>
    <cellStyle name="Note 4 11 6" xfId="18592"/>
    <cellStyle name="Note 4 12" xfId="3018"/>
    <cellStyle name="Note 4 12 2" xfId="35552"/>
    <cellStyle name="Note 4 13" xfId="5934"/>
    <cellStyle name="Note 4 14" xfId="8846"/>
    <cellStyle name="Note 4 15" xfId="11760"/>
    <cellStyle name="Note 4 16" xfId="14672"/>
    <cellStyle name="Note 4 17" xfId="17584"/>
    <cellStyle name="Note 4 18" xfId="1052"/>
    <cellStyle name="Note 4 2" xfId="1223"/>
    <cellStyle name="Note 4 2 2" xfId="2232"/>
    <cellStyle name="Note 4 2 2 2" xfId="5148"/>
    <cellStyle name="Note 4 2 2 3" xfId="8062"/>
    <cellStyle name="Note 4 2 2 4" xfId="10976"/>
    <cellStyle name="Note 4 2 2 5" xfId="13888"/>
    <cellStyle name="Note 4 2 2 6" xfId="16800"/>
    <cellStyle name="Note 4 2 2 7" xfId="19712"/>
    <cellStyle name="Note 4 2 3" xfId="4140"/>
    <cellStyle name="Note 4 2 3 2" xfId="7054"/>
    <cellStyle name="Note 4 2 3 3" xfId="9968"/>
    <cellStyle name="Note 4 2 3 4" xfId="12880"/>
    <cellStyle name="Note 4 2 3 5" xfId="15792"/>
    <cellStyle name="Note 4 2 3 6" xfId="18704"/>
    <cellStyle name="Note 4 2 4" xfId="3242"/>
    <cellStyle name="Note 4 2 4 2" xfId="35553"/>
    <cellStyle name="Note 4 2 5" xfId="6158"/>
    <cellStyle name="Note 4 2 6" xfId="9070"/>
    <cellStyle name="Note 4 2 7" xfId="11984"/>
    <cellStyle name="Note 4 2 8" xfId="14896"/>
    <cellStyle name="Note 4 2 9" xfId="17808"/>
    <cellStyle name="Note 4 3" xfId="1335"/>
    <cellStyle name="Note 4 3 2" xfId="2344"/>
    <cellStyle name="Note 4 3 2 2" xfId="5260"/>
    <cellStyle name="Note 4 3 2 3" xfId="8174"/>
    <cellStyle name="Note 4 3 2 4" xfId="11088"/>
    <cellStyle name="Note 4 3 2 5" xfId="14000"/>
    <cellStyle name="Note 4 3 2 6" xfId="16912"/>
    <cellStyle name="Note 4 3 2 7" xfId="19824"/>
    <cellStyle name="Note 4 3 3" xfId="4252"/>
    <cellStyle name="Note 4 3 3 2" xfId="7166"/>
    <cellStyle name="Note 4 3 3 3" xfId="10080"/>
    <cellStyle name="Note 4 3 3 4" xfId="12992"/>
    <cellStyle name="Note 4 3 3 5" xfId="15904"/>
    <cellStyle name="Note 4 3 3 6" xfId="18816"/>
    <cellStyle name="Note 4 3 4" xfId="3354"/>
    <cellStyle name="Note 4 3 4 2" xfId="35554"/>
    <cellStyle name="Note 4 3 5" xfId="6270"/>
    <cellStyle name="Note 4 3 6" xfId="9182"/>
    <cellStyle name="Note 4 3 7" xfId="12096"/>
    <cellStyle name="Note 4 3 8" xfId="15008"/>
    <cellStyle name="Note 4 3 9" xfId="17920"/>
    <cellStyle name="Note 4 4" xfId="1447"/>
    <cellStyle name="Note 4 4 2" xfId="2456"/>
    <cellStyle name="Note 4 4 2 2" xfId="5372"/>
    <cellStyle name="Note 4 4 2 3" xfId="8286"/>
    <cellStyle name="Note 4 4 2 4" xfId="11200"/>
    <cellStyle name="Note 4 4 2 5" xfId="14112"/>
    <cellStyle name="Note 4 4 2 6" xfId="17024"/>
    <cellStyle name="Note 4 4 2 7" xfId="19936"/>
    <cellStyle name="Note 4 4 3" xfId="4364"/>
    <cellStyle name="Note 4 4 3 2" xfId="7278"/>
    <cellStyle name="Note 4 4 3 3" xfId="10192"/>
    <cellStyle name="Note 4 4 3 4" xfId="13104"/>
    <cellStyle name="Note 4 4 3 5" xfId="16016"/>
    <cellStyle name="Note 4 4 3 6" xfId="18928"/>
    <cellStyle name="Note 4 4 4" xfId="3466"/>
    <cellStyle name="Note 4 4 5" xfId="6382"/>
    <cellStyle name="Note 4 4 6" xfId="9294"/>
    <cellStyle name="Note 4 4 7" xfId="12208"/>
    <cellStyle name="Note 4 4 8" xfId="15120"/>
    <cellStyle name="Note 4 4 9" xfId="18032"/>
    <cellStyle name="Note 4 5" xfId="1559"/>
    <cellStyle name="Note 4 5 2" xfId="2568"/>
    <cellStyle name="Note 4 5 2 2" xfId="5484"/>
    <cellStyle name="Note 4 5 2 3" xfId="8398"/>
    <cellStyle name="Note 4 5 2 4" xfId="11312"/>
    <cellStyle name="Note 4 5 2 5" xfId="14224"/>
    <cellStyle name="Note 4 5 2 6" xfId="17136"/>
    <cellStyle name="Note 4 5 2 7" xfId="20048"/>
    <cellStyle name="Note 4 5 3" xfId="4476"/>
    <cellStyle name="Note 4 5 3 2" xfId="7390"/>
    <cellStyle name="Note 4 5 3 3" xfId="10304"/>
    <cellStyle name="Note 4 5 3 4" xfId="13216"/>
    <cellStyle name="Note 4 5 3 5" xfId="16128"/>
    <cellStyle name="Note 4 5 3 6" xfId="19040"/>
    <cellStyle name="Note 4 5 4" xfId="3578"/>
    <cellStyle name="Note 4 5 5" xfId="6494"/>
    <cellStyle name="Note 4 5 6" xfId="9406"/>
    <cellStyle name="Note 4 5 7" xfId="12320"/>
    <cellStyle name="Note 4 5 8" xfId="15232"/>
    <cellStyle name="Note 4 5 9" xfId="18144"/>
    <cellStyle name="Note 4 6" xfId="1671"/>
    <cellStyle name="Note 4 6 2" xfId="2680"/>
    <cellStyle name="Note 4 6 2 2" xfId="5596"/>
    <cellStyle name="Note 4 6 2 3" xfId="8510"/>
    <cellStyle name="Note 4 6 2 4" xfId="11424"/>
    <cellStyle name="Note 4 6 2 5" xfId="14336"/>
    <cellStyle name="Note 4 6 2 6" xfId="17248"/>
    <cellStyle name="Note 4 6 2 7" xfId="20160"/>
    <cellStyle name="Note 4 6 3" xfId="4588"/>
    <cellStyle name="Note 4 6 3 2" xfId="7502"/>
    <cellStyle name="Note 4 6 3 3" xfId="10416"/>
    <cellStyle name="Note 4 6 3 4" xfId="13328"/>
    <cellStyle name="Note 4 6 3 5" xfId="16240"/>
    <cellStyle name="Note 4 6 3 6" xfId="19152"/>
    <cellStyle name="Note 4 6 4" xfId="3690"/>
    <cellStyle name="Note 4 6 5" xfId="6606"/>
    <cellStyle name="Note 4 6 6" xfId="9518"/>
    <cellStyle name="Note 4 6 7" xfId="12432"/>
    <cellStyle name="Note 4 6 8" xfId="15344"/>
    <cellStyle name="Note 4 6 9" xfId="18256"/>
    <cellStyle name="Note 4 7" xfId="1783"/>
    <cellStyle name="Note 4 7 2" xfId="2792"/>
    <cellStyle name="Note 4 7 2 2" xfId="5708"/>
    <cellStyle name="Note 4 7 2 3" xfId="8622"/>
    <cellStyle name="Note 4 7 2 4" xfId="11536"/>
    <cellStyle name="Note 4 7 2 5" xfId="14448"/>
    <cellStyle name="Note 4 7 2 6" xfId="17360"/>
    <cellStyle name="Note 4 7 2 7" xfId="20272"/>
    <cellStyle name="Note 4 7 3" xfId="4700"/>
    <cellStyle name="Note 4 7 3 2" xfId="7614"/>
    <cellStyle name="Note 4 7 3 3" xfId="10528"/>
    <cellStyle name="Note 4 7 3 4" xfId="13440"/>
    <cellStyle name="Note 4 7 3 5" xfId="16352"/>
    <cellStyle name="Note 4 7 3 6" xfId="19264"/>
    <cellStyle name="Note 4 7 4" xfId="3802"/>
    <cellStyle name="Note 4 7 5" xfId="6718"/>
    <cellStyle name="Note 4 7 6" xfId="9630"/>
    <cellStyle name="Note 4 7 7" xfId="12544"/>
    <cellStyle name="Note 4 7 8" xfId="15456"/>
    <cellStyle name="Note 4 7 9" xfId="18368"/>
    <cellStyle name="Note 4 8" xfId="1895"/>
    <cellStyle name="Note 4 8 2" xfId="2904"/>
    <cellStyle name="Note 4 8 2 2" xfId="5820"/>
    <cellStyle name="Note 4 8 2 3" xfId="8734"/>
    <cellStyle name="Note 4 8 2 4" xfId="11648"/>
    <cellStyle name="Note 4 8 2 5" xfId="14560"/>
    <cellStyle name="Note 4 8 2 6" xfId="17472"/>
    <cellStyle name="Note 4 8 2 7" xfId="20384"/>
    <cellStyle name="Note 4 8 3" xfId="4812"/>
    <cellStyle name="Note 4 8 3 2" xfId="7726"/>
    <cellStyle name="Note 4 8 3 3" xfId="10640"/>
    <cellStyle name="Note 4 8 3 4" xfId="13552"/>
    <cellStyle name="Note 4 8 3 5" xfId="16464"/>
    <cellStyle name="Note 4 8 3 6" xfId="19376"/>
    <cellStyle name="Note 4 8 4" xfId="3914"/>
    <cellStyle name="Note 4 8 5" xfId="6830"/>
    <cellStyle name="Note 4 8 6" xfId="9742"/>
    <cellStyle name="Note 4 8 7" xfId="12656"/>
    <cellStyle name="Note 4 8 8" xfId="15568"/>
    <cellStyle name="Note 4 8 9" xfId="18480"/>
    <cellStyle name="Note 4 9" xfId="2120"/>
    <cellStyle name="Note 4 9 2" xfId="5036"/>
    <cellStyle name="Note 4 9 2 2" xfId="7950"/>
    <cellStyle name="Note 4 9 2 3" xfId="10864"/>
    <cellStyle name="Note 4 9 2 4" xfId="13776"/>
    <cellStyle name="Note 4 9 2 5" xfId="16688"/>
    <cellStyle name="Note 4 9 2 6" xfId="19600"/>
    <cellStyle name="Note 4 9 3" xfId="3130"/>
    <cellStyle name="Note 4 9 4" xfId="6046"/>
    <cellStyle name="Note 4 9 5" xfId="8958"/>
    <cellStyle name="Note 4 9 6" xfId="11872"/>
    <cellStyle name="Note 4 9 7" xfId="14784"/>
    <cellStyle name="Note 4 9 8" xfId="17696"/>
    <cellStyle name="Note 5" xfId="1066"/>
    <cellStyle name="Note 5 10" xfId="2021"/>
    <cellStyle name="Note 5 10 2" xfId="4938"/>
    <cellStyle name="Note 5 10 3" xfId="7852"/>
    <cellStyle name="Note 5 10 4" xfId="10766"/>
    <cellStyle name="Note 5 10 5" xfId="13678"/>
    <cellStyle name="Note 5 10 6" xfId="16590"/>
    <cellStyle name="Note 5 10 7" xfId="19502"/>
    <cellStyle name="Note 5 11" xfId="4042"/>
    <cellStyle name="Note 5 11 2" xfId="6956"/>
    <cellStyle name="Note 5 11 3" xfId="9870"/>
    <cellStyle name="Note 5 11 4" xfId="12782"/>
    <cellStyle name="Note 5 11 5" xfId="15694"/>
    <cellStyle name="Note 5 11 6" xfId="18606"/>
    <cellStyle name="Note 5 12" xfId="3032"/>
    <cellStyle name="Note 5 12 2" xfId="35555"/>
    <cellStyle name="Note 5 13" xfId="5948"/>
    <cellStyle name="Note 5 14" xfId="8860"/>
    <cellStyle name="Note 5 15" xfId="11774"/>
    <cellStyle name="Note 5 16" xfId="14686"/>
    <cellStyle name="Note 5 17" xfId="17598"/>
    <cellStyle name="Note 5 2" xfId="1237"/>
    <cellStyle name="Note 5 2 2" xfId="2246"/>
    <cellStyle name="Note 5 2 2 2" xfId="5162"/>
    <cellStyle name="Note 5 2 2 3" xfId="8076"/>
    <cellStyle name="Note 5 2 2 4" xfId="10990"/>
    <cellStyle name="Note 5 2 2 5" xfId="13902"/>
    <cellStyle name="Note 5 2 2 6" xfId="16814"/>
    <cellStyle name="Note 5 2 2 7" xfId="19726"/>
    <cellStyle name="Note 5 2 3" xfId="4154"/>
    <cellStyle name="Note 5 2 3 2" xfId="7068"/>
    <cellStyle name="Note 5 2 3 3" xfId="9982"/>
    <cellStyle name="Note 5 2 3 4" xfId="12894"/>
    <cellStyle name="Note 5 2 3 5" xfId="15806"/>
    <cellStyle name="Note 5 2 3 6" xfId="18718"/>
    <cellStyle name="Note 5 2 4" xfId="3256"/>
    <cellStyle name="Note 5 2 4 2" xfId="35556"/>
    <cellStyle name="Note 5 2 5" xfId="6172"/>
    <cellStyle name="Note 5 2 6" xfId="9084"/>
    <cellStyle name="Note 5 2 7" xfId="11998"/>
    <cellStyle name="Note 5 2 8" xfId="14910"/>
    <cellStyle name="Note 5 2 9" xfId="17822"/>
    <cellStyle name="Note 5 3" xfId="1349"/>
    <cellStyle name="Note 5 3 2" xfId="2358"/>
    <cellStyle name="Note 5 3 2 2" xfId="5274"/>
    <cellStyle name="Note 5 3 2 3" xfId="8188"/>
    <cellStyle name="Note 5 3 2 4" xfId="11102"/>
    <cellStyle name="Note 5 3 2 5" xfId="14014"/>
    <cellStyle name="Note 5 3 2 6" xfId="16926"/>
    <cellStyle name="Note 5 3 2 7" xfId="19838"/>
    <cellStyle name="Note 5 3 3" xfId="4266"/>
    <cellStyle name="Note 5 3 3 2" xfId="7180"/>
    <cellStyle name="Note 5 3 3 3" xfId="10094"/>
    <cellStyle name="Note 5 3 3 4" xfId="13006"/>
    <cellStyle name="Note 5 3 3 5" xfId="15918"/>
    <cellStyle name="Note 5 3 3 6" xfId="18830"/>
    <cellStyle name="Note 5 3 4" xfId="3368"/>
    <cellStyle name="Note 5 3 4 2" xfId="35557"/>
    <cellStyle name="Note 5 3 5" xfId="6284"/>
    <cellStyle name="Note 5 3 6" xfId="9196"/>
    <cellStyle name="Note 5 3 7" xfId="12110"/>
    <cellStyle name="Note 5 3 8" xfId="15022"/>
    <cellStyle name="Note 5 3 9" xfId="17934"/>
    <cellStyle name="Note 5 4" xfId="1461"/>
    <cellStyle name="Note 5 4 2" xfId="2470"/>
    <cellStyle name="Note 5 4 2 2" xfId="5386"/>
    <cellStyle name="Note 5 4 2 3" xfId="8300"/>
    <cellStyle name="Note 5 4 2 4" xfId="11214"/>
    <cellStyle name="Note 5 4 2 5" xfId="14126"/>
    <cellStyle name="Note 5 4 2 6" xfId="17038"/>
    <cellStyle name="Note 5 4 2 7" xfId="19950"/>
    <cellStyle name="Note 5 4 3" xfId="4378"/>
    <cellStyle name="Note 5 4 3 2" xfId="7292"/>
    <cellStyle name="Note 5 4 3 3" xfId="10206"/>
    <cellStyle name="Note 5 4 3 4" xfId="13118"/>
    <cellStyle name="Note 5 4 3 5" xfId="16030"/>
    <cellStyle name="Note 5 4 3 6" xfId="18942"/>
    <cellStyle name="Note 5 4 4" xfId="3480"/>
    <cellStyle name="Note 5 4 5" xfId="6396"/>
    <cellStyle name="Note 5 4 6" xfId="9308"/>
    <cellStyle name="Note 5 4 7" xfId="12222"/>
    <cellStyle name="Note 5 4 8" xfId="15134"/>
    <cellStyle name="Note 5 4 9" xfId="18046"/>
    <cellStyle name="Note 5 5" xfId="1573"/>
    <cellStyle name="Note 5 5 2" xfId="2582"/>
    <cellStyle name="Note 5 5 2 2" xfId="5498"/>
    <cellStyle name="Note 5 5 2 3" xfId="8412"/>
    <cellStyle name="Note 5 5 2 4" xfId="11326"/>
    <cellStyle name="Note 5 5 2 5" xfId="14238"/>
    <cellStyle name="Note 5 5 2 6" xfId="17150"/>
    <cellStyle name="Note 5 5 2 7" xfId="20062"/>
    <cellStyle name="Note 5 5 3" xfId="4490"/>
    <cellStyle name="Note 5 5 3 2" xfId="7404"/>
    <cellStyle name="Note 5 5 3 3" xfId="10318"/>
    <cellStyle name="Note 5 5 3 4" xfId="13230"/>
    <cellStyle name="Note 5 5 3 5" xfId="16142"/>
    <cellStyle name="Note 5 5 3 6" xfId="19054"/>
    <cellStyle name="Note 5 5 4" xfId="3592"/>
    <cellStyle name="Note 5 5 5" xfId="6508"/>
    <cellStyle name="Note 5 5 6" xfId="9420"/>
    <cellStyle name="Note 5 5 7" xfId="12334"/>
    <cellStyle name="Note 5 5 8" xfId="15246"/>
    <cellStyle name="Note 5 5 9" xfId="18158"/>
    <cellStyle name="Note 5 6" xfId="1685"/>
    <cellStyle name="Note 5 6 2" xfId="2694"/>
    <cellStyle name="Note 5 6 2 2" xfId="5610"/>
    <cellStyle name="Note 5 6 2 3" xfId="8524"/>
    <cellStyle name="Note 5 6 2 4" xfId="11438"/>
    <cellStyle name="Note 5 6 2 5" xfId="14350"/>
    <cellStyle name="Note 5 6 2 6" xfId="17262"/>
    <cellStyle name="Note 5 6 2 7" xfId="20174"/>
    <cellStyle name="Note 5 6 3" xfId="4602"/>
    <cellStyle name="Note 5 6 3 2" xfId="7516"/>
    <cellStyle name="Note 5 6 3 3" xfId="10430"/>
    <cellStyle name="Note 5 6 3 4" xfId="13342"/>
    <cellStyle name="Note 5 6 3 5" xfId="16254"/>
    <cellStyle name="Note 5 6 3 6" xfId="19166"/>
    <cellStyle name="Note 5 6 4" xfId="3704"/>
    <cellStyle name="Note 5 6 5" xfId="6620"/>
    <cellStyle name="Note 5 6 6" xfId="9532"/>
    <cellStyle name="Note 5 6 7" xfId="12446"/>
    <cellStyle name="Note 5 6 8" xfId="15358"/>
    <cellStyle name="Note 5 6 9" xfId="18270"/>
    <cellStyle name="Note 5 7" xfId="1797"/>
    <cellStyle name="Note 5 7 2" xfId="2806"/>
    <cellStyle name="Note 5 7 2 2" xfId="5722"/>
    <cellStyle name="Note 5 7 2 3" xfId="8636"/>
    <cellStyle name="Note 5 7 2 4" xfId="11550"/>
    <cellStyle name="Note 5 7 2 5" xfId="14462"/>
    <cellStyle name="Note 5 7 2 6" xfId="17374"/>
    <cellStyle name="Note 5 7 2 7" xfId="20286"/>
    <cellStyle name="Note 5 7 3" xfId="4714"/>
    <cellStyle name="Note 5 7 3 2" xfId="7628"/>
    <cellStyle name="Note 5 7 3 3" xfId="10542"/>
    <cellStyle name="Note 5 7 3 4" xfId="13454"/>
    <cellStyle name="Note 5 7 3 5" xfId="16366"/>
    <cellStyle name="Note 5 7 3 6" xfId="19278"/>
    <cellStyle name="Note 5 7 4" xfId="3816"/>
    <cellStyle name="Note 5 7 5" xfId="6732"/>
    <cellStyle name="Note 5 7 6" xfId="9644"/>
    <cellStyle name="Note 5 7 7" xfId="12558"/>
    <cellStyle name="Note 5 7 8" xfId="15470"/>
    <cellStyle name="Note 5 7 9" xfId="18382"/>
    <cellStyle name="Note 5 8" xfId="1909"/>
    <cellStyle name="Note 5 8 2" xfId="2918"/>
    <cellStyle name="Note 5 8 2 2" xfId="5834"/>
    <cellStyle name="Note 5 8 2 3" xfId="8748"/>
    <cellStyle name="Note 5 8 2 4" xfId="11662"/>
    <cellStyle name="Note 5 8 2 5" xfId="14574"/>
    <cellStyle name="Note 5 8 2 6" xfId="17486"/>
    <cellStyle name="Note 5 8 2 7" xfId="20398"/>
    <cellStyle name="Note 5 8 3" xfId="4826"/>
    <cellStyle name="Note 5 8 3 2" xfId="7740"/>
    <cellStyle name="Note 5 8 3 3" xfId="10654"/>
    <cellStyle name="Note 5 8 3 4" xfId="13566"/>
    <cellStyle name="Note 5 8 3 5" xfId="16478"/>
    <cellStyle name="Note 5 8 3 6" xfId="19390"/>
    <cellStyle name="Note 5 8 4" xfId="3928"/>
    <cellStyle name="Note 5 8 5" xfId="6844"/>
    <cellStyle name="Note 5 8 6" xfId="9756"/>
    <cellStyle name="Note 5 8 7" xfId="12670"/>
    <cellStyle name="Note 5 8 8" xfId="15582"/>
    <cellStyle name="Note 5 8 9" xfId="18494"/>
    <cellStyle name="Note 5 9" xfId="2134"/>
    <cellStyle name="Note 5 9 2" xfId="5050"/>
    <cellStyle name="Note 5 9 2 2" xfId="7964"/>
    <cellStyle name="Note 5 9 2 3" xfId="10878"/>
    <cellStyle name="Note 5 9 2 4" xfId="13790"/>
    <cellStyle name="Note 5 9 2 5" xfId="16702"/>
    <cellStyle name="Note 5 9 2 6" xfId="19614"/>
    <cellStyle name="Note 5 9 3" xfId="3144"/>
    <cellStyle name="Note 5 9 4" xfId="6060"/>
    <cellStyle name="Note 5 9 5" xfId="8972"/>
    <cellStyle name="Note 5 9 6" xfId="11886"/>
    <cellStyle name="Note 5 9 7" xfId="14798"/>
    <cellStyle name="Note 5 9 8" xfId="17710"/>
    <cellStyle name="Note 6" xfId="1080"/>
    <cellStyle name="Note 6 10" xfId="2035"/>
    <cellStyle name="Note 6 10 2" xfId="4952"/>
    <cellStyle name="Note 6 10 3" xfId="7866"/>
    <cellStyle name="Note 6 10 4" xfId="10780"/>
    <cellStyle name="Note 6 10 5" xfId="13692"/>
    <cellStyle name="Note 6 10 6" xfId="16604"/>
    <cellStyle name="Note 6 10 7" xfId="19516"/>
    <cellStyle name="Note 6 11" xfId="4056"/>
    <cellStyle name="Note 6 11 2" xfId="6970"/>
    <cellStyle name="Note 6 11 3" xfId="9884"/>
    <cellStyle name="Note 6 11 4" xfId="12796"/>
    <cellStyle name="Note 6 11 5" xfId="15708"/>
    <cellStyle name="Note 6 11 6" xfId="18620"/>
    <cellStyle name="Note 6 12" xfId="3046"/>
    <cellStyle name="Note 6 12 2" xfId="35558"/>
    <cellStyle name="Note 6 13" xfId="5962"/>
    <cellStyle name="Note 6 14" xfId="8874"/>
    <cellStyle name="Note 6 15" xfId="11788"/>
    <cellStyle name="Note 6 16" xfId="14700"/>
    <cellStyle name="Note 6 17" xfId="17612"/>
    <cellStyle name="Note 6 2" xfId="1251"/>
    <cellStyle name="Note 6 2 2" xfId="2260"/>
    <cellStyle name="Note 6 2 2 2" xfId="5176"/>
    <cellStyle name="Note 6 2 2 3" xfId="8090"/>
    <cellStyle name="Note 6 2 2 4" xfId="11004"/>
    <cellStyle name="Note 6 2 2 5" xfId="13916"/>
    <cellStyle name="Note 6 2 2 6" xfId="16828"/>
    <cellStyle name="Note 6 2 2 7" xfId="19740"/>
    <cellStyle name="Note 6 2 3" xfId="4168"/>
    <cellStyle name="Note 6 2 3 2" xfId="7082"/>
    <cellStyle name="Note 6 2 3 3" xfId="9996"/>
    <cellStyle name="Note 6 2 3 4" xfId="12908"/>
    <cellStyle name="Note 6 2 3 5" xfId="15820"/>
    <cellStyle name="Note 6 2 3 6" xfId="18732"/>
    <cellStyle name="Note 6 2 4" xfId="3270"/>
    <cellStyle name="Note 6 2 4 2" xfId="35559"/>
    <cellStyle name="Note 6 2 5" xfId="6186"/>
    <cellStyle name="Note 6 2 6" xfId="9098"/>
    <cellStyle name="Note 6 2 7" xfId="12012"/>
    <cellStyle name="Note 6 2 8" xfId="14924"/>
    <cellStyle name="Note 6 2 9" xfId="17836"/>
    <cellStyle name="Note 6 3" xfId="1363"/>
    <cellStyle name="Note 6 3 2" xfId="2372"/>
    <cellStyle name="Note 6 3 2 2" xfId="5288"/>
    <cellStyle name="Note 6 3 2 3" xfId="8202"/>
    <cellStyle name="Note 6 3 2 4" xfId="11116"/>
    <cellStyle name="Note 6 3 2 5" xfId="14028"/>
    <cellStyle name="Note 6 3 2 6" xfId="16940"/>
    <cellStyle name="Note 6 3 2 7" xfId="19852"/>
    <cellStyle name="Note 6 3 3" xfId="4280"/>
    <cellStyle name="Note 6 3 3 2" xfId="7194"/>
    <cellStyle name="Note 6 3 3 3" xfId="10108"/>
    <cellStyle name="Note 6 3 3 4" xfId="13020"/>
    <cellStyle name="Note 6 3 3 5" xfId="15932"/>
    <cellStyle name="Note 6 3 3 6" xfId="18844"/>
    <cellStyle name="Note 6 3 4" xfId="3382"/>
    <cellStyle name="Note 6 3 4 2" xfId="35560"/>
    <cellStyle name="Note 6 3 5" xfId="6298"/>
    <cellStyle name="Note 6 3 6" xfId="9210"/>
    <cellStyle name="Note 6 3 7" xfId="12124"/>
    <cellStyle name="Note 6 3 8" xfId="15036"/>
    <cellStyle name="Note 6 3 9" xfId="17948"/>
    <cellStyle name="Note 6 4" xfId="1475"/>
    <cellStyle name="Note 6 4 2" xfId="2484"/>
    <cellStyle name="Note 6 4 2 2" xfId="5400"/>
    <cellStyle name="Note 6 4 2 3" xfId="8314"/>
    <cellStyle name="Note 6 4 2 4" xfId="11228"/>
    <cellStyle name="Note 6 4 2 5" xfId="14140"/>
    <cellStyle name="Note 6 4 2 6" xfId="17052"/>
    <cellStyle name="Note 6 4 2 7" xfId="19964"/>
    <cellStyle name="Note 6 4 3" xfId="4392"/>
    <cellStyle name="Note 6 4 3 2" xfId="7306"/>
    <cellStyle name="Note 6 4 3 3" xfId="10220"/>
    <cellStyle name="Note 6 4 3 4" xfId="13132"/>
    <cellStyle name="Note 6 4 3 5" xfId="16044"/>
    <cellStyle name="Note 6 4 3 6" xfId="18956"/>
    <cellStyle name="Note 6 4 4" xfId="3494"/>
    <cellStyle name="Note 6 4 5" xfId="6410"/>
    <cellStyle name="Note 6 4 6" xfId="9322"/>
    <cellStyle name="Note 6 4 7" xfId="12236"/>
    <cellStyle name="Note 6 4 8" xfId="15148"/>
    <cellStyle name="Note 6 4 9" xfId="18060"/>
    <cellStyle name="Note 6 5" xfId="1587"/>
    <cellStyle name="Note 6 5 2" xfId="2596"/>
    <cellStyle name="Note 6 5 2 2" xfId="5512"/>
    <cellStyle name="Note 6 5 2 3" xfId="8426"/>
    <cellStyle name="Note 6 5 2 4" xfId="11340"/>
    <cellStyle name="Note 6 5 2 5" xfId="14252"/>
    <cellStyle name="Note 6 5 2 6" xfId="17164"/>
    <cellStyle name="Note 6 5 2 7" xfId="20076"/>
    <cellStyle name="Note 6 5 3" xfId="4504"/>
    <cellStyle name="Note 6 5 3 2" xfId="7418"/>
    <cellStyle name="Note 6 5 3 3" xfId="10332"/>
    <cellStyle name="Note 6 5 3 4" xfId="13244"/>
    <cellStyle name="Note 6 5 3 5" xfId="16156"/>
    <cellStyle name="Note 6 5 3 6" xfId="19068"/>
    <cellStyle name="Note 6 5 4" xfId="3606"/>
    <cellStyle name="Note 6 5 5" xfId="6522"/>
    <cellStyle name="Note 6 5 6" xfId="9434"/>
    <cellStyle name="Note 6 5 7" xfId="12348"/>
    <cellStyle name="Note 6 5 8" xfId="15260"/>
    <cellStyle name="Note 6 5 9" xfId="18172"/>
    <cellStyle name="Note 6 6" xfId="1699"/>
    <cellStyle name="Note 6 6 2" xfId="2708"/>
    <cellStyle name="Note 6 6 2 2" xfId="5624"/>
    <cellStyle name="Note 6 6 2 3" xfId="8538"/>
    <cellStyle name="Note 6 6 2 4" xfId="11452"/>
    <cellStyle name="Note 6 6 2 5" xfId="14364"/>
    <cellStyle name="Note 6 6 2 6" xfId="17276"/>
    <cellStyle name="Note 6 6 2 7" xfId="20188"/>
    <cellStyle name="Note 6 6 3" xfId="4616"/>
    <cellStyle name="Note 6 6 3 2" xfId="7530"/>
    <cellStyle name="Note 6 6 3 3" xfId="10444"/>
    <cellStyle name="Note 6 6 3 4" xfId="13356"/>
    <cellStyle name="Note 6 6 3 5" xfId="16268"/>
    <cellStyle name="Note 6 6 3 6" xfId="19180"/>
    <cellStyle name="Note 6 6 4" xfId="3718"/>
    <cellStyle name="Note 6 6 5" xfId="6634"/>
    <cellStyle name="Note 6 6 6" xfId="9546"/>
    <cellStyle name="Note 6 6 7" xfId="12460"/>
    <cellStyle name="Note 6 6 8" xfId="15372"/>
    <cellStyle name="Note 6 6 9" xfId="18284"/>
    <cellStyle name="Note 6 7" xfId="1811"/>
    <cellStyle name="Note 6 7 2" xfId="2820"/>
    <cellStyle name="Note 6 7 2 2" xfId="5736"/>
    <cellStyle name="Note 6 7 2 3" xfId="8650"/>
    <cellStyle name="Note 6 7 2 4" xfId="11564"/>
    <cellStyle name="Note 6 7 2 5" xfId="14476"/>
    <cellStyle name="Note 6 7 2 6" xfId="17388"/>
    <cellStyle name="Note 6 7 2 7" xfId="20300"/>
    <cellStyle name="Note 6 7 3" xfId="4728"/>
    <cellStyle name="Note 6 7 3 2" xfId="7642"/>
    <cellStyle name="Note 6 7 3 3" xfId="10556"/>
    <cellStyle name="Note 6 7 3 4" xfId="13468"/>
    <cellStyle name="Note 6 7 3 5" xfId="16380"/>
    <cellStyle name="Note 6 7 3 6" xfId="19292"/>
    <cellStyle name="Note 6 7 4" xfId="3830"/>
    <cellStyle name="Note 6 7 5" xfId="6746"/>
    <cellStyle name="Note 6 7 6" xfId="9658"/>
    <cellStyle name="Note 6 7 7" xfId="12572"/>
    <cellStyle name="Note 6 7 8" xfId="15484"/>
    <cellStyle name="Note 6 7 9" xfId="18396"/>
    <cellStyle name="Note 6 8" xfId="1923"/>
    <cellStyle name="Note 6 8 2" xfId="2932"/>
    <cellStyle name="Note 6 8 2 2" xfId="5848"/>
    <cellStyle name="Note 6 8 2 3" xfId="8762"/>
    <cellStyle name="Note 6 8 2 4" xfId="11676"/>
    <cellStyle name="Note 6 8 2 5" xfId="14588"/>
    <cellStyle name="Note 6 8 2 6" xfId="17500"/>
    <cellStyle name="Note 6 8 2 7" xfId="20412"/>
    <cellStyle name="Note 6 8 3" xfId="4840"/>
    <cellStyle name="Note 6 8 3 2" xfId="7754"/>
    <cellStyle name="Note 6 8 3 3" xfId="10668"/>
    <cellStyle name="Note 6 8 3 4" xfId="13580"/>
    <cellStyle name="Note 6 8 3 5" xfId="16492"/>
    <cellStyle name="Note 6 8 3 6" xfId="19404"/>
    <cellStyle name="Note 6 8 4" xfId="3942"/>
    <cellStyle name="Note 6 8 5" xfId="6858"/>
    <cellStyle name="Note 6 8 6" xfId="9770"/>
    <cellStyle name="Note 6 8 7" xfId="12684"/>
    <cellStyle name="Note 6 8 8" xfId="15596"/>
    <cellStyle name="Note 6 8 9" xfId="18508"/>
    <cellStyle name="Note 6 9" xfId="2148"/>
    <cellStyle name="Note 6 9 2" xfId="5064"/>
    <cellStyle name="Note 6 9 2 2" xfId="7978"/>
    <cellStyle name="Note 6 9 2 3" xfId="10892"/>
    <cellStyle name="Note 6 9 2 4" xfId="13804"/>
    <cellStyle name="Note 6 9 2 5" xfId="16716"/>
    <cellStyle name="Note 6 9 2 6" xfId="19628"/>
    <cellStyle name="Note 6 9 3" xfId="3158"/>
    <cellStyle name="Note 6 9 4" xfId="6074"/>
    <cellStyle name="Note 6 9 5" xfId="8986"/>
    <cellStyle name="Note 6 9 6" xfId="11900"/>
    <cellStyle name="Note 6 9 7" xfId="14812"/>
    <cellStyle name="Note 6 9 8" xfId="17724"/>
    <cellStyle name="Note 7" xfId="1094"/>
    <cellStyle name="Note 7 10" xfId="2049"/>
    <cellStyle name="Note 7 10 2" xfId="4966"/>
    <cellStyle name="Note 7 10 3" xfId="7880"/>
    <cellStyle name="Note 7 10 4" xfId="10794"/>
    <cellStyle name="Note 7 10 5" xfId="13706"/>
    <cellStyle name="Note 7 10 6" xfId="16618"/>
    <cellStyle name="Note 7 10 7" xfId="19530"/>
    <cellStyle name="Note 7 11" xfId="4070"/>
    <cellStyle name="Note 7 11 2" xfId="6984"/>
    <cellStyle name="Note 7 11 3" xfId="9898"/>
    <cellStyle name="Note 7 11 4" xfId="12810"/>
    <cellStyle name="Note 7 11 5" xfId="15722"/>
    <cellStyle name="Note 7 11 6" xfId="18634"/>
    <cellStyle name="Note 7 12" xfId="3060"/>
    <cellStyle name="Note 7 12 2" xfId="35561"/>
    <cellStyle name="Note 7 13" xfId="5976"/>
    <cellStyle name="Note 7 14" xfId="8888"/>
    <cellStyle name="Note 7 15" xfId="11802"/>
    <cellStyle name="Note 7 16" xfId="14714"/>
    <cellStyle name="Note 7 17" xfId="17626"/>
    <cellStyle name="Note 7 2" xfId="1265"/>
    <cellStyle name="Note 7 2 2" xfId="2274"/>
    <cellStyle name="Note 7 2 2 2" xfId="5190"/>
    <cellStyle name="Note 7 2 2 3" xfId="8104"/>
    <cellStyle name="Note 7 2 2 4" xfId="11018"/>
    <cellStyle name="Note 7 2 2 5" xfId="13930"/>
    <cellStyle name="Note 7 2 2 6" xfId="16842"/>
    <cellStyle name="Note 7 2 2 7" xfId="19754"/>
    <cellStyle name="Note 7 2 3" xfId="4182"/>
    <cellStyle name="Note 7 2 3 2" xfId="7096"/>
    <cellStyle name="Note 7 2 3 3" xfId="10010"/>
    <cellStyle name="Note 7 2 3 4" xfId="12922"/>
    <cellStyle name="Note 7 2 3 5" xfId="15834"/>
    <cellStyle name="Note 7 2 3 6" xfId="18746"/>
    <cellStyle name="Note 7 2 4" xfId="3284"/>
    <cellStyle name="Note 7 2 4 2" xfId="35562"/>
    <cellStyle name="Note 7 2 5" xfId="6200"/>
    <cellStyle name="Note 7 2 6" xfId="9112"/>
    <cellStyle name="Note 7 2 7" xfId="12026"/>
    <cellStyle name="Note 7 2 8" xfId="14938"/>
    <cellStyle name="Note 7 2 9" xfId="17850"/>
    <cellStyle name="Note 7 3" xfId="1377"/>
    <cellStyle name="Note 7 3 2" xfId="2386"/>
    <cellStyle name="Note 7 3 2 2" xfId="5302"/>
    <cellStyle name="Note 7 3 2 3" xfId="8216"/>
    <cellStyle name="Note 7 3 2 4" xfId="11130"/>
    <cellStyle name="Note 7 3 2 5" xfId="14042"/>
    <cellStyle name="Note 7 3 2 6" xfId="16954"/>
    <cellStyle name="Note 7 3 2 7" xfId="19866"/>
    <cellStyle name="Note 7 3 3" xfId="4294"/>
    <cellStyle name="Note 7 3 3 2" xfId="7208"/>
    <cellStyle name="Note 7 3 3 3" xfId="10122"/>
    <cellStyle name="Note 7 3 3 4" xfId="13034"/>
    <cellStyle name="Note 7 3 3 5" xfId="15946"/>
    <cellStyle name="Note 7 3 3 6" xfId="18858"/>
    <cellStyle name="Note 7 3 4" xfId="3396"/>
    <cellStyle name="Note 7 3 4 2" xfId="35563"/>
    <cellStyle name="Note 7 3 5" xfId="6312"/>
    <cellStyle name="Note 7 3 6" xfId="9224"/>
    <cellStyle name="Note 7 3 7" xfId="12138"/>
    <cellStyle name="Note 7 3 8" xfId="15050"/>
    <cellStyle name="Note 7 3 9" xfId="17962"/>
    <cellStyle name="Note 7 4" xfId="1489"/>
    <cellStyle name="Note 7 4 2" xfId="2498"/>
    <cellStyle name="Note 7 4 2 2" xfId="5414"/>
    <cellStyle name="Note 7 4 2 3" xfId="8328"/>
    <cellStyle name="Note 7 4 2 4" xfId="11242"/>
    <cellStyle name="Note 7 4 2 5" xfId="14154"/>
    <cellStyle name="Note 7 4 2 6" xfId="17066"/>
    <cellStyle name="Note 7 4 2 7" xfId="19978"/>
    <cellStyle name="Note 7 4 3" xfId="4406"/>
    <cellStyle name="Note 7 4 3 2" xfId="7320"/>
    <cellStyle name="Note 7 4 3 3" xfId="10234"/>
    <cellStyle name="Note 7 4 3 4" xfId="13146"/>
    <cellStyle name="Note 7 4 3 5" xfId="16058"/>
    <cellStyle name="Note 7 4 3 6" xfId="18970"/>
    <cellStyle name="Note 7 4 4" xfId="3508"/>
    <cellStyle name="Note 7 4 5" xfId="6424"/>
    <cellStyle name="Note 7 4 6" xfId="9336"/>
    <cellStyle name="Note 7 4 7" xfId="12250"/>
    <cellStyle name="Note 7 4 8" xfId="15162"/>
    <cellStyle name="Note 7 4 9" xfId="18074"/>
    <cellStyle name="Note 7 5" xfId="1601"/>
    <cellStyle name="Note 7 5 2" xfId="2610"/>
    <cellStyle name="Note 7 5 2 2" xfId="5526"/>
    <cellStyle name="Note 7 5 2 3" xfId="8440"/>
    <cellStyle name="Note 7 5 2 4" xfId="11354"/>
    <cellStyle name="Note 7 5 2 5" xfId="14266"/>
    <cellStyle name="Note 7 5 2 6" xfId="17178"/>
    <cellStyle name="Note 7 5 2 7" xfId="20090"/>
    <cellStyle name="Note 7 5 3" xfId="4518"/>
    <cellStyle name="Note 7 5 3 2" xfId="7432"/>
    <cellStyle name="Note 7 5 3 3" xfId="10346"/>
    <cellStyle name="Note 7 5 3 4" xfId="13258"/>
    <cellStyle name="Note 7 5 3 5" xfId="16170"/>
    <cellStyle name="Note 7 5 3 6" xfId="19082"/>
    <cellStyle name="Note 7 5 4" xfId="3620"/>
    <cellStyle name="Note 7 5 5" xfId="6536"/>
    <cellStyle name="Note 7 5 6" xfId="9448"/>
    <cellStyle name="Note 7 5 7" xfId="12362"/>
    <cellStyle name="Note 7 5 8" xfId="15274"/>
    <cellStyle name="Note 7 5 9" xfId="18186"/>
    <cellStyle name="Note 7 6" xfId="1713"/>
    <cellStyle name="Note 7 6 2" xfId="2722"/>
    <cellStyle name="Note 7 6 2 2" xfId="5638"/>
    <cellStyle name="Note 7 6 2 3" xfId="8552"/>
    <cellStyle name="Note 7 6 2 4" xfId="11466"/>
    <cellStyle name="Note 7 6 2 5" xfId="14378"/>
    <cellStyle name="Note 7 6 2 6" xfId="17290"/>
    <cellStyle name="Note 7 6 2 7" xfId="20202"/>
    <cellStyle name="Note 7 6 3" xfId="4630"/>
    <cellStyle name="Note 7 6 3 2" xfId="7544"/>
    <cellStyle name="Note 7 6 3 3" xfId="10458"/>
    <cellStyle name="Note 7 6 3 4" xfId="13370"/>
    <cellStyle name="Note 7 6 3 5" xfId="16282"/>
    <cellStyle name="Note 7 6 3 6" xfId="19194"/>
    <cellStyle name="Note 7 6 4" xfId="3732"/>
    <cellStyle name="Note 7 6 5" xfId="6648"/>
    <cellStyle name="Note 7 6 6" xfId="9560"/>
    <cellStyle name="Note 7 6 7" xfId="12474"/>
    <cellStyle name="Note 7 6 8" xfId="15386"/>
    <cellStyle name="Note 7 6 9" xfId="18298"/>
    <cellStyle name="Note 7 7" xfId="1825"/>
    <cellStyle name="Note 7 7 2" xfId="2834"/>
    <cellStyle name="Note 7 7 2 2" xfId="5750"/>
    <cellStyle name="Note 7 7 2 3" xfId="8664"/>
    <cellStyle name="Note 7 7 2 4" xfId="11578"/>
    <cellStyle name="Note 7 7 2 5" xfId="14490"/>
    <cellStyle name="Note 7 7 2 6" xfId="17402"/>
    <cellStyle name="Note 7 7 2 7" xfId="20314"/>
    <cellStyle name="Note 7 7 3" xfId="4742"/>
    <cellStyle name="Note 7 7 3 2" xfId="7656"/>
    <cellStyle name="Note 7 7 3 3" xfId="10570"/>
    <cellStyle name="Note 7 7 3 4" xfId="13482"/>
    <cellStyle name="Note 7 7 3 5" xfId="16394"/>
    <cellStyle name="Note 7 7 3 6" xfId="19306"/>
    <cellStyle name="Note 7 7 4" xfId="3844"/>
    <cellStyle name="Note 7 7 5" xfId="6760"/>
    <cellStyle name="Note 7 7 6" xfId="9672"/>
    <cellStyle name="Note 7 7 7" xfId="12586"/>
    <cellStyle name="Note 7 7 8" xfId="15498"/>
    <cellStyle name="Note 7 7 9" xfId="18410"/>
    <cellStyle name="Note 7 8" xfId="1937"/>
    <cellStyle name="Note 7 8 2" xfId="2946"/>
    <cellStyle name="Note 7 8 2 2" xfId="5862"/>
    <cellStyle name="Note 7 8 2 3" xfId="8776"/>
    <cellStyle name="Note 7 8 2 4" xfId="11690"/>
    <cellStyle name="Note 7 8 2 5" xfId="14602"/>
    <cellStyle name="Note 7 8 2 6" xfId="17514"/>
    <cellStyle name="Note 7 8 2 7" xfId="20426"/>
    <cellStyle name="Note 7 8 3" xfId="4854"/>
    <cellStyle name="Note 7 8 3 2" xfId="7768"/>
    <cellStyle name="Note 7 8 3 3" xfId="10682"/>
    <cellStyle name="Note 7 8 3 4" xfId="13594"/>
    <cellStyle name="Note 7 8 3 5" xfId="16506"/>
    <cellStyle name="Note 7 8 3 6" xfId="19418"/>
    <cellStyle name="Note 7 8 4" xfId="3956"/>
    <cellStyle name="Note 7 8 5" xfId="6872"/>
    <cellStyle name="Note 7 8 6" xfId="9784"/>
    <cellStyle name="Note 7 8 7" xfId="12698"/>
    <cellStyle name="Note 7 8 8" xfId="15610"/>
    <cellStyle name="Note 7 8 9" xfId="18522"/>
    <cellStyle name="Note 7 9" xfId="2162"/>
    <cellStyle name="Note 7 9 2" xfId="5078"/>
    <cellStyle name="Note 7 9 2 2" xfId="7992"/>
    <cellStyle name="Note 7 9 2 3" xfId="10906"/>
    <cellStyle name="Note 7 9 2 4" xfId="13818"/>
    <cellStyle name="Note 7 9 2 5" xfId="16730"/>
    <cellStyle name="Note 7 9 2 6" xfId="19642"/>
    <cellStyle name="Note 7 9 3" xfId="3172"/>
    <cellStyle name="Note 7 9 4" xfId="6088"/>
    <cellStyle name="Note 7 9 5" xfId="9000"/>
    <cellStyle name="Note 7 9 6" xfId="11914"/>
    <cellStyle name="Note 7 9 7" xfId="14826"/>
    <cellStyle name="Note 7 9 8" xfId="17738"/>
    <cellStyle name="Note 8" xfId="1108"/>
    <cellStyle name="Note 8 10" xfId="2063"/>
    <cellStyle name="Note 8 10 2" xfId="4980"/>
    <cellStyle name="Note 8 10 3" xfId="7894"/>
    <cellStyle name="Note 8 10 4" xfId="10808"/>
    <cellStyle name="Note 8 10 5" xfId="13720"/>
    <cellStyle name="Note 8 10 6" xfId="16632"/>
    <cellStyle name="Note 8 10 7" xfId="19544"/>
    <cellStyle name="Note 8 11" xfId="4084"/>
    <cellStyle name="Note 8 11 2" xfId="6998"/>
    <cellStyle name="Note 8 11 3" xfId="9912"/>
    <cellStyle name="Note 8 11 4" xfId="12824"/>
    <cellStyle name="Note 8 11 5" xfId="15736"/>
    <cellStyle name="Note 8 11 6" xfId="18648"/>
    <cellStyle name="Note 8 12" xfId="3074"/>
    <cellStyle name="Note 8 12 2" xfId="35564"/>
    <cellStyle name="Note 8 13" xfId="5990"/>
    <cellStyle name="Note 8 14" xfId="8902"/>
    <cellStyle name="Note 8 15" xfId="11816"/>
    <cellStyle name="Note 8 16" xfId="14728"/>
    <cellStyle name="Note 8 17" xfId="17640"/>
    <cellStyle name="Note 8 2" xfId="1279"/>
    <cellStyle name="Note 8 2 2" xfId="2288"/>
    <cellStyle name="Note 8 2 2 2" xfId="5204"/>
    <cellStyle name="Note 8 2 2 3" xfId="8118"/>
    <cellStyle name="Note 8 2 2 4" xfId="11032"/>
    <cellStyle name="Note 8 2 2 5" xfId="13944"/>
    <cellStyle name="Note 8 2 2 6" xfId="16856"/>
    <cellStyle name="Note 8 2 2 7" xfId="19768"/>
    <cellStyle name="Note 8 2 3" xfId="4196"/>
    <cellStyle name="Note 8 2 3 2" xfId="7110"/>
    <cellStyle name="Note 8 2 3 3" xfId="10024"/>
    <cellStyle name="Note 8 2 3 4" xfId="12936"/>
    <cellStyle name="Note 8 2 3 5" xfId="15848"/>
    <cellStyle name="Note 8 2 3 6" xfId="18760"/>
    <cellStyle name="Note 8 2 4" xfId="3298"/>
    <cellStyle name="Note 8 2 4 2" xfId="35565"/>
    <cellStyle name="Note 8 2 5" xfId="6214"/>
    <cellStyle name="Note 8 2 6" xfId="9126"/>
    <cellStyle name="Note 8 2 7" xfId="12040"/>
    <cellStyle name="Note 8 2 8" xfId="14952"/>
    <cellStyle name="Note 8 2 9" xfId="17864"/>
    <cellStyle name="Note 8 3" xfId="1391"/>
    <cellStyle name="Note 8 3 2" xfId="2400"/>
    <cellStyle name="Note 8 3 2 2" xfId="5316"/>
    <cellStyle name="Note 8 3 2 3" xfId="8230"/>
    <cellStyle name="Note 8 3 2 4" xfId="11144"/>
    <cellStyle name="Note 8 3 2 5" xfId="14056"/>
    <cellStyle name="Note 8 3 2 6" xfId="16968"/>
    <cellStyle name="Note 8 3 2 7" xfId="19880"/>
    <cellStyle name="Note 8 3 3" xfId="4308"/>
    <cellStyle name="Note 8 3 3 2" xfId="7222"/>
    <cellStyle name="Note 8 3 3 3" xfId="10136"/>
    <cellStyle name="Note 8 3 3 4" xfId="13048"/>
    <cellStyle name="Note 8 3 3 5" xfId="15960"/>
    <cellStyle name="Note 8 3 3 6" xfId="18872"/>
    <cellStyle name="Note 8 3 4" xfId="3410"/>
    <cellStyle name="Note 8 3 4 2" xfId="35566"/>
    <cellStyle name="Note 8 3 5" xfId="6326"/>
    <cellStyle name="Note 8 3 6" xfId="9238"/>
    <cellStyle name="Note 8 3 7" xfId="12152"/>
    <cellStyle name="Note 8 3 8" xfId="15064"/>
    <cellStyle name="Note 8 3 9" xfId="17976"/>
    <cellStyle name="Note 8 4" xfId="1503"/>
    <cellStyle name="Note 8 4 2" xfId="2512"/>
    <cellStyle name="Note 8 4 2 2" xfId="5428"/>
    <cellStyle name="Note 8 4 2 3" xfId="8342"/>
    <cellStyle name="Note 8 4 2 4" xfId="11256"/>
    <cellStyle name="Note 8 4 2 5" xfId="14168"/>
    <cellStyle name="Note 8 4 2 6" xfId="17080"/>
    <cellStyle name="Note 8 4 2 7" xfId="19992"/>
    <cellStyle name="Note 8 4 3" xfId="4420"/>
    <cellStyle name="Note 8 4 3 2" xfId="7334"/>
    <cellStyle name="Note 8 4 3 3" xfId="10248"/>
    <cellStyle name="Note 8 4 3 4" xfId="13160"/>
    <cellStyle name="Note 8 4 3 5" xfId="16072"/>
    <cellStyle name="Note 8 4 3 6" xfId="18984"/>
    <cellStyle name="Note 8 4 4" xfId="3522"/>
    <cellStyle name="Note 8 4 5" xfId="6438"/>
    <cellStyle name="Note 8 4 6" xfId="9350"/>
    <cellStyle name="Note 8 4 7" xfId="12264"/>
    <cellStyle name="Note 8 4 8" xfId="15176"/>
    <cellStyle name="Note 8 4 9" xfId="18088"/>
    <cellStyle name="Note 8 5" xfId="1615"/>
    <cellStyle name="Note 8 5 2" xfId="2624"/>
    <cellStyle name="Note 8 5 2 2" xfId="5540"/>
    <cellStyle name="Note 8 5 2 3" xfId="8454"/>
    <cellStyle name="Note 8 5 2 4" xfId="11368"/>
    <cellStyle name="Note 8 5 2 5" xfId="14280"/>
    <cellStyle name="Note 8 5 2 6" xfId="17192"/>
    <cellStyle name="Note 8 5 2 7" xfId="20104"/>
    <cellStyle name="Note 8 5 3" xfId="4532"/>
    <cellStyle name="Note 8 5 3 2" xfId="7446"/>
    <cellStyle name="Note 8 5 3 3" xfId="10360"/>
    <cellStyle name="Note 8 5 3 4" xfId="13272"/>
    <cellStyle name="Note 8 5 3 5" xfId="16184"/>
    <cellStyle name="Note 8 5 3 6" xfId="19096"/>
    <cellStyle name="Note 8 5 4" xfId="3634"/>
    <cellStyle name="Note 8 5 5" xfId="6550"/>
    <cellStyle name="Note 8 5 6" xfId="9462"/>
    <cellStyle name="Note 8 5 7" xfId="12376"/>
    <cellStyle name="Note 8 5 8" xfId="15288"/>
    <cellStyle name="Note 8 5 9" xfId="18200"/>
    <cellStyle name="Note 8 6" xfId="1727"/>
    <cellStyle name="Note 8 6 2" xfId="2736"/>
    <cellStyle name="Note 8 6 2 2" xfId="5652"/>
    <cellStyle name="Note 8 6 2 3" xfId="8566"/>
    <cellStyle name="Note 8 6 2 4" xfId="11480"/>
    <cellStyle name="Note 8 6 2 5" xfId="14392"/>
    <cellStyle name="Note 8 6 2 6" xfId="17304"/>
    <cellStyle name="Note 8 6 2 7" xfId="20216"/>
    <cellStyle name="Note 8 6 3" xfId="4644"/>
    <cellStyle name="Note 8 6 3 2" xfId="7558"/>
    <cellStyle name="Note 8 6 3 3" xfId="10472"/>
    <cellStyle name="Note 8 6 3 4" xfId="13384"/>
    <cellStyle name="Note 8 6 3 5" xfId="16296"/>
    <cellStyle name="Note 8 6 3 6" xfId="19208"/>
    <cellStyle name="Note 8 6 4" xfId="3746"/>
    <cellStyle name="Note 8 6 5" xfId="6662"/>
    <cellStyle name="Note 8 6 6" xfId="9574"/>
    <cellStyle name="Note 8 6 7" xfId="12488"/>
    <cellStyle name="Note 8 6 8" xfId="15400"/>
    <cellStyle name="Note 8 6 9" xfId="18312"/>
    <cellStyle name="Note 8 7" xfId="1839"/>
    <cellStyle name="Note 8 7 2" xfId="2848"/>
    <cellStyle name="Note 8 7 2 2" xfId="5764"/>
    <cellStyle name="Note 8 7 2 3" xfId="8678"/>
    <cellStyle name="Note 8 7 2 4" xfId="11592"/>
    <cellStyle name="Note 8 7 2 5" xfId="14504"/>
    <cellStyle name="Note 8 7 2 6" xfId="17416"/>
    <cellStyle name="Note 8 7 2 7" xfId="20328"/>
    <cellStyle name="Note 8 7 3" xfId="4756"/>
    <cellStyle name="Note 8 7 3 2" xfId="7670"/>
    <cellStyle name="Note 8 7 3 3" xfId="10584"/>
    <cellStyle name="Note 8 7 3 4" xfId="13496"/>
    <cellStyle name="Note 8 7 3 5" xfId="16408"/>
    <cellStyle name="Note 8 7 3 6" xfId="19320"/>
    <cellStyle name="Note 8 7 4" xfId="3858"/>
    <cellStyle name="Note 8 7 5" xfId="6774"/>
    <cellStyle name="Note 8 7 6" xfId="9686"/>
    <cellStyle name="Note 8 7 7" xfId="12600"/>
    <cellStyle name="Note 8 7 8" xfId="15512"/>
    <cellStyle name="Note 8 7 9" xfId="18424"/>
    <cellStyle name="Note 8 8" xfId="1951"/>
    <cellStyle name="Note 8 8 2" xfId="2960"/>
    <cellStyle name="Note 8 8 2 2" xfId="5876"/>
    <cellStyle name="Note 8 8 2 3" xfId="8790"/>
    <cellStyle name="Note 8 8 2 4" xfId="11704"/>
    <cellStyle name="Note 8 8 2 5" xfId="14616"/>
    <cellStyle name="Note 8 8 2 6" xfId="17528"/>
    <cellStyle name="Note 8 8 2 7" xfId="20440"/>
    <cellStyle name="Note 8 8 3" xfId="4868"/>
    <cellStyle name="Note 8 8 3 2" xfId="7782"/>
    <cellStyle name="Note 8 8 3 3" xfId="10696"/>
    <cellStyle name="Note 8 8 3 4" xfId="13608"/>
    <cellStyle name="Note 8 8 3 5" xfId="16520"/>
    <cellStyle name="Note 8 8 3 6" xfId="19432"/>
    <cellStyle name="Note 8 8 4" xfId="3970"/>
    <cellStyle name="Note 8 8 5" xfId="6886"/>
    <cellStyle name="Note 8 8 6" xfId="9798"/>
    <cellStyle name="Note 8 8 7" xfId="12712"/>
    <cellStyle name="Note 8 8 8" xfId="15624"/>
    <cellStyle name="Note 8 8 9" xfId="18536"/>
    <cellStyle name="Note 8 9" xfId="2176"/>
    <cellStyle name="Note 8 9 2" xfId="5092"/>
    <cellStyle name="Note 8 9 2 2" xfId="8006"/>
    <cellStyle name="Note 8 9 2 3" xfId="10920"/>
    <cellStyle name="Note 8 9 2 4" xfId="13832"/>
    <cellStyle name="Note 8 9 2 5" xfId="16744"/>
    <cellStyle name="Note 8 9 2 6" xfId="19656"/>
    <cellStyle name="Note 8 9 3" xfId="3186"/>
    <cellStyle name="Note 8 9 4" xfId="6102"/>
    <cellStyle name="Note 8 9 5" xfId="9014"/>
    <cellStyle name="Note 8 9 6" xfId="11928"/>
    <cellStyle name="Note 8 9 7" xfId="14840"/>
    <cellStyle name="Note 8 9 8" xfId="17752"/>
    <cellStyle name="Note 9" xfId="1122"/>
    <cellStyle name="Note 9 10" xfId="2077"/>
    <cellStyle name="Note 9 10 2" xfId="4994"/>
    <cellStyle name="Note 9 10 3" xfId="7908"/>
    <cellStyle name="Note 9 10 4" xfId="10822"/>
    <cellStyle name="Note 9 10 5" xfId="13734"/>
    <cellStyle name="Note 9 10 6" xfId="16646"/>
    <cellStyle name="Note 9 10 7" xfId="19558"/>
    <cellStyle name="Note 9 11" xfId="4098"/>
    <cellStyle name="Note 9 11 2" xfId="7012"/>
    <cellStyle name="Note 9 11 3" xfId="9926"/>
    <cellStyle name="Note 9 11 4" xfId="12838"/>
    <cellStyle name="Note 9 11 5" xfId="15750"/>
    <cellStyle name="Note 9 11 6" xfId="18662"/>
    <cellStyle name="Note 9 12" xfId="3088"/>
    <cellStyle name="Note 9 12 2" xfId="35567"/>
    <cellStyle name="Note 9 13" xfId="6004"/>
    <cellStyle name="Note 9 14" xfId="8916"/>
    <cellStyle name="Note 9 15" xfId="11830"/>
    <cellStyle name="Note 9 16" xfId="14742"/>
    <cellStyle name="Note 9 17" xfId="17654"/>
    <cellStyle name="Note 9 2" xfId="1293"/>
    <cellStyle name="Note 9 2 2" xfId="2302"/>
    <cellStyle name="Note 9 2 2 2" xfId="5218"/>
    <cellStyle name="Note 9 2 2 3" xfId="8132"/>
    <cellStyle name="Note 9 2 2 4" xfId="11046"/>
    <cellStyle name="Note 9 2 2 5" xfId="13958"/>
    <cellStyle name="Note 9 2 2 6" xfId="16870"/>
    <cellStyle name="Note 9 2 2 7" xfId="19782"/>
    <cellStyle name="Note 9 2 3" xfId="4210"/>
    <cellStyle name="Note 9 2 3 2" xfId="7124"/>
    <cellStyle name="Note 9 2 3 3" xfId="10038"/>
    <cellStyle name="Note 9 2 3 4" xfId="12950"/>
    <cellStyle name="Note 9 2 3 5" xfId="15862"/>
    <cellStyle name="Note 9 2 3 6" xfId="18774"/>
    <cellStyle name="Note 9 2 4" xfId="3312"/>
    <cellStyle name="Note 9 2 4 2" xfId="35568"/>
    <cellStyle name="Note 9 2 5" xfId="6228"/>
    <cellStyle name="Note 9 2 6" xfId="9140"/>
    <cellStyle name="Note 9 2 7" xfId="12054"/>
    <cellStyle name="Note 9 2 8" xfId="14966"/>
    <cellStyle name="Note 9 2 9" xfId="17878"/>
    <cellStyle name="Note 9 3" xfId="1405"/>
    <cellStyle name="Note 9 3 2" xfId="2414"/>
    <cellStyle name="Note 9 3 2 2" xfId="5330"/>
    <cellStyle name="Note 9 3 2 3" xfId="8244"/>
    <cellStyle name="Note 9 3 2 4" xfId="11158"/>
    <cellStyle name="Note 9 3 2 5" xfId="14070"/>
    <cellStyle name="Note 9 3 2 6" xfId="16982"/>
    <cellStyle name="Note 9 3 2 7" xfId="19894"/>
    <cellStyle name="Note 9 3 3" xfId="4322"/>
    <cellStyle name="Note 9 3 3 2" xfId="7236"/>
    <cellStyle name="Note 9 3 3 3" xfId="10150"/>
    <cellStyle name="Note 9 3 3 4" xfId="13062"/>
    <cellStyle name="Note 9 3 3 5" xfId="15974"/>
    <cellStyle name="Note 9 3 3 6" xfId="18886"/>
    <cellStyle name="Note 9 3 4" xfId="3424"/>
    <cellStyle name="Note 9 3 4 2" xfId="35569"/>
    <cellStyle name="Note 9 3 5" xfId="6340"/>
    <cellStyle name="Note 9 3 6" xfId="9252"/>
    <cellStyle name="Note 9 3 7" xfId="12166"/>
    <cellStyle name="Note 9 3 8" xfId="15078"/>
    <cellStyle name="Note 9 3 9" xfId="17990"/>
    <cellStyle name="Note 9 4" xfId="1517"/>
    <cellStyle name="Note 9 4 2" xfId="2526"/>
    <cellStyle name="Note 9 4 2 2" xfId="5442"/>
    <cellStyle name="Note 9 4 2 3" xfId="8356"/>
    <cellStyle name="Note 9 4 2 4" xfId="11270"/>
    <cellStyle name="Note 9 4 2 5" xfId="14182"/>
    <cellStyle name="Note 9 4 2 6" xfId="17094"/>
    <cellStyle name="Note 9 4 2 7" xfId="20006"/>
    <cellStyle name="Note 9 4 3" xfId="4434"/>
    <cellStyle name="Note 9 4 3 2" xfId="7348"/>
    <cellStyle name="Note 9 4 3 3" xfId="10262"/>
    <cellStyle name="Note 9 4 3 4" xfId="13174"/>
    <cellStyle name="Note 9 4 3 5" xfId="16086"/>
    <cellStyle name="Note 9 4 3 6" xfId="18998"/>
    <cellStyle name="Note 9 4 4" xfId="3536"/>
    <cellStyle name="Note 9 4 5" xfId="6452"/>
    <cellStyle name="Note 9 4 6" xfId="9364"/>
    <cellStyle name="Note 9 4 7" xfId="12278"/>
    <cellStyle name="Note 9 4 8" xfId="15190"/>
    <cellStyle name="Note 9 4 9" xfId="18102"/>
    <cellStyle name="Note 9 5" xfId="1629"/>
    <cellStyle name="Note 9 5 2" xfId="2638"/>
    <cellStyle name="Note 9 5 2 2" xfId="5554"/>
    <cellStyle name="Note 9 5 2 3" xfId="8468"/>
    <cellStyle name="Note 9 5 2 4" xfId="11382"/>
    <cellStyle name="Note 9 5 2 5" xfId="14294"/>
    <cellStyle name="Note 9 5 2 6" xfId="17206"/>
    <cellStyle name="Note 9 5 2 7" xfId="20118"/>
    <cellStyle name="Note 9 5 3" xfId="4546"/>
    <cellStyle name="Note 9 5 3 2" xfId="7460"/>
    <cellStyle name="Note 9 5 3 3" xfId="10374"/>
    <cellStyle name="Note 9 5 3 4" xfId="13286"/>
    <cellStyle name="Note 9 5 3 5" xfId="16198"/>
    <cellStyle name="Note 9 5 3 6" xfId="19110"/>
    <cellStyle name="Note 9 5 4" xfId="3648"/>
    <cellStyle name="Note 9 5 5" xfId="6564"/>
    <cellStyle name="Note 9 5 6" xfId="9476"/>
    <cellStyle name="Note 9 5 7" xfId="12390"/>
    <cellStyle name="Note 9 5 8" xfId="15302"/>
    <cellStyle name="Note 9 5 9" xfId="18214"/>
    <cellStyle name="Note 9 6" xfId="1741"/>
    <cellStyle name="Note 9 6 2" xfId="2750"/>
    <cellStyle name="Note 9 6 2 2" xfId="5666"/>
    <cellStyle name="Note 9 6 2 3" xfId="8580"/>
    <cellStyle name="Note 9 6 2 4" xfId="11494"/>
    <cellStyle name="Note 9 6 2 5" xfId="14406"/>
    <cellStyle name="Note 9 6 2 6" xfId="17318"/>
    <cellStyle name="Note 9 6 2 7" xfId="20230"/>
    <cellStyle name="Note 9 6 3" xfId="4658"/>
    <cellStyle name="Note 9 6 3 2" xfId="7572"/>
    <cellStyle name="Note 9 6 3 3" xfId="10486"/>
    <cellStyle name="Note 9 6 3 4" xfId="13398"/>
    <cellStyle name="Note 9 6 3 5" xfId="16310"/>
    <cellStyle name="Note 9 6 3 6" xfId="19222"/>
    <cellStyle name="Note 9 6 4" xfId="3760"/>
    <cellStyle name="Note 9 6 5" xfId="6676"/>
    <cellStyle name="Note 9 6 6" xfId="9588"/>
    <cellStyle name="Note 9 6 7" xfId="12502"/>
    <cellStyle name="Note 9 6 8" xfId="15414"/>
    <cellStyle name="Note 9 6 9" xfId="18326"/>
    <cellStyle name="Note 9 7" xfId="1853"/>
    <cellStyle name="Note 9 7 2" xfId="2862"/>
    <cellStyle name="Note 9 7 2 2" xfId="5778"/>
    <cellStyle name="Note 9 7 2 3" xfId="8692"/>
    <cellStyle name="Note 9 7 2 4" xfId="11606"/>
    <cellStyle name="Note 9 7 2 5" xfId="14518"/>
    <cellStyle name="Note 9 7 2 6" xfId="17430"/>
    <cellStyle name="Note 9 7 2 7" xfId="20342"/>
    <cellStyle name="Note 9 7 3" xfId="4770"/>
    <cellStyle name="Note 9 7 3 2" xfId="7684"/>
    <cellStyle name="Note 9 7 3 3" xfId="10598"/>
    <cellStyle name="Note 9 7 3 4" xfId="13510"/>
    <cellStyle name="Note 9 7 3 5" xfId="16422"/>
    <cellStyle name="Note 9 7 3 6" xfId="19334"/>
    <cellStyle name="Note 9 7 4" xfId="3872"/>
    <cellStyle name="Note 9 7 5" xfId="6788"/>
    <cellStyle name="Note 9 7 6" xfId="9700"/>
    <cellStyle name="Note 9 7 7" xfId="12614"/>
    <cellStyle name="Note 9 7 8" xfId="15526"/>
    <cellStyle name="Note 9 7 9" xfId="18438"/>
    <cellStyle name="Note 9 8" xfId="1965"/>
    <cellStyle name="Note 9 8 2" xfId="2974"/>
    <cellStyle name="Note 9 8 2 2" xfId="5890"/>
    <cellStyle name="Note 9 8 2 3" xfId="8804"/>
    <cellStyle name="Note 9 8 2 4" xfId="11718"/>
    <cellStyle name="Note 9 8 2 5" xfId="14630"/>
    <cellStyle name="Note 9 8 2 6" xfId="17542"/>
    <cellStyle name="Note 9 8 2 7" xfId="20454"/>
    <cellStyle name="Note 9 8 3" xfId="4882"/>
    <cellStyle name="Note 9 8 3 2" xfId="7796"/>
    <cellStyle name="Note 9 8 3 3" xfId="10710"/>
    <cellStyle name="Note 9 8 3 4" xfId="13622"/>
    <cellStyle name="Note 9 8 3 5" xfId="16534"/>
    <cellStyle name="Note 9 8 3 6" xfId="19446"/>
    <cellStyle name="Note 9 8 4" xfId="3984"/>
    <cellStyle name="Note 9 8 5" xfId="6900"/>
    <cellStyle name="Note 9 8 6" xfId="9812"/>
    <cellStyle name="Note 9 8 7" xfId="12726"/>
    <cellStyle name="Note 9 8 8" xfId="15638"/>
    <cellStyle name="Note 9 8 9" xfId="18550"/>
    <cellStyle name="Note 9 9" xfId="2190"/>
    <cellStyle name="Note 9 9 2" xfId="5106"/>
    <cellStyle name="Note 9 9 2 2" xfId="8020"/>
    <cellStyle name="Note 9 9 2 3" xfId="10934"/>
    <cellStyle name="Note 9 9 2 4" xfId="13846"/>
    <cellStyle name="Note 9 9 2 5" xfId="16758"/>
    <cellStyle name="Note 9 9 2 6" xfId="19670"/>
    <cellStyle name="Note 9 9 3" xfId="3200"/>
    <cellStyle name="Note 9 9 4" xfId="6116"/>
    <cellStyle name="Note 9 9 5" xfId="9028"/>
    <cellStyle name="Note 9 9 6" xfId="11942"/>
    <cellStyle name="Note 9 9 7" xfId="14854"/>
    <cellStyle name="Note 9 9 8" xfId="17766"/>
    <cellStyle name="Output 10" xfId="35571"/>
    <cellStyle name="Output 10 2" xfId="35572"/>
    <cellStyle name="Output 10 3" xfId="35573"/>
    <cellStyle name="Output 11" xfId="35574"/>
    <cellStyle name="Output 11 2" xfId="35575"/>
    <cellStyle name="Output 11 3" xfId="35576"/>
    <cellStyle name="Output 12" xfId="35577"/>
    <cellStyle name="Output 12 2" xfId="35578"/>
    <cellStyle name="Output 12 3" xfId="35579"/>
    <cellStyle name="Output 13" xfId="35580"/>
    <cellStyle name="Output 13 2" xfId="35581"/>
    <cellStyle name="Output 13 3" xfId="35582"/>
    <cellStyle name="Output 14" xfId="35583"/>
    <cellStyle name="Output 14 2" xfId="35584"/>
    <cellStyle name="Output 14 3" xfId="35585"/>
    <cellStyle name="Output 15" xfId="35586"/>
    <cellStyle name="Output 15 2" xfId="35587"/>
    <cellStyle name="Output 15 3" xfId="35588"/>
    <cellStyle name="Output 16" xfId="35589"/>
    <cellStyle name="Output 16 2" xfId="35590"/>
    <cellStyle name="Output 16 3" xfId="35591"/>
    <cellStyle name="Output 17" xfId="35592"/>
    <cellStyle name="Output 17 2" xfId="35593"/>
    <cellStyle name="Output 17 3" xfId="35594"/>
    <cellStyle name="Output 18" xfId="35595"/>
    <cellStyle name="Output 18 2" xfId="35596"/>
    <cellStyle name="Output 18 3" xfId="35597"/>
    <cellStyle name="Output 19" xfId="35598"/>
    <cellStyle name="Output 19 2" xfId="35599"/>
    <cellStyle name="Output 19 3" xfId="35600"/>
    <cellStyle name="Output 2" xfId="850"/>
    <cellStyle name="Output 2 10" xfId="35602"/>
    <cellStyle name="Output 2 10 2" xfId="35603"/>
    <cellStyle name="Output 2 11" xfId="35604"/>
    <cellStyle name="Output 2 11 2" xfId="35605"/>
    <cellStyle name="Output 2 12" xfId="35606"/>
    <cellStyle name="Output 2 12 2" xfId="35607"/>
    <cellStyle name="Output 2 13" xfId="35608"/>
    <cellStyle name="Output 2 13 2" xfId="35609"/>
    <cellStyle name="Output 2 14" xfId="35610"/>
    <cellStyle name="Output 2 14 2" xfId="35611"/>
    <cellStyle name="Output 2 15" xfId="35612"/>
    <cellStyle name="Output 2 15 2" xfId="35613"/>
    <cellStyle name="Output 2 16" xfId="35614"/>
    <cellStyle name="Output 2 16 2" xfId="35615"/>
    <cellStyle name="Output 2 17" xfId="35616"/>
    <cellStyle name="Output 2 17 2" xfId="35617"/>
    <cellStyle name="Output 2 18" xfId="35618"/>
    <cellStyle name="Output 2 18 2" xfId="35619"/>
    <cellStyle name="Output 2 19" xfId="35620"/>
    <cellStyle name="Output 2 19 2" xfId="35621"/>
    <cellStyle name="Output 2 2" xfId="35601"/>
    <cellStyle name="Output 2 2 2" xfId="35622"/>
    <cellStyle name="Output 2 2 3" xfId="55536"/>
    <cellStyle name="Output 2 20" xfId="35623"/>
    <cellStyle name="Output 2 20 2" xfId="35624"/>
    <cellStyle name="Output 2 21" xfId="35625"/>
    <cellStyle name="Output 2 21 2" xfId="35626"/>
    <cellStyle name="Output 2 22" xfId="35627"/>
    <cellStyle name="Output 2 22 2" xfId="35628"/>
    <cellStyle name="Output 2 23" xfId="35629"/>
    <cellStyle name="Output 2 23 2" xfId="35630"/>
    <cellStyle name="Output 2 24" xfId="35631"/>
    <cellStyle name="Output 2 24 2" xfId="35632"/>
    <cellStyle name="Output 2 25" xfId="35633"/>
    <cellStyle name="Output 2 25 2" xfId="35634"/>
    <cellStyle name="Output 2 26" xfId="35635"/>
    <cellStyle name="Output 2 26 2" xfId="35636"/>
    <cellStyle name="Output 2 27" xfId="35637"/>
    <cellStyle name="Output 2 27 2" xfId="35638"/>
    <cellStyle name="Output 2 28" xfId="35639"/>
    <cellStyle name="Output 2 28 2" xfId="35640"/>
    <cellStyle name="Output 2 29" xfId="35641"/>
    <cellStyle name="Output 2 3" xfId="35642"/>
    <cellStyle name="Output 2 3 2" xfId="35643"/>
    <cellStyle name="Output 2 3 3" xfId="55595"/>
    <cellStyle name="Output 2 30" xfId="35644"/>
    <cellStyle name="Output 2 31" xfId="35570"/>
    <cellStyle name="Output 2 32" xfId="1172"/>
    <cellStyle name="Output 2 33" xfId="54520"/>
    <cellStyle name="Output 2 4" xfId="35645"/>
    <cellStyle name="Output 2 4 2" xfId="35646"/>
    <cellStyle name="Output 2 5" xfId="35647"/>
    <cellStyle name="Output 2 5 2" xfId="35648"/>
    <cellStyle name="Output 2 6" xfId="35649"/>
    <cellStyle name="Output 2 6 2" xfId="35650"/>
    <cellStyle name="Output 2 7" xfId="35651"/>
    <cellStyle name="Output 2 7 2" xfId="35652"/>
    <cellStyle name="Output 2 8" xfId="35653"/>
    <cellStyle name="Output 2 8 2" xfId="35654"/>
    <cellStyle name="Output 2 9" xfId="35655"/>
    <cellStyle name="Output 2 9 2" xfId="35656"/>
    <cellStyle name="Output 20" xfId="35657"/>
    <cellStyle name="Output 20 2" xfId="35658"/>
    <cellStyle name="Output 20 3" xfId="35659"/>
    <cellStyle name="Output 21" xfId="35660"/>
    <cellStyle name="Output 21 2" xfId="35661"/>
    <cellStyle name="Output 21 3" xfId="35662"/>
    <cellStyle name="Output 22" xfId="35663"/>
    <cellStyle name="Output 22 2" xfId="35664"/>
    <cellStyle name="Output 22 3" xfId="35665"/>
    <cellStyle name="Output 23" xfId="35666"/>
    <cellStyle name="Output 23 2" xfId="35667"/>
    <cellStyle name="Output 23 3" xfId="35668"/>
    <cellStyle name="Output 24" xfId="35669"/>
    <cellStyle name="Output 24 2" xfId="35670"/>
    <cellStyle name="Output 24 3" xfId="35671"/>
    <cellStyle name="Output 25" xfId="35672"/>
    <cellStyle name="Output 25 2" xfId="35673"/>
    <cellStyle name="Output 25 3" xfId="35674"/>
    <cellStyle name="Output 26" xfId="35675"/>
    <cellStyle name="Output 26 2" xfId="35676"/>
    <cellStyle name="Output 26 3" xfId="35677"/>
    <cellStyle name="Output 27" xfId="35678"/>
    <cellStyle name="Output 27 2" xfId="35679"/>
    <cellStyle name="Output 27 3" xfId="35680"/>
    <cellStyle name="Output 28" xfId="35681"/>
    <cellStyle name="Output 28 2" xfId="35682"/>
    <cellStyle name="Output 28 3" xfId="35683"/>
    <cellStyle name="Output 29" xfId="35684"/>
    <cellStyle name="Output 29 2" xfId="35685"/>
    <cellStyle name="Output 29 3" xfId="35686"/>
    <cellStyle name="Output 3" xfId="851"/>
    <cellStyle name="Output 3 2" xfId="35688"/>
    <cellStyle name="Output 3 3" xfId="35687"/>
    <cellStyle name="Output 30" xfId="35689"/>
    <cellStyle name="Output 30 2" xfId="35690"/>
    <cellStyle name="Output 31" xfId="35691"/>
    <cellStyle name="Output 32" xfId="1002"/>
    <cellStyle name="Output 33" xfId="54453"/>
    <cellStyle name="Output 4" xfId="35692"/>
    <cellStyle name="Output 4 2" xfId="35693"/>
    <cellStyle name="Output 4 3" xfId="35694"/>
    <cellStyle name="Output 5" xfId="35695"/>
    <cellStyle name="Output 5 2" xfId="35696"/>
    <cellStyle name="Output 5 3" xfId="35697"/>
    <cellStyle name="Output 6" xfId="35698"/>
    <cellStyle name="Output 6 2" xfId="35699"/>
    <cellStyle name="Output 6 3" xfId="35700"/>
    <cellStyle name="Output 7" xfId="35701"/>
    <cellStyle name="Output 7 2" xfId="35702"/>
    <cellStyle name="Output 7 3" xfId="35703"/>
    <cellStyle name="Output 8" xfId="35704"/>
    <cellStyle name="Output 8 2" xfId="35705"/>
    <cellStyle name="Output 8 3" xfId="35706"/>
    <cellStyle name="Output 9" xfId="35707"/>
    <cellStyle name="Output 9 2" xfId="35708"/>
    <cellStyle name="Output 9 3" xfId="35709"/>
    <cellStyle name="PB Table Heading" xfId="929"/>
    <cellStyle name="PB Table Highlight1" xfId="930"/>
    <cellStyle name="PB Table Highlight2" xfId="931"/>
    <cellStyle name="PB Table Highlight3" xfId="932"/>
    <cellStyle name="PB Table Standard Row" xfId="933"/>
    <cellStyle name="PB Table Subtotal Row" xfId="934"/>
    <cellStyle name="PB Table Total Row" xfId="935"/>
    <cellStyle name="Percent" xfId="852" builtinId="5"/>
    <cellStyle name="Percent [0%]" xfId="853"/>
    <cellStyle name="Percent [0.00%]" xfId="854"/>
    <cellStyle name="Percent 10" xfId="953"/>
    <cellStyle name="Percent 11" xfId="923"/>
    <cellStyle name="Percent 12" xfId="911"/>
    <cellStyle name="Percent 13" xfId="957"/>
    <cellStyle name="Percent 14" xfId="912"/>
    <cellStyle name="Percent 15" xfId="979"/>
    <cellStyle name="Percent 16" xfId="989"/>
    <cellStyle name="Percent 17" xfId="977"/>
    <cellStyle name="Percent 18" xfId="949"/>
    <cellStyle name="Percent 2" xfId="855"/>
    <cellStyle name="Percent 2 2" xfId="856"/>
    <cellStyle name="Percent 3" xfId="857"/>
    <cellStyle name="Percent 3 2" xfId="858"/>
    <cellStyle name="Percent 4" xfId="859"/>
    <cellStyle name="Percent 5" xfId="860"/>
    <cellStyle name="Percent 6" xfId="861"/>
    <cellStyle name="Percent 7" xfId="936"/>
    <cellStyle name="Percent 8" xfId="952"/>
    <cellStyle name="Percent 9" xfId="921"/>
    <cellStyle name="Personal" xfId="937"/>
    <cellStyle name="Personal 2" xfId="909"/>
    <cellStyle name="result" xfId="862"/>
    <cellStyle name="result 2" xfId="938"/>
    <cellStyle name="results" xfId="939"/>
    <cellStyle name="rt" xfId="863"/>
    <cellStyle name="Scratchpad" xfId="864"/>
    <cellStyle name="Scratchpad 2" xfId="865"/>
    <cellStyle name="Scratchpad 3" xfId="866"/>
    <cellStyle name="Scratchpad 3 2" xfId="55113"/>
    <cellStyle name="Scratchpad 4" xfId="54674"/>
    <cellStyle name="Scratchpad 4 2" xfId="55194"/>
    <cellStyle name="Scratchpad_France" xfId="867"/>
    <cellStyle name="Standard_Eur1" xfId="868"/>
    <cellStyle name="StandingData" xfId="940"/>
    <cellStyle name="StandingData 2" xfId="959"/>
    <cellStyle name="static" xfId="869"/>
    <cellStyle name="Style 1" xfId="870"/>
    <cellStyle name="Style 1 2" xfId="871"/>
    <cellStyle name="Style 1 2 2" xfId="872"/>
    <cellStyle name="Style 1 2 3" xfId="55538"/>
    <cellStyle name="Style 1 2 4" xfId="55078"/>
    <cellStyle name="Style 1 3" xfId="873"/>
    <cellStyle name="Style 1 4" xfId="874"/>
    <cellStyle name="Style 1 5" xfId="55537"/>
    <cellStyle name="Subtitle" xfId="35710"/>
    <cellStyle name="Subtitle 10" xfId="35711"/>
    <cellStyle name="Subtitle 10 10" xfId="35712"/>
    <cellStyle name="Subtitle 10 10 2" xfId="35713"/>
    <cellStyle name="Subtitle 10 100" xfId="35714"/>
    <cellStyle name="Subtitle 10 101" xfId="35715"/>
    <cellStyle name="Subtitle 10 102" xfId="35716"/>
    <cellStyle name="Subtitle 10 103" xfId="35717"/>
    <cellStyle name="Subtitle 10 104" xfId="35718"/>
    <cellStyle name="Subtitle 10 105" xfId="35719"/>
    <cellStyle name="Subtitle 10 106" xfId="35720"/>
    <cellStyle name="Subtitle 10 107" xfId="35721"/>
    <cellStyle name="Subtitle 10 108" xfId="35722"/>
    <cellStyle name="Subtitle 10 109" xfId="35723"/>
    <cellStyle name="Subtitle 10 11" xfId="35724"/>
    <cellStyle name="Subtitle 10 11 2" xfId="35725"/>
    <cellStyle name="Subtitle 10 110" xfId="35726"/>
    <cellStyle name="Subtitle 10 111" xfId="35727"/>
    <cellStyle name="Subtitle 10 112" xfId="35728"/>
    <cellStyle name="Subtitle 10 113" xfId="35729"/>
    <cellStyle name="Subtitle 10 114" xfId="35730"/>
    <cellStyle name="Subtitle 10 115" xfId="35731"/>
    <cellStyle name="Subtitle 10 116" xfId="35732"/>
    <cellStyle name="Subtitle 10 12" xfId="35733"/>
    <cellStyle name="Subtitle 10 12 2" xfId="35734"/>
    <cellStyle name="Subtitle 10 13" xfId="35735"/>
    <cellStyle name="Subtitle 10 13 2" xfId="35736"/>
    <cellStyle name="Subtitle 10 14" xfId="35737"/>
    <cellStyle name="Subtitle 10 14 2" xfId="35738"/>
    <cellStyle name="Subtitle 10 15" xfId="35739"/>
    <cellStyle name="Subtitle 10 15 2" xfId="35740"/>
    <cellStyle name="Subtitle 10 16" xfId="35741"/>
    <cellStyle name="Subtitle 10 16 2" xfId="35742"/>
    <cellStyle name="Subtitle 10 17" xfId="35743"/>
    <cellStyle name="Subtitle 10 17 2" xfId="35744"/>
    <cellStyle name="Subtitle 10 18" xfId="35745"/>
    <cellStyle name="Subtitle 10 18 2" xfId="35746"/>
    <cellStyle name="Subtitle 10 19" xfId="35747"/>
    <cellStyle name="Subtitle 10 19 2" xfId="35748"/>
    <cellStyle name="Subtitle 10 2" xfId="35749"/>
    <cellStyle name="Subtitle 10 2 2" xfId="35750"/>
    <cellStyle name="Subtitle 10 20" xfId="35751"/>
    <cellStyle name="Subtitle 10 20 2" xfId="35752"/>
    <cellStyle name="Subtitle 10 21" xfId="35753"/>
    <cellStyle name="Subtitle 10 21 2" xfId="35754"/>
    <cellStyle name="Subtitle 10 22" xfId="35755"/>
    <cellStyle name="Subtitle 10 22 2" xfId="35756"/>
    <cellStyle name="Subtitle 10 23" xfId="35757"/>
    <cellStyle name="Subtitle 10 23 2" xfId="35758"/>
    <cellStyle name="Subtitle 10 24" xfId="35759"/>
    <cellStyle name="Subtitle 10 24 2" xfId="35760"/>
    <cellStyle name="Subtitle 10 25" xfId="35761"/>
    <cellStyle name="Subtitle 10 25 2" xfId="35762"/>
    <cellStyle name="Subtitle 10 26" xfId="35763"/>
    <cellStyle name="Subtitle 10 26 2" xfId="35764"/>
    <cellStyle name="Subtitle 10 27" xfId="35765"/>
    <cellStyle name="Subtitle 10 27 2" xfId="35766"/>
    <cellStyle name="Subtitle 10 28" xfId="35767"/>
    <cellStyle name="Subtitle 10 28 2" xfId="35768"/>
    <cellStyle name="Subtitle 10 29" xfId="35769"/>
    <cellStyle name="Subtitle 10 29 2" xfId="35770"/>
    <cellStyle name="Subtitle 10 3" xfId="35771"/>
    <cellStyle name="Subtitle 10 3 2" xfId="35772"/>
    <cellStyle name="Subtitle 10 30" xfId="35773"/>
    <cellStyle name="Subtitle 10 30 2" xfId="35774"/>
    <cellStyle name="Subtitle 10 31" xfId="35775"/>
    <cellStyle name="Subtitle 10 31 2" xfId="35776"/>
    <cellStyle name="Subtitle 10 32" xfId="35777"/>
    <cellStyle name="Subtitle 10 32 2" xfId="35778"/>
    <cellStyle name="Subtitle 10 33" xfId="35779"/>
    <cellStyle name="Subtitle 10 33 2" xfId="35780"/>
    <cellStyle name="Subtitle 10 34" xfId="35781"/>
    <cellStyle name="Subtitle 10 34 2" xfId="35782"/>
    <cellStyle name="Subtitle 10 35" xfId="35783"/>
    <cellStyle name="Subtitle 10 35 2" xfId="35784"/>
    <cellStyle name="Subtitle 10 36" xfId="35785"/>
    <cellStyle name="Subtitle 10 36 2" xfId="35786"/>
    <cellStyle name="Subtitle 10 37" xfId="35787"/>
    <cellStyle name="Subtitle 10 37 2" xfId="35788"/>
    <cellStyle name="Subtitle 10 38" xfId="35789"/>
    <cellStyle name="Subtitle 10 38 2" xfId="35790"/>
    <cellStyle name="Subtitle 10 39" xfId="35791"/>
    <cellStyle name="Subtitle 10 39 2" xfId="35792"/>
    <cellStyle name="Subtitle 10 4" xfId="35793"/>
    <cellStyle name="Subtitle 10 4 2" xfId="35794"/>
    <cellStyle name="Subtitle 10 40" xfId="35795"/>
    <cellStyle name="Subtitle 10 40 2" xfId="35796"/>
    <cellStyle name="Subtitle 10 41" xfId="35797"/>
    <cellStyle name="Subtitle 10 41 2" xfId="35798"/>
    <cellStyle name="Subtitle 10 42" xfId="35799"/>
    <cellStyle name="Subtitle 10 42 2" xfId="35800"/>
    <cellStyle name="Subtitle 10 43" xfId="35801"/>
    <cellStyle name="Subtitle 10 43 2" xfId="35802"/>
    <cellStyle name="Subtitle 10 44" xfId="35803"/>
    <cellStyle name="Subtitle 10 44 2" xfId="35804"/>
    <cellStyle name="Subtitle 10 45" xfId="35805"/>
    <cellStyle name="Subtitle 10 45 2" xfId="35806"/>
    <cellStyle name="Subtitle 10 46" xfId="35807"/>
    <cellStyle name="Subtitle 10 46 2" xfId="35808"/>
    <cellStyle name="Subtitle 10 47" xfId="35809"/>
    <cellStyle name="Subtitle 10 47 2" xfId="35810"/>
    <cellStyle name="Subtitle 10 48" xfId="35811"/>
    <cellStyle name="Subtitle 10 48 2" xfId="35812"/>
    <cellStyle name="Subtitle 10 49" xfId="35813"/>
    <cellStyle name="Subtitle 10 49 2" xfId="35814"/>
    <cellStyle name="Subtitle 10 5" xfId="35815"/>
    <cellStyle name="Subtitle 10 5 2" xfId="35816"/>
    <cellStyle name="Subtitle 10 50" xfId="35817"/>
    <cellStyle name="Subtitle 10 50 2" xfId="35818"/>
    <cellStyle name="Subtitle 10 51" xfId="35819"/>
    <cellStyle name="Subtitle 10 51 2" xfId="35820"/>
    <cellStyle name="Subtitle 10 52" xfId="35821"/>
    <cellStyle name="Subtitle 10 53" xfId="35822"/>
    <cellStyle name="Subtitle 10 54" xfId="35823"/>
    <cellStyle name="Subtitle 10 55" xfId="35824"/>
    <cellStyle name="Subtitle 10 56" xfId="35825"/>
    <cellStyle name="Subtitle 10 57" xfId="35826"/>
    <cellStyle name="Subtitle 10 58" xfId="35827"/>
    <cellStyle name="Subtitle 10 59" xfId="35828"/>
    <cellStyle name="Subtitle 10 6" xfId="35829"/>
    <cellStyle name="Subtitle 10 6 2" xfId="35830"/>
    <cellStyle name="Subtitle 10 60" xfId="35831"/>
    <cellStyle name="Subtitle 10 61" xfId="35832"/>
    <cellStyle name="Subtitle 10 62" xfId="35833"/>
    <cellStyle name="Subtitle 10 63" xfId="35834"/>
    <cellStyle name="Subtitle 10 64" xfId="35835"/>
    <cellStyle name="Subtitle 10 65" xfId="35836"/>
    <cellStyle name="Subtitle 10 66" xfId="35837"/>
    <cellStyle name="Subtitle 10 67" xfId="35838"/>
    <cellStyle name="Subtitle 10 68" xfId="35839"/>
    <cellStyle name="Subtitle 10 69" xfId="35840"/>
    <cellStyle name="Subtitle 10 7" xfId="35841"/>
    <cellStyle name="Subtitle 10 7 2" xfId="35842"/>
    <cellStyle name="Subtitle 10 70" xfId="35843"/>
    <cellStyle name="Subtitle 10 71" xfId="35844"/>
    <cellStyle name="Subtitle 10 72" xfId="35845"/>
    <cellStyle name="Subtitle 10 73" xfId="35846"/>
    <cellStyle name="Subtitle 10 74" xfId="35847"/>
    <cellStyle name="Subtitle 10 75" xfId="35848"/>
    <cellStyle name="Subtitle 10 76" xfId="35849"/>
    <cellStyle name="Subtitle 10 77" xfId="35850"/>
    <cellStyle name="Subtitle 10 78" xfId="35851"/>
    <cellStyle name="Subtitle 10 79" xfId="35852"/>
    <cellStyle name="Subtitle 10 8" xfId="35853"/>
    <cellStyle name="Subtitle 10 8 2" xfId="35854"/>
    <cellStyle name="Subtitle 10 80" xfId="35855"/>
    <cellStyle name="Subtitle 10 81" xfId="35856"/>
    <cellStyle name="Subtitle 10 82" xfId="35857"/>
    <cellStyle name="Subtitle 10 83" xfId="35858"/>
    <cellStyle name="Subtitle 10 84" xfId="35859"/>
    <cellStyle name="Subtitle 10 85" xfId="35860"/>
    <cellStyle name="Subtitle 10 86" xfId="35861"/>
    <cellStyle name="Subtitle 10 87" xfId="35862"/>
    <cellStyle name="Subtitle 10 88" xfId="35863"/>
    <cellStyle name="Subtitle 10 89" xfId="35864"/>
    <cellStyle name="Subtitle 10 9" xfId="35865"/>
    <cellStyle name="Subtitle 10 9 2" xfId="35866"/>
    <cellStyle name="Subtitle 10 90" xfId="35867"/>
    <cellStyle name="Subtitle 10 91" xfId="35868"/>
    <cellStyle name="Subtitle 10 92" xfId="35869"/>
    <cellStyle name="Subtitle 10 93" xfId="35870"/>
    <cellStyle name="Subtitle 10 94" xfId="35871"/>
    <cellStyle name="Subtitle 10 95" xfId="35872"/>
    <cellStyle name="Subtitle 10 96" xfId="35873"/>
    <cellStyle name="Subtitle 10 97" xfId="35874"/>
    <cellStyle name="Subtitle 10 98" xfId="35875"/>
    <cellStyle name="Subtitle 10 99" xfId="35876"/>
    <cellStyle name="Subtitle 10_NYMEX FUTURES" xfId="35877"/>
    <cellStyle name="Subtitle 11" xfId="35878"/>
    <cellStyle name="Subtitle 11 10" xfId="35879"/>
    <cellStyle name="Subtitle 11 10 2" xfId="35880"/>
    <cellStyle name="Subtitle 11 100" xfId="35881"/>
    <cellStyle name="Subtitle 11 101" xfId="35882"/>
    <cellStyle name="Subtitle 11 102" xfId="35883"/>
    <cellStyle name="Subtitle 11 103" xfId="35884"/>
    <cellStyle name="Subtitle 11 104" xfId="35885"/>
    <cellStyle name="Subtitle 11 105" xfId="35886"/>
    <cellStyle name="Subtitle 11 106" xfId="35887"/>
    <cellStyle name="Subtitle 11 107" xfId="35888"/>
    <cellStyle name="Subtitle 11 108" xfId="35889"/>
    <cellStyle name="Subtitle 11 109" xfId="35890"/>
    <cellStyle name="Subtitle 11 11" xfId="35891"/>
    <cellStyle name="Subtitle 11 11 2" xfId="35892"/>
    <cellStyle name="Subtitle 11 110" xfId="35893"/>
    <cellStyle name="Subtitle 11 111" xfId="35894"/>
    <cellStyle name="Subtitle 11 112" xfId="35895"/>
    <cellStyle name="Subtitle 11 113" xfId="35896"/>
    <cellStyle name="Subtitle 11 114" xfId="35897"/>
    <cellStyle name="Subtitle 11 115" xfId="35898"/>
    <cellStyle name="Subtitle 11 116" xfId="35899"/>
    <cellStyle name="Subtitle 11 12" xfId="35900"/>
    <cellStyle name="Subtitle 11 12 2" xfId="35901"/>
    <cellStyle name="Subtitle 11 13" xfId="35902"/>
    <cellStyle name="Subtitle 11 13 2" xfId="35903"/>
    <cellStyle name="Subtitle 11 14" xfId="35904"/>
    <cellStyle name="Subtitle 11 14 2" xfId="35905"/>
    <cellStyle name="Subtitle 11 15" xfId="35906"/>
    <cellStyle name="Subtitle 11 15 2" xfId="35907"/>
    <cellStyle name="Subtitle 11 16" xfId="35908"/>
    <cellStyle name="Subtitle 11 16 2" xfId="35909"/>
    <cellStyle name="Subtitle 11 17" xfId="35910"/>
    <cellStyle name="Subtitle 11 17 2" xfId="35911"/>
    <cellStyle name="Subtitle 11 18" xfId="35912"/>
    <cellStyle name="Subtitle 11 18 2" xfId="35913"/>
    <cellStyle name="Subtitle 11 19" xfId="35914"/>
    <cellStyle name="Subtitle 11 19 2" xfId="35915"/>
    <cellStyle name="Subtitle 11 2" xfId="35916"/>
    <cellStyle name="Subtitle 11 2 2" xfId="35917"/>
    <cellStyle name="Subtitle 11 20" xfId="35918"/>
    <cellStyle name="Subtitle 11 20 2" xfId="35919"/>
    <cellStyle name="Subtitle 11 21" xfId="35920"/>
    <cellStyle name="Subtitle 11 21 2" xfId="35921"/>
    <cellStyle name="Subtitle 11 22" xfId="35922"/>
    <cellStyle name="Subtitle 11 22 2" xfId="35923"/>
    <cellStyle name="Subtitle 11 23" xfId="35924"/>
    <cellStyle name="Subtitle 11 23 2" xfId="35925"/>
    <cellStyle name="Subtitle 11 24" xfId="35926"/>
    <cellStyle name="Subtitle 11 24 2" xfId="35927"/>
    <cellStyle name="Subtitle 11 25" xfId="35928"/>
    <cellStyle name="Subtitle 11 25 2" xfId="35929"/>
    <cellStyle name="Subtitle 11 26" xfId="35930"/>
    <cellStyle name="Subtitle 11 26 2" xfId="35931"/>
    <cellStyle name="Subtitle 11 27" xfId="35932"/>
    <cellStyle name="Subtitle 11 27 2" xfId="35933"/>
    <cellStyle name="Subtitle 11 28" xfId="35934"/>
    <cellStyle name="Subtitle 11 28 2" xfId="35935"/>
    <cellStyle name="Subtitle 11 29" xfId="35936"/>
    <cellStyle name="Subtitle 11 29 2" xfId="35937"/>
    <cellStyle name="Subtitle 11 3" xfId="35938"/>
    <cellStyle name="Subtitle 11 3 2" xfId="35939"/>
    <cellStyle name="Subtitle 11 30" xfId="35940"/>
    <cellStyle name="Subtitle 11 30 2" xfId="35941"/>
    <cellStyle name="Subtitle 11 31" xfId="35942"/>
    <cellStyle name="Subtitle 11 31 2" xfId="35943"/>
    <cellStyle name="Subtitle 11 32" xfId="35944"/>
    <cellStyle name="Subtitle 11 32 2" xfId="35945"/>
    <cellStyle name="Subtitle 11 33" xfId="35946"/>
    <cellStyle name="Subtitle 11 33 2" xfId="35947"/>
    <cellStyle name="Subtitle 11 34" xfId="35948"/>
    <cellStyle name="Subtitle 11 34 2" xfId="35949"/>
    <cellStyle name="Subtitle 11 35" xfId="35950"/>
    <cellStyle name="Subtitle 11 35 2" xfId="35951"/>
    <cellStyle name="Subtitle 11 36" xfId="35952"/>
    <cellStyle name="Subtitle 11 36 2" xfId="35953"/>
    <cellStyle name="Subtitle 11 37" xfId="35954"/>
    <cellStyle name="Subtitle 11 37 2" xfId="35955"/>
    <cellStyle name="Subtitle 11 38" xfId="35956"/>
    <cellStyle name="Subtitle 11 38 2" xfId="35957"/>
    <cellStyle name="Subtitle 11 39" xfId="35958"/>
    <cellStyle name="Subtitle 11 39 2" xfId="35959"/>
    <cellStyle name="Subtitle 11 4" xfId="35960"/>
    <cellStyle name="Subtitle 11 4 2" xfId="35961"/>
    <cellStyle name="Subtitle 11 40" xfId="35962"/>
    <cellStyle name="Subtitle 11 40 2" xfId="35963"/>
    <cellStyle name="Subtitle 11 41" xfId="35964"/>
    <cellStyle name="Subtitle 11 41 2" xfId="35965"/>
    <cellStyle name="Subtitle 11 42" xfId="35966"/>
    <cellStyle name="Subtitle 11 42 2" xfId="35967"/>
    <cellStyle name="Subtitle 11 43" xfId="35968"/>
    <cellStyle name="Subtitle 11 43 2" xfId="35969"/>
    <cellStyle name="Subtitle 11 44" xfId="35970"/>
    <cellStyle name="Subtitle 11 44 2" xfId="35971"/>
    <cellStyle name="Subtitle 11 45" xfId="35972"/>
    <cellStyle name="Subtitle 11 45 2" xfId="35973"/>
    <cellStyle name="Subtitle 11 46" xfId="35974"/>
    <cellStyle name="Subtitle 11 46 2" xfId="35975"/>
    <cellStyle name="Subtitle 11 47" xfId="35976"/>
    <cellStyle name="Subtitle 11 47 2" xfId="35977"/>
    <cellStyle name="Subtitle 11 48" xfId="35978"/>
    <cellStyle name="Subtitle 11 48 2" xfId="35979"/>
    <cellStyle name="Subtitle 11 49" xfId="35980"/>
    <cellStyle name="Subtitle 11 49 2" xfId="35981"/>
    <cellStyle name="Subtitle 11 5" xfId="35982"/>
    <cellStyle name="Subtitle 11 5 2" xfId="35983"/>
    <cellStyle name="Subtitle 11 50" xfId="35984"/>
    <cellStyle name="Subtitle 11 50 2" xfId="35985"/>
    <cellStyle name="Subtitle 11 51" xfId="35986"/>
    <cellStyle name="Subtitle 11 51 2" xfId="35987"/>
    <cellStyle name="Subtitle 11 52" xfId="35988"/>
    <cellStyle name="Subtitle 11 53" xfId="35989"/>
    <cellStyle name="Subtitle 11 54" xfId="35990"/>
    <cellStyle name="Subtitle 11 55" xfId="35991"/>
    <cellStyle name="Subtitle 11 56" xfId="35992"/>
    <cellStyle name="Subtitle 11 57" xfId="35993"/>
    <cellStyle name="Subtitle 11 58" xfId="35994"/>
    <cellStyle name="Subtitle 11 59" xfId="35995"/>
    <cellStyle name="Subtitle 11 6" xfId="35996"/>
    <cellStyle name="Subtitle 11 6 2" xfId="35997"/>
    <cellStyle name="Subtitle 11 60" xfId="35998"/>
    <cellStyle name="Subtitle 11 61" xfId="35999"/>
    <cellStyle name="Subtitle 11 62" xfId="36000"/>
    <cellStyle name="Subtitle 11 63" xfId="36001"/>
    <cellStyle name="Subtitle 11 64" xfId="36002"/>
    <cellStyle name="Subtitle 11 65" xfId="36003"/>
    <cellStyle name="Subtitle 11 66" xfId="36004"/>
    <cellStyle name="Subtitle 11 67" xfId="36005"/>
    <cellStyle name="Subtitle 11 68" xfId="36006"/>
    <cellStyle name="Subtitle 11 69" xfId="36007"/>
    <cellStyle name="Subtitle 11 7" xfId="36008"/>
    <cellStyle name="Subtitle 11 7 2" xfId="36009"/>
    <cellStyle name="Subtitle 11 70" xfId="36010"/>
    <cellStyle name="Subtitle 11 71" xfId="36011"/>
    <cellStyle name="Subtitle 11 72" xfId="36012"/>
    <cellStyle name="Subtitle 11 73" xfId="36013"/>
    <cellStyle name="Subtitle 11 74" xfId="36014"/>
    <cellStyle name="Subtitle 11 75" xfId="36015"/>
    <cellStyle name="Subtitle 11 76" xfId="36016"/>
    <cellStyle name="Subtitle 11 77" xfId="36017"/>
    <cellStyle name="Subtitle 11 78" xfId="36018"/>
    <cellStyle name="Subtitle 11 79" xfId="36019"/>
    <cellStyle name="Subtitle 11 8" xfId="36020"/>
    <cellStyle name="Subtitle 11 8 2" xfId="36021"/>
    <cellStyle name="Subtitle 11 80" xfId="36022"/>
    <cellStyle name="Subtitle 11 81" xfId="36023"/>
    <cellStyle name="Subtitle 11 82" xfId="36024"/>
    <cellStyle name="Subtitle 11 83" xfId="36025"/>
    <cellStyle name="Subtitle 11 84" xfId="36026"/>
    <cellStyle name="Subtitle 11 85" xfId="36027"/>
    <cellStyle name="Subtitle 11 86" xfId="36028"/>
    <cellStyle name="Subtitle 11 87" xfId="36029"/>
    <cellStyle name="Subtitle 11 88" xfId="36030"/>
    <cellStyle name="Subtitle 11 89" xfId="36031"/>
    <cellStyle name="Subtitle 11 9" xfId="36032"/>
    <cellStyle name="Subtitle 11 9 2" xfId="36033"/>
    <cellStyle name="Subtitle 11 90" xfId="36034"/>
    <cellStyle name="Subtitle 11 91" xfId="36035"/>
    <cellStyle name="Subtitle 11 92" xfId="36036"/>
    <cellStyle name="Subtitle 11 93" xfId="36037"/>
    <cellStyle name="Subtitle 11 94" xfId="36038"/>
    <cellStyle name="Subtitle 11 95" xfId="36039"/>
    <cellStyle name="Subtitle 11 96" xfId="36040"/>
    <cellStyle name="Subtitle 11 97" xfId="36041"/>
    <cellStyle name="Subtitle 11 98" xfId="36042"/>
    <cellStyle name="Subtitle 11 99" xfId="36043"/>
    <cellStyle name="Subtitle 11_NYMEX FUTURES" xfId="36044"/>
    <cellStyle name="Subtitle 12" xfId="36045"/>
    <cellStyle name="Subtitle 12 10" xfId="36046"/>
    <cellStyle name="Subtitle 12 10 2" xfId="36047"/>
    <cellStyle name="Subtitle 12 100" xfId="36048"/>
    <cellStyle name="Subtitle 12 101" xfId="36049"/>
    <cellStyle name="Subtitle 12 102" xfId="36050"/>
    <cellStyle name="Subtitle 12 103" xfId="36051"/>
    <cellStyle name="Subtitle 12 104" xfId="36052"/>
    <cellStyle name="Subtitle 12 105" xfId="36053"/>
    <cellStyle name="Subtitle 12 106" xfId="36054"/>
    <cellStyle name="Subtitle 12 107" xfId="36055"/>
    <cellStyle name="Subtitle 12 108" xfId="36056"/>
    <cellStyle name="Subtitle 12 109" xfId="36057"/>
    <cellStyle name="Subtitle 12 11" xfId="36058"/>
    <cellStyle name="Subtitle 12 11 2" xfId="36059"/>
    <cellStyle name="Subtitle 12 110" xfId="36060"/>
    <cellStyle name="Subtitle 12 111" xfId="36061"/>
    <cellStyle name="Subtitle 12 112" xfId="36062"/>
    <cellStyle name="Subtitle 12 113" xfId="36063"/>
    <cellStyle name="Subtitle 12 114" xfId="36064"/>
    <cellStyle name="Subtitle 12 115" xfId="36065"/>
    <cellStyle name="Subtitle 12 116" xfId="36066"/>
    <cellStyle name="Subtitle 12 12" xfId="36067"/>
    <cellStyle name="Subtitle 12 12 2" xfId="36068"/>
    <cellStyle name="Subtitle 12 13" xfId="36069"/>
    <cellStyle name="Subtitle 12 13 2" xfId="36070"/>
    <cellStyle name="Subtitle 12 14" xfId="36071"/>
    <cellStyle name="Subtitle 12 14 2" xfId="36072"/>
    <cellStyle name="Subtitle 12 15" xfId="36073"/>
    <cellStyle name="Subtitle 12 15 2" xfId="36074"/>
    <cellStyle name="Subtitle 12 16" xfId="36075"/>
    <cellStyle name="Subtitle 12 16 2" xfId="36076"/>
    <cellStyle name="Subtitle 12 17" xfId="36077"/>
    <cellStyle name="Subtitle 12 17 2" xfId="36078"/>
    <cellStyle name="Subtitle 12 18" xfId="36079"/>
    <cellStyle name="Subtitle 12 18 2" xfId="36080"/>
    <cellStyle name="Subtitle 12 19" xfId="36081"/>
    <cellStyle name="Subtitle 12 19 2" xfId="36082"/>
    <cellStyle name="Subtitle 12 2" xfId="36083"/>
    <cellStyle name="Subtitle 12 2 2" xfId="36084"/>
    <cellStyle name="Subtitle 12 20" xfId="36085"/>
    <cellStyle name="Subtitle 12 20 2" xfId="36086"/>
    <cellStyle name="Subtitle 12 21" xfId="36087"/>
    <cellStyle name="Subtitle 12 21 2" xfId="36088"/>
    <cellStyle name="Subtitle 12 22" xfId="36089"/>
    <cellStyle name="Subtitle 12 22 2" xfId="36090"/>
    <cellStyle name="Subtitle 12 23" xfId="36091"/>
    <cellStyle name="Subtitle 12 23 2" xfId="36092"/>
    <cellStyle name="Subtitle 12 24" xfId="36093"/>
    <cellStyle name="Subtitle 12 24 2" xfId="36094"/>
    <cellStyle name="Subtitle 12 25" xfId="36095"/>
    <cellStyle name="Subtitle 12 25 2" xfId="36096"/>
    <cellStyle name="Subtitle 12 26" xfId="36097"/>
    <cellStyle name="Subtitle 12 26 2" xfId="36098"/>
    <cellStyle name="Subtitle 12 27" xfId="36099"/>
    <cellStyle name="Subtitle 12 27 2" xfId="36100"/>
    <cellStyle name="Subtitle 12 28" xfId="36101"/>
    <cellStyle name="Subtitle 12 28 2" xfId="36102"/>
    <cellStyle name="Subtitle 12 29" xfId="36103"/>
    <cellStyle name="Subtitle 12 29 2" xfId="36104"/>
    <cellStyle name="Subtitle 12 3" xfId="36105"/>
    <cellStyle name="Subtitle 12 3 2" xfId="36106"/>
    <cellStyle name="Subtitle 12 30" xfId="36107"/>
    <cellStyle name="Subtitle 12 30 2" xfId="36108"/>
    <cellStyle name="Subtitle 12 31" xfId="36109"/>
    <cellStyle name="Subtitle 12 31 2" xfId="36110"/>
    <cellStyle name="Subtitle 12 32" xfId="36111"/>
    <cellStyle name="Subtitle 12 32 2" xfId="36112"/>
    <cellStyle name="Subtitle 12 33" xfId="36113"/>
    <cellStyle name="Subtitle 12 33 2" xfId="36114"/>
    <cellStyle name="Subtitle 12 34" xfId="36115"/>
    <cellStyle name="Subtitle 12 34 2" xfId="36116"/>
    <cellStyle name="Subtitle 12 35" xfId="36117"/>
    <cellStyle name="Subtitle 12 35 2" xfId="36118"/>
    <cellStyle name="Subtitle 12 36" xfId="36119"/>
    <cellStyle name="Subtitle 12 36 2" xfId="36120"/>
    <cellStyle name="Subtitle 12 37" xfId="36121"/>
    <cellStyle name="Subtitle 12 37 2" xfId="36122"/>
    <cellStyle name="Subtitle 12 38" xfId="36123"/>
    <cellStyle name="Subtitle 12 38 2" xfId="36124"/>
    <cellStyle name="Subtitle 12 39" xfId="36125"/>
    <cellStyle name="Subtitle 12 39 2" xfId="36126"/>
    <cellStyle name="Subtitle 12 4" xfId="36127"/>
    <cellStyle name="Subtitle 12 4 2" xfId="36128"/>
    <cellStyle name="Subtitle 12 40" xfId="36129"/>
    <cellStyle name="Subtitle 12 40 2" xfId="36130"/>
    <cellStyle name="Subtitle 12 41" xfId="36131"/>
    <cellStyle name="Subtitle 12 41 2" xfId="36132"/>
    <cellStyle name="Subtitle 12 42" xfId="36133"/>
    <cellStyle name="Subtitle 12 42 2" xfId="36134"/>
    <cellStyle name="Subtitle 12 43" xfId="36135"/>
    <cellStyle name="Subtitle 12 43 2" xfId="36136"/>
    <cellStyle name="Subtitle 12 44" xfId="36137"/>
    <cellStyle name="Subtitle 12 44 2" xfId="36138"/>
    <cellStyle name="Subtitle 12 45" xfId="36139"/>
    <cellStyle name="Subtitle 12 45 2" xfId="36140"/>
    <cellStyle name="Subtitle 12 46" xfId="36141"/>
    <cellStyle name="Subtitle 12 46 2" xfId="36142"/>
    <cellStyle name="Subtitle 12 47" xfId="36143"/>
    <cellStyle name="Subtitle 12 47 2" xfId="36144"/>
    <cellStyle name="Subtitle 12 48" xfId="36145"/>
    <cellStyle name="Subtitle 12 48 2" xfId="36146"/>
    <cellStyle name="Subtitle 12 49" xfId="36147"/>
    <cellStyle name="Subtitle 12 49 2" xfId="36148"/>
    <cellStyle name="Subtitle 12 5" xfId="36149"/>
    <cellStyle name="Subtitle 12 5 2" xfId="36150"/>
    <cellStyle name="Subtitle 12 50" xfId="36151"/>
    <cellStyle name="Subtitle 12 50 2" xfId="36152"/>
    <cellStyle name="Subtitle 12 51" xfId="36153"/>
    <cellStyle name="Subtitle 12 51 2" xfId="36154"/>
    <cellStyle name="Subtitle 12 52" xfId="36155"/>
    <cellStyle name="Subtitle 12 53" xfId="36156"/>
    <cellStyle name="Subtitle 12 54" xfId="36157"/>
    <cellStyle name="Subtitle 12 55" xfId="36158"/>
    <cellStyle name="Subtitle 12 56" xfId="36159"/>
    <cellStyle name="Subtitle 12 57" xfId="36160"/>
    <cellStyle name="Subtitle 12 58" xfId="36161"/>
    <cellStyle name="Subtitle 12 59" xfId="36162"/>
    <cellStyle name="Subtitle 12 6" xfId="36163"/>
    <cellStyle name="Subtitle 12 6 2" xfId="36164"/>
    <cellStyle name="Subtitle 12 60" xfId="36165"/>
    <cellStyle name="Subtitle 12 61" xfId="36166"/>
    <cellStyle name="Subtitle 12 62" xfId="36167"/>
    <cellStyle name="Subtitle 12 63" xfId="36168"/>
    <cellStyle name="Subtitle 12 64" xfId="36169"/>
    <cellStyle name="Subtitle 12 65" xfId="36170"/>
    <cellStyle name="Subtitle 12 66" xfId="36171"/>
    <cellStyle name="Subtitle 12 67" xfId="36172"/>
    <cellStyle name="Subtitle 12 68" xfId="36173"/>
    <cellStyle name="Subtitle 12 69" xfId="36174"/>
    <cellStyle name="Subtitle 12 7" xfId="36175"/>
    <cellStyle name="Subtitle 12 7 2" xfId="36176"/>
    <cellStyle name="Subtitle 12 70" xfId="36177"/>
    <cellStyle name="Subtitle 12 71" xfId="36178"/>
    <cellStyle name="Subtitle 12 72" xfId="36179"/>
    <cellStyle name="Subtitle 12 73" xfId="36180"/>
    <cellStyle name="Subtitle 12 74" xfId="36181"/>
    <cellStyle name="Subtitle 12 75" xfId="36182"/>
    <cellStyle name="Subtitle 12 76" xfId="36183"/>
    <cellStyle name="Subtitle 12 77" xfId="36184"/>
    <cellStyle name="Subtitle 12 78" xfId="36185"/>
    <cellStyle name="Subtitle 12 79" xfId="36186"/>
    <cellStyle name="Subtitle 12 8" xfId="36187"/>
    <cellStyle name="Subtitle 12 8 2" xfId="36188"/>
    <cellStyle name="Subtitle 12 80" xfId="36189"/>
    <cellStyle name="Subtitle 12 81" xfId="36190"/>
    <cellStyle name="Subtitle 12 82" xfId="36191"/>
    <cellStyle name="Subtitle 12 83" xfId="36192"/>
    <cellStyle name="Subtitle 12 84" xfId="36193"/>
    <cellStyle name="Subtitle 12 85" xfId="36194"/>
    <cellStyle name="Subtitle 12 86" xfId="36195"/>
    <cellStyle name="Subtitle 12 87" xfId="36196"/>
    <cellStyle name="Subtitle 12 88" xfId="36197"/>
    <cellStyle name="Subtitle 12 89" xfId="36198"/>
    <cellStyle name="Subtitle 12 9" xfId="36199"/>
    <cellStyle name="Subtitle 12 9 2" xfId="36200"/>
    <cellStyle name="Subtitle 12 90" xfId="36201"/>
    <cellStyle name="Subtitle 12 91" xfId="36202"/>
    <cellStyle name="Subtitle 12 92" xfId="36203"/>
    <cellStyle name="Subtitle 12 93" xfId="36204"/>
    <cellStyle name="Subtitle 12 94" xfId="36205"/>
    <cellStyle name="Subtitle 12 95" xfId="36206"/>
    <cellStyle name="Subtitle 12 96" xfId="36207"/>
    <cellStyle name="Subtitle 12 97" xfId="36208"/>
    <cellStyle name="Subtitle 12 98" xfId="36209"/>
    <cellStyle name="Subtitle 12 99" xfId="36210"/>
    <cellStyle name="Subtitle 12_NYMEX FUTURES" xfId="36211"/>
    <cellStyle name="Subtitle 13" xfId="36212"/>
    <cellStyle name="Subtitle 13 10" xfId="36213"/>
    <cellStyle name="Subtitle 13 10 2" xfId="36214"/>
    <cellStyle name="Subtitle 13 100" xfId="36215"/>
    <cellStyle name="Subtitle 13 101" xfId="36216"/>
    <cellStyle name="Subtitle 13 102" xfId="36217"/>
    <cellStyle name="Subtitle 13 103" xfId="36218"/>
    <cellStyle name="Subtitle 13 104" xfId="36219"/>
    <cellStyle name="Subtitle 13 105" xfId="36220"/>
    <cellStyle name="Subtitle 13 106" xfId="36221"/>
    <cellStyle name="Subtitle 13 107" xfId="36222"/>
    <cellStyle name="Subtitle 13 108" xfId="36223"/>
    <cellStyle name="Subtitle 13 109" xfId="36224"/>
    <cellStyle name="Subtitle 13 11" xfId="36225"/>
    <cellStyle name="Subtitle 13 11 2" xfId="36226"/>
    <cellStyle name="Subtitle 13 110" xfId="36227"/>
    <cellStyle name="Subtitle 13 111" xfId="36228"/>
    <cellStyle name="Subtitle 13 112" xfId="36229"/>
    <cellStyle name="Subtitle 13 113" xfId="36230"/>
    <cellStyle name="Subtitle 13 114" xfId="36231"/>
    <cellStyle name="Subtitle 13 115" xfId="36232"/>
    <cellStyle name="Subtitle 13 116" xfId="36233"/>
    <cellStyle name="Subtitle 13 12" xfId="36234"/>
    <cellStyle name="Subtitle 13 12 2" xfId="36235"/>
    <cellStyle name="Subtitle 13 13" xfId="36236"/>
    <cellStyle name="Subtitle 13 13 2" xfId="36237"/>
    <cellStyle name="Subtitle 13 14" xfId="36238"/>
    <cellStyle name="Subtitle 13 14 2" xfId="36239"/>
    <cellStyle name="Subtitle 13 15" xfId="36240"/>
    <cellStyle name="Subtitle 13 15 2" xfId="36241"/>
    <cellStyle name="Subtitle 13 16" xfId="36242"/>
    <cellStyle name="Subtitle 13 16 2" xfId="36243"/>
    <cellStyle name="Subtitle 13 17" xfId="36244"/>
    <cellStyle name="Subtitle 13 17 2" xfId="36245"/>
    <cellStyle name="Subtitle 13 18" xfId="36246"/>
    <cellStyle name="Subtitle 13 18 2" xfId="36247"/>
    <cellStyle name="Subtitle 13 19" xfId="36248"/>
    <cellStyle name="Subtitle 13 19 2" xfId="36249"/>
    <cellStyle name="Subtitle 13 2" xfId="36250"/>
    <cellStyle name="Subtitle 13 2 2" xfId="36251"/>
    <cellStyle name="Subtitle 13 20" xfId="36252"/>
    <cellStyle name="Subtitle 13 20 2" xfId="36253"/>
    <cellStyle name="Subtitle 13 21" xfId="36254"/>
    <cellStyle name="Subtitle 13 21 2" xfId="36255"/>
    <cellStyle name="Subtitle 13 22" xfId="36256"/>
    <cellStyle name="Subtitle 13 22 2" xfId="36257"/>
    <cellStyle name="Subtitle 13 23" xfId="36258"/>
    <cellStyle name="Subtitle 13 23 2" xfId="36259"/>
    <cellStyle name="Subtitle 13 24" xfId="36260"/>
    <cellStyle name="Subtitle 13 24 2" xfId="36261"/>
    <cellStyle name="Subtitle 13 25" xfId="36262"/>
    <cellStyle name="Subtitle 13 25 2" xfId="36263"/>
    <cellStyle name="Subtitle 13 26" xfId="36264"/>
    <cellStyle name="Subtitle 13 26 2" xfId="36265"/>
    <cellStyle name="Subtitle 13 27" xfId="36266"/>
    <cellStyle name="Subtitle 13 27 2" xfId="36267"/>
    <cellStyle name="Subtitle 13 28" xfId="36268"/>
    <cellStyle name="Subtitle 13 28 2" xfId="36269"/>
    <cellStyle name="Subtitle 13 29" xfId="36270"/>
    <cellStyle name="Subtitle 13 29 2" xfId="36271"/>
    <cellStyle name="Subtitle 13 3" xfId="36272"/>
    <cellStyle name="Subtitle 13 3 2" xfId="36273"/>
    <cellStyle name="Subtitle 13 30" xfId="36274"/>
    <cellStyle name="Subtitle 13 30 2" xfId="36275"/>
    <cellStyle name="Subtitle 13 31" xfId="36276"/>
    <cellStyle name="Subtitle 13 31 2" xfId="36277"/>
    <cellStyle name="Subtitle 13 32" xfId="36278"/>
    <cellStyle name="Subtitle 13 32 2" xfId="36279"/>
    <cellStyle name="Subtitle 13 33" xfId="36280"/>
    <cellStyle name="Subtitle 13 33 2" xfId="36281"/>
    <cellStyle name="Subtitle 13 34" xfId="36282"/>
    <cellStyle name="Subtitle 13 34 2" xfId="36283"/>
    <cellStyle name="Subtitle 13 35" xfId="36284"/>
    <cellStyle name="Subtitle 13 35 2" xfId="36285"/>
    <cellStyle name="Subtitle 13 36" xfId="36286"/>
    <cellStyle name="Subtitle 13 36 2" xfId="36287"/>
    <cellStyle name="Subtitle 13 37" xfId="36288"/>
    <cellStyle name="Subtitle 13 37 2" xfId="36289"/>
    <cellStyle name="Subtitle 13 38" xfId="36290"/>
    <cellStyle name="Subtitle 13 38 2" xfId="36291"/>
    <cellStyle name="Subtitle 13 39" xfId="36292"/>
    <cellStyle name="Subtitle 13 39 2" xfId="36293"/>
    <cellStyle name="Subtitle 13 4" xfId="36294"/>
    <cellStyle name="Subtitle 13 4 2" xfId="36295"/>
    <cellStyle name="Subtitle 13 40" xfId="36296"/>
    <cellStyle name="Subtitle 13 40 2" xfId="36297"/>
    <cellStyle name="Subtitle 13 41" xfId="36298"/>
    <cellStyle name="Subtitle 13 41 2" xfId="36299"/>
    <cellStyle name="Subtitle 13 42" xfId="36300"/>
    <cellStyle name="Subtitle 13 42 2" xfId="36301"/>
    <cellStyle name="Subtitle 13 43" xfId="36302"/>
    <cellStyle name="Subtitle 13 43 2" xfId="36303"/>
    <cellStyle name="Subtitle 13 44" xfId="36304"/>
    <cellStyle name="Subtitle 13 44 2" xfId="36305"/>
    <cellStyle name="Subtitle 13 45" xfId="36306"/>
    <cellStyle name="Subtitle 13 45 2" xfId="36307"/>
    <cellStyle name="Subtitle 13 46" xfId="36308"/>
    <cellStyle name="Subtitle 13 46 2" xfId="36309"/>
    <cellStyle name="Subtitle 13 47" xfId="36310"/>
    <cellStyle name="Subtitle 13 47 2" xfId="36311"/>
    <cellStyle name="Subtitle 13 48" xfId="36312"/>
    <cellStyle name="Subtitle 13 48 2" xfId="36313"/>
    <cellStyle name="Subtitle 13 49" xfId="36314"/>
    <cellStyle name="Subtitle 13 49 2" xfId="36315"/>
    <cellStyle name="Subtitle 13 5" xfId="36316"/>
    <cellStyle name="Subtitle 13 5 2" xfId="36317"/>
    <cellStyle name="Subtitle 13 50" xfId="36318"/>
    <cellStyle name="Subtitle 13 50 2" xfId="36319"/>
    <cellStyle name="Subtitle 13 51" xfId="36320"/>
    <cellStyle name="Subtitle 13 51 2" xfId="36321"/>
    <cellStyle name="Subtitle 13 52" xfId="36322"/>
    <cellStyle name="Subtitle 13 53" xfId="36323"/>
    <cellStyle name="Subtitle 13 54" xfId="36324"/>
    <cellStyle name="Subtitle 13 55" xfId="36325"/>
    <cellStyle name="Subtitle 13 56" xfId="36326"/>
    <cellStyle name="Subtitle 13 57" xfId="36327"/>
    <cellStyle name="Subtitle 13 58" xfId="36328"/>
    <cellStyle name="Subtitle 13 59" xfId="36329"/>
    <cellStyle name="Subtitle 13 6" xfId="36330"/>
    <cellStyle name="Subtitle 13 6 2" xfId="36331"/>
    <cellStyle name="Subtitle 13 60" xfId="36332"/>
    <cellStyle name="Subtitle 13 61" xfId="36333"/>
    <cellStyle name="Subtitle 13 62" xfId="36334"/>
    <cellStyle name="Subtitle 13 63" xfId="36335"/>
    <cellStyle name="Subtitle 13 64" xfId="36336"/>
    <cellStyle name="Subtitle 13 65" xfId="36337"/>
    <cellStyle name="Subtitle 13 66" xfId="36338"/>
    <cellStyle name="Subtitle 13 67" xfId="36339"/>
    <cellStyle name="Subtitle 13 68" xfId="36340"/>
    <cellStyle name="Subtitle 13 69" xfId="36341"/>
    <cellStyle name="Subtitle 13 7" xfId="36342"/>
    <cellStyle name="Subtitle 13 7 2" xfId="36343"/>
    <cellStyle name="Subtitle 13 70" xfId="36344"/>
    <cellStyle name="Subtitle 13 71" xfId="36345"/>
    <cellStyle name="Subtitle 13 72" xfId="36346"/>
    <cellStyle name="Subtitle 13 73" xfId="36347"/>
    <cellStyle name="Subtitle 13 74" xfId="36348"/>
    <cellStyle name="Subtitle 13 75" xfId="36349"/>
    <cellStyle name="Subtitle 13 76" xfId="36350"/>
    <cellStyle name="Subtitle 13 77" xfId="36351"/>
    <cellStyle name="Subtitle 13 78" xfId="36352"/>
    <cellStyle name="Subtitle 13 79" xfId="36353"/>
    <cellStyle name="Subtitle 13 8" xfId="36354"/>
    <cellStyle name="Subtitle 13 8 2" xfId="36355"/>
    <cellStyle name="Subtitle 13 80" xfId="36356"/>
    <cellStyle name="Subtitle 13 81" xfId="36357"/>
    <cellStyle name="Subtitle 13 82" xfId="36358"/>
    <cellStyle name="Subtitle 13 83" xfId="36359"/>
    <cellStyle name="Subtitle 13 84" xfId="36360"/>
    <cellStyle name="Subtitle 13 85" xfId="36361"/>
    <cellStyle name="Subtitle 13 86" xfId="36362"/>
    <cellStyle name="Subtitle 13 87" xfId="36363"/>
    <cellStyle name="Subtitle 13 88" xfId="36364"/>
    <cellStyle name="Subtitle 13 89" xfId="36365"/>
    <cellStyle name="Subtitle 13 9" xfId="36366"/>
    <cellStyle name="Subtitle 13 9 2" xfId="36367"/>
    <cellStyle name="Subtitle 13 90" xfId="36368"/>
    <cellStyle name="Subtitle 13 91" xfId="36369"/>
    <cellStyle name="Subtitle 13 92" xfId="36370"/>
    <cellStyle name="Subtitle 13 93" xfId="36371"/>
    <cellStyle name="Subtitle 13 94" xfId="36372"/>
    <cellStyle name="Subtitle 13 95" xfId="36373"/>
    <cellStyle name="Subtitle 13 96" xfId="36374"/>
    <cellStyle name="Subtitle 13 97" xfId="36375"/>
    <cellStyle name="Subtitle 13 98" xfId="36376"/>
    <cellStyle name="Subtitle 13 99" xfId="36377"/>
    <cellStyle name="Subtitle 13_NYMEX FUTURES" xfId="36378"/>
    <cellStyle name="Subtitle 14" xfId="36379"/>
    <cellStyle name="Subtitle 14 10" xfId="36380"/>
    <cellStyle name="Subtitle 14 10 2" xfId="36381"/>
    <cellStyle name="Subtitle 14 100" xfId="36382"/>
    <cellStyle name="Subtitle 14 101" xfId="36383"/>
    <cellStyle name="Subtitle 14 102" xfId="36384"/>
    <cellStyle name="Subtitle 14 103" xfId="36385"/>
    <cellStyle name="Subtitle 14 104" xfId="36386"/>
    <cellStyle name="Subtitle 14 105" xfId="36387"/>
    <cellStyle name="Subtitle 14 106" xfId="36388"/>
    <cellStyle name="Subtitle 14 107" xfId="36389"/>
    <cellStyle name="Subtitle 14 108" xfId="36390"/>
    <cellStyle name="Subtitle 14 109" xfId="36391"/>
    <cellStyle name="Subtitle 14 11" xfId="36392"/>
    <cellStyle name="Subtitle 14 11 2" xfId="36393"/>
    <cellStyle name="Subtitle 14 110" xfId="36394"/>
    <cellStyle name="Subtitle 14 111" xfId="36395"/>
    <cellStyle name="Subtitle 14 112" xfId="36396"/>
    <cellStyle name="Subtitle 14 113" xfId="36397"/>
    <cellStyle name="Subtitle 14 114" xfId="36398"/>
    <cellStyle name="Subtitle 14 115" xfId="36399"/>
    <cellStyle name="Subtitle 14 116" xfId="36400"/>
    <cellStyle name="Subtitle 14 12" xfId="36401"/>
    <cellStyle name="Subtitle 14 12 2" xfId="36402"/>
    <cellStyle name="Subtitle 14 13" xfId="36403"/>
    <cellStyle name="Subtitle 14 13 2" xfId="36404"/>
    <cellStyle name="Subtitle 14 14" xfId="36405"/>
    <cellStyle name="Subtitle 14 14 2" xfId="36406"/>
    <cellStyle name="Subtitle 14 15" xfId="36407"/>
    <cellStyle name="Subtitle 14 15 2" xfId="36408"/>
    <cellStyle name="Subtitle 14 16" xfId="36409"/>
    <cellStyle name="Subtitle 14 16 2" xfId="36410"/>
    <cellStyle name="Subtitle 14 17" xfId="36411"/>
    <cellStyle name="Subtitle 14 17 2" xfId="36412"/>
    <cellStyle name="Subtitle 14 18" xfId="36413"/>
    <cellStyle name="Subtitle 14 18 2" xfId="36414"/>
    <cellStyle name="Subtitle 14 19" xfId="36415"/>
    <cellStyle name="Subtitle 14 19 2" xfId="36416"/>
    <cellStyle name="Subtitle 14 2" xfId="36417"/>
    <cellStyle name="Subtitle 14 2 2" xfId="36418"/>
    <cellStyle name="Subtitle 14 20" xfId="36419"/>
    <cellStyle name="Subtitle 14 20 2" xfId="36420"/>
    <cellStyle name="Subtitle 14 21" xfId="36421"/>
    <cellStyle name="Subtitle 14 21 2" xfId="36422"/>
    <cellStyle name="Subtitle 14 22" xfId="36423"/>
    <cellStyle name="Subtitle 14 22 2" xfId="36424"/>
    <cellStyle name="Subtitle 14 23" xfId="36425"/>
    <cellStyle name="Subtitle 14 23 2" xfId="36426"/>
    <cellStyle name="Subtitle 14 24" xfId="36427"/>
    <cellStyle name="Subtitle 14 24 2" xfId="36428"/>
    <cellStyle name="Subtitle 14 25" xfId="36429"/>
    <cellStyle name="Subtitle 14 25 2" xfId="36430"/>
    <cellStyle name="Subtitle 14 26" xfId="36431"/>
    <cellStyle name="Subtitle 14 26 2" xfId="36432"/>
    <cellStyle name="Subtitle 14 27" xfId="36433"/>
    <cellStyle name="Subtitle 14 27 2" xfId="36434"/>
    <cellStyle name="Subtitle 14 28" xfId="36435"/>
    <cellStyle name="Subtitle 14 28 2" xfId="36436"/>
    <cellStyle name="Subtitle 14 29" xfId="36437"/>
    <cellStyle name="Subtitle 14 29 2" xfId="36438"/>
    <cellStyle name="Subtitle 14 3" xfId="36439"/>
    <cellStyle name="Subtitle 14 3 2" xfId="36440"/>
    <cellStyle name="Subtitle 14 30" xfId="36441"/>
    <cellStyle name="Subtitle 14 30 2" xfId="36442"/>
    <cellStyle name="Subtitle 14 31" xfId="36443"/>
    <cellStyle name="Subtitle 14 31 2" xfId="36444"/>
    <cellStyle name="Subtitle 14 32" xfId="36445"/>
    <cellStyle name="Subtitle 14 32 2" xfId="36446"/>
    <cellStyle name="Subtitle 14 33" xfId="36447"/>
    <cellStyle name="Subtitle 14 33 2" xfId="36448"/>
    <cellStyle name="Subtitle 14 34" xfId="36449"/>
    <cellStyle name="Subtitle 14 34 2" xfId="36450"/>
    <cellStyle name="Subtitle 14 35" xfId="36451"/>
    <cellStyle name="Subtitle 14 35 2" xfId="36452"/>
    <cellStyle name="Subtitle 14 36" xfId="36453"/>
    <cellStyle name="Subtitle 14 36 2" xfId="36454"/>
    <cellStyle name="Subtitle 14 37" xfId="36455"/>
    <cellStyle name="Subtitle 14 37 2" xfId="36456"/>
    <cellStyle name="Subtitle 14 38" xfId="36457"/>
    <cellStyle name="Subtitle 14 38 2" xfId="36458"/>
    <cellStyle name="Subtitle 14 39" xfId="36459"/>
    <cellStyle name="Subtitle 14 39 2" xfId="36460"/>
    <cellStyle name="Subtitle 14 4" xfId="36461"/>
    <cellStyle name="Subtitle 14 4 2" xfId="36462"/>
    <cellStyle name="Subtitle 14 40" xfId="36463"/>
    <cellStyle name="Subtitle 14 40 2" xfId="36464"/>
    <cellStyle name="Subtitle 14 41" xfId="36465"/>
    <cellStyle name="Subtitle 14 41 2" xfId="36466"/>
    <cellStyle name="Subtitle 14 42" xfId="36467"/>
    <cellStyle name="Subtitle 14 42 2" xfId="36468"/>
    <cellStyle name="Subtitle 14 43" xfId="36469"/>
    <cellStyle name="Subtitle 14 43 2" xfId="36470"/>
    <cellStyle name="Subtitle 14 44" xfId="36471"/>
    <cellStyle name="Subtitle 14 44 2" xfId="36472"/>
    <cellStyle name="Subtitle 14 45" xfId="36473"/>
    <cellStyle name="Subtitle 14 45 2" xfId="36474"/>
    <cellStyle name="Subtitle 14 46" xfId="36475"/>
    <cellStyle name="Subtitle 14 46 2" xfId="36476"/>
    <cellStyle name="Subtitle 14 47" xfId="36477"/>
    <cellStyle name="Subtitle 14 47 2" xfId="36478"/>
    <cellStyle name="Subtitle 14 48" xfId="36479"/>
    <cellStyle name="Subtitle 14 48 2" xfId="36480"/>
    <cellStyle name="Subtitle 14 49" xfId="36481"/>
    <cellStyle name="Subtitle 14 49 2" xfId="36482"/>
    <cellStyle name="Subtitle 14 5" xfId="36483"/>
    <cellStyle name="Subtitle 14 5 2" xfId="36484"/>
    <cellStyle name="Subtitle 14 50" xfId="36485"/>
    <cellStyle name="Subtitle 14 50 2" xfId="36486"/>
    <cellStyle name="Subtitle 14 51" xfId="36487"/>
    <cellStyle name="Subtitle 14 51 2" xfId="36488"/>
    <cellStyle name="Subtitle 14 52" xfId="36489"/>
    <cellStyle name="Subtitle 14 53" xfId="36490"/>
    <cellStyle name="Subtitle 14 54" xfId="36491"/>
    <cellStyle name="Subtitle 14 55" xfId="36492"/>
    <cellStyle name="Subtitle 14 56" xfId="36493"/>
    <cellStyle name="Subtitle 14 57" xfId="36494"/>
    <cellStyle name="Subtitle 14 58" xfId="36495"/>
    <cellStyle name="Subtitle 14 59" xfId="36496"/>
    <cellStyle name="Subtitle 14 6" xfId="36497"/>
    <cellStyle name="Subtitle 14 6 2" xfId="36498"/>
    <cellStyle name="Subtitle 14 60" xfId="36499"/>
    <cellStyle name="Subtitle 14 61" xfId="36500"/>
    <cellStyle name="Subtitle 14 62" xfId="36501"/>
    <cellStyle name="Subtitle 14 63" xfId="36502"/>
    <cellStyle name="Subtitle 14 64" xfId="36503"/>
    <cellStyle name="Subtitle 14 65" xfId="36504"/>
    <cellStyle name="Subtitle 14 66" xfId="36505"/>
    <cellStyle name="Subtitle 14 67" xfId="36506"/>
    <cellStyle name="Subtitle 14 68" xfId="36507"/>
    <cellStyle name="Subtitle 14 69" xfId="36508"/>
    <cellStyle name="Subtitle 14 7" xfId="36509"/>
    <cellStyle name="Subtitle 14 7 2" xfId="36510"/>
    <cellStyle name="Subtitle 14 70" xfId="36511"/>
    <cellStyle name="Subtitle 14 71" xfId="36512"/>
    <cellStyle name="Subtitle 14 72" xfId="36513"/>
    <cellStyle name="Subtitle 14 73" xfId="36514"/>
    <cellStyle name="Subtitle 14 74" xfId="36515"/>
    <cellStyle name="Subtitle 14 75" xfId="36516"/>
    <cellStyle name="Subtitle 14 76" xfId="36517"/>
    <cellStyle name="Subtitle 14 77" xfId="36518"/>
    <cellStyle name="Subtitle 14 78" xfId="36519"/>
    <cellStyle name="Subtitle 14 79" xfId="36520"/>
    <cellStyle name="Subtitle 14 8" xfId="36521"/>
    <cellStyle name="Subtitle 14 8 2" xfId="36522"/>
    <cellStyle name="Subtitle 14 80" xfId="36523"/>
    <cellStyle name="Subtitle 14 81" xfId="36524"/>
    <cellStyle name="Subtitle 14 82" xfId="36525"/>
    <cellStyle name="Subtitle 14 83" xfId="36526"/>
    <cellStyle name="Subtitle 14 84" xfId="36527"/>
    <cellStyle name="Subtitle 14 85" xfId="36528"/>
    <cellStyle name="Subtitle 14 86" xfId="36529"/>
    <cellStyle name="Subtitle 14 87" xfId="36530"/>
    <cellStyle name="Subtitle 14 88" xfId="36531"/>
    <cellStyle name="Subtitle 14 89" xfId="36532"/>
    <cellStyle name="Subtitle 14 9" xfId="36533"/>
    <cellStyle name="Subtitle 14 9 2" xfId="36534"/>
    <cellStyle name="Subtitle 14 90" xfId="36535"/>
    <cellStyle name="Subtitle 14 91" xfId="36536"/>
    <cellStyle name="Subtitle 14 92" xfId="36537"/>
    <cellStyle name="Subtitle 14 93" xfId="36538"/>
    <cellStyle name="Subtitle 14 94" xfId="36539"/>
    <cellStyle name="Subtitle 14 95" xfId="36540"/>
    <cellStyle name="Subtitle 14 96" xfId="36541"/>
    <cellStyle name="Subtitle 14 97" xfId="36542"/>
    <cellStyle name="Subtitle 14 98" xfId="36543"/>
    <cellStyle name="Subtitle 14 99" xfId="36544"/>
    <cellStyle name="Subtitle 14_NYMEX FUTURES" xfId="36545"/>
    <cellStyle name="Subtitle 15" xfId="36546"/>
    <cellStyle name="Subtitle 16" xfId="36547"/>
    <cellStyle name="Subtitle 17" xfId="36548"/>
    <cellStyle name="Subtitle 18" xfId="36549"/>
    <cellStyle name="Subtitle 2" xfId="36550"/>
    <cellStyle name="Subtitle 2 10" xfId="36551"/>
    <cellStyle name="Subtitle 2 10 2" xfId="36552"/>
    <cellStyle name="Subtitle 2 100" xfId="36553"/>
    <cellStyle name="Subtitle 2 101" xfId="36554"/>
    <cellStyle name="Subtitle 2 102" xfId="36555"/>
    <cellStyle name="Subtitle 2 103" xfId="36556"/>
    <cellStyle name="Subtitle 2 104" xfId="36557"/>
    <cellStyle name="Subtitle 2 105" xfId="36558"/>
    <cellStyle name="Subtitle 2 106" xfId="36559"/>
    <cellStyle name="Subtitle 2 107" xfId="36560"/>
    <cellStyle name="Subtitle 2 108" xfId="36561"/>
    <cellStyle name="Subtitle 2 109" xfId="36562"/>
    <cellStyle name="Subtitle 2 11" xfId="36563"/>
    <cellStyle name="Subtitle 2 11 2" xfId="36564"/>
    <cellStyle name="Subtitle 2 110" xfId="36565"/>
    <cellStyle name="Subtitle 2 111" xfId="36566"/>
    <cellStyle name="Subtitle 2 112" xfId="36567"/>
    <cellStyle name="Subtitle 2 113" xfId="36568"/>
    <cellStyle name="Subtitle 2 114" xfId="36569"/>
    <cellStyle name="Subtitle 2 115" xfId="36570"/>
    <cellStyle name="Subtitle 2 116" xfId="36571"/>
    <cellStyle name="Subtitle 2 12" xfId="36572"/>
    <cellStyle name="Subtitle 2 12 2" xfId="36573"/>
    <cellStyle name="Subtitle 2 13" xfId="36574"/>
    <cellStyle name="Subtitle 2 13 2" xfId="36575"/>
    <cellStyle name="Subtitle 2 14" xfId="36576"/>
    <cellStyle name="Subtitle 2 14 2" xfId="36577"/>
    <cellStyle name="Subtitle 2 15" xfId="36578"/>
    <cellStyle name="Subtitle 2 15 2" xfId="36579"/>
    <cellStyle name="Subtitle 2 16" xfId="36580"/>
    <cellStyle name="Subtitle 2 16 2" xfId="36581"/>
    <cellStyle name="Subtitle 2 17" xfId="36582"/>
    <cellStyle name="Subtitle 2 17 2" xfId="36583"/>
    <cellStyle name="Subtitle 2 18" xfId="36584"/>
    <cellStyle name="Subtitle 2 18 2" xfId="36585"/>
    <cellStyle name="Subtitle 2 19" xfId="36586"/>
    <cellStyle name="Subtitle 2 19 2" xfId="36587"/>
    <cellStyle name="Subtitle 2 2" xfId="36588"/>
    <cellStyle name="Subtitle 2 2 2" xfId="36589"/>
    <cellStyle name="Subtitle 2 20" xfId="36590"/>
    <cellStyle name="Subtitle 2 20 2" xfId="36591"/>
    <cellStyle name="Subtitle 2 21" xfId="36592"/>
    <cellStyle name="Subtitle 2 21 2" xfId="36593"/>
    <cellStyle name="Subtitle 2 22" xfId="36594"/>
    <cellStyle name="Subtitle 2 22 2" xfId="36595"/>
    <cellStyle name="Subtitle 2 23" xfId="36596"/>
    <cellStyle name="Subtitle 2 23 2" xfId="36597"/>
    <cellStyle name="Subtitle 2 24" xfId="36598"/>
    <cellStyle name="Subtitle 2 24 2" xfId="36599"/>
    <cellStyle name="Subtitle 2 25" xfId="36600"/>
    <cellStyle name="Subtitle 2 25 2" xfId="36601"/>
    <cellStyle name="Subtitle 2 26" xfId="36602"/>
    <cellStyle name="Subtitle 2 26 2" xfId="36603"/>
    <cellStyle name="Subtitle 2 27" xfId="36604"/>
    <cellStyle name="Subtitle 2 27 2" xfId="36605"/>
    <cellStyle name="Subtitle 2 28" xfId="36606"/>
    <cellStyle name="Subtitle 2 28 2" xfId="36607"/>
    <cellStyle name="Subtitle 2 29" xfId="36608"/>
    <cellStyle name="Subtitle 2 29 2" xfId="36609"/>
    <cellStyle name="Subtitle 2 3" xfId="36610"/>
    <cellStyle name="Subtitle 2 3 2" xfId="36611"/>
    <cellStyle name="Subtitle 2 30" xfId="36612"/>
    <cellStyle name="Subtitle 2 30 2" xfId="36613"/>
    <cellStyle name="Subtitle 2 31" xfId="36614"/>
    <cellStyle name="Subtitle 2 31 2" xfId="36615"/>
    <cellStyle name="Subtitle 2 32" xfId="36616"/>
    <cellStyle name="Subtitle 2 32 2" xfId="36617"/>
    <cellStyle name="Subtitle 2 33" xfId="36618"/>
    <cellStyle name="Subtitle 2 33 2" xfId="36619"/>
    <cellStyle name="Subtitle 2 34" xfId="36620"/>
    <cellStyle name="Subtitle 2 34 2" xfId="36621"/>
    <cellStyle name="Subtitle 2 35" xfId="36622"/>
    <cellStyle name="Subtitle 2 35 2" xfId="36623"/>
    <cellStyle name="Subtitle 2 36" xfId="36624"/>
    <cellStyle name="Subtitle 2 36 2" xfId="36625"/>
    <cellStyle name="Subtitle 2 37" xfId="36626"/>
    <cellStyle name="Subtitle 2 37 2" xfId="36627"/>
    <cellStyle name="Subtitle 2 38" xfId="36628"/>
    <cellStyle name="Subtitle 2 38 2" xfId="36629"/>
    <cellStyle name="Subtitle 2 39" xfId="36630"/>
    <cellStyle name="Subtitle 2 39 2" xfId="36631"/>
    <cellStyle name="Subtitle 2 4" xfId="36632"/>
    <cellStyle name="Subtitle 2 4 2" xfId="36633"/>
    <cellStyle name="Subtitle 2 40" xfId="36634"/>
    <cellStyle name="Subtitle 2 40 2" xfId="36635"/>
    <cellStyle name="Subtitle 2 41" xfId="36636"/>
    <cellStyle name="Subtitle 2 41 2" xfId="36637"/>
    <cellStyle name="Subtitle 2 42" xfId="36638"/>
    <cellStyle name="Subtitle 2 42 2" xfId="36639"/>
    <cellStyle name="Subtitle 2 43" xfId="36640"/>
    <cellStyle name="Subtitle 2 43 2" xfId="36641"/>
    <cellStyle name="Subtitle 2 44" xfId="36642"/>
    <cellStyle name="Subtitle 2 44 2" xfId="36643"/>
    <cellStyle name="Subtitle 2 45" xfId="36644"/>
    <cellStyle name="Subtitle 2 45 2" xfId="36645"/>
    <cellStyle name="Subtitle 2 46" xfId="36646"/>
    <cellStyle name="Subtitle 2 46 2" xfId="36647"/>
    <cellStyle name="Subtitle 2 47" xfId="36648"/>
    <cellStyle name="Subtitle 2 47 2" xfId="36649"/>
    <cellStyle name="Subtitle 2 48" xfId="36650"/>
    <cellStyle name="Subtitle 2 48 2" xfId="36651"/>
    <cellStyle name="Subtitle 2 49" xfId="36652"/>
    <cellStyle name="Subtitle 2 49 2" xfId="36653"/>
    <cellStyle name="Subtitle 2 5" xfId="36654"/>
    <cellStyle name="Subtitle 2 5 2" xfId="36655"/>
    <cellStyle name="Subtitle 2 50" xfId="36656"/>
    <cellStyle name="Subtitle 2 50 2" xfId="36657"/>
    <cellStyle name="Subtitle 2 51" xfId="36658"/>
    <cellStyle name="Subtitle 2 51 2" xfId="36659"/>
    <cellStyle name="Subtitle 2 52" xfId="36660"/>
    <cellStyle name="Subtitle 2 53" xfId="36661"/>
    <cellStyle name="Subtitle 2 54" xfId="36662"/>
    <cellStyle name="Subtitle 2 55" xfId="36663"/>
    <cellStyle name="Subtitle 2 56" xfId="36664"/>
    <cellStyle name="Subtitle 2 57" xfId="36665"/>
    <cellStyle name="Subtitle 2 58" xfId="36666"/>
    <cellStyle name="Subtitle 2 59" xfId="36667"/>
    <cellStyle name="Subtitle 2 6" xfId="36668"/>
    <cellStyle name="Subtitle 2 6 2" xfId="36669"/>
    <cellStyle name="Subtitle 2 60" xfId="36670"/>
    <cellStyle name="Subtitle 2 61" xfId="36671"/>
    <cellStyle name="Subtitle 2 62" xfId="36672"/>
    <cellStyle name="Subtitle 2 63" xfId="36673"/>
    <cellStyle name="Subtitle 2 64" xfId="36674"/>
    <cellStyle name="Subtitle 2 65" xfId="36675"/>
    <cellStyle name="Subtitle 2 66" xfId="36676"/>
    <cellStyle name="Subtitle 2 67" xfId="36677"/>
    <cellStyle name="Subtitle 2 68" xfId="36678"/>
    <cellStyle name="Subtitle 2 69" xfId="36679"/>
    <cellStyle name="Subtitle 2 7" xfId="36680"/>
    <cellStyle name="Subtitle 2 7 2" xfId="36681"/>
    <cellStyle name="Subtitle 2 70" xfId="36682"/>
    <cellStyle name="Subtitle 2 71" xfId="36683"/>
    <cellStyle name="Subtitle 2 72" xfId="36684"/>
    <cellStyle name="Subtitle 2 73" xfId="36685"/>
    <cellStyle name="Subtitle 2 74" xfId="36686"/>
    <cellStyle name="Subtitle 2 75" xfId="36687"/>
    <cellStyle name="Subtitle 2 76" xfId="36688"/>
    <cellStyle name="Subtitle 2 77" xfId="36689"/>
    <cellStyle name="Subtitle 2 78" xfId="36690"/>
    <cellStyle name="Subtitle 2 79" xfId="36691"/>
    <cellStyle name="Subtitle 2 8" xfId="36692"/>
    <cellStyle name="Subtitle 2 8 2" xfId="36693"/>
    <cellStyle name="Subtitle 2 80" xfId="36694"/>
    <cellStyle name="Subtitle 2 81" xfId="36695"/>
    <cellStyle name="Subtitle 2 82" xfId="36696"/>
    <cellStyle name="Subtitle 2 83" xfId="36697"/>
    <cellStyle name="Subtitle 2 84" xfId="36698"/>
    <cellStyle name="Subtitle 2 85" xfId="36699"/>
    <cellStyle name="Subtitle 2 86" xfId="36700"/>
    <cellStyle name="Subtitle 2 87" xfId="36701"/>
    <cellStyle name="Subtitle 2 88" xfId="36702"/>
    <cellStyle name="Subtitle 2 89" xfId="36703"/>
    <cellStyle name="Subtitle 2 9" xfId="36704"/>
    <cellStyle name="Subtitle 2 9 2" xfId="36705"/>
    <cellStyle name="Subtitle 2 90" xfId="36706"/>
    <cellStyle name="Subtitle 2 91" xfId="36707"/>
    <cellStyle name="Subtitle 2 92" xfId="36708"/>
    <cellStyle name="Subtitle 2 93" xfId="36709"/>
    <cellStyle name="Subtitle 2 94" xfId="36710"/>
    <cellStyle name="Subtitle 2 95" xfId="36711"/>
    <cellStyle name="Subtitle 2 96" xfId="36712"/>
    <cellStyle name="Subtitle 2 97" xfId="36713"/>
    <cellStyle name="Subtitle 2 98" xfId="36714"/>
    <cellStyle name="Subtitle 2 99" xfId="36715"/>
    <cellStyle name="Subtitle 2_NYMEX FUTURES" xfId="36716"/>
    <cellStyle name="Subtitle 3" xfId="36717"/>
    <cellStyle name="Subtitle 3 10" xfId="36718"/>
    <cellStyle name="Subtitle 3 10 2" xfId="36719"/>
    <cellStyle name="Subtitle 3 100" xfId="36720"/>
    <cellStyle name="Subtitle 3 101" xfId="36721"/>
    <cellStyle name="Subtitle 3 102" xfId="36722"/>
    <cellStyle name="Subtitle 3 103" xfId="36723"/>
    <cellStyle name="Subtitle 3 104" xfId="36724"/>
    <cellStyle name="Subtitle 3 105" xfId="36725"/>
    <cellStyle name="Subtitle 3 106" xfId="36726"/>
    <cellStyle name="Subtitle 3 107" xfId="36727"/>
    <cellStyle name="Subtitle 3 108" xfId="36728"/>
    <cellStyle name="Subtitle 3 109" xfId="36729"/>
    <cellStyle name="Subtitle 3 11" xfId="36730"/>
    <cellStyle name="Subtitle 3 11 2" xfId="36731"/>
    <cellStyle name="Subtitle 3 110" xfId="36732"/>
    <cellStyle name="Subtitle 3 111" xfId="36733"/>
    <cellStyle name="Subtitle 3 112" xfId="36734"/>
    <cellStyle name="Subtitle 3 113" xfId="36735"/>
    <cellStyle name="Subtitle 3 114" xfId="36736"/>
    <cellStyle name="Subtitle 3 115" xfId="36737"/>
    <cellStyle name="Subtitle 3 116" xfId="36738"/>
    <cellStyle name="Subtitle 3 12" xfId="36739"/>
    <cellStyle name="Subtitle 3 12 2" xfId="36740"/>
    <cellStyle name="Subtitle 3 13" xfId="36741"/>
    <cellStyle name="Subtitle 3 13 2" xfId="36742"/>
    <cellStyle name="Subtitle 3 14" xfId="36743"/>
    <cellStyle name="Subtitle 3 14 2" xfId="36744"/>
    <cellStyle name="Subtitle 3 15" xfId="36745"/>
    <cellStyle name="Subtitle 3 15 2" xfId="36746"/>
    <cellStyle name="Subtitle 3 16" xfId="36747"/>
    <cellStyle name="Subtitle 3 16 2" xfId="36748"/>
    <cellStyle name="Subtitle 3 17" xfId="36749"/>
    <cellStyle name="Subtitle 3 17 2" xfId="36750"/>
    <cellStyle name="Subtitle 3 18" xfId="36751"/>
    <cellStyle name="Subtitle 3 18 2" xfId="36752"/>
    <cellStyle name="Subtitle 3 19" xfId="36753"/>
    <cellStyle name="Subtitle 3 19 2" xfId="36754"/>
    <cellStyle name="Subtitle 3 2" xfId="36755"/>
    <cellStyle name="Subtitle 3 2 2" xfId="36756"/>
    <cellStyle name="Subtitle 3 20" xfId="36757"/>
    <cellStyle name="Subtitle 3 20 2" xfId="36758"/>
    <cellStyle name="Subtitle 3 21" xfId="36759"/>
    <cellStyle name="Subtitle 3 21 2" xfId="36760"/>
    <cellStyle name="Subtitle 3 22" xfId="36761"/>
    <cellStyle name="Subtitle 3 22 2" xfId="36762"/>
    <cellStyle name="Subtitle 3 23" xfId="36763"/>
    <cellStyle name="Subtitle 3 23 2" xfId="36764"/>
    <cellStyle name="Subtitle 3 24" xfId="36765"/>
    <cellStyle name="Subtitle 3 24 2" xfId="36766"/>
    <cellStyle name="Subtitle 3 25" xfId="36767"/>
    <cellStyle name="Subtitle 3 25 2" xfId="36768"/>
    <cellStyle name="Subtitle 3 26" xfId="36769"/>
    <cellStyle name="Subtitle 3 26 2" xfId="36770"/>
    <cellStyle name="Subtitle 3 27" xfId="36771"/>
    <cellStyle name="Subtitle 3 27 2" xfId="36772"/>
    <cellStyle name="Subtitle 3 28" xfId="36773"/>
    <cellStyle name="Subtitle 3 28 2" xfId="36774"/>
    <cellStyle name="Subtitle 3 29" xfId="36775"/>
    <cellStyle name="Subtitle 3 29 2" xfId="36776"/>
    <cellStyle name="Subtitle 3 3" xfId="36777"/>
    <cellStyle name="Subtitle 3 3 2" xfId="36778"/>
    <cellStyle name="Subtitle 3 30" xfId="36779"/>
    <cellStyle name="Subtitle 3 30 2" xfId="36780"/>
    <cellStyle name="Subtitle 3 31" xfId="36781"/>
    <cellStyle name="Subtitle 3 31 2" xfId="36782"/>
    <cellStyle name="Subtitle 3 32" xfId="36783"/>
    <cellStyle name="Subtitle 3 32 2" xfId="36784"/>
    <cellStyle name="Subtitle 3 33" xfId="36785"/>
    <cellStyle name="Subtitle 3 33 2" xfId="36786"/>
    <cellStyle name="Subtitle 3 34" xfId="36787"/>
    <cellStyle name="Subtitle 3 34 2" xfId="36788"/>
    <cellStyle name="Subtitle 3 35" xfId="36789"/>
    <cellStyle name="Subtitle 3 35 2" xfId="36790"/>
    <cellStyle name="Subtitle 3 36" xfId="36791"/>
    <cellStyle name="Subtitle 3 36 2" xfId="36792"/>
    <cellStyle name="Subtitle 3 37" xfId="36793"/>
    <cellStyle name="Subtitle 3 37 2" xfId="36794"/>
    <cellStyle name="Subtitle 3 38" xfId="36795"/>
    <cellStyle name="Subtitle 3 38 2" xfId="36796"/>
    <cellStyle name="Subtitle 3 39" xfId="36797"/>
    <cellStyle name="Subtitle 3 39 2" xfId="36798"/>
    <cellStyle name="Subtitle 3 4" xfId="36799"/>
    <cellStyle name="Subtitle 3 4 2" xfId="36800"/>
    <cellStyle name="Subtitle 3 40" xfId="36801"/>
    <cellStyle name="Subtitle 3 40 2" xfId="36802"/>
    <cellStyle name="Subtitle 3 41" xfId="36803"/>
    <cellStyle name="Subtitle 3 41 2" xfId="36804"/>
    <cellStyle name="Subtitle 3 42" xfId="36805"/>
    <cellStyle name="Subtitle 3 42 2" xfId="36806"/>
    <cellStyle name="Subtitle 3 43" xfId="36807"/>
    <cellStyle name="Subtitle 3 43 2" xfId="36808"/>
    <cellStyle name="Subtitle 3 44" xfId="36809"/>
    <cellStyle name="Subtitle 3 44 2" xfId="36810"/>
    <cellStyle name="Subtitle 3 45" xfId="36811"/>
    <cellStyle name="Subtitle 3 45 2" xfId="36812"/>
    <cellStyle name="Subtitle 3 46" xfId="36813"/>
    <cellStyle name="Subtitle 3 46 2" xfId="36814"/>
    <cellStyle name="Subtitle 3 47" xfId="36815"/>
    <cellStyle name="Subtitle 3 47 2" xfId="36816"/>
    <cellStyle name="Subtitle 3 48" xfId="36817"/>
    <cellStyle name="Subtitle 3 48 2" xfId="36818"/>
    <cellStyle name="Subtitle 3 49" xfId="36819"/>
    <cellStyle name="Subtitle 3 49 2" xfId="36820"/>
    <cellStyle name="Subtitle 3 5" xfId="36821"/>
    <cellStyle name="Subtitle 3 5 2" xfId="36822"/>
    <cellStyle name="Subtitle 3 50" xfId="36823"/>
    <cellStyle name="Subtitle 3 50 2" xfId="36824"/>
    <cellStyle name="Subtitle 3 51" xfId="36825"/>
    <cellStyle name="Subtitle 3 51 2" xfId="36826"/>
    <cellStyle name="Subtitle 3 52" xfId="36827"/>
    <cellStyle name="Subtitle 3 53" xfId="36828"/>
    <cellStyle name="Subtitle 3 54" xfId="36829"/>
    <cellStyle name="Subtitle 3 55" xfId="36830"/>
    <cellStyle name="Subtitle 3 56" xfId="36831"/>
    <cellStyle name="Subtitle 3 57" xfId="36832"/>
    <cellStyle name="Subtitle 3 58" xfId="36833"/>
    <cellStyle name="Subtitle 3 59" xfId="36834"/>
    <cellStyle name="Subtitle 3 6" xfId="36835"/>
    <cellStyle name="Subtitle 3 6 2" xfId="36836"/>
    <cellStyle name="Subtitle 3 60" xfId="36837"/>
    <cellStyle name="Subtitle 3 61" xfId="36838"/>
    <cellStyle name="Subtitle 3 62" xfId="36839"/>
    <cellStyle name="Subtitle 3 63" xfId="36840"/>
    <cellStyle name="Subtitle 3 64" xfId="36841"/>
    <cellStyle name="Subtitle 3 65" xfId="36842"/>
    <cellStyle name="Subtitle 3 66" xfId="36843"/>
    <cellStyle name="Subtitle 3 67" xfId="36844"/>
    <cellStyle name="Subtitle 3 68" xfId="36845"/>
    <cellStyle name="Subtitle 3 69" xfId="36846"/>
    <cellStyle name="Subtitle 3 7" xfId="36847"/>
    <cellStyle name="Subtitle 3 7 2" xfId="36848"/>
    <cellStyle name="Subtitle 3 70" xfId="36849"/>
    <cellStyle name="Subtitle 3 71" xfId="36850"/>
    <cellStyle name="Subtitle 3 72" xfId="36851"/>
    <cellStyle name="Subtitle 3 73" xfId="36852"/>
    <cellStyle name="Subtitle 3 74" xfId="36853"/>
    <cellStyle name="Subtitle 3 75" xfId="36854"/>
    <cellStyle name="Subtitle 3 76" xfId="36855"/>
    <cellStyle name="Subtitle 3 77" xfId="36856"/>
    <cellStyle name="Subtitle 3 78" xfId="36857"/>
    <cellStyle name="Subtitle 3 79" xfId="36858"/>
    <cellStyle name="Subtitle 3 8" xfId="36859"/>
    <cellStyle name="Subtitle 3 8 2" xfId="36860"/>
    <cellStyle name="Subtitle 3 80" xfId="36861"/>
    <cellStyle name="Subtitle 3 81" xfId="36862"/>
    <cellStyle name="Subtitle 3 82" xfId="36863"/>
    <cellStyle name="Subtitle 3 83" xfId="36864"/>
    <cellStyle name="Subtitle 3 84" xfId="36865"/>
    <cellStyle name="Subtitle 3 85" xfId="36866"/>
    <cellStyle name="Subtitle 3 86" xfId="36867"/>
    <cellStyle name="Subtitle 3 87" xfId="36868"/>
    <cellStyle name="Subtitle 3 88" xfId="36869"/>
    <cellStyle name="Subtitle 3 89" xfId="36870"/>
    <cellStyle name="Subtitle 3 9" xfId="36871"/>
    <cellStyle name="Subtitle 3 9 2" xfId="36872"/>
    <cellStyle name="Subtitle 3 90" xfId="36873"/>
    <cellStyle name="Subtitle 3 91" xfId="36874"/>
    <cellStyle name="Subtitle 3 92" xfId="36875"/>
    <cellStyle name="Subtitle 3 93" xfId="36876"/>
    <cellStyle name="Subtitle 3 94" xfId="36877"/>
    <cellStyle name="Subtitle 3 95" xfId="36878"/>
    <cellStyle name="Subtitle 3 96" xfId="36879"/>
    <cellStyle name="Subtitle 3 97" xfId="36880"/>
    <cellStyle name="Subtitle 3 98" xfId="36881"/>
    <cellStyle name="Subtitle 3 99" xfId="36882"/>
    <cellStyle name="Subtitle 3_NYMEX FUTURES" xfId="36883"/>
    <cellStyle name="Subtitle 4" xfId="36884"/>
    <cellStyle name="Subtitle 4 10" xfId="36885"/>
    <cellStyle name="Subtitle 4 10 2" xfId="36886"/>
    <cellStyle name="Subtitle 4 100" xfId="36887"/>
    <cellStyle name="Subtitle 4 101" xfId="36888"/>
    <cellStyle name="Subtitle 4 102" xfId="36889"/>
    <cellStyle name="Subtitle 4 103" xfId="36890"/>
    <cellStyle name="Subtitle 4 104" xfId="36891"/>
    <cellStyle name="Subtitle 4 105" xfId="36892"/>
    <cellStyle name="Subtitle 4 106" xfId="36893"/>
    <cellStyle name="Subtitle 4 107" xfId="36894"/>
    <cellStyle name="Subtitle 4 108" xfId="36895"/>
    <cellStyle name="Subtitle 4 109" xfId="36896"/>
    <cellStyle name="Subtitle 4 11" xfId="36897"/>
    <cellStyle name="Subtitle 4 11 2" xfId="36898"/>
    <cellStyle name="Subtitle 4 110" xfId="36899"/>
    <cellStyle name="Subtitle 4 111" xfId="36900"/>
    <cellStyle name="Subtitle 4 112" xfId="36901"/>
    <cellStyle name="Subtitle 4 113" xfId="36902"/>
    <cellStyle name="Subtitle 4 114" xfId="36903"/>
    <cellStyle name="Subtitle 4 115" xfId="36904"/>
    <cellStyle name="Subtitle 4 116" xfId="36905"/>
    <cellStyle name="Subtitle 4 12" xfId="36906"/>
    <cellStyle name="Subtitle 4 12 2" xfId="36907"/>
    <cellStyle name="Subtitle 4 13" xfId="36908"/>
    <cellStyle name="Subtitle 4 13 2" xfId="36909"/>
    <cellStyle name="Subtitle 4 14" xfId="36910"/>
    <cellStyle name="Subtitle 4 14 2" xfId="36911"/>
    <cellStyle name="Subtitle 4 15" xfId="36912"/>
    <cellStyle name="Subtitle 4 15 2" xfId="36913"/>
    <cellStyle name="Subtitle 4 16" xfId="36914"/>
    <cellStyle name="Subtitle 4 16 2" xfId="36915"/>
    <cellStyle name="Subtitle 4 17" xfId="36916"/>
    <cellStyle name="Subtitle 4 17 2" xfId="36917"/>
    <cellStyle name="Subtitle 4 18" xfId="36918"/>
    <cellStyle name="Subtitle 4 18 2" xfId="36919"/>
    <cellStyle name="Subtitle 4 19" xfId="36920"/>
    <cellStyle name="Subtitle 4 19 2" xfId="36921"/>
    <cellStyle name="Subtitle 4 2" xfId="36922"/>
    <cellStyle name="Subtitle 4 2 2" xfId="36923"/>
    <cellStyle name="Subtitle 4 20" xfId="36924"/>
    <cellStyle name="Subtitle 4 20 2" xfId="36925"/>
    <cellStyle name="Subtitle 4 21" xfId="36926"/>
    <cellStyle name="Subtitle 4 21 2" xfId="36927"/>
    <cellStyle name="Subtitle 4 22" xfId="36928"/>
    <cellStyle name="Subtitle 4 22 2" xfId="36929"/>
    <cellStyle name="Subtitle 4 23" xfId="36930"/>
    <cellStyle name="Subtitle 4 23 2" xfId="36931"/>
    <cellStyle name="Subtitle 4 24" xfId="36932"/>
    <cellStyle name="Subtitle 4 24 2" xfId="36933"/>
    <cellStyle name="Subtitle 4 25" xfId="36934"/>
    <cellStyle name="Subtitle 4 25 2" xfId="36935"/>
    <cellStyle name="Subtitle 4 26" xfId="36936"/>
    <cellStyle name="Subtitle 4 26 2" xfId="36937"/>
    <cellStyle name="Subtitle 4 27" xfId="36938"/>
    <cellStyle name="Subtitle 4 27 2" xfId="36939"/>
    <cellStyle name="Subtitle 4 28" xfId="36940"/>
    <cellStyle name="Subtitle 4 28 2" xfId="36941"/>
    <cellStyle name="Subtitle 4 29" xfId="36942"/>
    <cellStyle name="Subtitle 4 29 2" xfId="36943"/>
    <cellStyle name="Subtitle 4 3" xfId="36944"/>
    <cellStyle name="Subtitle 4 3 2" xfId="36945"/>
    <cellStyle name="Subtitle 4 30" xfId="36946"/>
    <cellStyle name="Subtitle 4 30 2" xfId="36947"/>
    <cellStyle name="Subtitle 4 31" xfId="36948"/>
    <cellStyle name="Subtitle 4 31 2" xfId="36949"/>
    <cellStyle name="Subtitle 4 32" xfId="36950"/>
    <cellStyle name="Subtitle 4 32 2" xfId="36951"/>
    <cellStyle name="Subtitle 4 33" xfId="36952"/>
    <cellStyle name="Subtitle 4 33 2" xfId="36953"/>
    <cellStyle name="Subtitle 4 34" xfId="36954"/>
    <cellStyle name="Subtitle 4 34 2" xfId="36955"/>
    <cellStyle name="Subtitle 4 35" xfId="36956"/>
    <cellStyle name="Subtitle 4 35 2" xfId="36957"/>
    <cellStyle name="Subtitle 4 36" xfId="36958"/>
    <cellStyle name="Subtitle 4 36 2" xfId="36959"/>
    <cellStyle name="Subtitle 4 37" xfId="36960"/>
    <cellStyle name="Subtitle 4 37 2" xfId="36961"/>
    <cellStyle name="Subtitle 4 38" xfId="36962"/>
    <cellStyle name="Subtitle 4 38 2" xfId="36963"/>
    <cellStyle name="Subtitle 4 39" xfId="36964"/>
    <cellStyle name="Subtitle 4 39 2" xfId="36965"/>
    <cellStyle name="Subtitle 4 4" xfId="36966"/>
    <cellStyle name="Subtitle 4 4 2" xfId="36967"/>
    <cellStyle name="Subtitle 4 40" xfId="36968"/>
    <cellStyle name="Subtitle 4 40 2" xfId="36969"/>
    <cellStyle name="Subtitle 4 41" xfId="36970"/>
    <cellStyle name="Subtitle 4 41 2" xfId="36971"/>
    <cellStyle name="Subtitle 4 42" xfId="36972"/>
    <cellStyle name="Subtitle 4 42 2" xfId="36973"/>
    <cellStyle name="Subtitle 4 43" xfId="36974"/>
    <cellStyle name="Subtitle 4 43 2" xfId="36975"/>
    <cellStyle name="Subtitle 4 44" xfId="36976"/>
    <cellStyle name="Subtitle 4 44 2" xfId="36977"/>
    <cellStyle name="Subtitle 4 45" xfId="36978"/>
    <cellStyle name="Subtitle 4 45 2" xfId="36979"/>
    <cellStyle name="Subtitle 4 46" xfId="36980"/>
    <cellStyle name="Subtitle 4 46 2" xfId="36981"/>
    <cellStyle name="Subtitle 4 47" xfId="36982"/>
    <cellStyle name="Subtitle 4 47 2" xfId="36983"/>
    <cellStyle name="Subtitle 4 48" xfId="36984"/>
    <cellStyle name="Subtitle 4 48 2" xfId="36985"/>
    <cellStyle name="Subtitle 4 49" xfId="36986"/>
    <cellStyle name="Subtitle 4 49 2" xfId="36987"/>
    <cellStyle name="Subtitle 4 5" xfId="36988"/>
    <cellStyle name="Subtitle 4 5 2" xfId="36989"/>
    <cellStyle name="Subtitle 4 50" xfId="36990"/>
    <cellStyle name="Subtitle 4 50 2" xfId="36991"/>
    <cellStyle name="Subtitle 4 51" xfId="36992"/>
    <cellStyle name="Subtitle 4 51 2" xfId="36993"/>
    <cellStyle name="Subtitle 4 52" xfId="36994"/>
    <cellStyle name="Subtitle 4 53" xfId="36995"/>
    <cellStyle name="Subtitle 4 54" xfId="36996"/>
    <cellStyle name="Subtitle 4 55" xfId="36997"/>
    <cellStyle name="Subtitle 4 56" xfId="36998"/>
    <cellStyle name="Subtitle 4 57" xfId="36999"/>
    <cellStyle name="Subtitle 4 58" xfId="37000"/>
    <cellStyle name="Subtitle 4 59" xfId="37001"/>
    <cellStyle name="Subtitle 4 6" xfId="37002"/>
    <cellStyle name="Subtitle 4 6 2" xfId="37003"/>
    <cellStyle name="Subtitle 4 60" xfId="37004"/>
    <cellStyle name="Subtitle 4 61" xfId="37005"/>
    <cellStyle name="Subtitle 4 62" xfId="37006"/>
    <cellStyle name="Subtitle 4 63" xfId="37007"/>
    <cellStyle name="Subtitle 4 64" xfId="37008"/>
    <cellStyle name="Subtitle 4 65" xfId="37009"/>
    <cellStyle name="Subtitle 4 66" xfId="37010"/>
    <cellStyle name="Subtitle 4 67" xfId="37011"/>
    <cellStyle name="Subtitle 4 68" xfId="37012"/>
    <cellStyle name="Subtitle 4 69" xfId="37013"/>
    <cellStyle name="Subtitle 4 7" xfId="37014"/>
    <cellStyle name="Subtitle 4 7 2" xfId="37015"/>
    <cellStyle name="Subtitle 4 70" xfId="37016"/>
    <cellStyle name="Subtitle 4 71" xfId="37017"/>
    <cellStyle name="Subtitle 4 72" xfId="37018"/>
    <cellStyle name="Subtitle 4 73" xfId="37019"/>
    <cellStyle name="Subtitle 4 74" xfId="37020"/>
    <cellStyle name="Subtitle 4 75" xfId="37021"/>
    <cellStyle name="Subtitle 4 76" xfId="37022"/>
    <cellStyle name="Subtitle 4 77" xfId="37023"/>
    <cellStyle name="Subtitle 4 78" xfId="37024"/>
    <cellStyle name="Subtitle 4 79" xfId="37025"/>
    <cellStyle name="Subtitle 4 8" xfId="37026"/>
    <cellStyle name="Subtitle 4 8 2" xfId="37027"/>
    <cellStyle name="Subtitle 4 80" xfId="37028"/>
    <cellStyle name="Subtitle 4 81" xfId="37029"/>
    <cellStyle name="Subtitle 4 82" xfId="37030"/>
    <cellStyle name="Subtitle 4 83" xfId="37031"/>
    <cellStyle name="Subtitle 4 84" xfId="37032"/>
    <cellStyle name="Subtitle 4 85" xfId="37033"/>
    <cellStyle name="Subtitle 4 86" xfId="37034"/>
    <cellStyle name="Subtitle 4 87" xfId="37035"/>
    <cellStyle name="Subtitle 4 88" xfId="37036"/>
    <cellStyle name="Subtitle 4 89" xfId="37037"/>
    <cellStyle name="Subtitle 4 9" xfId="37038"/>
    <cellStyle name="Subtitle 4 9 2" xfId="37039"/>
    <cellStyle name="Subtitle 4 90" xfId="37040"/>
    <cellStyle name="Subtitle 4 91" xfId="37041"/>
    <cellStyle name="Subtitle 4 92" xfId="37042"/>
    <cellStyle name="Subtitle 4 93" xfId="37043"/>
    <cellStyle name="Subtitle 4 94" xfId="37044"/>
    <cellStyle name="Subtitle 4 95" xfId="37045"/>
    <cellStyle name="Subtitle 4 96" xfId="37046"/>
    <cellStyle name="Subtitle 4 97" xfId="37047"/>
    <cellStyle name="Subtitle 4 98" xfId="37048"/>
    <cellStyle name="Subtitle 4 99" xfId="37049"/>
    <cellStyle name="Subtitle 4_NYMEX FUTURES" xfId="37050"/>
    <cellStyle name="Subtitle 5" xfId="37051"/>
    <cellStyle name="Subtitle 5 10" xfId="37052"/>
    <cellStyle name="Subtitle 5 10 2" xfId="37053"/>
    <cellStyle name="Subtitle 5 100" xfId="37054"/>
    <cellStyle name="Subtitle 5 101" xfId="37055"/>
    <cellStyle name="Subtitle 5 102" xfId="37056"/>
    <cellStyle name="Subtitle 5 103" xfId="37057"/>
    <cellStyle name="Subtitle 5 104" xfId="37058"/>
    <cellStyle name="Subtitle 5 105" xfId="37059"/>
    <cellStyle name="Subtitle 5 106" xfId="37060"/>
    <cellStyle name="Subtitle 5 107" xfId="37061"/>
    <cellStyle name="Subtitle 5 108" xfId="37062"/>
    <cellStyle name="Subtitle 5 109" xfId="37063"/>
    <cellStyle name="Subtitle 5 11" xfId="37064"/>
    <cellStyle name="Subtitle 5 11 2" xfId="37065"/>
    <cellStyle name="Subtitle 5 110" xfId="37066"/>
    <cellStyle name="Subtitle 5 111" xfId="37067"/>
    <cellStyle name="Subtitle 5 112" xfId="37068"/>
    <cellStyle name="Subtitle 5 113" xfId="37069"/>
    <cellStyle name="Subtitle 5 114" xfId="37070"/>
    <cellStyle name="Subtitle 5 115" xfId="37071"/>
    <cellStyle name="Subtitle 5 116" xfId="37072"/>
    <cellStyle name="Subtitle 5 12" xfId="37073"/>
    <cellStyle name="Subtitle 5 12 2" xfId="37074"/>
    <cellStyle name="Subtitle 5 13" xfId="37075"/>
    <cellStyle name="Subtitle 5 13 2" xfId="37076"/>
    <cellStyle name="Subtitle 5 14" xfId="37077"/>
    <cellStyle name="Subtitle 5 14 2" xfId="37078"/>
    <cellStyle name="Subtitle 5 15" xfId="37079"/>
    <cellStyle name="Subtitle 5 15 2" xfId="37080"/>
    <cellStyle name="Subtitle 5 16" xfId="37081"/>
    <cellStyle name="Subtitle 5 16 2" xfId="37082"/>
    <cellStyle name="Subtitle 5 17" xfId="37083"/>
    <cellStyle name="Subtitle 5 17 2" xfId="37084"/>
    <cellStyle name="Subtitle 5 18" xfId="37085"/>
    <cellStyle name="Subtitle 5 18 2" xfId="37086"/>
    <cellStyle name="Subtitle 5 19" xfId="37087"/>
    <cellStyle name="Subtitle 5 19 2" xfId="37088"/>
    <cellStyle name="Subtitle 5 2" xfId="37089"/>
    <cellStyle name="Subtitle 5 2 2" xfId="37090"/>
    <cellStyle name="Subtitle 5 20" xfId="37091"/>
    <cellStyle name="Subtitle 5 20 2" xfId="37092"/>
    <cellStyle name="Subtitle 5 21" xfId="37093"/>
    <cellStyle name="Subtitle 5 21 2" xfId="37094"/>
    <cellStyle name="Subtitle 5 22" xfId="37095"/>
    <cellStyle name="Subtitle 5 22 2" xfId="37096"/>
    <cellStyle name="Subtitle 5 23" xfId="37097"/>
    <cellStyle name="Subtitle 5 23 2" xfId="37098"/>
    <cellStyle name="Subtitle 5 24" xfId="37099"/>
    <cellStyle name="Subtitle 5 24 2" xfId="37100"/>
    <cellStyle name="Subtitle 5 25" xfId="37101"/>
    <cellStyle name="Subtitle 5 25 2" xfId="37102"/>
    <cellStyle name="Subtitle 5 26" xfId="37103"/>
    <cellStyle name="Subtitle 5 26 2" xfId="37104"/>
    <cellStyle name="Subtitle 5 27" xfId="37105"/>
    <cellStyle name="Subtitle 5 27 2" xfId="37106"/>
    <cellStyle name="Subtitle 5 28" xfId="37107"/>
    <cellStyle name="Subtitle 5 28 2" xfId="37108"/>
    <cellStyle name="Subtitle 5 29" xfId="37109"/>
    <cellStyle name="Subtitle 5 29 2" xfId="37110"/>
    <cellStyle name="Subtitle 5 3" xfId="37111"/>
    <cellStyle name="Subtitle 5 3 2" xfId="37112"/>
    <cellStyle name="Subtitle 5 30" xfId="37113"/>
    <cellStyle name="Subtitle 5 30 2" xfId="37114"/>
    <cellStyle name="Subtitle 5 31" xfId="37115"/>
    <cellStyle name="Subtitle 5 31 2" xfId="37116"/>
    <cellStyle name="Subtitle 5 32" xfId="37117"/>
    <cellStyle name="Subtitle 5 32 2" xfId="37118"/>
    <cellStyle name="Subtitle 5 33" xfId="37119"/>
    <cellStyle name="Subtitle 5 33 2" xfId="37120"/>
    <cellStyle name="Subtitle 5 34" xfId="37121"/>
    <cellStyle name="Subtitle 5 34 2" xfId="37122"/>
    <cellStyle name="Subtitle 5 35" xfId="37123"/>
    <cellStyle name="Subtitle 5 35 2" xfId="37124"/>
    <cellStyle name="Subtitle 5 36" xfId="37125"/>
    <cellStyle name="Subtitle 5 36 2" xfId="37126"/>
    <cellStyle name="Subtitle 5 37" xfId="37127"/>
    <cellStyle name="Subtitle 5 37 2" xfId="37128"/>
    <cellStyle name="Subtitle 5 38" xfId="37129"/>
    <cellStyle name="Subtitle 5 38 2" xfId="37130"/>
    <cellStyle name="Subtitle 5 39" xfId="37131"/>
    <cellStyle name="Subtitle 5 39 2" xfId="37132"/>
    <cellStyle name="Subtitle 5 4" xfId="37133"/>
    <cellStyle name="Subtitle 5 4 2" xfId="37134"/>
    <cellStyle name="Subtitle 5 40" xfId="37135"/>
    <cellStyle name="Subtitle 5 40 2" xfId="37136"/>
    <cellStyle name="Subtitle 5 41" xfId="37137"/>
    <cellStyle name="Subtitle 5 41 2" xfId="37138"/>
    <cellStyle name="Subtitle 5 42" xfId="37139"/>
    <cellStyle name="Subtitle 5 42 2" xfId="37140"/>
    <cellStyle name="Subtitle 5 43" xfId="37141"/>
    <cellStyle name="Subtitle 5 43 2" xfId="37142"/>
    <cellStyle name="Subtitle 5 44" xfId="37143"/>
    <cellStyle name="Subtitle 5 44 2" xfId="37144"/>
    <cellStyle name="Subtitle 5 45" xfId="37145"/>
    <cellStyle name="Subtitle 5 45 2" xfId="37146"/>
    <cellStyle name="Subtitle 5 46" xfId="37147"/>
    <cellStyle name="Subtitle 5 46 2" xfId="37148"/>
    <cellStyle name="Subtitle 5 47" xfId="37149"/>
    <cellStyle name="Subtitle 5 47 2" xfId="37150"/>
    <cellStyle name="Subtitle 5 48" xfId="37151"/>
    <cellStyle name="Subtitle 5 48 2" xfId="37152"/>
    <cellStyle name="Subtitle 5 49" xfId="37153"/>
    <cellStyle name="Subtitle 5 49 2" xfId="37154"/>
    <cellStyle name="Subtitle 5 5" xfId="37155"/>
    <cellStyle name="Subtitle 5 5 2" xfId="37156"/>
    <cellStyle name="Subtitle 5 50" xfId="37157"/>
    <cellStyle name="Subtitle 5 50 2" xfId="37158"/>
    <cellStyle name="Subtitle 5 51" xfId="37159"/>
    <cellStyle name="Subtitle 5 51 2" xfId="37160"/>
    <cellStyle name="Subtitle 5 52" xfId="37161"/>
    <cellStyle name="Subtitle 5 53" xfId="37162"/>
    <cellStyle name="Subtitle 5 54" xfId="37163"/>
    <cellStyle name="Subtitle 5 55" xfId="37164"/>
    <cellStyle name="Subtitle 5 56" xfId="37165"/>
    <cellStyle name="Subtitle 5 57" xfId="37166"/>
    <cellStyle name="Subtitle 5 58" xfId="37167"/>
    <cellStyle name="Subtitle 5 59" xfId="37168"/>
    <cellStyle name="Subtitle 5 6" xfId="37169"/>
    <cellStyle name="Subtitle 5 6 2" xfId="37170"/>
    <cellStyle name="Subtitle 5 60" xfId="37171"/>
    <cellStyle name="Subtitle 5 61" xfId="37172"/>
    <cellStyle name="Subtitle 5 62" xfId="37173"/>
    <cellStyle name="Subtitle 5 63" xfId="37174"/>
    <cellStyle name="Subtitle 5 64" xfId="37175"/>
    <cellStyle name="Subtitle 5 65" xfId="37176"/>
    <cellStyle name="Subtitle 5 66" xfId="37177"/>
    <cellStyle name="Subtitle 5 67" xfId="37178"/>
    <cellStyle name="Subtitle 5 68" xfId="37179"/>
    <cellStyle name="Subtitle 5 69" xfId="37180"/>
    <cellStyle name="Subtitle 5 7" xfId="37181"/>
    <cellStyle name="Subtitle 5 7 2" xfId="37182"/>
    <cellStyle name="Subtitle 5 70" xfId="37183"/>
    <cellStyle name="Subtitle 5 71" xfId="37184"/>
    <cellStyle name="Subtitle 5 72" xfId="37185"/>
    <cellStyle name="Subtitle 5 73" xfId="37186"/>
    <cellStyle name="Subtitle 5 74" xfId="37187"/>
    <cellStyle name="Subtitle 5 75" xfId="37188"/>
    <cellStyle name="Subtitle 5 76" xfId="37189"/>
    <cellStyle name="Subtitle 5 77" xfId="37190"/>
    <cellStyle name="Subtitle 5 78" xfId="37191"/>
    <cellStyle name="Subtitle 5 79" xfId="37192"/>
    <cellStyle name="Subtitle 5 8" xfId="37193"/>
    <cellStyle name="Subtitle 5 8 2" xfId="37194"/>
    <cellStyle name="Subtitle 5 80" xfId="37195"/>
    <cellStyle name="Subtitle 5 81" xfId="37196"/>
    <cellStyle name="Subtitle 5 82" xfId="37197"/>
    <cellStyle name="Subtitle 5 83" xfId="37198"/>
    <cellStyle name="Subtitle 5 84" xfId="37199"/>
    <cellStyle name="Subtitle 5 85" xfId="37200"/>
    <cellStyle name="Subtitle 5 86" xfId="37201"/>
    <cellStyle name="Subtitle 5 87" xfId="37202"/>
    <cellStyle name="Subtitle 5 88" xfId="37203"/>
    <cellStyle name="Subtitle 5 89" xfId="37204"/>
    <cellStyle name="Subtitle 5 9" xfId="37205"/>
    <cellStyle name="Subtitle 5 9 2" xfId="37206"/>
    <cellStyle name="Subtitle 5 90" xfId="37207"/>
    <cellStyle name="Subtitle 5 91" xfId="37208"/>
    <cellStyle name="Subtitle 5 92" xfId="37209"/>
    <cellStyle name="Subtitle 5 93" xfId="37210"/>
    <cellStyle name="Subtitle 5 94" xfId="37211"/>
    <cellStyle name="Subtitle 5 95" xfId="37212"/>
    <cellStyle name="Subtitle 5 96" xfId="37213"/>
    <cellStyle name="Subtitle 5 97" xfId="37214"/>
    <cellStyle name="Subtitle 5 98" xfId="37215"/>
    <cellStyle name="Subtitle 5 99" xfId="37216"/>
    <cellStyle name="Subtitle 5_NYMEX FUTURES" xfId="37217"/>
    <cellStyle name="Subtitle 6" xfId="37218"/>
    <cellStyle name="Subtitle 6 10" xfId="37219"/>
    <cellStyle name="Subtitle 6 10 2" xfId="37220"/>
    <cellStyle name="Subtitle 6 100" xfId="37221"/>
    <cellStyle name="Subtitle 6 101" xfId="37222"/>
    <cellStyle name="Subtitle 6 102" xfId="37223"/>
    <cellStyle name="Subtitle 6 103" xfId="37224"/>
    <cellStyle name="Subtitle 6 104" xfId="37225"/>
    <cellStyle name="Subtitle 6 105" xfId="37226"/>
    <cellStyle name="Subtitle 6 106" xfId="37227"/>
    <cellStyle name="Subtitle 6 107" xfId="37228"/>
    <cellStyle name="Subtitle 6 108" xfId="37229"/>
    <cellStyle name="Subtitle 6 109" xfId="37230"/>
    <cellStyle name="Subtitle 6 11" xfId="37231"/>
    <cellStyle name="Subtitle 6 11 2" xfId="37232"/>
    <cellStyle name="Subtitle 6 110" xfId="37233"/>
    <cellStyle name="Subtitle 6 111" xfId="37234"/>
    <cellStyle name="Subtitle 6 112" xfId="37235"/>
    <cellStyle name="Subtitle 6 113" xfId="37236"/>
    <cellStyle name="Subtitle 6 114" xfId="37237"/>
    <cellStyle name="Subtitle 6 115" xfId="37238"/>
    <cellStyle name="Subtitle 6 116" xfId="37239"/>
    <cellStyle name="Subtitle 6 12" xfId="37240"/>
    <cellStyle name="Subtitle 6 12 2" xfId="37241"/>
    <cellStyle name="Subtitle 6 13" xfId="37242"/>
    <cellStyle name="Subtitle 6 13 2" xfId="37243"/>
    <cellStyle name="Subtitle 6 14" xfId="37244"/>
    <cellStyle name="Subtitle 6 14 2" xfId="37245"/>
    <cellStyle name="Subtitle 6 15" xfId="37246"/>
    <cellStyle name="Subtitle 6 15 2" xfId="37247"/>
    <cellStyle name="Subtitle 6 16" xfId="37248"/>
    <cellStyle name="Subtitle 6 16 2" xfId="37249"/>
    <cellStyle name="Subtitle 6 17" xfId="37250"/>
    <cellStyle name="Subtitle 6 17 2" xfId="37251"/>
    <cellStyle name="Subtitle 6 18" xfId="37252"/>
    <cellStyle name="Subtitle 6 18 2" xfId="37253"/>
    <cellStyle name="Subtitle 6 19" xfId="37254"/>
    <cellStyle name="Subtitle 6 19 2" xfId="37255"/>
    <cellStyle name="Subtitle 6 2" xfId="37256"/>
    <cellStyle name="Subtitle 6 2 2" xfId="37257"/>
    <cellStyle name="Subtitle 6 20" xfId="37258"/>
    <cellStyle name="Subtitle 6 20 2" xfId="37259"/>
    <cellStyle name="Subtitle 6 21" xfId="37260"/>
    <cellStyle name="Subtitle 6 21 2" xfId="37261"/>
    <cellStyle name="Subtitle 6 22" xfId="37262"/>
    <cellStyle name="Subtitle 6 22 2" xfId="37263"/>
    <cellStyle name="Subtitle 6 23" xfId="37264"/>
    <cellStyle name="Subtitle 6 23 2" xfId="37265"/>
    <cellStyle name="Subtitle 6 24" xfId="37266"/>
    <cellStyle name="Subtitle 6 24 2" xfId="37267"/>
    <cellStyle name="Subtitle 6 25" xfId="37268"/>
    <cellStyle name="Subtitle 6 25 2" xfId="37269"/>
    <cellStyle name="Subtitle 6 26" xfId="37270"/>
    <cellStyle name="Subtitle 6 26 2" xfId="37271"/>
    <cellStyle name="Subtitle 6 27" xfId="37272"/>
    <cellStyle name="Subtitle 6 27 2" xfId="37273"/>
    <cellStyle name="Subtitle 6 28" xfId="37274"/>
    <cellStyle name="Subtitle 6 28 2" xfId="37275"/>
    <cellStyle name="Subtitle 6 29" xfId="37276"/>
    <cellStyle name="Subtitle 6 29 2" xfId="37277"/>
    <cellStyle name="Subtitle 6 3" xfId="37278"/>
    <cellStyle name="Subtitle 6 3 2" xfId="37279"/>
    <cellStyle name="Subtitle 6 30" xfId="37280"/>
    <cellStyle name="Subtitle 6 30 2" xfId="37281"/>
    <cellStyle name="Subtitle 6 31" xfId="37282"/>
    <cellStyle name="Subtitle 6 31 2" xfId="37283"/>
    <cellStyle name="Subtitle 6 32" xfId="37284"/>
    <cellStyle name="Subtitle 6 32 2" xfId="37285"/>
    <cellStyle name="Subtitle 6 33" xfId="37286"/>
    <cellStyle name="Subtitle 6 33 2" xfId="37287"/>
    <cellStyle name="Subtitle 6 34" xfId="37288"/>
    <cellStyle name="Subtitle 6 34 2" xfId="37289"/>
    <cellStyle name="Subtitle 6 35" xfId="37290"/>
    <cellStyle name="Subtitle 6 35 2" xfId="37291"/>
    <cellStyle name="Subtitle 6 36" xfId="37292"/>
    <cellStyle name="Subtitle 6 36 2" xfId="37293"/>
    <cellStyle name="Subtitle 6 37" xfId="37294"/>
    <cellStyle name="Subtitle 6 37 2" xfId="37295"/>
    <cellStyle name="Subtitle 6 38" xfId="37296"/>
    <cellStyle name="Subtitle 6 38 2" xfId="37297"/>
    <cellStyle name="Subtitle 6 39" xfId="37298"/>
    <cellStyle name="Subtitle 6 39 2" xfId="37299"/>
    <cellStyle name="Subtitle 6 4" xfId="37300"/>
    <cellStyle name="Subtitle 6 4 2" xfId="37301"/>
    <cellStyle name="Subtitle 6 40" xfId="37302"/>
    <cellStyle name="Subtitle 6 40 2" xfId="37303"/>
    <cellStyle name="Subtitle 6 41" xfId="37304"/>
    <cellStyle name="Subtitle 6 41 2" xfId="37305"/>
    <cellStyle name="Subtitle 6 42" xfId="37306"/>
    <cellStyle name="Subtitle 6 42 2" xfId="37307"/>
    <cellStyle name="Subtitle 6 43" xfId="37308"/>
    <cellStyle name="Subtitle 6 43 2" xfId="37309"/>
    <cellStyle name="Subtitle 6 44" xfId="37310"/>
    <cellStyle name="Subtitle 6 44 2" xfId="37311"/>
    <cellStyle name="Subtitle 6 45" xfId="37312"/>
    <cellStyle name="Subtitle 6 45 2" xfId="37313"/>
    <cellStyle name="Subtitle 6 46" xfId="37314"/>
    <cellStyle name="Subtitle 6 46 2" xfId="37315"/>
    <cellStyle name="Subtitle 6 47" xfId="37316"/>
    <cellStyle name="Subtitle 6 47 2" xfId="37317"/>
    <cellStyle name="Subtitle 6 48" xfId="37318"/>
    <cellStyle name="Subtitle 6 48 2" xfId="37319"/>
    <cellStyle name="Subtitle 6 49" xfId="37320"/>
    <cellStyle name="Subtitle 6 49 2" xfId="37321"/>
    <cellStyle name="Subtitle 6 5" xfId="37322"/>
    <cellStyle name="Subtitle 6 5 2" xfId="37323"/>
    <cellStyle name="Subtitle 6 50" xfId="37324"/>
    <cellStyle name="Subtitle 6 50 2" xfId="37325"/>
    <cellStyle name="Subtitle 6 51" xfId="37326"/>
    <cellStyle name="Subtitle 6 51 2" xfId="37327"/>
    <cellStyle name="Subtitle 6 52" xfId="37328"/>
    <cellStyle name="Subtitle 6 53" xfId="37329"/>
    <cellStyle name="Subtitle 6 54" xfId="37330"/>
    <cellStyle name="Subtitle 6 55" xfId="37331"/>
    <cellStyle name="Subtitle 6 56" xfId="37332"/>
    <cellStyle name="Subtitle 6 57" xfId="37333"/>
    <cellStyle name="Subtitle 6 58" xfId="37334"/>
    <cellStyle name="Subtitle 6 59" xfId="37335"/>
    <cellStyle name="Subtitle 6 6" xfId="37336"/>
    <cellStyle name="Subtitle 6 6 2" xfId="37337"/>
    <cellStyle name="Subtitle 6 60" xfId="37338"/>
    <cellStyle name="Subtitle 6 61" xfId="37339"/>
    <cellStyle name="Subtitle 6 62" xfId="37340"/>
    <cellStyle name="Subtitle 6 63" xfId="37341"/>
    <cellStyle name="Subtitle 6 64" xfId="37342"/>
    <cellStyle name="Subtitle 6 65" xfId="37343"/>
    <cellStyle name="Subtitle 6 66" xfId="37344"/>
    <cellStyle name="Subtitle 6 67" xfId="37345"/>
    <cellStyle name="Subtitle 6 68" xfId="37346"/>
    <cellStyle name="Subtitle 6 69" xfId="37347"/>
    <cellStyle name="Subtitle 6 7" xfId="37348"/>
    <cellStyle name="Subtitle 6 7 2" xfId="37349"/>
    <cellStyle name="Subtitle 6 70" xfId="37350"/>
    <cellStyle name="Subtitle 6 71" xfId="37351"/>
    <cellStyle name="Subtitle 6 72" xfId="37352"/>
    <cellStyle name="Subtitle 6 73" xfId="37353"/>
    <cellStyle name="Subtitle 6 74" xfId="37354"/>
    <cellStyle name="Subtitle 6 75" xfId="37355"/>
    <cellStyle name="Subtitle 6 76" xfId="37356"/>
    <cellStyle name="Subtitle 6 77" xfId="37357"/>
    <cellStyle name="Subtitle 6 78" xfId="37358"/>
    <cellStyle name="Subtitle 6 79" xfId="37359"/>
    <cellStyle name="Subtitle 6 8" xfId="37360"/>
    <cellStyle name="Subtitle 6 8 2" xfId="37361"/>
    <cellStyle name="Subtitle 6 80" xfId="37362"/>
    <cellStyle name="Subtitle 6 81" xfId="37363"/>
    <cellStyle name="Subtitle 6 82" xfId="37364"/>
    <cellStyle name="Subtitle 6 83" xfId="37365"/>
    <cellStyle name="Subtitle 6 84" xfId="37366"/>
    <cellStyle name="Subtitle 6 85" xfId="37367"/>
    <cellStyle name="Subtitle 6 86" xfId="37368"/>
    <cellStyle name="Subtitle 6 87" xfId="37369"/>
    <cellStyle name="Subtitle 6 88" xfId="37370"/>
    <cellStyle name="Subtitle 6 89" xfId="37371"/>
    <cellStyle name="Subtitle 6 9" xfId="37372"/>
    <cellStyle name="Subtitle 6 9 2" xfId="37373"/>
    <cellStyle name="Subtitle 6 90" xfId="37374"/>
    <cellStyle name="Subtitle 6 91" xfId="37375"/>
    <cellStyle name="Subtitle 6 92" xfId="37376"/>
    <cellStyle name="Subtitle 6 93" xfId="37377"/>
    <cellStyle name="Subtitle 6 94" xfId="37378"/>
    <cellStyle name="Subtitle 6 95" xfId="37379"/>
    <cellStyle name="Subtitle 6 96" xfId="37380"/>
    <cellStyle name="Subtitle 6 97" xfId="37381"/>
    <cellStyle name="Subtitle 6 98" xfId="37382"/>
    <cellStyle name="Subtitle 6 99" xfId="37383"/>
    <cellStyle name="Subtitle 6_NYMEX FUTURES" xfId="37384"/>
    <cellStyle name="Subtitle 7" xfId="37385"/>
    <cellStyle name="Subtitle 7 10" xfId="37386"/>
    <cellStyle name="Subtitle 7 10 2" xfId="37387"/>
    <cellStyle name="Subtitle 7 100" xfId="37388"/>
    <cellStyle name="Subtitle 7 101" xfId="37389"/>
    <cellStyle name="Subtitle 7 102" xfId="37390"/>
    <cellStyle name="Subtitle 7 103" xfId="37391"/>
    <cellStyle name="Subtitle 7 104" xfId="37392"/>
    <cellStyle name="Subtitle 7 105" xfId="37393"/>
    <cellStyle name="Subtitle 7 106" xfId="37394"/>
    <cellStyle name="Subtitle 7 107" xfId="37395"/>
    <cellStyle name="Subtitle 7 108" xfId="37396"/>
    <cellStyle name="Subtitle 7 109" xfId="37397"/>
    <cellStyle name="Subtitle 7 11" xfId="37398"/>
    <cellStyle name="Subtitle 7 11 2" xfId="37399"/>
    <cellStyle name="Subtitle 7 110" xfId="37400"/>
    <cellStyle name="Subtitle 7 111" xfId="37401"/>
    <cellStyle name="Subtitle 7 112" xfId="37402"/>
    <cellStyle name="Subtitle 7 113" xfId="37403"/>
    <cellStyle name="Subtitle 7 114" xfId="37404"/>
    <cellStyle name="Subtitle 7 115" xfId="37405"/>
    <cellStyle name="Subtitle 7 116" xfId="37406"/>
    <cellStyle name="Subtitle 7 12" xfId="37407"/>
    <cellStyle name="Subtitle 7 12 2" xfId="37408"/>
    <cellStyle name="Subtitle 7 13" xfId="37409"/>
    <cellStyle name="Subtitle 7 13 2" xfId="37410"/>
    <cellStyle name="Subtitle 7 14" xfId="37411"/>
    <cellStyle name="Subtitle 7 14 2" xfId="37412"/>
    <cellStyle name="Subtitle 7 15" xfId="37413"/>
    <cellStyle name="Subtitle 7 15 2" xfId="37414"/>
    <cellStyle name="Subtitle 7 16" xfId="37415"/>
    <cellStyle name="Subtitle 7 16 2" xfId="37416"/>
    <cellStyle name="Subtitle 7 17" xfId="37417"/>
    <cellStyle name="Subtitle 7 17 2" xfId="37418"/>
    <cellStyle name="Subtitle 7 18" xfId="37419"/>
    <cellStyle name="Subtitle 7 18 2" xfId="37420"/>
    <cellStyle name="Subtitle 7 19" xfId="37421"/>
    <cellStyle name="Subtitle 7 19 2" xfId="37422"/>
    <cellStyle name="Subtitle 7 2" xfId="37423"/>
    <cellStyle name="Subtitle 7 2 2" xfId="37424"/>
    <cellStyle name="Subtitle 7 20" xfId="37425"/>
    <cellStyle name="Subtitle 7 20 2" xfId="37426"/>
    <cellStyle name="Subtitle 7 21" xfId="37427"/>
    <cellStyle name="Subtitle 7 21 2" xfId="37428"/>
    <cellStyle name="Subtitle 7 22" xfId="37429"/>
    <cellStyle name="Subtitle 7 22 2" xfId="37430"/>
    <cellStyle name="Subtitle 7 23" xfId="37431"/>
    <cellStyle name="Subtitle 7 23 2" xfId="37432"/>
    <cellStyle name="Subtitle 7 24" xfId="37433"/>
    <cellStyle name="Subtitle 7 24 2" xfId="37434"/>
    <cellStyle name="Subtitle 7 25" xfId="37435"/>
    <cellStyle name="Subtitle 7 25 2" xfId="37436"/>
    <cellStyle name="Subtitle 7 26" xfId="37437"/>
    <cellStyle name="Subtitle 7 26 2" xfId="37438"/>
    <cellStyle name="Subtitle 7 27" xfId="37439"/>
    <cellStyle name="Subtitle 7 27 2" xfId="37440"/>
    <cellStyle name="Subtitle 7 28" xfId="37441"/>
    <cellStyle name="Subtitle 7 28 2" xfId="37442"/>
    <cellStyle name="Subtitle 7 29" xfId="37443"/>
    <cellStyle name="Subtitle 7 29 2" xfId="37444"/>
    <cellStyle name="Subtitle 7 3" xfId="37445"/>
    <cellStyle name="Subtitle 7 3 2" xfId="37446"/>
    <cellStyle name="Subtitle 7 30" xfId="37447"/>
    <cellStyle name="Subtitle 7 30 2" xfId="37448"/>
    <cellStyle name="Subtitle 7 31" xfId="37449"/>
    <cellStyle name="Subtitle 7 31 2" xfId="37450"/>
    <cellStyle name="Subtitle 7 32" xfId="37451"/>
    <cellStyle name="Subtitle 7 32 2" xfId="37452"/>
    <cellStyle name="Subtitle 7 33" xfId="37453"/>
    <cellStyle name="Subtitle 7 33 2" xfId="37454"/>
    <cellStyle name="Subtitle 7 34" xfId="37455"/>
    <cellStyle name="Subtitle 7 34 2" xfId="37456"/>
    <cellStyle name="Subtitle 7 35" xfId="37457"/>
    <cellStyle name="Subtitle 7 35 2" xfId="37458"/>
    <cellStyle name="Subtitle 7 36" xfId="37459"/>
    <cellStyle name="Subtitle 7 36 2" xfId="37460"/>
    <cellStyle name="Subtitle 7 37" xfId="37461"/>
    <cellStyle name="Subtitle 7 37 2" xfId="37462"/>
    <cellStyle name="Subtitle 7 38" xfId="37463"/>
    <cellStyle name="Subtitle 7 38 2" xfId="37464"/>
    <cellStyle name="Subtitle 7 39" xfId="37465"/>
    <cellStyle name="Subtitle 7 39 2" xfId="37466"/>
    <cellStyle name="Subtitle 7 4" xfId="37467"/>
    <cellStyle name="Subtitle 7 4 2" xfId="37468"/>
    <cellStyle name="Subtitle 7 40" xfId="37469"/>
    <cellStyle name="Subtitle 7 40 2" xfId="37470"/>
    <cellStyle name="Subtitle 7 41" xfId="37471"/>
    <cellStyle name="Subtitle 7 41 2" xfId="37472"/>
    <cellStyle name="Subtitle 7 42" xfId="37473"/>
    <cellStyle name="Subtitle 7 42 2" xfId="37474"/>
    <cellStyle name="Subtitle 7 43" xfId="37475"/>
    <cellStyle name="Subtitle 7 43 2" xfId="37476"/>
    <cellStyle name="Subtitle 7 44" xfId="37477"/>
    <cellStyle name="Subtitle 7 44 2" xfId="37478"/>
    <cellStyle name="Subtitle 7 45" xfId="37479"/>
    <cellStyle name="Subtitle 7 45 2" xfId="37480"/>
    <cellStyle name="Subtitle 7 46" xfId="37481"/>
    <cellStyle name="Subtitle 7 46 2" xfId="37482"/>
    <cellStyle name="Subtitle 7 47" xfId="37483"/>
    <cellStyle name="Subtitle 7 47 2" xfId="37484"/>
    <cellStyle name="Subtitle 7 48" xfId="37485"/>
    <cellStyle name="Subtitle 7 48 2" xfId="37486"/>
    <cellStyle name="Subtitle 7 49" xfId="37487"/>
    <cellStyle name="Subtitle 7 49 2" xfId="37488"/>
    <cellStyle name="Subtitle 7 5" xfId="37489"/>
    <cellStyle name="Subtitle 7 5 2" xfId="37490"/>
    <cellStyle name="Subtitle 7 50" xfId="37491"/>
    <cellStyle name="Subtitle 7 50 2" xfId="37492"/>
    <cellStyle name="Subtitle 7 51" xfId="37493"/>
    <cellStyle name="Subtitle 7 51 2" xfId="37494"/>
    <cellStyle name="Subtitle 7 52" xfId="37495"/>
    <cellStyle name="Subtitle 7 53" xfId="37496"/>
    <cellStyle name="Subtitle 7 54" xfId="37497"/>
    <cellStyle name="Subtitle 7 55" xfId="37498"/>
    <cellStyle name="Subtitle 7 56" xfId="37499"/>
    <cellStyle name="Subtitle 7 57" xfId="37500"/>
    <cellStyle name="Subtitle 7 58" xfId="37501"/>
    <cellStyle name="Subtitle 7 59" xfId="37502"/>
    <cellStyle name="Subtitle 7 6" xfId="37503"/>
    <cellStyle name="Subtitle 7 6 2" xfId="37504"/>
    <cellStyle name="Subtitle 7 60" xfId="37505"/>
    <cellStyle name="Subtitle 7 61" xfId="37506"/>
    <cellStyle name="Subtitle 7 62" xfId="37507"/>
    <cellStyle name="Subtitle 7 63" xfId="37508"/>
    <cellStyle name="Subtitle 7 64" xfId="37509"/>
    <cellStyle name="Subtitle 7 65" xfId="37510"/>
    <cellStyle name="Subtitle 7 66" xfId="37511"/>
    <cellStyle name="Subtitle 7 67" xfId="37512"/>
    <cellStyle name="Subtitle 7 68" xfId="37513"/>
    <cellStyle name="Subtitle 7 69" xfId="37514"/>
    <cellStyle name="Subtitle 7 7" xfId="37515"/>
    <cellStyle name="Subtitle 7 7 2" xfId="37516"/>
    <cellStyle name="Subtitle 7 70" xfId="37517"/>
    <cellStyle name="Subtitle 7 71" xfId="37518"/>
    <cellStyle name="Subtitle 7 72" xfId="37519"/>
    <cellStyle name="Subtitle 7 73" xfId="37520"/>
    <cellStyle name="Subtitle 7 74" xfId="37521"/>
    <cellStyle name="Subtitle 7 75" xfId="37522"/>
    <cellStyle name="Subtitle 7 76" xfId="37523"/>
    <cellStyle name="Subtitle 7 77" xfId="37524"/>
    <cellStyle name="Subtitle 7 78" xfId="37525"/>
    <cellStyle name="Subtitle 7 79" xfId="37526"/>
    <cellStyle name="Subtitle 7 8" xfId="37527"/>
    <cellStyle name="Subtitle 7 8 2" xfId="37528"/>
    <cellStyle name="Subtitle 7 80" xfId="37529"/>
    <cellStyle name="Subtitle 7 81" xfId="37530"/>
    <cellStyle name="Subtitle 7 82" xfId="37531"/>
    <cellStyle name="Subtitle 7 83" xfId="37532"/>
    <cellStyle name="Subtitle 7 84" xfId="37533"/>
    <cellStyle name="Subtitle 7 85" xfId="37534"/>
    <cellStyle name="Subtitle 7 86" xfId="37535"/>
    <cellStyle name="Subtitle 7 87" xfId="37536"/>
    <cellStyle name="Subtitle 7 88" xfId="37537"/>
    <cellStyle name="Subtitle 7 89" xfId="37538"/>
    <cellStyle name="Subtitle 7 9" xfId="37539"/>
    <cellStyle name="Subtitle 7 9 2" xfId="37540"/>
    <cellStyle name="Subtitle 7 90" xfId="37541"/>
    <cellStyle name="Subtitle 7 91" xfId="37542"/>
    <cellStyle name="Subtitle 7 92" xfId="37543"/>
    <cellStyle name="Subtitle 7 93" xfId="37544"/>
    <cellStyle name="Subtitle 7 94" xfId="37545"/>
    <cellStyle name="Subtitle 7 95" xfId="37546"/>
    <cellStyle name="Subtitle 7 96" xfId="37547"/>
    <cellStyle name="Subtitle 7 97" xfId="37548"/>
    <cellStyle name="Subtitle 7 98" xfId="37549"/>
    <cellStyle name="Subtitle 7 99" xfId="37550"/>
    <cellStyle name="Subtitle 7_NYMEX FUTURES" xfId="37551"/>
    <cellStyle name="Subtitle 8" xfId="37552"/>
    <cellStyle name="Subtitle 8 10" xfId="37553"/>
    <cellStyle name="Subtitle 8 10 2" xfId="37554"/>
    <cellStyle name="Subtitle 8 100" xfId="37555"/>
    <cellStyle name="Subtitle 8 101" xfId="37556"/>
    <cellStyle name="Subtitle 8 102" xfId="37557"/>
    <cellStyle name="Subtitle 8 103" xfId="37558"/>
    <cellStyle name="Subtitle 8 104" xfId="37559"/>
    <cellStyle name="Subtitle 8 105" xfId="37560"/>
    <cellStyle name="Subtitle 8 106" xfId="37561"/>
    <cellStyle name="Subtitle 8 107" xfId="37562"/>
    <cellStyle name="Subtitle 8 108" xfId="37563"/>
    <cellStyle name="Subtitle 8 109" xfId="37564"/>
    <cellStyle name="Subtitle 8 11" xfId="37565"/>
    <cellStyle name="Subtitle 8 11 2" xfId="37566"/>
    <cellStyle name="Subtitle 8 110" xfId="37567"/>
    <cellStyle name="Subtitle 8 111" xfId="37568"/>
    <cellStyle name="Subtitle 8 112" xfId="37569"/>
    <cellStyle name="Subtitle 8 113" xfId="37570"/>
    <cellStyle name="Subtitle 8 114" xfId="37571"/>
    <cellStyle name="Subtitle 8 115" xfId="37572"/>
    <cellStyle name="Subtitle 8 116" xfId="37573"/>
    <cellStyle name="Subtitle 8 12" xfId="37574"/>
    <cellStyle name="Subtitle 8 12 2" xfId="37575"/>
    <cellStyle name="Subtitle 8 13" xfId="37576"/>
    <cellStyle name="Subtitle 8 13 2" xfId="37577"/>
    <cellStyle name="Subtitle 8 14" xfId="37578"/>
    <cellStyle name="Subtitle 8 14 2" xfId="37579"/>
    <cellStyle name="Subtitle 8 15" xfId="37580"/>
    <cellStyle name="Subtitle 8 15 2" xfId="37581"/>
    <cellStyle name="Subtitle 8 16" xfId="37582"/>
    <cellStyle name="Subtitle 8 16 2" xfId="37583"/>
    <cellStyle name="Subtitle 8 17" xfId="37584"/>
    <cellStyle name="Subtitle 8 17 2" xfId="37585"/>
    <cellStyle name="Subtitle 8 18" xfId="37586"/>
    <cellStyle name="Subtitle 8 18 2" xfId="37587"/>
    <cellStyle name="Subtitle 8 19" xfId="37588"/>
    <cellStyle name="Subtitle 8 19 2" xfId="37589"/>
    <cellStyle name="Subtitle 8 2" xfId="37590"/>
    <cellStyle name="Subtitle 8 2 2" xfId="37591"/>
    <cellStyle name="Subtitle 8 20" xfId="37592"/>
    <cellStyle name="Subtitle 8 20 2" xfId="37593"/>
    <cellStyle name="Subtitle 8 21" xfId="37594"/>
    <cellStyle name="Subtitle 8 21 2" xfId="37595"/>
    <cellStyle name="Subtitle 8 22" xfId="37596"/>
    <cellStyle name="Subtitle 8 22 2" xfId="37597"/>
    <cellStyle name="Subtitle 8 23" xfId="37598"/>
    <cellStyle name="Subtitle 8 23 2" xfId="37599"/>
    <cellStyle name="Subtitle 8 24" xfId="37600"/>
    <cellStyle name="Subtitle 8 24 2" xfId="37601"/>
    <cellStyle name="Subtitle 8 25" xfId="37602"/>
    <cellStyle name="Subtitle 8 25 2" xfId="37603"/>
    <cellStyle name="Subtitle 8 26" xfId="37604"/>
    <cellStyle name="Subtitle 8 26 2" xfId="37605"/>
    <cellStyle name="Subtitle 8 27" xfId="37606"/>
    <cellStyle name="Subtitle 8 27 2" xfId="37607"/>
    <cellStyle name="Subtitle 8 28" xfId="37608"/>
    <cellStyle name="Subtitle 8 28 2" xfId="37609"/>
    <cellStyle name="Subtitle 8 29" xfId="37610"/>
    <cellStyle name="Subtitle 8 29 2" xfId="37611"/>
    <cellStyle name="Subtitle 8 3" xfId="37612"/>
    <cellStyle name="Subtitle 8 3 2" xfId="37613"/>
    <cellStyle name="Subtitle 8 30" xfId="37614"/>
    <cellStyle name="Subtitle 8 30 2" xfId="37615"/>
    <cellStyle name="Subtitle 8 31" xfId="37616"/>
    <cellStyle name="Subtitle 8 31 2" xfId="37617"/>
    <cellStyle name="Subtitle 8 32" xfId="37618"/>
    <cellStyle name="Subtitle 8 32 2" xfId="37619"/>
    <cellStyle name="Subtitle 8 33" xfId="37620"/>
    <cellStyle name="Subtitle 8 33 2" xfId="37621"/>
    <cellStyle name="Subtitle 8 34" xfId="37622"/>
    <cellStyle name="Subtitle 8 34 2" xfId="37623"/>
    <cellStyle name="Subtitle 8 35" xfId="37624"/>
    <cellStyle name="Subtitle 8 35 2" xfId="37625"/>
    <cellStyle name="Subtitle 8 36" xfId="37626"/>
    <cellStyle name="Subtitle 8 36 2" xfId="37627"/>
    <cellStyle name="Subtitle 8 37" xfId="37628"/>
    <cellStyle name="Subtitle 8 37 2" xfId="37629"/>
    <cellStyle name="Subtitle 8 38" xfId="37630"/>
    <cellStyle name="Subtitle 8 38 2" xfId="37631"/>
    <cellStyle name="Subtitle 8 39" xfId="37632"/>
    <cellStyle name="Subtitle 8 39 2" xfId="37633"/>
    <cellStyle name="Subtitle 8 4" xfId="37634"/>
    <cellStyle name="Subtitle 8 4 2" xfId="37635"/>
    <cellStyle name="Subtitle 8 40" xfId="37636"/>
    <cellStyle name="Subtitle 8 40 2" xfId="37637"/>
    <cellStyle name="Subtitle 8 41" xfId="37638"/>
    <cellStyle name="Subtitle 8 41 2" xfId="37639"/>
    <cellStyle name="Subtitle 8 42" xfId="37640"/>
    <cellStyle name="Subtitle 8 42 2" xfId="37641"/>
    <cellStyle name="Subtitle 8 43" xfId="37642"/>
    <cellStyle name="Subtitle 8 43 2" xfId="37643"/>
    <cellStyle name="Subtitle 8 44" xfId="37644"/>
    <cellStyle name="Subtitle 8 44 2" xfId="37645"/>
    <cellStyle name="Subtitle 8 45" xfId="37646"/>
    <cellStyle name="Subtitle 8 45 2" xfId="37647"/>
    <cellStyle name="Subtitle 8 46" xfId="37648"/>
    <cellStyle name="Subtitle 8 46 2" xfId="37649"/>
    <cellStyle name="Subtitle 8 47" xfId="37650"/>
    <cellStyle name="Subtitle 8 47 2" xfId="37651"/>
    <cellStyle name="Subtitle 8 48" xfId="37652"/>
    <cellStyle name="Subtitle 8 48 2" xfId="37653"/>
    <cellStyle name="Subtitle 8 49" xfId="37654"/>
    <cellStyle name="Subtitle 8 49 2" xfId="37655"/>
    <cellStyle name="Subtitle 8 5" xfId="37656"/>
    <cellStyle name="Subtitle 8 5 2" xfId="37657"/>
    <cellStyle name="Subtitle 8 50" xfId="37658"/>
    <cellStyle name="Subtitle 8 50 2" xfId="37659"/>
    <cellStyle name="Subtitle 8 51" xfId="37660"/>
    <cellStyle name="Subtitle 8 51 2" xfId="37661"/>
    <cellStyle name="Subtitle 8 52" xfId="37662"/>
    <cellStyle name="Subtitle 8 53" xfId="37663"/>
    <cellStyle name="Subtitle 8 54" xfId="37664"/>
    <cellStyle name="Subtitle 8 55" xfId="37665"/>
    <cellStyle name="Subtitle 8 56" xfId="37666"/>
    <cellStyle name="Subtitle 8 57" xfId="37667"/>
    <cellStyle name="Subtitle 8 58" xfId="37668"/>
    <cellStyle name="Subtitle 8 59" xfId="37669"/>
    <cellStyle name="Subtitle 8 6" xfId="37670"/>
    <cellStyle name="Subtitle 8 6 2" xfId="37671"/>
    <cellStyle name="Subtitle 8 60" xfId="37672"/>
    <cellStyle name="Subtitle 8 61" xfId="37673"/>
    <cellStyle name="Subtitle 8 62" xfId="37674"/>
    <cellStyle name="Subtitle 8 63" xfId="37675"/>
    <cellStyle name="Subtitle 8 64" xfId="37676"/>
    <cellStyle name="Subtitle 8 65" xfId="37677"/>
    <cellStyle name="Subtitle 8 66" xfId="37678"/>
    <cellStyle name="Subtitle 8 67" xfId="37679"/>
    <cellStyle name="Subtitle 8 68" xfId="37680"/>
    <cellStyle name="Subtitle 8 69" xfId="37681"/>
    <cellStyle name="Subtitle 8 7" xfId="37682"/>
    <cellStyle name="Subtitle 8 7 2" xfId="37683"/>
    <cellStyle name="Subtitle 8 70" xfId="37684"/>
    <cellStyle name="Subtitle 8 71" xfId="37685"/>
    <cellStyle name="Subtitle 8 72" xfId="37686"/>
    <cellStyle name="Subtitle 8 73" xfId="37687"/>
    <cellStyle name="Subtitle 8 74" xfId="37688"/>
    <cellStyle name="Subtitle 8 75" xfId="37689"/>
    <cellStyle name="Subtitle 8 76" xfId="37690"/>
    <cellStyle name="Subtitle 8 77" xfId="37691"/>
    <cellStyle name="Subtitle 8 78" xfId="37692"/>
    <cellStyle name="Subtitle 8 79" xfId="37693"/>
    <cellStyle name="Subtitle 8 8" xfId="37694"/>
    <cellStyle name="Subtitle 8 8 2" xfId="37695"/>
    <cellStyle name="Subtitle 8 80" xfId="37696"/>
    <cellStyle name="Subtitle 8 81" xfId="37697"/>
    <cellStyle name="Subtitle 8 82" xfId="37698"/>
    <cellStyle name="Subtitle 8 83" xfId="37699"/>
    <cellStyle name="Subtitle 8 84" xfId="37700"/>
    <cellStyle name="Subtitle 8 85" xfId="37701"/>
    <cellStyle name="Subtitle 8 86" xfId="37702"/>
    <cellStyle name="Subtitle 8 87" xfId="37703"/>
    <cellStyle name="Subtitle 8 88" xfId="37704"/>
    <cellStyle name="Subtitle 8 89" xfId="37705"/>
    <cellStyle name="Subtitle 8 9" xfId="37706"/>
    <cellStyle name="Subtitle 8 9 2" xfId="37707"/>
    <cellStyle name="Subtitle 8 90" xfId="37708"/>
    <cellStyle name="Subtitle 8 91" xfId="37709"/>
    <cellStyle name="Subtitle 8 92" xfId="37710"/>
    <cellStyle name="Subtitle 8 93" xfId="37711"/>
    <cellStyle name="Subtitle 8 94" xfId="37712"/>
    <cellStyle name="Subtitle 8 95" xfId="37713"/>
    <cellStyle name="Subtitle 8 96" xfId="37714"/>
    <cellStyle name="Subtitle 8 97" xfId="37715"/>
    <cellStyle name="Subtitle 8 98" xfId="37716"/>
    <cellStyle name="Subtitle 8 99" xfId="37717"/>
    <cellStyle name="Subtitle 8_NYMEX FUTURES" xfId="37718"/>
    <cellStyle name="Subtitle 9" xfId="37719"/>
    <cellStyle name="Subtitle 9 10" xfId="37720"/>
    <cellStyle name="Subtitle 9 10 2" xfId="37721"/>
    <cellStyle name="Subtitle 9 100" xfId="37722"/>
    <cellStyle name="Subtitle 9 101" xfId="37723"/>
    <cellStyle name="Subtitle 9 102" xfId="37724"/>
    <cellStyle name="Subtitle 9 103" xfId="37725"/>
    <cellStyle name="Subtitle 9 104" xfId="37726"/>
    <cellStyle name="Subtitle 9 105" xfId="37727"/>
    <cellStyle name="Subtitle 9 106" xfId="37728"/>
    <cellStyle name="Subtitle 9 107" xfId="37729"/>
    <cellStyle name="Subtitle 9 108" xfId="37730"/>
    <cellStyle name="Subtitle 9 109" xfId="37731"/>
    <cellStyle name="Subtitle 9 11" xfId="37732"/>
    <cellStyle name="Subtitle 9 11 2" xfId="37733"/>
    <cellStyle name="Subtitle 9 110" xfId="37734"/>
    <cellStyle name="Subtitle 9 111" xfId="37735"/>
    <cellStyle name="Subtitle 9 112" xfId="37736"/>
    <cellStyle name="Subtitle 9 113" xfId="37737"/>
    <cellStyle name="Subtitle 9 114" xfId="37738"/>
    <cellStyle name="Subtitle 9 115" xfId="37739"/>
    <cellStyle name="Subtitle 9 116" xfId="37740"/>
    <cellStyle name="Subtitle 9 12" xfId="37741"/>
    <cellStyle name="Subtitle 9 12 2" xfId="37742"/>
    <cellStyle name="Subtitle 9 13" xfId="37743"/>
    <cellStyle name="Subtitle 9 13 2" xfId="37744"/>
    <cellStyle name="Subtitle 9 14" xfId="37745"/>
    <cellStyle name="Subtitle 9 14 2" xfId="37746"/>
    <cellStyle name="Subtitle 9 15" xfId="37747"/>
    <cellStyle name="Subtitle 9 15 2" xfId="37748"/>
    <cellStyle name="Subtitle 9 16" xfId="37749"/>
    <cellStyle name="Subtitle 9 16 2" xfId="37750"/>
    <cellStyle name="Subtitle 9 17" xfId="37751"/>
    <cellStyle name="Subtitle 9 17 2" xfId="37752"/>
    <cellStyle name="Subtitle 9 18" xfId="37753"/>
    <cellStyle name="Subtitle 9 18 2" xfId="37754"/>
    <cellStyle name="Subtitle 9 19" xfId="37755"/>
    <cellStyle name="Subtitle 9 19 2" xfId="37756"/>
    <cellStyle name="Subtitle 9 2" xfId="37757"/>
    <cellStyle name="Subtitle 9 2 2" xfId="37758"/>
    <cellStyle name="Subtitle 9 20" xfId="37759"/>
    <cellStyle name="Subtitle 9 20 2" xfId="37760"/>
    <cellStyle name="Subtitle 9 21" xfId="37761"/>
    <cellStyle name="Subtitle 9 21 2" xfId="37762"/>
    <cellStyle name="Subtitle 9 22" xfId="37763"/>
    <cellStyle name="Subtitle 9 22 2" xfId="37764"/>
    <cellStyle name="Subtitle 9 23" xfId="37765"/>
    <cellStyle name="Subtitle 9 23 2" xfId="37766"/>
    <cellStyle name="Subtitle 9 24" xfId="37767"/>
    <cellStyle name="Subtitle 9 24 2" xfId="37768"/>
    <cellStyle name="Subtitle 9 25" xfId="37769"/>
    <cellStyle name="Subtitle 9 25 2" xfId="37770"/>
    <cellStyle name="Subtitle 9 26" xfId="37771"/>
    <cellStyle name="Subtitle 9 26 2" xfId="37772"/>
    <cellStyle name="Subtitle 9 27" xfId="37773"/>
    <cellStyle name="Subtitle 9 27 2" xfId="37774"/>
    <cellStyle name="Subtitle 9 28" xfId="37775"/>
    <cellStyle name="Subtitle 9 28 2" xfId="37776"/>
    <cellStyle name="Subtitle 9 29" xfId="37777"/>
    <cellStyle name="Subtitle 9 29 2" xfId="37778"/>
    <cellStyle name="Subtitle 9 3" xfId="37779"/>
    <cellStyle name="Subtitle 9 3 2" xfId="37780"/>
    <cellStyle name="Subtitle 9 30" xfId="37781"/>
    <cellStyle name="Subtitle 9 30 2" xfId="37782"/>
    <cellStyle name="Subtitle 9 31" xfId="37783"/>
    <cellStyle name="Subtitle 9 31 2" xfId="37784"/>
    <cellStyle name="Subtitle 9 32" xfId="37785"/>
    <cellStyle name="Subtitle 9 32 2" xfId="37786"/>
    <cellStyle name="Subtitle 9 33" xfId="37787"/>
    <cellStyle name="Subtitle 9 33 2" xfId="37788"/>
    <cellStyle name="Subtitle 9 34" xfId="37789"/>
    <cellStyle name="Subtitle 9 34 2" xfId="37790"/>
    <cellStyle name="Subtitle 9 35" xfId="37791"/>
    <cellStyle name="Subtitle 9 35 2" xfId="37792"/>
    <cellStyle name="Subtitle 9 36" xfId="37793"/>
    <cellStyle name="Subtitle 9 36 2" xfId="37794"/>
    <cellStyle name="Subtitle 9 37" xfId="37795"/>
    <cellStyle name="Subtitle 9 37 2" xfId="37796"/>
    <cellStyle name="Subtitle 9 38" xfId="37797"/>
    <cellStyle name="Subtitle 9 38 2" xfId="37798"/>
    <cellStyle name="Subtitle 9 39" xfId="37799"/>
    <cellStyle name="Subtitle 9 39 2" xfId="37800"/>
    <cellStyle name="Subtitle 9 4" xfId="37801"/>
    <cellStyle name="Subtitle 9 4 2" xfId="37802"/>
    <cellStyle name="Subtitle 9 40" xfId="37803"/>
    <cellStyle name="Subtitle 9 40 2" xfId="37804"/>
    <cellStyle name="Subtitle 9 41" xfId="37805"/>
    <cellStyle name="Subtitle 9 41 2" xfId="37806"/>
    <cellStyle name="Subtitle 9 42" xfId="37807"/>
    <cellStyle name="Subtitle 9 42 2" xfId="37808"/>
    <cellStyle name="Subtitle 9 43" xfId="37809"/>
    <cellStyle name="Subtitle 9 43 2" xfId="37810"/>
    <cellStyle name="Subtitle 9 44" xfId="37811"/>
    <cellStyle name="Subtitle 9 44 2" xfId="37812"/>
    <cellStyle name="Subtitle 9 45" xfId="37813"/>
    <cellStyle name="Subtitle 9 45 2" xfId="37814"/>
    <cellStyle name="Subtitle 9 46" xfId="37815"/>
    <cellStyle name="Subtitle 9 46 2" xfId="37816"/>
    <cellStyle name="Subtitle 9 47" xfId="37817"/>
    <cellStyle name="Subtitle 9 47 2" xfId="37818"/>
    <cellStyle name="Subtitle 9 48" xfId="37819"/>
    <cellStyle name="Subtitle 9 48 2" xfId="37820"/>
    <cellStyle name="Subtitle 9 49" xfId="37821"/>
    <cellStyle name="Subtitle 9 49 2" xfId="37822"/>
    <cellStyle name="Subtitle 9 5" xfId="37823"/>
    <cellStyle name="Subtitle 9 5 2" xfId="37824"/>
    <cellStyle name="Subtitle 9 50" xfId="37825"/>
    <cellStyle name="Subtitle 9 50 2" xfId="37826"/>
    <cellStyle name="Subtitle 9 51" xfId="37827"/>
    <cellStyle name="Subtitle 9 51 2" xfId="37828"/>
    <cellStyle name="Subtitle 9 52" xfId="37829"/>
    <cellStyle name="Subtitle 9 53" xfId="37830"/>
    <cellStyle name="Subtitle 9 54" xfId="37831"/>
    <cellStyle name="Subtitle 9 55" xfId="37832"/>
    <cellStyle name="Subtitle 9 56" xfId="37833"/>
    <cellStyle name="Subtitle 9 57" xfId="37834"/>
    <cellStyle name="Subtitle 9 58" xfId="37835"/>
    <cellStyle name="Subtitle 9 59" xfId="37836"/>
    <cellStyle name="Subtitle 9 6" xfId="37837"/>
    <cellStyle name="Subtitle 9 6 2" xfId="37838"/>
    <cellStyle name="Subtitle 9 60" xfId="37839"/>
    <cellStyle name="Subtitle 9 61" xfId="37840"/>
    <cellStyle name="Subtitle 9 62" xfId="37841"/>
    <cellStyle name="Subtitle 9 63" xfId="37842"/>
    <cellStyle name="Subtitle 9 64" xfId="37843"/>
    <cellStyle name="Subtitle 9 65" xfId="37844"/>
    <cellStyle name="Subtitle 9 66" xfId="37845"/>
    <cellStyle name="Subtitle 9 67" xfId="37846"/>
    <cellStyle name="Subtitle 9 68" xfId="37847"/>
    <cellStyle name="Subtitle 9 69" xfId="37848"/>
    <cellStyle name="Subtitle 9 7" xfId="37849"/>
    <cellStyle name="Subtitle 9 7 2" xfId="37850"/>
    <cellStyle name="Subtitle 9 70" xfId="37851"/>
    <cellStyle name="Subtitle 9 71" xfId="37852"/>
    <cellStyle name="Subtitle 9 72" xfId="37853"/>
    <cellStyle name="Subtitle 9 73" xfId="37854"/>
    <cellStyle name="Subtitle 9 74" xfId="37855"/>
    <cellStyle name="Subtitle 9 75" xfId="37856"/>
    <cellStyle name="Subtitle 9 76" xfId="37857"/>
    <cellStyle name="Subtitle 9 77" xfId="37858"/>
    <cellStyle name="Subtitle 9 78" xfId="37859"/>
    <cellStyle name="Subtitle 9 79" xfId="37860"/>
    <cellStyle name="Subtitle 9 8" xfId="37861"/>
    <cellStyle name="Subtitle 9 8 2" xfId="37862"/>
    <cellStyle name="Subtitle 9 80" xfId="37863"/>
    <cellStyle name="Subtitle 9 81" xfId="37864"/>
    <cellStyle name="Subtitle 9 82" xfId="37865"/>
    <cellStyle name="Subtitle 9 83" xfId="37866"/>
    <cellStyle name="Subtitle 9 84" xfId="37867"/>
    <cellStyle name="Subtitle 9 85" xfId="37868"/>
    <cellStyle name="Subtitle 9 86" xfId="37869"/>
    <cellStyle name="Subtitle 9 87" xfId="37870"/>
    <cellStyle name="Subtitle 9 88" xfId="37871"/>
    <cellStyle name="Subtitle 9 89" xfId="37872"/>
    <cellStyle name="Subtitle 9 9" xfId="37873"/>
    <cellStyle name="Subtitle 9 9 2" xfId="37874"/>
    <cellStyle name="Subtitle 9 90" xfId="37875"/>
    <cellStyle name="Subtitle 9 91" xfId="37876"/>
    <cellStyle name="Subtitle 9 92" xfId="37877"/>
    <cellStyle name="Subtitle 9 93" xfId="37878"/>
    <cellStyle name="Subtitle 9 94" xfId="37879"/>
    <cellStyle name="Subtitle 9 95" xfId="37880"/>
    <cellStyle name="Subtitle 9 96" xfId="37881"/>
    <cellStyle name="Subtitle 9 97" xfId="37882"/>
    <cellStyle name="Subtitle 9 98" xfId="37883"/>
    <cellStyle name="Subtitle 9 99" xfId="37884"/>
    <cellStyle name="Subtitle 9_NYMEX FUTURES" xfId="37885"/>
    <cellStyle name="Subtitle_NYMEX FUTURES" xfId="37886"/>
    <cellStyle name="Testo avviso" xfId="875"/>
    <cellStyle name="Testo descrittivo" xfId="876"/>
    <cellStyle name="text" xfId="877"/>
    <cellStyle name="Title 10" xfId="37888"/>
    <cellStyle name="Title 10 2" xfId="37889"/>
    <cellStyle name="Title 10 3" xfId="37890"/>
    <cellStyle name="Title 11" xfId="37891"/>
    <cellStyle name="Title 11 2" xfId="37892"/>
    <cellStyle name="Title 11 3" xfId="37893"/>
    <cellStyle name="Title 12" xfId="37894"/>
    <cellStyle name="Title 12 2" xfId="37895"/>
    <cellStyle name="Title 12 3" xfId="37896"/>
    <cellStyle name="Title 13" xfId="37897"/>
    <cellStyle name="Title 13 2" xfId="37898"/>
    <cellStyle name="Title 13 3" xfId="37899"/>
    <cellStyle name="Title 14" xfId="37900"/>
    <cellStyle name="Title 14 2" xfId="37901"/>
    <cellStyle name="Title 14 3" xfId="37902"/>
    <cellStyle name="Title 15" xfId="37903"/>
    <cellStyle name="Title 15 2" xfId="37904"/>
    <cellStyle name="Title 15 3" xfId="37905"/>
    <cellStyle name="Title 16" xfId="37906"/>
    <cellStyle name="Title 16 2" xfId="37907"/>
    <cellStyle name="Title 16 3" xfId="37908"/>
    <cellStyle name="Title 17" xfId="37909"/>
    <cellStyle name="Title 17 2" xfId="37910"/>
    <cellStyle name="Title 17 3" xfId="37911"/>
    <cellStyle name="Title 18" xfId="37912"/>
    <cellStyle name="Title 18 2" xfId="37913"/>
    <cellStyle name="Title 18 3" xfId="37914"/>
    <cellStyle name="Title 19" xfId="37915"/>
    <cellStyle name="Title 19 2" xfId="37916"/>
    <cellStyle name="Title 19 3" xfId="37917"/>
    <cellStyle name="Title 2" xfId="878"/>
    <cellStyle name="Title 2 10" xfId="37919"/>
    <cellStyle name="Title 2 10 10" xfId="37920"/>
    <cellStyle name="Title 2 10 10 2" xfId="37921"/>
    <cellStyle name="Title 2 10 100" xfId="37922"/>
    <cellStyle name="Title 2 10 101" xfId="37923"/>
    <cellStyle name="Title 2 10 102" xfId="37924"/>
    <cellStyle name="Title 2 10 103" xfId="37925"/>
    <cellStyle name="Title 2 10 104" xfId="37926"/>
    <cellStyle name="Title 2 10 105" xfId="37927"/>
    <cellStyle name="Title 2 10 106" xfId="37928"/>
    <cellStyle name="Title 2 10 107" xfId="37929"/>
    <cellStyle name="Title 2 10 108" xfId="37930"/>
    <cellStyle name="Title 2 10 109" xfId="37931"/>
    <cellStyle name="Title 2 10 11" xfId="37932"/>
    <cellStyle name="Title 2 10 11 2" xfId="37933"/>
    <cellStyle name="Title 2 10 12" xfId="37934"/>
    <cellStyle name="Title 2 10 12 2" xfId="37935"/>
    <cellStyle name="Title 2 10 13" xfId="37936"/>
    <cellStyle name="Title 2 10 13 2" xfId="37937"/>
    <cellStyle name="Title 2 10 14" xfId="37938"/>
    <cellStyle name="Title 2 10 14 2" xfId="37939"/>
    <cellStyle name="Title 2 10 15" xfId="37940"/>
    <cellStyle name="Title 2 10 15 2" xfId="37941"/>
    <cellStyle name="Title 2 10 16" xfId="37942"/>
    <cellStyle name="Title 2 10 16 2" xfId="37943"/>
    <cellStyle name="Title 2 10 17" xfId="37944"/>
    <cellStyle name="Title 2 10 17 2" xfId="37945"/>
    <cellStyle name="Title 2 10 18" xfId="37946"/>
    <cellStyle name="Title 2 10 18 2" xfId="37947"/>
    <cellStyle name="Title 2 10 19" xfId="37948"/>
    <cellStyle name="Title 2 10 19 2" xfId="37949"/>
    <cellStyle name="Title 2 10 2" xfId="37950"/>
    <cellStyle name="Title 2 10 2 10" xfId="37951"/>
    <cellStyle name="Title 2 10 2 11" xfId="37952"/>
    <cellStyle name="Title 2 10 2 12" xfId="37953"/>
    <cellStyle name="Title 2 10 2 13" xfId="37954"/>
    <cellStyle name="Title 2 10 2 14" xfId="37955"/>
    <cellStyle name="Title 2 10 2 15" xfId="37956"/>
    <cellStyle name="Title 2 10 2 16" xfId="37957"/>
    <cellStyle name="Title 2 10 2 17" xfId="37958"/>
    <cellStyle name="Title 2 10 2 18" xfId="37959"/>
    <cellStyle name="Title 2 10 2 19" xfId="37960"/>
    <cellStyle name="Title 2 10 2 2" xfId="37961"/>
    <cellStyle name="Title 2 10 2 2 10" xfId="37962"/>
    <cellStyle name="Title 2 10 2 2 11" xfId="37963"/>
    <cellStyle name="Title 2 10 2 2 12" xfId="37964"/>
    <cellStyle name="Title 2 10 2 2 13" xfId="37965"/>
    <cellStyle name="Title 2 10 2 2 14" xfId="37966"/>
    <cellStyle name="Title 2 10 2 2 15" xfId="37967"/>
    <cellStyle name="Title 2 10 2 2 16" xfId="37968"/>
    <cellStyle name="Title 2 10 2 2 17" xfId="37969"/>
    <cellStyle name="Title 2 10 2 2 18" xfId="37970"/>
    <cellStyle name="Title 2 10 2 2 19" xfId="37971"/>
    <cellStyle name="Title 2 10 2 2 2" xfId="37972"/>
    <cellStyle name="Title 2 10 2 2 2 10" xfId="37973"/>
    <cellStyle name="Title 2 10 2 2 2 11" xfId="37974"/>
    <cellStyle name="Title 2 10 2 2 2 12" xfId="37975"/>
    <cellStyle name="Title 2 10 2 2 2 13" xfId="37976"/>
    <cellStyle name="Title 2 10 2 2 2 14" xfId="37977"/>
    <cellStyle name="Title 2 10 2 2 2 15" xfId="37978"/>
    <cellStyle name="Title 2 10 2 2 2 16" xfId="37979"/>
    <cellStyle name="Title 2 10 2 2 2 17" xfId="37980"/>
    <cellStyle name="Title 2 10 2 2 2 18" xfId="37981"/>
    <cellStyle name="Title 2 10 2 2 2 19" xfId="37982"/>
    <cellStyle name="Title 2 10 2 2 2 2" xfId="37983"/>
    <cellStyle name="Title 2 10 2 2 2 2 10" xfId="37984"/>
    <cellStyle name="Title 2 10 2 2 2 2 11" xfId="37985"/>
    <cellStyle name="Title 2 10 2 2 2 2 12" xfId="37986"/>
    <cellStyle name="Title 2 10 2 2 2 2 13" xfId="37987"/>
    <cellStyle name="Title 2 10 2 2 2 2 14" xfId="37988"/>
    <cellStyle name="Title 2 10 2 2 2 2 15" xfId="37989"/>
    <cellStyle name="Title 2 10 2 2 2 2 16" xfId="37990"/>
    <cellStyle name="Title 2 10 2 2 2 2 17" xfId="37991"/>
    <cellStyle name="Title 2 10 2 2 2 2 18" xfId="37992"/>
    <cellStyle name="Title 2 10 2 2 2 2 19" xfId="37993"/>
    <cellStyle name="Title 2 10 2 2 2 2 2" xfId="37994"/>
    <cellStyle name="Title 2 10 2 2 2 2 2 2" xfId="37995"/>
    <cellStyle name="Title 2 10 2 2 2 2 20" xfId="37996"/>
    <cellStyle name="Title 2 10 2 2 2 2 21" xfId="37997"/>
    <cellStyle name="Title 2 10 2 2 2 2 22" xfId="37998"/>
    <cellStyle name="Title 2 10 2 2 2 2 23" xfId="37999"/>
    <cellStyle name="Title 2 10 2 2 2 2 24" xfId="38000"/>
    <cellStyle name="Title 2 10 2 2 2 2 25" xfId="38001"/>
    <cellStyle name="Title 2 10 2 2 2 2 26" xfId="38002"/>
    <cellStyle name="Title 2 10 2 2 2 2 27" xfId="38003"/>
    <cellStyle name="Title 2 10 2 2 2 2 28" xfId="38004"/>
    <cellStyle name="Title 2 10 2 2 2 2 29" xfId="38005"/>
    <cellStyle name="Title 2 10 2 2 2 2 3" xfId="38006"/>
    <cellStyle name="Title 2 10 2 2 2 2 30" xfId="38007"/>
    <cellStyle name="Title 2 10 2 2 2 2 31" xfId="38008"/>
    <cellStyle name="Title 2 10 2 2 2 2 32" xfId="38009"/>
    <cellStyle name="Title 2 10 2 2 2 2 33" xfId="38010"/>
    <cellStyle name="Title 2 10 2 2 2 2 34" xfId="38011"/>
    <cellStyle name="Title 2 10 2 2 2 2 35" xfId="38012"/>
    <cellStyle name="Title 2 10 2 2 2 2 36" xfId="38013"/>
    <cellStyle name="Title 2 10 2 2 2 2 37" xfId="38014"/>
    <cellStyle name="Title 2 10 2 2 2 2 38" xfId="38015"/>
    <cellStyle name="Title 2 10 2 2 2 2 39" xfId="38016"/>
    <cellStyle name="Title 2 10 2 2 2 2 4" xfId="38017"/>
    <cellStyle name="Title 2 10 2 2 2 2 40" xfId="38018"/>
    <cellStyle name="Title 2 10 2 2 2 2 41" xfId="38019"/>
    <cellStyle name="Title 2 10 2 2 2 2 42" xfId="38020"/>
    <cellStyle name="Title 2 10 2 2 2 2 43" xfId="38021"/>
    <cellStyle name="Title 2 10 2 2 2 2 44" xfId="38022"/>
    <cellStyle name="Title 2 10 2 2 2 2 45" xfId="38023"/>
    <cellStyle name="Title 2 10 2 2 2 2 46" xfId="38024"/>
    <cellStyle name="Title 2 10 2 2 2 2 47" xfId="38025"/>
    <cellStyle name="Title 2 10 2 2 2 2 48" xfId="38026"/>
    <cellStyle name="Title 2 10 2 2 2 2 49" xfId="38027"/>
    <cellStyle name="Title 2 10 2 2 2 2 5" xfId="38028"/>
    <cellStyle name="Title 2 10 2 2 2 2 50" xfId="38029"/>
    <cellStyle name="Title 2 10 2 2 2 2 51" xfId="38030"/>
    <cellStyle name="Title 2 10 2 2 2 2 52" xfId="38031"/>
    <cellStyle name="Title 2 10 2 2 2 2 53" xfId="38032"/>
    <cellStyle name="Title 2 10 2 2 2 2 54" xfId="38033"/>
    <cellStyle name="Title 2 10 2 2 2 2 55" xfId="38034"/>
    <cellStyle name="Title 2 10 2 2 2 2 56" xfId="38035"/>
    <cellStyle name="Title 2 10 2 2 2 2 57" xfId="38036"/>
    <cellStyle name="Title 2 10 2 2 2 2 58" xfId="38037"/>
    <cellStyle name="Title 2 10 2 2 2 2 59" xfId="38038"/>
    <cellStyle name="Title 2 10 2 2 2 2 6" xfId="38039"/>
    <cellStyle name="Title 2 10 2 2 2 2 60" xfId="38040"/>
    <cellStyle name="Title 2 10 2 2 2 2 61" xfId="38041"/>
    <cellStyle name="Title 2 10 2 2 2 2 62" xfId="38042"/>
    <cellStyle name="Title 2 10 2 2 2 2 63" xfId="38043"/>
    <cellStyle name="Title 2 10 2 2 2 2 64" xfId="38044"/>
    <cellStyle name="Title 2 10 2 2 2 2 65" xfId="38045"/>
    <cellStyle name="Title 2 10 2 2 2 2 66" xfId="38046"/>
    <cellStyle name="Title 2 10 2 2 2 2 67" xfId="38047"/>
    <cellStyle name="Title 2 10 2 2 2 2 68" xfId="38048"/>
    <cellStyle name="Title 2 10 2 2 2 2 69" xfId="38049"/>
    <cellStyle name="Title 2 10 2 2 2 2 7" xfId="38050"/>
    <cellStyle name="Title 2 10 2 2 2 2 70" xfId="38051"/>
    <cellStyle name="Title 2 10 2 2 2 2 71" xfId="38052"/>
    <cellStyle name="Title 2 10 2 2 2 2 72" xfId="38053"/>
    <cellStyle name="Title 2 10 2 2 2 2 73" xfId="38054"/>
    <cellStyle name="Title 2 10 2 2 2 2 74" xfId="38055"/>
    <cellStyle name="Title 2 10 2 2 2 2 8" xfId="38056"/>
    <cellStyle name="Title 2 10 2 2 2 2 9" xfId="38057"/>
    <cellStyle name="Title 2 10 2 2 2 20" xfId="38058"/>
    <cellStyle name="Title 2 10 2 2 2 21" xfId="38059"/>
    <cellStyle name="Title 2 10 2 2 2 22" xfId="38060"/>
    <cellStyle name="Title 2 10 2 2 2 23" xfId="38061"/>
    <cellStyle name="Title 2 10 2 2 2 24" xfId="38062"/>
    <cellStyle name="Title 2 10 2 2 2 25" xfId="38063"/>
    <cellStyle name="Title 2 10 2 2 2 26" xfId="38064"/>
    <cellStyle name="Title 2 10 2 2 2 27" xfId="38065"/>
    <cellStyle name="Title 2 10 2 2 2 28" xfId="38066"/>
    <cellStyle name="Title 2 10 2 2 2 29" xfId="38067"/>
    <cellStyle name="Title 2 10 2 2 2 3" xfId="38068"/>
    <cellStyle name="Title 2 10 2 2 2 3 2" xfId="38069"/>
    <cellStyle name="Title 2 10 2 2 2 30" xfId="38070"/>
    <cellStyle name="Title 2 10 2 2 2 31" xfId="38071"/>
    <cellStyle name="Title 2 10 2 2 2 32" xfId="38072"/>
    <cellStyle name="Title 2 10 2 2 2 33" xfId="38073"/>
    <cellStyle name="Title 2 10 2 2 2 34" xfId="38074"/>
    <cellStyle name="Title 2 10 2 2 2 35" xfId="38075"/>
    <cellStyle name="Title 2 10 2 2 2 36" xfId="38076"/>
    <cellStyle name="Title 2 10 2 2 2 37" xfId="38077"/>
    <cellStyle name="Title 2 10 2 2 2 38" xfId="38078"/>
    <cellStyle name="Title 2 10 2 2 2 39" xfId="38079"/>
    <cellStyle name="Title 2 10 2 2 2 4" xfId="38080"/>
    <cellStyle name="Title 2 10 2 2 2 40" xfId="38081"/>
    <cellStyle name="Title 2 10 2 2 2 41" xfId="38082"/>
    <cellStyle name="Title 2 10 2 2 2 42" xfId="38083"/>
    <cellStyle name="Title 2 10 2 2 2 43" xfId="38084"/>
    <cellStyle name="Title 2 10 2 2 2 44" xfId="38085"/>
    <cellStyle name="Title 2 10 2 2 2 45" xfId="38086"/>
    <cellStyle name="Title 2 10 2 2 2 46" xfId="38087"/>
    <cellStyle name="Title 2 10 2 2 2 47" xfId="38088"/>
    <cellStyle name="Title 2 10 2 2 2 48" xfId="38089"/>
    <cellStyle name="Title 2 10 2 2 2 49" xfId="38090"/>
    <cellStyle name="Title 2 10 2 2 2 5" xfId="38091"/>
    <cellStyle name="Title 2 10 2 2 2 50" xfId="38092"/>
    <cellStyle name="Title 2 10 2 2 2 51" xfId="38093"/>
    <cellStyle name="Title 2 10 2 2 2 52" xfId="38094"/>
    <cellStyle name="Title 2 10 2 2 2 53" xfId="38095"/>
    <cellStyle name="Title 2 10 2 2 2 54" xfId="38096"/>
    <cellStyle name="Title 2 10 2 2 2 55" xfId="38097"/>
    <cellStyle name="Title 2 10 2 2 2 56" xfId="38098"/>
    <cellStyle name="Title 2 10 2 2 2 57" xfId="38099"/>
    <cellStyle name="Title 2 10 2 2 2 58" xfId="38100"/>
    <cellStyle name="Title 2 10 2 2 2 59" xfId="38101"/>
    <cellStyle name="Title 2 10 2 2 2 6" xfId="38102"/>
    <cellStyle name="Title 2 10 2 2 2 60" xfId="38103"/>
    <cellStyle name="Title 2 10 2 2 2 61" xfId="38104"/>
    <cellStyle name="Title 2 10 2 2 2 62" xfId="38105"/>
    <cellStyle name="Title 2 10 2 2 2 63" xfId="38106"/>
    <cellStyle name="Title 2 10 2 2 2 64" xfId="38107"/>
    <cellStyle name="Title 2 10 2 2 2 65" xfId="38108"/>
    <cellStyle name="Title 2 10 2 2 2 66" xfId="38109"/>
    <cellStyle name="Title 2 10 2 2 2 67" xfId="38110"/>
    <cellStyle name="Title 2 10 2 2 2 68" xfId="38111"/>
    <cellStyle name="Title 2 10 2 2 2 69" xfId="38112"/>
    <cellStyle name="Title 2 10 2 2 2 7" xfId="38113"/>
    <cellStyle name="Title 2 10 2 2 2 70" xfId="38114"/>
    <cellStyle name="Title 2 10 2 2 2 71" xfId="38115"/>
    <cellStyle name="Title 2 10 2 2 2 72" xfId="38116"/>
    <cellStyle name="Title 2 10 2 2 2 73" xfId="38117"/>
    <cellStyle name="Title 2 10 2 2 2 74" xfId="38118"/>
    <cellStyle name="Title 2 10 2 2 2 8" xfId="38119"/>
    <cellStyle name="Title 2 10 2 2 2 9" xfId="38120"/>
    <cellStyle name="Title 2 10 2 2 20" xfId="38121"/>
    <cellStyle name="Title 2 10 2 2 21" xfId="38122"/>
    <cellStyle name="Title 2 10 2 2 22" xfId="38123"/>
    <cellStyle name="Title 2 10 2 2 23" xfId="38124"/>
    <cellStyle name="Title 2 10 2 2 24" xfId="38125"/>
    <cellStyle name="Title 2 10 2 2 25" xfId="38126"/>
    <cellStyle name="Title 2 10 2 2 26" xfId="38127"/>
    <cellStyle name="Title 2 10 2 2 27" xfId="38128"/>
    <cellStyle name="Title 2 10 2 2 28" xfId="38129"/>
    <cellStyle name="Title 2 10 2 2 29" xfId="38130"/>
    <cellStyle name="Title 2 10 2 2 3" xfId="38131"/>
    <cellStyle name="Title 2 10 2 2 3 2" xfId="38132"/>
    <cellStyle name="Title 2 10 2 2 30" xfId="38133"/>
    <cellStyle name="Title 2 10 2 2 31" xfId="38134"/>
    <cellStyle name="Title 2 10 2 2 32" xfId="38135"/>
    <cellStyle name="Title 2 10 2 2 33" xfId="38136"/>
    <cellStyle name="Title 2 10 2 2 34" xfId="38137"/>
    <cellStyle name="Title 2 10 2 2 35" xfId="38138"/>
    <cellStyle name="Title 2 10 2 2 36" xfId="38139"/>
    <cellStyle name="Title 2 10 2 2 37" xfId="38140"/>
    <cellStyle name="Title 2 10 2 2 38" xfId="38141"/>
    <cellStyle name="Title 2 10 2 2 39" xfId="38142"/>
    <cellStyle name="Title 2 10 2 2 4" xfId="38143"/>
    <cellStyle name="Title 2 10 2 2 40" xfId="38144"/>
    <cellStyle name="Title 2 10 2 2 41" xfId="38145"/>
    <cellStyle name="Title 2 10 2 2 42" xfId="38146"/>
    <cellStyle name="Title 2 10 2 2 43" xfId="38147"/>
    <cellStyle name="Title 2 10 2 2 44" xfId="38148"/>
    <cellStyle name="Title 2 10 2 2 45" xfId="38149"/>
    <cellStyle name="Title 2 10 2 2 46" xfId="38150"/>
    <cellStyle name="Title 2 10 2 2 47" xfId="38151"/>
    <cellStyle name="Title 2 10 2 2 48" xfId="38152"/>
    <cellStyle name="Title 2 10 2 2 49" xfId="38153"/>
    <cellStyle name="Title 2 10 2 2 5" xfId="38154"/>
    <cellStyle name="Title 2 10 2 2 50" xfId="38155"/>
    <cellStyle name="Title 2 10 2 2 51" xfId="38156"/>
    <cellStyle name="Title 2 10 2 2 52" xfId="38157"/>
    <cellStyle name="Title 2 10 2 2 53" xfId="38158"/>
    <cellStyle name="Title 2 10 2 2 54" xfId="38159"/>
    <cellStyle name="Title 2 10 2 2 55" xfId="38160"/>
    <cellStyle name="Title 2 10 2 2 56" xfId="38161"/>
    <cellStyle name="Title 2 10 2 2 57" xfId="38162"/>
    <cellStyle name="Title 2 10 2 2 58" xfId="38163"/>
    <cellStyle name="Title 2 10 2 2 59" xfId="38164"/>
    <cellStyle name="Title 2 10 2 2 6" xfId="38165"/>
    <cellStyle name="Title 2 10 2 2 60" xfId="38166"/>
    <cellStyle name="Title 2 10 2 2 61" xfId="38167"/>
    <cellStyle name="Title 2 10 2 2 62" xfId="38168"/>
    <cellStyle name="Title 2 10 2 2 63" xfId="38169"/>
    <cellStyle name="Title 2 10 2 2 64" xfId="38170"/>
    <cellStyle name="Title 2 10 2 2 65" xfId="38171"/>
    <cellStyle name="Title 2 10 2 2 66" xfId="38172"/>
    <cellStyle name="Title 2 10 2 2 67" xfId="38173"/>
    <cellStyle name="Title 2 10 2 2 68" xfId="38174"/>
    <cellStyle name="Title 2 10 2 2 69" xfId="38175"/>
    <cellStyle name="Title 2 10 2 2 7" xfId="38176"/>
    <cellStyle name="Title 2 10 2 2 70" xfId="38177"/>
    <cellStyle name="Title 2 10 2 2 71" xfId="38178"/>
    <cellStyle name="Title 2 10 2 2 72" xfId="38179"/>
    <cellStyle name="Title 2 10 2 2 73" xfId="38180"/>
    <cellStyle name="Title 2 10 2 2 74" xfId="38181"/>
    <cellStyle name="Title 2 10 2 2 75" xfId="38182"/>
    <cellStyle name="Title 2 10 2 2 76" xfId="38183"/>
    <cellStyle name="Title 2 10 2 2 77" xfId="38184"/>
    <cellStyle name="Title 2 10 2 2 78" xfId="38185"/>
    <cellStyle name="Title 2 10 2 2 79" xfId="38186"/>
    <cellStyle name="Title 2 10 2 2 8" xfId="38187"/>
    <cellStyle name="Title 2 10 2 2 80" xfId="38188"/>
    <cellStyle name="Title 2 10 2 2 81" xfId="38189"/>
    <cellStyle name="Title 2 10 2 2 82" xfId="38190"/>
    <cellStyle name="Title 2 10 2 2 83" xfId="38191"/>
    <cellStyle name="Title 2 10 2 2 84" xfId="38192"/>
    <cellStyle name="Title 2 10 2 2 85" xfId="38193"/>
    <cellStyle name="Title 2 10 2 2 86" xfId="38194"/>
    <cellStyle name="Title 2 10 2 2 87" xfId="38195"/>
    <cellStyle name="Title 2 10 2 2 88" xfId="38196"/>
    <cellStyle name="Title 2 10 2 2 9" xfId="38197"/>
    <cellStyle name="Title 2 10 2 20" xfId="38198"/>
    <cellStyle name="Title 2 10 2 21" xfId="38199"/>
    <cellStyle name="Title 2 10 2 22" xfId="38200"/>
    <cellStyle name="Title 2 10 2 23" xfId="38201"/>
    <cellStyle name="Title 2 10 2 24" xfId="38202"/>
    <cellStyle name="Title 2 10 2 25" xfId="38203"/>
    <cellStyle name="Title 2 10 2 26" xfId="38204"/>
    <cellStyle name="Title 2 10 2 27" xfId="38205"/>
    <cellStyle name="Title 2 10 2 28" xfId="38206"/>
    <cellStyle name="Title 2 10 2 29" xfId="38207"/>
    <cellStyle name="Title 2 10 2 3" xfId="38208"/>
    <cellStyle name="Title 2 10 2 3 2" xfId="38209"/>
    <cellStyle name="Title 2 10 2 30" xfId="38210"/>
    <cellStyle name="Title 2 10 2 31" xfId="38211"/>
    <cellStyle name="Title 2 10 2 32" xfId="38212"/>
    <cellStyle name="Title 2 10 2 33" xfId="38213"/>
    <cellStyle name="Title 2 10 2 34" xfId="38214"/>
    <cellStyle name="Title 2 10 2 35" xfId="38215"/>
    <cellStyle name="Title 2 10 2 36" xfId="38216"/>
    <cellStyle name="Title 2 10 2 37" xfId="38217"/>
    <cellStyle name="Title 2 10 2 38" xfId="38218"/>
    <cellStyle name="Title 2 10 2 39" xfId="38219"/>
    <cellStyle name="Title 2 10 2 4" xfId="38220"/>
    <cellStyle name="Title 2 10 2 40" xfId="38221"/>
    <cellStyle name="Title 2 10 2 41" xfId="38222"/>
    <cellStyle name="Title 2 10 2 42" xfId="38223"/>
    <cellStyle name="Title 2 10 2 43" xfId="38224"/>
    <cellStyle name="Title 2 10 2 44" xfId="38225"/>
    <cellStyle name="Title 2 10 2 45" xfId="38226"/>
    <cellStyle name="Title 2 10 2 46" xfId="38227"/>
    <cellStyle name="Title 2 10 2 47" xfId="38228"/>
    <cellStyle name="Title 2 10 2 48" xfId="38229"/>
    <cellStyle name="Title 2 10 2 49" xfId="38230"/>
    <cellStyle name="Title 2 10 2 5" xfId="38231"/>
    <cellStyle name="Title 2 10 2 50" xfId="38232"/>
    <cellStyle name="Title 2 10 2 51" xfId="38233"/>
    <cellStyle name="Title 2 10 2 52" xfId="38234"/>
    <cellStyle name="Title 2 10 2 53" xfId="38235"/>
    <cellStyle name="Title 2 10 2 54" xfId="38236"/>
    <cellStyle name="Title 2 10 2 55" xfId="38237"/>
    <cellStyle name="Title 2 10 2 56" xfId="38238"/>
    <cellStyle name="Title 2 10 2 57" xfId="38239"/>
    <cellStyle name="Title 2 10 2 58" xfId="38240"/>
    <cellStyle name="Title 2 10 2 59" xfId="38241"/>
    <cellStyle name="Title 2 10 2 6" xfId="38242"/>
    <cellStyle name="Title 2 10 2 60" xfId="38243"/>
    <cellStyle name="Title 2 10 2 61" xfId="38244"/>
    <cellStyle name="Title 2 10 2 62" xfId="38245"/>
    <cellStyle name="Title 2 10 2 63" xfId="38246"/>
    <cellStyle name="Title 2 10 2 64" xfId="38247"/>
    <cellStyle name="Title 2 10 2 65" xfId="38248"/>
    <cellStyle name="Title 2 10 2 66" xfId="38249"/>
    <cellStyle name="Title 2 10 2 67" xfId="38250"/>
    <cellStyle name="Title 2 10 2 68" xfId="38251"/>
    <cellStyle name="Title 2 10 2 69" xfId="38252"/>
    <cellStyle name="Title 2 10 2 7" xfId="38253"/>
    <cellStyle name="Title 2 10 2 70" xfId="38254"/>
    <cellStyle name="Title 2 10 2 71" xfId="38255"/>
    <cellStyle name="Title 2 10 2 72" xfId="38256"/>
    <cellStyle name="Title 2 10 2 73" xfId="38257"/>
    <cellStyle name="Title 2 10 2 74" xfId="38258"/>
    <cellStyle name="Title 2 10 2 75" xfId="38259"/>
    <cellStyle name="Title 2 10 2 76" xfId="38260"/>
    <cellStyle name="Title 2 10 2 77" xfId="38261"/>
    <cellStyle name="Title 2 10 2 78" xfId="38262"/>
    <cellStyle name="Title 2 10 2 79" xfId="38263"/>
    <cellStyle name="Title 2 10 2 8" xfId="38264"/>
    <cellStyle name="Title 2 10 2 80" xfId="38265"/>
    <cellStyle name="Title 2 10 2 81" xfId="38266"/>
    <cellStyle name="Title 2 10 2 82" xfId="38267"/>
    <cellStyle name="Title 2 10 2 83" xfId="38268"/>
    <cellStyle name="Title 2 10 2 84" xfId="38269"/>
    <cellStyle name="Title 2 10 2 85" xfId="38270"/>
    <cellStyle name="Title 2 10 2 86" xfId="38271"/>
    <cellStyle name="Title 2 10 2 87" xfId="38272"/>
    <cellStyle name="Title 2 10 2 88" xfId="38273"/>
    <cellStyle name="Title 2 10 2 9" xfId="38274"/>
    <cellStyle name="Title 2 10 20" xfId="38275"/>
    <cellStyle name="Title 2 10 20 2" xfId="38276"/>
    <cellStyle name="Title 2 10 21" xfId="38277"/>
    <cellStyle name="Title 2 10 21 2" xfId="38278"/>
    <cellStyle name="Title 2 10 22" xfId="38279"/>
    <cellStyle name="Title 2 10 22 2" xfId="38280"/>
    <cellStyle name="Title 2 10 23" xfId="38281"/>
    <cellStyle name="Title 2 10 23 2" xfId="38282"/>
    <cellStyle name="Title 2 10 24" xfId="38283"/>
    <cellStyle name="Title 2 10 24 2" xfId="38284"/>
    <cellStyle name="Title 2 10 25" xfId="38285"/>
    <cellStyle name="Title 2 10 25 2" xfId="38286"/>
    <cellStyle name="Title 2 10 26" xfId="38287"/>
    <cellStyle name="Title 2 10 26 2" xfId="38288"/>
    <cellStyle name="Title 2 10 27" xfId="38289"/>
    <cellStyle name="Title 2 10 27 2" xfId="38290"/>
    <cellStyle name="Title 2 10 28" xfId="38291"/>
    <cellStyle name="Title 2 10 28 2" xfId="38292"/>
    <cellStyle name="Title 2 10 29" xfId="38293"/>
    <cellStyle name="Title 2 10 29 2" xfId="38294"/>
    <cellStyle name="Title 2 10 3" xfId="38295"/>
    <cellStyle name="Title 2 10 3 2" xfId="38296"/>
    <cellStyle name="Title 2 10 30" xfId="38297"/>
    <cellStyle name="Title 2 10 30 2" xfId="38298"/>
    <cellStyle name="Title 2 10 31" xfId="38299"/>
    <cellStyle name="Title 2 10 31 2" xfId="38300"/>
    <cellStyle name="Title 2 10 32" xfId="38301"/>
    <cellStyle name="Title 2 10 32 2" xfId="38302"/>
    <cellStyle name="Title 2 10 33" xfId="38303"/>
    <cellStyle name="Title 2 10 33 2" xfId="38304"/>
    <cellStyle name="Title 2 10 34" xfId="38305"/>
    <cellStyle name="Title 2 10 34 2" xfId="38306"/>
    <cellStyle name="Title 2 10 35" xfId="38307"/>
    <cellStyle name="Title 2 10 35 2" xfId="38308"/>
    <cellStyle name="Title 2 10 36" xfId="38309"/>
    <cellStyle name="Title 2 10 36 2" xfId="38310"/>
    <cellStyle name="Title 2 10 37" xfId="38311"/>
    <cellStyle name="Title 2 10 37 2" xfId="38312"/>
    <cellStyle name="Title 2 10 38" xfId="38313"/>
    <cellStyle name="Title 2 10 38 2" xfId="38314"/>
    <cellStyle name="Title 2 10 39" xfId="38315"/>
    <cellStyle name="Title 2 10 39 2" xfId="38316"/>
    <cellStyle name="Title 2 10 4" xfId="38317"/>
    <cellStyle name="Title 2 10 4 2" xfId="38318"/>
    <cellStyle name="Title 2 10 40" xfId="38319"/>
    <cellStyle name="Title 2 10 40 2" xfId="38320"/>
    <cellStyle name="Title 2 10 41" xfId="38321"/>
    <cellStyle name="Title 2 10 41 2" xfId="38322"/>
    <cellStyle name="Title 2 10 42" xfId="38323"/>
    <cellStyle name="Title 2 10 42 2" xfId="38324"/>
    <cellStyle name="Title 2 10 43" xfId="38325"/>
    <cellStyle name="Title 2 10 43 2" xfId="38326"/>
    <cellStyle name="Title 2 10 44" xfId="38327"/>
    <cellStyle name="Title 2 10 44 2" xfId="38328"/>
    <cellStyle name="Title 2 10 45" xfId="38329"/>
    <cellStyle name="Title 2 10 46" xfId="38330"/>
    <cellStyle name="Title 2 10 47" xfId="38331"/>
    <cellStyle name="Title 2 10 48" xfId="38332"/>
    <cellStyle name="Title 2 10 49" xfId="38333"/>
    <cellStyle name="Title 2 10 5" xfId="38334"/>
    <cellStyle name="Title 2 10 5 2" xfId="38335"/>
    <cellStyle name="Title 2 10 50" xfId="38336"/>
    <cellStyle name="Title 2 10 51" xfId="38337"/>
    <cellStyle name="Title 2 10 52" xfId="38338"/>
    <cellStyle name="Title 2 10 53" xfId="38339"/>
    <cellStyle name="Title 2 10 54" xfId="38340"/>
    <cellStyle name="Title 2 10 55" xfId="38341"/>
    <cellStyle name="Title 2 10 56" xfId="38342"/>
    <cellStyle name="Title 2 10 57" xfId="38343"/>
    <cellStyle name="Title 2 10 58" xfId="38344"/>
    <cellStyle name="Title 2 10 59" xfId="38345"/>
    <cellStyle name="Title 2 10 6" xfId="38346"/>
    <cellStyle name="Title 2 10 6 2" xfId="38347"/>
    <cellStyle name="Title 2 10 60" xfId="38348"/>
    <cellStyle name="Title 2 10 61" xfId="38349"/>
    <cellStyle name="Title 2 10 62" xfId="38350"/>
    <cellStyle name="Title 2 10 63" xfId="38351"/>
    <cellStyle name="Title 2 10 64" xfId="38352"/>
    <cellStyle name="Title 2 10 65" xfId="38353"/>
    <cellStyle name="Title 2 10 66" xfId="38354"/>
    <cellStyle name="Title 2 10 67" xfId="38355"/>
    <cellStyle name="Title 2 10 68" xfId="38356"/>
    <cellStyle name="Title 2 10 69" xfId="38357"/>
    <cellStyle name="Title 2 10 7" xfId="38358"/>
    <cellStyle name="Title 2 10 7 2" xfId="38359"/>
    <cellStyle name="Title 2 10 70" xfId="38360"/>
    <cellStyle name="Title 2 10 71" xfId="38361"/>
    <cellStyle name="Title 2 10 72" xfId="38362"/>
    <cellStyle name="Title 2 10 73" xfId="38363"/>
    <cellStyle name="Title 2 10 74" xfId="38364"/>
    <cellStyle name="Title 2 10 75" xfId="38365"/>
    <cellStyle name="Title 2 10 76" xfId="38366"/>
    <cellStyle name="Title 2 10 77" xfId="38367"/>
    <cellStyle name="Title 2 10 78" xfId="38368"/>
    <cellStyle name="Title 2 10 79" xfId="38369"/>
    <cellStyle name="Title 2 10 8" xfId="38370"/>
    <cellStyle name="Title 2 10 8 2" xfId="38371"/>
    <cellStyle name="Title 2 10 80" xfId="38372"/>
    <cellStyle name="Title 2 10 81" xfId="38373"/>
    <cellStyle name="Title 2 10 82" xfId="38374"/>
    <cellStyle name="Title 2 10 83" xfId="38375"/>
    <cellStyle name="Title 2 10 84" xfId="38376"/>
    <cellStyle name="Title 2 10 85" xfId="38377"/>
    <cellStyle name="Title 2 10 86" xfId="38378"/>
    <cellStyle name="Title 2 10 87" xfId="38379"/>
    <cellStyle name="Title 2 10 88" xfId="38380"/>
    <cellStyle name="Title 2 10 89" xfId="38381"/>
    <cellStyle name="Title 2 10 9" xfId="38382"/>
    <cellStyle name="Title 2 10 9 2" xfId="38383"/>
    <cellStyle name="Title 2 10 90" xfId="38384"/>
    <cellStyle name="Title 2 10 91" xfId="38385"/>
    <cellStyle name="Title 2 10 92" xfId="38386"/>
    <cellStyle name="Title 2 10 93" xfId="38387"/>
    <cellStyle name="Title 2 10 94" xfId="38388"/>
    <cellStyle name="Title 2 10 95" xfId="38389"/>
    <cellStyle name="Title 2 10 96" xfId="38390"/>
    <cellStyle name="Title 2 10 97" xfId="38391"/>
    <cellStyle name="Title 2 10 98" xfId="38392"/>
    <cellStyle name="Title 2 10 99" xfId="38393"/>
    <cellStyle name="Title 2 100" xfId="38394"/>
    <cellStyle name="Title 2 101" xfId="38395"/>
    <cellStyle name="Title 2 102" xfId="38396"/>
    <cellStyle name="Title 2 103" xfId="38397"/>
    <cellStyle name="Title 2 104" xfId="38398"/>
    <cellStyle name="Title 2 105" xfId="38399"/>
    <cellStyle name="Title 2 106" xfId="38400"/>
    <cellStyle name="Title 2 107" xfId="38401"/>
    <cellStyle name="Title 2 108" xfId="38402"/>
    <cellStyle name="Title 2 109" xfId="38403"/>
    <cellStyle name="Title 2 11" xfId="38404"/>
    <cellStyle name="Title 2 11 2" xfId="38405"/>
    <cellStyle name="Title 2 110" xfId="38406"/>
    <cellStyle name="Title 2 111" xfId="38407"/>
    <cellStyle name="Title 2 112" xfId="38408"/>
    <cellStyle name="Title 2 113" xfId="38409"/>
    <cellStyle name="Title 2 114" xfId="38410"/>
    <cellStyle name="Title 2 115" xfId="38411"/>
    <cellStyle name="Title 2 116" xfId="38412"/>
    <cellStyle name="Title 2 117" xfId="38413"/>
    <cellStyle name="Title 2 118" xfId="38414"/>
    <cellStyle name="Title 2 119" xfId="38415"/>
    <cellStyle name="Title 2 12" xfId="38416"/>
    <cellStyle name="Title 2 12 2" xfId="38417"/>
    <cellStyle name="Title 2 120" xfId="38418"/>
    <cellStyle name="Title 2 121" xfId="38419"/>
    <cellStyle name="Title 2 122" xfId="38420"/>
    <cellStyle name="Title 2 123" xfId="38421"/>
    <cellStyle name="Title 2 124" xfId="38422"/>
    <cellStyle name="Title 2 125" xfId="38423"/>
    <cellStyle name="Title 2 126" xfId="38424"/>
    <cellStyle name="Title 2 127" xfId="38425"/>
    <cellStyle name="Title 2 128" xfId="38426"/>
    <cellStyle name="Title 2 129" xfId="38427"/>
    <cellStyle name="Title 2 13" xfId="38428"/>
    <cellStyle name="Title 2 13 2" xfId="38429"/>
    <cellStyle name="Title 2 130" xfId="38430"/>
    <cellStyle name="Title 2 131" xfId="38431"/>
    <cellStyle name="Title 2 132" xfId="38432"/>
    <cellStyle name="Title 2 133" xfId="38433"/>
    <cellStyle name="Title 2 134" xfId="38434"/>
    <cellStyle name="Title 2 135" xfId="38435"/>
    <cellStyle name="Title 2 136" xfId="38436"/>
    <cellStyle name="Title 2 137" xfId="38437"/>
    <cellStyle name="Title 2 138" xfId="38438"/>
    <cellStyle name="Title 2 139" xfId="38439"/>
    <cellStyle name="Title 2 14" xfId="38440"/>
    <cellStyle name="Title 2 14 2" xfId="38441"/>
    <cellStyle name="Title 2 140" xfId="38442"/>
    <cellStyle name="Title 2 141" xfId="38443"/>
    <cellStyle name="Title 2 142" xfId="38444"/>
    <cellStyle name="Title 2 143" xfId="38445"/>
    <cellStyle name="Title 2 144" xfId="37887"/>
    <cellStyle name="Title 2 145" xfId="1173"/>
    <cellStyle name="Title 2 146" xfId="54523"/>
    <cellStyle name="Title 2 15" xfId="38446"/>
    <cellStyle name="Title 2 15 2" xfId="38447"/>
    <cellStyle name="Title 2 16" xfId="38448"/>
    <cellStyle name="Title 2 16 2" xfId="38449"/>
    <cellStyle name="Title 2 17" xfId="38450"/>
    <cellStyle name="Title 2 17 2" xfId="38451"/>
    <cellStyle name="Title 2 18" xfId="38452"/>
    <cellStyle name="Title 2 18 2" xfId="38453"/>
    <cellStyle name="Title 2 19" xfId="38454"/>
    <cellStyle name="Title 2 19 2" xfId="38455"/>
    <cellStyle name="Title 2 2" xfId="37918"/>
    <cellStyle name="Title 2 2 10" xfId="38456"/>
    <cellStyle name="Title 2 2 10 2" xfId="38457"/>
    <cellStyle name="Title 2 2 100" xfId="38458"/>
    <cellStyle name="Title 2 2 101" xfId="38459"/>
    <cellStyle name="Title 2 2 102" xfId="38460"/>
    <cellStyle name="Title 2 2 103" xfId="38461"/>
    <cellStyle name="Title 2 2 104" xfId="38462"/>
    <cellStyle name="Title 2 2 105" xfId="38463"/>
    <cellStyle name="Title 2 2 106" xfId="38464"/>
    <cellStyle name="Title 2 2 107" xfId="38465"/>
    <cellStyle name="Title 2 2 108" xfId="38466"/>
    <cellStyle name="Title 2 2 109" xfId="38467"/>
    <cellStyle name="Title 2 2 11" xfId="38468"/>
    <cellStyle name="Title 2 2 11 2" xfId="38469"/>
    <cellStyle name="Title 2 2 110" xfId="38470"/>
    <cellStyle name="Title 2 2 111" xfId="38471"/>
    <cellStyle name="Title 2 2 112" xfId="38472"/>
    <cellStyle name="Title 2 2 113" xfId="38473"/>
    <cellStyle name="Title 2 2 114" xfId="38474"/>
    <cellStyle name="Title 2 2 115" xfId="38475"/>
    <cellStyle name="Title 2 2 116" xfId="38476"/>
    <cellStyle name="Title 2 2 117" xfId="38477"/>
    <cellStyle name="Title 2 2 118" xfId="38478"/>
    <cellStyle name="Title 2 2 119" xfId="38479"/>
    <cellStyle name="Title 2 2 12" xfId="38480"/>
    <cellStyle name="Title 2 2 12 2" xfId="38481"/>
    <cellStyle name="Title 2 2 120" xfId="38482"/>
    <cellStyle name="Title 2 2 121" xfId="38483"/>
    <cellStyle name="Title 2 2 122" xfId="38484"/>
    <cellStyle name="Title 2 2 123" xfId="38485"/>
    <cellStyle name="Title 2 2 124" xfId="38486"/>
    <cellStyle name="Title 2 2 125" xfId="38487"/>
    <cellStyle name="Title 2 2 126" xfId="38488"/>
    <cellStyle name="Title 2 2 127" xfId="38489"/>
    <cellStyle name="Title 2 2 128" xfId="38490"/>
    <cellStyle name="Title 2 2 129" xfId="38491"/>
    <cellStyle name="Title 2 2 13" xfId="38492"/>
    <cellStyle name="Title 2 2 13 2" xfId="38493"/>
    <cellStyle name="Title 2 2 130" xfId="38494"/>
    <cellStyle name="Title 2 2 131" xfId="38495"/>
    <cellStyle name="Title 2 2 132" xfId="38496"/>
    <cellStyle name="Title 2 2 133" xfId="38497"/>
    <cellStyle name="Title 2 2 134" xfId="38498"/>
    <cellStyle name="Title 2 2 135" xfId="38499"/>
    <cellStyle name="Title 2 2 136" xfId="38500"/>
    <cellStyle name="Title 2 2 137" xfId="38501"/>
    <cellStyle name="Title 2 2 138" xfId="38502"/>
    <cellStyle name="Title 2 2 139" xfId="38503"/>
    <cellStyle name="Title 2 2 14" xfId="38504"/>
    <cellStyle name="Title 2 2 14 2" xfId="38505"/>
    <cellStyle name="Title 2 2 140" xfId="55539"/>
    <cellStyle name="Title 2 2 15" xfId="38506"/>
    <cellStyle name="Title 2 2 15 2" xfId="38507"/>
    <cellStyle name="Title 2 2 16" xfId="38508"/>
    <cellStyle name="Title 2 2 16 2" xfId="38509"/>
    <cellStyle name="Title 2 2 17" xfId="38510"/>
    <cellStyle name="Title 2 2 17 2" xfId="38511"/>
    <cellStyle name="Title 2 2 18" xfId="38512"/>
    <cellStyle name="Title 2 2 18 2" xfId="38513"/>
    <cellStyle name="Title 2 2 19" xfId="38514"/>
    <cellStyle name="Title 2 2 19 2" xfId="38515"/>
    <cellStyle name="Title 2 2 2" xfId="38516"/>
    <cellStyle name="Title 2 2 2 10" xfId="38517"/>
    <cellStyle name="Title 2 2 2 10 2" xfId="38518"/>
    <cellStyle name="Title 2 2 2 100" xfId="38519"/>
    <cellStyle name="Title 2 2 2 101" xfId="38520"/>
    <cellStyle name="Title 2 2 2 102" xfId="38521"/>
    <cellStyle name="Title 2 2 2 103" xfId="38522"/>
    <cellStyle name="Title 2 2 2 104" xfId="38523"/>
    <cellStyle name="Title 2 2 2 105" xfId="38524"/>
    <cellStyle name="Title 2 2 2 106" xfId="38525"/>
    <cellStyle name="Title 2 2 2 107" xfId="38526"/>
    <cellStyle name="Title 2 2 2 108" xfId="38527"/>
    <cellStyle name="Title 2 2 2 109" xfId="38528"/>
    <cellStyle name="Title 2 2 2 11" xfId="38529"/>
    <cellStyle name="Title 2 2 2 11 2" xfId="38530"/>
    <cellStyle name="Title 2 2 2 110" xfId="38531"/>
    <cellStyle name="Title 2 2 2 111" xfId="38532"/>
    <cellStyle name="Title 2 2 2 112" xfId="38533"/>
    <cellStyle name="Title 2 2 2 113" xfId="38534"/>
    <cellStyle name="Title 2 2 2 114" xfId="38535"/>
    <cellStyle name="Title 2 2 2 115" xfId="38536"/>
    <cellStyle name="Title 2 2 2 116" xfId="38537"/>
    <cellStyle name="Title 2 2 2 117" xfId="38538"/>
    <cellStyle name="Title 2 2 2 118" xfId="38539"/>
    <cellStyle name="Title 2 2 2 119" xfId="38540"/>
    <cellStyle name="Title 2 2 2 12" xfId="38541"/>
    <cellStyle name="Title 2 2 2 12 2" xfId="38542"/>
    <cellStyle name="Title 2 2 2 120" xfId="38543"/>
    <cellStyle name="Title 2 2 2 121" xfId="38544"/>
    <cellStyle name="Title 2 2 2 122" xfId="38545"/>
    <cellStyle name="Title 2 2 2 123" xfId="38546"/>
    <cellStyle name="Title 2 2 2 124" xfId="38547"/>
    <cellStyle name="Title 2 2 2 125" xfId="38548"/>
    <cellStyle name="Title 2 2 2 126" xfId="38549"/>
    <cellStyle name="Title 2 2 2 127" xfId="38550"/>
    <cellStyle name="Title 2 2 2 128" xfId="38551"/>
    <cellStyle name="Title 2 2 2 129" xfId="38552"/>
    <cellStyle name="Title 2 2 2 13" xfId="38553"/>
    <cellStyle name="Title 2 2 2 13 2" xfId="38554"/>
    <cellStyle name="Title 2 2 2 130" xfId="38555"/>
    <cellStyle name="Title 2 2 2 131" xfId="38556"/>
    <cellStyle name="Title 2 2 2 132" xfId="38557"/>
    <cellStyle name="Title 2 2 2 133" xfId="38558"/>
    <cellStyle name="Title 2 2 2 134" xfId="38559"/>
    <cellStyle name="Title 2 2 2 135" xfId="38560"/>
    <cellStyle name="Title 2 2 2 136" xfId="38561"/>
    <cellStyle name="Title 2 2 2 137" xfId="38562"/>
    <cellStyle name="Title 2 2 2 14" xfId="38563"/>
    <cellStyle name="Title 2 2 2 14 2" xfId="38564"/>
    <cellStyle name="Title 2 2 2 15" xfId="38565"/>
    <cellStyle name="Title 2 2 2 15 2" xfId="38566"/>
    <cellStyle name="Title 2 2 2 16" xfId="38567"/>
    <cellStyle name="Title 2 2 2 16 2" xfId="38568"/>
    <cellStyle name="Title 2 2 2 17" xfId="38569"/>
    <cellStyle name="Title 2 2 2 17 2" xfId="38570"/>
    <cellStyle name="Title 2 2 2 18" xfId="38571"/>
    <cellStyle name="Title 2 2 2 18 2" xfId="38572"/>
    <cellStyle name="Title 2 2 2 19" xfId="38573"/>
    <cellStyle name="Title 2 2 2 19 2" xfId="38574"/>
    <cellStyle name="Title 2 2 2 2" xfId="38575"/>
    <cellStyle name="Title 2 2 2 2 10" xfId="38576"/>
    <cellStyle name="Title 2 2 2 2 10 2" xfId="38577"/>
    <cellStyle name="Title 2 2 2 2 100" xfId="38578"/>
    <cellStyle name="Title 2 2 2 2 101" xfId="38579"/>
    <cellStyle name="Title 2 2 2 2 102" xfId="38580"/>
    <cellStyle name="Title 2 2 2 2 103" xfId="38581"/>
    <cellStyle name="Title 2 2 2 2 104" xfId="38582"/>
    <cellStyle name="Title 2 2 2 2 105" xfId="38583"/>
    <cellStyle name="Title 2 2 2 2 106" xfId="38584"/>
    <cellStyle name="Title 2 2 2 2 107" xfId="38585"/>
    <cellStyle name="Title 2 2 2 2 108" xfId="38586"/>
    <cellStyle name="Title 2 2 2 2 109" xfId="38587"/>
    <cellStyle name="Title 2 2 2 2 11" xfId="38588"/>
    <cellStyle name="Title 2 2 2 2 11 2" xfId="38589"/>
    <cellStyle name="Title 2 2 2 2 110" xfId="38590"/>
    <cellStyle name="Title 2 2 2 2 111" xfId="38591"/>
    <cellStyle name="Title 2 2 2 2 112" xfId="38592"/>
    <cellStyle name="Title 2 2 2 2 113" xfId="38593"/>
    <cellStyle name="Title 2 2 2 2 114" xfId="38594"/>
    <cellStyle name="Title 2 2 2 2 115" xfId="38595"/>
    <cellStyle name="Title 2 2 2 2 116" xfId="38596"/>
    <cellStyle name="Title 2 2 2 2 117" xfId="38597"/>
    <cellStyle name="Title 2 2 2 2 118" xfId="38598"/>
    <cellStyle name="Title 2 2 2 2 119" xfId="38599"/>
    <cellStyle name="Title 2 2 2 2 12" xfId="38600"/>
    <cellStyle name="Title 2 2 2 2 12 2" xfId="38601"/>
    <cellStyle name="Title 2 2 2 2 120" xfId="38602"/>
    <cellStyle name="Title 2 2 2 2 121" xfId="38603"/>
    <cellStyle name="Title 2 2 2 2 122" xfId="38604"/>
    <cellStyle name="Title 2 2 2 2 123" xfId="38605"/>
    <cellStyle name="Title 2 2 2 2 124" xfId="38606"/>
    <cellStyle name="Title 2 2 2 2 125" xfId="38607"/>
    <cellStyle name="Title 2 2 2 2 126" xfId="38608"/>
    <cellStyle name="Title 2 2 2 2 127" xfId="38609"/>
    <cellStyle name="Title 2 2 2 2 128" xfId="38610"/>
    <cellStyle name="Title 2 2 2 2 129" xfId="38611"/>
    <cellStyle name="Title 2 2 2 2 13" xfId="38612"/>
    <cellStyle name="Title 2 2 2 2 13 2" xfId="38613"/>
    <cellStyle name="Title 2 2 2 2 130" xfId="38614"/>
    <cellStyle name="Title 2 2 2 2 131" xfId="38615"/>
    <cellStyle name="Title 2 2 2 2 132" xfId="38616"/>
    <cellStyle name="Title 2 2 2 2 133" xfId="38617"/>
    <cellStyle name="Title 2 2 2 2 134" xfId="38618"/>
    <cellStyle name="Title 2 2 2 2 135" xfId="38619"/>
    <cellStyle name="Title 2 2 2 2 136" xfId="38620"/>
    <cellStyle name="Title 2 2 2 2 137" xfId="38621"/>
    <cellStyle name="Title 2 2 2 2 14" xfId="38622"/>
    <cellStyle name="Title 2 2 2 2 14 2" xfId="38623"/>
    <cellStyle name="Title 2 2 2 2 15" xfId="38624"/>
    <cellStyle name="Title 2 2 2 2 15 2" xfId="38625"/>
    <cellStyle name="Title 2 2 2 2 16" xfId="38626"/>
    <cellStyle name="Title 2 2 2 2 16 2" xfId="38627"/>
    <cellStyle name="Title 2 2 2 2 17" xfId="38628"/>
    <cellStyle name="Title 2 2 2 2 17 2" xfId="38629"/>
    <cellStyle name="Title 2 2 2 2 18" xfId="38630"/>
    <cellStyle name="Title 2 2 2 2 18 2" xfId="38631"/>
    <cellStyle name="Title 2 2 2 2 19" xfId="38632"/>
    <cellStyle name="Title 2 2 2 2 19 2" xfId="38633"/>
    <cellStyle name="Title 2 2 2 2 2" xfId="38634"/>
    <cellStyle name="Title 2 2 2 2 2 10" xfId="38635"/>
    <cellStyle name="Title 2 2 2 2 2 10 2" xfId="38636"/>
    <cellStyle name="Title 2 2 2 2 2 100" xfId="38637"/>
    <cellStyle name="Title 2 2 2 2 2 101" xfId="38638"/>
    <cellStyle name="Title 2 2 2 2 2 102" xfId="38639"/>
    <cellStyle name="Title 2 2 2 2 2 103" xfId="38640"/>
    <cellStyle name="Title 2 2 2 2 2 104" xfId="38641"/>
    <cellStyle name="Title 2 2 2 2 2 105" xfId="38642"/>
    <cellStyle name="Title 2 2 2 2 2 106" xfId="38643"/>
    <cellStyle name="Title 2 2 2 2 2 107" xfId="38644"/>
    <cellStyle name="Title 2 2 2 2 2 108" xfId="38645"/>
    <cellStyle name="Title 2 2 2 2 2 109" xfId="38646"/>
    <cellStyle name="Title 2 2 2 2 2 11" xfId="38647"/>
    <cellStyle name="Title 2 2 2 2 2 11 2" xfId="38648"/>
    <cellStyle name="Title 2 2 2 2 2 110" xfId="38649"/>
    <cellStyle name="Title 2 2 2 2 2 111" xfId="38650"/>
    <cellStyle name="Title 2 2 2 2 2 112" xfId="38651"/>
    <cellStyle name="Title 2 2 2 2 2 113" xfId="38652"/>
    <cellStyle name="Title 2 2 2 2 2 114" xfId="38653"/>
    <cellStyle name="Title 2 2 2 2 2 115" xfId="38654"/>
    <cellStyle name="Title 2 2 2 2 2 116" xfId="38655"/>
    <cellStyle name="Title 2 2 2 2 2 117" xfId="38656"/>
    <cellStyle name="Title 2 2 2 2 2 118" xfId="38657"/>
    <cellStyle name="Title 2 2 2 2 2 119" xfId="38658"/>
    <cellStyle name="Title 2 2 2 2 2 12" xfId="38659"/>
    <cellStyle name="Title 2 2 2 2 2 12 2" xfId="38660"/>
    <cellStyle name="Title 2 2 2 2 2 120" xfId="38661"/>
    <cellStyle name="Title 2 2 2 2 2 121" xfId="38662"/>
    <cellStyle name="Title 2 2 2 2 2 122" xfId="38663"/>
    <cellStyle name="Title 2 2 2 2 2 123" xfId="38664"/>
    <cellStyle name="Title 2 2 2 2 2 124" xfId="38665"/>
    <cellStyle name="Title 2 2 2 2 2 125" xfId="38666"/>
    <cellStyle name="Title 2 2 2 2 2 126" xfId="38667"/>
    <cellStyle name="Title 2 2 2 2 2 127" xfId="38668"/>
    <cellStyle name="Title 2 2 2 2 2 128" xfId="38669"/>
    <cellStyle name="Title 2 2 2 2 2 129" xfId="38670"/>
    <cellStyle name="Title 2 2 2 2 2 13" xfId="38671"/>
    <cellStyle name="Title 2 2 2 2 2 13 2" xfId="38672"/>
    <cellStyle name="Title 2 2 2 2 2 130" xfId="38673"/>
    <cellStyle name="Title 2 2 2 2 2 131" xfId="38674"/>
    <cellStyle name="Title 2 2 2 2 2 132" xfId="38675"/>
    <cellStyle name="Title 2 2 2 2 2 133" xfId="38676"/>
    <cellStyle name="Title 2 2 2 2 2 134" xfId="38677"/>
    <cellStyle name="Title 2 2 2 2 2 135" xfId="38678"/>
    <cellStyle name="Title 2 2 2 2 2 136" xfId="38679"/>
    <cellStyle name="Title 2 2 2 2 2 14" xfId="38680"/>
    <cellStyle name="Title 2 2 2 2 2 14 2" xfId="38681"/>
    <cellStyle name="Title 2 2 2 2 2 15" xfId="38682"/>
    <cellStyle name="Title 2 2 2 2 2 15 2" xfId="38683"/>
    <cellStyle name="Title 2 2 2 2 2 16" xfId="38684"/>
    <cellStyle name="Title 2 2 2 2 2 16 2" xfId="38685"/>
    <cellStyle name="Title 2 2 2 2 2 17" xfId="38686"/>
    <cellStyle name="Title 2 2 2 2 2 17 2" xfId="38687"/>
    <cellStyle name="Title 2 2 2 2 2 18" xfId="38688"/>
    <cellStyle name="Title 2 2 2 2 2 18 2" xfId="38689"/>
    <cellStyle name="Title 2 2 2 2 2 19" xfId="38690"/>
    <cellStyle name="Title 2 2 2 2 2 19 2" xfId="38691"/>
    <cellStyle name="Title 2 2 2 2 2 2" xfId="38692"/>
    <cellStyle name="Title 2 2 2 2 2 2 10" xfId="38693"/>
    <cellStyle name="Title 2 2 2 2 2 2 10 2" xfId="38694"/>
    <cellStyle name="Title 2 2 2 2 2 2 100" xfId="38695"/>
    <cellStyle name="Title 2 2 2 2 2 2 101" xfId="38696"/>
    <cellStyle name="Title 2 2 2 2 2 2 102" xfId="38697"/>
    <cellStyle name="Title 2 2 2 2 2 2 103" xfId="38698"/>
    <cellStyle name="Title 2 2 2 2 2 2 104" xfId="38699"/>
    <cellStyle name="Title 2 2 2 2 2 2 105" xfId="38700"/>
    <cellStyle name="Title 2 2 2 2 2 2 106" xfId="38701"/>
    <cellStyle name="Title 2 2 2 2 2 2 107" xfId="38702"/>
    <cellStyle name="Title 2 2 2 2 2 2 108" xfId="38703"/>
    <cellStyle name="Title 2 2 2 2 2 2 109" xfId="38704"/>
    <cellStyle name="Title 2 2 2 2 2 2 11" xfId="38705"/>
    <cellStyle name="Title 2 2 2 2 2 2 11 2" xfId="38706"/>
    <cellStyle name="Title 2 2 2 2 2 2 110" xfId="38707"/>
    <cellStyle name="Title 2 2 2 2 2 2 111" xfId="38708"/>
    <cellStyle name="Title 2 2 2 2 2 2 112" xfId="38709"/>
    <cellStyle name="Title 2 2 2 2 2 2 113" xfId="38710"/>
    <cellStyle name="Title 2 2 2 2 2 2 114" xfId="38711"/>
    <cellStyle name="Title 2 2 2 2 2 2 115" xfId="38712"/>
    <cellStyle name="Title 2 2 2 2 2 2 116" xfId="38713"/>
    <cellStyle name="Title 2 2 2 2 2 2 117" xfId="38714"/>
    <cellStyle name="Title 2 2 2 2 2 2 118" xfId="38715"/>
    <cellStyle name="Title 2 2 2 2 2 2 119" xfId="38716"/>
    <cellStyle name="Title 2 2 2 2 2 2 12" xfId="38717"/>
    <cellStyle name="Title 2 2 2 2 2 2 12 2" xfId="38718"/>
    <cellStyle name="Title 2 2 2 2 2 2 120" xfId="38719"/>
    <cellStyle name="Title 2 2 2 2 2 2 121" xfId="38720"/>
    <cellStyle name="Title 2 2 2 2 2 2 122" xfId="38721"/>
    <cellStyle name="Title 2 2 2 2 2 2 123" xfId="38722"/>
    <cellStyle name="Title 2 2 2 2 2 2 124" xfId="38723"/>
    <cellStyle name="Title 2 2 2 2 2 2 125" xfId="38724"/>
    <cellStyle name="Title 2 2 2 2 2 2 126" xfId="38725"/>
    <cellStyle name="Title 2 2 2 2 2 2 127" xfId="38726"/>
    <cellStyle name="Title 2 2 2 2 2 2 128" xfId="38727"/>
    <cellStyle name="Title 2 2 2 2 2 2 129" xfId="38728"/>
    <cellStyle name="Title 2 2 2 2 2 2 13" xfId="38729"/>
    <cellStyle name="Title 2 2 2 2 2 2 13 2" xfId="38730"/>
    <cellStyle name="Title 2 2 2 2 2 2 130" xfId="38731"/>
    <cellStyle name="Title 2 2 2 2 2 2 131" xfId="38732"/>
    <cellStyle name="Title 2 2 2 2 2 2 132" xfId="38733"/>
    <cellStyle name="Title 2 2 2 2 2 2 133" xfId="38734"/>
    <cellStyle name="Title 2 2 2 2 2 2 134" xfId="38735"/>
    <cellStyle name="Title 2 2 2 2 2 2 135" xfId="38736"/>
    <cellStyle name="Title 2 2 2 2 2 2 136" xfId="38737"/>
    <cellStyle name="Title 2 2 2 2 2 2 14" xfId="38738"/>
    <cellStyle name="Title 2 2 2 2 2 2 14 2" xfId="38739"/>
    <cellStyle name="Title 2 2 2 2 2 2 15" xfId="38740"/>
    <cellStyle name="Title 2 2 2 2 2 2 15 2" xfId="38741"/>
    <cellStyle name="Title 2 2 2 2 2 2 16" xfId="38742"/>
    <cellStyle name="Title 2 2 2 2 2 2 16 2" xfId="38743"/>
    <cellStyle name="Title 2 2 2 2 2 2 17" xfId="38744"/>
    <cellStyle name="Title 2 2 2 2 2 2 17 2" xfId="38745"/>
    <cellStyle name="Title 2 2 2 2 2 2 18" xfId="38746"/>
    <cellStyle name="Title 2 2 2 2 2 2 18 2" xfId="38747"/>
    <cellStyle name="Title 2 2 2 2 2 2 19" xfId="38748"/>
    <cellStyle name="Title 2 2 2 2 2 2 19 2" xfId="38749"/>
    <cellStyle name="Title 2 2 2 2 2 2 2" xfId="38750"/>
    <cellStyle name="Title 2 2 2 2 2 2 2 10" xfId="38751"/>
    <cellStyle name="Title 2 2 2 2 2 2 2 10 2" xfId="38752"/>
    <cellStyle name="Title 2 2 2 2 2 2 2 100" xfId="38753"/>
    <cellStyle name="Title 2 2 2 2 2 2 2 101" xfId="38754"/>
    <cellStyle name="Title 2 2 2 2 2 2 2 102" xfId="38755"/>
    <cellStyle name="Title 2 2 2 2 2 2 2 103" xfId="38756"/>
    <cellStyle name="Title 2 2 2 2 2 2 2 104" xfId="38757"/>
    <cellStyle name="Title 2 2 2 2 2 2 2 105" xfId="38758"/>
    <cellStyle name="Title 2 2 2 2 2 2 2 106" xfId="38759"/>
    <cellStyle name="Title 2 2 2 2 2 2 2 107" xfId="38760"/>
    <cellStyle name="Title 2 2 2 2 2 2 2 108" xfId="38761"/>
    <cellStyle name="Title 2 2 2 2 2 2 2 109" xfId="38762"/>
    <cellStyle name="Title 2 2 2 2 2 2 2 11" xfId="38763"/>
    <cellStyle name="Title 2 2 2 2 2 2 2 11 2" xfId="38764"/>
    <cellStyle name="Title 2 2 2 2 2 2 2 110" xfId="38765"/>
    <cellStyle name="Title 2 2 2 2 2 2 2 111" xfId="38766"/>
    <cellStyle name="Title 2 2 2 2 2 2 2 112" xfId="38767"/>
    <cellStyle name="Title 2 2 2 2 2 2 2 113" xfId="38768"/>
    <cellStyle name="Title 2 2 2 2 2 2 2 114" xfId="38769"/>
    <cellStyle name="Title 2 2 2 2 2 2 2 115" xfId="38770"/>
    <cellStyle name="Title 2 2 2 2 2 2 2 116" xfId="38771"/>
    <cellStyle name="Title 2 2 2 2 2 2 2 117" xfId="38772"/>
    <cellStyle name="Title 2 2 2 2 2 2 2 118" xfId="38773"/>
    <cellStyle name="Title 2 2 2 2 2 2 2 119" xfId="38774"/>
    <cellStyle name="Title 2 2 2 2 2 2 2 12" xfId="38775"/>
    <cellStyle name="Title 2 2 2 2 2 2 2 12 2" xfId="38776"/>
    <cellStyle name="Title 2 2 2 2 2 2 2 120" xfId="38777"/>
    <cellStyle name="Title 2 2 2 2 2 2 2 121" xfId="38778"/>
    <cellStyle name="Title 2 2 2 2 2 2 2 122" xfId="38779"/>
    <cellStyle name="Title 2 2 2 2 2 2 2 123" xfId="38780"/>
    <cellStyle name="Title 2 2 2 2 2 2 2 124" xfId="38781"/>
    <cellStyle name="Title 2 2 2 2 2 2 2 125" xfId="38782"/>
    <cellStyle name="Title 2 2 2 2 2 2 2 126" xfId="38783"/>
    <cellStyle name="Title 2 2 2 2 2 2 2 127" xfId="38784"/>
    <cellStyle name="Title 2 2 2 2 2 2 2 128" xfId="38785"/>
    <cellStyle name="Title 2 2 2 2 2 2 2 129" xfId="38786"/>
    <cellStyle name="Title 2 2 2 2 2 2 2 13" xfId="38787"/>
    <cellStyle name="Title 2 2 2 2 2 2 2 13 2" xfId="38788"/>
    <cellStyle name="Title 2 2 2 2 2 2 2 130" xfId="38789"/>
    <cellStyle name="Title 2 2 2 2 2 2 2 131" xfId="38790"/>
    <cellStyle name="Title 2 2 2 2 2 2 2 132" xfId="38791"/>
    <cellStyle name="Title 2 2 2 2 2 2 2 133" xfId="38792"/>
    <cellStyle name="Title 2 2 2 2 2 2 2 134" xfId="38793"/>
    <cellStyle name="Title 2 2 2 2 2 2 2 135" xfId="38794"/>
    <cellStyle name="Title 2 2 2 2 2 2 2 14" xfId="38795"/>
    <cellStyle name="Title 2 2 2 2 2 2 2 14 2" xfId="38796"/>
    <cellStyle name="Title 2 2 2 2 2 2 2 15" xfId="38797"/>
    <cellStyle name="Title 2 2 2 2 2 2 2 15 2" xfId="38798"/>
    <cellStyle name="Title 2 2 2 2 2 2 2 16" xfId="38799"/>
    <cellStyle name="Title 2 2 2 2 2 2 2 16 2" xfId="38800"/>
    <cellStyle name="Title 2 2 2 2 2 2 2 17" xfId="38801"/>
    <cellStyle name="Title 2 2 2 2 2 2 2 17 2" xfId="38802"/>
    <cellStyle name="Title 2 2 2 2 2 2 2 18" xfId="38803"/>
    <cellStyle name="Title 2 2 2 2 2 2 2 18 2" xfId="38804"/>
    <cellStyle name="Title 2 2 2 2 2 2 2 19" xfId="38805"/>
    <cellStyle name="Title 2 2 2 2 2 2 2 19 2" xfId="38806"/>
    <cellStyle name="Title 2 2 2 2 2 2 2 2" xfId="38807"/>
    <cellStyle name="Title 2 2 2 2 2 2 2 2 10" xfId="38808"/>
    <cellStyle name="Title 2 2 2 2 2 2 2 2 10 2" xfId="38809"/>
    <cellStyle name="Title 2 2 2 2 2 2 2 2 100" xfId="38810"/>
    <cellStyle name="Title 2 2 2 2 2 2 2 2 101" xfId="38811"/>
    <cellStyle name="Title 2 2 2 2 2 2 2 2 102" xfId="38812"/>
    <cellStyle name="Title 2 2 2 2 2 2 2 2 103" xfId="38813"/>
    <cellStyle name="Title 2 2 2 2 2 2 2 2 104" xfId="38814"/>
    <cellStyle name="Title 2 2 2 2 2 2 2 2 105" xfId="38815"/>
    <cellStyle name="Title 2 2 2 2 2 2 2 2 106" xfId="38816"/>
    <cellStyle name="Title 2 2 2 2 2 2 2 2 107" xfId="38817"/>
    <cellStyle name="Title 2 2 2 2 2 2 2 2 108" xfId="38818"/>
    <cellStyle name="Title 2 2 2 2 2 2 2 2 109" xfId="38819"/>
    <cellStyle name="Title 2 2 2 2 2 2 2 2 11" xfId="38820"/>
    <cellStyle name="Title 2 2 2 2 2 2 2 2 11 2" xfId="38821"/>
    <cellStyle name="Title 2 2 2 2 2 2 2 2 110" xfId="38822"/>
    <cellStyle name="Title 2 2 2 2 2 2 2 2 111" xfId="38823"/>
    <cellStyle name="Title 2 2 2 2 2 2 2 2 12" xfId="38824"/>
    <cellStyle name="Title 2 2 2 2 2 2 2 2 12 2" xfId="38825"/>
    <cellStyle name="Title 2 2 2 2 2 2 2 2 13" xfId="38826"/>
    <cellStyle name="Title 2 2 2 2 2 2 2 2 13 2" xfId="38827"/>
    <cellStyle name="Title 2 2 2 2 2 2 2 2 14" xfId="38828"/>
    <cellStyle name="Title 2 2 2 2 2 2 2 2 14 2" xfId="38829"/>
    <cellStyle name="Title 2 2 2 2 2 2 2 2 15" xfId="38830"/>
    <cellStyle name="Title 2 2 2 2 2 2 2 2 15 2" xfId="38831"/>
    <cellStyle name="Title 2 2 2 2 2 2 2 2 16" xfId="38832"/>
    <cellStyle name="Title 2 2 2 2 2 2 2 2 16 2" xfId="38833"/>
    <cellStyle name="Title 2 2 2 2 2 2 2 2 17" xfId="38834"/>
    <cellStyle name="Title 2 2 2 2 2 2 2 2 17 2" xfId="38835"/>
    <cellStyle name="Title 2 2 2 2 2 2 2 2 18" xfId="38836"/>
    <cellStyle name="Title 2 2 2 2 2 2 2 2 18 2" xfId="38837"/>
    <cellStyle name="Title 2 2 2 2 2 2 2 2 19" xfId="38838"/>
    <cellStyle name="Title 2 2 2 2 2 2 2 2 19 2" xfId="38839"/>
    <cellStyle name="Title 2 2 2 2 2 2 2 2 2" xfId="38840"/>
    <cellStyle name="Title 2 2 2 2 2 2 2 2 2 10" xfId="38841"/>
    <cellStyle name="Title 2 2 2 2 2 2 2 2 2 10 2" xfId="38842"/>
    <cellStyle name="Title 2 2 2 2 2 2 2 2 2 11" xfId="38843"/>
    <cellStyle name="Title 2 2 2 2 2 2 2 2 2 11 2" xfId="38844"/>
    <cellStyle name="Title 2 2 2 2 2 2 2 2 2 12" xfId="38845"/>
    <cellStyle name="Title 2 2 2 2 2 2 2 2 2 12 2" xfId="38846"/>
    <cellStyle name="Title 2 2 2 2 2 2 2 2 2 13" xfId="38847"/>
    <cellStyle name="Title 2 2 2 2 2 2 2 2 2 13 2" xfId="38848"/>
    <cellStyle name="Title 2 2 2 2 2 2 2 2 2 14" xfId="38849"/>
    <cellStyle name="Title 2 2 2 2 2 2 2 2 2 14 2" xfId="38850"/>
    <cellStyle name="Title 2 2 2 2 2 2 2 2 2 15" xfId="38851"/>
    <cellStyle name="Title 2 2 2 2 2 2 2 2 2 15 2" xfId="38852"/>
    <cellStyle name="Title 2 2 2 2 2 2 2 2 2 16" xfId="38853"/>
    <cellStyle name="Title 2 2 2 2 2 2 2 2 2 16 2" xfId="38854"/>
    <cellStyle name="Title 2 2 2 2 2 2 2 2 2 17" xfId="38855"/>
    <cellStyle name="Title 2 2 2 2 2 2 2 2 2 17 2" xfId="38856"/>
    <cellStyle name="Title 2 2 2 2 2 2 2 2 2 18" xfId="38857"/>
    <cellStyle name="Title 2 2 2 2 2 2 2 2 2 18 2" xfId="38858"/>
    <cellStyle name="Title 2 2 2 2 2 2 2 2 2 19" xfId="38859"/>
    <cellStyle name="Title 2 2 2 2 2 2 2 2 2 19 2" xfId="38860"/>
    <cellStyle name="Title 2 2 2 2 2 2 2 2 2 2" xfId="38861"/>
    <cellStyle name="Title 2 2 2 2 2 2 2 2 2 2 10" xfId="38862"/>
    <cellStyle name="Title 2 2 2 2 2 2 2 2 2 2 10 2" xfId="38863"/>
    <cellStyle name="Title 2 2 2 2 2 2 2 2 2 2 11" xfId="38864"/>
    <cellStyle name="Title 2 2 2 2 2 2 2 2 2 2 11 2" xfId="38865"/>
    <cellStyle name="Title 2 2 2 2 2 2 2 2 2 2 12" xfId="38866"/>
    <cellStyle name="Title 2 2 2 2 2 2 2 2 2 2 12 2" xfId="38867"/>
    <cellStyle name="Title 2 2 2 2 2 2 2 2 2 2 13" xfId="38868"/>
    <cellStyle name="Title 2 2 2 2 2 2 2 2 2 2 13 2" xfId="38869"/>
    <cellStyle name="Title 2 2 2 2 2 2 2 2 2 2 14" xfId="38870"/>
    <cellStyle name="Title 2 2 2 2 2 2 2 2 2 2 14 2" xfId="38871"/>
    <cellStyle name="Title 2 2 2 2 2 2 2 2 2 2 15" xfId="38872"/>
    <cellStyle name="Title 2 2 2 2 2 2 2 2 2 2 15 2" xfId="38873"/>
    <cellStyle name="Title 2 2 2 2 2 2 2 2 2 2 16" xfId="38874"/>
    <cellStyle name="Title 2 2 2 2 2 2 2 2 2 2 16 2" xfId="38875"/>
    <cellStyle name="Title 2 2 2 2 2 2 2 2 2 2 17" xfId="38876"/>
    <cellStyle name="Title 2 2 2 2 2 2 2 2 2 2 17 2" xfId="38877"/>
    <cellStyle name="Title 2 2 2 2 2 2 2 2 2 2 18" xfId="38878"/>
    <cellStyle name="Title 2 2 2 2 2 2 2 2 2 2 18 2" xfId="38879"/>
    <cellStyle name="Title 2 2 2 2 2 2 2 2 2 2 19" xfId="38880"/>
    <cellStyle name="Title 2 2 2 2 2 2 2 2 2 2 19 2" xfId="38881"/>
    <cellStyle name="Title 2 2 2 2 2 2 2 2 2 2 2" xfId="38882"/>
    <cellStyle name="Title 2 2 2 2 2 2 2 2 2 2 2 10" xfId="38883"/>
    <cellStyle name="Title 2 2 2 2 2 2 2 2 2 2 2 11" xfId="38884"/>
    <cellStyle name="Title 2 2 2 2 2 2 2 2 2 2 2 12" xfId="38885"/>
    <cellStyle name="Title 2 2 2 2 2 2 2 2 2 2 2 13" xfId="38886"/>
    <cellStyle name="Title 2 2 2 2 2 2 2 2 2 2 2 14" xfId="38887"/>
    <cellStyle name="Title 2 2 2 2 2 2 2 2 2 2 2 15" xfId="38888"/>
    <cellStyle name="Title 2 2 2 2 2 2 2 2 2 2 2 16" xfId="38889"/>
    <cellStyle name="Title 2 2 2 2 2 2 2 2 2 2 2 17" xfId="38890"/>
    <cellStyle name="Title 2 2 2 2 2 2 2 2 2 2 2 18" xfId="38891"/>
    <cellStyle name="Title 2 2 2 2 2 2 2 2 2 2 2 19" xfId="38892"/>
    <cellStyle name="Title 2 2 2 2 2 2 2 2 2 2 2 2" xfId="38893"/>
    <cellStyle name="Title 2 2 2 2 2 2 2 2 2 2 2 2 10" xfId="38894"/>
    <cellStyle name="Title 2 2 2 2 2 2 2 2 2 2 2 2 11" xfId="38895"/>
    <cellStyle name="Title 2 2 2 2 2 2 2 2 2 2 2 2 12" xfId="38896"/>
    <cellStyle name="Title 2 2 2 2 2 2 2 2 2 2 2 2 13" xfId="38897"/>
    <cellStyle name="Title 2 2 2 2 2 2 2 2 2 2 2 2 14" xfId="38898"/>
    <cellStyle name="Title 2 2 2 2 2 2 2 2 2 2 2 2 15" xfId="38899"/>
    <cellStyle name="Title 2 2 2 2 2 2 2 2 2 2 2 2 16" xfId="38900"/>
    <cellStyle name="Title 2 2 2 2 2 2 2 2 2 2 2 2 17" xfId="38901"/>
    <cellStyle name="Title 2 2 2 2 2 2 2 2 2 2 2 2 18" xfId="38902"/>
    <cellStyle name="Title 2 2 2 2 2 2 2 2 2 2 2 2 19" xfId="38903"/>
    <cellStyle name="Title 2 2 2 2 2 2 2 2 2 2 2 2 2" xfId="38904"/>
    <cellStyle name="Title 2 2 2 2 2 2 2 2 2 2 2 2 2 10" xfId="38905"/>
    <cellStyle name="Title 2 2 2 2 2 2 2 2 2 2 2 2 2 11" xfId="38906"/>
    <cellStyle name="Title 2 2 2 2 2 2 2 2 2 2 2 2 2 12" xfId="38907"/>
    <cellStyle name="Title 2 2 2 2 2 2 2 2 2 2 2 2 2 13" xfId="38908"/>
    <cellStyle name="Title 2 2 2 2 2 2 2 2 2 2 2 2 2 14" xfId="38909"/>
    <cellStyle name="Title 2 2 2 2 2 2 2 2 2 2 2 2 2 15" xfId="38910"/>
    <cellStyle name="Title 2 2 2 2 2 2 2 2 2 2 2 2 2 16" xfId="38911"/>
    <cellStyle name="Title 2 2 2 2 2 2 2 2 2 2 2 2 2 17" xfId="38912"/>
    <cellStyle name="Title 2 2 2 2 2 2 2 2 2 2 2 2 2 18" xfId="38913"/>
    <cellStyle name="Title 2 2 2 2 2 2 2 2 2 2 2 2 2 19" xfId="38914"/>
    <cellStyle name="Title 2 2 2 2 2 2 2 2 2 2 2 2 2 2" xfId="38915"/>
    <cellStyle name="Title 2 2 2 2 2 2 2 2 2 2 2 2 2 2 10" xfId="38916"/>
    <cellStyle name="Title 2 2 2 2 2 2 2 2 2 2 2 2 2 2 11" xfId="38917"/>
    <cellStyle name="Title 2 2 2 2 2 2 2 2 2 2 2 2 2 2 12" xfId="38918"/>
    <cellStyle name="Title 2 2 2 2 2 2 2 2 2 2 2 2 2 2 13" xfId="38919"/>
    <cellStyle name="Title 2 2 2 2 2 2 2 2 2 2 2 2 2 2 14" xfId="38920"/>
    <cellStyle name="Title 2 2 2 2 2 2 2 2 2 2 2 2 2 2 15" xfId="38921"/>
    <cellStyle name="Title 2 2 2 2 2 2 2 2 2 2 2 2 2 2 16" xfId="38922"/>
    <cellStyle name="Title 2 2 2 2 2 2 2 2 2 2 2 2 2 2 17" xfId="38923"/>
    <cellStyle name="Title 2 2 2 2 2 2 2 2 2 2 2 2 2 2 18" xfId="38924"/>
    <cellStyle name="Title 2 2 2 2 2 2 2 2 2 2 2 2 2 2 19" xfId="38925"/>
    <cellStyle name="Title 2 2 2 2 2 2 2 2 2 2 2 2 2 2 2" xfId="38926"/>
    <cellStyle name="Title 2 2 2 2 2 2 2 2 2 2 2 2 2 2 2 2" xfId="38927"/>
    <cellStyle name="Title 2 2 2 2 2 2 2 2 2 2 2 2 2 2 20" xfId="38928"/>
    <cellStyle name="Title 2 2 2 2 2 2 2 2 2 2 2 2 2 2 21" xfId="38929"/>
    <cellStyle name="Title 2 2 2 2 2 2 2 2 2 2 2 2 2 2 22" xfId="38930"/>
    <cellStyle name="Title 2 2 2 2 2 2 2 2 2 2 2 2 2 2 23" xfId="38931"/>
    <cellStyle name="Title 2 2 2 2 2 2 2 2 2 2 2 2 2 2 24" xfId="38932"/>
    <cellStyle name="Title 2 2 2 2 2 2 2 2 2 2 2 2 2 2 25" xfId="38933"/>
    <cellStyle name="Title 2 2 2 2 2 2 2 2 2 2 2 2 2 2 26" xfId="38934"/>
    <cellStyle name="Title 2 2 2 2 2 2 2 2 2 2 2 2 2 2 27" xfId="38935"/>
    <cellStyle name="Title 2 2 2 2 2 2 2 2 2 2 2 2 2 2 28" xfId="38936"/>
    <cellStyle name="Title 2 2 2 2 2 2 2 2 2 2 2 2 2 2 29" xfId="38937"/>
    <cellStyle name="Title 2 2 2 2 2 2 2 2 2 2 2 2 2 2 3" xfId="38938"/>
    <cellStyle name="Title 2 2 2 2 2 2 2 2 2 2 2 2 2 2 30" xfId="38939"/>
    <cellStyle name="Title 2 2 2 2 2 2 2 2 2 2 2 2 2 2 31" xfId="38940"/>
    <cellStyle name="Title 2 2 2 2 2 2 2 2 2 2 2 2 2 2 32" xfId="38941"/>
    <cellStyle name="Title 2 2 2 2 2 2 2 2 2 2 2 2 2 2 33" xfId="38942"/>
    <cellStyle name="Title 2 2 2 2 2 2 2 2 2 2 2 2 2 2 34" xfId="38943"/>
    <cellStyle name="Title 2 2 2 2 2 2 2 2 2 2 2 2 2 2 35" xfId="38944"/>
    <cellStyle name="Title 2 2 2 2 2 2 2 2 2 2 2 2 2 2 36" xfId="38945"/>
    <cellStyle name="Title 2 2 2 2 2 2 2 2 2 2 2 2 2 2 37" xfId="38946"/>
    <cellStyle name="Title 2 2 2 2 2 2 2 2 2 2 2 2 2 2 38" xfId="38947"/>
    <cellStyle name="Title 2 2 2 2 2 2 2 2 2 2 2 2 2 2 39" xfId="38948"/>
    <cellStyle name="Title 2 2 2 2 2 2 2 2 2 2 2 2 2 2 4" xfId="38949"/>
    <cellStyle name="Title 2 2 2 2 2 2 2 2 2 2 2 2 2 2 40" xfId="38950"/>
    <cellStyle name="Title 2 2 2 2 2 2 2 2 2 2 2 2 2 2 41" xfId="38951"/>
    <cellStyle name="Title 2 2 2 2 2 2 2 2 2 2 2 2 2 2 42" xfId="38952"/>
    <cellStyle name="Title 2 2 2 2 2 2 2 2 2 2 2 2 2 2 43" xfId="38953"/>
    <cellStyle name="Title 2 2 2 2 2 2 2 2 2 2 2 2 2 2 44" xfId="38954"/>
    <cellStyle name="Title 2 2 2 2 2 2 2 2 2 2 2 2 2 2 45" xfId="38955"/>
    <cellStyle name="Title 2 2 2 2 2 2 2 2 2 2 2 2 2 2 46" xfId="38956"/>
    <cellStyle name="Title 2 2 2 2 2 2 2 2 2 2 2 2 2 2 47" xfId="38957"/>
    <cellStyle name="Title 2 2 2 2 2 2 2 2 2 2 2 2 2 2 48" xfId="38958"/>
    <cellStyle name="Title 2 2 2 2 2 2 2 2 2 2 2 2 2 2 49" xfId="38959"/>
    <cellStyle name="Title 2 2 2 2 2 2 2 2 2 2 2 2 2 2 5" xfId="38960"/>
    <cellStyle name="Title 2 2 2 2 2 2 2 2 2 2 2 2 2 2 50" xfId="38961"/>
    <cellStyle name="Title 2 2 2 2 2 2 2 2 2 2 2 2 2 2 51" xfId="38962"/>
    <cellStyle name="Title 2 2 2 2 2 2 2 2 2 2 2 2 2 2 52" xfId="38963"/>
    <cellStyle name="Title 2 2 2 2 2 2 2 2 2 2 2 2 2 2 53" xfId="38964"/>
    <cellStyle name="Title 2 2 2 2 2 2 2 2 2 2 2 2 2 2 54" xfId="38965"/>
    <cellStyle name="Title 2 2 2 2 2 2 2 2 2 2 2 2 2 2 55" xfId="38966"/>
    <cellStyle name="Title 2 2 2 2 2 2 2 2 2 2 2 2 2 2 56" xfId="38967"/>
    <cellStyle name="Title 2 2 2 2 2 2 2 2 2 2 2 2 2 2 57" xfId="38968"/>
    <cellStyle name="Title 2 2 2 2 2 2 2 2 2 2 2 2 2 2 58" xfId="38969"/>
    <cellStyle name="Title 2 2 2 2 2 2 2 2 2 2 2 2 2 2 59" xfId="38970"/>
    <cellStyle name="Title 2 2 2 2 2 2 2 2 2 2 2 2 2 2 6" xfId="38971"/>
    <cellStyle name="Title 2 2 2 2 2 2 2 2 2 2 2 2 2 2 60" xfId="38972"/>
    <cellStyle name="Title 2 2 2 2 2 2 2 2 2 2 2 2 2 2 61" xfId="38973"/>
    <cellStyle name="Title 2 2 2 2 2 2 2 2 2 2 2 2 2 2 62" xfId="38974"/>
    <cellStyle name="Title 2 2 2 2 2 2 2 2 2 2 2 2 2 2 63" xfId="38975"/>
    <cellStyle name="Title 2 2 2 2 2 2 2 2 2 2 2 2 2 2 64" xfId="38976"/>
    <cellStyle name="Title 2 2 2 2 2 2 2 2 2 2 2 2 2 2 65" xfId="38977"/>
    <cellStyle name="Title 2 2 2 2 2 2 2 2 2 2 2 2 2 2 66" xfId="38978"/>
    <cellStyle name="Title 2 2 2 2 2 2 2 2 2 2 2 2 2 2 67" xfId="38979"/>
    <cellStyle name="Title 2 2 2 2 2 2 2 2 2 2 2 2 2 2 68" xfId="38980"/>
    <cellStyle name="Title 2 2 2 2 2 2 2 2 2 2 2 2 2 2 69" xfId="38981"/>
    <cellStyle name="Title 2 2 2 2 2 2 2 2 2 2 2 2 2 2 7" xfId="38982"/>
    <cellStyle name="Title 2 2 2 2 2 2 2 2 2 2 2 2 2 2 70" xfId="38983"/>
    <cellStyle name="Title 2 2 2 2 2 2 2 2 2 2 2 2 2 2 71" xfId="38984"/>
    <cellStyle name="Title 2 2 2 2 2 2 2 2 2 2 2 2 2 2 72" xfId="38985"/>
    <cellStyle name="Title 2 2 2 2 2 2 2 2 2 2 2 2 2 2 73" xfId="38986"/>
    <cellStyle name="Title 2 2 2 2 2 2 2 2 2 2 2 2 2 2 74" xfId="38987"/>
    <cellStyle name="Title 2 2 2 2 2 2 2 2 2 2 2 2 2 2 8" xfId="38988"/>
    <cellStyle name="Title 2 2 2 2 2 2 2 2 2 2 2 2 2 2 9" xfId="38989"/>
    <cellStyle name="Title 2 2 2 2 2 2 2 2 2 2 2 2 2 20" xfId="38990"/>
    <cellStyle name="Title 2 2 2 2 2 2 2 2 2 2 2 2 2 21" xfId="38991"/>
    <cellStyle name="Title 2 2 2 2 2 2 2 2 2 2 2 2 2 22" xfId="38992"/>
    <cellStyle name="Title 2 2 2 2 2 2 2 2 2 2 2 2 2 23" xfId="38993"/>
    <cellStyle name="Title 2 2 2 2 2 2 2 2 2 2 2 2 2 24" xfId="38994"/>
    <cellStyle name="Title 2 2 2 2 2 2 2 2 2 2 2 2 2 25" xfId="38995"/>
    <cellStyle name="Title 2 2 2 2 2 2 2 2 2 2 2 2 2 26" xfId="38996"/>
    <cellStyle name="Title 2 2 2 2 2 2 2 2 2 2 2 2 2 27" xfId="38997"/>
    <cellStyle name="Title 2 2 2 2 2 2 2 2 2 2 2 2 2 28" xfId="38998"/>
    <cellStyle name="Title 2 2 2 2 2 2 2 2 2 2 2 2 2 29" xfId="38999"/>
    <cellStyle name="Title 2 2 2 2 2 2 2 2 2 2 2 2 2 3" xfId="39000"/>
    <cellStyle name="Title 2 2 2 2 2 2 2 2 2 2 2 2 2 3 2" xfId="39001"/>
    <cellStyle name="Title 2 2 2 2 2 2 2 2 2 2 2 2 2 30" xfId="39002"/>
    <cellStyle name="Title 2 2 2 2 2 2 2 2 2 2 2 2 2 31" xfId="39003"/>
    <cellStyle name="Title 2 2 2 2 2 2 2 2 2 2 2 2 2 32" xfId="39004"/>
    <cellStyle name="Title 2 2 2 2 2 2 2 2 2 2 2 2 2 33" xfId="39005"/>
    <cellStyle name="Title 2 2 2 2 2 2 2 2 2 2 2 2 2 34" xfId="39006"/>
    <cellStyle name="Title 2 2 2 2 2 2 2 2 2 2 2 2 2 35" xfId="39007"/>
    <cellStyle name="Title 2 2 2 2 2 2 2 2 2 2 2 2 2 36" xfId="39008"/>
    <cellStyle name="Title 2 2 2 2 2 2 2 2 2 2 2 2 2 37" xfId="39009"/>
    <cellStyle name="Title 2 2 2 2 2 2 2 2 2 2 2 2 2 38" xfId="39010"/>
    <cellStyle name="Title 2 2 2 2 2 2 2 2 2 2 2 2 2 39" xfId="39011"/>
    <cellStyle name="Title 2 2 2 2 2 2 2 2 2 2 2 2 2 4" xfId="39012"/>
    <cellStyle name="Title 2 2 2 2 2 2 2 2 2 2 2 2 2 40" xfId="39013"/>
    <cellStyle name="Title 2 2 2 2 2 2 2 2 2 2 2 2 2 41" xfId="39014"/>
    <cellStyle name="Title 2 2 2 2 2 2 2 2 2 2 2 2 2 42" xfId="39015"/>
    <cellStyle name="Title 2 2 2 2 2 2 2 2 2 2 2 2 2 43" xfId="39016"/>
    <cellStyle name="Title 2 2 2 2 2 2 2 2 2 2 2 2 2 44" xfId="39017"/>
    <cellStyle name="Title 2 2 2 2 2 2 2 2 2 2 2 2 2 45" xfId="39018"/>
    <cellStyle name="Title 2 2 2 2 2 2 2 2 2 2 2 2 2 46" xfId="39019"/>
    <cellStyle name="Title 2 2 2 2 2 2 2 2 2 2 2 2 2 47" xfId="39020"/>
    <cellStyle name="Title 2 2 2 2 2 2 2 2 2 2 2 2 2 48" xfId="39021"/>
    <cellStyle name="Title 2 2 2 2 2 2 2 2 2 2 2 2 2 49" xfId="39022"/>
    <cellStyle name="Title 2 2 2 2 2 2 2 2 2 2 2 2 2 5" xfId="39023"/>
    <cellStyle name="Title 2 2 2 2 2 2 2 2 2 2 2 2 2 50" xfId="39024"/>
    <cellStyle name="Title 2 2 2 2 2 2 2 2 2 2 2 2 2 51" xfId="39025"/>
    <cellStyle name="Title 2 2 2 2 2 2 2 2 2 2 2 2 2 52" xfId="39026"/>
    <cellStyle name="Title 2 2 2 2 2 2 2 2 2 2 2 2 2 53" xfId="39027"/>
    <cellStyle name="Title 2 2 2 2 2 2 2 2 2 2 2 2 2 54" xfId="39028"/>
    <cellStyle name="Title 2 2 2 2 2 2 2 2 2 2 2 2 2 55" xfId="39029"/>
    <cellStyle name="Title 2 2 2 2 2 2 2 2 2 2 2 2 2 56" xfId="39030"/>
    <cellStyle name="Title 2 2 2 2 2 2 2 2 2 2 2 2 2 57" xfId="39031"/>
    <cellStyle name="Title 2 2 2 2 2 2 2 2 2 2 2 2 2 58" xfId="39032"/>
    <cellStyle name="Title 2 2 2 2 2 2 2 2 2 2 2 2 2 59" xfId="39033"/>
    <cellStyle name="Title 2 2 2 2 2 2 2 2 2 2 2 2 2 6" xfId="39034"/>
    <cellStyle name="Title 2 2 2 2 2 2 2 2 2 2 2 2 2 60" xfId="39035"/>
    <cellStyle name="Title 2 2 2 2 2 2 2 2 2 2 2 2 2 61" xfId="39036"/>
    <cellStyle name="Title 2 2 2 2 2 2 2 2 2 2 2 2 2 62" xfId="39037"/>
    <cellStyle name="Title 2 2 2 2 2 2 2 2 2 2 2 2 2 63" xfId="39038"/>
    <cellStyle name="Title 2 2 2 2 2 2 2 2 2 2 2 2 2 64" xfId="39039"/>
    <cellStyle name="Title 2 2 2 2 2 2 2 2 2 2 2 2 2 65" xfId="39040"/>
    <cellStyle name="Title 2 2 2 2 2 2 2 2 2 2 2 2 2 66" xfId="39041"/>
    <cellStyle name="Title 2 2 2 2 2 2 2 2 2 2 2 2 2 67" xfId="39042"/>
    <cellStyle name="Title 2 2 2 2 2 2 2 2 2 2 2 2 2 68" xfId="39043"/>
    <cellStyle name="Title 2 2 2 2 2 2 2 2 2 2 2 2 2 69" xfId="39044"/>
    <cellStyle name="Title 2 2 2 2 2 2 2 2 2 2 2 2 2 7" xfId="39045"/>
    <cellStyle name="Title 2 2 2 2 2 2 2 2 2 2 2 2 2 70" xfId="39046"/>
    <cellStyle name="Title 2 2 2 2 2 2 2 2 2 2 2 2 2 71" xfId="39047"/>
    <cellStyle name="Title 2 2 2 2 2 2 2 2 2 2 2 2 2 72" xfId="39048"/>
    <cellStyle name="Title 2 2 2 2 2 2 2 2 2 2 2 2 2 73" xfId="39049"/>
    <cellStyle name="Title 2 2 2 2 2 2 2 2 2 2 2 2 2 74" xfId="39050"/>
    <cellStyle name="Title 2 2 2 2 2 2 2 2 2 2 2 2 2 8" xfId="39051"/>
    <cellStyle name="Title 2 2 2 2 2 2 2 2 2 2 2 2 2 9" xfId="39052"/>
    <cellStyle name="Title 2 2 2 2 2 2 2 2 2 2 2 2 20" xfId="39053"/>
    <cellStyle name="Title 2 2 2 2 2 2 2 2 2 2 2 2 21" xfId="39054"/>
    <cellStyle name="Title 2 2 2 2 2 2 2 2 2 2 2 2 22" xfId="39055"/>
    <cellStyle name="Title 2 2 2 2 2 2 2 2 2 2 2 2 23" xfId="39056"/>
    <cellStyle name="Title 2 2 2 2 2 2 2 2 2 2 2 2 24" xfId="39057"/>
    <cellStyle name="Title 2 2 2 2 2 2 2 2 2 2 2 2 25" xfId="39058"/>
    <cellStyle name="Title 2 2 2 2 2 2 2 2 2 2 2 2 26" xfId="39059"/>
    <cellStyle name="Title 2 2 2 2 2 2 2 2 2 2 2 2 27" xfId="39060"/>
    <cellStyle name="Title 2 2 2 2 2 2 2 2 2 2 2 2 28" xfId="39061"/>
    <cellStyle name="Title 2 2 2 2 2 2 2 2 2 2 2 2 29" xfId="39062"/>
    <cellStyle name="Title 2 2 2 2 2 2 2 2 2 2 2 2 3" xfId="39063"/>
    <cellStyle name="Title 2 2 2 2 2 2 2 2 2 2 2 2 3 2" xfId="39064"/>
    <cellStyle name="Title 2 2 2 2 2 2 2 2 2 2 2 2 30" xfId="39065"/>
    <cellStyle name="Title 2 2 2 2 2 2 2 2 2 2 2 2 31" xfId="39066"/>
    <cellStyle name="Title 2 2 2 2 2 2 2 2 2 2 2 2 32" xfId="39067"/>
    <cellStyle name="Title 2 2 2 2 2 2 2 2 2 2 2 2 33" xfId="39068"/>
    <cellStyle name="Title 2 2 2 2 2 2 2 2 2 2 2 2 34" xfId="39069"/>
    <cellStyle name="Title 2 2 2 2 2 2 2 2 2 2 2 2 35" xfId="39070"/>
    <cellStyle name="Title 2 2 2 2 2 2 2 2 2 2 2 2 36" xfId="39071"/>
    <cellStyle name="Title 2 2 2 2 2 2 2 2 2 2 2 2 37" xfId="39072"/>
    <cellStyle name="Title 2 2 2 2 2 2 2 2 2 2 2 2 38" xfId="39073"/>
    <cellStyle name="Title 2 2 2 2 2 2 2 2 2 2 2 2 39" xfId="39074"/>
    <cellStyle name="Title 2 2 2 2 2 2 2 2 2 2 2 2 4" xfId="39075"/>
    <cellStyle name="Title 2 2 2 2 2 2 2 2 2 2 2 2 40" xfId="39076"/>
    <cellStyle name="Title 2 2 2 2 2 2 2 2 2 2 2 2 41" xfId="39077"/>
    <cellStyle name="Title 2 2 2 2 2 2 2 2 2 2 2 2 42" xfId="39078"/>
    <cellStyle name="Title 2 2 2 2 2 2 2 2 2 2 2 2 43" xfId="39079"/>
    <cellStyle name="Title 2 2 2 2 2 2 2 2 2 2 2 2 44" xfId="39080"/>
    <cellStyle name="Title 2 2 2 2 2 2 2 2 2 2 2 2 45" xfId="39081"/>
    <cellStyle name="Title 2 2 2 2 2 2 2 2 2 2 2 2 46" xfId="39082"/>
    <cellStyle name="Title 2 2 2 2 2 2 2 2 2 2 2 2 47" xfId="39083"/>
    <cellStyle name="Title 2 2 2 2 2 2 2 2 2 2 2 2 48" xfId="39084"/>
    <cellStyle name="Title 2 2 2 2 2 2 2 2 2 2 2 2 49" xfId="39085"/>
    <cellStyle name="Title 2 2 2 2 2 2 2 2 2 2 2 2 5" xfId="39086"/>
    <cellStyle name="Title 2 2 2 2 2 2 2 2 2 2 2 2 50" xfId="39087"/>
    <cellStyle name="Title 2 2 2 2 2 2 2 2 2 2 2 2 51" xfId="39088"/>
    <cellStyle name="Title 2 2 2 2 2 2 2 2 2 2 2 2 52" xfId="39089"/>
    <cellStyle name="Title 2 2 2 2 2 2 2 2 2 2 2 2 53" xfId="39090"/>
    <cellStyle name="Title 2 2 2 2 2 2 2 2 2 2 2 2 54" xfId="39091"/>
    <cellStyle name="Title 2 2 2 2 2 2 2 2 2 2 2 2 55" xfId="39092"/>
    <cellStyle name="Title 2 2 2 2 2 2 2 2 2 2 2 2 56" xfId="39093"/>
    <cellStyle name="Title 2 2 2 2 2 2 2 2 2 2 2 2 57" xfId="39094"/>
    <cellStyle name="Title 2 2 2 2 2 2 2 2 2 2 2 2 58" xfId="39095"/>
    <cellStyle name="Title 2 2 2 2 2 2 2 2 2 2 2 2 59" xfId="39096"/>
    <cellStyle name="Title 2 2 2 2 2 2 2 2 2 2 2 2 6" xfId="39097"/>
    <cellStyle name="Title 2 2 2 2 2 2 2 2 2 2 2 2 60" xfId="39098"/>
    <cellStyle name="Title 2 2 2 2 2 2 2 2 2 2 2 2 61" xfId="39099"/>
    <cellStyle name="Title 2 2 2 2 2 2 2 2 2 2 2 2 62" xfId="39100"/>
    <cellStyle name="Title 2 2 2 2 2 2 2 2 2 2 2 2 63" xfId="39101"/>
    <cellStyle name="Title 2 2 2 2 2 2 2 2 2 2 2 2 64" xfId="39102"/>
    <cellStyle name="Title 2 2 2 2 2 2 2 2 2 2 2 2 65" xfId="39103"/>
    <cellStyle name="Title 2 2 2 2 2 2 2 2 2 2 2 2 66" xfId="39104"/>
    <cellStyle name="Title 2 2 2 2 2 2 2 2 2 2 2 2 67" xfId="39105"/>
    <cellStyle name="Title 2 2 2 2 2 2 2 2 2 2 2 2 68" xfId="39106"/>
    <cellStyle name="Title 2 2 2 2 2 2 2 2 2 2 2 2 69" xfId="39107"/>
    <cellStyle name="Title 2 2 2 2 2 2 2 2 2 2 2 2 7" xfId="39108"/>
    <cellStyle name="Title 2 2 2 2 2 2 2 2 2 2 2 2 70" xfId="39109"/>
    <cellStyle name="Title 2 2 2 2 2 2 2 2 2 2 2 2 71" xfId="39110"/>
    <cellStyle name="Title 2 2 2 2 2 2 2 2 2 2 2 2 72" xfId="39111"/>
    <cellStyle name="Title 2 2 2 2 2 2 2 2 2 2 2 2 73" xfId="39112"/>
    <cellStyle name="Title 2 2 2 2 2 2 2 2 2 2 2 2 74" xfId="39113"/>
    <cellStyle name="Title 2 2 2 2 2 2 2 2 2 2 2 2 75" xfId="39114"/>
    <cellStyle name="Title 2 2 2 2 2 2 2 2 2 2 2 2 76" xfId="39115"/>
    <cellStyle name="Title 2 2 2 2 2 2 2 2 2 2 2 2 77" xfId="39116"/>
    <cellStyle name="Title 2 2 2 2 2 2 2 2 2 2 2 2 78" xfId="39117"/>
    <cellStyle name="Title 2 2 2 2 2 2 2 2 2 2 2 2 79" xfId="39118"/>
    <cellStyle name="Title 2 2 2 2 2 2 2 2 2 2 2 2 8" xfId="39119"/>
    <cellStyle name="Title 2 2 2 2 2 2 2 2 2 2 2 2 80" xfId="39120"/>
    <cellStyle name="Title 2 2 2 2 2 2 2 2 2 2 2 2 81" xfId="39121"/>
    <cellStyle name="Title 2 2 2 2 2 2 2 2 2 2 2 2 82" xfId="39122"/>
    <cellStyle name="Title 2 2 2 2 2 2 2 2 2 2 2 2 83" xfId="39123"/>
    <cellStyle name="Title 2 2 2 2 2 2 2 2 2 2 2 2 84" xfId="39124"/>
    <cellStyle name="Title 2 2 2 2 2 2 2 2 2 2 2 2 85" xfId="39125"/>
    <cellStyle name="Title 2 2 2 2 2 2 2 2 2 2 2 2 86" xfId="39126"/>
    <cellStyle name="Title 2 2 2 2 2 2 2 2 2 2 2 2 87" xfId="39127"/>
    <cellStyle name="Title 2 2 2 2 2 2 2 2 2 2 2 2 88" xfId="39128"/>
    <cellStyle name="Title 2 2 2 2 2 2 2 2 2 2 2 2 9" xfId="39129"/>
    <cellStyle name="Title 2 2 2 2 2 2 2 2 2 2 2 20" xfId="39130"/>
    <cellStyle name="Title 2 2 2 2 2 2 2 2 2 2 2 21" xfId="39131"/>
    <cellStyle name="Title 2 2 2 2 2 2 2 2 2 2 2 22" xfId="39132"/>
    <cellStyle name="Title 2 2 2 2 2 2 2 2 2 2 2 23" xfId="39133"/>
    <cellStyle name="Title 2 2 2 2 2 2 2 2 2 2 2 24" xfId="39134"/>
    <cellStyle name="Title 2 2 2 2 2 2 2 2 2 2 2 25" xfId="39135"/>
    <cellStyle name="Title 2 2 2 2 2 2 2 2 2 2 2 26" xfId="39136"/>
    <cellStyle name="Title 2 2 2 2 2 2 2 2 2 2 2 27" xfId="39137"/>
    <cellStyle name="Title 2 2 2 2 2 2 2 2 2 2 2 28" xfId="39138"/>
    <cellStyle name="Title 2 2 2 2 2 2 2 2 2 2 2 29" xfId="39139"/>
    <cellStyle name="Title 2 2 2 2 2 2 2 2 2 2 2 3" xfId="39140"/>
    <cellStyle name="Title 2 2 2 2 2 2 2 2 2 2 2 3 2" xfId="39141"/>
    <cellStyle name="Title 2 2 2 2 2 2 2 2 2 2 2 30" xfId="39142"/>
    <cellStyle name="Title 2 2 2 2 2 2 2 2 2 2 2 31" xfId="39143"/>
    <cellStyle name="Title 2 2 2 2 2 2 2 2 2 2 2 32" xfId="39144"/>
    <cellStyle name="Title 2 2 2 2 2 2 2 2 2 2 2 33" xfId="39145"/>
    <cellStyle name="Title 2 2 2 2 2 2 2 2 2 2 2 34" xfId="39146"/>
    <cellStyle name="Title 2 2 2 2 2 2 2 2 2 2 2 35" xfId="39147"/>
    <cellStyle name="Title 2 2 2 2 2 2 2 2 2 2 2 36" xfId="39148"/>
    <cellStyle name="Title 2 2 2 2 2 2 2 2 2 2 2 37" xfId="39149"/>
    <cellStyle name="Title 2 2 2 2 2 2 2 2 2 2 2 38" xfId="39150"/>
    <cellStyle name="Title 2 2 2 2 2 2 2 2 2 2 2 39" xfId="39151"/>
    <cellStyle name="Title 2 2 2 2 2 2 2 2 2 2 2 4" xfId="39152"/>
    <cellStyle name="Title 2 2 2 2 2 2 2 2 2 2 2 40" xfId="39153"/>
    <cellStyle name="Title 2 2 2 2 2 2 2 2 2 2 2 41" xfId="39154"/>
    <cellStyle name="Title 2 2 2 2 2 2 2 2 2 2 2 42" xfId="39155"/>
    <cellStyle name="Title 2 2 2 2 2 2 2 2 2 2 2 43" xfId="39156"/>
    <cellStyle name="Title 2 2 2 2 2 2 2 2 2 2 2 44" xfId="39157"/>
    <cellStyle name="Title 2 2 2 2 2 2 2 2 2 2 2 45" xfId="39158"/>
    <cellStyle name="Title 2 2 2 2 2 2 2 2 2 2 2 46" xfId="39159"/>
    <cellStyle name="Title 2 2 2 2 2 2 2 2 2 2 2 47" xfId="39160"/>
    <cellStyle name="Title 2 2 2 2 2 2 2 2 2 2 2 48" xfId="39161"/>
    <cellStyle name="Title 2 2 2 2 2 2 2 2 2 2 2 49" xfId="39162"/>
    <cellStyle name="Title 2 2 2 2 2 2 2 2 2 2 2 5" xfId="39163"/>
    <cellStyle name="Title 2 2 2 2 2 2 2 2 2 2 2 50" xfId="39164"/>
    <cellStyle name="Title 2 2 2 2 2 2 2 2 2 2 2 51" xfId="39165"/>
    <cellStyle name="Title 2 2 2 2 2 2 2 2 2 2 2 52" xfId="39166"/>
    <cellStyle name="Title 2 2 2 2 2 2 2 2 2 2 2 53" xfId="39167"/>
    <cellStyle name="Title 2 2 2 2 2 2 2 2 2 2 2 54" xfId="39168"/>
    <cellStyle name="Title 2 2 2 2 2 2 2 2 2 2 2 55" xfId="39169"/>
    <cellStyle name="Title 2 2 2 2 2 2 2 2 2 2 2 56" xfId="39170"/>
    <cellStyle name="Title 2 2 2 2 2 2 2 2 2 2 2 57" xfId="39171"/>
    <cellStyle name="Title 2 2 2 2 2 2 2 2 2 2 2 58" xfId="39172"/>
    <cellStyle name="Title 2 2 2 2 2 2 2 2 2 2 2 59" xfId="39173"/>
    <cellStyle name="Title 2 2 2 2 2 2 2 2 2 2 2 6" xfId="39174"/>
    <cellStyle name="Title 2 2 2 2 2 2 2 2 2 2 2 60" xfId="39175"/>
    <cellStyle name="Title 2 2 2 2 2 2 2 2 2 2 2 61" xfId="39176"/>
    <cellStyle name="Title 2 2 2 2 2 2 2 2 2 2 2 62" xfId="39177"/>
    <cellStyle name="Title 2 2 2 2 2 2 2 2 2 2 2 63" xfId="39178"/>
    <cellStyle name="Title 2 2 2 2 2 2 2 2 2 2 2 64" xfId="39179"/>
    <cellStyle name="Title 2 2 2 2 2 2 2 2 2 2 2 65" xfId="39180"/>
    <cellStyle name="Title 2 2 2 2 2 2 2 2 2 2 2 66" xfId="39181"/>
    <cellStyle name="Title 2 2 2 2 2 2 2 2 2 2 2 67" xfId="39182"/>
    <cellStyle name="Title 2 2 2 2 2 2 2 2 2 2 2 68" xfId="39183"/>
    <cellStyle name="Title 2 2 2 2 2 2 2 2 2 2 2 69" xfId="39184"/>
    <cellStyle name="Title 2 2 2 2 2 2 2 2 2 2 2 7" xfId="39185"/>
    <cellStyle name="Title 2 2 2 2 2 2 2 2 2 2 2 70" xfId="39186"/>
    <cellStyle name="Title 2 2 2 2 2 2 2 2 2 2 2 71" xfId="39187"/>
    <cellStyle name="Title 2 2 2 2 2 2 2 2 2 2 2 72" xfId="39188"/>
    <cellStyle name="Title 2 2 2 2 2 2 2 2 2 2 2 73" xfId="39189"/>
    <cellStyle name="Title 2 2 2 2 2 2 2 2 2 2 2 74" xfId="39190"/>
    <cellStyle name="Title 2 2 2 2 2 2 2 2 2 2 2 75" xfId="39191"/>
    <cellStyle name="Title 2 2 2 2 2 2 2 2 2 2 2 76" xfId="39192"/>
    <cellStyle name="Title 2 2 2 2 2 2 2 2 2 2 2 77" xfId="39193"/>
    <cellStyle name="Title 2 2 2 2 2 2 2 2 2 2 2 78" xfId="39194"/>
    <cellStyle name="Title 2 2 2 2 2 2 2 2 2 2 2 79" xfId="39195"/>
    <cellStyle name="Title 2 2 2 2 2 2 2 2 2 2 2 8" xfId="39196"/>
    <cellStyle name="Title 2 2 2 2 2 2 2 2 2 2 2 80" xfId="39197"/>
    <cellStyle name="Title 2 2 2 2 2 2 2 2 2 2 2 81" xfId="39198"/>
    <cellStyle name="Title 2 2 2 2 2 2 2 2 2 2 2 82" xfId="39199"/>
    <cellStyle name="Title 2 2 2 2 2 2 2 2 2 2 2 83" xfId="39200"/>
    <cellStyle name="Title 2 2 2 2 2 2 2 2 2 2 2 84" xfId="39201"/>
    <cellStyle name="Title 2 2 2 2 2 2 2 2 2 2 2 85" xfId="39202"/>
    <cellStyle name="Title 2 2 2 2 2 2 2 2 2 2 2 86" xfId="39203"/>
    <cellStyle name="Title 2 2 2 2 2 2 2 2 2 2 2 87" xfId="39204"/>
    <cellStyle name="Title 2 2 2 2 2 2 2 2 2 2 2 88" xfId="39205"/>
    <cellStyle name="Title 2 2 2 2 2 2 2 2 2 2 2 9" xfId="39206"/>
    <cellStyle name="Title 2 2 2 2 2 2 2 2 2 2 20" xfId="39207"/>
    <cellStyle name="Title 2 2 2 2 2 2 2 2 2 2 20 2" xfId="39208"/>
    <cellStyle name="Title 2 2 2 2 2 2 2 2 2 2 21" xfId="39209"/>
    <cellStyle name="Title 2 2 2 2 2 2 2 2 2 2 21 2" xfId="39210"/>
    <cellStyle name="Title 2 2 2 2 2 2 2 2 2 2 22" xfId="39211"/>
    <cellStyle name="Title 2 2 2 2 2 2 2 2 2 2 22 2" xfId="39212"/>
    <cellStyle name="Title 2 2 2 2 2 2 2 2 2 2 23" xfId="39213"/>
    <cellStyle name="Title 2 2 2 2 2 2 2 2 2 2 23 2" xfId="39214"/>
    <cellStyle name="Title 2 2 2 2 2 2 2 2 2 2 24" xfId="39215"/>
    <cellStyle name="Title 2 2 2 2 2 2 2 2 2 2 24 2" xfId="39216"/>
    <cellStyle name="Title 2 2 2 2 2 2 2 2 2 2 25" xfId="39217"/>
    <cellStyle name="Title 2 2 2 2 2 2 2 2 2 2 25 2" xfId="39218"/>
    <cellStyle name="Title 2 2 2 2 2 2 2 2 2 2 26" xfId="39219"/>
    <cellStyle name="Title 2 2 2 2 2 2 2 2 2 2 26 2" xfId="39220"/>
    <cellStyle name="Title 2 2 2 2 2 2 2 2 2 2 27" xfId="39221"/>
    <cellStyle name="Title 2 2 2 2 2 2 2 2 2 2 27 2" xfId="39222"/>
    <cellStyle name="Title 2 2 2 2 2 2 2 2 2 2 28" xfId="39223"/>
    <cellStyle name="Title 2 2 2 2 2 2 2 2 2 2 28 2" xfId="39224"/>
    <cellStyle name="Title 2 2 2 2 2 2 2 2 2 2 29" xfId="39225"/>
    <cellStyle name="Title 2 2 2 2 2 2 2 2 2 2 29 2" xfId="39226"/>
    <cellStyle name="Title 2 2 2 2 2 2 2 2 2 2 3" xfId="39227"/>
    <cellStyle name="Title 2 2 2 2 2 2 2 2 2 2 3 2" xfId="39228"/>
    <cellStyle name="Title 2 2 2 2 2 2 2 2 2 2 30" xfId="39229"/>
    <cellStyle name="Title 2 2 2 2 2 2 2 2 2 2 30 2" xfId="39230"/>
    <cellStyle name="Title 2 2 2 2 2 2 2 2 2 2 31" xfId="39231"/>
    <cellStyle name="Title 2 2 2 2 2 2 2 2 2 2 31 2" xfId="39232"/>
    <cellStyle name="Title 2 2 2 2 2 2 2 2 2 2 32" xfId="39233"/>
    <cellStyle name="Title 2 2 2 2 2 2 2 2 2 2 32 2" xfId="39234"/>
    <cellStyle name="Title 2 2 2 2 2 2 2 2 2 2 33" xfId="39235"/>
    <cellStyle name="Title 2 2 2 2 2 2 2 2 2 2 33 2" xfId="39236"/>
    <cellStyle name="Title 2 2 2 2 2 2 2 2 2 2 34" xfId="39237"/>
    <cellStyle name="Title 2 2 2 2 2 2 2 2 2 2 34 2" xfId="39238"/>
    <cellStyle name="Title 2 2 2 2 2 2 2 2 2 2 35" xfId="39239"/>
    <cellStyle name="Title 2 2 2 2 2 2 2 2 2 2 35 2" xfId="39240"/>
    <cellStyle name="Title 2 2 2 2 2 2 2 2 2 2 36" xfId="39241"/>
    <cellStyle name="Title 2 2 2 2 2 2 2 2 2 2 36 2" xfId="39242"/>
    <cellStyle name="Title 2 2 2 2 2 2 2 2 2 2 37" xfId="39243"/>
    <cellStyle name="Title 2 2 2 2 2 2 2 2 2 2 37 2" xfId="39244"/>
    <cellStyle name="Title 2 2 2 2 2 2 2 2 2 2 38" xfId="39245"/>
    <cellStyle name="Title 2 2 2 2 2 2 2 2 2 2 38 2" xfId="39246"/>
    <cellStyle name="Title 2 2 2 2 2 2 2 2 2 2 39" xfId="39247"/>
    <cellStyle name="Title 2 2 2 2 2 2 2 2 2 2 39 2" xfId="39248"/>
    <cellStyle name="Title 2 2 2 2 2 2 2 2 2 2 4" xfId="39249"/>
    <cellStyle name="Title 2 2 2 2 2 2 2 2 2 2 4 2" xfId="39250"/>
    <cellStyle name="Title 2 2 2 2 2 2 2 2 2 2 40" xfId="39251"/>
    <cellStyle name="Title 2 2 2 2 2 2 2 2 2 2 40 2" xfId="39252"/>
    <cellStyle name="Title 2 2 2 2 2 2 2 2 2 2 41" xfId="39253"/>
    <cellStyle name="Title 2 2 2 2 2 2 2 2 2 2 41 2" xfId="39254"/>
    <cellStyle name="Title 2 2 2 2 2 2 2 2 2 2 42" xfId="39255"/>
    <cellStyle name="Title 2 2 2 2 2 2 2 2 2 2 42 2" xfId="39256"/>
    <cellStyle name="Title 2 2 2 2 2 2 2 2 2 2 43" xfId="39257"/>
    <cellStyle name="Title 2 2 2 2 2 2 2 2 2 2 43 2" xfId="39258"/>
    <cellStyle name="Title 2 2 2 2 2 2 2 2 2 2 44" xfId="39259"/>
    <cellStyle name="Title 2 2 2 2 2 2 2 2 2 2 44 2" xfId="39260"/>
    <cellStyle name="Title 2 2 2 2 2 2 2 2 2 2 45" xfId="39261"/>
    <cellStyle name="Title 2 2 2 2 2 2 2 2 2 2 46" xfId="39262"/>
    <cellStyle name="Title 2 2 2 2 2 2 2 2 2 2 47" xfId="39263"/>
    <cellStyle name="Title 2 2 2 2 2 2 2 2 2 2 48" xfId="39264"/>
    <cellStyle name="Title 2 2 2 2 2 2 2 2 2 2 49" xfId="39265"/>
    <cellStyle name="Title 2 2 2 2 2 2 2 2 2 2 5" xfId="39266"/>
    <cellStyle name="Title 2 2 2 2 2 2 2 2 2 2 5 2" xfId="39267"/>
    <cellStyle name="Title 2 2 2 2 2 2 2 2 2 2 50" xfId="39268"/>
    <cellStyle name="Title 2 2 2 2 2 2 2 2 2 2 51" xfId="39269"/>
    <cellStyle name="Title 2 2 2 2 2 2 2 2 2 2 52" xfId="39270"/>
    <cellStyle name="Title 2 2 2 2 2 2 2 2 2 2 53" xfId="39271"/>
    <cellStyle name="Title 2 2 2 2 2 2 2 2 2 2 54" xfId="39272"/>
    <cellStyle name="Title 2 2 2 2 2 2 2 2 2 2 55" xfId="39273"/>
    <cellStyle name="Title 2 2 2 2 2 2 2 2 2 2 56" xfId="39274"/>
    <cellStyle name="Title 2 2 2 2 2 2 2 2 2 2 57" xfId="39275"/>
    <cellStyle name="Title 2 2 2 2 2 2 2 2 2 2 58" xfId="39276"/>
    <cellStyle name="Title 2 2 2 2 2 2 2 2 2 2 59" xfId="39277"/>
    <cellStyle name="Title 2 2 2 2 2 2 2 2 2 2 6" xfId="39278"/>
    <cellStyle name="Title 2 2 2 2 2 2 2 2 2 2 6 2" xfId="39279"/>
    <cellStyle name="Title 2 2 2 2 2 2 2 2 2 2 60" xfId="39280"/>
    <cellStyle name="Title 2 2 2 2 2 2 2 2 2 2 61" xfId="39281"/>
    <cellStyle name="Title 2 2 2 2 2 2 2 2 2 2 62" xfId="39282"/>
    <cellStyle name="Title 2 2 2 2 2 2 2 2 2 2 63" xfId="39283"/>
    <cellStyle name="Title 2 2 2 2 2 2 2 2 2 2 64" xfId="39284"/>
    <cellStyle name="Title 2 2 2 2 2 2 2 2 2 2 65" xfId="39285"/>
    <cellStyle name="Title 2 2 2 2 2 2 2 2 2 2 66" xfId="39286"/>
    <cellStyle name="Title 2 2 2 2 2 2 2 2 2 2 67" xfId="39287"/>
    <cellStyle name="Title 2 2 2 2 2 2 2 2 2 2 68" xfId="39288"/>
    <cellStyle name="Title 2 2 2 2 2 2 2 2 2 2 69" xfId="39289"/>
    <cellStyle name="Title 2 2 2 2 2 2 2 2 2 2 7" xfId="39290"/>
    <cellStyle name="Title 2 2 2 2 2 2 2 2 2 2 7 2" xfId="39291"/>
    <cellStyle name="Title 2 2 2 2 2 2 2 2 2 2 70" xfId="39292"/>
    <cellStyle name="Title 2 2 2 2 2 2 2 2 2 2 71" xfId="39293"/>
    <cellStyle name="Title 2 2 2 2 2 2 2 2 2 2 72" xfId="39294"/>
    <cellStyle name="Title 2 2 2 2 2 2 2 2 2 2 73" xfId="39295"/>
    <cellStyle name="Title 2 2 2 2 2 2 2 2 2 2 74" xfId="39296"/>
    <cellStyle name="Title 2 2 2 2 2 2 2 2 2 2 75" xfId="39297"/>
    <cellStyle name="Title 2 2 2 2 2 2 2 2 2 2 76" xfId="39298"/>
    <cellStyle name="Title 2 2 2 2 2 2 2 2 2 2 77" xfId="39299"/>
    <cellStyle name="Title 2 2 2 2 2 2 2 2 2 2 78" xfId="39300"/>
    <cellStyle name="Title 2 2 2 2 2 2 2 2 2 2 79" xfId="39301"/>
    <cellStyle name="Title 2 2 2 2 2 2 2 2 2 2 8" xfId="39302"/>
    <cellStyle name="Title 2 2 2 2 2 2 2 2 2 2 8 2" xfId="39303"/>
    <cellStyle name="Title 2 2 2 2 2 2 2 2 2 2 80" xfId="39304"/>
    <cellStyle name="Title 2 2 2 2 2 2 2 2 2 2 81" xfId="39305"/>
    <cellStyle name="Title 2 2 2 2 2 2 2 2 2 2 82" xfId="39306"/>
    <cellStyle name="Title 2 2 2 2 2 2 2 2 2 2 83" xfId="39307"/>
    <cellStyle name="Title 2 2 2 2 2 2 2 2 2 2 84" xfId="39308"/>
    <cellStyle name="Title 2 2 2 2 2 2 2 2 2 2 85" xfId="39309"/>
    <cellStyle name="Title 2 2 2 2 2 2 2 2 2 2 86" xfId="39310"/>
    <cellStyle name="Title 2 2 2 2 2 2 2 2 2 2 87" xfId="39311"/>
    <cellStyle name="Title 2 2 2 2 2 2 2 2 2 2 88" xfId="39312"/>
    <cellStyle name="Title 2 2 2 2 2 2 2 2 2 2 89" xfId="39313"/>
    <cellStyle name="Title 2 2 2 2 2 2 2 2 2 2 9" xfId="39314"/>
    <cellStyle name="Title 2 2 2 2 2 2 2 2 2 2 9 2" xfId="39315"/>
    <cellStyle name="Title 2 2 2 2 2 2 2 2 2 2 90" xfId="39316"/>
    <cellStyle name="Title 2 2 2 2 2 2 2 2 2 2 91" xfId="39317"/>
    <cellStyle name="Title 2 2 2 2 2 2 2 2 2 2 92" xfId="39318"/>
    <cellStyle name="Title 2 2 2 2 2 2 2 2 2 2 93" xfId="39319"/>
    <cellStyle name="Title 2 2 2 2 2 2 2 2 2 2 94" xfId="39320"/>
    <cellStyle name="Title 2 2 2 2 2 2 2 2 2 2 95" xfId="39321"/>
    <cellStyle name="Title 2 2 2 2 2 2 2 2 2 2 96" xfId="39322"/>
    <cellStyle name="Title 2 2 2 2 2 2 2 2 2 2 97" xfId="39323"/>
    <cellStyle name="Title 2 2 2 2 2 2 2 2 2 2 98" xfId="39324"/>
    <cellStyle name="Title 2 2 2 2 2 2 2 2 2 20" xfId="39325"/>
    <cellStyle name="Title 2 2 2 2 2 2 2 2 2 20 2" xfId="39326"/>
    <cellStyle name="Title 2 2 2 2 2 2 2 2 2 21" xfId="39327"/>
    <cellStyle name="Title 2 2 2 2 2 2 2 2 2 21 2" xfId="39328"/>
    <cellStyle name="Title 2 2 2 2 2 2 2 2 2 22" xfId="39329"/>
    <cellStyle name="Title 2 2 2 2 2 2 2 2 2 22 2" xfId="39330"/>
    <cellStyle name="Title 2 2 2 2 2 2 2 2 2 23" xfId="39331"/>
    <cellStyle name="Title 2 2 2 2 2 2 2 2 2 23 2" xfId="39332"/>
    <cellStyle name="Title 2 2 2 2 2 2 2 2 2 24" xfId="39333"/>
    <cellStyle name="Title 2 2 2 2 2 2 2 2 2 24 2" xfId="39334"/>
    <cellStyle name="Title 2 2 2 2 2 2 2 2 2 25" xfId="39335"/>
    <cellStyle name="Title 2 2 2 2 2 2 2 2 2 25 2" xfId="39336"/>
    <cellStyle name="Title 2 2 2 2 2 2 2 2 2 26" xfId="39337"/>
    <cellStyle name="Title 2 2 2 2 2 2 2 2 2 26 2" xfId="39338"/>
    <cellStyle name="Title 2 2 2 2 2 2 2 2 2 27" xfId="39339"/>
    <cellStyle name="Title 2 2 2 2 2 2 2 2 2 27 2" xfId="39340"/>
    <cellStyle name="Title 2 2 2 2 2 2 2 2 2 28" xfId="39341"/>
    <cellStyle name="Title 2 2 2 2 2 2 2 2 2 28 2" xfId="39342"/>
    <cellStyle name="Title 2 2 2 2 2 2 2 2 2 29" xfId="39343"/>
    <cellStyle name="Title 2 2 2 2 2 2 2 2 2 29 2" xfId="39344"/>
    <cellStyle name="Title 2 2 2 2 2 2 2 2 2 3" xfId="39345"/>
    <cellStyle name="Title 2 2 2 2 2 2 2 2 2 3 2" xfId="39346"/>
    <cellStyle name="Title 2 2 2 2 2 2 2 2 2 30" xfId="39347"/>
    <cellStyle name="Title 2 2 2 2 2 2 2 2 2 30 2" xfId="39348"/>
    <cellStyle name="Title 2 2 2 2 2 2 2 2 2 31" xfId="39349"/>
    <cellStyle name="Title 2 2 2 2 2 2 2 2 2 31 2" xfId="39350"/>
    <cellStyle name="Title 2 2 2 2 2 2 2 2 2 32" xfId="39351"/>
    <cellStyle name="Title 2 2 2 2 2 2 2 2 2 32 2" xfId="39352"/>
    <cellStyle name="Title 2 2 2 2 2 2 2 2 2 33" xfId="39353"/>
    <cellStyle name="Title 2 2 2 2 2 2 2 2 2 33 2" xfId="39354"/>
    <cellStyle name="Title 2 2 2 2 2 2 2 2 2 34" xfId="39355"/>
    <cellStyle name="Title 2 2 2 2 2 2 2 2 2 34 2" xfId="39356"/>
    <cellStyle name="Title 2 2 2 2 2 2 2 2 2 35" xfId="39357"/>
    <cellStyle name="Title 2 2 2 2 2 2 2 2 2 35 2" xfId="39358"/>
    <cellStyle name="Title 2 2 2 2 2 2 2 2 2 36" xfId="39359"/>
    <cellStyle name="Title 2 2 2 2 2 2 2 2 2 36 2" xfId="39360"/>
    <cellStyle name="Title 2 2 2 2 2 2 2 2 2 37" xfId="39361"/>
    <cellStyle name="Title 2 2 2 2 2 2 2 2 2 37 2" xfId="39362"/>
    <cellStyle name="Title 2 2 2 2 2 2 2 2 2 38" xfId="39363"/>
    <cellStyle name="Title 2 2 2 2 2 2 2 2 2 38 2" xfId="39364"/>
    <cellStyle name="Title 2 2 2 2 2 2 2 2 2 39" xfId="39365"/>
    <cellStyle name="Title 2 2 2 2 2 2 2 2 2 39 2" xfId="39366"/>
    <cellStyle name="Title 2 2 2 2 2 2 2 2 2 4" xfId="39367"/>
    <cellStyle name="Title 2 2 2 2 2 2 2 2 2 4 10" xfId="39368"/>
    <cellStyle name="Title 2 2 2 2 2 2 2 2 2 4 11" xfId="39369"/>
    <cellStyle name="Title 2 2 2 2 2 2 2 2 2 4 12" xfId="39370"/>
    <cellStyle name="Title 2 2 2 2 2 2 2 2 2 4 13" xfId="39371"/>
    <cellStyle name="Title 2 2 2 2 2 2 2 2 2 4 14" xfId="39372"/>
    <cellStyle name="Title 2 2 2 2 2 2 2 2 2 4 15" xfId="39373"/>
    <cellStyle name="Title 2 2 2 2 2 2 2 2 2 4 16" xfId="39374"/>
    <cellStyle name="Title 2 2 2 2 2 2 2 2 2 4 17" xfId="39375"/>
    <cellStyle name="Title 2 2 2 2 2 2 2 2 2 4 18" xfId="39376"/>
    <cellStyle name="Title 2 2 2 2 2 2 2 2 2 4 19" xfId="39377"/>
    <cellStyle name="Title 2 2 2 2 2 2 2 2 2 4 2" xfId="39378"/>
    <cellStyle name="Title 2 2 2 2 2 2 2 2 2 4 2 10" xfId="39379"/>
    <cellStyle name="Title 2 2 2 2 2 2 2 2 2 4 2 11" xfId="39380"/>
    <cellStyle name="Title 2 2 2 2 2 2 2 2 2 4 2 12" xfId="39381"/>
    <cellStyle name="Title 2 2 2 2 2 2 2 2 2 4 2 13" xfId="39382"/>
    <cellStyle name="Title 2 2 2 2 2 2 2 2 2 4 2 14" xfId="39383"/>
    <cellStyle name="Title 2 2 2 2 2 2 2 2 2 4 2 15" xfId="39384"/>
    <cellStyle name="Title 2 2 2 2 2 2 2 2 2 4 2 16" xfId="39385"/>
    <cellStyle name="Title 2 2 2 2 2 2 2 2 2 4 2 17" xfId="39386"/>
    <cellStyle name="Title 2 2 2 2 2 2 2 2 2 4 2 18" xfId="39387"/>
    <cellStyle name="Title 2 2 2 2 2 2 2 2 2 4 2 19" xfId="39388"/>
    <cellStyle name="Title 2 2 2 2 2 2 2 2 2 4 2 2" xfId="39389"/>
    <cellStyle name="Title 2 2 2 2 2 2 2 2 2 4 2 2 2" xfId="39390"/>
    <cellStyle name="Title 2 2 2 2 2 2 2 2 2 4 2 20" xfId="39391"/>
    <cellStyle name="Title 2 2 2 2 2 2 2 2 2 4 2 21" xfId="39392"/>
    <cellStyle name="Title 2 2 2 2 2 2 2 2 2 4 2 22" xfId="39393"/>
    <cellStyle name="Title 2 2 2 2 2 2 2 2 2 4 2 23" xfId="39394"/>
    <cellStyle name="Title 2 2 2 2 2 2 2 2 2 4 2 24" xfId="39395"/>
    <cellStyle name="Title 2 2 2 2 2 2 2 2 2 4 2 25" xfId="39396"/>
    <cellStyle name="Title 2 2 2 2 2 2 2 2 2 4 2 26" xfId="39397"/>
    <cellStyle name="Title 2 2 2 2 2 2 2 2 2 4 2 27" xfId="39398"/>
    <cellStyle name="Title 2 2 2 2 2 2 2 2 2 4 2 28" xfId="39399"/>
    <cellStyle name="Title 2 2 2 2 2 2 2 2 2 4 2 29" xfId="39400"/>
    <cellStyle name="Title 2 2 2 2 2 2 2 2 2 4 2 3" xfId="39401"/>
    <cellStyle name="Title 2 2 2 2 2 2 2 2 2 4 2 30" xfId="39402"/>
    <cellStyle name="Title 2 2 2 2 2 2 2 2 2 4 2 31" xfId="39403"/>
    <cellStyle name="Title 2 2 2 2 2 2 2 2 2 4 2 32" xfId="39404"/>
    <cellStyle name="Title 2 2 2 2 2 2 2 2 2 4 2 33" xfId="39405"/>
    <cellStyle name="Title 2 2 2 2 2 2 2 2 2 4 2 34" xfId="39406"/>
    <cellStyle name="Title 2 2 2 2 2 2 2 2 2 4 2 35" xfId="39407"/>
    <cellStyle name="Title 2 2 2 2 2 2 2 2 2 4 2 36" xfId="39408"/>
    <cellStyle name="Title 2 2 2 2 2 2 2 2 2 4 2 37" xfId="39409"/>
    <cellStyle name="Title 2 2 2 2 2 2 2 2 2 4 2 38" xfId="39410"/>
    <cellStyle name="Title 2 2 2 2 2 2 2 2 2 4 2 39" xfId="39411"/>
    <cellStyle name="Title 2 2 2 2 2 2 2 2 2 4 2 4" xfId="39412"/>
    <cellStyle name="Title 2 2 2 2 2 2 2 2 2 4 2 40" xfId="39413"/>
    <cellStyle name="Title 2 2 2 2 2 2 2 2 2 4 2 41" xfId="39414"/>
    <cellStyle name="Title 2 2 2 2 2 2 2 2 2 4 2 42" xfId="39415"/>
    <cellStyle name="Title 2 2 2 2 2 2 2 2 2 4 2 43" xfId="39416"/>
    <cellStyle name="Title 2 2 2 2 2 2 2 2 2 4 2 44" xfId="39417"/>
    <cellStyle name="Title 2 2 2 2 2 2 2 2 2 4 2 45" xfId="39418"/>
    <cellStyle name="Title 2 2 2 2 2 2 2 2 2 4 2 46" xfId="39419"/>
    <cellStyle name="Title 2 2 2 2 2 2 2 2 2 4 2 47" xfId="39420"/>
    <cellStyle name="Title 2 2 2 2 2 2 2 2 2 4 2 48" xfId="39421"/>
    <cellStyle name="Title 2 2 2 2 2 2 2 2 2 4 2 49" xfId="39422"/>
    <cellStyle name="Title 2 2 2 2 2 2 2 2 2 4 2 5" xfId="39423"/>
    <cellStyle name="Title 2 2 2 2 2 2 2 2 2 4 2 50" xfId="39424"/>
    <cellStyle name="Title 2 2 2 2 2 2 2 2 2 4 2 51" xfId="39425"/>
    <cellStyle name="Title 2 2 2 2 2 2 2 2 2 4 2 52" xfId="39426"/>
    <cellStyle name="Title 2 2 2 2 2 2 2 2 2 4 2 53" xfId="39427"/>
    <cellStyle name="Title 2 2 2 2 2 2 2 2 2 4 2 54" xfId="39428"/>
    <cellStyle name="Title 2 2 2 2 2 2 2 2 2 4 2 55" xfId="39429"/>
    <cellStyle name="Title 2 2 2 2 2 2 2 2 2 4 2 56" xfId="39430"/>
    <cellStyle name="Title 2 2 2 2 2 2 2 2 2 4 2 57" xfId="39431"/>
    <cellStyle name="Title 2 2 2 2 2 2 2 2 2 4 2 58" xfId="39432"/>
    <cellStyle name="Title 2 2 2 2 2 2 2 2 2 4 2 59" xfId="39433"/>
    <cellStyle name="Title 2 2 2 2 2 2 2 2 2 4 2 6" xfId="39434"/>
    <cellStyle name="Title 2 2 2 2 2 2 2 2 2 4 2 60" xfId="39435"/>
    <cellStyle name="Title 2 2 2 2 2 2 2 2 2 4 2 61" xfId="39436"/>
    <cellStyle name="Title 2 2 2 2 2 2 2 2 2 4 2 62" xfId="39437"/>
    <cellStyle name="Title 2 2 2 2 2 2 2 2 2 4 2 63" xfId="39438"/>
    <cellStyle name="Title 2 2 2 2 2 2 2 2 2 4 2 64" xfId="39439"/>
    <cellStyle name="Title 2 2 2 2 2 2 2 2 2 4 2 65" xfId="39440"/>
    <cellStyle name="Title 2 2 2 2 2 2 2 2 2 4 2 66" xfId="39441"/>
    <cellStyle name="Title 2 2 2 2 2 2 2 2 2 4 2 67" xfId="39442"/>
    <cellStyle name="Title 2 2 2 2 2 2 2 2 2 4 2 68" xfId="39443"/>
    <cellStyle name="Title 2 2 2 2 2 2 2 2 2 4 2 69" xfId="39444"/>
    <cellStyle name="Title 2 2 2 2 2 2 2 2 2 4 2 7" xfId="39445"/>
    <cellStyle name="Title 2 2 2 2 2 2 2 2 2 4 2 70" xfId="39446"/>
    <cellStyle name="Title 2 2 2 2 2 2 2 2 2 4 2 71" xfId="39447"/>
    <cellStyle name="Title 2 2 2 2 2 2 2 2 2 4 2 72" xfId="39448"/>
    <cellStyle name="Title 2 2 2 2 2 2 2 2 2 4 2 73" xfId="39449"/>
    <cellStyle name="Title 2 2 2 2 2 2 2 2 2 4 2 74" xfId="39450"/>
    <cellStyle name="Title 2 2 2 2 2 2 2 2 2 4 2 8" xfId="39451"/>
    <cellStyle name="Title 2 2 2 2 2 2 2 2 2 4 2 9" xfId="39452"/>
    <cellStyle name="Title 2 2 2 2 2 2 2 2 2 4 20" xfId="39453"/>
    <cellStyle name="Title 2 2 2 2 2 2 2 2 2 4 21" xfId="39454"/>
    <cellStyle name="Title 2 2 2 2 2 2 2 2 2 4 22" xfId="39455"/>
    <cellStyle name="Title 2 2 2 2 2 2 2 2 2 4 23" xfId="39456"/>
    <cellStyle name="Title 2 2 2 2 2 2 2 2 2 4 24" xfId="39457"/>
    <cellStyle name="Title 2 2 2 2 2 2 2 2 2 4 25" xfId="39458"/>
    <cellStyle name="Title 2 2 2 2 2 2 2 2 2 4 26" xfId="39459"/>
    <cellStyle name="Title 2 2 2 2 2 2 2 2 2 4 27" xfId="39460"/>
    <cellStyle name="Title 2 2 2 2 2 2 2 2 2 4 28" xfId="39461"/>
    <cellStyle name="Title 2 2 2 2 2 2 2 2 2 4 29" xfId="39462"/>
    <cellStyle name="Title 2 2 2 2 2 2 2 2 2 4 3" xfId="39463"/>
    <cellStyle name="Title 2 2 2 2 2 2 2 2 2 4 3 2" xfId="39464"/>
    <cellStyle name="Title 2 2 2 2 2 2 2 2 2 4 30" xfId="39465"/>
    <cellStyle name="Title 2 2 2 2 2 2 2 2 2 4 31" xfId="39466"/>
    <cellStyle name="Title 2 2 2 2 2 2 2 2 2 4 32" xfId="39467"/>
    <cellStyle name="Title 2 2 2 2 2 2 2 2 2 4 33" xfId="39468"/>
    <cellStyle name="Title 2 2 2 2 2 2 2 2 2 4 34" xfId="39469"/>
    <cellStyle name="Title 2 2 2 2 2 2 2 2 2 4 35" xfId="39470"/>
    <cellStyle name="Title 2 2 2 2 2 2 2 2 2 4 36" xfId="39471"/>
    <cellStyle name="Title 2 2 2 2 2 2 2 2 2 4 37" xfId="39472"/>
    <cellStyle name="Title 2 2 2 2 2 2 2 2 2 4 38" xfId="39473"/>
    <cellStyle name="Title 2 2 2 2 2 2 2 2 2 4 39" xfId="39474"/>
    <cellStyle name="Title 2 2 2 2 2 2 2 2 2 4 4" xfId="39475"/>
    <cellStyle name="Title 2 2 2 2 2 2 2 2 2 4 40" xfId="39476"/>
    <cellStyle name="Title 2 2 2 2 2 2 2 2 2 4 41" xfId="39477"/>
    <cellStyle name="Title 2 2 2 2 2 2 2 2 2 4 42" xfId="39478"/>
    <cellStyle name="Title 2 2 2 2 2 2 2 2 2 4 43" xfId="39479"/>
    <cellStyle name="Title 2 2 2 2 2 2 2 2 2 4 44" xfId="39480"/>
    <cellStyle name="Title 2 2 2 2 2 2 2 2 2 4 45" xfId="39481"/>
    <cellStyle name="Title 2 2 2 2 2 2 2 2 2 4 46" xfId="39482"/>
    <cellStyle name="Title 2 2 2 2 2 2 2 2 2 4 47" xfId="39483"/>
    <cellStyle name="Title 2 2 2 2 2 2 2 2 2 4 48" xfId="39484"/>
    <cellStyle name="Title 2 2 2 2 2 2 2 2 2 4 49" xfId="39485"/>
    <cellStyle name="Title 2 2 2 2 2 2 2 2 2 4 5" xfId="39486"/>
    <cellStyle name="Title 2 2 2 2 2 2 2 2 2 4 50" xfId="39487"/>
    <cellStyle name="Title 2 2 2 2 2 2 2 2 2 4 51" xfId="39488"/>
    <cellStyle name="Title 2 2 2 2 2 2 2 2 2 4 52" xfId="39489"/>
    <cellStyle name="Title 2 2 2 2 2 2 2 2 2 4 53" xfId="39490"/>
    <cellStyle name="Title 2 2 2 2 2 2 2 2 2 4 54" xfId="39491"/>
    <cellStyle name="Title 2 2 2 2 2 2 2 2 2 4 55" xfId="39492"/>
    <cellStyle name="Title 2 2 2 2 2 2 2 2 2 4 56" xfId="39493"/>
    <cellStyle name="Title 2 2 2 2 2 2 2 2 2 4 57" xfId="39494"/>
    <cellStyle name="Title 2 2 2 2 2 2 2 2 2 4 58" xfId="39495"/>
    <cellStyle name="Title 2 2 2 2 2 2 2 2 2 4 59" xfId="39496"/>
    <cellStyle name="Title 2 2 2 2 2 2 2 2 2 4 6" xfId="39497"/>
    <cellStyle name="Title 2 2 2 2 2 2 2 2 2 4 60" xfId="39498"/>
    <cellStyle name="Title 2 2 2 2 2 2 2 2 2 4 61" xfId="39499"/>
    <cellStyle name="Title 2 2 2 2 2 2 2 2 2 4 62" xfId="39500"/>
    <cellStyle name="Title 2 2 2 2 2 2 2 2 2 4 63" xfId="39501"/>
    <cellStyle name="Title 2 2 2 2 2 2 2 2 2 4 64" xfId="39502"/>
    <cellStyle name="Title 2 2 2 2 2 2 2 2 2 4 65" xfId="39503"/>
    <cellStyle name="Title 2 2 2 2 2 2 2 2 2 4 66" xfId="39504"/>
    <cellStyle name="Title 2 2 2 2 2 2 2 2 2 4 67" xfId="39505"/>
    <cellStyle name="Title 2 2 2 2 2 2 2 2 2 4 68" xfId="39506"/>
    <cellStyle name="Title 2 2 2 2 2 2 2 2 2 4 69" xfId="39507"/>
    <cellStyle name="Title 2 2 2 2 2 2 2 2 2 4 7" xfId="39508"/>
    <cellStyle name="Title 2 2 2 2 2 2 2 2 2 4 70" xfId="39509"/>
    <cellStyle name="Title 2 2 2 2 2 2 2 2 2 4 71" xfId="39510"/>
    <cellStyle name="Title 2 2 2 2 2 2 2 2 2 4 72" xfId="39511"/>
    <cellStyle name="Title 2 2 2 2 2 2 2 2 2 4 73" xfId="39512"/>
    <cellStyle name="Title 2 2 2 2 2 2 2 2 2 4 74" xfId="39513"/>
    <cellStyle name="Title 2 2 2 2 2 2 2 2 2 4 8" xfId="39514"/>
    <cellStyle name="Title 2 2 2 2 2 2 2 2 2 4 9" xfId="39515"/>
    <cellStyle name="Title 2 2 2 2 2 2 2 2 2 40" xfId="39516"/>
    <cellStyle name="Title 2 2 2 2 2 2 2 2 2 40 2" xfId="39517"/>
    <cellStyle name="Title 2 2 2 2 2 2 2 2 2 41" xfId="39518"/>
    <cellStyle name="Title 2 2 2 2 2 2 2 2 2 41 2" xfId="39519"/>
    <cellStyle name="Title 2 2 2 2 2 2 2 2 2 42" xfId="39520"/>
    <cellStyle name="Title 2 2 2 2 2 2 2 2 2 42 2" xfId="39521"/>
    <cellStyle name="Title 2 2 2 2 2 2 2 2 2 43" xfId="39522"/>
    <cellStyle name="Title 2 2 2 2 2 2 2 2 2 43 2" xfId="39523"/>
    <cellStyle name="Title 2 2 2 2 2 2 2 2 2 44" xfId="39524"/>
    <cellStyle name="Title 2 2 2 2 2 2 2 2 2 44 2" xfId="39525"/>
    <cellStyle name="Title 2 2 2 2 2 2 2 2 2 45" xfId="39526"/>
    <cellStyle name="Title 2 2 2 2 2 2 2 2 2 45 2" xfId="39527"/>
    <cellStyle name="Title 2 2 2 2 2 2 2 2 2 46" xfId="39528"/>
    <cellStyle name="Title 2 2 2 2 2 2 2 2 2 46 2" xfId="39529"/>
    <cellStyle name="Title 2 2 2 2 2 2 2 2 2 47" xfId="39530"/>
    <cellStyle name="Title 2 2 2 2 2 2 2 2 2 47 2" xfId="39531"/>
    <cellStyle name="Title 2 2 2 2 2 2 2 2 2 48" xfId="39532"/>
    <cellStyle name="Title 2 2 2 2 2 2 2 2 2 48 2" xfId="39533"/>
    <cellStyle name="Title 2 2 2 2 2 2 2 2 2 49" xfId="39534"/>
    <cellStyle name="Title 2 2 2 2 2 2 2 2 2 49 2" xfId="39535"/>
    <cellStyle name="Title 2 2 2 2 2 2 2 2 2 5" xfId="39536"/>
    <cellStyle name="Title 2 2 2 2 2 2 2 2 2 5 2" xfId="39537"/>
    <cellStyle name="Title 2 2 2 2 2 2 2 2 2 50" xfId="39538"/>
    <cellStyle name="Title 2 2 2 2 2 2 2 2 2 50 2" xfId="39539"/>
    <cellStyle name="Title 2 2 2 2 2 2 2 2 2 51" xfId="39540"/>
    <cellStyle name="Title 2 2 2 2 2 2 2 2 2 51 2" xfId="39541"/>
    <cellStyle name="Title 2 2 2 2 2 2 2 2 2 52" xfId="39542"/>
    <cellStyle name="Title 2 2 2 2 2 2 2 2 2 52 2" xfId="39543"/>
    <cellStyle name="Title 2 2 2 2 2 2 2 2 2 53" xfId="39544"/>
    <cellStyle name="Title 2 2 2 2 2 2 2 2 2 53 2" xfId="39545"/>
    <cellStyle name="Title 2 2 2 2 2 2 2 2 2 54" xfId="39546"/>
    <cellStyle name="Title 2 2 2 2 2 2 2 2 2 54 2" xfId="39547"/>
    <cellStyle name="Title 2 2 2 2 2 2 2 2 2 55" xfId="39548"/>
    <cellStyle name="Title 2 2 2 2 2 2 2 2 2 55 2" xfId="39549"/>
    <cellStyle name="Title 2 2 2 2 2 2 2 2 2 56" xfId="39550"/>
    <cellStyle name="Title 2 2 2 2 2 2 2 2 2 56 2" xfId="39551"/>
    <cellStyle name="Title 2 2 2 2 2 2 2 2 2 57" xfId="39552"/>
    <cellStyle name="Title 2 2 2 2 2 2 2 2 2 57 2" xfId="39553"/>
    <cellStyle name="Title 2 2 2 2 2 2 2 2 2 58" xfId="39554"/>
    <cellStyle name="Title 2 2 2 2 2 2 2 2 2 58 2" xfId="39555"/>
    <cellStyle name="Title 2 2 2 2 2 2 2 2 2 59" xfId="39556"/>
    <cellStyle name="Title 2 2 2 2 2 2 2 2 2 59 2" xfId="39557"/>
    <cellStyle name="Title 2 2 2 2 2 2 2 2 2 6" xfId="39558"/>
    <cellStyle name="Title 2 2 2 2 2 2 2 2 2 6 2" xfId="39559"/>
    <cellStyle name="Title 2 2 2 2 2 2 2 2 2 60" xfId="39560"/>
    <cellStyle name="Title 2 2 2 2 2 2 2 2 2 60 2" xfId="39561"/>
    <cellStyle name="Title 2 2 2 2 2 2 2 2 2 61" xfId="39562"/>
    <cellStyle name="Title 2 2 2 2 2 2 2 2 2 61 2" xfId="39563"/>
    <cellStyle name="Title 2 2 2 2 2 2 2 2 2 62" xfId="39564"/>
    <cellStyle name="Title 2 2 2 2 2 2 2 2 2 62 2" xfId="39565"/>
    <cellStyle name="Title 2 2 2 2 2 2 2 2 2 63" xfId="39566"/>
    <cellStyle name="Title 2 2 2 2 2 2 2 2 2 63 2" xfId="39567"/>
    <cellStyle name="Title 2 2 2 2 2 2 2 2 2 64" xfId="39568"/>
    <cellStyle name="Title 2 2 2 2 2 2 2 2 2 64 2" xfId="39569"/>
    <cellStyle name="Title 2 2 2 2 2 2 2 2 2 65" xfId="39570"/>
    <cellStyle name="Title 2 2 2 2 2 2 2 2 2 65 2" xfId="39571"/>
    <cellStyle name="Title 2 2 2 2 2 2 2 2 2 66" xfId="39572"/>
    <cellStyle name="Title 2 2 2 2 2 2 2 2 2 66 2" xfId="39573"/>
    <cellStyle name="Title 2 2 2 2 2 2 2 2 2 67" xfId="39574"/>
    <cellStyle name="Title 2 2 2 2 2 2 2 2 2 67 2" xfId="39575"/>
    <cellStyle name="Title 2 2 2 2 2 2 2 2 2 68" xfId="39576"/>
    <cellStyle name="Title 2 2 2 2 2 2 2 2 2 68 2" xfId="39577"/>
    <cellStyle name="Title 2 2 2 2 2 2 2 2 2 69" xfId="39578"/>
    <cellStyle name="Title 2 2 2 2 2 2 2 2 2 69 2" xfId="39579"/>
    <cellStyle name="Title 2 2 2 2 2 2 2 2 2 7" xfId="39580"/>
    <cellStyle name="Title 2 2 2 2 2 2 2 2 2 7 2" xfId="39581"/>
    <cellStyle name="Title 2 2 2 2 2 2 2 2 2 70" xfId="39582"/>
    <cellStyle name="Title 2 2 2 2 2 2 2 2 2 70 2" xfId="39583"/>
    <cellStyle name="Title 2 2 2 2 2 2 2 2 2 71" xfId="39584"/>
    <cellStyle name="Title 2 2 2 2 2 2 2 2 2 72" xfId="39585"/>
    <cellStyle name="Title 2 2 2 2 2 2 2 2 2 73" xfId="39586"/>
    <cellStyle name="Title 2 2 2 2 2 2 2 2 2 74" xfId="39587"/>
    <cellStyle name="Title 2 2 2 2 2 2 2 2 2 75" xfId="39588"/>
    <cellStyle name="Title 2 2 2 2 2 2 2 2 2 76" xfId="39589"/>
    <cellStyle name="Title 2 2 2 2 2 2 2 2 2 77" xfId="39590"/>
    <cellStyle name="Title 2 2 2 2 2 2 2 2 2 78" xfId="39591"/>
    <cellStyle name="Title 2 2 2 2 2 2 2 2 2 79" xfId="39592"/>
    <cellStyle name="Title 2 2 2 2 2 2 2 2 2 8" xfId="39593"/>
    <cellStyle name="Title 2 2 2 2 2 2 2 2 2 8 2" xfId="39594"/>
    <cellStyle name="Title 2 2 2 2 2 2 2 2 2 80" xfId="39595"/>
    <cellStyle name="Title 2 2 2 2 2 2 2 2 2 81" xfId="39596"/>
    <cellStyle name="Title 2 2 2 2 2 2 2 2 2 82" xfId="39597"/>
    <cellStyle name="Title 2 2 2 2 2 2 2 2 2 83" xfId="39598"/>
    <cellStyle name="Title 2 2 2 2 2 2 2 2 2 84" xfId="39599"/>
    <cellStyle name="Title 2 2 2 2 2 2 2 2 2 85" xfId="39600"/>
    <cellStyle name="Title 2 2 2 2 2 2 2 2 2 86" xfId="39601"/>
    <cellStyle name="Title 2 2 2 2 2 2 2 2 2 87" xfId="39602"/>
    <cellStyle name="Title 2 2 2 2 2 2 2 2 2 88" xfId="39603"/>
    <cellStyle name="Title 2 2 2 2 2 2 2 2 2 89" xfId="39604"/>
    <cellStyle name="Title 2 2 2 2 2 2 2 2 2 9" xfId="39605"/>
    <cellStyle name="Title 2 2 2 2 2 2 2 2 2 9 2" xfId="39606"/>
    <cellStyle name="Title 2 2 2 2 2 2 2 2 2 90" xfId="39607"/>
    <cellStyle name="Title 2 2 2 2 2 2 2 2 2 91" xfId="39608"/>
    <cellStyle name="Title 2 2 2 2 2 2 2 2 2 92" xfId="39609"/>
    <cellStyle name="Title 2 2 2 2 2 2 2 2 2 93" xfId="39610"/>
    <cellStyle name="Title 2 2 2 2 2 2 2 2 2 94" xfId="39611"/>
    <cellStyle name="Title 2 2 2 2 2 2 2 2 2 95" xfId="39612"/>
    <cellStyle name="Title 2 2 2 2 2 2 2 2 2 96" xfId="39613"/>
    <cellStyle name="Title 2 2 2 2 2 2 2 2 2 97" xfId="39614"/>
    <cellStyle name="Title 2 2 2 2 2 2 2 2 2 98" xfId="39615"/>
    <cellStyle name="Title 2 2 2 2 2 2 2 2 2 99" xfId="39616"/>
    <cellStyle name="Title 2 2 2 2 2 2 2 2 20" xfId="39617"/>
    <cellStyle name="Title 2 2 2 2 2 2 2 2 20 2" xfId="39618"/>
    <cellStyle name="Title 2 2 2 2 2 2 2 2 21" xfId="39619"/>
    <cellStyle name="Title 2 2 2 2 2 2 2 2 21 2" xfId="39620"/>
    <cellStyle name="Title 2 2 2 2 2 2 2 2 22" xfId="39621"/>
    <cellStyle name="Title 2 2 2 2 2 2 2 2 22 2" xfId="39622"/>
    <cellStyle name="Title 2 2 2 2 2 2 2 2 23" xfId="39623"/>
    <cellStyle name="Title 2 2 2 2 2 2 2 2 23 2" xfId="39624"/>
    <cellStyle name="Title 2 2 2 2 2 2 2 2 24" xfId="39625"/>
    <cellStyle name="Title 2 2 2 2 2 2 2 2 24 2" xfId="39626"/>
    <cellStyle name="Title 2 2 2 2 2 2 2 2 25" xfId="39627"/>
    <cellStyle name="Title 2 2 2 2 2 2 2 2 25 2" xfId="39628"/>
    <cellStyle name="Title 2 2 2 2 2 2 2 2 26" xfId="39629"/>
    <cellStyle name="Title 2 2 2 2 2 2 2 2 26 2" xfId="39630"/>
    <cellStyle name="Title 2 2 2 2 2 2 2 2 27" xfId="39631"/>
    <cellStyle name="Title 2 2 2 2 2 2 2 2 27 2" xfId="39632"/>
    <cellStyle name="Title 2 2 2 2 2 2 2 2 28" xfId="39633"/>
    <cellStyle name="Title 2 2 2 2 2 2 2 2 28 2" xfId="39634"/>
    <cellStyle name="Title 2 2 2 2 2 2 2 2 29" xfId="39635"/>
    <cellStyle name="Title 2 2 2 2 2 2 2 2 29 2" xfId="39636"/>
    <cellStyle name="Title 2 2 2 2 2 2 2 2 3" xfId="39637"/>
    <cellStyle name="Title 2 2 2 2 2 2 2 2 3 2" xfId="39638"/>
    <cellStyle name="Title 2 2 2 2 2 2 2 2 30" xfId="39639"/>
    <cellStyle name="Title 2 2 2 2 2 2 2 2 30 2" xfId="39640"/>
    <cellStyle name="Title 2 2 2 2 2 2 2 2 31" xfId="39641"/>
    <cellStyle name="Title 2 2 2 2 2 2 2 2 31 2" xfId="39642"/>
    <cellStyle name="Title 2 2 2 2 2 2 2 2 32" xfId="39643"/>
    <cellStyle name="Title 2 2 2 2 2 2 2 2 32 2" xfId="39644"/>
    <cellStyle name="Title 2 2 2 2 2 2 2 2 33" xfId="39645"/>
    <cellStyle name="Title 2 2 2 2 2 2 2 2 33 2" xfId="39646"/>
    <cellStyle name="Title 2 2 2 2 2 2 2 2 34" xfId="39647"/>
    <cellStyle name="Title 2 2 2 2 2 2 2 2 34 2" xfId="39648"/>
    <cellStyle name="Title 2 2 2 2 2 2 2 2 35" xfId="39649"/>
    <cellStyle name="Title 2 2 2 2 2 2 2 2 35 2" xfId="39650"/>
    <cellStyle name="Title 2 2 2 2 2 2 2 2 36" xfId="39651"/>
    <cellStyle name="Title 2 2 2 2 2 2 2 2 36 2" xfId="39652"/>
    <cellStyle name="Title 2 2 2 2 2 2 2 2 37" xfId="39653"/>
    <cellStyle name="Title 2 2 2 2 2 2 2 2 37 2" xfId="39654"/>
    <cellStyle name="Title 2 2 2 2 2 2 2 2 38" xfId="39655"/>
    <cellStyle name="Title 2 2 2 2 2 2 2 2 38 2" xfId="39656"/>
    <cellStyle name="Title 2 2 2 2 2 2 2 2 39" xfId="39657"/>
    <cellStyle name="Title 2 2 2 2 2 2 2 2 39 2" xfId="39658"/>
    <cellStyle name="Title 2 2 2 2 2 2 2 2 4" xfId="39659"/>
    <cellStyle name="Title 2 2 2 2 2 2 2 2 4 10" xfId="39660"/>
    <cellStyle name="Title 2 2 2 2 2 2 2 2 4 10 2" xfId="39661"/>
    <cellStyle name="Title 2 2 2 2 2 2 2 2 4 11" xfId="39662"/>
    <cellStyle name="Title 2 2 2 2 2 2 2 2 4 11 2" xfId="39663"/>
    <cellStyle name="Title 2 2 2 2 2 2 2 2 4 12" xfId="39664"/>
    <cellStyle name="Title 2 2 2 2 2 2 2 2 4 12 2" xfId="39665"/>
    <cellStyle name="Title 2 2 2 2 2 2 2 2 4 13" xfId="39666"/>
    <cellStyle name="Title 2 2 2 2 2 2 2 2 4 13 2" xfId="39667"/>
    <cellStyle name="Title 2 2 2 2 2 2 2 2 4 14" xfId="39668"/>
    <cellStyle name="Title 2 2 2 2 2 2 2 2 4 14 2" xfId="39669"/>
    <cellStyle name="Title 2 2 2 2 2 2 2 2 4 15" xfId="39670"/>
    <cellStyle name="Title 2 2 2 2 2 2 2 2 4 15 2" xfId="39671"/>
    <cellStyle name="Title 2 2 2 2 2 2 2 2 4 16" xfId="39672"/>
    <cellStyle name="Title 2 2 2 2 2 2 2 2 4 16 2" xfId="39673"/>
    <cellStyle name="Title 2 2 2 2 2 2 2 2 4 17" xfId="39674"/>
    <cellStyle name="Title 2 2 2 2 2 2 2 2 4 17 2" xfId="39675"/>
    <cellStyle name="Title 2 2 2 2 2 2 2 2 4 18" xfId="39676"/>
    <cellStyle name="Title 2 2 2 2 2 2 2 2 4 18 2" xfId="39677"/>
    <cellStyle name="Title 2 2 2 2 2 2 2 2 4 19" xfId="39678"/>
    <cellStyle name="Title 2 2 2 2 2 2 2 2 4 19 2" xfId="39679"/>
    <cellStyle name="Title 2 2 2 2 2 2 2 2 4 2" xfId="39680"/>
    <cellStyle name="Title 2 2 2 2 2 2 2 2 4 2 10" xfId="39681"/>
    <cellStyle name="Title 2 2 2 2 2 2 2 2 4 2 11" xfId="39682"/>
    <cellStyle name="Title 2 2 2 2 2 2 2 2 4 2 12" xfId="39683"/>
    <cellStyle name="Title 2 2 2 2 2 2 2 2 4 2 13" xfId="39684"/>
    <cellStyle name="Title 2 2 2 2 2 2 2 2 4 2 14" xfId="39685"/>
    <cellStyle name="Title 2 2 2 2 2 2 2 2 4 2 15" xfId="39686"/>
    <cellStyle name="Title 2 2 2 2 2 2 2 2 4 2 16" xfId="39687"/>
    <cellStyle name="Title 2 2 2 2 2 2 2 2 4 2 17" xfId="39688"/>
    <cellStyle name="Title 2 2 2 2 2 2 2 2 4 2 18" xfId="39689"/>
    <cellStyle name="Title 2 2 2 2 2 2 2 2 4 2 19" xfId="39690"/>
    <cellStyle name="Title 2 2 2 2 2 2 2 2 4 2 2" xfId="39691"/>
    <cellStyle name="Title 2 2 2 2 2 2 2 2 4 2 2 10" xfId="39692"/>
    <cellStyle name="Title 2 2 2 2 2 2 2 2 4 2 2 11" xfId="39693"/>
    <cellStyle name="Title 2 2 2 2 2 2 2 2 4 2 2 12" xfId="39694"/>
    <cellStyle name="Title 2 2 2 2 2 2 2 2 4 2 2 13" xfId="39695"/>
    <cellStyle name="Title 2 2 2 2 2 2 2 2 4 2 2 14" xfId="39696"/>
    <cellStyle name="Title 2 2 2 2 2 2 2 2 4 2 2 15" xfId="39697"/>
    <cellStyle name="Title 2 2 2 2 2 2 2 2 4 2 2 16" xfId="39698"/>
    <cellStyle name="Title 2 2 2 2 2 2 2 2 4 2 2 17" xfId="39699"/>
    <cellStyle name="Title 2 2 2 2 2 2 2 2 4 2 2 18" xfId="39700"/>
    <cellStyle name="Title 2 2 2 2 2 2 2 2 4 2 2 19" xfId="39701"/>
    <cellStyle name="Title 2 2 2 2 2 2 2 2 4 2 2 2" xfId="39702"/>
    <cellStyle name="Title 2 2 2 2 2 2 2 2 4 2 2 2 2" xfId="39703"/>
    <cellStyle name="Title 2 2 2 2 2 2 2 2 4 2 2 20" xfId="39704"/>
    <cellStyle name="Title 2 2 2 2 2 2 2 2 4 2 2 21" xfId="39705"/>
    <cellStyle name="Title 2 2 2 2 2 2 2 2 4 2 2 22" xfId="39706"/>
    <cellStyle name="Title 2 2 2 2 2 2 2 2 4 2 2 23" xfId="39707"/>
    <cellStyle name="Title 2 2 2 2 2 2 2 2 4 2 2 24" xfId="39708"/>
    <cellStyle name="Title 2 2 2 2 2 2 2 2 4 2 2 25" xfId="39709"/>
    <cellStyle name="Title 2 2 2 2 2 2 2 2 4 2 2 26" xfId="39710"/>
    <cellStyle name="Title 2 2 2 2 2 2 2 2 4 2 2 27" xfId="39711"/>
    <cellStyle name="Title 2 2 2 2 2 2 2 2 4 2 2 28" xfId="39712"/>
    <cellStyle name="Title 2 2 2 2 2 2 2 2 4 2 2 29" xfId="39713"/>
    <cellStyle name="Title 2 2 2 2 2 2 2 2 4 2 2 3" xfId="39714"/>
    <cellStyle name="Title 2 2 2 2 2 2 2 2 4 2 2 30" xfId="39715"/>
    <cellStyle name="Title 2 2 2 2 2 2 2 2 4 2 2 31" xfId="39716"/>
    <cellStyle name="Title 2 2 2 2 2 2 2 2 4 2 2 32" xfId="39717"/>
    <cellStyle name="Title 2 2 2 2 2 2 2 2 4 2 2 33" xfId="39718"/>
    <cellStyle name="Title 2 2 2 2 2 2 2 2 4 2 2 34" xfId="39719"/>
    <cellStyle name="Title 2 2 2 2 2 2 2 2 4 2 2 35" xfId="39720"/>
    <cellStyle name="Title 2 2 2 2 2 2 2 2 4 2 2 36" xfId="39721"/>
    <cellStyle name="Title 2 2 2 2 2 2 2 2 4 2 2 37" xfId="39722"/>
    <cellStyle name="Title 2 2 2 2 2 2 2 2 4 2 2 38" xfId="39723"/>
    <cellStyle name="Title 2 2 2 2 2 2 2 2 4 2 2 39" xfId="39724"/>
    <cellStyle name="Title 2 2 2 2 2 2 2 2 4 2 2 4" xfId="39725"/>
    <cellStyle name="Title 2 2 2 2 2 2 2 2 4 2 2 40" xfId="39726"/>
    <cellStyle name="Title 2 2 2 2 2 2 2 2 4 2 2 41" xfId="39727"/>
    <cellStyle name="Title 2 2 2 2 2 2 2 2 4 2 2 42" xfId="39728"/>
    <cellStyle name="Title 2 2 2 2 2 2 2 2 4 2 2 43" xfId="39729"/>
    <cellStyle name="Title 2 2 2 2 2 2 2 2 4 2 2 44" xfId="39730"/>
    <cellStyle name="Title 2 2 2 2 2 2 2 2 4 2 2 45" xfId="39731"/>
    <cellStyle name="Title 2 2 2 2 2 2 2 2 4 2 2 46" xfId="39732"/>
    <cellStyle name="Title 2 2 2 2 2 2 2 2 4 2 2 47" xfId="39733"/>
    <cellStyle name="Title 2 2 2 2 2 2 2 2 4 2 2 48" xfId="39734"/>
    <cellStyle name="Title 2 2 2 2 2 2 2 2 4 2 2 49" xfId="39735"/>
    <cellStyle name="Title 2 2 2 2 2 2 2 2 4 2 2 5" xfId="39736"/>
    <cellStyle name="Title 2 2 2 2 2 2 2 2 4 2 2 50" xfId="39737"/>
    <cellStyle name="Title 2 2 2 2 2 2 2 2 4 2 2 51" xfId="39738"/>
    <cellStyle name="Title 2 2 2 2 2 2 2 2 4 2 2 52" xfId="39739"/>
    <cellStyle name="Title 2 2 2 2 2 2 2 2 4 2 2 53" xfId="39740"/>
    <cellStyle name="Title 2 2 2 2 2 2 2 2 4 2 2 54" xfId="39741"/>
    <cellStyle name="Title 2 2 2 2 2 2 2 2 4 2 2 55" xfId="39742"/>
    <cellStyle name="Title 2 2 2 2 2 2 2 2 4 2 2 56" xfId="39743"/>
    <cellStyle name="Title 2 2 2 2 2 2 2 2 4 2 2 57" xfId="39744"/>
    <cellStyle name="Title 2 2 2 2 2 2 2 2 4 2 2 58" xfId="39745"/>
    <cellStyle name="Title 2 2 2 2 2 2 2 2 4 2 2 59" xfId="39746"/>
    <cellStyle name="Title 2 2 2 2 2 2 2 2 4 2 2 6" xfId="39747"/>
    <cellStyle name="Title 2 2 2 2 2 2 2 2 4 2 2 60" xfId="39748"/>
    <cellStyle name="Title 2 2 2 2 2 2 2 2 4 2 2 61" xfId="39749"/>
    <cellStyle name="Title 2 2 2 2 2 2 2 2 4 2 2 62" xfId="39750"/>
    <cellStyle name="Title 2 2 2 2 2 2 2 2 4 2 2 63" xfId="39751"/>
    <cellStyle name="Title 2 2 2 2 2 2 2 2 4 2 2 64" xfId="39752"/>
    <cellStyle name="Title 2 2 2 2 2 2 2 2 4 2 2 65" xfId="39753"/>
    <cellStyle name="Title 2 2 2 2 2 2 2 2 4 2 2 66" xfId="39754"/>
    <cellStyle name="Title 2 2 2 2 2 2 2 2 4 2 2 67" xfId="39755"/>
    <cellStyle name="Title 2 2 2 2 2 2 2 2 4 2 2 68" xfId="39756"/>
    <cellStyle name="Title 2 2 2 2 2 2 2 2 4 2 2 69" xfId="39757"/>
    <cellStyle name="Title 2 2 2 2 2 2 2 2 4 2 2 7" xfId="39758"/>
    <cellStyle name="Title 2 2 2 2 2 2 2 2 4 2 2 70" xfId="39759"/>
    <cellStyle name="Title 2 2 2 2 2 2 2 2 4 2 2 71" xfId="39760"/>
    <cellStyle name="Title 2 2 2 2 2 2 2 2 4 2 2 72" xfId="39761"/>
    <cellStyle name="Title 2 2 2 2 2 2 2 2 4 2 2 73" xfId="39762"/>
    <cellStyle name="Title 2 2 2 2 2 2 2 2 4 2 2 74" xfId="39763"/>
    <cellStyle name="Title 2 2 2 2 2 2 2 2 4 2 2 8" xfId="39764"/>
    <cellStyle name="Title 2 2 2 2 2 2 2 2 4 2 2 9" xfId="39765"/>
    <cellStyle name="Title 2 2 2 2 2 2 2 2 4 2 20" xfId="39766"/>
    <cellStyle name="Title 2 2 2 2 2 2 2 2 4 2 21" xfId="39767"/>
    <cellStyle name="Title 2 2 2 2 2 2 2 2 4 2 22" xfId="39768"/>
    <cellStyle name="Title 2 2 2 2 2 2 2 2 4 2 23" xfId="39769"/>
    <cellStyle name="Title 2 2 2 2 2 2 2 2 4 2 24" xfId="39770"/>
    <cellStyle name="Title 2 2 2 2 2 2 2 2 4 2 25" xfId="39771"/>
    <cellStyle name="Title 2 2 2 2 2 2 2 2 4 2 26" xfId="39772"/>
    <cellStyle name="Title 2 2 2 2 2 2 2 2 4 2 27" xfId="39773"/>
    <cellStyle name="Title 2 2 2 2 2 2 2 2 4 2 28" xfId="39774"/>
    <cellStyle name="Title 2 2 2 2 2 2 2 2 4 2 29" xfId="39775"/>
    <cellStyle name="Title 2 2 2 2 2 2 2 2 4 2 3" xfId="39776"/>
    <cellStyle name="Title 2 2 2 2 2 2 2 2 4 2 3 2" xfId="39777"/>
    <cellStyle name="Title 2 2 2 2 2 2 2 2 4 2 30" xfId="39778"/>
    <cellStyle name="Title 2 2 2 2 2 2 2 2 4 2 31" xfId="39779"/>
    <cellStyle name="Title 2 2 2 2 2 2 2 2 4 2 32" xfId="39780"/>
    <cellStyle name="Title 2 2 2 2 2 2 2 2 4 2 33" xfId="39781"/>
    <cellStyle name="Title 2 2 2 2 2 2 2 2 4 2 34" xfId="39782"/>
    <cellStyle name="Title 2 2 2 2 2 2 2 2 4 2 35" xfId="39783"/>
    <cellStyle name="Title 2 2 2 2 2 2 2 2 4 2 36" xfId="39784"/>
    <cellStyle name="Title 2 2 2 2 2 2 2 2 4 2 37" xfId="39785"/>
    <cellStyle name="Title 2 2 2 2 2 2 2 2 4 2 38" xfId="39786"/>
    <cellStyle name="Title 2 2 2 2 2 2 2 2 4 2 39" xfId="39787"/>
    <cellStyle name="Title 2 2 2 2 2 2 2 2 4 2 4" xfId="39788"/>
    <cellStyle name="Title 2 2 2 2 2 2 2 2 4 2 40" xfId="39789"/>
    <cellStyle name="Title 2 2 2 2 2 2 2 2 4 2 41" xfId="39790"/>
    <cellStyle name="Title 2 2 2 2 2 2 2 2 4 2 42" xfId="39791"/>
    <cellStyle name="Title 2 2 2 2 2 2 2 2 4 2 43" xfId="39792"/>
    <cellStyle name="Title 2 2 2 2 2 2 2 2 4 2 44" xfId="39793"/>
    <cellStyle name="Title 2 2 2 2 2 2 2 2 4 2 45" xfId="39794"/>
    <cellStyle name="Title 2 2 2 2 2 2 2 2 4 2 46" xfId="39795"/>
    <cellStyle name="Title 2 2 2 2 2 2 2 2 4 2 47" xfId="39796"/>
    <cellStyle name="Title 2 2 2 2 2 2 2 2 4 2 48" xfId="39797"/>
    <cellStyle name="Title 2 2 2 2 2 2 2 2 4 2 49" xfId="39798"/>
    <cellStyle name="Title 2 2 2 2 2 2 2 2 4 2 5" xfId="39799"/>
    <cellStyle name="Title 2 2 2 2 2 2 2 2 4 2 50" xfId="39800"/>
    <cellStyle name="Title 2 2 2 2 2 2 2 2 4 2 51" xfId="39801"/>
    <cellStyle name="Title 2 2 2 2 2 2 2 2 4 2 52" xfId="39802"/>
    <cellStyle name="Title 2 2 2 2 2 2 2 2 4 2 53" xfId="39803"/>
    <cellStyle name="Title 2 2 2 2 2 2 2 2 4 2 54" xfId="39804"/>
    <cellStyle name="Title 2 2 2 2 2 2 2 2 4 2 55" xfId="39805"/>
    <cellStyle name="Title 2 2 2 2 2 2 2 2 4 2 56" xfId="39806"/>
    <cellStyle name="Title 2 2 2 2 2 2 2 2 4 2 57" xfId="39807"/>
    <cellStyle name="Title 2 2 2 2 2 2 2 2 4 2 58" xfId="39808"/>
    <cellStyle name="Title 2 2 2 2 2 2 2 2 4 2 59" xfId="39809"/>
    <cellStyle name="Title 2 2 2 2 2 2 2 2 4 2 6" xfId="39810"/>
    <cellStyle name="Title 2 2 2 2 2 2 2 2 4 2 60" xfId="39811"/>
    <cellStyle name="Title 2 2 2 2 2 2 2 2 4 2 61" xfId="39812"/>
    <cellStyle name="Title 2 2 2 2 2 2 2 2 4 2 62" xfId="39813"/>
    <cellStyle name="Title 2 2 2 2 2 2 2 2 4 2 63" xfId="39814"/>
    <cellStyle name="Title 2 2 2 2 2 2 2 2 4 2 64" xfId="39815"/>
    <cellStyle name="Title 2 2 2 2 2 2 2 2 4 2 65" xfId="39816"/>
    <cellStyle name="Title 2 2 2 2 2 2 2 2 4 2 66" xfId="39817"/>
    <cellStyle name="Title 2 2 2 2 2 2 2 2 4 2 67" xfId="39818"/>
    <cellStyle name="Title 2 2 2 2 2 2 2 2 4 2 68" xfId="39819"/>
    <cellStyle name="Title 2 2 2 2 2 2 2 2 4 2 69" xfId="39820"/>
    <cellStyle name="Title 2 2 2 2 2 2 2 2 4 2 7" xfId="39821"/>
    <cellStyle name="Title 2 2 2 2 2 2 2 2 4 2 70" xfId="39822"/>
    <cellStyle name="Title 2 2 2 2 2 2 2 2 4 2 71" xfId="39823"/>
    <cellStyle name="Title 2 2 2 2 2 2 2 2 4 2 72" xfId="39824"/>
    <cellStyle name="Title 2 2 2 2 2 2 2 2 4 2 73" xfId="39825"/>
    <cellStyle name="Title 2 2 2 2 2 2 2 2 4 2 74" xfId="39826"/>
    <cellStyle name="Title 2 2 2 2 2 2 2 2 4 2 8" xfId="39827"/>
    <cellStyle name="Title 2 2 2 2 2 2 2 2 4 2 9" xfId="39828"/>
    <cellStyle name="Title 2 2 2 2 2 2 2 2 4 20" xfId="39829"/>
    <cellStyle name="Title 2 2 2 2 2 2 2 2 4 20 2" xfId="39830"/>
    <cellStyle name="Title 2 2 2 2 2 2 2 2 4 21" xfId="39831"/>
    <cellStyle name="Title 2 2 2 2 2 2 2 2 4 21 2" xfId="39832"/>
    <cellStyle name="Title 2 2 2 2 2 2 2 2 4 22" xfId="39833"/>
    <cellStyle name="Title 2 2 2 2 2 2 2 2 4 22 2" xfId="39834"/>
    <cellStyle name="Title 2 2 2 2 2 2 2 2 4 23" xfId="39835"/>
    <cellStyle name="Title 2 2 2 2 2 2 2 2 4 23 2" xfId="39836"/>
    <cellStyle name="Title 2 2 2 2 2 2 2 2 4 24" xfId="39837"/>
    <cellStyle name="Title 2 2 2 2 2 2 2 2 4 24 2" xfId="39838"/>
    <cellStyle name="Title 2 2 2 2 2 2 2 2 4 25" xfId="39839"/>
    <cellStyle name="Title 2 2 2 2 2 2 2 2 4 25 2" xfId="39840"/>
    <cellStyle name="Title 2 2 2 2 2 2 2 2 4 26" xfId="39841"/>
    <cellStyle name="Title 2 2 2 2 2 2 2 2 4 26 2" xfId="39842"/>
    <cellStyle name="Title 2 2 2 2 2 2 2 2 4 27" xfId="39843"/>
    <cellStyle name="Title 2 2 2 2 2 2 2 2 4 27 2" xfId="39844"/>
    <cellStyle name="Title 2 2 2 2 2 2 2 2 4 28" xfId="39845"/>
    <cellStyle name="Title 2 2 2 2 2 2 2 2 4 28 2" xfId="39846"/>
    <cellStyle name="Title 2 2 2 2 2 2 2 2 4 29" xfId="39847"/>
    <cellStyle name="Title 2 2 2 2 2 2 2 2 4 29 2" xfId="39848"/>
    <cellStyle name="Title 2 2 2 2 2 2 2 2 4 3" xfId="39849"/>
    <cellStyle name="Title 2 2 2 2 2 2 2 2 4 3 2" xfId="39850"/>
    <cellStyle name="Title 2 2 2 2 2 2 2 2 4 30" xfId="39851"/>
    <cellStyle name="Title 2 2 2 2 2 2 2 2 4 30 2" xfId="39852"/>
    <cellStyle name="Title 2 2 2 2 2 2 2 2 4 31" xfId="39853"/>
    <cellStyle name="Title 2 2 2 2 2 2 2 2 4 31 2" xfId="39854"/>
    <cellStyle name="Title 2 2 2 2 2 2 2 2 4 32" xfId="39855"/>
    <cellStyle name="Title 2 2 2 2 2 2 2 2 4 32 2" xfId="39856"/>
    <cellStyle name="Title 2 2 2 2 2 2 2 2 4 33" xfId="39857"/>
    <cellStyle name="Title 2 2 2 2 2 2 2 2 4 33 2" xfId="39858"/>
    <cellStyle name="Title 2 2 2 2 2 2 2 2 4 34" xfId="39859"/>
    <cellStyle name="Title 2 2 2 2 2 2 2 2 4 34 2" xfId="39860"/>
    <cellStyle name="Title 2 2 2 2 2 2 2 2 4 35" xfId="39861"/>
    <cellStyle name="Title 2 2 2 2 2 2 2 2 4 35 2" xfId="39862"/>
    <cellStyle name="Title 2 2 2 2 2 2 2 2 4 36" xfId="39863"/>
    <cellStyle name="Title 2 2 2 2 2 2 2 2 4 36 2" xfId="39864"/>
    <cellStyle name="Title 2 2 2 2 2 2 2 2 4 37" xfId="39865"/>
    <cellStyle name="Title 2 2 2 2 2 2 2 2 4 37 2" xfId="39866"/>
    <cellStyle name="Title 2 2 2 2 2 2 2 2 4 38" xfId="39867"/>
    <cellStyle name="Title 2 2 2 2 2 2 2 2 4 38 2" xfId="39868"/>
    <cellStyle name="Title 2 2 2 2 2 2 2 2 4 39" xfId="39869"/>
    <cellStyle name="Title 2 2 2 2 2 2 2 2 4 39 2" xfId="39870"/>
    <cellStyle name="Title 2 2 2 2 2 2 2 2 4 4" xfId="39871"/>
    <cellStyle name="Title 2 2 2 2 2 2 2 2 4 4 2" xfId="39872"/>
    <cellStyle name="Title 2 2 2 2 2 2 2 2 4 40" xfId="39873"/>
    <cellStyle name="Title 2 2 2 2 2 2 2 2 4 40 2" xfId="39874"/>
    <cellStyle name="Title 2 2 2 2 2 2 2 2 4 41" xfId="39875"/>
    <cellStyle name="Title 2 2 2 2 2 2 2 2 4 41 2" xfId="39876"/>
    <cellStyle name="Title 2 2 2 2 2 2 2 2 4 42" xfId="39877"/>
    <cellStyle name="Title 2 2 2 2 2 2 2 2 4 42 2" xfId="39878"/>
    <cellStyle name="Title 2 2 2 2 2 2 2 2 4 43" xfId="39879"/>
    <cellStyle name="Title 2 2 2 2 2 2 2 2 4 43 2" xfId="39880"/>
    <cellStyle name="Title 2 2 2 2 2 2 2 2 4 44" xfId="39881"/>
    <cellStyle name="Title 2 2 2 2 2 2 2 2 4 44 2" xfId="39882"/>
    <cellStyle name="Title 2 2 2 2 2 2 2 2 4 45" xfId="39883"/>
    <cellStyle name="Title 2 2 2 2 2 2 2 2 4 46" xfId="39884"/>
    <cellStyle name="Title 2 2 2 2 2 2 2 2 4 47" xfId="39885"/>
    <cellStyle name="Title 2 2 2 2 2 2 2 2 4 48" xfId="39886"/>
    <cellStyle name="Title 2 2 2 2 2 2 2 2 4 49" xfId="39887"/>
    <cellStyle name="Title 2 2 2 2 2 2 2 2 4 5" xfId="39888"/>
    <cellStyle name="Title 2 2 2 2 2 2 2 2 4 5 2" xfId="39889"/>
    <cellStyle name="Title 2 2 2 2 2 2 2 2 4 50" xfId="39890"/>
    <cellStyle name="Title 2 2 2 2 2 2 2 2 4 51" xfId="39891"/>
    <cellStyle name="Title 2 2 2 2 2 2 2 2 4 52" xfId="39892"/>
    <cellStyle name="Title 2 2 2 2 2 2 2 2 4 53" xfId="39893"/>
    <cellStyle name="Title 2 2 2 2 2 2 2 2 4 54" xfId="39894"/>
    <cellStyle name="Title 2 2 2 2 2 2 2 2 4 55" xfId="39895"/>
    <cellStyle name="Title 2 2 2 2 2 2 2 2 4 56" xfId="39896"/>
    <cellStyle name="Title 2 2 2 2 2 2 2 2 4 57" xfId="39897"/>
    <cellStyle name="Title 2 2 2 2 2 2 2 2 4 58" xfId="39898"/>
    <cellStyle name="Title 2 2 2 2 2 2 2 2 4 59" xfId="39899"/>
    <cellStyle name="Title 2 2 2 2 2 2 2 2 4 6" xfId="39900"/>
    <cellStyle name="Title 2 2 2 2 2 2 2 2 4 6 2" xfId="39901"/>
    <cellStyle name="Title 2 2 2 2 2 2 2 2 4 60" xfId="39902"/>
    <cellStyle name="Title 2 2 2 2 2 2 2 2 4 61" xfId="39903"/>
    <cellStyle name="Title 2 2 2 2 2 2 2 2 4 62" xfId="39904"/>
    <cellStyle name="Title 2 2 2 2 2 2 2 2 4 63" xfId="39905"/>
    <cellStyle name="Title 2 2 2 2 2 2 2 2 4 64" xfId="39906"/>
    <cellStyle name="Title 2 2 2 2 2 2 2 2 4 65" xfId="39907"/>
    <cellStyle name="Title 2 2 2 2 2 2 2 2 4 66" xfId="39908"/>
    <cellStyle name="Title 2 2 2 2 2 2 2 2 4 67" xfId="39909"/>
    <cellStyle name="Title 2 2 2 2 2 2 2 2 4 68" xfId="39910"/>
    <cellStyle name="Title 2 2 2 2 2 2 2 2 4 69" xfId="39911"/>
    <cellStyle name="Title 2 2 2 2 2 2 2 2 4 7" xfId="39912"/>
    <cellStyle name="Title 2 2 2 2 2 2 2 2 4 7 2" xfId="39913"/>
    <cellStyle name="Title 2 2 2 2 2 2 2 2 4 70" xfId="39914"/>
    <cellStyle name="Title 2 2 2 2 2 2 2 2 4 71" xfId="39915"/>
    <cellStyle name="Title 2 2 2 2 2 2 2 2 4 72" xfId="39916"/>
    <cellStyle name="Title 2 2 2 2 2 2 2 2 4 73" xfId="39917"/>
    <cellStyle name="Title 2 2 2 2 2 2 2 2 4 74" xfId="39918"/>
    <cellStyle name="Title 2 2 2 2 2 2 2 2 4 75" xfId="39919"/>
    <cellStyle name="Title 2 2 2 2 2 2 2 2 4 76" xfId="39920"/>
    <cellStyle name="Title 2 2 2 2 2 2 2 2 4 77" xfId="39921"/>
    <cellStyle name="Title 2 2 2 2 2 2 2 2 4 78" xfId="39922"/>
    <cellStyle name="Title 2 2 2 2 2 2 2 2 4 79" xfId="39923"/>
    <cellStyle name="Title 2 2 2 2 2 2 2 2 4 8" xfId="39924"/>
    <cellStyle name="Title 2 2 2 2 2 2 2 2 4 8 2" xfId="39925"/>
    <cellStyle name="Title 2 2 2 2 2 2 2 2 4 80" xfId="39926"/>
    <cellStyle name="Title 2 2 2 2 2 2 2 2 4 81" xfId="39927"/>
    <cellStyle name="Title 2 2 2 2 2 2 2 2 4 82" xfId="39928"/>
    <cellStyle name="Title 2 2 2 2 2 2 2 2 4 83" xfId="39929"/>
    <cellStyle name="Title 2 2 2 2 2 2 2 2 4 84" xfId="39930"/>
    <cellStyle name="Title 2 2 2 2 2 2 2 2 4 9" xfId="39931"/>
    <cellStyle name="Title 2 2 2 2 2 2 2 2 4 9 2" xfId="39932"/>
    <cellStyle name="Title 2 2 2 2 2 2 2 2 40" xfId="39933"/>
    <cellStyle name="Title 2 2 2 2 2 2 2 2 40 2" xfId="39934"/>
    <cellStyle name="Title 2 2 2 2 2 2 2 2 41" xfId="39935"/>
    <cellStyle name="Title 2 2 2 2 2 2 2 2 41 2" xfId="39936"/>
    <cellStyle name="Title 2 2 2 2 2 2 2 2 42" xfId="39937"/>
    <cellStyle name="Title 2 2 2 2 2 2 2 2 42 2" xfId="39938"/>
    <cellStyle name="Title 2 2 2 2 2 2 2 2 43" xfId="39939"/>
    <cellStyle name="Title 2 2 2 2 2 2 2 2 43 2" xfId="39940"/>
    <cellStyle name="Title 2 2 2 2 2 2 2 2 44" xfId="39941"/>
    <cellStyle name="Title 2 2 2 2 2 2 2 2 44 2" xfId="39942"/>
    <cellStyle name="Title 2 2 2 2 2 2 2 2 45" xfId="39943"/>
    <cellStyle name="Title 2 2 2 2 2 2 2 2 45 2" xfId="39944"/>
    <cellStyle name="Title 2 2 2 2 2 2 2 2 46" xfId="39945"/>
    <cellStyle name="Title 2 2 2 2 2 2 2 2 46 2" xfId="39946"/>
    <cellStyle name="Title 2 2 2 2 2 2 2 2 47" xfId="39947"/>
    <cellStyle name="Title 2 2 2 2 2 2 2 2 47 2" xfId="39948"/>
    <cellStyle name="Title 2 2 2 2 2 2 2 2 48" xfId="39949"/>
    <cellStyle name="Title 2 2 2 2 2 2 2 2 48 2" xfId="39950"/>
    <cellStyle name="Title 2 2 2 2 2 2 2 2 49" xfId="39951"/>
    <cellStyle name="Title 2 2 2 2 2 2 2 2 49 2" xfId="39952"/>
    <cellStyle name="Title 2 2 2 2 2 2 2 2 5" xfId="39953"/>
    <cellStyle name="Title 2 2 2 2 2 2 2 2 5 10" xfId="39954"/>
    <cellStyle name="Title 2 2 2 2 2 2 2 2 5 11" xfId="39955"/>
    <cellStyle name="Title 2 2 2 2 2 2 2 2 5 12" xfId="39956"/>
    <cellStyle name="Title 2 2 2 2 2 2 2 2 5 13" xfId="39957"/>
    <cellStyle name="Title 2 2 2 2 2 2 2 2 5 14" xfId="39958"/>
    <cellStyle name="Title 2 2 2 2 2 2 2 2 5 15" xfId="39959"/>
    <cellStyle name="Title 2 2 2 2 2 2 2 2 5 16" xfId="39960"/>
    <cellStyle name="Title 2 2 2 2 2 2 2 2 5 17" xfId="39961"/>
    <cellStyle name="Title 2 2 2 2 2 2 2 2 5 18" xfId="39962"/>
    <cellStyle name="Title 2 2 2 2 2 2 2 2 5 19" xfId="39963"/>
    <cellStyle name="Title 2 2 2 2 2 2 2 2 5 2" xfId="39964"/>
    <cellStyle name="Title 2 2 2 2 2 2 2 2 5 2 10" xfId="39965"/>
    <cellStyle name="Title 2 2 2 2 2 2 2 2 5 2 11" xfId="39966"/>
    <cellStyle name="Title 2 2 2 2 2 2 2 2 5 2 12" xfId="39967"/>
    <cellStyle name="Title 2 2 2 2 2 2 2 2 5 2 13" xfId="39968"/>
    <cellStyle name="Title 2 2 2 2 2 2 2 2 5 2 14" xfId="39969"/>
    <cellStyle name="Title 2 2 2 2 2 2 2 2 5 2 15" xfId="39970"/>
    <cellStyle name="Title 2 2 2 2 2 2 2 2 5 2 16" xfId="39971"/>
    <cellStyle name="Title 2 2 2 2 2 2 2 2 5 2 17" xfId="39972"/>
    <cellStyle name="Title 2 2 2 2 2 2 2 2 5 2 18" xfId="39973"/>
    <cellStyle name="Title 2 2 2 2 2 2 2 2 5 2 19" xfId="39974"/>
    <cellStyle name="Title 2 2 2 2 2 2 2 2 5 2 2" xfId="39975"/>
    <cellStyle name="Title 2 2 2 2 2 2 2 2 5 2 2 2" xfId="39976"/>
    <cellStyle name="Title 2 2 2 2 2 2 2 2 5 2 20" xfId="39977"/>
    <cellStyle name="Title 2 2 2 2 2 2 2 2 5 2 21" xfId="39978"/>
    <cellStyle name="Title 2 2 2 2 2 2 2 2 5 2 22" xfId="39979"/>
    <cellStyle name="Title 2 2 2 2 2 2 2 2 5 2 23" xfId="39980"/>
    <cellStyle name="Title 2 2 2 2 2 2 2 2 5 2 24" xfId="39981"/>
    <cellStyle name="Title 2 2 2 2 2 2 2 2 5 2 25" xfId="39982"/>
    <cellStyle name="Title 2 2 2 2 2 2 2 2 5 2 26" xfId="39983"/>
    <cellStyle name="Title 2 2 2 2 2 2 2 2 5 2 27" xfId="39984"/>
    <cellStyle name="Title 2 2 2 2 2 2 2 2 5 2 28" xfId="39985"/>
    <cellStyle name="Title 2 2 2 2 2 2 2 2 5 2 29" xfId="39986"/>
    <cellStyle name="Title 2 2 2 2 2 2 2 2 5 2 3" xfId="39987"/>
    <cellStyle name="Title 2 2 2 2 2 2 2 2 5 2 30" xfId="39988"/>
    <cellStyle name="Title 2 2 2 2 2 2 2 2 5 2 31" xfId="39989"/>
    <cellStyle name="Title 2 2 2 2 2 2 2 2 5 2 32" xfId="39990"/>
    <cellStyle name="Title 2 2 2 2 2 2 2 2 5 2 33" xfId="39991"/>
    <cellStyle name="Title 2 2 2 2 2 2 2 2 5 2 34" xfId="39992"/>
    <cellStyle name="Title 2 2 2 2 2 2 2 2 5 2 35" xfId="39993"/>
    <cellStyle name="Title 2 2 2 2 2 2 2 2 5 2 36" xfId="39994"/>
    <cellStyle name="Title 2 2 2 2 2 2 2 2 5 2 37" xfId="39995"/>
    <cellStyle name="Title 2 2 2 2 2 2 2 2 5 2 38" xfId="39996"/>
    <cellStyle name="Title 2 2 2 2 2 2 2 2 5 2 39" xfId="39997"/>
    <cellStyle name="Title 2 2 2 2 2 2 2 2 5 2 4" xfId="39998"/>
    <cellStyle name="Title 2 2 2 2 2 2 2 2 5 2 40" xfId="39999"/>
    <cellStyle name="Title 2 2 2 2 2 2 2 2 5 2 41" xfId="40000"/>
    <cellStyle name="Title 2 2 2 2 2 2 2 2 5 2 42" xfId="40001"/>
    <cellStyle name="Title 2 2 2 2 2 2 2 2 5 2 43" xfId="40002"/>
    <cellStyle name="Title 2 2 2 2 2 2 2 2 5 2 44" xfId="40003"/>
    <cellStyle name="Title 2 2 2 2 2 2 2 2 5 2 45" xfId="40004"/>
    <cellStyle name="Title 2 2 2 2 2 2 2 2 5 2 46" xfId="40005"/>
    <cellStyle name="Title 2 2 2 2 2 2 2 2 5 2 47" xfId="40006"/>
    <cellStyle name="Title 2 2 2 2 2 2 2 2 5 2 48" xfId="40007"/>
    <cellStyle name="Title 2 2 2 2 2 2 2 2 5 2 49" xfId="40008"/>
    <cellStyle name="Title 2 2 2 2 2 2 2 2 5 2 5" xfId="40009"/>
    <cellStyle name="Title 2 2 2 2 2 2 2 2 5 2 50" xfId="40010"/>
    <cellStyle name="Title 2 2 2 2 2 2 2 2 5 2 51" xfId="40011"/>
    <cellStyle name="Title 2 2 2 2 2 2 2 2 5 2 52" xfId="40012"/>
    <cellStyle name="Title 2 2 2 2 2 2 2 2 5 2 53" xfId="40013"/>
    <cellStyle name="Title 2 2 2 2 2 2 2 2 5 2 54" xfId="40014"/>
    <cellStyle name="Title 2 2 2 2 2 2 2 2 5 2 55" xfId="40015"/>
    <cellStyle name="Title 2 2 2 2 2 2 2 2 5 2 56" xfId="40016"/>
    <cellStyle name="Title 2 2 2 2 2 2 2 2 5 2 57" xfId="40017"/>
    <cellStyle name="Title 2 2 2 2 2 2 2 2 5 2 58" xfId="40018"/>
    <cellStyle name="Title 2 2 2 2 2 2 2 2 5 2 59" xfId="40019"/>
    <cellStyle name="Title 2 2 2 2 2 2 2 2 5 2 6" xfId="40020"/>
    <cellStyle name="Title 2 2 2 2 2 2 2 2 5 2 60" xfId="40021"/>
    <cellStyle name="Title 2 2 2 2 2 2 2 2 5 2 61" xfId="40022"/>
    <cellStyle name="Title 2 2 2 2 2 2 2 2 5 2 62" xfId="40023"/>
    <cellStyle name="Title 2 2 2 2 2 2 2 2 5 2 63" xfId="40024"/>
    <cellStyle name="Title 2 2 2 2 2 2 2 2 5 2 64" xfId="40025"/>
    <cellStyle name="Title 2 2 2 2 2 2 2 2 5 2 65" xfId="40026"/>
    <cellStyle name="Title 2 2 2 2 2 2 2 2 5 2 66" xfId="40027"/>
    <cellStyle name="Title 2 2 2 2 2 2 2 2 5 2 67" xfId="40028"/>
    <cellStyle name="Title 2 2 2 2 2 2 2 2 5 2 68" xfId="40029"/>
    <cellStyle name="Title 2 2 2 2 2 2 2 2 5 2 69" xfId="40030"/>
    <cellStyle name="Title 2 2 2 2 2 2 2 2 5 2 7" xfId="40031"/>
    <cellStyle name="Title 2 2 2 2 2 2 2 2 5 2 70" xfId="40032"/>
    <cellStyle name="Title 2 2 2 2 2 2 2 2 5 2 71" xfId="40033"/>
    <cellStyle name="Title 2 2 2 2 2 2 2 2 5 2 72" xfId="40034"/>
    <cellStyle name="Title 2 2 2 2 2 2 2 2 5 2 73" xfId="40035"/>
    <cellStyle name="Title 2 2 2 2 2 2 2 2 5 2 74" xfId="40036"/>
    <cellStyle name="Title 2 2 2 2 2 2 2 2 5 2 8" xfId="40037"/>
    <cellStyle name="Title 2 2 2 2 2 2 2 2 5 2 9" xfId="40038"/>
    <cellStyle name="Title 2 2 2 2 2 2 2 2 5 20" xfId="40039"/>
    <cellStyle name="Title 2 2 2 2 2 2 2 2 5 21" xfId="40040"/>
    <cellStyle name="Title 2 2 2 2 2 2 2 2 5 22" xfId="40041"/>
    <cellStyle name="Title 2 2 2 2 2 2 2 2 5 23" xfId="40042"/>
    <cellStyle name="Title 2 2 2 2 2 2 2 2 5 24" xfId="40043"/>
    <cellStyle name="Title 2 2 2 2 2 2 2 2 5 25" xfId="40044"/>
    <cellStyle name="Title 2 2 2 2 2 2 2 2 5 26" xfId="40045"/>
    <cellStyle name="Title 2 2 2 2 2 2 2 2 5 27" xfId="40046"/>
    <cellStyle name="Title 2 2 2 2 2 2 2 2 5 28" xfId="40047"/>
    <cellStyle name="Title 2 2 2 2 2 2 2 2 5 29" xfId="40048"/>
    <cellStyle name="Title 2 2 2 2 2 2 2 2 5 3" xfId="40049"/>
    <cellStyle name="Title 2 2 2 2 2 2 2 2 5 3 2" xfId="40050"/>
    <cellStyle name="Title 2 2 2 2 2 2 2 2 5 30" xfId="40051"/>
    <cellStyle name="Title 2 2 2 2 2 2 2 2 5 31" xfId="40052"/>
    <cellStyle name="Title 2 2 2 2 2 2 2 2 5 32" xfId="40053"/>
    <cellStyle name="Title 2 2 2 2 2 2 2 2 5 33" xfId="40054"/>
    <cellStyle name="Title 2 2 2 2 2 2 2 2 5 34" xfId="40055"/>
    <cellStyle name="Title 2 2 2 2 2 2 2 2 5 35" xfId="40056"/>
    <cellStyle name="Title 2 2 2 2 2 2 2 2 5 36" xfId="40057"/>
    <cellStyle name="Title 2 2 2 2 2 2 2 2 5 37" xfId="40058"/>
    <cellStyle name="Title 2 2 2 2 2 2 2 2 5 38" xfId="40059"/>
    <cellStyle name="Title 2 2 2 2 2 2 2 2 5 39" xfId="40060"/>
    <cellStyle name="Title 2 2 2 2 2 2 2 2 5 4" xfId="40061"/>
    <cellStyle name="Title 2 2 2 2 2 2 2 2 5 40" xfId="40062"/>
    <cellStyle name="Title 2 2 2 2 2 2 2 2 5 41" xfId="40063"/>
    <cellStyle name="Title 2 2 2 2 2 2 2 2 5 42" xfId="40064"/>
    <cellStyle name="Title 2 2 2 2 2 2 2 2 5 43" xfId="40065"/>
    <cellStyle name="Title 2 2 2 2 2 2 2 2 5 44" xfId="40066"/>
    <cellStyle name="Title 2 2 2 2 2 2 2 2 5 45" xfId="40067"/>
    <cellStyle name="Title 2 2 2 2 2 2 2 2 5 46" xfId="40068"/>
    <cellStyle name="Title 2 2 2 2 2 2 2 2 5 47" xfId="40069"/>
    <cellStyle name="Title 2 2 2 2 2 2 2 2 5 48" xfId="40070"/>
    <cellStyle name="Title 2 2 2 2 2 2 2 2 5 49" xfId="40071"/>
    <cellStyle name="Title 2 2 2 2 2 2 2 2 5 5" xfId="40072"/>
    <cellStyle name="Title 2 2 2 2 2 2 2 2 5 50" xfId="40073"/>
    <cellStyle name="Title 2 2 2 2 2 2 2 2 5 51" xfId="40074"/>
    <cellStyle name="Title 2 2 2 2 2 2 2 2 5 52" xfId="40075"/>
    <cellStyle name="Title 2 2 2 2 2 2 2 2 5 53" xfId="40076"/>
    <cellStyle name="Title 2 2 2 2 2 2 2 2 5 54" xfId="40077"/>
    <cellStyle name="Title 2 2 2 2 2 2 2 2 5 55" xfId="40078"/>
    <cellStyle name="Title 2 2 2 2 2 2 2 2 5 56" xfId="40079"/>
    <cellStyle name="Title 2 2 2 2 2 2 2 2 5 57" xfId="40080"/>
    <cellStyle name="Title 2 2 2 2 2 2 2 2 5 58" xfId="40081"/>
    <cellStyle name="Title 2 2 2 2 2 2 2 2 5 59" xfId="40082"/>
    <cellStyle name="Title 2 2 2 2 2 2 2 2 5 6" xfId="40083"/>
    <cellStyle name="Title 2 2 2 2 2 2 2 2 5 60" xfId="40084"/>
    <cellStyle name="Title 2 2 2 2 2 2 2 2 5 61" xfId="40085"/>
    <cellStyle name="Title 2 2 2 2 2 2 2 2 5 62" xfId="40086"/>
    <cellStyle name="Title 2 2 2 2 2 2 2 2 5 63" xfId="40087"/>
    <cellStyle name="Title 2 2 2 2 2 2 2 2 5 64" xfId="40088"/>
    <cellStyle name="Title 2 2 2 2 2 2 2 2 5 65" xfId="40089"/>
    <cellStyle name="Title 2 2 2 2 2 2 2 2 5 66" xfId="40090"/>
    <cellStyle name="Title 2 2 2 2 2 2 2 2 5 67" xfId="40091"/>
    <cellStyle name="Title 2 2 2 2 2 2 2 2 5 68" xfId="40092"/>
    <cellStyle name="Title 2 2 2 2 2 2 2 2 5 69" xfId="40093"/>
    <cellStyle name="Title 2 2 2 2 2 2 2 2 5 7" xfId="40094"/>
    <cellStyle name="Title 2 2 2 2 2 2 2 2 5 70" xfId="40095"/>
    <cellStyle name="Title 2 2 2 2 2 2 2 2 5 71" xfId="40096"/>
    <cellStyle name="Title 2 2 2 2 2 2 2 2 5 72" xfId="40097"/>
    <cellStyle name="Title 2 2 2 2 2 2 2 2 5 73" xfId="40098"/>
    <cellStyle name="Title 2 2 2 2 2 2 2 2 5 74" xfId="40099"/>
    <cellStyle name="Title 2 2 2 2 2 2 2 2 5 8" xfId="40100"/>
    <cellStyle name="Title 2 2 2 2 2 2 2 2 5 9" xfId="40101"/>
    <cellStyle name="Title 2 2 2 2 2 2 2 2 50" xfId="40102"/>
    <cellStyle name="Title 2 2 2 2 2 2 2 2 50 2" xfId="40103"/>
    <cellStyle name="Title 2 2 2 2 2 2 2 2 51" xfId="40104"/>
    <cellStyle name="Title 2 2 2 2 2 2 2 2 51 2" xfId="40105"/>
    <cellStyle name="Title 2 2 2 2 2 2 2 2 52" xfId="40106"/>
    <cellStyle name="Title 2 2 2 2 2 2 2 2 52 2" xfId="40107"/>
    <cellStyle name="Title 2 2 2 2 2 2 2 2 53" xfId="40108"/>
    <cellStyle name="Title 2 2 2 2 2 2 2 2 53 2" xfId="40109"/>
    <cellStyle name="Title 2 2 2 2 2 2 2 2 54" xfId="40110"/>
    <cellStyle name="Title 2 2 2 2 2 2 2 2 54 2" xfId="40111"/>
    <cellStyle name="Title 2 2 2 2 2 2 2 2 55" xfId="40112"/>
    <cellStyle name="Title 2 2 2 2 2 2 2 2 55 2" xfId="40113"/>
    <cellStyle name="Title 2 2 2 2 2 2 2 2 56" xfId="40114"/>
    <cellStyle name="Title 2 2 2 2 2 2 2 2 56 2" xfId="40115"/>
    <cellStyle name="Title 2 2 2 2 2 2 2 2 57" xfId="40116"/>
    <cellStyle name="Title 2 2 2 2 2 2 2 2 57 2" xfId="40117"/>
    <cellStyle name="Title 2 2 2 2 2 2 2 2 58" xfId="40118"/>
    <cellStyle name="Title 2 2 2 2 2 2 2 2 58 2" xfId="40119"/>
    <cellStyle name="Title 2 2 2 2 2 2 2 2 59" xfId="40120"/>
    <cellStyle name="Title 2 2 2 2 2 2 2 2 59 2" xfId="40121"/>
    <cellStyle name="Title 2 2 2 2 2 2 2 2 6" xfId="40122"/>
    <cellStyle name="Title 2 2 2 2 2 2 2 2 6 2" xfId="40123"/>
    <cellStyle name="Title 2 2 2 2 2 2 2 2 60" xfId="40124"/>
    <cellStyle name="Title 2 2 2 2 2 2 2 2 60 2" xfId="40125"/>
    <cellStyle name="Title 2 2 2 2 2 2 2 2 61" xfId="40126"/>
    <cellStyle name="Title 2 2 2 2 2 2 2 2 61 2" xfId="40127"/>
    <cellStyle name="Title 2 2 2 2 2 2 2 2 62" xfId="40128"/>
    <cellStyle name="Title 2 2 2 2 2 2 2 2 62 2" xfId="40129"/>
    <cellStyle name="Title 2 2 2 2 2 2 2 2 63" xfId="40130"/>
    <cellStyle name="Title 2 2 2 2 2 2 2 2 63 2" xfId="40131"/>
    <cellStyle name="Title 2 2 2 2 2 2 2 2 64" xfId="40132"/>
    <cellStyle name="Title 2 2 2 2 2 2 2 2 64 2" xfId="40133"/>
    <cellStyle name="Title 2 2 2 2 2 2 2 2 65" xfId="40134"/>
    <cellStyle name="Title 2 2 2 2 2 2 2 2 65 2" xfId="40135"/>
    <cellStyle name="Title 2 2 2 2 2 2 2 2 66" xfId="40136"/>
    <cellStyle name="Title 2 2 2 2 2 2 2 2 66 2" xfId="40137"/>
    <cellStyle name="Title 2 2 2 2 2 2 2 2 67" xfId="40138"/>
    <cellStyle name="Title 2 2 2 2 2 2 2 2 67 2" xfId="40139"/>
    <cellStyle name="Title 2 2 2 2 2 2 2 2 68" xfId="40140"/>
    <cellStyle name="Title 2 2 2 2 2 2 2 2 68 2" xfId="40141"/>
    <cellStyle name="Title 2 2 2 2 2 2 2 2 69" xfId="40142"/>
    <cellStyle name="Title 2 2 2 2 2 2 2 2 69 2" xfId="40143"/>
    <cellStyle name="Title 2 2 2 2 2 2 2 2 7" xfId="40144"/>
    <cellStyle name="Title 2 2 2 2 2 2 2 2 7 2" xfId="40145"/>
    <cellStyle name="Title 2 2 2 2 2 2 2 2 70" xfId="40146"/>
    <cellStyle name="Title 2 2 2 2 2 2 2 2 70 2" xfId="40147"/>
    <cellStyle name="Title 2 2 2 2 2 2 2 2 71" xfId="40148"/>
    <cellStyle name="Title 2 2 2 2 2 2 2 2 71 2" xfId="40149"/>
    <cellStyle name="Title 2 2 2 2 2 2 2 2 72" xfId="40150"/>
    <cellStyle name="Title 2 2 2 2 2 2 2 2 73" xfId="40151"/>
    <cellStyle name="Title 2 2 2 2 2 2 2 2 74" xfId="40152"/>
    <cellStyle name="Title 2 2 2 2 2 2 2 2 75" xfId="40153"/>
    <cellStyle name="Title 2 2 2 2 2 2 2 2 76" xfId="40154"/>
    <cellStyle name="Title 2 2 2 2 2 2 2 2 77" xfId="40155"/>
    <cellStyle name="Title 2 2 2 2 2 2 2 2 78" xfId="40156"/>
    <cellStyle name="Title 2 2 2 2 2 2 2 2 79" xfId="40157"/>
    <cellStyle name="Title 2 2 2 2 2 2 2 2 8" xfId="40158"/>
    <cellStyle name="Title 2 2 2 2 2 2 2 2 8 2" xfId="40159"/>
    <cellStyle name="Title 2 2 2 2 2 2 2 2 80" xfId="40160"/>
    <cellStyle name="Title 2 2 2 2 2 2 2 2 81" xfId="40161"/>
    <cellStyle name="Title 2 2 2 2 2 2 2 2 82" xfId="40162"/>
    <cellStyle name="Title 2 2 2 2 2 2 2 2 83" xfId="40163"/>
    <cellStyle name="Title 2 2 2 2 2 2 2 2 84" xfId="40164"/>
    <cellStyle name="Title 2 2 2 2 2 2 2 2 85" xfId="40165"/>
    <cellStyle name="Title 2 2 2 2 2 2 2 2 86" xfId="40166"/>
    <cellStyle name="Title 2 2 2 2 2 2 2 2 87" xfId="40167"/>
    <cellStyle name="Title 2 2 2 2 2 2 2 2 88" xfId="40168"/>
    <cellStyle name="Title 2 2 2 2 2 2 2 2 89" xfId="40169"/>
    <cellStyle name="Title 2 2 2 2 2 2 2 2 9" xfId="40170"/>
    <cellStyle name="Title 2 2 2 2 2 2 2 2 9 2" xfId="40171"/>
    <cellStyle name="Title 2 2 2 2 2 2 2 2 90" xfId="40172"/>
    <cellStyle name="Title 2 2 2 2 2 2 2 2 91" xfId="40173"/>
    <cellStyle name="Title 2 2 2 2 2 2 2 2 92" xfId="40174"/>
    <cellStyle name="Title 2 2 2 2 2 2 2 2 93" xfId="40175"/>
    <cellStyle name="Title 2 2 2 2 2 2 2 2 94" xfId="40176"/>
    <cellStyle name="Title 2 2 2 2 2 2 2 2 95" xfId="40177"/>
    <cellStyle name="Title 2 2 2 2 2 2 2 2 96" xfId="40178"/>
    <cellStyle name="Title 2 2 2 2 2 2 2 2 97" xfId="40179"/>
    <cellStyle name="Title 2 2 2 2 2 2 2 2 98" xfId="40180"/>
    <cellStyle name="Title 2 2 2 2 2 2 2 2 99" xfId="40181"/>
    <cellStyle name="Title 2 2 2 2 2 2 2 20" xfId="40182"/>
    <cellStyle name="Title 2 2 2 2 2 2 2 20 2" xfId="40183"/>
    <cellStyle name="Title 2 2 2 2 2 2 2 21" xfId="40184"/>
    <cellStyle name="Title 2 2 2 2 2 2 2 21 2" xfId="40185"/>
    <cellStyle name="Title 2 2 2 2 2 2 2 22" xfId="40186"/>
    <cellStyle name="Title 2 2 2 2 2 2 2 22 2" xfId="40187"/>
    <cellStyle name="Title 2 2 2 2 2 2 2 23" xfId="40188"/>
    <cellStyle name="Title 2 2 2 2 2 2 2 23 2" xfId="40189"/>
    <cellStyle name="Title 2 2 2 2 2 2 2 24" xfId="40190"/>
    <cellStyle name="Title 2 2 2 2 2 2 2 24 2" xfId="40191"/>
    <cellStyle name="Title 2 2 2 2 2 2 2 25" xfId="40192"/>
    <cellStyle name="Title 2 2 2 2 2 2 2 25 2" xfId="40193"/>
    <cellStyle name="Title 2 2 2 2 2 2 2 26" xfId="40194"/>
    <cellStyle name="Title 2 2 2 2 2 2 2 26 2" xfId="40195"/>
    <cellStyle name="Title 2 2 2 2 2 2 2 27" xfId="40196"/>
    <cellStyle name="Title 2 2 2 2 2 2 2 27 2" xfId="40197"/>
    <cellStyle name="Title 2 2 2 2 2 2 2 28" xfId="40198"/>
    <cellStyle name="Title 2 2 2 2 2 2 2 28 2" xfId="40199"/>
    <cellStyle name="Title 2 2 2 2 2 2 2 29" xfId="40200"/>
    <cellStyle name="Title 2 2 2 2 2 2 2 29 10" xfId="40201"/>
    <cellStyle name="Title 2 2 2 2 2 2 2 29 11" xfId="40202"/>
    <cellStyle name="Title 2 2 2 2 2 2 2 29 12" xfId="40203"/>
    <cellStyle name="Title 2 2 2 2 2 2 2 29 13" xfId="40204"/>
    <cellStyle name="Title 2 2 2 2 2 2 2 29 14" xfId="40205"/>
    <cellStyle name="Title 2 2 2 2 2 2 2 29 15" xfId="40206"/>
    <cellStyle name="Title 2 2 2 2 2 2 2 29 16" xfId="40207"/>
    <cellStyle name="Title 2 2 2 2 2 2 2 29 17" xfId="40208"/>
    <cellStyle name="Title 2 2 2 2 2 2 2 29 18" xfId="40209"/>
    <cellStyle name="Title 2 2 2 2 2 2 2 29 19" xfId="40210"/>
    <cellStyle name="Title 2 2 2 2 2 2 2 29 2" xfId="40211"/>
    <cellStyle name="Title 2 2 2 2 2 2 2 29 2 10" xfId="40212"/>
    <cellStyle name="Title 2 2 2 2 2 2 2 29 2 11" xfId="40213"/>
    <cellStyle name="Title 2 2 2 2 2 2 2 29 2 12" xfId="40214"/>
    <cellStyle name="Title 2 2 2 2 2 2 2 29 2 13" xfId="40215"/>
    <cellStyle name="Title 2 2 2 2 2 2 2 29 2 14" xfId="40216"/>
    <cellStyle name="Title 2 2 2 2 2 2 2 29 2 15" xfId="40217"/>
    <cellStyle name="Title 2 2 2 2 2 2 2 29 2 16" xfId="40218"/>
    <cellStyle name="Title 2 2 2 2 2 2 2 29 2 17" xfId="40219"/>
    <cellStyle name="Title 2 2 2 2 2 2 2 29 2 18" xfId="40220"/>
    <cellStyle name="Title 2 2 2 2 2 2 2 29 2 19" xfId="40221"/>
    <cellStyle name="Title 2 2 2 2 2 2 2 29 2 2" xfId="40222"/>
    <cellStyle name="Title 2 2 2 2 2 2 2 29 2 2 2" xfId="40223"/>
    <cellStyle name="Title 2 2 2 2 2 2 2 29 2 20" xfId="40224"/>
    <cellStyle name="Title 2 2 2 2 2 2 2 29 2 21" xfId="40225"/>
    <cellStyle name="Title 2 2 2 2 2 2 2 29 2 22" xfId="40226"/>
    <cellStyle name="Title 2 2 2 2 2 2 2 29 2 23" xfId="40227"/>
    <cellStyle name="Title 2 2 2 2 2 2 2 29 2 24" xfId="40228"/>
    <cellStyle name="Title 2 2 2 2 2 2 2 29 2 25" xfId="40229"/>
    <cellStyle name="Title 2 2 2 2 2 2 2 29 2 26" xfId="40230"/>
    <cellStyle name="Title 2 2 2 2 2 2 2 29 2 27" xfId="40231"/>
    <cellStyle name="Title 2 2 2 2 2 2 2 29 2 28" xfId="40232"/>
    <cellStyle name="Title 2 2 2 2 2 2 2 29 2 29" xfId="40233"/>
    <cellStyle name="Title 2 2 2 2 2 2 2 29 2 3" xfId="40234"/>
    <cellStyle name="Title 2 2 2 2 2 2 2 29 2 30" xfId="40235"/>
    <cellStyle name="Title 2 2 2 2 2 2 2 29 2 31" xfId="40236"/>
    <cellStyle name="Title 2 2 2 2 2 2 2 29 2 32" xfId="40237"/>
    <cellStyle name="Title 2 2 2 2 2 2 2 29 2 33" xfId="40238"/>
    <cellStyle name="Title 2 2 2 2 2 2 2 29 2 34" xfId="40239"/>
    <cellStyle name="Title 2 2 2 2 2 2 2 29 2 35" xfId="40240"/>
    <cellStyle name="Title 2 2 2 2 2 2 2 29 2 36" xfId="40241"/>
    <cellStyle name="Title 2 2 2 2 2 2 2 29 2 37" xfId="40242"/>
    <cellStyle name="Title 2 2 2 2 2 2 2 29 2 38" xfId="40243"/>
    <cellStyle name="Title 2 2 2 2 2 2 2 29 2 39" xfId="40244"/>
    <cellStyle name="Title 2 2 2 2 2 2 2 29 2 4" xfId="40245"/>
    <cellStyle name="Title 2 2 2 2 2 2 2 29 2 40" xfId="40246"/>
    <cellStyle name="Title 2 2 2 2 2 2 2 29 2 41" xfId="40247"/>
    <cellStyle name="Title 2 2 2 2 2 2 2 29 2 42" xfId="40248"/>
    <cellStyle name="Title 2 2 2 2 2 2 2 29 2 43" xfId="40249"/>
    <cellStyle name="Title 2 2 2 2 2 2 2 29 2 44" xfId="40250"/>
    <cellStyle name="Title 2 2 2 2 2 2 2 29 2 45" xfId="40251"/>
    <cellStyle name="Title 2 2 2 2 2 2 2 29 2 46" xfId="40252"/>
    <cellStyle name="Title 2 2 2 2 2 2 2 29 2 47" xfId="40253"/>
    <cellStyle name="Title 2 2 2 2 2 2 2 29 2 48" xfId="40254"/>
    <cellStyle name="Title 2 2 2 2 2 2 2 29 2 49" xfId="40255"/>
    <cellStyle name="Title 2 2 2 2 2 2 2 29 2 5" xfId="40256"/>
    <cellStyle name="Title 2 2 2 2 2 2 2 29 2 50" xfId="40257"/>
    <cellStyle name="Title 2 2 2 2 2 2 2 29 2 51" xfId="40258"/>
    <cellStyle name="Title 2 2 2 2 2 2 2 29 2 52" xfId="40259"/>
    <cellStyle name="Title 2 2 2 2 2 2 2 29 2 53" xfId="40260"/>
    <cellStyle name="Title 2 2 2 2 2 2 2 29 2 54" xfId="40261"/>
    <cellStyle name="Title 2 2 2 2 2 2 2 29 2 55" xfId="40262"/>
    <cellStyle name="Title 2 2 2 2 2 2 2 29 2 56" xfId="40263"/>
    <cellStyle name="Title 2 2 2 2 2 2 2 29 2 57" xfId="40264"/>
    <cellStyle name="Title 2 2 2 2 2 2 2 29 2 58" xfId="40265"/>
    <cellStyle name="Title 2 2 2 2 2 2 2 29 2 59" xfId="40266"/>
    <cellStyle name="Title 2 2 2 2 2 2 2 29 2 6" xfId="40267"/>
    <cellStyle name="Title 2 2 2 2 2 2 2 29 2 60" xfId="40268"/>
    <cellStyle name="Title 2 2 2 2 2 2 2 29 2 61" xfId="40269"/>
    <cellStyle name="Title 2 2 2 2 2 2 2 29 2 62" xfId="40270"/>
    <cellStyle name="Title 2 2 2 2 2 2 2 29 2 63" xfId="40271"/>
    <cellStyle name="Title 2 2 2 2 2 2 2 29 2 64" xfId="40272"/>
    <cellStyle name="Title 2 2 2 2 2 2 2 29 2 65" xfId="40273"/>
    <cellStyle name="Title 2 2 2 2 2 2 2 29 2 66" xfId="40274"/>
    <cellStyle name="Title 2 2 2 2 2 2 2 29 2 67" xfId="40275"/>
    <cellStyle name="Title 2 2 2 2 2 2 2 29 2 68" xfId="40276"/>
    <cellStyle name="Title 2 2 2 2 2 2 2 29 2 69" xfId="40277"/>
    <cellStyle name="Title 2 2 2 2 2 2 2 29 2 7" xfId="40278"/>
    <cellStyle name="Title 2 2 2 2 2 2 2 29 2 70" xfId="40279"/>
    <cellStyle name="Title 2 2 2 2 2 2 2 29 2 71" xfId="40280"/>
    <cellStyle name="Title 2 2 2 2 2 2 2 29 2 72" xfId="40281"/>
    <cellStyle name="Title 2 2 2 2 2 2 2 29 2 73" xfId="40282"/>
    <cellStyle name="Title 2 2 2 2 2 2 2 29 2 74" xfId="40283"/>
    <cellStyle name="Title 2 2 2 2 2 2 2 29 2 8" xfId="40284"/>
    <cellStyle name="Title 2 2 2 2 2 2 2 29 2 9" xfId="40285"/>
    <cellStyle name="Title 2 2 2 2 2 2 2 29 20" xfId="40286"/>
    <cellStyle name="Title 2 2 2 2 2 2 2 29 21" xfId="40287"/>
    <cellStyle name="Title 2 2 2 2 2 2 2 29 22" xfId="40288"/>
    <cellStyle name="Title 2 2 2 2 2 2 2 29 23" xfId="40289"/>
    <cellStyle name="Title 2 2 2 2 2 2 2 29 24" xfId="40290"/>
    <cellStyle name="Title 2 2 2 2 2 2 2 29 25" xfId="40291"/>
    <cellStyle name="Title 2 2 2 2 2 2 2 29 26" xfId="40292"/>
    <cellStyle name="Title 2 2 2 2 2 2 2 29 27" xfId="40293"/>
    <cellStyle name="Title 2 2 2 2 2 2 2 29 28" xfId="40294"/>
    <cellStyle name="Title 2 2 2 2 2 2 2 29 29" xfId="40295"/>
    <cellStyle name="Title 2 2 2 2 2 2 2 29 3" xfId="40296"/>
    <cellStyle name="Title 2 2 2 2 2 2 2 29 3 2" xfId="40297"/>
    <cellStyle name="Title 2 2 2 2 2 2 2 29 30" xfId="40298"/>
    <cellStyle name="Title 2 2 2 2 2 2 2 29 31" xfId="40299"/>
    <cellStyle name="Title 2 2 2 2 2 2 2 29 32" xfId="40300"/>
    <cellStyle name="Title 2 2 2 2 2 2 2 29 33" xfId="40301"/>
    <cellStyle name="Title 2 2 2 2 2 2 2 29 34" xfId="40302"/>
    <cellStyle name="Title 2 2 2 2 2 2 2 29 35" xfId="40303"/>
    <cellStyle name="Title 2 2 2 2 2 2 2 29 36" xfId="40304"/>
    <cellStyle name="Title 2 2 2 2 2 2 2 29 37" xfId="40305"/>
    <cellStyle name="Title 2 2 2 2 2 2 2 29 38" xfId="40306"/>
    <cellStyle name="Title 2 2 2 2 2 2 2 29 39" xfId="40307"/>
    <cellStyle name="Title 2 2 2 2 2 2 2 29 4" xfId="40308"/>
    <cellStyle name="Title 2 2 2 2 2 2 2 29 40" xfId="40309"/>
    <cellStyle name="Title 2 2 2 2 2 2 2 29 41" xfId="40310"/>
    <cellStyle name="Title 2 2 2 2 2 2 2 29 42" xfId="40311"/>
    <cellStyle name="Title 2 2 2 2 2 2 2 29 43" xfId="40312"/>
    <cellStyle name="Title 2 2 2 2 2 2 2 29 44" xfId="40313"/>
    <cellStyle name="Title 2 2 2 2 2 2 2 29 45" xfId="40314"/>
    <cellStyle name="Title 2 2 2 2 2 2 2 29 46" xfId="40315"/>
    <cellStyle name="Title 2 2 2 2 2 2 2 29 47" xfId="40316"/>
    <cellStyle name="Title 2 2 2 2 2 2 2 29 48" xfId="40317"/>
    <cellStyle name="Title 2 2 2 2 2 2 2 29 49" xfId="40318"/>
    <cellStyle name="Title 2 2 2 2 2 2 2 29 5" xfId="40319"/>
    <cellStyle name="Title 2 2 2 2 2 2 2 29 50" xfId="40320"/>
    <cellStyle name="Title 2 2 2 2 2 2 2 29 51" xfId="40321"/>
    <cellStyle name="Title 2 2 2 2 2 2 2 29 52" xfId="40322"/>
    <cellStyle name="Title 2 2 2 2 2 2 2 29 53" xfId="40323"/>
    <cellStyle name="Title 2 2 2 2 2 2 2 29 54" xfId="40324"/>
    <cellStyle name="Title 2 2 2 2 2 2 2 29 55" xfId="40325"/>
    <cellStyle name="Title 2 2 2 2 2 2 2 29 56" xfId="40326"/>
    <cellStyle name="Title 2 2 2 2 2 2 2 29 57" xfId="40327"/>
    <cellStyle name="Title 2 2 2 2 2 2 2 29 58" xfId="40328"/>
    <cellStyle name="Title 2 2 2 2 2 2 2 29 59" xfId="40329"/>
    <cellStyle name="Title 2 2 2 2 2 2 2 29 6" xfId="40330"/>
    <cellStyle name="Title 2 2 2 2 2 2 2 29 60" xfId="40331"/>
    <cellStyle name="Title 2 2 2 2 2 2 2 29 61" xfId="40332"/>
    <cellStyle name="Title 2 2 2 2 2 2 2 29 62" xfId="40333"/>
    <cellStyle name="Title 2 2 2 2 2 2 2 29 63" xfId="40334"/>
    <cellStyle name="Title 2 2 2 2 2 2 2 29 64" xfId="40335"/>
    <cellStyle name="Title 2 2 2 2 2 2 2 29 65" xfId="40336"/>
    <cellStyle name="Title 2 2 2 2 2 2 2 29 66" xfId="40337"/>
    <cellStyle name="Title 2 2 2 2 2 2 2 29 67" xfId="40338"/>
    <cellStyle name="Title 2 2 2 2 2 2 2 29 68" xfId="40339"/>
    <cellStyle name="Title 2 2 2 2 2 2 2 29 69" xfId="40340"/>
    <cellStyle name="Title 2 2 2 2 2 2 2 29 7" xfId="40341"/>
    <cellStyle name="Title 2 2 2 2 2 2 2 29 70" xfId="40342"/>
    <cellStyle name="Title 2 2 2 2 2 2 2 29 71" xfId="40343"/>
    <cellStyle name="Title 2 2 2 2 2 2 2 29 72" xfId="40344"/>
    <cellStyle name="Title 2 2 2 2 2 2 2 29 73" xfId="40345"/>
    <cellStyle name="Title 2 2 2 2 2 2 2 29 74" xfId="40346"/>
    <cellStyle name="Title 2 2 2 2 2 2 2 29 8" xfId="40347"/>
    <cellStyle name="Title 2 2 2 2 2 2 2 29 9" xfId="40348"/>
    <cellStyle name="Title 2 2 2 2 2 2 2 3" xfId="40349"/>
    <cellStyle name="Title 2 2 2 2 2 2 2 3 10" xfId="40350"/>
    <cellStyle name="Title 2 2 2 2 2 2 2 3 100" xfId="40351"/>
    <cellStyle name="Title 2 2 2 2 2 2 2 3 101" xfId="40352"/>
    <cellStyle name="Title 2 2 2 2 2 2 2 3 102" xfId="40353"/>
    <cellStyle name="Title 2 2 2 2 2 2 2 3 103" xfId="40354"/>
    <cellStyle name="Title 2 2 2 2 2 2 2 3 104" xfId="40355"/>
    <cellStyle name="Title 2 2 2 2 2 2 2 3 105" xfId="40356"/>
    <cellStyle name="Title 2 2 2 2 2 2 2 3 106" xfId="40357"/>
    <cellStyle name="Title 2 2 2 2 2 2 2 3 107" xfId="40358"/>
    <cellStyle name="Title 2 2 2 2 2 2 2 3 108" xfId="40359"/>
    <cellStyle name="Title 2 2 2 2 2 2 2 3 109" xfId="40360"/>
    <cellStyle name="Title 2 2 2 2 2 2 2 3 11" xfId="40361"/>
    <cellStyle name="Title 2 2 2 2 2 2 2 3 110" xfId="40362"/>
    <cellStyle name="Title 2 2 2 2 2 2 2 3 12" xfId="40363"/>
    <cellStyle name="Title 2 2 2 2 2 2 2 3 13" xfId="40364"/>
    <cellStyle name="Title 2 2 2 2 2 2 2 3 14" xfId="40365"/>
    <cellStyle name="Title 2 2 2 2 2 2 2 3 15" xfId="40366"/>
    <cellStyle name="Title 2 2 2 2 2 2 2 3 16" xfId="40367"/>
    <cellStyle name="Title 2 2 2 2 2 2 2 3 17" xfId="40368"/>
    <cellStyle name="Title 2 2 2 2 2 2 2 3 18" xfId="40369"/>
    <cellStyle name="Title 2 2 2 2 2 2 2 3 19" xfId="40370"/>
    <cellStyle name="Title 2 2 2 2 2 2 2 3 2" xfId="40371"/>
    <cellStyle name="Title 2 2 2 2 2 2 2 3 2 10" xfId="40372"/>
    <cellStyle name="Title 2 2 2 2 2 2 2 3 2 11" xfId="40373"/>
    <cellStyle name="Title 2 2 2 2 2 2 2 3 2 12" xfId="40374"/>
    <cellStyle name="Title 2 2 2 2 2 2 2 3 2 13" xfId="40375"/>
    <cellStyle name="Title 2 2 2 2 2 2 2 3 2 13 2" xfId="40376"/>
    <cellStyle name="Title 2 2 2 2 2 2 2 3 2 14" xfId="40377"/>
    <cellStyle name="Title 2 2 2 2 2 2 2 3 2 15" xfId="40378"/>
    <cellStyle name="Title 2 2 2 2 2 2 2 3 2 16" xfId="40379"/>
    <cellStyle name="Title 2 2 2 2 2 2 2 3 2 17" xfId="40380"/>
    <cellStyle name="Title 2 2 2 2 2 2 2 3 2 18" xfId="40381"/>
    <cellStyle name="Title 2 2 2 2 2 2 2 3 2 19" xfId="40382"/>
    <cellStyle name="Title 2 2 2 2 2 2 2 3 2 2" xfId="40383"/>
    <cellStyle name="Title 2 2 2 2 2 2 2 3 2 2 10" xfId="40384"/>
    <cellStyle name="Title 2 2 2 2 2 2 2 3 2 2 11" xfId="40385"/>
    <cellStyle name="Title 2 2 2 2 2 2 2 3 2 2 12" xfId="40386"/>
    <cellStyle name="Title 2 2 2 2 2 2 2 3 2 2 13" xfId="40387"/>
    <cellStyle name="Title 2 2 2 2 2 2 2 3 2 2 14" xfId="40388"/>
    <cellStyle name="Title 2 2 2 2 2 2 2 3 2 2 15" xfId="40389"/>
    <cellStyle name="Title 2 2 2 2 2 2 2 3 2 2 16" xfId="40390"/>
    <cellStyle name="Title 2 2 2 2 2 2 2 3 2 2 17" xfId="40391"/>
    <cellStyle name="Title 2 2 2 2 2 2 2 3 2 2 18" xfId="40392"/>
    <cellStyle name="Title 2 2 2 2 2 2 2 3 2 2 19" xfId="40393"/>
    <cellStyle name="Title 2 2 2 2 2 2 2 3 2 2 2" xfId="40394"/>
    <cellStyle name="Title 2 2 2 2 2 2 2 3 2 2 2 10" xfId="40395"/>
    <cellStyle name="Title 2 2 2 2 2 2 2 3 2 2 2 11" xfId="40396"/>
    <cellStyle name="Title 2 2 2 2 2 2 2 3 2 2 2 12" xfId="40397"/>
    <cellStyle name="Title 2 2 2 2 2 2 2 3 2 2 2 13" xfId="40398"/>
    <cellStyle name="Title 2 2 2 2 2 2 2 3 2 2 2 14" xfId="40399"/>
    <cellStyle name="Title 2 2 2 2 2 2 2 3 2 2 2 15" xfId="40400"/>
    <cellStyle name="Title 2 2 2 2 2 2 2 3 2 2 2 16" xfId="40401"/>
    <cellStyle name="Title 2 2 2 2 2 2 2 3 2 2 2 17" xfId="40402"/>
    <cellStyle name="Title 2 2 2 2 2 2 2 3 2 2 2 18" xfId="40403"/>
    <cellStyle name="Title 2 2 2 2 2 2 2 3 2 2 2 19" xfId="40404"/>
    <cellStyle name="Title 2 2 2 2 2 2 2 3 2 2 2 2" xfId="40405"/>
    <cellStyle name="Title 2 2 2 2 2 2 2 3 2 2 2 2 10" xfId="40406"/>
    <cellStyle name="Title 2 2 2 2 2 2 2 3 2 2 2 2 11" xfId="40407"/>
    <cellStyle name="Title 2 2 2 2 2 2 2 3 2 2 2 2 12" xfId="40408"/>
    <cellStyle name="Title 2 2 2 2 2 2 2 3 2 2 2 2 13" xfId="40409"/>
    <cellStyle name="Title 2 2 2 2 2 2 2 3 2 2 2 2 14" xfId="40410"/>
    <cellStyle name="Title 2 2 2 2 2 2 2 3 2 2 2 2 15" xfId="40411"/>
    <cellStyle name="Title 2 2 2 2 2 2 2 3 2 2 2 2 16" xfId="40412"/>
    <cellStyle name="Title 2 2 2 2 2 2 2 3 2 2 2 2 17" xfId="40413"/>
    <cellStyle name="Title 2 2 2 2 2 2 2 3 2 2 2 2 18" xfId="40414"/>
    <cellStyle name="Title 2 2 2 2 2 2 2 3 2 2 2 2 19" xfId="40415"/>
    <cellStyle name="Title 2 2 2 2 2 2 2 3 2 2 2 2 2" xfId="40416"/>
    <cellStyle name="Title 2 2 2 2 2 2 2 3 2 2 2 2 2 10" xfId="40417"/>
    <cellStyle name="Title 2 2 2 2 2 2 2 3 2 2 2 2 2 11" xfId="40418"/>
    <cellStyle name="Title 2 2 2 2 2 2 2 3 2 2 2 2 2 12" xfId="40419"/>
    <cellStyle name="Title 2 2 2 2 2 2 2 3 2 2 2 2 2 13" xfId="40420"/>
    <cellStyle name="Title 2 2 2 2 2 2 2 3 2 2 2 2 2 14" xfId="40421"/>
    <cellStyle name="Title 2 2 2 2 2 2 2 3 2 2 2 2 2 15" xfId="40422"/>
    <cellStyle name="Title 2 2 2 2 2 2 2 3 2 2 2 2 2 16" xfId="40423"/>
    <cellStyle name="Title 2 2 2 2 2 2 2 3 2 2 2 2 2 17" xfId="40424"/>
    <cellStyle name="Title 2 2 2 2 2 2 2 3 2 2 2 2 2 18" xfId="40425"/>
    <cellStyle name="Title 2 2 2 2 2 2 2 3 2 2 2 2 2 19" xfId="40426"/>
    <cellStyle name="Title 2 2 2 2 2 2 2 3 2 2 2 2 2 2" xfId="40427"/>
    <cellStyle name="Title 2 2 2 2 2 2 2 3 2 2 2 2 2 2 2" xfId="40428"/>
    <cellStyle name="Title 2 2 2 2 2 2 2 3 2 2 2 2 2 20" xfId="40429"/>
    <cellStyle name="Title 2 2 2 2 2 2 2 3 2 2 2 2 2 21" xfId="40430"/>
    <cellStyle name="Title 2 2 2 2 2 2 2 3 2 2 2 2 2 22" xfId="40431"/>
    <cellStyle name="Title 2 2 2 2 2 2 2 3 2 2 2 2 2 23" xfId="40432"/>
    <cellStyle name="Title 2 2 2 2 2 2 2 3 2 2 2 2 2 24" xfId="40433"/>
    <cellStyle name="Title 2 2 2 2 2 2 2 3 2 2 2 2 2 25" xfId="40434"/>
    <cellStyle name="Title 2 2 2 2 2 2 2 3 2 2 2 2 2 26" xfId="40435"/>
    <cellStyle name="Title 2 2 2 2 2 2 2 3 2 2 2 2 2 27" xfId="40436"/>
    <cellStyle name="Title 2 2 2 2 2 2 2 3 2 2 2 2 2 28" xfId="40437"/>
    <cellStyle name="Title 2 2 2 2 2 2 2 3 2 2 2 2 2 29" xfId="40438"/>
    <cellStyle name="Title 2 2 2 2 2 2 2 3 2 2 2 2 2 3" xfId="40439"/>
    <cellStyle name="Title 2 2 2 2 2 2 2 3 2 2 2 2 2 30" xfId="40440"/>
    <cellStyle name="Title 2 2 2 2 2 2 2 3 2 2 2 2 2 31" xfId="40441"/>
    <cellStyle name="Title 2 2 2 2 2 2 2 3 2 2 2 2 2 32" xfId="40442"/>
    <cellStyle name="Title 2 2 2 2 2 2 2 3 2 2 2 2 2 33" xfId="40443"/>
    <cellStyle name="Title 2 2 2 2 2 2 2 3 2 2 2 2 2 34" xfId="40444"/>
    <cellStyle name="Title 2 2 2 2 2 2 2 3 2 2 2 2 2 35" xfId="40445"/>
    <cellStyle name="Title 2 2 2 2 2 2 2 3 2 2 2 2 2 36" xfId="40446"/>
    <cellStyle name="Title 2 2 2 2 2 2 2 3 2 2 2 2 2 37" xfId="40447"/>
    <cellStyle name="Title 2 2 2 2 2 2 2 3 2 2 2 2 2 38" xfId="40448"/>
    <cellStyle name="Title 2 2 2 2 2 2 2 3 2 2 2 2 2 39" xfId="40449"/>
    <cellStyle name="Title 2 2 2 2 2 2 2 3 2 2 2 2 2 4" xfId="40450"/>
    <cellStyle name="Title 2 2 2 2 2 2 2 3 2 2 2 2 2 40" xfId="40451"/>
    <cellStyle name="Title 2 2 2 2 2 2 2 3 2 2 2 2 2 41" xfId="40452"/>
    <cellStyle name="Title 2 2 2 2 2 2 2 3 2 2 2 2 2 42" xfId="40453"/>
    <cellStyle name="Title 2 2 2 2 2 2 2 3 2 2 2 2 2 43" xfId="40454"/>
    <cellStyle name="Title 2 2 2 2 2 2 2 3 2 2 2 2 2 44" xfId="40455"/>
    <cellStyle name="Title 2 2 2 2 2 2 2 3 2 2 2 2 2 45" xfId="40456"/>
    <cellStyle name="Title 2 2 2 2 2 2 2 3 2 2 2 2 2 46" xfId="40457"/>
    <cellStyle name="Title 2 2 2 2 2 2 2 3 2 2 2 2 2 47" xfId="40458"/>
    <cellStyle name="Title 2 2 2 2 2 2 2 3 2 2 2 2 2 48" xfId="40459"/>
    <cellStyle name="Title 2 2 2 2 2 2 2 3 2 2 2 2 2 49" xfId="40460"/>
    <cellStyle name="Title 2 2 2 2 2 2 2 3 2 2 2 2 2 5" xfId="40461"/>
    <cellStyle name="Title 2 2 2 2 2 2 2 3 2 2 2 2 2 50" xfId="40462"/>
    <cellStyle name="Title 2 2 2 2 2 2 2 3 2 2 2 2 2 51" xfId="40463"/>
    <cellStyle name="Title 2 2 2 2 2 2 2 3 2 2 2 2 2 52" xfId="40464"/>
    <cellStyle name="Title 2 2 2 2 2 2 2 3 2 2 2 2 2 53" xfId="40465"/>
    <cellStyle name="Title 2 2 2 2 2 2 2 3 2 2 2 2 2 54" xfId="40466"/>
    <cellStyle name="Title 2 2 2 2 2 2 2 3 2 2 2 2 2 55" xfId="40467"/>
    <cellStyle name="Title 2 2 2 2 2 2 2 3 2 2 2 2 2 56" xfId="40468"/>
    <cellStyle name="Title 2 2 2 2 2 2 2 3 2 2 2 2 2 57" xfId="40469"/>
    <cellStyle name="Title 2 2 2 2 2 2 2 3 2 2 2 2 2 58" xfId="40470"/>
    <cellStyle name="Title 2 2 2 2 2 2 2 3 2 2 2 2 2 59" xfId="40471"/>
    <cellStyle name="Title 2 2 2 2 2 2 2 3 2 2 2 2 2 6" xfId="40472"/>
    <cellStyle name="Title 2 2 2 2 2 2 2 3 2 2 2 2 2 60" xfId="40473"/>
    <cellStyle name="Title 2 2 2 2 2 2 2 3 2 2 2 2 2 61" xfId="40474"/>
    <cellStyle name="Title 2 2 2 2 2 2 2 3 2 2 2 2 2 62" xfId="40475"/>
    <cellStyle name="Title 2 2 2 2 2 2 2 3 2 2 2 2 2 63" xfId="40476"/>
    <cellStyle name="Title 2 2 2 2 2 2 2 3 2 2 2 2 2 64" xfId="40477"/>
    <cellStyle name="Title 2 2 2 2 2 2 2 3 2 2 2 2 2 65" xfId="40478"/>
    <cellStyle name="Title 2 2 2 2 2 2 2 3 2 2 2 2 2 66" xfId="40479"/>
    <cellStyle name="Title 2 2 2 2 2 2 2 3 2 2 2 2 2 67" xfId="40480"/>
    <cellStyle name="Title 2 2 2 2 2 2 2 3 2 2 2 2 2 68" xfId="40481"/>
    <cellStyle name="Title 2 2 2 2 2 2 2 3 2 2 2 2 2 69" xfId="40482"/>
    <cellStyle name="Title 2 2 2 2 2 2 2 3 2 2 2 2 2 7" xfId="40483"/>
    <cellStyle name="Title 2 2 2 2 2 2 2 3 2 2 2 2 2 70" xfId="40484"/>
    <cellStyle name="Title 2 2 2 2 2 2 2 3 2 2 2 2 2 71" xfId="40485"/>
    <cellStyle name="Title 2 2 2 2 2 2 2 3 2 2 2 2 2 72" xfId="40486"/>
    <cellStyle name="Title 2 2 2 2 2 2 2 3 2 2 2 2 2 73" xfId="40487"/>
    <cellStyle name="Title 2 2 2 2 2 2 2 3 2 2 2 2 2 74" xfId="40488"/>
    <cellStyle name="Title 2 2 2 2 2 2 2 3 2 2 2 2 2 8" xfId="40489"/>
    <cellStyle name="Title 2 2 2 2 2 2 2 3 2 2 2 2 2 9" xfId="40490"/>
    <cellStyle name="Title 2 2 2 2 2 2 2 3 2 2 2 2 20" xfId="40491"/>
    <cellStyle name="Title 2 2 2 2 2 2 2 3 2 2 2 2 21" xfId="40492"/>
    <cellStyle name="Title 2 2 2 2 2 2 2 3 2 2 2 2 22" xfId="40493"/>
    <cellStyle name="Title 2 2 2 2 2 2 2 3 2 2 2 2 23" xfId="40494"/>
    <cellStyle name="Title 2 2 2 2 2 2 2 3 2 2 2 2 24" xfId="40495"/>
    <cellStyle name="Title 2 2 2 2 2 2 2 3 2 2 2 2 25" xfId="40496"/>
    <cellStyle name="Title 2 2 2 2 2 2 2 3 2 2 2 2 26" xfId="40497"/>
    <cellStyle name="Title 2 2 2 2 2 2 2 3 2 2 2 2 27" xfId="40498"/>
    <cellStyle name="Title 2 2 2 2 2 2 2 3 2 2 2 2 28" xfId="40499"/>
    <cellStyle name="Title 2 2 2 2 2 2 2 3 2 2 2 2 29" xfId="40500"/>
    <cellStyle name="Title 2 2 2 2 2 2 2 3 2 2 2 2 3" xfId="40501"/>
    <cellStyle name="Title 2 2 2 2 2 2 2 3 2 2 2 2 3 2" xfId="40502"/>
    <cellStyle name="Title 2 2 2 2 2 2 2 3 2 2 2 2 30" xfId="40503"/>
    <cellStyle name="Title 2 2 2 2 2 2 2 3 2 2 2 2 31" xfId="40504"/>
    <cellStyle name="Title 2 2 2 2 2 2 2 3 2 2 2 2 32" xfId="40505"/>
    <cellStyle name="Title 2 2 2 2 2 2 2 3 2 2 2 2 33" xfId="40506"/>
    <cellStyle name="Title 2 2 2 2 2 2 2 3 2 2 2 2 34" xfId="40507"/>
    <cellStyle name="Title 2 2 2 2 2 2 2 3 2 2 2 2 35" xfId="40508"/>
    <cellStyle name="Title 2 2 2 2 2 2 2 3 2 2 2 2 36" xfId="40509"/>
    <cellStyle name="Title 2 2 2 2 2 2 2 3 2 2 2 2 37" xfId="40510"/>
    <cellStyle name="Title 2 2 2 2 2 2 2 3 2 2 2 2 38" xfId="40511"/>
    <cellStyle name="Title 2 2 2 2 2 2 2 3 2 2 2 2 39" xfId="40512"/>
    <cellStyle name="Title 2 2 2 2 2 2 2 3 2 2 2 2 4" xfId="40513"/>
    <cellStyle name="Title 2 2 2 2 2 2 2 3 2 2 2 2 40" xfId="40514"/>
    <cellStyle name="Title 2 2 2 2 2 2 2 3 2 2 2 2 41" xfId="40515"/>
    <cellStyle name="Title 2 2 2 2 2 2 2 3 2 2 2 2 42" xfId="40516"/>
    <cellStyle name="Title 2 2 2 2 2 2 2 3 2 2 2 2 43" xfId="40517"/>
    <cellStyle name="Title 2 2 2 2 2 2 2 3 2 2 2 2 44" xfId="40518"/>
    <cellStyle name="Title 2 2 2 2 2 2 2 3 2 2 2 2 45" xfId="40519"/>
    <cellStyle name="Title 2 2 2 2 2 2 2 3 2 2 2 2 46" xfId="40520"/>
    <cellStyle name="Title 2 2 2 2 2 2 2 3 2 2 2 2 47" xfId="40521"/>
    <cellStyle name="Title 2 2 2 2 2 2 2 3 2 2 2 2 48" xfId="40522"/>
    <cellStyle name="Title 2 2 2 2 2 2 2 3 2 2 2 2 49" xfId="40523"/>
    <cellStyle name="Title 2 2 2 2 2 2 2 3 2 2 2 2 5" xfId="40524"/>
    <cellStyle name="Title 2 2 2 2 2 2 2 3 2 2 2 2 50" xfId="40525"/>
    <cellStyle name="Title 2 2 2 2 2 2 2 3 2 2 2 2 51" xfId="40526"/>
    <cellStyle name="Title 2 2 2 2 2 2 2 3 2 2 2 2 52" xfId="40527"/>
    <cellStyle name="Title 2 2 2 2 2 2 2 3 2 2 2 2 53" xfId="40528"/>
    <cellStyle name="Title 2 2 2 2 2 2 2 3 2 2 2 2 54" xfId="40529"/>
    <cellStyle name="Title 2 2 2 2 2 2 2 3 2 2 2 2 55" xfId="40530"/>
    <cellStyle name="Title 2 2 2 2 2 2 2 3 2 2 2 2 56" xfId="40531"/>
    <cellStyle name="Title 2 2 2 2 2 2 2 3 2 2 2 2 57" xfId="40532"/>
    <cellStyle name="Title 2 2 2 2 2 2 2 3 2 2 2 2 58" xfId="40533"/>
    <cellStyle name="Title 2 2 2 2 2 2 2 3 2 2 2 2 59" xfId="40534"/>
    <cellStyle name="Title 2 2 2 2 2 2 2 3 2 2 2 2 6" xfId="40535"/>
    <cellStyle name="Title 2 2 2 2 2 2 2 3 2 2 2 2 60" xfId="40536"/>
    <cellStyle name="Title 2 2 2 2 2 2 2 3 2 2 2 2 61" xfId="40537"/>
    <cellStyle name="Title 2 2 2 2 2 2 2 3 2 2 2 2 62" xfId="40538"/>
    <cellStyle name="Title 2 2 2 2 2 2 2 3 2 2 2 2 63" xfId="40539"/>
    <cellStyle name="Title 2 2 2 2 2 2 2 3 2 2 2 2 64" xfId="40540"/>
    <cellStyle name="Title 2 2 2 2 2 2 2 3 2 2 2 2 65" xfId="40541"/>
    <cellStyle name="Title 2 2 2 2 2 2 2 3 2 2 2 2 66" xfId="40542"/>
    <cellStyle name="Title 2 2 2 2 2 2 2 3 2 2 2 2 67" xfId="40543"/>
    <cellStyle name="Title 2 2 2 2 2 2 2 3 2 2 2 2 68" xfId="40544"/>
    <cellStyle name="Title 2 2 2 2 2 2 2 3 2 2 2 2 69" xfId="40545"/>
    <cellStyle name="Title 2 2 2 2 2 2 2 3 2 2 2 2 7" xfId="40546"/>
    <cellStyle name="Title 2 2 2 2 2 2 2 3 2 2 2 2 70" xfId="40547"/>
    <cellStyle name="Title 2 2 2 2 2 2 2 3 2 2 2 2 71" xfId="40548"/>
    <cellStyle name="Title 2 2 2 2 2 2 2 3 2 2 2 2 72" xfId="40549"/>
    <cellStyle name="Title 2 2 2 2 2 2 2 3 2 2 2 2 73" xfId="40550"/>
    <cellStyle name="Title 2 2 2 2 2 2 2 3 2 2 2 2 74" xfId="40551"/>
    <cellStyle name="Title 2 2 2 2 2 2 2 3 2 2 2 2 8" xfId="40552"/>
    <cellStyle name="Title 2 2 2 2 2 2 2 3 2 2 2 2 9" xfId="40553"/>
    <cellStyle name="Title 2 2 2 2 2 2 2 3 2 2 2 20" xfId="40554"/>
    <cellStyle name="Title 2 2 2 2 2 2 2 3 2 2 2 21" xfId="40555"/>
    <cellStyle name="Title 2 2 2 2 2 2 2 3 2 2 2 22" xfId="40556"/>
    <cellStyle name="Title 2 2 2 2 2 2 2 3 2 2 2 23" xfId="40557"/>
    <cellStyle name="Title 2 2 2 2 2 2 2 3 2 2 2 24" xfId="40558"/>
    <cellStyle name="Title 2 2 2 2 2 2 2 3 2 2 2 25" xfId="40559"/>
    <cellStyle name="Title 2 2 2 2 2 2 2 3 2 2 2 26" xfId="40560"/>
    <cellStyle name="Title 2 2 2 2 2 2 2 3 2 2 2 27" xfId="40561"/>
    <cellStyle name="Title 2 2 2 2 2 2 2 3 2 2 2 28" xfId="40562"/>
    <cellStyle name="Title 2 2 2 2 2 2 2 3 2 2 2 29" xfId="40563"/>
    <cellStyle name="Title 2 2 2 2 2 2 2 3 2 2 2 3" xfId="40564"/>
    <cellStyle name="Title 2 2 2 2 2 2 2 3 2 2 2 3 2" xfId="40565"/>
    <cellStyle name="Title 2 2 2 2 2 2 2 3 2 2 2 30" xfId="40566"/>
    <cellStyle name="Title 2 2 2 2 2 2 2 3 2 2 2 31" xfId="40567"/>
    <cellStyle name="Title 2 2 2 2 2 2 2 3 2 2 2 32" xfId="40568"/>
    <cellStyle name="Title 2 2 2 2 2 2 2 3 2 2 2 33" xfId="40569"/>
    <cellStyle name="Title 2 2 2 2 2 2 2 3 2 2 2 34" xfId="40570"/>
    <cellStyle name="Title 2 2 2 2 2 2 2 3 2 2 2 35" xfId="40571"/>
    <cellStyle name="Title 2 2 2 2 2 2 2 3 2 2 2 36" xfId="40572"/>
    <cellStyle name="Title 2 2 2 2 2 2 2 3 2 2 2 37" xfId="40573"/>
    <cellStyle name="Title 2 2 2 2 2 2 2 3 2 2 2 38" xfId="40574"/>
    <cellStyle name="Title 2 2 2 2 2 2 2 3 2 2 2 39" xfId="40575"/>
    <cellStyle name="Title 2 2 2 2 2 2 2 3 2 2 2 4" xfId="40576"/>
    <cellStyle name="Title 2 2 2 2 2 2 2 3 2 2 2 40" xfId="40577"/>
    <cellStyle name="Title 2 2 2 2 2 2 2 3 2 2 2 41" xfId="40578"/>
    <cellStyle name="Title 2 2 2 2 2 2 2 3 2 2 2 42" xfId="40579"/>
    <cellStyle name="Title 2 2 2 2 2 2 2 3 2 2 2 43" xfId="40580"/>
    <cellStyle name="Title 2 2 2 2 2 2 2 3 2 2 2 44" xfId="40581"/>
    <cellStyle name="Title 2 2 2 2 2 2 2 3 2 2 2 45" xfId="40582"/>
    <cellStyle name="Title 2 2 2 2 2 2 2 3 2 2 2 46" xfId="40583"/>
    <cellStyle name="Title 2 2 2 2 2 2 2 3 2 2 2 47" xfId="40584"/>
    <cellStyle name="Title 2 2 2 2 2 2 2 3 2 2 2 48" xfId="40585"/>
    <cellStyle name="Title 2 2 2 2 2 2 2 3 2 2 2 49" xfId="40586"/>
    <cellStyle name="Title 2 2 2 2 2 2 2 3 2 2 2 5" xfId="40587"/>
    <cellStyle name="Title 2 2 2 2 2 2 2 3 2 2 2 50" xfId="40588"/>
    <cellStyle name="Title 2 2 2 2 2 2 2 3 2 2 2 51" xfId="40589"/>
    <cellStyle name="Title 2 2 2 2 2 2 2 3 2 2 2 52" xfId="40590"/>
    <cellStyle name="Title 2 2 2 2 2 2 2 3 2 2 2 53" xfId="40591"/>
    <cellStyle name="Title 2 2 2 2 2 2 2 3 2 2 2 54" xfId="40592"/>
    <cellStyle name="Title 2 2 2 2 2 2 2 3 2 2 2 55" xfId="40593"/>
    <cellStyle name="Title 2 2 2 2 2 2 2 3 2 2 2 56" xfId="40594"/>
    <cellStyle name="Title 2 2 2 2 2 2 2 3 2 2 2 57" xfId="40595"/>
    <cellStyle name="Title 2 2 2 2 2 2 2 3 2 2 2 58" xfId="40596"/>
    <cellStyle name="Title 2 2 2 2 2 2 2 3 2 2 2 59" xfId="40597"/>
    <cellStyle name="Title 2 2 2 2 2 2 2 3 2 2 2 6" xfId="40598"/>
    <cellStyle name="Title 2 2 2 2 2 2 2 3 2 2 2 60" xfId="40599"/>
    <cellStyle name="Title 2 2 2 2 2 2 2 3 2 2 2 61" xfId="40600"/>
    <cellStyle name="Title 2 2 2 2 2 2 2 3 2 2 2 62" xfId="40601"/>
    <cellStyle name="Title 2 2 2 2 2 2 2 3 2 2 2 63" xfId="40602"/>
    <cellStyle name="Title 2 2 2 2 2 2 2 3 2 2 2 64" xfId="40603"/>
    <cellStyle name="Title 2 2 2 2 2 2 2 3 2 2 2 65" xfId="40604"/>
    <cellStyle name="Title 2 2 2 2 2 2 2 3 2 2 2 66" xfId="40605"/>
    <cellStyle name="Title 2 2 2 2 2 2 2 3 2 2 2 67" xfId="40606"/>
    <cellStyle name="Title 2 2 2 2 2 2 2 3 2 2 2 68" xfId="40607"/>
    <cellStyle name="Title 2 2 2 2 2 2 2 3 2 2 2 69" xfId="40608"/>
    <cellStyle name="Title 2 2 2 2 2 2 2 3 2 2 2 7" xfId="40609"/>
    <cellStyle name="Title 2 2 2 2 2 2 2 3 2 2 2 70" xfId="40610"/>
    <cellStyle name="Title 2 2 2 2 2 2 2 3 2 2 2 71" xfId="40611"/>
    <cellStyle name="Title 2 2 2 2 2 2 2 3 2 2 2 72" xfId="40612"/>
    <cellStyle name="Title 2 2 2 2 2 2 2 3 2 2 2 73" xfId="40613"/>
    <cellStyle name="Title 2 2 2 2 2 2 2 3 2 2 2 74" xfId="40614"/>
    <cellStyle name="Title 2 2 2 2 2 2 2 3 2 2 2 75" xfId="40615"/>
    <cellStyle name="Title 2 2 2 2 2 2 2 3 2 2 2 76" xfId="40616"/>
    <cellStyle name="Title 2 2 2 2 2 2 2 3 2 2 2 77" xfId="40617"/>
    <cellStyle name="Title 2 2 2 2 2 2 2 3 2 2 2 78" xfId="40618"/>
    <cellStyle name="Title 2 2 2 2 2 2 2 3 2 2 2 79" xfId="40619"/>
    <cellStyle name="Title 2 2 2 2 2 2 2 3 2 2 2 8" xfId="40620"/>
    <cellStyle name="Title 2 2 2 2 2 2 2 3 2 2 2 80" xfId="40621"/>
    <cellStyle name="Title 2 2 2 2 2 2 2 3 2 2 2 81" xfId="40622"/>
    <cellStyle name="Title 2 2 2 2 2 2 2 3 2 2 2 82" xfId="40623"/>
    <cellStyle name="Title 2 2 2 2 2 2 2 3 2 2 2 83" xfId="40624"/>
    <cellStyle name="Title 2 2 2 2 2 2 2 3 2 2 2 84" xfId="40625"/>
    <cellStyle name="Title 2 2 2 2 2 2 2 3 2 2 2 85" xfId="40626"/>
    <cellStyle name="Title 2 2 2 2 2 2 2 3 2 2 2 86" xfId="40627"/>
    <cellStyle name="Title 2 2 2 2 2 2 2 3 2 2 2 87" xfId="40628"/>
    <cellStyle name="Title 2 2 2 2 2 2 2 3 2 2 2 88" xfId="40629"/>
    <cellStyle name="Title 2 2 2 2 2 2 2 3 2 2 2 9" xfId="40630"/>
    <cellStyle name="Title 2 2 2 2 2 2 2 3 2 2 20" xfId="40631"/>
    <cellStyle name="Title 2 2 2 2 2 2 2 3 2 2 21" xfId="40632"/>
    <cellStyle name="Title 2 2 2 2 2 2 2 3 2 2 22" xfId="40633"/>
    <cellStyle name="Title 2 2 2 2 2 2 2 3 2 2 23" xfId="40634"/>
    <cellStyle name="Title 2 2 2 2 2 2 2 3 2 2 24" xfId="40635"/>
    <cellStyle name="Title 2 2 2 2 2 2 2 3 2 2 25" xfId="40636"/>
    <cellStyle name="Title 2 2 2 2 2 2 2 3 2 2 26" xfId="40637"/>
    <cellStyle name="Title 2 2 2 2 2 2 2 3 2 2 27" xfId="40638"/>
    <cellStyle name="Title 2 2 2 2 2 2 2 3 2 2 28" xfId="40639"/>
    <cellStyle name="Title 2 2 2 2 2 2 2 3 2 2 29" xfId="40640"/>
    <cellStyle name="Title 2 2 2 2 2 2 2 3 2 2 3" xfId="40641"/>
    <cellStyle name="Title 2 2 2 2 2 2 2 3 2 2 3 2" xfId="40642"/>
    <cellStyle name="Title 2 2 2 2 2 2 2 3 2 2 30" xfId="40643"/>
    <cellStyle name="Title 2 2 2 2 2 2 2 3 2 2 31" xfId="40644"/>
    <cellStyle name="Title 2 2 2 2 2 2 2 3 2 2 32" xfId="40645"/>
    <cellStyle name="Title 2 2 2 2 2 2 2 3 2 2 33" xfId="40646"/>
    <cellStyle name="Title 2 2 2 2 2 2 2 3 2 2 34" xfId="40647"/>
    <cellStyle name="Title 2 2 2 2 2 2 2 3 2 2 35" xfId="40648"/>
    <cellStyle name="Title 2 2 2 2 2 2 2 3 2 2 36" xfId="40649"/>
    <cellStyle name="Title 2 2 2 2 2 2 2 3 2 2 37" xfId="40650"/>
    <cellStyle name="Title 2 2 2 2 2 2 2 3 2 2 38" xfId="40651"/>
    <cellStyle name="Title 2 2 2 2 2 2 2 3 2 2 39" xfId="40652"/>
    <cellStyle name="Title 2 2 2 2 2 2 2 3 2 2 4" xfId="40653"/>
    <cellStyle name="Title 2 2 2 2 2 2 2 3 2 2 40" xfId="40654"/>
    <cellStyle name="Title 2 2 2 2 2 2 2 3 2 2 41" xfId="40655"/>
    <cellStyle name="Title 2 2 2 2 2 2 2 3 2 2 42" xfId="40656"/>
    <cellStyle name="Title 2 2 2 2 2 2 2 3 2 2 43" xfId="40657"/>
    <cellStyle name="Title 2 2 2 2 2 2 2 3 2 2 44" xfId="40658"/>
    <cellStyle name="Title 2 2 2 2 2 2 2 3 2 2 45" xfId="40659"/>
    <cellStyle name="Title 2 2 2 2 2 2 2 3 2 2 46" xfId="40660"/>
    <cellStyle name="Title 2 2 2 2 2 2 2 3 2 2 47" xfId="40661"/>
    <cellStyle name="Title 2 2 2 2 2 2 2 3 2 2 48" xfId="40662"/>
    <cellStyle name="Title 2 2 2 2 2 2 2 3 2 2 49" xfId="40663"/>
    <cellStyle name="Title 2 2 2 2 2 2 2 3 2 2 5" xfId="40664"/>
    <cellStyle name="Title 2 2 2 2 2 2 2 3 2 2 50" xfId="40665"/>
    <cellStyle name="Title 2 2 2 2 2 2 2 3 2 2 51" xfId="40666"/>
    <cellStyle name="Title 2 2 2 2 2 2 2 3 2 2 52" xfId="40667"/>
    <cellStyle name="Title 2 2 2 2 2 2 2 3 2 2 53" xfId="40668"/>
    <cellStyle name="Title 2 2 2 2 2 2 2 3 2 2 54" xfId="40669"/>
    <cellStyle name="Title 2 2 2 2 2 2 2 3 2 2 55" xfId="40670"/>
    <cellStyle name="Title 2 2 2 2 2 2 2 3 2 2 56" xfId="40671"/>
    <cellStyle name="Title 2 2 2 2 2 2 2 3 2 2 57" xfId="40672"/>
    <cellStyle name="Title 2 2 2 2 2 2 2 3 2 2 58" xfId="40673"/>
    <cellStyle name="Title 2 2 2 2 2 2 2 3 2 2 59" xfId="40674"/>
    <cellStyle name="Title 2 2 2 2 2 2 2 3 2 2 6" xfId="40675"/>
    <cellStyle name="Title 2 2 2 2 2 2 2 3 2 2 60" xfId="40676"/>
    <cellStyle name="Title 2 2 2 2 2 2 2 3 2 2 61" xfId="40677"/>
    <cellStyle name="Title 2 2 2 2 2 2 2 3 2 2 62" xfId="40678"/>
    <cellStyle name="Title 2 2 2 2 2 2 2 3 2 2 63" xfId="40679"/>
    <cellStyle name="Title 2 2 2 2 2 2 2 3 2 2 64" xfId="40680"/>
    <cellStyle name="Title 2 2 2 2 2 2 2 3 2 2 65" xfId="40681"/>
    <cellStyle name="Title 2 2 2 2 2 2 2 3 2 2 66" xfId="40682"/>
    <cellStyle name="Title 2 2 2 2 2 2 2 3 2 2 67" xfId="40683"/>
    <cellStyle name="Title 2 2 2 2 2 2 2 3 2 2 68" xfId="40684"/>
    <cellStyle name="Title 2 2 2 2 2 2 2 3 2 2 69" xfId="40685"/>
    <cellStyle name="Title 2 2 2 2 2 2 2 3 2 2 7" xfId="40686"/>
    <cellStyle name="Title 2 2 2 2 2 2 2 3 2 2 70" xfId="40687"/>
    <cellStyle name="Title 2 2 2 2 2 2 2 3 2 2 71" xfId="40688"/>
    <cellStyle name="Title 2 2 2 2 2 2 2 3 2 2 72" xfId="40689"/>
    <cellStyle name="Title 2 2 2 2 2 2 2 3 2 2 73" xfId="40690"/>
    <cellStyle name="Title 2 2 2 2 2 2 2 3 2 2 74" xfId="40691"/>
    <cellStyle name="Title 2 2 2 2 2 2 2 3 2 2 75" xfId="40692"/>
    <cellStyle name="Title 2 2 2 2 2 2 2 3 2 2 76" xfId="40693"/>
    <cellStyle name="Title 2 2 2 2 2 2 2 3 2 2 77" xfId="40694"/>
    <cellStyle name="Title 2 2 2 2 2 2 2 3 2 2 78" xfId="40695"/>
    <cellStyle name="Title 2 2 2 2 2 2 2 3 2 2 79" xfId="40696"/>
    <cellStyle name="Title 2 2 2 2 2 2 2 3 2 2 8" xfId="40697"/>
    <cellStyle name="Title 2 2 2 2 2 2 2 3 2 2 80" xfId="40698"/>
    <cellStyle name="Title 2 2 2 2 2 2 2 3 2 2 81" xfId="40699"/>
    <cellStyle name="Title 2 2 2 2 2 2 2 3 2 2 82" xfId="40700"/>
    <cellStyle name="Title 2 2 2 2 2 2 2 3 2 2 83" xfId="40701"/>
    <cellStyle name="Title 2 2 2 2 2 2 2 3 2 2 84" xfId="40702"/>
    <cellStyle name="Title 2 2 2 2 2 2 2 3 2 2 85" xfId="40703"/>
    <cellStyle name="Title 2 2 2 2 2 2 2 3 2 2 86" xfId="40704"/>
    <cellStyle name="Title 2 2 2 2 2 2 2 3 2 2 87" xfId="40705"/>
    <cellStyle name="Title 2 2 2 2 2 2 2 3 2 2 88" xfId="40706"/>
    <cellStyle name="Title 2 2 2 2 2 2 2 3 2 2 9" xfId="40707"/>
    <cellStyle name="Title 2 2 2 2 2 2 2 3 2 20" xfId="40708"/>
    <cellStyle name="Title 2 2 2 2 2 2 2 3 2 21" xfId="40709"/>
    <cellStyle name="Title 2 2 2 2 2 2 2 3 2 22" xfId="40710"/>
    <cellStyle name="Title 2 2 2 2 2 2 2 3 2 23" xfId="40711"/>
    <cellStyle name="Title 2 2 2 2 2 2 2 3 2 24" xfId="40712"/>
    <cellStyle name="Title 2 2 2 2 2 2 2 3 2 25" xfId="40713"/>
    <cellStyle name="Title 2 2 2 2 2 2 2 3 2 26" xfId="40714"/>
    <cellStyle name="Title 2 2 2 2 2 2 2 3 2 27" xfId="40715"/>
    <cellStyle name="Title 2 2 2 2 2 2 2 3 2 28" xfId="40716"/>
    <cellStyle name="Title 2 2 2 2 2 2 2 3 2 29" xfId="40717"/>
    <cellStyle name="Title 2 2 2 2 2 2 2 3 2 3" xfId="40718"/>
    <cellStyle name="Title 2 2 2 2 2 2 2 3 2 30" xfId="40719"/>
    <cellStyle name="Title 2 2 2 2 2 2 2 3 2 31" xfId="40720"/>
    <cellStyle name="Title 2 2 2 2 2 2 2 3 2 32" xfId="40721"/>
    <cellStyle name="Title 2 2 2 2 2 2 2 3 2 33" xfId="40722"/>
    <cellStyle name="Title 2 2 2 2 2 2 2 3 2 34" xfId="40723"/>
    <cellStyle name="Title 2 2 2 2 2 2 2 3 2 35" xfId="40724"/>
    <cellStyle name="Title 2 2 2 2 2 2 2 3 2 36" xfId="40725"/>
    <cellStyle name="Title 2 2 2 2 2 2 2 3 2 37" xfId="40726"/>
    <cellStyle name="Title 2 2 2 2 2 2 2 3 2 38" xfId="40727"/>
    <cellStyle name="Title 2 2 2 2 2 2 2 3 2 39" xfId="40728"/>
    <cellStyle name="Title 2 2 2 2 2 2 2 3 2 4" xfId="40729"/>
    <cellStyle name="Title 2 2 2 2 2 2 2 3 2 40" xfId="40730"/>
    <cellStyle name="Title 2 2 2 2 2 2 2 3 2 41" xfId="40731"/>
    <cellStyle name="Title 2 2 2 2 2 2 2 3 2 42" xfId="40732"/>
    <cellStyle name="Title 2 2 2 2 2 2 2 3 2 43" xfId="40733"/>
    <cellStyle name="Title 2 2 2 2 2 2 2 3 2 44" xfId="40734"/>
    <cellStyle name="Title 2 2 2 2 2 2 2 3 2 45" xfId="40735"/>
    <cellStyle name="Title 2 2 2 2 2 2 2 3 2 46" xfId="40736"/>
    <cellStyle name="Title 2 2 2 2 2 2 2 3 2 47" xfId="40737"/>
    <cellStyle name="Title 2 2 2 2 2 2 2 3 2 48" xfId="40738"/>
    <cellStyle name="Title 2 2 2 2 2 2 2 3 2 49" xfId="40739"/>
    <cellStyle name="Title 2 2 2 2 2 2 2 3 2 5" xfId="40740"/>
    <cellStyle name="Title 2 2 2 2 2 2 2 3 2 50" xfId="40741"/>
    <cellStyle name="Title 2 2 2 2 2 2 2 3 2 51" xfId="40742"/>
    <cellStyle name="Title 2 2 2 2 2 2 2 3 2 52" xfId="40743"/>
    <cellStyle name="Title 2 2 2 2 2 2 2 3 2 53" xfId="40744"/>
    <cellStyle name="Title 2 2 2 2 2 2 2 3 2 54" xfId="40745"/>
    <cellStyle name="Title 2 2 2 2 2 2 2 3 2 55" xfId="40746"/>
    <cellStyle name="Title 2 2 2 2 2 2 2 3 2 56" xfId="40747"/>
    <cellStyle name="Title 2 2 2 2 2 2 2 3 2 57" xfId="40748"/>
    <cellStyle name="Title 2 2 2 2 2 2 2 3 2 58" xfId="40749"/>
    <cellStyle name="Title 2 2 2 2 2 2 2 3 2 59" xfId="40750"/>
    <cellStyle name="Title 2 2 2 2 2 2 2 3 2 6" xfId="40751"/>
    <cellStyle name="Title 2 2 2 2 2 2 2 3 2 60" xfId="40752"/>
    <cellStyle name="Title 2 2 2 2 2 2 2 3 2 61" xfId="40753"/>
    <cellStyle name="Title 2 2 2 2 2 2 2 3 2 62" xfId="40754"/>
    <cellStyle name="Title 2 2 2 2 2 2 2 3 2 63" xfId="40755"/>
    <cellStyle name="Title 2 2 2 2 2 2 2 3 2 64" xfId="40756"/>
    <cellStyle name="Title 2 2 2 2 2 2 2 3 2 65" xfId="40757"/>
    <cellStyle name="Title 2 2 2 2 2 2 2 3 2 66" xfId="40758"/>
    <cellStyle name="Title 2 2 2 2 2 2 2 3 2 67" xfId="40759"/>
    <cellStyle name="Title 2 2 2 2 2 2 2 3 2 68" xfId="40760"/>
    <cellStyle name="Title 2 2 2 2 2 2 2 3 2 69" xfId="40761"/>
    <cellStyle name="Title 2 2 2 2 2 2 2 3 2 7" xfId="40762"/>
    <cellStyle name="Title 2 2 2 2 2 2 2 3 2 70" xfId="40763"/>
    <cellStyle name="Title 2 2 2 2 2 2 2 3 2 71" xfId="40764"/>
    <cellStyle name="Title 2 2 2 2 2 2 2 3 2 72" xfId="40765"/>
    <cellStyle name="Title 2 2 2 2 2 2 2 3 2 73" xfId="40766"/>
    <cellStyle name="Title 2 2 2 2 2 2 2 3 2 74" xfId="40767"/>
    <cellStyle name="Title 2 2 2 2 2 2 2 3 2 75" xfId="40768"/>
    <cellStyle name="Title 2 2 2 2 2 2 2 3 2 76" xfId="40769"/>
    <cellStyle name="Title 2 2 2 2 2 2 2 3 2 77" xfId="40770"/>
    <cellStyle name="Title 2 2 2 2 2 2 2 3 2 78" xfId="40771"/>
    <cellStyle name="Title 2 2 2 2 2 2 2 3 2 79" xfId="40772"/>
    <cellStyle name="Title 2 2 2 2 2 2 2 3 2 8" xfId="40773"/>
    <cellStyle name="Title 2 2 2 2 2 2 2 3 2 80" xfId="40774"/>
    <cellStyle name="Title 2 2 2 2 2 2 2 3 2 81" xfId="40775"/>
    <cellStyle name="Title 2 2 2 2 2 2 2 3 2 82" xfId="40776"/>
    <cellStyle name="Title 2 2 2 2 2 2 2 3 2 83" xfId="40777"/>
    <cellStyle name="Title 2 2 2 2 2 2 2 3 2 84" xfId="40778"/>
    <cellStyle name="Title 2 2 2 2 2 2 2 3 2 85" xfId="40779"/>
    <cellStyle name="Title 2 2 2 2 2 2 2 3 2 86" xfId="40780"/>
    <cellStyle name="Title 2 2 2 2 2 2 2 3 2 87" xfId="40781"/>
    <cellStyle name="Title 2 2 2 2 2 2 2 3 2 88" xfId="40782"/>
    <cellStyle name="Title 2 2 2 2 2 2 2 3 2 89" xfId="40783"/>
    <cellStyle name="Title 2 2 2 2 2 2 2 3 2 9" xfId="40784"/>
    <cellStyle name="Title 2 2 2 2 2 2 2 3 2 90" xfId="40785"/>
    <cellStyle name="Title 2 2 2 2 2 2 2 3 2 91" xfId="40786"/>
    <cellStyle name="Title 2 2 2 2 2 2 2 3 2 92" xfId="40787"/>
    <cellStyle name="Title 2 2 2 2 2 2 2 3 2 93" xfId="40788"/>
    <cellStyle name="Title 2 2 2 2 2 2 2 3 2 94" xfId="40789"/>
    <cellStyle name="Title 2 2 2 2 2 2 2 3 2 95" xfId="40790"/>
    <cellStyle name="Title 2 2 2 2 2 2 2 3 2 96" xfId="40791"/>
    <cellStyle name="Title 2 2 2 2 2 2 2 3 2 97" xfId="40792"/>
    <cellStyle name="Title 2 2 2 2 2 2 2 3 2 98" xfId="40793"/>
    <cellStyle name="Title 2 2 2 2 2 2 2 3 20" xfId="40794"/>
    <cellStyle name="Title 2 2 2 2 2 2 2 3 21" xfId="40795"/>
    <cellStyle name="Title 2 2 2 2 2 2 2 3 22" xfId="40796"/>
    <cellStyle name="Title 2 2 2 2 2 2 2 3 23" xfId="40797"/>
    <cellStyle name="Title 2 2 2 2 2 2 2 3 24" xfId="40798"/>
    <cellStyle name="Title 2 2 2 2 2 2 2 3 25" xfId="40799"/>
    <cellStyle name="Title 2 2 2 2 2 2 2 3 25 2" xfId="40800"/>
    <cellStyle name="Title 2 2 2 2 2 2 2 3 26" xfId="40801"/>
    <cellStyle name="Title 2 2 2 2 2 2 2 3 27" xfId="40802"/>
    <cellStyle name="Title 2 2 2 2 2 2 2 3 28" xfId="40803"/>
    <cellStyle name="Title 2 2 2 2 2 2 2 3 29" xfId="40804"/>
    <cellStyle name="Title 2 2 2 2 2 2 2 3 3" xfId="40805"/>
    <cellStyle name="Title 2 2 2 2 2 2 2 3 30" xfId="40806"/>
    <cellStyle name="Title 2 2 2 2 2 2 2 3 31" xfId="40807"/>
    <cellStyle name="Title 2 2 2 2 2 2 2 3 32" xfId="40808"/>
    <cellStyle name="Title 2 2 2 2 2 2 2 3 33" xfId="40809"/>
    <cellStyle name="Title 2 2 2 2 2 2 2 3 34" xfId="40810"/>
    <cellStyle name="Title 2 2 2 2 2 2 2 3 35" xfId="40811"/>
    <cellStyle name="Title 2 2 2 2 2 2 2 3 36" xfId="40812"/>
    <cellStyle name="Title 2 2 2 2 2 2 2 3 37" xfId="40813"/>
    <cellStyle name="Title 2 2 2 2 2 2 2 3 38" xfId="40814"/>
    <cellStyle name="Title 2 2 2 2 2 2 2 3 39" xfId="40815"/>
    <cellStyle name="Title 2 2 2 2 2 2 2 3 4" xfId="40816"/>
    <cellStyle name="Title 2 2 2 2 2 2 2 3 4 10" xfId="40817"/>
    <cellStyle name="Title 2 2 2 2 2 2 2 3 4 11" xfId="40818"/>
    <cellStyle name="Title 2 2 2 2 2 2 2 3 4 12" xfId="40819"/>
    <cellStyle name="Title 2 2 2 2 2 2 2 3 4 13" xfId="40820"/>
    <cellStyle name="Title 2 2 2 2 2 2 2 3 4 14" xfId="40821"/>
    <cellStyle name="Title 2 2 2 2 2 2 2 3 4 15" xfId="40822"/>
    <cellStyle name="Title 2 2 2 2 2 2 2 3 4 16" xfId="40823"/>
    <cellStyle name="Title 2 2 2 2 2 2 2 3 4 17" xfId="40824"/>
    <cellStyle name="Title 2 2 2 2 2 2 2 3 4 18" xfId="40825"/>
    <cellStyle name="Title 2 2 2 2 2 2 2 3 4 19" xfId="40826"/>
    <cellStyle name="Title 2 2 2 2 2 2 2 3 4 2" xfId="40827"/>
    <cellStyle name="Title 2 2 2 2 2 2 2 3 4 2 10" xfId="40828"/>
    <cellStyle name="Title 2 2 2 2 2 2 2 3 4 2 11" xfId="40829"/>
    <cellStyle name="Title 2 2 2 2 2 2 2 3 4 2 12" xfId="40830"/>
    <cellStyle name="Title 2 2 2 2 2 2 2 3 4 2 13" xfId="40831"/>
    <cellStyle name="Title 2 2 2 2 2 2 2 3 4 2 14" xfId="40832"/>
    <cellStyle name="Title 2 2 2 2 2 2 2 3 4 2 15" xfId="40833"/>
    <cellStyle name="Title 2 2 2 2 2 2 2 3 4 2 16" xfId="40834"/>
    <cellStyle name="Title 2 2 2 2 2 2 2 3 4 2 17" xfId="40835"/>
    <cellStyle name="Title 2 2 2 2 2 2 2 3 4 2 18" xfId="40836"/>
    <cellStyle name="Title 2 2 2 2 2 2 2 3 4 2 19" xfId="40837"/>
    <cellStyle name="Title 2 2 2 2 2 2 2 3 4 2 2" xfId="40838"/>
    <cellStyle name="Title 2 2 2 2 2 2 2 3 4 2 2 2" xfId="40839"/>
    <cellStyle name="Title 2 2 2 2 2 2 2 3 4 2 20" xfId="40840"/>
    <cellStyle name="Title 2 2 2 2 2 2 2 3 4 2 21" xfId="40841"/>
    <cellStyle name="Title 2 2 2 2 2 2 2 3 4 2 22" xfId="40842"/>
    <cellStyle name="Title 2 2 2 2 2 2 2 3 4 2 23" xfId="40843"/>
    <cellStyle name="Title 2 2 2 2 2 2 2 3 4 2 24" xfId="40844"/>
    <cellStyle name="Title 2 2 2 2 2 2 2 3 4 2 25" xfId="40845"/>
    <cellStyle name="Title 2 2 2 2 2 2 2 3 4 2 26" xfId="40846"/>
    <cellStyle name="Title 2 2 2 2 2 2 2 3 4 2 27" xfId="40847"/>
    <cellStyle name="Title 2 2 2 2 2 2 2 3 4 2 28" xfId="40848"/>
    <cellStyle name="Title 2 2 2 2 2 2 2 3 4 2 29" xfId="40849"/>
    <cellStyle name="Title 2 2 2 2 2 2 2 3 4 2 3" xfId="40850"/>
    <cellStyle name="Title 2 2 2 2 2 2 2 3 4 2 30" xfId="40851"/>
    <cellStyle name="Title 2 2 2 2 2 2 2 3 4 2 31" xfId="40852"/>
    <cellStyle name="Title 2 2 2 2 2 2 2 3 4 2 32" xfId="40853"/>
    <cellStyle name="Title 2 2 2 2 2 2 2 3 4 2 33" xfId="40854"/>
    <cellStyle name="Title 2 2 2 2 2 2 2 3 4 2 34" xfId="40855"/>
    <cellStyle name="Title 2 2 2 2 2 2 2 3 4 2 35" xfId="40856"/>
    <cellStyle name="Title 2 2 2 2 2 2 2 3 4 2 36" xfId="40857"/>
    <cellStyle name="Title 2 2 2 2 2 2 2 3 4 2 37" xfId="40858"/>
    <cellStyle name="Title 2 2 2 2 2 2 2 3 4 2 38" xfId="40859"/>
    <cellStyle name="Title 2 2 2 2 2 2 2 3 4 2 39" xfId="40860"/>
    <cellStyle name="Title 2 2 2 2 2 2 2 3 4 2 4" xfId="40861"/>
    <cellStyle name="Title 2 2 2 2 2 2 2 3 4 2 40" xfId="40862"/>
    <cellStyle name="Title 2 2 2 2 2 2 2 3 4 2 41" xfId="40863"/>
    <cellStyle name="Title 2 2 2 2 2 2 2 3 4 2 42" xfId="40864"/>
    <cellStyle name="Title 2 2 2 2 2 2 2 3 4 2 43" xfId="40865"/>
    <cellStyle name="Title 2 2 2 2 2 2 2 3 4 2 44" xfId="40866"/>
    <cellStyle name="Title 2 2 2 2 2 2 2 3 4 2 45" xfId="40867"/>
    <cellStyle name="Title 2 2 2 2 2 2 2 3 4 2 46" xfId="40868"/>
    <cellStyle name="Title 2 2 2 2 2 2 2 3 4 2 47" xfId="40869"/>
    <cellStyle name="Title 2 2 2 2 2 2 2 3 4 2 48" xfId="40870"/>
    <cellStyle name="Title 2 2 2 2 2 2 2 3 4 2 49" xfId="40871"/>
    <cellStyle name="Title 2 2 2 2 2 2 2 3 4 2 5" xfId="40872"/>
    <cellStyle name="Title 2 2 2 2 2 2 2 3 4 2 50" xfId="40873"/>
    <cellStyle name="Title 2 2 2 2 2 2 2 3 4 2 51" xfId="40874"/>
    <cellStyle name="Title 2 2 2 2 2 2 2 3 4 2 52" xfId="40875"/>
    <cellStyle name="Title 2 2 2 2 2 2 2 3 4 2 53" xfId="40876"/>
    <cellStyle name="Title 2 2 2 2 2 2 2 3 4 2 54" xfId="40877"/>
    <cellStyle name="Title 2 2 2 2 2 2 2 3 4 2 55" xfId="40878"/>
    <cellStyle name="Title 2 2 2 2 2 2 2 3 4 2 56" xfId="40879"/>
    <cellStyle name="Title 2 2 2 2 2 2 2 3 4 2 57" xfId="40880"/>
    <cellStyle name="Title 2 2 2 2 2 2 2 3 4 2 58" xfId="40881"/>
    <cellStyle name="Title 2 2 2 2 2 2 2 3 4 2 59" xfId="40882"/>
    <cellStyle name="Title 2 2 2 2 2 2 2 3 4 2 6" xfId="40883"/>
    <cellStyle name="Title 2 2 2 2 2 2 2 3 4 2 60" xfId="40884"/>
    <cellStyle name="Title 2 2 2 2 2 2 2 3 4 2 61" xfId="40885"/>
    <cellStyle name="Title 2 2 2 2 2 2 2 3 4 2 62" xfId="40886"/>
    <cellStyle name="Title 2 2 2 2 2 2 2 3 4 2 63" xfId="40887"/>
    <cellStyle name="Title 2 2 2 2 2 2 2 3 4 2 64" xfId="40888"/>
    <cellStyle name="Title 2 2 2 2 2 2 2 3 4 2 65" xfId="40889"/>
    <cellStyle name="Title 2 2 2 2 2 2 2 3 4 2 66" xfId="40890"/>
    <cellStyle name="Title 2 2 2 2 2 2 2 3 4 2 67" xfId="40891"/>
    <cellStyle name="Title 2 2 2 2 2 2 2 3 4 2 68" xfId="40892"/>
    <cellStyle name="Title 2 2 2 2 2 2 2 3 4 2 69" xfId="40893"/>
    <cellStyle name="Title 2 2 2 2 2 2 2 3 4 2 7" xfId="40894"/>
    <cellStyle name="Title 2 2 2 2 2 2 2 3 4 2 70" xfId="40895"/>
    <cellStyle name="Title 2 2 2 2 2 2 2 3 4 2 71" xfId="40896"/>
    <cellStyle name="Title 2 2 2 2 2 2 2 3 4 2 72" xfId="40897"/>
    <cellStyle name="Title 2 2 2 2 2 2 2 3 4 2 73" xfId="40898"/>
    <cellStyle name="Title 2 2 2 2 2 2 2 3 4 2 74" xfId="40899"/>
    <cellStyle name="Title 2 2 2 2 2 2 2 3 4 2 8" xfId="40900"/>
    <cellStyle name="Title 2 2 2 2 2 2 2 3 4 2 9" xfId="40901"/>
    <cellStyle name="Title 2 2 2 2 2 2 2 3 4 20" xfId="40902"/>
    <cellStyle name="Title 2 2 2 2 2 2 2 3 4 21" xfId="40903"/>
    <cellStyle name="Title 2 2 2 2 2 2 2 3 4 22" xfId="40904"/>
    <cellStyle name="Title 2 2 2 2 2 2 2 3 4 23" xfId="40905"/>
    <cellStyle name="Title 2 2 2 2 2 2 2 3 4 24" xfId="40906"/>
    <cellStyle name="Title 2 2 2 2 2 2 2 3 4 25" xfId="40907"/>
    <cellStyle name="Title 2 2 2 2 2 2 2 3 4 26" xfId="40908"/>
    <cellStyle name="Title 2 2 2 2 2 2 2 3 4 27" xfId="40909"/>
    <cellStyle name="Title 2 2 2 2 2 2 2 3 4 28" xfId="40910"/>
    <cellStyle name="Title 2 2 2 2 2 2 2 3 4 29" xfId="40911"/>
    <cellStyle name="Title 2 2 2 2 2 2 2 3 4 3" xfId="40912"/>
    <cellStyle name="Title 2 2 2 2 2 2 2 3 4 3 2" xfId="40913"/>
    <cellStyle name="Title 2 2 2 2 2 2 2 3 4 30" xfId="40914"/>
    <cellStyle name="Title 2 2 2 2 2 2 2 3 4 31" xfId="40915"/>
    <cellStyle name="Title 2 2 2 2 2 2 2 3 4 32" xfId="40916"/>
    <cellStyle name="Title 2 2 2 2 2 2 2 3 4 33" xfId="40917"/>
    <cellStyle name="Title 2 2 2 2 2 2 2 3 4 34" xfId="40918"/>
    <cellStyle name="Title 2 2 2 2 2 2 2 3 4 35" xfId="40919"/>
    <cellStyle name="Title 2 2 2 2 2 2 2 3 4 36" xfId="40920"/>
    <cellStyle name="Title 2 2 2 2 2 2 2 3 4 37" xfId="40921"/>
    <cellStyle name="Title 2 2 2 2 2 2 2 3 4 38" xfId="40922"/>
    <cellStyle name="Title 2 2 2 2 2 2 2 3 4 39" xfId="40923"/>
    <cellStyle name="Title 2 2 2 2 2 2 2 3 4 4" xfId="40924"/>
    <cellStyle name="Title 2 2 2 2 2 2 2 3 4 40" xfId="40925"/>
    <cellStyle name="Title 2 2 2 2 2 2 2 3 4 41" xfId="40926"/>
    <cellStyle name="Title 2 2 2 2 2 2 2 3 4 42" xfId="40927"/>
    <cellStyle name="Title 2 2 2 2 2 2 2 3 4 43" xfId="40928"/>
    <cellStyle name="Title 2 2 2 2 2 2 2 3 4 44" xfId="40929"/>
    <cellStyle name="Title 2 2 2 2 2 2 2 3 4 45" xfId="40930"/>
    <cellStyle name="Title 2 2 2 2 2 2 2 3 4 46" xfId="40931"/>
    <cellStyle name="Title 2 2 2 2 2 2 2 3 4 47" xfId="40932"/>
    <cellStyle name="Title 2 2 2 2 2 2 2 3 4 48" xfId="40933"/>
    <cellStyle name="Title 2 2 2 2 2 2 2 3 4 49" xfId="40934"/>
    <cellStyle name="Title 2 2 2 2 2 2 2 3 4 5" xfId="40935"/>
    <cellStyle name="Title 2 2 2 2 2 2 2 3 4 50" xfId="40936"/>
    <cellStyle name="Title 2 2 2 2 2 2 2 3 4 51" xfId="40937"/>
    <cellStyle name="Title 2 2 2 2 2 2 2 3 4 52" xfId="40938"/>
    <cellStyle name="Title 2 2 2 2 2 2 2 3 4 53" xfId="40939"/>
    <cellStyle name="Title 2 2 2 2 2 2 2 3 4 54" xfId="40940"/>
    <cellStyle name="Title 2 2 2 2 2 2 2 3 4 55" xfId="40941"/>
    <cellStyle name="Title 2 2 2 2 2 2 2 3 4 56" xfId="40942"/>
    <cellStyle name="Title 2 2 2 2 2 2 2 3 4 57" xfId="40943"/>
    <cellStyle name="Title 2 2 2 2 2 2 2 3 4 58" xfId="40944"/>
    <cellStyle name="Title 2 2 2 2 2 2 2 3 4 59" xfId="40945"/>
    <cellStyle name="Title 2 2 2 2 2 2 2 3 4 6" xfId="40946"/>
    <cellStyle name="Title 2 2 2 2 2 2 2 3 4 60" xfId="40947"/>
    <cellStyle name="Title 2 2 2 2 2 2 2 3 4 61" xfId="40948"/>
    <cellStyle name="Title 2 2 2 2 2 2 2 3 4 62" xfId="40949"/>
    <cellStyle name="Title 2 2 2 2 2 2 2 3 4 63" xfId="40950"/>
    <cellStyle name="Title 2 2 2 2 2 2 2 3 4 64" xfId="40951"/>
    <cellStyle name="Title 2 2 2 2 2 2 2 3 4 65" xfId="40952"/>
    <cellStyle name="Title 2 2 2 2 2 2 2 3 4 66" xfId="40953"/>
    <cellStyle name="Title 2 2 2 2 2 2 2 3 4 67" xfId="40954"/>
    <cellStyle name="Title 2 2 2 2 2 2 2 3 4 68" xfId="40955"/>
    <cellStyle name="Title 2 2 2 2 2 2 2 3 4 69" xfId="40956"/>
    <cellStyle name="Title 2 2 2 2 2 2 2 3 4 7" xfId="40957"/>
    <cellStyle name="Title 2 2 2 2 2 2 2 3 4 70" xfId="40958"/>
    <cellStyle name="Title 2 2 2 2 2 2 2 3 4 71" xfId="40959"/>
    <cellStyle name="Title 2 2 2 2 2 2 2 3 4 72" xfId="40960"/>
    <cellStyle name="Title 2 2 2 2 2 2 2 3 4 73" xfId="40961"/>
    <cellStyle name="Title 2 2 2 2 2 2 2 3 4 74" xfId="40962"/>
    <cellStyle name="Title 2 2 2 2 2 2 2 3 4 8" xfId="40963"/>
    <cellStyle name="Title 2 2 2 2 2 2 2 3 4 9" xfId="40964"/>
    <cellStyle name="Title 2 2 2 2 2 2 2 3 40" xfId="40965"/>
    <cellStyle name="Title 2 2 2 2 2 2 2 3 41" xfId="40966"/>
    <cellStyle name="Title 2 2 2 2 2 2 2 3 42" xfId="40967"/>
    <cellStyle name="Title 2 2 2 2 2 2 2 3 43" xfId="40968"/>
    <cellStyle name="Title 2 2 2 2 2 2 2 3 44" xfId="40969"/>
    <cellStyle name="Title 2 2 2 2 2 2 2 3 45" xfId="40970"/>
    <cellStyle name="Title 2 2 2 2 2 2 2 3 46" xfId="40971"/>
    <cellStyle name="Title 2 2 2 2 2 2 2 3 47" xfId="40972"/>
    <cellStyle name="Title 2 2 2 2 2 2 2 3 48" xfId="40973"/>
    <cellStyle name="Title 2 2 2 2 2 2 2 3 49" xfId="40974"/>
    <cellStyle name="Title 2 2 2 2 2 2 2 3 5" xfId="40975"/>
    <cellStyle name="Title 2 2 2 2 2 2 2 3 50" xfId="40976"/>
    <cellStyle name="Title 2 2 2 2 2 2 2 3 51" xfId="40977"/>
    <cellStyle name="Title 2 2 2 2 2 2 2 3 52" xfId="40978"/>
    <cellStyle name="Title 2 2 2 2 2 2 2 3 53" xfId="40979"/>
    <cellStyle name="Title 2 2 2 2 2 2 2 3 54" xfId="40980"/>
    <cellStyle name="Title 2 2 2 2 2 2 2 3 55" xfId="40981"/>
    <cellStyle name="Title 2 2 2 2 2 2 2 3 56" xfId="40982"/>
    <cellStyle name="Title 2 2 2 2 2 2 2 3 57" xfId="40983"/>
    <cellStyle name="Title 2 2 2 2 2 2 2 3 58" xfId="40984"/>
    <cellStyle name="Title 2 2 2 2 2 2 2 3 59" xfId="40985"/>
    <cellStyle name="Title 2 2 2 2 2 2 2 3 6" xfId="40986"/>
    <cellStyle name="Title 2 2 2 2 2 2 2 3 60" xfId="40987"/>
    <cellStyle name="Title 2 2 2 2 2 2 2 3 61" xfId="40988"/>
    <cellStyle name="Title 2 2 2 2 2 2 2 3 62" xfId="40989"/>
    <cellStyle name="Title 2 2 2 2 2 2 2 3 63" xfId="40990"/>
    <cellStyle name="Title 2 2 2 2 2 2 2 3 64" xfId="40991"/>
    <cellStyle name="Title 2 2 2 2 2 2 2 3 65" xfId="40992"/>
    <cellStyle name="Title 2 2 2 2 2 2 2 3 66" xfId="40993"/>
    <cellStyle name="Title 2 2 2 2 2 2 2 3 67" xfId="40994"/>
    <cellStyle name="Title 2 2 2 2 2 2 2 3 68" xfId="40995"/>
    <cellStyle name="Title 2 2 2 2 2 2 2 3 69" xfId="40996"/>
    <cellStyle name="Title 2 2 2 2 2 2 2 3 7" xfId="40997"/>
    <cellStyle name="Title 2 2 2 2 2 2 2 3 70" xfId="40998"/>
    <cellStyle name="Title 2 2 2 2 2 2 2 3 71" xfId="40999"/>
    <cellStyle name="Title 2 2 2 2 2 2 2 3 72" xfId="41000"/>
    <cellStyle name="Title 2 2 2 2 2 2 2 3 73" xfId="41001"/>
    <cellStyle name="Title 2 2 2 2 2 2 2 3 74" xfId="41002"/>
    <cellStyle name="Title 2 2 2 2 2 2 2 3 75" xfId="41003"/>
    <cellStyle name="Title 2 2 2 2 2 2 2 3 76" xfId="41004"/>
    <cellStyle name="Title 2 2 2 2 2 2 2 3 77" xfId="41005"/>
    <cellStyle name="Title 2 2 2 2 2 2 2 3 78" xfId="41006"/>
    <cellStyle name="Title 2 2 2 2 2 2 2 3 79" xfId="41007"/>
    <cellStyle name="Title 2 2 2 2 2 2 2 3 8" xfId="41008"/>
    <cellStyle name="Title 2 2 2 2 2 2 2 3 80" xfId="41009"/>
    <cellStyle name="Title 2 2 2 2 2 2 2 3 81" xfId="41010"/>
    <cellStyle name="Title 2 2 2 2 2 2 2 3 82" xfId="41011"/>
    <cellStyle name="Title 2 2 2 2 2 2 2 3 83" xfId="41012"/>
    <cellStyle name="Title 2 2 2 2 2 2 2 3 84" xfId="41013"/>
    <cellStyle name="Title 2 2 2 2 2 2 2 3 85" xfId="41014"/>
    <cellStyle name="Title 2 2 2 2 2 2 2 3 86" xfId="41015"/>
    <cellStyle name="Title 2 2 2 2 2 2 2 3 87" xfId="41016"/>
    <cellStyle name="Title 2 2 2 2 2 2 2 3 88" xfId="41017"/>
    <cellStyle name="Title 2 2 2 2 2 2 2 3 89" xfId="41018"/>
    <cellStyle name="Title 2 2 2 2 2 2 2 3 9" xfId="41019"/>
    <cellStyle name="Title 2 2 2 2 2 2 2 3 90" xfId="41020"/>
    <cellStyle name="Title 2 2 2 2 2 2 2 3 91" xfId="41021"/>
    <cellStyle name="Title 2 2 2 2 2 2 2 3 92" xfId="41022"/>
    <cellStyle name="Title 2 2 2 2 2 2 2 3 93" xfId="41023"/>
    <cellStyle name="Title 2 2 2 2 2 2 2 3 94" xfId="41024"/>
    <cellStyle name="Title 2 2 2 2 2 2 2 3 95" xfId="41025"/>
    <cellStyle name="Title 2 2 2 2 2 2 2 3 96" xfId="41026"/>
    <cellStyle name="Title 2 2 2 2 2 2 2 3 97" xfId="41027"/>
    <cellStyle name="Title 2 2 2 2 2 2 2 3 98" xfId="41028"/>
    <cellStyle name="Title 2 2 2 2 2 2 2 3 99" xfId="41029"/>
    <cellStyle name="Title 2 2 2 2 2 2 2 30" xfId="41030"/>
    <cellStyle name="Title 2 2 2 2 2 2 2 30 2" xfId="41031"/>
    <cellStyle name="Title 2 2 2 2 2 2 2 31" xfId="41032"/>
    <cellStyle name="Title 2 2 2 2 2 2 2 31 2" xfId="41033"/>
    <cellStyle name="Title 2 2 2 2 2 2 2 32" xfId="41034"/>
    <cellStyle name="Title 2 2 2 2 2 2 2 32 2" xfId="41035"/>
    <cellStyle name="Title 2 2 2 2 2 2 2 33" xfId="41036"/>
    <cellStyle name="Title 2 2 2 2 2 2 2 33 2" xfId="41037"/>
    <cellStyle name="Title 2 2 2 2 2 2 2 34" xfId="41038"/>
    <cellStyle name="Title 2 2 2 2 2 2 2 34 2" xfId="41039"/>
    <cellStyle name="Title 2 2 2 2 2 2 2 35" xfId="41040"/>
    <cellStyle name="Title 2 2 2 2 2 2 2 35 2" xfId="41041"/>
    <cellStyle name="Title 2 2 2 2 2 2 2 36" xfId="41042"/>
    <cellStyle name="Title 2 2 2 2 2 2 2 36 2" xfId="41043"/>
    <cellStyle name="Title 2 2 2 2 2 2 2 37" xfId="41044"/>
    <cellStyle name="Title 2 2 2 2 2 2 2 37 2" xfId="41045"/>
    <cellStyle name="Title 2 2 2 2 2 2 2 38" xfId="41046"/>
    <cellStyle name="Title 2 2 2 2 2 2 2 38 2" xfId="41047"/>
    <cellStyle name="Title 2 2 2 2 2 2 2 39" xfId="41048"/>
    <cellStyle name="Title 2 2 2 2 2 2 2 39 2" xfId="41049"/>
    <cellStyle name="Title 2 2 2 2 2 2 2 4" xfId="41050"/>
    <cellStyle name="Title 2 2 2 2 2 2 2 4 10" xfId="41051"/>
    <cellStyle name="Title 2 2 2 2 2 2 2 4 10 2" xfId="41052"/>
    <cellStyle name="Title 2 2 2 2 2 2 2 4 100" xfId="41053"/>
    <cellStyle name="Title 2 2 2 2 2 2 2 4 101" xfId="41054"/>
    <cellStyle name="Title 2 2 2 2 2 2 2 4 102" xfId="41055"/>
    <cellStyle name="Title 2 2 2 2 2 2 2 4 103" xfId="41056"/>
    <cellStyle name="Title 2 2 2 2 2 2 2 4 104" xfId="41057"/>
    <cellStyle name="Title 2 2 2 2 2 2 2 4 105" xfId="41058"/>
    <cellStyle name="Title 2 2 2 2 2 2 2 4 106" xfId="41059"/>
    <cellStyle name="Title 2 2 2 2 2 2 2 4 107" xfId="41060"/>
    <cellStyle name="Title 2 2 2 2 2 2 2 4 108" xfId="41061"/>
    <cellStyle name="Title 2 2 2 2 2 2 2 4 109" xfId="41062"/>
    <cellStyle name="Title 2 2 2 2 2 2 2 4 11" xfId="41063"/>
    <cellStyle name="Title 2 2 2 2 2 2 2 4 11 2" xfId="41064"/>
    <cellStyle name="Title 2 2 2 2 2 2 2 4 12" xfId="41065"/>
    <cellStyle name="Title 2 2 2 2 2 2 2 4 12 2" xfId="41066"/>
    <cellStyle name="Title 2 2 2 2 2 2 2 4 13" xfId="41067"/>
    <cellStyle name="Title 2 2 2 2 2 2 2 4 13 2" xfId="41068"/>
    <cellStyle name="Title 2 2 2 2 2 2 2 4 14" xfId="41069"/>
    <cellStyle name="Title 2 2 2 2 2 2 2 4 14 2" xfId="41070"/>
    <cellStyle name="Title 2 2 2 2 2 2 2 4 15" xfId="41071"/>
    <cellStyle name="Title 2 2 2 2 2 2 2 4 15 2" xfId="41072"/>
    <cellStyle name="Title 2 2 2 2 2 2 2 4 16" xfId="41073"/>
    <cellStyle name="Title 2 2 2 2 2 2 2 4 16 2" xfId="41074"/>
    <cellStyle name="Title 2 2 2 2 2 2 2 4 17" xfId="41075"/>
    <cellStyle name="Title 2 2 2 2 2 2 2 4 17 2" xfId="41076"/>
    <cellStyle name="Title 2 2 2 2 2 2 2 4 18" xfId="41077"/>
    <cellStyle name="Title 2 2 2 2 2 2 2 4 18 2" xfId="41078"/>
    <cellStyle name="Title 2 2 2 2 2 2 2 4 19" xfId="41079"/>
    <cellStyle name="Title 2 2 2 2 2 2 2 4 19 2" xfId="41080"/>
    <cellStyle name="Title 2 2 2 2 2 2 2 4 2" xfId="41081"/>
    <cellStyle name="Title 2 2 2 2 2 2 2 4 2 10" xfId="41082"/>
    <cellStyle name="Title 2 2 2 2 2 2 2 4 2 11" xfId="41083"/>
    <cellStyle name="Title 2 2 2 2 2 2 2 4 2 12" xfId="41084"/>
    <cellStyle name="Title 2 2 2 2 2 2 2 4 2 13" xfId="41085"/>
    <cellStyle name="Title 2 2 2 2 2 2 2 4 2 14" xfId="41086"/>
    <cellStyle name="Title 2 2 2 2 2 2 2 4 2 15" xfId="41087"/>
    <cellStyle name="Title 2 2 2 2 2 2 2 4 2 16" xfId="41088"/>
    <cellStyle name="Title 2 2 2 2 2 2 2 4 2 17" xfId="41089"/>
    <cellStyle name="Title 2 2 2 2 2 2 2 4 2 18" xfId="41090"/>
    <cellStyle name="Title 2 2 2 2 2 2 2 4 2 19" xfId="41091"/>
    <cellStyle name="Title 2 2 2 2 2 2 2 4 2 2" xfId="41092"/>
    <cellStyle name="Title 2 2 2 2 2 2 2 4 2 2 10" xfId="41093"/>
    <cellStyle name="Title 2 2 2 2 2 2 2 4 2 2 11" xfId="41094"/>
    <cellStyle name="Title 2 2 2 2 2 2 2 4 2 2 12" xfId="41095"/>
    <cellStyle name="Title 2 2 2 2 2 2 2 4 2 2 13" xfId="41096"/>
    <cellStyle name="Title 2 2 2 2 2 2 2 4 2 2 14" xfId="41097"/>
    <cellStyle name="Title 2 2 2 2 2 2 2 4 2 2 15" xfId="41098"/>
    <cellStyle name="Title 2 2 2 2 2 2 2 4 2 2 16" xfId="41099"/>
    <cellStyle name="Title 2 2 2 2 2 2 2 4 2 2 17" xfId="41100"/>
    <cellStyle name="Title 2 2 2 2 2 2 2 4 2 2 18" xfId="41101"/>
    <cellStyle name="Title 2 2 2 2 2 2 2 4 2 2 19" xfId="41102"/>
    <cellStyle name="Title 2 2 2 2 2 2 2 4 2 2 2" xfId="41103"/>
    <cellStyle name="Title 2 2 2 2 2 2 2 4 2 2 2 10" xfId="41104"/>
    <cellStyle name="Title 2 2 2 2 2 2 2 4 2 2 2 11" xfId="41105"/>
    <cellStyle name="Title 2 2 2 2 2 2 2 4 2 2 2 12" xfId="41106"/>
    <cellStyle name="Title 2 2 2 2 2 2 2 4 2 2 2 13" xfId="41107"/>
    <cellStyle name="Title 2 2 2 2 2 2 2 4 2 2 2 14" xfId="41108"/>
    <cellStyle name="Title 2 2 2 2 2 2 2 4 2 2 2 15" xfId="41109"/>
    <cellStyle name="Title 2 2 2 2 2 2 2 4 2 2 2 16" xfId="41110"/>
    <cellStyle name="Title 2 2 2 2 2 2 2 4 2 2 2 17" xfId="41111"/>
    <cellStyle name="Title 2 2 2 2 2 2 2 4 2 2 2 18" xfId="41112"/>
    <cellStyle name="Title 2 2 2 2 2 2 2 4 2 2 2 19" xfId="41113"/>
    <cellStyle name="Title 2 2 2 2 2 2 2 4 2 2 2 2" xfId="41114"/>
    <cellStyle name="Title 2 2 2 2 2 2 2 4 2 2 2 2 10" xfId="41115"/>
    <cellStyle name="Title 2 2 2 2 2 2 2 4 2 2 2 2 11" xfId="41116"/>
    <cellStyle name="Title 2 2 2 2 2 2 2 4 2 2 2 2 12" xfId="41117"/>
    <cellStyle name="Title 2 2 2 2 2 2 2 4 2 2 2 2 13" xfId="41118"/>
    <cellStyle name="Title 2 2 2 2 2 2 2 4 2 2 2 2 14" xfId="41119"/>
    <cellStyle name="Title 2 2 2 2 2 2 2 4 2 2 2 2 15" xfId="41120"/>
    <cellStyle name="Title 2 2 2 2 2 2 2 4 2 2 2 2 16" xfId="41121"/>
    <cellStyle name="Title 2 2 2 2 2 2 2 4 2 2 2 2 17" xfId="41122"/>
    <cellStyle name="Title 2 2 2 2 2 2 2 4 2 2 2 2 18" xfId="41123"/>
    <cellStyle name="Title 2 2 2 2 2 2 2 4 2 2 2 2 19" xfId="41124"/>
    <cellStyle name="Title 2 2 2 2 2 2 2 4 2 2 2 2 2" xfId="41125"/>
    <cellStyle name="Title 2 2 2 2 2 2 2 4 2 2 2 2 2 2" xfId="41126"/>
    <cellStyle name="Title 2 2 2 2 2 2 2 4 2 2 2 2 20" xfId="41127"/>
    <cellStyle name="Title 2 2 2 2 2 2 2 4 2 2 2 2 21" xfId="41128"/>
    <cellStyle name="Title 2 2 2 2 2 2 2 4 2 2 2 2 22" xfId="41129"/>
    <cellStyle name="Title 2 2 2 2 2 2 2 4 2 2 2 2 23" xfId="41130"/>
    <cellStyle name="Title 2 2 2 2 2 2 2 4 2 2 2 2 24" xfId="41131"/>
    <cellStyle name="Title 2 2 2 2 2 2 2 4 2 2 2 2 25" xfId="41132"/>
    <cellStyle name="Title 2 2 2 2 2 2 2 4 2 2 2 2 26" xfId="41133"/>
    <cellStyle name="Title 2 2 2 2 2 2 2 4 2 2 2 2 27" xfId="41134"/>
    <cellStyle name="Title 2 2 2 2 2 2 2 4 2 2 2 2 28" xfId="41135"/>
    <cellStyle name="Title 2 2 2 2 2 2 2 4 2 2 2 2 29" xfId="41136"/>
    <cellStyle name="Title 2 2 2 2 2 2 2 4 2 2 2 2 3" xfId="41137"/>
    <cellStyle name="Title 2 2 2 2 2 2 2 4 2 2 2 2 30" xfId="41138"/>
    <cellStyle name="Title 2 2 2 2 2 2 2 4 2 2 2 2 31" xfId="41139"/>
    <cellStyle name="Title 2 2 2 2 2 2 2 4 2 2 2 2 32" xfId="41140"/>
    <cellStyle name="Title 2 2 2 2 2 2 2 4 2 2 2 2 33" xfId="41141"/>
    <cellStyle name="Title 2 2 2 2 2 2 2 4 2 2 2 2 34" xfId="41142"/>
    <cellStyle name="Title 2 2 2 2 2 2 2 4 2 2 2 2 35" xfId="41143"/>
    <cellStyle name="Title 2 2 2 2 2 2 2 4 2 2 2 2 36" xfId="41144"/>
    <cellStyle name="Title 2 2 2 2 2 2 2 4 2 2 2 2 37" xfId="41145"/>
    <cellStyle name="Title 2 2 2 2 2 2 2 4 2 2 2 2 38" xfId="41146"/>
    <cellStyle name="Title 2 2 2 2 2 2 2 4 2 2 2 2 39" xfId="41147"/>
    <cellStyle name="Title 2 2 2 2 2 2 2 4 2 2 2 2 4" xfId="41148"/>
    <cellStyle name="Title 2 2 2 2 2 2 2 4 2 2 2 2 40" xfId="41149"/>
    <cellStyle name="Title 2 2 2 2 2 2 2 4 2 2 2 2 41" xfId="41150"/>
    <cellStyle name="Title 2 2 2 2 2 2 2 4 2 2 2 2 42" xfId="41151"/>
    <cellStyle name="Title 2 2 2 2 2 2 2 4 2 2 2 2 43" xfId="41152"/>
    <cellStyle name="Title 2 2 2 2 2 2 2 4 2 2 2 2 44" xfId="41153"/>
    <cellStyle name="Title 2 2 2 2 2 2 2 4 2 2 2 2 45" xfId="41154"/>
    <cellStyle name="Title 2 2 2 2 2 2 2 4 2 2 2 2 46" xfId="41155"/>
    <cellStyle name="Title 2 2 2 2 2 2 2 4 2 2 2 2 47" xfId="41156"/>
    <cellStyle name="Title 2 2 2 2 2 2 2 4 2 2 2 2 48" xfId="41157"/>
    <cellStyle name="Title 2 2 2 2 2 2 2 4 2 2 2 2 49" xfId="41158"/>
    <cellStyle name="Title 2 2 2 2 2 2 2 4 2 2 2 2 5" xfId="41159"/>
    <cellStyle name="Title 2 2 2 2 2 2 2 4 2 2 2 2 50" xfId="41160"/>
    <cellStyle name="Title 2 2 2 2 2 2 2 4 2 2 2 2 51" xfId="41161"/>
    <cellStyle name="Title 2 2 2 2 2 2 2 4 2 2 2 2 52" xfId="41162"/>
    <cellStyle name="Title 2 2 2 2 2 2 2 4 2 2 2 2 53" xfId="41163"/>
    <cellStyle name="Title 2 2 2 2 2 2 2 4 2 2 2 2 54" xfId="41164"/>
    <cellStyle name="Title 2 2 2 2 2 2 2 4 2 2 2 2 55" xfId="41165"/>
    <cellStyle name="Title 2 2 2 2 2 2 2 4 2 2 2 2 56" xfId="41166"/>
    <cellStyle name="Title 2 2 2 2 2 2 2 4 2 2 2 2 57" xfId="41167"/>
    <cellStyle name="Title 2 2 2 2 2 2 2 4 2 2 2 2 58" xfId="41168"/>
    <cellStyle name="Title 2 2 2 2 2 2 2 4 2 2 2 2 59" xfId="41169"/>
    <cellStyle name="Title 2 2 2 2 2 2 2 4 2 2 2 2 6" xfId="41170"/>
    <cellStyle name="Title 2 2 2 2 2 2 2 4 2 2 2 2 60" xfId="41171"/>
    <cellStyle name="Title 2 2 2 2 2 2 2 4 2 2 2 2 61" xfId="41172"/>
    <cellStyle name="Title 2 2 2 2 2 2 2 4 2 2 2 2 62" xfId="41173"/>
    <cellStyle name="Title 2 2 2 2 2 2 2 4 2 2 2 2 63" xfId="41174"/>
    <cellStyle name="Title 2 2 2 2 2 2 2 4 2 2 2 2 64" xfId="41175"/>
    <cellStyle name="Title 2 2 2 2 2 2 2 4 2 2 2 2 65" xfId="41176"/>
    <cellStyle name="Title 2 2 2 2 2 2 2 4 2 2 2 2 66" xfId="41177"/>
    <cellStyle name="Title 2 2 2 2 2 2 2 4 2 2 2 2 67" xfId="41178"/>
    <cellStyle name="Title 2 2 2 2 2 2 2 4 2 2 2 2 68" xfId="41179"/>
    <cellStyle name="Title 2 2 2 2 2 2 2 4 2 2 2 2 69" xfId="41180"/>
    <cellStyle name="Title 2 2 2 2 2 2 2 4 2 2 2 2 7" xfId="41181"/>
    <cellStyle name="Title 2 2 2 2 2 2 2 4 2 2 2 2 70" xfId="41182"/>
    <cellStyle name="Title 2 2 2 2 2 2 2 4 2 2 2 2 71" xfId="41183"/>
    <cellStyle name="Title 2 2 2 2 2 2 2 4 2 2 2 2 72" xfId="41184"/>
    <cellStyle name="Title 2 2 2 2 2 2 2 4 2 2 2 2 73" xfId="41185"/>
    <cellStyle name="Title 2 2 2 2 2 2 2 4 2 2 2 2 74" xfId="41186"/>
    <cellStyle name="Title 2 2 2 2 2 2 2 4 2 2 2 2 8" xfId="41187"/>
    <cellStyle name="Title 2 2 2 2 2 2 2 4 2 2 2 2 9" xfId="41188"/>
    <cellStyle name="Title 2 2 2 2 2 2 2 4 2 2 2 20" xfId="41189"/>
    <cellStyle name="Title 2 2 2 2 2 2 2 4 2 2 2 21" xfId="41190"/>
    <cellStyle name="Title 2 2 2 2 2 2 2 4 2 2 2 22" xfId="41191"/>
    <cellStyle name="Title 2 2 2 2 2 2 2 4 2 2 2 23" xfId="41192"/>
    <cellStyle name="Title 2 2 2 2 2 2 2 4 2 2 2 24" xfId="41193"/>
    <cellStyle name="Title 2 2 2 2 2 2 2 4 2 2 2 25" xfId="41194"/>
    <cellStyle name="Title 2 2 2 2 2 2 2 4 2 2 2 26" xfId="41195"/>
    <cellStyle name="Title 2 2 2 2 2 2 2 4 2 2 2 27" xfId="41196"/>
    <cellStyle name="Title 2 2 2 2 2 2 2 4 2 2 2 28" xfId="41197"/>
    <cellStyle name="Title 2 2 2 2 2 2 2 4 2 2 2 29" xfId="41198"/>
    <cellStyle name="Title 2 2 2 2 2 2 2 4 2 2 2 3" xfId="41199"/>
    <cellStyle name="Title 2 2 2 2 2 2 2 4 2 2 2 3 2" xfId="41200"/>
    <cellStyle name="Title 2 2 2 2 2 2 2 4 2 2 2 30" xfId="41201"/>
    <cellStyle name="Title 2 2 2 2 2 2 2 4 2 2 2 31" xfId="41202"/>
    <cellStyle name="Title 2 2 2 2 2 2 2 4 2 2 2 32" xfId="41203"/>
    <cellStyle name="Title 2 2 2 2 2 2 2 4 2 2 2 33" xfId="41204"/>
    <cellStyle name="Title 2 2 2 2 2 2 2 4 2 2 2 34" xfId="41205"/>
    <cellStyle name="Title 2 2 2 2 2 2 2 4 2 2 2 35" xfId="41206"/>
    <cellStyle name="Title 2 2 2 2 2 2 2 4 2 2 2 36" xfId="41207"/>
    <cellStyle name="Title 2 2 2 2 2 2 2 4 2 2 2 37" xfId="41208"/>
    <cellStyle name="Title 2 2 2 2 2 2 2 4 2 2 2 38" xfId="41209"/>
    <cellStyle name="Title 2 2 2 2 2 2 2 4 2 2 2 39" xfId="41210"/>
    <cellStyle name="Title 2 2 2 2 2 2 2 4 2 2 2 4" xfId="41211"/>
    <cellStyle name="Title 2 2 2 2 2 2 2 4 2 2 2 40" xfId="41212"/>
    <cellStyle name="Title 2 2 2 2 2 2 2 4 2 2 2 41" xfId="41213"/>
    <cellStyle name="Title 2 2 2 2 2 2 2 4 2 2 2 42" xfId="41214"/>
    <cellStyle name="Title 2 2 2 2 2 2 2 4 2 2 2 43" xfId="41215"/>
    <cellStyle name="Title 2 2 2 2 2 2 2 4 2 2 2 44" xfId="41216"/>
    <cellStyle name="Title 2 2 2 2 2 2 2 4 2 2 2 45" xfId="41217"/>
    <cellStyle name="Title 2 2 2 2 2 2 2 4 2 2 2 46" xfId="41218"/>
    <cellStyle name="Title 2 2 2 2 2 2 2 4 2 2 2 47" xfId="41219"/>
    <cellStyle name="Title 2 2 2 2 2 2 2 4 2 2 2 48" xfId="41220"/>
    <cellStyle name="Title 2 2 2 2 2 2 2 4 2 2 2 49" xfId="41221"/>
    <cellStyle name="Title 2 2 2 2 2 2 2 4 2 2 2 5" xfId="41222"/>
    <cellStyle name="Title 2 2 2 2 2 2 2 4 2 2 2 50" xfId="41223"/>
    <cellStyle name="Title 2 2 2 2 2 2 2 4 2 2 2 51" xfId="41224"/>
    <cellStyle name="Title 2 2 2 2 2 2 2 4 2 2 2 52" xfId="41225"/>
    <cellStyle name="Title 2 2 2 2 2 2 2 4 2 2 2 53" xfId="41226"/>
    <cellStyle name="Title 2 2 2 2 2 2 2 4 2 2 2 54" xfId="41227"/>
    <cellStyle name="Title 2 2 2 2 2 2 2 4 2 2 2 55" xfId="41228"/>
    <cellStyle name="Title 2 2 2 2 2 2 2 4 2 2 2 56" xfId="41229"/>
    <cellStyle name="Title 2 2 2 2 2 2 2 4 2 2 2 57" xfId="41230"/>
    <cellStyle name="Title 2 2 2 2 2 2 2 4 2 2 2 58" xfId="41231"/>
    <cellStyle name="Title 2 2 2 2 2 2 2 4 2 2 2 59" xfId="41232"/>
    <cellStyle name="Title 2 2 2 2 2 2 2 4 2 2 2 6" xfId="41233"/>
    <cellStyle name="Title 2 2 2 2 2 2 2 4 2 2 2 60" xfId="41234"/>
    <cellStyle name="Title 2 2 2 2 2 2 2 4 2 2 2 61" xfId="41235"/>
    <cellStyle name="Title 2 2 2 2 2 2 2 4 2 2 2 62" xfId="41236"/>
    <cellStyle name="Title 2 2 2 2 2 2 2 4 2 2 2 63" xfId="41237"/>
    <cellStyle name="Title 2 2 2 2 2 2 2 4 2 2 2 64" xfId="41238"/>
    <cellStyle name="Title 2 2 2 2 2 2 2 4 2 2 2 65" xfId="41239"/>
    <cellStyle name="Title 2 2 2 2 2 2 2 4 2 2 2 66" xfId="41240"/>
    <cellStyle name="Title 2 2 2 2 2 2 2 4 2 2 2 67" xfId="41241"/>
    <cellStyle name="Title 2 2 2 2 2 2 2 4 2 2 2 68" xfId="41242"/>
    <cellStyle name="Title 2 2 2 2 2 2 2 4 2 2 2 69" xfId="41243"/>
    <cellStyle name="Title 2 2 2 2 2 2 2 4 2 2 2 7" xfId="41244"/>
    <cellStyle name="Title 2 2 2 2 2 2 2 4 2 2 2 70" xfId="41245"/>
    <cellStyle name="Title 2 2 2 2 2 2 2 4 2 2 2 71" xfId="41246"/>
    <cellStyle name="Title 2 2 2 2 2 2 2 4 2 2 2 72" xfId="41247"/>
    <cellStyle name="Title 2 2 2 2 2 2 2 4 2 2 2 73" xfId="41248"/>
    <cellStyle name="Title 2 2 2 2 2 2 2 4 2 2 2 74" xfId="41249"/>
    <cellStyle name="Title 2 2 2 2 2 2 2 4 2 2 2 8" xfId="41250"/>
    <cellStyle name="Title 2 2 2 2 2 2 2 4 2 2 2 9" xfId="41251"/>
    <cellStyle name="Title 2 2 2 2 2 2 2 4 2 2 20" xfId="41252"/>
    <cellStyle name="Title 2 2 2 2 2 2 2 4 2 2 21" xfId="41253"/>
    <cellStyle name="Title 2 2 2 2 2 2 2 4 2 2 22" xfId="41254"/>
    <cellStyle name="Title 2 2 2 2 2 2 2 4 2 2 23" xfId="41255"/>
    <cellStyle name="Title 2 2 2 2 2 2 2 4 2 2 24" xfId="41256"/>
    <cellStyle name="Title 2 2 2 2 2 2 2 4 2 2 25" xfId="41257"/>
    <cellStyle name="Title 2 2 2 2 2 2 2 4 2 2 26" xfId="41258"/>
    <cellStyle name="Title 2 2 2 2 2 2 2 4 2 2 27" xfId="41259"/>
    <cellStyle name="Title 2 2 2 2 2 2 2 4 2 2 28" xfId="41260"/>
    <cellStyle name="Title 2 2 2 2 2 2 2 4 2 2 29" xfId="41261"/>
    <cellStyle name="Title 2 2 2 2 2 2 2 4 2 2 3" xfId="41262"/>
    <cellStyle name="Title 2 2 2 2 2 2 2 4 2 2 3 2" xfId="41263"/>
    <cellStyle name="Title 2 2 2 2 2 2 2 4 2 2 30" xfId="41264"/>
    <cellStyle name="Title 2 2 2 2 2 2 2 4 2 2 31" xfId="41265"/>
    <cellStyle name="Title 2 2 2 2 2 2 2 4 2 2 32" xfId="41266"/>
    <cellStyle name="Title 2 2 2 2 2 2 2 4 2 2 33" xfId="41267"/>
    <cellStyle name="Title 2 2 2 2 2 2 2 4 2 2 34" xfId="41268"/>
    <cellStyle name="Title 2 2 2 2 2 2 2 4 2 2 35" xfId="41269"/>
    <cellStyle name="Title 2 2 2 2 2 2 2 4 2 2 36" xfId="41270"/>
    <cellStyle name="Title 2 2 2 2 2 2 2 4 2 2 37" xfId="41271"/>
    <cellStyle name="Title 2 2 2 2 2 2 2 4 2 2 38" xfId="41272"/>
    <cellStyle name="Title 2 2 2 2 2 2 2 4 2 2 39" xfId="41273"/>
    <cellStyle name="Title 2 2 2 2 2 2 2 4 2 2 4" xfId="41274"/>
    <cellStyle name="Title 2 2 2 2 2 2 2 4 2 2 40" xfId="41275"/>
    <cellStyle name="Title 2 2 2 2 2 2 2 4 2 2 41" xfId="41276"/>
    <cellStyle name="Title 2 2 2 2 2 2 2 4 2 2 42" xfId="41277"/>
    <cellStyle name="Title 2 2 2 2 2 2 2 4 2 2 43" xfId="41278"/>
    <cellStyle name="Title 2 2 2 2 2 2 2 4 2 2 44" xfId="41279"/>
    <cellStyle name="Title 2 2 2 2 2 2 2 4 2 2 45" xfId="41280"/>
    <cellStyle name="Title 2 2 2 2 2 2 2 4 2 2 46" xfId="41281"/>
    <cellStyle name="Title 2 2 2 2 2 2 2 4 2 2 47" xfId="41282"/>
    <cellStyle name="Title 2 2 2 2 2 2 2 4 2 2 48" xfId="41283"/>
    <cellStyle name="Title 2 2 2 2 2 2 2 4 2 2 49" xfId="41284"/>
    <cellStyle name="Title 2 2 2 2 2 2 2 4 2 2 5" xfId="41285"/>
    <cellStyle name="Title 2 2 2 2 2 2 2 4 2 2 50" xfId="41286"/>
    <cellStyle name="Title 2 2 2 2 2 2 2 4 2 2 51" xfId="41287"/>
    <cellStyle name="Title 2 2 2 2 2 2 2 4 2 2 52" xfId="41288"/>
    <cellStyle name="Title 2 2 2 2 2 2 2 4 2 2 53" xfId="41289"/>
    <cellStyle name="Title 2 2 2 2 2 2 2 4 2 2 54" xfId="41290"/>
    <cellStyle name="Title 2 2 2 2 2 2 2 4 2 2 55" xfId="41291"/>
    <cellStyle name="Title 2 2 2 2 2 2 2 4 2 2 56" xfId="41292"/>
    <cellStyle name="Title 2 2 2 2 2 2 2 4 2 2 57" xfId="41293"/>
    <cellStyle name="Title 2 2 2 2 2 2 2 4 2 2 58" xfId="41294"/>
    <cellStyle name="Title 2 2 2 2 2 2 2 4 2 2 59" xfId="41295"/>
    <cellStyle name="Title 2 2 2 2 2 2 2 4 2 2 6" xfId="41296"/>
    <cellStyle name="Title 2 2 2 2 2 2 2 4 2 2 60" xfId="41297"/>
    <cellStyle name="Title 2 2 2 2 2 2 2 4 2 2 61" xfId="41298"/>
    <cellStyle name="Title 2 2 2 2 2 2 2 4 2 2 62" xfId="41299"/>
    <cellStyle name="Title 2 2 2 2 2 2 2 4 2 2 63" xfId="41300"/>
    <cellStyle name="Title 2 2 2 2 2 2 2 4 2 2 64" xfId="41301"/>
    <cellStyle name="Title 2 2 2 2 2 2 2 4 2 2 65" xfId="41302"/>
    <cellStyle name="Title 2 2 2 2 2 2 2 4 2 2 66" xfId="41303"/>
    <cellStyle name="Title 2 2 2 2 2 2 2 4 2 2 67" xfId="41304"/>
    <cellStyle name="Title 2 2 2 2 2 2 2 4 2 2 68" xfId="41305"/>
    <cellStyle name="Title 2 2 2 2 2 2 2 4 2 2 69" xfId="41306"/>
    <cellStyle name="Title 2 2 2 2 2 2 2 4 2 2 7" xfId="41307"/>
    <cellStyle name="Title 2 2 2 2 2 2 2 4 2 2 70" xfId="41308"/>
    <cellStyle name="Title 2 2 2 2 2 2 2 4 2 2 71" xfId="41309"/>
    <cellStyle name="Title 2 2 2 2 2 2 2 4 2 2 72" xfId="41310"/>
    <cellStyle name="Title 2 2 2 2 2 2 2 4 2 2 73" xfId="41311"/>
    <cellStyle name="Title 2 2 2 2 2 2 2 4 2 2 74" xfId="41312"/>
    <cellStyle name="Title 2 2 2 2 2 2 2 4 2 2 75" xfId="41313"/>
    <cellStyle name="Title 2 2 2 2 2 2 2 4 2 2 76" xfId="41314"/>
    <cellStyle name="Title 2 2 2 2 2 2 2 4 2 2 77" xfId="41315"/>
    <cellStyle name="Title 2 2 2 2 2 2 2 4 2 2 78" xfId="41316"/>
    <cellStyle name="Title 2 2 2 2 2 2 2 4 2 2 79" xfId="41317"/>
    <cellStyle name="Title 2 2 2 2 2 2 2 4 2 2 8" xfId="41318"/>
    <cellStyle name="Title 2 2 2 2 2 2 2 4 2 2 80" xfId="41319"/>
    <cellStyle name="Title 2 2 2 2 2 2 2 4 2 2 81" xfId="41320"/>
    <cellStyle name="Title 2 2 2 2 2 2 2 4 2 2 82" xfId="41321"/>
    <cellStyle name="Title 2 2 2 2 2 2 2 4 2 2 83" xfId="41322"/>
    <cellStyle name="Title 2 2 2 2 2 2 2 4 2 2 84" xfId="41323"/>
    <cellStyle name="Title 2 2 2 2 2 2 2 4 2 2 85" xfId="41324"/>
    <cellStyle name="Title 2 2 2 2 2 2 2 4 2 2 86" xfId="41325"/>
    <cellStyle name="Title 2 2 2 2 2 2 2 4 2 2 87" xfId="41326"/>
    <cellStyle name="Title 2 2 2 2 2 2 2 4 2 2 88" xfId="41327"/>
    <cellStyle name="Title 2 2 2 2 2 2 2 4 2 2 9" xfId="41328"/>
    <cellStyle name="Title 2 2 2 2 2 2 2 4 2 20" xfId="41329"/>
    <cellStyle name="Title 2 2 2 2 2 2 2 4 2 21" xfId="41330"/>
    <cellStyle name="Title 2 2 2 2 2 2 2 4 2 22" xfId="41331"/>
    <cellStyle name="Title 2 2 2 2 2 2 2 4 2 23" xfId="41332"/>
    <cellStyle name="Title 2 2 2 2 2 2 2 4 2 24" xfId="41333"/>
    <cellStyle name="Title 2 2 2 2 2 2 2 4 2 25" xfId="41334"/>
    <cellStyle name="Title 2 2 2 2 2 2 2 4 2 26" xfId="41335"/>
    <cellStyle name="Title 2 2 2 2 2 2 2 4 2 27" xfId="41336"/>
    <cellStyle name="Title 2 2 2 2 2 2 2 4 2 28" xfId="41337"/>
    <cellStyle name="Title 2 2 2 2 2 2 2 4 2 29" xfId="41338"/>
    <cellStyle name="Title 2 2 2 2 2 2 2 4 2 3" xfId="41339"/>
    <cellStyle name="Title 2 2 2 2 2 2 2 4 2 3 2" xfId="41340"/>
    <cellStyle name="Title 2 2 2 2 2 2 2 4 2 30" xfId="41341"/>
    <cellStyle name="Title 2 2 2 2 2 2 2 4 2 31" xfId="41342"/>
    <cellStyle name="Title 2 2 2 2 2 2 2 4 2 32" xfId="41343"/>
    <cellStyle name="Title 2 2 2 2 2 2 2 4 2 33" xfId="41344"/>
    <cellStyle name="Title 2 2 2 2 2 2 2 4 2 34" xfId="41345"/>
    <cellStyle name="Title 2 2 2 2 2 2 2 4 2 35" xfId="41346"/>
    <cellStyle name="Title 2 2 2 2 2 2 2 4 2 36" xfId="41347"/>
    <cellStyle name="Title 2 2 2 2 2 2 2 4 2 37" xfId="41348"/>
    <cellStyle name="Title 2 2 2 2 2 2 2 4 2 38" xfId="41349"/>
    <cellStyle name="Title 2 2 2 2 2 2 2 4 2 39" xfId="41350"/>
    <cellStyle name="Title 2 2 2 2 2 2 2 4 2 4" xfId="41351"/>
    <cellStyle name="Title 2 2 2 2 2 2 2 4 2 40" xfId="41352"/>
    <cellStyle name="Title 2 2 2 2 2 2 2 4 2 41" xfId="41353"/>
    <cellStyle name="Title 2 2 2 2 2 2 2 4 2 42" xfId="41354"/>
    <cellStyle name="Title 2 2 2 2 2 2 2 4 2 43" xfId="41355"/>
    <cellStyle name="Title 2 2 2 2 2 2 2 4 2 44" xfId="41356"/>
    <cellStyle name="Title 2 2 2 2 2 2 2 4 2 45" xfId="41357"/>
    <cellStyle name="Title 2 2 2 2 2 2 2 4 2 46" xfId="41358"/>
    <cellStyle name="Title 2 2 2 2 2 2 2 4 2 47" xfId="41359"/>
    <cellStyle name="Title 2 2 2 2 2 2 2 4 2 48" xfId="41360"/>
    <cellStyle name="Title 2 2 2 2 2 2 2 4 2 49" xfId="41361"/>
    <cellStyle name="Title 2 2 2 2 2 2 2 4 2 5" xfId="41362"/>
    <cellStyle name="Title 2 2 2 2 2 2 2 4 2 50" xfId="41363"/>
    <cellStyle name="Title 2 2 2 2 2 2 2 4 2 51" xfId="41364"/>
    <cellStyle name="Title 2 2 2 2 2 2 2 4 2 52" xfId="41365"/>
    <cellStyle name="Title 2 2 2 2 2 2 2 4 2 53" xfId="41366"/>
    <cellStyle name="Title 2 2 2 2 2 2 2 4 2 54" xfId="41367"/>
    <cellStyle name="Title 2 2 2 2 2 2 2 4 2 55" xfId="41368"/>
    <cellStyle name="Title 2 2 2 2 2 2 2 4 2 56" xfId="41369"/>
    <cellStyle name="Title 2 2 2 2 2 2 2 4 2 57" xfId="41370"/>
    <cellStyle name="Title 2 2 2 2 2 2 2 4 2 58" xfId="41371"/>
    <cellStyle name="Title 2 2 2 2 2 2 2 4 2 59" xfId="41372"/>
    <cellStyle name="Title 2 2 2 2 2 2 2 4 2 6" xfId="41373"/>
    <cellStyle name="Title 2 2 2 2 2 2 2 4 2 60" xfId="41374"/>
    <cellStyle name="Title 2 2 2 2 2 2 2 4 2 61" xfId="41375"/>
    <cellStyle name="Title 2 2 2 2 2 2 2 4 2 62" xfId="41376"/>
    <cellStyle name="Title 2 2 2 2 2 2 2 4 2 63" xfId="41377"/>
    <cellStyle name="Title 2 2 2 2 2 2 2 4 2 64" xfId="41378"/>
    <cellStyle name="Title 2 2 2 2 2 2 2 4 2 65" xfId="41379"/>
    <cellStyle name="Title 2 2 2 2 2 2 2 4 2 66" xfId="41380"/>
    <cellStyle name="Title 2 2 2 2 2 2 2 4 2 67" xfId="41381"/>
    <cellStyle name="Title 2 2 2 2 2 2 2 4 2 68" xfId="41382"/>
    <cellStyle name="Title 2 2 2 2 2 2 2 4 2 69" xfId="41383"/>
    <cellStyle name="Title 2 2 2 2 2 2 2 4 2 7" xfId="41384"/>
    <cellStyle name="Title 2 2 2 2 2 2 2 4 2 70" xfId="41385"/>
    <cellStyle name="Title 2 2 2 2 2 2 2 4 2 71" xfId="41386"/>
    <cellStyle name="Title 2 2 2 2 2 2 2 4 2 72" xfId="41387"/>
    <cellStyle name="Title 2 2 2 2 2 2 2 4 2 73" xfId="41388"/>
    <cellStyle name="Title 2 2 2 2 2 2 2 4 2 74" xfId="41389"/>
    <cellStyle name="Title 2 2 2 2 2 2 2 4 2 75" xfId="41390"/>
    <cellStyle name="Title 2 2 2 2 2 2 2 4 2 76" xfId="41391"/>
    <cellStyle name="Title 2 2 2 2 2 2 2 4 2 77" xfId="41392"/>
    <cellStyle name="Title 2 2 2 2 2 2 2 4 2 78" xfId="41393"/>
    <cellStyle name="Title 2 2 2 2 2 2 2 4 2 79" xfId="41394"/>
    <cellStyle name="Title 2 2 2 2 2 2 2 4 2 8" xfId="41395"/>
    <cellStyle name="Title 2 2 2 2 2 2 2 4 2 80" xfId="41396"/>
    <cellStyle name="Title 2 2 2 2 2 2 2 4 2 81" xfId="41397"/>
    <cellStyle name="Title 2 2 2 2 2 2 2 4 2 82" xfId="41398"/>
    <cellStyle name="Title 2 2 2 2 2 2 2 4 2 83" xfId="41399"/>
    <cellStyle name="Title 2 2 2 2 2 2 2 4 2 84" xfId="41400"/>
    <cellStyle name="Title 2 2 2 2 2 2 2 4 2 85" xfId="41401"/>
    <cellStyle name="Title 2 2 2 2 2 2 2 4 2 86" xfId="41402"/>
    <cellStyle name="Title 2 2 2 2 2 2 2 4 2 87" xfId="41403"/>
    <cellStyle name="Title 2 2 2 2 2 2 2 4 2 88" xfId="41404"/>
    <cellStyle name="Title 2 2 2 2 2 2 2 4 2 9" xfId="41405"/>
    <cellStyle name="Title 2 2 2 2 2 2 2 4 20" xfId="41406"/>
    <cellStyle name="Title 2 2 2 2 2 2 2 4 20 2" xfId="41407"/>
    <cellStyle name="Title 2 2 2 2 2 2 2 4 21" xfId="41408"/>
    <cellStyle name="Title 2 2 2 2 2 2 2 4 21 2" xfId="41409"/>
    <cellStyle name="Title 2 2 2 2 2 2 2 4 22" xfId="41410"/>
    <cellStyle name="Title 2 2 2 2 2 2 2 4 22 2" xfId="41411"/>
    <cellStyle name="Title 2 2 2 2 2 2 2 4 23" xfId="41412"/>
    <cellStyle name="Title 2 2 2 2 2 2 2 4 23 2" xfId="41413"/>
    <cellStyle name="Title 2 2 2 2 2 2 2 4 24" xfId="41414"/>
    <cellStyle name="Title 2 2 2 2 2 2 2 4 24 2" xfId="41415"/>
    <cellStyle name="Title 2 2 2 2 2 2 2 4 25" xfId="41416"/>
    <cellStyle name="Title 2 2 2 2 2 2 2 4 25 2" xfId="41417"/>
    <cellStyle name="Title 2 2 2 2 2 2 2 4 26" xfId="41418"/>
    <cellStyle name="Title 2 2 2 2 2 2 2 4 26 2" xfId="41419"/>
    <cellStyle name="Title 2 2 2 2 2 2 2 4 27" xfId="41420"/>
    <cellStyle name="Title 2 2 2 2 2 2 2 4 27 2" xfId="41421"/>
    <cellStyle name="Title 2 2 2 2 2 2 2 4 28" xfId="41422"/>
    <cellStyle name="Title 2 2 2 2 2 2 2 4 28 2" xfId="41423"/>
    <cellStyle name="Title 2 2 2 2 2 2 2 4 29" xfId="41424"/>
    <cellStyle name="Title 2 2 2 2 2 2 2 4 29 2" xfId="41425"/>
    <cellStyle name="Title 2 2 2 2 2 2 2 4 3" xfId="41426"/>
    <cellStyle name="Title 2 2 2 2 2 2 2 4 3 2" xfId="41427"/>
    <cellStyle name="Title 2 2 2 2 2 2 2 4 30" xfId="41428"/>
    <cellStyle name="Title 2 2 2 2 2 2 2 4 30 2" xfId="41429"/>
    <cellStyle name="Title 2 2 2 2 2 2 2 4 31" xfId="41430"/>
    <cellStyle name="Title 2 2 2 2 2 2 2 4 31 2" xfId="41431"/>
    <cellStyle name="Title 2 2 2 2 2 2 2 4 32" xfId="41432"/>
    <cellStyle name="Title 2 2 2 2 2 2 2 4 32 2" xfId="41433"/>
    <cellStyle name="Title 2 2 2 2 2 2 2 4 33" xfId="41434"/>
    <cellStyle name="Title 2 2 2 2 2 2 2 4 33 2" xfId="41435"/>
    <cellStyle name="Title 2 2 2 2 2 2 2 4 34" xfId="41436"/>
    <cellStyle name="Title 2 2 2 2 2 2 2 4 34 2" xfId="41437"/>
    <cellStyle name="Title 2 2 2 2 2 2 2 4 35" xfId="41438"/>
    <cellStyle name="Title 2 2 2 2 2 2 2 4 35 2" xfId="41439"/>
    <cellStyle name="Title 2 2 2 2 2 2 2 4 36" xfId="41440"/>
    <cellStyle name="Title 2 2 2 2 2 2 2 4 36 2" xfId="41441"/>
    <cellStyle name="Title 2 2 2 2 2 2 2 4 37" xfId="41442"/>
    <cellStyle name="Title 2 2 2 2 2 2 2 4 37 2" xfId="41443"/>
    <cellStyle name="Title 2 2 2 2 2 2 2 4 38" xfId="41444"/>
    <cellStyle name="Title 2 2 2 2 2 2 2 4 38 2" xfId="41445"/>
    <cellStyle name="Title 2 2 2 2 2 2 2 4 39" xfId="41446"/>
    <cellStyle name="Title 2 2 2 2 2 2 2 4 39 2" xfId="41447"/>
    <cellStyle name="Title 2 2 2 2 2 2 2 4 4" xfId="41448"/>
    <cellStyle name="Title 2 2 2 2 2 2 2 4 4 2" xfId="41449"/>
    <cellStyle name="Title 2 2 2 2 2 2 2 4 40" xfId="41450"/>
    <cellStyle name="Title 2 2 2 2 2 2 2 4 40 2" xfId="41451"/>
    <cellStyle name="Title 2 2 2 2 2 2 2 4 41" xfId="41452"/>
    <cellStyle name="Title 2 2 2 2 2 2 2 4 41 2" xfId="41453"/>
    <cellStyle name="Title 2 2 2 2 2 2 2 4 42" xfId="41454"/>
    <cellStyle name="Title 2 2 2 2 2 2 2 4 42 2" xfId="41455"/>
    <cellStyle name="Title 2 2 2 2 2 2 2 4 43" xfId="41456"/>
    <cellStyle name="Title 2 2 2 2 2 2 2 4 43 2" xfId="41457"/>
    <cellStyle name="Title 2 2 2 2 2 2 2 4 44" xfId="41458"/>
    <cellStyle name="Title 2 2 2 2 2 2 2 4 44 2" xfId="41459"/>
    <cellStyle name="Title 2 2 2 2 2 2 2 4 45" xfId="41460"/>
    <cellStyle name="Title 2 2 2 2 2 2 2 4 46" xfId="41461"/>
    <cellStyle name="Title 2 2 2 2 2 2 2 4 47" xfId="41462"/>
    <cellStyle name="Title 2 2 2 2 2 2 2 4 48" xfId="41463"/>
    <cellStyle name="Title 2 2 2 2 2 2 2 4 49" xfId="41464"/>
    <cellStyle name="Title 2 2 2 2 2 2 2 4 5" xfId="41465"/>
    <cellStyle name="Title 2 2 2 2 2 2 2 4 5 2" xfId="41466"/>
    <cellStyle name="Title 2 2 2 2 2 2 2 4 50" xfId="41467"/>
    <cellStyle name="Title 2 2 2 2 2 2 2 4 51" xfId="41468"/>
    <cellStyle name="Title 2 2 2 2 2 2 2 4 52" xfId="41469"/>
    <cellStyle name="Title 2 2 2 2 2 2 2 4 53" xfId="41470"/>
    <cellStyle name="Title 2 2 2 2 2 2 2 4 54" xfId="41471"/>
    <cellStyle name="Title 2 2 2 2 2 2 2 4 55" xfId="41472"/>
    <cellStyle name="Title 2 2 2 2 2 2 2 4 56" xfId="41473"/>
    <cellStyle name="Title 2 2 2 2 2 2 2 4 57" xfId="41474"/>
    <cellStyle name="Title 2 2 2 2 2 2 2 4 58" xfId="41475"/>
    <cellStyle name="Title 2 2 2 2 2 2 2 4 59" xfId="41476"/>
    <cellStyle name="Title 2 2 2 2 2 2 2 4 6" xfId="41477"/>
    <cellStyle name="Title 2 2 2 2 2 2 2 4 6 2" xfId="41478"/>
    <cellStyle name="Title 2 2 2 2 2 2 2 4 60" xfId="41479"/>
    <cellStyle name="Title 2 2 2 2 2 2 2 4 61" xfId="41480"/>
    <cellStyle name="Title 2 2 2 2 2 2 2 4 62" xfId="41481"/>
    <cellStyle name="Title 2 2 2 2 2 2 2 4 63" xfId="41482"/>
    <cellStyle name="Title 2 2 2 2 2 2 2 4 64" xfId="41483"/>
    <cellStyle name="Title 2 2 2 2 2 2 2 4 65" xfId="41484"/>
    <cellStyle name="Title 2 2 2 2 2 2 2 4 66" xfId="41485"/>
    <cellStyle name="Title 2 2 2 2 2 2 2 4 67" xfId="41486"/>
    <cellStyle name="Title 2 2 2 2 2 2 2 4 68" xfId="41487"/>
    <cellStyle name="Title 2 2 2 2 2 2 2 4 69" xfId="41488"/>
    <cellStyle name="Title 2 2 2 2 2 2 2 4 7" xfId="41489"/>
    <cellStyle name="Title 2 2 2 2 2 2 2 4 7 2" xfId="41490"/>
    <cellStyle name="Title 2 2 2 2 2 2 2 4 70" xfId="41491"/>
    <cellStyle name="Title 2 2 2 2 2 2 2 4 71" xfId="41492"/>
    <cellStyle name="Title 2 2 2 2 2 2 2 4 72" xfId="41493"/>
    <cellStyle name="Title 2 2 2 2 2 2 2 4 73" xfId="41494"/>
    <cellStyle name="Title 2 2 2 2 2 2 2 4 74" xfId="41495"/>
    <cellStyle name="Title 2 2 2 2 2 2 2 4 75" xfId="41496"/>
    <cellStyle name="Title 2 2 2 2 2 2 2 4 76" xfId="41497"/>
    <cellStyle name="Title 2 2 2 2 2 2 2 4 77" xfId="41498"/>
    <cellStyle name="Title 2 2 2 2 2 2 2 4 78" xfId="41499"/>
    <cellStyle name="Title 2 2 2 2 2 2 2 4 79" xfId="41500"/>
    <cellStyle name="Title 2 2 2 2 2 2 2 4 8" xfId="41501"/>
    <cellStyle name="Title 2 2 2 2 2 2 2 4 8 2" xfId="41502"/>
    <cellStyle name="Title 2 2 2 2 2 2 2 4 80" xfId="41503"/>
    <cellStyle name="Title 2 2 2 2 2 2 2 4 81" xfId="41504"/>
    <cellStyle name="Title 2 2 2 2 2 2 2 4 82" xfId="41505"/>
    <cellStyle name="Title 2 2 2 2 2 2 2 4 83" xfId="41506"/>
    <cellStyle name="Title 2 2 2 2 2 2 2 4 84" xfId="41507"/>
    <cellStyle name="Title 2 2 2 2 2 2 2 4 85" xfId="41508"/>
    <cellStyle name="Title 2 2 2 2 2 2 2 4 86" xfId="41509"/>
    <cellStyle name="Title 2 2 2 2 2 2 2 4 87" xfId="41510"/>
    <cellStyle name="Title 2 2 2 2 2 2 2 4 88" xfId="41511"/>
    <cellStyle name="Title 2 2 2 2 2 2 2 4 89" xfId="41512"/>
    <cellStyle name="Title 2 2 2 2 2 2 2 4 9" xfId="41513"/>
    <cellStyle name="Title 2 2 2 2 2 2 2 4 9 2" xfId="41514"/>
    <cellStyle name="Title 2 2 2 2 2 2 2 4 90" xfId="41515"/>
    <cellStyle name="Title 2 2 2 2 2 2 2 4 91" xfId="41516"/>
    <cellStyle name="Title 2 2 2 2 2 2 2 4 92" xfId="41517"/>
    <cellStyle name="Title 2 2 2 2 2 2 2 4 93" xfId="41518"/>
    <cellStyle name="Title 2 2 2 2 2 2 2 4 94" xfId="41519"/>
    <cellStyle name="Title 2 2 2 2 2 2 2 4 95" xfId="41520"/>
    <cellStyle name="Title 2 2 2 2 2 2 2 4 96" xfId="41521"/>
    <cellStyle name="Title 2 2 2 2 2 2 2 4 97" xfId="41522"/>
    <cellStyle name="Title 2 2 2 2 2 2 2 4 98" xfId="41523"/>
    <cellStyle name="Title 2 2 2 2 2 2 2 4 99" xfId="41524"/>
    <cellStyle name="Title 2 2 2 2 2 2 2 40" xfId="41525"/>
    <cellStyle name="Title 2 2 2 2 2 2 2 40 2" xfId="41526"/>
    <cellStyle name="Title 2 2 2 2 2 2 2 41" xfId="41527"/>
    <cellStyle name="Title 2 2 2 2 2 2 2 41 2" xfId="41528"/>
    <cellStyle name="Title 2 2 2 2 2 2 2 42" xfId="41529"/>
    <cellStyle name="Title 2 2 2 2 2 2 2 42 2" xfId="41530"/>
    <cellStyle name="Title 2 2 2 2 2 2 2 43" xfId="41531"/>
    <cellStyle name="Title 2 2 2 2 2 2 2 43 2" xfId="41532"/>
    <cellStyle name="Title 2 2 2 2 2 2 2 44" xfId="41533"/>
    <cellStyle name="Title 2 2 2 2 2 2 2 44 2" xfId="41534"/>
    <cellStyle name="Title 2 2 2 2 2 2 2 45" xfId="41535"/>
    <cellStyle name="Title 2 2 2 2 2 2 2 45 2" xfId="41536"/>
    <cellStyle name="Title 2 2 2 2 2 2 2 46" xfId="41537"/>
    <cellStyle name="Title 2 2 2 2 2 2 2 46 2" xfId="41538"/>
    <cellStyle name="Title 2 2 2 2 2 2 2 47" xfId="41539"/>
    <cellStyle name="Title 2 2 2 2 2 2 2 47 2" xfId="41540"/>
    <cellStyle name="Title 2 2 2 2 2 2 2 48" xfId="41541"/>
    <cellStyle name="Title 2 2 2 2 2 2 2 48 2" xfId="41542"/>
    <cellStyle name="Title 2 2 2 2 2 2 2 49" xfId="41543"/>
    <cellStyle name="Title 2 2 2 2 2 2 2 49 2" xfId="41544"/>
    <cellStyle name="Title 2 2 2 2 2 2 2 5" xfId="41545"/>
    <cellStyle name="Title 2 2 2 2 2 2 2 5 2" xfId="41546"/>
    <cellStyle name="Title 2 2 2 2 2 2 2 50" xfId="41547"/>
    <cellStyle name="Title 2 2 2 2 2 2 2 50 2" xfId="41548"/>
    <cellStyle name="Title 2 2 2 2 2 2 2 51" xfId="41549"/>
    <cellStyle name="Title 2 2 2 2 2 2 2 51 2" xfId="41550"/>
    <cellStyle name="Title 2 2 2 2 2 2 2 52" xfId="41551"/>
    <cellStyle name="Title 2 2 2 2 2 2 2 52 2" xfId="41552"/>
    <cellStyle name="Title 2 2 2 2 2 2 2 53" xfId="41553"/>
    <cellStyle name="Title 2 2 2 2 2 2 2 53 2" xfId="41554"/>
    <cellStyle name="Title 2 2 2 2 2 2 2 54" xfId="41555"/>
    <cellStyle name="Title 2 2 2 2 2 2 2 54 2" xfId="41556"/>
    <cellStyle name="Title 2 2 2 2 2 2 2 55" xfId="41557"/>
    <cellStyle name="Title 2 2 2 2 2 2 2 55 2" xfId="41558"/>
    <cellStyle name="Title 2 2 2 2 2 2 2 56" xfId="41559"/>
    <cellStyle name="Title 2 2 2 2 2 2 2 56 2" xfId="41560"/>
    <cellStyle name="Title 2 2 2 2 2 2 2 57" xfId="41561"/>
    <cellStyle name="Title 2 2 2 2 2 2 2 57 2" xfId="41562"/>
    <cellStyle name="Title 2 2 2 2 2 2 2 58" xfId="41563"/>
    <cellStyle name="Title 2 2 2 2 2 2 2 58 2" xfId="41564"/>
    <cellStyle name="Title 2 2 2 2 2 2 2 59" xfId="41565"/>
    <cellStyle name="Title 2 2 2 2 2 2 2 59 2" xfId="41566"/>
    <cellStyle name="Title 2 2 2 2 2 2 2 6" xfId="41567"/>
    <cellStyle name="Title 2 2 2 2 2 2 2 6 2" xfId="41568"/>
    <cellStyle name="Title 2 2 2 2 2 2 2 60" xfId="41569"/>
    <cellStyle name="Title 2 2 2 2 2 2 2 60 2" xfId="41570"/>
    <cellStyle name="Title 2 2 2 2 2 2 2 61" xfId="41571"/>
    <cellStyle name="Title 2 2 2 2 2 2 2 61 2" xfId="41572"/>
    <cellStyle name="Title 2 2 2 2 2 2 2 62" xfId="41573"/>
    <cellStyle name="Title 2 2 2 2 2 2 2 62 2" xfId="41574"/>
    <cellStyle name="Title 2 2 2 2 2 2 2 63" xfId="41575"/>
    <cellStyle name="Title 2 2 2 2 2 2 2 63 2" xfId="41576"/>
    <cellStyle name="Title 2 2 2 2 2 2 2 64" xfId="41577"/>
    <cellStyle name="Title 2 2 2 2 2 2 2 64 2" xfId="41578"/>
    <cellStyle name="Title 2 2 2 2 2 2 2 65" xfId="41579"/>
    <cellStyle name="Title 2 2 2 2 2 2 2 65 2" xfId="41580"/>
    <cellStyle name="Title 2 2 2 2 2 2 2 66" xfId="41581"/>
    <cellStyle name="Title 2 2 2 2 2 2 2 66 2" xfId="41582"/>
    <cellStyle name="Title 2 2 2 2 2 2 2 67" xfId="41583"/>
    <cellStyle name="Title 2 2 2 2 2 2 2 67 2" xfId="41584"/>
    <cellStyle name="Title 2 2 2 2 2 2 2 68" xfId="41585"/>
    <cellStyle name="Title 2 2 2 2 2 2 2 68 2" xfId="41586"/>
    <cellStyle name="Title 2 2 2 2 2 2 2 69" xfId="41587"/>
    <cellStyle name="Title 2 2 2 2 2 2 2 69 2" xfId="41588"/>
    <cellStyle name="Title 2 2 2 2 2 2 2 7" xfId="41589"/>
    <cellStyle name="Title 2 2 2 2 2 2 2 7 2" xfId="41590"/>
    <cellStyle name="Title 2 2 2 2 2 2 2 70" xfId="41591"/>
    <cellStyle name="Title 2 2 2 2 2 2 2 70 2" xfId="41592"/>
    <cellStyle name="Title 2 2 2 2 2 2 2 71" xfId="41593"/>
    <cellStyle name="Title 2 2 2 2 2 2 2 71 2" xfId="41594"/>
    <cellStyle name="Title 2 2 2 2 2 2 2 72" xfId="41595"/>
    <cellStyle name="Title 2 2 2 2 2 2 2 73" xfId="41596"/>
    <cellStyle name="Title 2 2 2 2 2 2 2 74" xfId="41597"/>
    <cellStyle name="Title 2 2 2 2 2 2 2 75" xfId="41598"/>
    <cellStyle name="Title 2 2 2 2 2 2 2 76" xfId="41599"/>
    <cellStyle name="Title 2 2 2 2 2 2 2 77" xfId="41600"/>
    <cellStyle name="Title 2 2 2 2 2 2 2 78" xfId="41601"/>
    <cellStyle name="Title 2 2 2 2 2 2 2 79" xfId="41602"/>
    <cellStyle name="Title 2 2 2 2 2 2 2 8" xfId="41603"/>
    <cellStyle name="Title 2 2 2 2 2 2 2 8 2" xfId="41604"/>
    <cellStyle name="Title 2 2 2 2 2 2 2 80" xfId="41605"/>
    <cellStyle name="Title 2 2 2 2 2 2 2 81" xfId="41606"/>
    <cellStyle name="Title 2 2 2 2 2 2 2 82" xfId="41607"/>
    <cellStyle name="Title 2 2 2 2 2 2 2 83" xfId="41608"/>
    <cellStyle name="Title 2 2 2 2 2 2 2 84" xfId="41609"/>
    <cellStyle name="Title 2 2 2 2 2 2 2 85" xfId="41610"/>
    <cellStyle name="Title 2 2 2 2 2 2 2 86" xfId="41611"/>
    <cellStyle name="Title 2 2 2 2 2 2 2 87" xfId="41612"/>
    <cellStyle name="Title 2 2 2 2 2 2 2 88" xfId="41613"/>
    <cellStyle name="Title 2 2 2 2 2 2 2 89" xfId="41614"/>
    <cellStyle name="Title 2 2 2 2 2 2 2 9" xfId="41615"/>
    <cellStyle name="Title 2 2 2 2 2 2 2 9 2" xfId="41616"/>
    <cellStyle name="Title 2 2 2 2 2 2 2 90" xfId="41617"/>
    <cellStyle name="Title 2 2 2 2 2 2 2 91" xfId="41618"/>
    <cellStyle name="Title 2 2 2 2 2 2 2 92" xfId="41619"/>
    <cellStyle name="Title 2 2 2 2 2 2 2 93" xfId="41620"/>
    <cellStyle name="Title 2 2 2 2 2 2 2 94" xfId="41621"/>
    <cellStyle name="Title 2 2 2 2 2 2 2 95" xfId="41622"/>
    <cellStyle name="Title 2 2 2 2 2 2 2 96" xfId="41623"/>
    <cellStyle name="Title 2 2 2 2 2 2 2 97" xfId="41624"/>
    <cellStyle name="Title 2 2 2 2 2 2 2 98" xfId="41625"/>
    <cellStyle name="Title 2 2 2 2 2 2 2 99" xfId="41626"/>
    <cellStyle name="Title 2 2 2 2 2 2 20" xfId="41627"/>
    <cellStyle name="Title 2 2 2 2 2 2 20 2" xfId="41628"/>
    <cellStyle name="Title 2 2 2 2 2 2 21" xfId="41629"/>
    <cellStyle name="Title 2 2 2 2 2 2 21 2" xfId="41630"/>
    <cellStyle name="Title 2 2 2 2 2 2 22" xfId="41631"/>
    <cellStyle name="Title 2 2 2 2 2 2 22 2" xfId="41632"/>
    <cellStyle name="Title 2 2 2 2 2 2 23" xfId="41633"/>
    <cellStyle name="Title 2 2 2 2 2 2 23 2" xfId="41634"/>
    <cellStyle name="Title 2 2 2 2 2 2 24" xfId="41635"/>
    <cellStyle name="Title 2 2 2 2 2 2 24 2" xfId="41636"/>
    <cellStyle name="Title 2 2 2 2 2 2 25" xfId="41637"/>
    <cellStyle name="Title 2 2 2 2 2 2 25 2" xfId="41638"/>
    <cellStyle name="Title 2 2 2 2 2 2 26" xfId="41639"/>
    <cellStyle name="Title 2 2 2 2 2 2 26 2" xfId="41640"/>
    <cellStyle name="Title 2 2 2 2 2 2 27" xfId="41641"/>
    <cellStyle name="Title 2 2 2 2 2 2 27 2" xfId="41642"/>
    <cellStyle name="Title 2 2 2 2 2 2 28" xfId="41643"/>
    <cellStyle name="Title 2 2 2 2 2 2 28 2" xfId="41644"/>
    <cellStyle name="Title 2 2 2 2 2 2 29" xfId="41645"/>
    <cellStyle name="Title 2 2 2 2 2 2 29 2" xfId="41646"/>
    <cellStyle name="Title 2 2 2 2 2 2 3" xfId="41647"/>
    <cellStyle name="Title 2 2 2 2 2 2 3 2" xfId="41648"/>
    <cellStyle name="Title 2 2 2 2 2 2 30" xfId="41649"/>
    <cellStyle name="Title 2 2 2 2 2 2 30 10" xfId="41650"/>
    <cellStyle name="Title 2 2 2 2 2 2 30 11" xfId="41651"/>
    <cellStyle name="Title 2 2 2 2 2 2 30 12" xfId="41652"/>
    <cellStyle name="Title 2 2 2 2 2 2 30 13" xfId="41653"/>
    <cellStyle name="Title 2 2 2 2 2 2 30 14" xfId="41654"/>
    <cellStyle name="Title 2 2 2 2 2 2 30 15" xfId="41655"/>
    <cellStyle name="Title 2 2 2 2 2 2 30 16" xfId="41656"/>
    <cellStyle name="Title 2 2 2 2 2 2 30 17" xfId="41657"/>
    <cellStyle name="Title 2 2 2 2 2 2 30 18" xfId="41658"/>
    <cellStyle name="Title 2 2 2 2 2 2 30 19" xfId="41659"/>
    <cellStyle name="Title 2 2 2 2 2 2 30 2" xfId="41660"/>
    <cellStyle name="Title 2 2 2 2 2 2 30 2 10" xfId="41661"/>
    <cellStyle name="Title 2 2 2 2 2 2 30 2 11" xfId="41662"/>
    <cellStyle name="Title 2 2 2 2 2 2 30 2 12" xfId="41663"/>
    <cellStyle name="Title 2 2 2 2 2 2 30 2 13" xfId="41664"/>
    <cellStyle name="Title 2 2 2 2 2 2 30 2 14" xfId="41665"/>
    <cellStyle name="Title 2 2 2 2 2 2 30 2 15" xfId="41666"/>
    <cellStyle name="Title 2 2 2 2 2 2 30 2 16" xfId="41667"/>
    <cellStyle name="Title 2 2 2 2 2 2 30 2 17" xfId="41668"/>
    <cellStyle name="Title 2 2 2 2 2 2 30 2 18" xfId="41669"/>
    <cellStyle name="Title 2 2 2 2 2 2 30 2 19" xfId="41670"/>
    <cellStyle name="Title 2 2 2 2 2 2 30 2 2" xfId="41671"/>
    <cellStyle name="Title 2 2 2 2 2 2 30 2 2 2" xfId="41672"/>
    <cellStyle name="Title 2 2 2 2 2 2 30 2 20" xfId="41673"/>
    <cellStyle name="Title 2 2 2 2 2 2 30 2 21" xfId="41674"/>
    <cellStyle name="Title 2 2 2 2 2 2 30 2 22" xfId="41675"/>
    <cellStyle name="Title 2 2 2 2 2 2 30 2 23" xfId="41676"/>
    <cellStyle name="Title 2 2 2 2 2 2 30 2 24" xfId="41677"/>
    <cellStyle name="Title 2 2 2 2 2 2 30 2 25" xfId="41678"/>
    <cellStyle name="Title 2 2 2 2 2 2 30 2 26" xfId="41679"/>
    <cellStyle name="Title 2 2 2 2 2 2 30 2 27" xfId="41680"/>
    <cellStyle name="Title 2 2 2 2 2 2 30 2 28" xfId="41681"/>
    <cellStyle name="Title 2 2 2 2 2 2 30 2 29" xfId="41682"/>
    <cellStyle name="Title 2 2 2 2 2 2 30 2 3" xfId="41683"/>
    <cellStyle name="Title 2 2 2 2 2 2 30 2 30" xfId="41684"/>
    <cellStyle name="Title 2 2 2 2 2 2 30 2 31" xfId="41685"/>
    <cellStyle name="Title 2 2 2 2 2 2 30 2 32" xfId="41686"/>
    <cellStyle name="Title 2 2 2 2 2 2 30 2 33" xfId="41687"/>
    <cellStyle name="Title 2 2 2 2 2 2 30 2 34" xfId="41688"/>
    <cellStyle name="Title 2 2 2 2 2 2 30 2 35" xfId="41689"/>
    <cellStyle name="Title 2 2 2 2 2 2 30 2 36" xfId="41690"/>
    <cellStyle name="Title 2 2 2 2 2 2 30 2 37" xfId="41691"/>
    <cellStyle name="Title 2 2 2 2 2 2 30 2 38" xfId="41692"/>
    <cellStyle name="Title 2 2 2 2 2 2 30 2 39" xfId="41693"/>
    <cellStyle name="Title 2 2 2 2 2 2 30 2 4" xfId="41694"/>
    <cellStyle name="Title 2 2 2 2 2 2 30 2 40" xfId="41695"/>
    <cellStyle name="Title 2 2 2 2 2 2 30 2 41" xfId="41696"/>
    <cellStyle name="Title 2 2 2 2 2 2 30 2 42" xfId="41697"/>
    <cellStyle name="Title 2 2 2 2 2 2 30 2 43" xfId="41698"/>
    <cellStyle name="Title 2 2 2 2 2 2 30 2 44" xfId="41699"/>
    <cellStyle name="Title 2 2 2 2 2 2 30 2 45" xfId="41700"/>
    <cellStyle name="Title 2 2 2 2 2 2 30 2 46" xfId="41701"/>
    <cellStyle name="Title 2 2 2 2 2 2 30 2 47" xfId="41702"/>
    <cellStyle name="Title 2 2 2 2 2 2 30 2 48" xfId="41703"/>
    <cellStyle name="Title 2 2 2 2 2 2 30 2 49" xfId="41704"/>
    <cellStyle name="Title 2 2 2 2 2 2 30 2 5" xfId="41705"/>
    <cellStyle name="Title 2 2 2 2 2 2 30 2 50" xfId="41706"/>
    <cellStyle name="Title 2 2 2 2 2 2 30 2 51" xfId="41707"/>
    <cellStyle name="Title 2 2 2 2 2 2 30 2 52" xfId="41708"/>
    <cellStyle name="Title 2 2 2 2 2 2 30 2 53" xfId="41709"/>
    <cellStyle name="Title 2 2 2 2 2 2 30 2 54" xfId="41710"/>
    <cellStyle name="Title 2 2 2 2 2 2 30 2 55" xfId="41711"/>
    <cellStyle name="Title 2 2 2 2 2 2 30 2 56" xfId="41712"/>
    <cellStyle name="Title 2 2 2 2 2 2 30 2 57" xfId="41713"/>
    <cellStyle name="Title 2 2 2 2 2 2 30 2 58" xfId="41714"/>
    <cellStyle name="Title 2 2 2 2 2 2 30 2 59" xfId="41715"/>
    <cellStyle name="Title 2 2 2 2 2 2 30 2 6" xfId="41716"/>
    <cellStyle name="Title 2 2 2 2 2 2 30 2 60" xfId="41717"/>
    <cellStyle name="Title 2 2 2 2 2 2 30 2 61" xfId="41718"/>
    <cellStyle name="Title 2 2 2 2 2 2 30 2 62" xfId="41719"/>
    <cellStyle name="Title 2 2 2 2 2 2 30 2 63" xfId="41720"/>
    <cellStyle name="Title 2 2 2 2 2 2 30 2 64" xfId="41721"/>
    <cellStyle name="Title 2 2 2 2 2 2 30 2 65" xfId="41722"/>
    <cellStyle name="Title 2 2 2 2 2 2 30 2 66" xfId="41723"/>
    <cellStyle name="Title 2 2 2 2 2 2 30 2 67" xfId="41724"/>
    <cellStyle name="Title 2 2 2 2 2 2 30 2 68" xfId="41725"/>
    <cellStyle name="Title 2 2 2 2 2 2 30 2 69" xfId="41726"/>
    <cellStyle name="Title 2 2 2 2 2 2 30 2 7" xfId="41727"/>
    <cellStyle name="Title 2 2 2 2 2 2 30 2 70" xfId="41728"/>
    <cellStyle name="Title 2 2 2 2 2 2 30 2 71" xfId="41729"/>
    <cellStyle name="Title 2 2 2 2 2 2 30 2 72" xfId="41730"/>
    <cellStyle name="Title 2 2 2 2 2 2 30 2 73" xfId="41731"/>
    <cellStyle name="Title 2 2 2 2 2 2 30 2 74" xfId="41732"/>
    <cellStyle name="Title 2 2 2 2 2 2 30 2 8" xfId="41733"/>
    <cellStyle name="Title 2 2 2 2 2 2 30 2 9" xfId="41734"/>
    <cellStyle name="Title 2 2 2 2 2 2 30 20" xfId="41735"/>
    <cellStyle name="Title 2 2 2 2 2 2 30 21" xfId="41736"/>
    <cellStyle name="Title 2 2 2 2 2 2 30 22" xfId="41737"/>
    <cellStyle name="Title 2 2 2 2 2 2 30 23" xfId="41738"/>
    <cellStyle name="Title 2 2 2 2 2 2 30 24" xfId="41739"/>
    <cellStyle name="Title 2 2 2 2 2 2 30 25" xfId="41740"/>
    <cellStyle name="Title 2 2 2 2 2 2 30 26" xfId="41741"/>
    <cellStyle name="Title 2 2 2 2 2 2 30 27" xfId="41742"/>
    <cellStyle name="Title 2 2 2 2 2 2 30 28" xfId="41743"/>
    <cellStyle name="Title 2 2 2 2 2 2 30 29" xfId="41744"/>
    <cellStyle name="Title 2 2 2 2 2 2 30 3" xfId="41745"/>
    <cellStyle name="Title 2 2 2 2 2 2 30 3 2" xfId="41746"/>
    <cellStyle name="Title 2 2 2 2 2 2 30 30" xfId="41747"/>
    <cellStyle name="Title 2 2 2 2 2 2 30 31" xfId="41748"/>
    <cellStyle name="Title 2 2 2 2 2 2 30 32" xfId="41749"/>
    <cellStyle name="Title 2 2 2 2 2 2 30 33" xfId="41750"/>
    <cellStyle name="Title 2 2 2 2 2 2 30 34" xfId="41751"/>
    <cellStyle name="Title 2 2 2 2 2 2 30 35" xfId="41752"/>
    <cellStyle name="Title 2 2 2 2 2 2 30 36" xfId="41753"/>
    <cellStyle name="Title 2 2 2 2 2 2 30 37" xfId="41754"/>
    <cellStyle name="Title 2 2 2 2 2 2 30 38" xfId="41755"/>
    <cellStyle name="Title 2 2 2 2 2 2 30 39" xfId="41756"/>
    <cellStyle name="Title 2 2 2 2 2 2 30 4" xfId="41757"/>
    <cellStyle name="Title 2 2 2 2 2 2 30 40" xfId="41758"/>
    <cellStyle name="Title 2 2 2 2 2 2 30 41" xfId="41759"/>
    <cellStyle name="Title 2 2 2 2 2 2 30 42" xfId="41760"/>
    <cellStyle name="Title 2 2 2 2 2 2 30 43" xfId="41761"/>
    <cellStyle name="Title 2 2 2 2 2 2 30 44" xfId="41762"/>
    <cellStyle name="Title 2 2 2 2 2 2 30 45" xfId="41763"/>
    <cellStyle name="Title 2 2 2 2 2 2 30 46" xfId="41764"/>
    <cellStyle name="Title 2 2 2 2 2 2 30 47" xfId="41765"/>
    <cellStyle name="Title 2 2 2 2 2 2 30 48" xfId="41766"/>
    <cellStyle name="Title 2 2 2 2 2 2 30 49" xfId="41767"/>
    <cellStyle name="Title 2 2 2 2 2 2 30 5" xfId="41768"/>
    <cellStyle name="Title 2 2 2 2 2 2 30 50" xfId="41769"/>
    <cellStyle name="Title 2 2 2 2 2 2 30 51" xfId="41770"/>
    <cellStyle name="Title 2 2 2 2 2 2 30 52" xfId="41771"/>
    <cellStyle name="Title 2 2 2 2 2 2 30 53" xfId="41772"/>
    <cellStyle name="Title 2 2 2 2 2 2 30 54" xfId="41773"/>
    <cellStyle name="Title 2 2 2 2 2 2 30 55" xfId="41774"/>
    <cellStyle name="Title 2 2 2 2 2 2 30 56" xfId="41775"/>
    <cellStyle name="Title 2 2 2 2 2 2 30 57" xfId="41776"/>
    <cellStyle name="Title 2 2 2 2 2 2 30 58" xfId="41777"/>
    <cellStyle name="Title 2 2 2 2 2 2 30 59" xfId="41778"/>
    <cellStyle name="Title 2 2 2 2 2 2 30 6" xfId="41779"/>
    <cellStyle name="Title 2 2 2 2 2 2 30 60" xfId="41780"/>
    <cellStyle name="Title 2 2 2 2 2 2 30 61" xfId="41781"/>
    <cellStyle name="Title 2 2 2 2 2 2 30 62" xfId="41782"/>
    <cellStyle name="Title 2 2 2 2 2 2 30 63" xfId="41783"/>
    <cellStyle name="Title 2 2 2 2 2 2 30 64" xfId="41784"/>
    <cellStyle name="Title 2 2 2 2 2 2 30 65" xfId="41785"/>
    <cellStyle name="Title 2 2 2 2 2 2 30 66" xfId="41786"/>
    <cellStyle name="Title 2 2 2 2 2 2 30 67" xfId="41787"/>
    <cellStyle name="Title 2 2 2 2 2 2 30 68" xfId="41788"/>
    <cellStyle name="Title 2 2 2 2 2 2 30 69" xfId="41789"/>
    <cellStyle name="Title 2 2 2 2 2 2 30 7" xfId="41790"/>
    <cellStyle name="Title 2 2 2 2 2 2 30 70" xfId="41791"/>
    <cellStyle name="Title 2 2 2 2 2 2 30 71" xfId="41792"/>
    <cellStyle name="Title 2 2 2 2 2 2 30 72" xfId="41793"/>
    <cellStyle name="Title 2 2 2 2 2 2 30 73" xfId="41794"/>
    <cellStyle name="Title 2 2 2 2 2 2 30 74" xfId="41795"/>
    <cellStyle name="Title 2 2 2 2 2 2 30 8" xfId="41796"/>
    <cellStyle name="Title 2 2 2 2 2 2 30 9" xfId="41797"/>
    <cellStyle name="Title 2 2 2 2 2 2 31" xfId="41798"/>
    <cellStyle name="Title 2 2 2 2 2 2 31 2" xfId="41799"/>
    <cellStyle name="Title 2 2 2 2 2 2 32" xfId="41800"/>
    <cellStyle name="Title 2 2 2 2 2 2 32 2" xfId="41801"/>
    <cellStyle name="Title 2 2 2 2 2 2 33" xfId="41802"/>
    <cellStyle name="Title 2 2 2 2 2 2 33 2" xfId="41803"/>
    <cellStyle name="Title 2 2 2 2 2 2 34" xfId="41804"/>
    <cellStyle name="Title 2 2 2 2 2 2 34 2" xfId="41805"/>
    <cellStyle name="Title 2 2 2 2 2 2 35" xfId="41806"/>
    <cellStyle name="Title 2 2 2 2 2 2 35 2" xfId="41807"/>
    <cellStyle name="Title 2 2 2 2 2 2 36" xfId="41808"/>
    <cellStyle name="Title 2 2 2 2 2 2 36 2" xfId="41809"/>
    <cellStyle name="Title 2 2 2 2 2 2 37" xfId="41810"/>
    <cellStyle name="Title 2 2 2 2 2 2 37 2" xfId="41811"/>
    <cellStyle name="Title 2 2 2 2 2 2 38" xfId="41812"/>
    <cellStyle name="Title 2 2 2 2 2 2 38 2" xfId="41813"/>
    <cellStyle name="Title 2 2 2 2 2 2 39" xfId="41814"/>
    <cellStyle name="Title 2 2 2 2 2 2 39 2" xfId="41815"/>
    <cellStyle name="Title 2 2 2 2 2 2 4" xfId="41816"/>
    <cellStyle name="Title 2 2 2 2 2 2 4 10" xfId="41817"/>
    <cellStyle name="Title 2 2 2 2 2 2 4 100" xfId="41818"/>
    <cellStyle name="Title 2 2 2 2 2 2 4 101" xfId="41819"/>
    <cellStyle name="Title 2 2 2 2 2 2 4 102" xfId="41820"/>
    <cellStyle name="Title 2 2 2 2 2 2 4 103" xfId="41821"/>
    <cellStyle name="Title 2 2 2 2 2 2 4 104" xfId="41822"/>
    <cellStyle name="Title 2 2 2 2 2 2 4 105" xfId="41823"/>
    <cellStyle name="Title 2 2 2 2 2 2 4 106" xfId="41824"/>
    <cellStyle name="Title 2 2 2 2 2 2 4 107" xfId="41825"/>
    <cellStyle name="Title 2 2 2 2 2 2 4 108" xfId="41826"/>
    <cellStyle name="Title 2 2 2 2 2 2 4 109" xfId="41827"/>
    <cellStyle name="Title 2 2 2 2 2 2 4 11" xfId="41828"/>
    <cellStyle name="Title 2 2 2 2 2 2 4 110" xfId="41829"/>
    <cellStyle name="Title 2 2 2 2 2 2 4 12" xfId="41830"/>
    <cellStyle name="Title 2 2 2 2 2 2 4 13" xfId="41831"/>
    <cellStyle name="Title 2 2 2 2 2 2 4 14" xfId="41832"/>
    <cellStyle name="Title 2 2 2 2 2 2 4 15" xfId="41833"/>
    <cellStyle name="Title 2 2 2 2 2 2 4 16" xfId="41834"/>
    <cellStyle name="Title 2 2 2 2 2 2 4 17" xfId="41835"/>
    <cellStyle name="Title 2 2 2 2 2 2 4 18" xfId="41836"/>
    <cellStyle name="Title 2 2 2 2 2 2 4 19" xfId="41837"/>
    <cellStyle name="Title 2 2 2 2 2 2 4 2" xfId="41838"/>
    <cellStyle name="Title 2 2 2 2 2 2 4 2 10" xfId="41839"/>
    <cellStyle name="Title 2 2 2 2 2 2 4 2 11" xfId="41840"/>
    <cellStyle name="Title 2 2 2 2 2 2 4 2 12" xfId="41841"/>
    <cellStyle name="Title 2 2 2 2 2 2 4 2 13" xfId="41842"/>
    <cellStyle name="Title 2 2 2 2 2 2 4 2 13 2" xfId="41843"/>
    <cellStyle name="Title 2 2 2 2 2 2 4 2 14" xfId="41844"/>
    <cellStyle name="Title 2 2 2 2 2 2 4 2 15" xfId="41845"/>
    <cellStyle name="Title 2 2 2 2 2 2 4 2 16" xfId="41846"/>
    <cellStyle name="Title 2 2 2 2 2 2 4 2 17" xfId="41847"/>
    <cellStyle name="Title 2 2 2 2 2 2 4 2 18" xfId="41848"/>
    <cellStyle name="Title 2 2 2 2 2 2 4 2 19" xfId="41849"/>
    <cellStyle name="Title 2 2 2 2 2 2 4 2 2" xfId="41850"/>
    <cellStyle name="Title 2 2 2 2 2 2 4 2 2 10" xfId="41851"/>
    <cellStyle name="Title 2 2 2 2 2 2 4 2 2 11" xfId="41852"/>
    <cellStyle name="Title 2 2 2 2 2 2 4 2 2 12" xfId="41853"/>
    <cellStyle name="Title 2 2 2 2 2 2 4 2 2 13" xfId="41854"/>
    <cellStyle name="Title 2 2 2 2 2 2 4 2 2 14" xfId="41855"/>
    <cellStyle name="Title 2 2 2 2 2 2 4 2 2 15" xfId="41856"/>
    <cellStyle name="Title 2 2 2 2 2 2 4 2 2 16" xfId="41857"/>
    <cellStyle name="Title 2 2 2 2 2 2 4 2 2 17" xfId="41858"/>
    <cellStyle name="Title 2 2 2 2 2 2 4 2 2 18" xfId="41859"/>
    <cellStyle name="Title 2 2 2 2 2 2 4 2 2 19" xfId="41860"/>
    <cellStyle name="Title 2 2 2 2 2 2 4 2 2 2" xfId="41861"/>
    <cellStyle name="Title 2 2 2 2 2 2 4 2 2 2 10" xfId="41862"/>
    <cellStyle name="Title 2 2 2 2 2 2 4 2 2 2 11" xfId="41863"/>
    <cellStyle name="Title 2 2 2 2 2 2 4 2 2 2 12" xfId="41864"/>
    <cellStyle name="Title 2 2 2 2 2 2 4 2 2 2 13" xfId="41865"/>
    <cellStyle name="Title 2 2 2 2 2 2 4 2 2 2 14" xfId="41866"/>
    <cellStyle name="Title 2 2 2 2 2 2 4 2 2 2 15" xfId="41867"/>
    <cellStyle name="Title 2 2 2 2 2 2 4 2 2 2 16" xfId="41868"/>
    <cellStyle name="Title 2 2 2 2 2 2 4 2 2 2 17" xfId="41869"/>
    <cellStyle name="Title 2 2 2 2 2 2 4 2 2 2 18" xfId="41870"/>
    <cellStyle name="Title 2 2 2 2 2 2 4 2 2 2 19" xfId="41871"/>
    <cellStyle name="Title 2 2 2 2 2 2 4 2 2 2 2" xfId="41872"/>
    <cellStyle name="Title 2 2 2 2 2 2 4 2 2 2 2 10" xfId="41873"/>
    <cellStyle name="Title 2 2 2 2 2 2 4 2 2 2 2 11" xfId="41874"/>
    <cellStyle name="Title 2 2 2 2 2 2 4 2 2 2 2 12" xfId="41875"/>
    <cellStyle name="Title 2 2 2 2 2 2 4 2 2 2 2 13" xfId="41876"/>
    <cellStyle name="Title 2 2 2 2 2 2 4 2 2 2 2 14" xfId="41877"/>
    <cellStyle name="Title 2 2 2 2 2 2 4 2 2 2 2 15" xfId="41878"/>
    <cellStyle name="Title 2 2 2 2 2 2 4 2 2 2 2 16" xfId="41879"/>
    <cellStyle name="Title 2 2 2 2 2 2 4 2 2 2 2 17" xfId="41880"/>
    <cellStyle name="Title 2 2 2 2 2 2 4 2 2 2 2 18" xfId="41881"/>
    <cellStyle name="Title 2 2 2 2 2 2 4 2 2 2 2 19" xfId="41882"/>
    <cellStyle name="Title 2 2 2 2 2 2 4 2 2 2 2 2" xfId="41883"/>
    <cellStyle name="Title 2 2 2 2 2 2 4 2 2 2 2 2 10" xfId="41884"/>
    <cellStyle name="Title 2 2 2 2 2 2 4 2 2 2 2 2 11" xfId="41885"/>
    <cellStyle name="Title 2 2 2 2 2 2 4 2 2 2 2 2 12" xfId="41886"/>
    <cellStyle name="Title 2 2 2 2 2 2 4 2 2 2 2 2 13" xfId="41887"/>
    <cellStyle name="Title 2 2 2 2 2 2 4 2 2 2 2 2 14" xfId="41888"/>
    <cellStyle name="Title 2 2 2 2 2 2 4 2 2 2 2 2 15" xfId="41889"/>
    <cellStyle name="Title 2 2 2 2 2 2 4 2 2 2 2 2 16" xfId="41890"/>
    <cellStyle name="Title 2 2 2 2 2 2 4 2 2 2 2 2 17" xfId="41891"/>
    <cellStyle name="Title 2 2 2 2 2 2 4 2 2 2 2 2 18" xfId="41892"/>
    <cellStyle name="Title 2 2 2 2 2 2 4 2 2 2 2 2 19" xfId="41893"/>
    <cellStyle name="Title 2 2 2 2 2 2 4 2 2 2 2 2 2" xfId="41894"/>
    <cellStyle name="Title 2 2 2 2 2 2 4 2 2 2 2 2 2 2" xfId="41895"/>
    <cellStyle name="Title 2 2 2 2 2 2 4 2 2 2 2 2 20" xfId="41896"/>
    <cellStyle name="Title 2 2 2 2 2 2 4 2 2 2 2 2 21" xfId="41897"/>
    <cellStyle name="Title 2 2 2 2 2 2 4 2 2 2 2 2 22" xfId="41898"/>
    <cellStyle name="Title 2 2 2 2 2 2 4 2 2 2 2 2 23" xfId="41899"/>
    <cellStyle name="Title 2 2 2 2 2 2 4 2 2 2 2 2 24" xfId="41900"/>
    <cellStyle name="Title 2 2 2 2 2 2 4 2 2 2 2 2 25" xfId="41901"/>
    <cellStyle name="Title 2 2 2 2 2 2 4 2 2 2 2 2 26" xfId="41902"/>
    <cellStyle name="Title 2 2 2 2 2 2 4 2 2 2 2 2 27" xfId="41903"/>
    <cellStyle name="Title 2 2 2 2 2 2 4 2 2 2 2 2 28" xfId="41904"/>
    <cellStyle name="Title 2 2 2 2 2 2 4 2 2 2 2 2 29" xfId="41905"/>
    <cellStyle name="Title 2 2 2 2 2 2 4 2 2 2 2 2 3" xfId="41906"/>
    <cellStyle name="Title 2 2 2 2 2 2 4 2 2 2 2 2 30" xfId="41907"/>
    <cellStyle name="Title 2 2 2 2 2 2 4 2 2 2 2 2 31" xfId="41908"/>
    <cellStyle name="Title 2 2 2 2 2 2 4 2 2 2 2 2 32" xfId="41909"/>
    <cellStyle name="Title 2 2 2 2 2 2 4 2 2 2 2 2 33" xfId="41910"/>
    <cellStyle name="Title 2 2 2 2 2 2 4 2 2 2 2 2 34" xfId="41911"/>
    <cellStyle name="Title 2 2 2 2 2 2 4 2 2 2 2 2 35" xfId="41912"/>
    <cellStyle name="Title 2 2 2 2 2 2 4 2 2 2 2 2 36" xfId="41913"/>
    <cellStyle name="Title 2 2 2 2 2 2 4 2 2 2 2 2 37" xfId="41914"/>
    <cellStyle name="Title 2 2 2 2 2 2 4 2 2 2 2 2 38" xfId="41915"/>
    <cellStyle name="Title 2 2 2 2 2 2 4 2 2 2 2 2 39" xfId="41916"/>
    <cellStyle name="Title 2 2 2 2 2 2 4 2 2 2 2 2 4" xfId="41917"/>
    <cellStyle name="Title 2 2 2 2 2 2 4 2 2 2 2 2 40" xfId="41918"/>
    <cellStyle name="Title 2 2 2 2 2 2 4 2 2 2 2 2 41" xfId="41919"/>
    <cellStyle name="Title 2 2 2 2 2 2 4 2 2 2 2 2 42" xfId="41920"/>
    <cellStyle name="Title 2 2 2 2 2 2 4 2 2 2 2 2 43" xfId="41921"/>
    <cellStyle name="Title 2 2 2 2 2 2 4 2 2 2 2 2 44" xfId="41922"/>
    <cellStyle name="Title 2 2 2 2 2 2 4 2 2 2 2 2 45" xfId="41923"/>
    <cellStyle name="Title 2 2 2 2 2 2 4 2 2 2 2 2 46" xfId="41924"/>
    <cellStyle name="Title 2 2 2 2 2 2 4 2 2 2 2 2 47" xfId="41925"/>
    <cellStyle name="Title 2 2 2 2 2 2 4 2 2 2 2 2 48" xfId="41926"/>
    <cellStyle name="Title 2 2 2 2 2 2 4 2 2 2 2 2 49" xfId="41927"/>
    <cellStyle name="Title 2 2 2 2 2 2 4 2 2 2 2 2 5" xfId="41928"/>
    <cellStyle name="Title 2 2 2 2 2 2 4 2 2 2 2 2 50" xfId="41929"/>
    <cellStyle name="Title 2 2 2 2 2 2 4 2 2 2 2 2 51" xfId="41930"/>
    <cellStyle name="Title 2 2 2 2 2 2 4 2 2 2 2 2 52" xfId="41931"/>
    <cellStyle name="Title 2 2 2 2 2 2 4 2 2 2 2 2 53" xfId="41932"/>
    <cellStyle name="Title 2 2 2 2 2 2 4 2 2 2 2 2 54" xfId="41933"/>
    <cellStyle name="Title 2 2 2 2 2 2 4 2 2 2 2 2 55" xfId="41934"/>
    <cellStyle name="Title 2 2 2 2 2 2 4 2 2 2 2 2 56" xfId="41935"/>
    <cellStyle name="Title 2 2 2 2 2 2 4 2 2 2 2 2 57" xfId="41936"/>
    <cellStyle name="Title 2 2 2 2 2 2 4 2 2 2 2 2 58" xfId="41937"/>
    <cellStyle name="Title 2 2 2 2 2 2 4 2 2 2 2 2 59" xfId="41938"/>
    <cellStyle name="Title 2 2 2 2 2 2 4 2 2 2 2 2 6" xfId="41939"/>
    <cellStyle name="Title 2 2 2 2 2 2 4 2 2 2 2 2 60" xfId="41940"/>
    <cellStyle name="Title 2 2 2 2 2 2 4 2 2 2 2 2 61" xfId="41941"/>
    <cellStyle name="Title 2 2 2 2 2 2 4 2 2 2 2 2 62" xfId="41942"/>
    <cellStyle name="Title 2 2 2 2 2 2 4 2 2 2 2 2 63" xfId="41943"/>
    <cellStyle name="Title 2 2 2 2 2 2 4 2 2 2 2 2 64" xfId="41944"/>
    <cellStyle name="Title 2 2 2 2 2 2 4 2 2 2 2 2 65" xfId="41945"/>
    <cellStyle name="Title 2 2 2 2 2 2 4 2 2 2 2 2 66" xfId="41946"/>
    <cellStyle name="Title 2 2 2 2 2 2 4 2 2 2 2 2 67" xfId="41947"/>
    <cellStyle name="Title 2 2 2 2 2 2 4 2 2 2 2 2 68" xfId="41948"/>
    <cellStyle name="Title 2 2 2 2 2 2 4 2 2 2 2 2 69" xfId="41949"/>
    <cellStyle name="Title 2 2 2 2 2 2 4 2 2 2 2 2 7" xfId="41950"/>
    <cellStyle name="Title 2 2 2 2 2 2 4 2 2 2 2 2 70" xfId="41951"/>
    <cellStyle name="Title 2 2 2 2 2 2 4 2 2 2 2 2 71" xfId="41952"/>
    <cellStyle name="Title 2 2 2 2 2 2 4 2 2 2 2 2 72" xfId="41953"/>
    <cellStyle name="Title 2 2 2 2 2 2 4 2 2 2 2 2 73" xfId="41954"/>
    <cellStyle name="Title 2 2 2 2 2 2 4 2 2 2 2 2 74" xfId="41955"/>
    <cellStyle name="Title 2 2 2 2 2 2 4 2 2 2 2 2 8" xfId="41956"/>
    <cellStyle name="Title 2 2 2 2 2 2 4 2 2 2 2 2 9" xfId="41957"/>
    <cellStyle name="Title 2 2 2 2 2 2 4 2 2 2 2 20" xfId="41958"/>
    <cellStyle name="Title 2 2 2 2 2 2 4 2 2 2 2 21" xfId="41959"/>
    <cellStyle name="Title 2 2 2 2 2 2 4 2 2 2 2 22" xfId="41960"/>
    <cellStyle name="Title 2 2 2 2 2 2 4 2 2 2 2 23" xfId="41961"/>
    <cellStyle name="Title 2 2 2 2 2 2 4 2 2 2 2 24" xfId="41962"/>
    <cellStyle name="Title 2 2 2 2 2 2 4 2 2 2 2 25" xfId="41963"/>
    <cellStyle name="Title 2 2 2 2 2 2 4 2 2 2 2 26" xfId="41964"/>
    <cellStyle name="Title 2 2 2 2 2 2 4 2 2 2 2 27" xfId="41965"/>
    <cellStyle name="Title 2 2 2 2 2 2 4 2 2 2 2 28" xfId="41966"/>
    <cellStyle name="Title 2 2 2 2 2 2 4 2 2 2 2 29" xfId="41967"/>
    <cellStyle name="Title 2 2 2 2 2 2 4 2 2 2 2 3" xfId="41968"/>
    <cellStyle name="Title 2 2 2 2 2 2 4 2 2 2 2 3 2" xfId="41969"/>
    <cellStyle name="Title 2 2 2 2 2 2 4 2 2 2 2 30" xfId="41970"/>
    <cellStyle name="Title 2 2 2 2 2 2 4 2 2 2 2 31" xfId="41971"/>
    <cellStyle name="Title 2 2 2 2 2 2 4 2 2 2 2 32" xfId="41972"/>
    <cellStyle name="Title 2 2 2 2 2 2 4 2 2 2 2 33" xfId="41973"/>
    <cellStyle name="Title 2 2 2 2 2 2 4 2 2 2 2 34" xfId="41974"/>
    <cellStyle name="Title 2 2 2 2 2 2 4 2 2 2 2 35" xfId="41975"/>
    <cellStyle name="Title 2 2 2 2 2 2 4 2 2 2 2 36" xfId="41976"/>
    <cellStyle name="Title 2 2 2 2 2 2 4 2 2 2 2 37" xfId="41977"/>
    <cellStyle name="Title 2 2 2 2 2 2 4 2 2 2 2 38" xfId="41978"/>
    <cellStyle name="Title 2 2 2 2 2 2 4 2 2 2 2 39" xfId="41979"/>
    <cellStyle name="Title 2 2 2 2 2 2 4 2 2 2 2 4" xfId="41980"/>
    <cellStyle name="Title 2 2 2 2 2 2 4 2 2 2 2 40" xfId="41981"/>
    <cellStyle name="Title 2 2 2 2 2 2 4 2 2 2 2 41" xfId="41982"/>
    <cellStyle name="Title 2 2 2 2 2 2 4 2 2 2 2 42" xfId="41983"/>
    <cellStyle name="Title 2 2 2 2 2 2 4 2 2 2 2 43" xfId="41984"/>
    <cellStyle name="Title 2 2 2 2 2 2 4 2 2 2 2 44" xfId="41985"/>
    <cellStyle name="Title 2 2 2 2 2 2 4 2 2 2 2 45" xfId="41986"/>
    <cellStyle name="Title 2 2 2 2 2 2 4 2 2 2 2 46" xfId="41987"/>
    <cellStyle name="Title 2 2 2 2 2 2 4 2 2 2 2 47" xfId="41988"/>
    <cellStyle name="Title 2 2 2 2 2 2 4 2 2 2 2 48" xfId="41989"/>
    <cellStyle name="Title 2 2 2 2 2 2 4 2 2 2 2 49" xfId="41990"/>
    <cellStyle name="Title 2 2 2 2 2 2 4 2 2 2 2 5" xfId="41991"/>
    <cellStyle name="Title 2 2 2 2 2 2 4 2 2 2 2 50" xfId="41992"/>
    <cellStyle name="Title 2 2 2 2 2 2 4 2 2 2 2 51" xfId="41993"/>
    <cellStyle name="Title 2 2 2 2 2 2 4 2 2 2 2 52" xfId="41994"/>
    <cellStyle name="Title 2 2 2 2 2 2 4 2 2 2 2 53" xfId="41995"/>
    <cellStyle name="Title 2 2 2 2 2 2 4 2 2 2 2 54" xfId="41996"/>
    <cellStyle name="Title 2 2 2 2 2 2 4 2 2 2 2 55" xfId="41997"/>
    <cellStyle name="Title 2 2 2 2 2 2 4 2 2 2 2 56" xfId="41998"/>
    <cellStyle name="Title 2 2 2 2 2 2 4 2 2 2 2 57" xfId="41999"/>
    <cellStyle name="Title 2 2 2 2 2 2 4 2 2 2 2 58" xfId="42000"/>
    <cellStyle name="Title 2 2 2 2 2 2 4 2 2 2 2 59" xfId="42001"/>
    <cellStyle name="Title 2 2 2 2 2 2 4 2 2 2 2 6" xfId="42002"/>
    <cellStyle name="Title 2 2 2 2 2 2 4 2 2 2 2 60" xfId="42003"/>
    <cellStyle name="Title 2 2 2 2 2 2 4 2 2 2 2 61" xfId="42004"/>
    <cellStyle name="Title 2 2 2 2 2 2 4 2 2 2 2 62" xfId="42005"/>
    <cellStyle name="Title 2 2 2 2 2 2 4 2 2 2 2 63" xfId="42006"/>
    <cellStyle name="Title 2 2 2 2 2 2 4 2 2 2 2 64" xfId="42007"/>
    <cellStyle name="Title 2 2 2 2 2 2 4 2 2 2 2 65" xfId="42008"/>
    <cellStyle name="Title 2 2 2 2 2 2 4 2 2 2 2 66" xfId="42009"/>
    <cellStyle name="Title 2 2 2 2 2 2 4 2 2 2 2 67" xfId="42010"/>
    <cellStyle name="Title 2 2 2 2 2 2 4 2 2 2 2 68" xfId="42011"/>
    <cellStyle name="Title 2 2 2 2 2 2 4 2 2 2 2 69" xfId="42012"/>
    <cellStyle name="Title 2 2 2 2 2 2 4 2 2 2 2 7" xfId="42013"/>
    <cellStyle name="Title 2 2 2 2 2 2 4 2 2 2 2 70" xfId="42014"/>
    <cellStyle name="Title 2 2 2 2 2 2 4 2 2 2 2 71" xfId="42015"/>
    <cellStyle name="Title 2 2 2 2 2 2 4 2 2 2 2 72" xfId="42016"/>
    <cellStyle name="Title 2 2 2 2 2 2 4 2 2 2 2 73" xfId="42017"/>
    <cellStyle name="Title 2 2 2 2 2 2 4 2 2 2 2 74" xfId="42018"/>
    <cellStyle name="Title 2 2 2 2 2 2 4 2 2 2 2 8" xfId="42019"/>
    <cellStyle name="Title 2 2 2 2 2 2 4 2 2 2 2 9" xfId="42020"/>
    <cellStyle name="Title 2 2 2 2 2 2 4 2 2 2 20" xfId="42021"/>
    <cellStyle name="Title 2 2 2 2 2 2 4 2 2 2 21" xfId="42022"/>
    <cellStyle name="Title 2 2 2 2 2 2 4 2 2 2 22" xfId="42023"/>
    <cellStyle name="Title 2 2 2 2 2 2 4 2 2 2 23" xfId="42024"/>
    <cellStyle name="Title 2 2 2 2 2 2 4 2 2 2 24" xfId="42025"/>
    <cellStyle name="Title 2 2 2 2 2 2 4 2 2 2 25" xfId="42026"/>
    <cellStyle name="Title 2 2 2 2 2 2 4 2 2 2 26" xfId="42027"/>
    <cellStyle name="Title 2 2 2 2 2 2 4 2 2 2 27" xfId="42028"/>
    <cellStyle name="Title 2 2 2 2 2 2 4 2 2 2 28" xfId="42029"/>
    <cellStyle name="Title 2 2 2 2 2 2 4 2 2 2 29" xfId="42030"/>
    <cellStyle name="Title 2 2 2 2 2 2 4 2 2 2 3" xfId="42031"/>
    <cellStyle name="Title 2 2 2 2 2 2 4 2 2 2 3 2" xfId="42032"/>
    <cellStyle name="Title 2 2 2 2 2 2 4 2 2 2 30" xfId="42033"/>
    <cellStyle name="Title 2 2 2 2 2 2 4 2 2 2 31" xfId="42034"/>
    <cellStyle name="Title 2 2 2 2 2 2 4 2 2 2 32" xfId="42035"/>
    <cellStyle name="Title 2 2 2 2 2 2 4 2 2 2 33" xfId="42036"/>
    <cellStyle name="Title 2 2 2 2 2 2 4 2 2 2 34" xfId="42037"/>
    <cellStyle name="Title 2 2 2 2 2 2 4 2 2 2 35" xfId="42038"/>
    <cellStyle name="Title 2 2 2 2 2 2 4 2 2 2 36" xfId="42039"/>
    <cellStyle name="Title 2 2 2 2 2 2 4 2 2 2 37" xfId="42040"/>
    <cellStyle name="Title 2 2 2 2 2 2 4 2 2 2 38" xfId="42041"/>
    <cellStyle name="Title 2 2 2 2 2 2 4 2 2 2 39" xfId="42042"/>
    <cellStyle name="Title 2 2 2 2 2 2 4 2 2 2 4" xfId="42043"/>
    <cellStyle name="Title 2 2 2 2 2 2 4 2 2 2 40" xfId="42044"/>
    <cellStyle name="Title 2 2 2 2 2 2 4 2 2 2 41" xfId="42045"/>
    <cellStyle name="Title 2 2 2 2 2 2 4 2 2 2 42" xfId="42046"/>
    <cellStyle name="Title 2 2 2 2 2 2 4 2 2 2 43" xfId="42047"/>
    <cellStyle name="Title 2 2 2 2 2 2 4 2 2 2 44" xfId="42048"/>
    <cellStyle name="Title 2 2 2 2 2 2 4 2 2 2 45" xfId="42049"/>
    <cellStyle name="Title 2 2 2 2 2 2 4 2 2 2 46" xfId="42050"/>
    <cellStyle name="Title 2 2 2 2 2 2 4 2 2 2 47" xfId="42051"/>
    <cellStyle name="Title 2 2 2 2 2 2 4 2 2 2 48" xfId="42052"/>
    <cellStyle name="Title 2 2 2 2 2 2 4 2 2 2 49" xfId="42053"/>
    <cellStyle name="Title 2 2 2 2 2 2 4 2 2 2 5" xfId="42054"/>
    <cellStyle name="Title 2 2 2 2 2 2 4 2 2 2 50" xfId="42055"/>
    <cellStyle name="Title 2 2 2 2 2 2 4 2 2 2 51" xfId="42056"/>
    <cellStyle name="Title 2 2 2 2 2 2 4 2 2 2 52" xfId="42057"/>
    <cellStyle name="Title 2 2 2 2 2 2 4 2 2 2 53" xfId="42058"/>
    <cellStyle name="Title 2 2 2 2 2 2 4 2 2 2 54" xfId="42059"/>
    <cellStyle name="Title 2 2 2 2 2 2 4 2 2 2 55" xfId="42060"/>
    <cellStyle name="Title 2 2 2 2 2 2 4 2 2 2 56" xfId="42061"/>
    <cellStyle name="Title 2 2 2 2 2 2 4 2 2 2 57" xfId="42062"/>
    <cellStyle name="Title 2 2 2 2 2 2 4 2 2 2 58" xfId="42063"/>
    <cellStyle name="Title 2 2 2 2 2 2 4 2 2 2 59" xfId="42064"/>
    <cellStyle name="Title 2 2 2 2 2 2 4 2 2 2 6" xfId="42065"/>
    <cellStyle name="Title 2 2 2 2 2 2 4 2 2 2 60" xfId="42066"/>
    <cellStyle name="Title 2 2 2 2 2 2 4 2 2 2 61" xfId="42067"/>
    <cellStyle name="Title 2 2 2 2 2 2 4 2 2 2 62" xfId="42068"/>
    <cellStyle name="Title 2 2 2 2 2 2 4 2 2 2 63" xfId="42069"/>
    <cellStyle name="Title 2 2 2 2 2 2 4 2 2 2 64" xfId="42070"/>
    <cellStyle name="Title 2 2 2 2 2 2 4 2 2 2 65" xfId="42071"/>
    <cellStyle name="Title 2 2 2 2 2 2 4 2 2 2 66" xfId="42072"/>
    <cellStyle name="Title 2 2 2 2 2 2 4 2 2 2 67" xfId="42073"/>
    <cellStyle name="Title 2 2 2 2 2 2 4 2 2 2 68" xfId="42074"/>
    <cellStyle name="Title 2 2 2 2 2 2 4 2 2 2 69" xfId="42075"/>
    <cellStyle name="Title 2 2 2 2 2 2 4 2 2 2 7" xfId="42076"/>
    <cellStyle name="Title 2 2 2 2 2 2 4 2 2 2 70" xfId="42077"/>
    <cellStyle name="Title 2 2 2 2 2 2 4 2 2 2 71" xfId="42078"/>
    <cellStyle name="Title 2 2 2 2 2 2 4 2 2 2 72" xfId="42079"/>
    <cellStyle name="Title 2 2 2 2 2 2 4 2 2 2 73" xfId="42080"/>
    <cellStyle name="Title 2 2 2 2 2 2 4 2 2 2 74" xfId="42081"/>
    <cellStyle name="Title 2 2 2 2 2 2 4 2 2 2 75" xfId="42082"/>
    <cellStyle name="Title 2 2 2 2 2 2 4 2 2 2 76" xfId="42083"/>
    <cellStyle name="Title 2 2 2 2 2 2 4 2 2 2 77" xfId="42084"/>
    <cellStyle name="Title 2 2 2 2 2 2 4 2 2 2 78" xfId="42085"/>
    <cellStyle name="Title 2 2 2 2 2 2 4 2 2 2 79" xfId="42086"/>
    <cellStyle name="Title 2 2 2 2 2 2 4 2 2 2 8" xfId="42087"/>
    <cellStyle name="Title 2 2 2 2 2 2 4 2 2 2 80" xfId="42088"/>
    <cellStyle name="Title 2 2 2 2 2 2 4 2 2 2 81" xfId="42089"/>
    <cellStyle name="Title 2 2 2 2 2 2 4 2 2 2 82" xfId="42090"/>
    <cellStyle name="Title 2 2 2 2 2 2 4 2 2 2 83" xfId="42091"/>
    <cellStyle name="Title 2 2 2 2 2 2 4 2 2 2 84" xfId="42092"/>
    <cellStyle name="Title 2 2 2 2 2 2 4 2 2 2 85" xfId="42093"/>
    <cellStyle name="Title 2 2 2 2 2 2 4 2 2 2 86" xfId="42094"/>
    <cellStyle name="Title 2 2 2 2 2 2 4 2 2 2 87" xfId="42095"/>
    <cellStyle name="Title 2 2 2 2 2 2 4 2 2 2 88" xfId="42096"/>
    <cellStyle name="Title 2 2 2 2 2 2 4 2 2 2 9" xfId="42097"/>
    <cellStyle name="Title 2 2 2 2 2 2 4 2 2 20" xfId="42098"/>
    <cellStyle name="Title 2 2 2 2 2 2 4 2 2 21" xfId="42099"/>
    <cellStyle name="Title 2 2 2 2 2 2 4 2 2 22" xfId="42100"/>
    <cellStyle name="Title 2 2 2 2 2 2 4 2 2 23" xfId="42101"/>
    <cellStyle name="Title 2 2 2 2 2 2 4 2 2 24" xfId="42102"/>
    <cellStyle name="Title 2 2 2 2 2 2 4 2 2 25" xfId="42103"/>
    <cellStyle name="Title 2 2 2 2 2 2 4 2 2 26" xfId="42104"/>
    <cellStyle name="Title 2 2 2 2 2 2 4 2 2 27" xfId="42105"/>
    <cellStyle name="Title 2 2 2 2 2 2 4 2 2 28" xfId="42106"/>
    <cellStyle name="Title 2 2 2 2 2 2 4 2 2 29" xfId="42107"/>
    <cellStyle name="Title 2 2 2 2 2 2 4 2 2 3" xfId="42108"/>
    <cellStyle name="Title 2 2 2 2 2 2 4 2 2 3 2" xfId="42109"/>
    <cellStyle name="Title 2 2 2 2 2 2 4 2 2 30" xfId="42110"/>
    <cellStyle name="Title 2 2 2 2 2 2 4 2 2 31" xfId="42111"/>
    <cellStyle name="Title 2 2 2 2 2 2 4 2 2 32" xfId="42112"/>
    <cellStyle name="Title 2 2 2 2 2 2 4 2 2 33" xfId="42113"/>
    <cellStyle name="Title 2 2 2 2 2 2 4 2 2 34" xfId="42114"/>
    <cellStyle name="Title 2 2 2 2 2 2 4 2 2 35" xfId="42115"/>
    <cellStyle name="Title 2 2 2 2 2 2 4 2 2 36" xfId="42116"/>
    <cellStyle name="Title 2 2 2 2 2 2 4 2 2 37" xfId="42117"/>
    <cellStyle name="Title 2 2 2 2 2 2 4 2 2 38" xfId="42118"/>
    <cellStyle name="Title 2 2 2 2 2 2 4 2 2 39" xfId="42119"/>
    <cellStyle name="Title 2 2 2 2 2 2 4 2 2 4" xfId="42120"/>
    <cellStyle name="Title 2 2 2 2 2 2 4 2 2 40" xfId="42121"/>
    <cellStyle name="Title 2 2 2 2 2 2 4 2 2 41" xfId="42122"/>
    <cellStyle name="Title 2 2 2 2 2 2 4 2 2 42" xfId="42123"/>
    <cellStyle name="Title 2 2 2 2 2 2 4 2 2 43" xfId="42124"/>
    <cellStyle name="Title 2 2 2 2 2 2 4 2 2 44" xfId="42125"/>
    <cellStyle name="Title 2 2 2 2 2 2 4 2 2 45" xfId="42126"/>
    <cellStyle name="Title 2 2 2 2 2 2 4 2 2 46" xfId="42127"/>
    <cellStyle name="Title 2 2 2 2 2 2 4 2 2 47" xfId="42128"/>
    <cellStyle name="Title 2 2 2 2 2 2 4 2 2 48" xfId="42129"/>
    <cellStyle name="Title 2 2 2 2 2 2 4 2 2 49" xfId="42130"/>
    <cellStyle name="Title 2 2 2 2 2 2 4 2 2 5" xfId="42131"/>
    <cellStyle name="Title 2 2 2 2 2 2 4 2 2 50" xfId="42132"/>
    <cellStyle name="Title 2 2 2 2 2 2 4 2 2 51" xfId="42133"/>
    <cellStyle name="Title 2 2 2 2 2 2 4 2 2 52" xfId="42134"/>
    <cellStyle name="Title 2 2 2 2 2 2 4 2 2 53" xfId="42135"/>
    <cellStyle name="Title 2 2 2 2 2 2 4 2 2 54" xfId="42136"/>
    <cellStyle name="Title 2 2 2 2 2 2 4 2 2 55" xfId="42137"/>
    <cellStyle name="Title 2 2 2 2 2 2 4 2 2 56" xfId="42138"/>
    <cellStyle name="Title 2 2 2 2 2 2 4 2 2 57" xfId="42139"/>
    <cellStyle name="Title 2 2 2 2 2 2 4 2 2 58" xfId="42140"/>
    <cellStyle name="Title 2 2 2 2 2 2 4 2 2 59" xfId="42141"/>
    <cellStyle name="Title 2 2 2 2 2 2 4 2 2 6" xfId="42142"/>
    <cellStyle name="Title 2 2 2 2 2 2 4 2 2 60" xfId="42143"/>
    <cellStyle name="Title 2 2 2 2 2 2 4 2 2 61" xfId="42144"/>
    <cellStyle name="Title 2 2 2 2 2 2 4 2 2 62" xfId="42145"/>
    <cellStyle name="Title 2 2 2 2 2 2 4 2 2 63" xfId="42146"/>
    <cellStyle name="Title 2 2 2 2 2 2 4 2 2 64" xfId="42147"/>
    <cellStyle name="Title 2 2 2 2 2 2 4 2 2 65" xfId="42148"/>
    <cellStyle name="Title 2 2 2 2 2 2 4 2 2 66" xfId="42149"/>
    <cellStyle name="Title 2 2 2 2 2 2 4 2 2 67" xfId="42150"/>
    <cellStyle name="Title 2 2 2 2 2 2 4 2 2 68" xfId="42151"/>
    <cellStyle name="Title 2 2 2 2 2 2 4 2 2 69" xfId="42152"/>
    <cellStyle name="Title 2 2 2 2 2 2 4 2 2 7" xfId="42153"/>
    <cellStyle name="Title 2 2 2 2 2 2 4 2 2 70" xfId="42154"/>
    <cellStyle name="Title 2 2 2 2 2 2 4 2 2 71" xfId="42155"/>
    <cellStyle name="Title 2 2 2 2 2 2 4 2 2 72" xfId="42156"/>
    <cellStyle name="Title 2 2 2 2 2 2 4 2 2 73" xfId="42157"/>
    <cellStyle name="Title 2 2 2 2 2 2 4 2 2 74" xfId="42158"/>
    <cellStyle name="Title 2 2 2 2 2 2 4 2 2 75" xfId="42159"/>
    <cellStyle name="Title 2 2 2 2 2 2 4 2 2 76" xfId="42160"/>
    <cellStyle name="Title 2 2 2 2 2 2 4 2 2 77" xfId="42161"/>
    <cellStyle name="Title 2 2 2 2 2 2 4 2 2 78" xfId="42162"/>
    <cellStyle name="Title 2 2 2 2 2 2 4 2 2 79" xfId="42163"/>
    <cellStyle name="Title 2 2 2 2 2 2 4 2 2 8" xfId="42164"/>
    <cellStyle name="Title 2 2 2 2 2 2 4 2 2 80" xfId="42165"/>
    <cellStyle name="Title 2 2 2 2 2 2 4 2 2 81" xfId="42166"/>
    <cellStyle name="Title 2 2 2 2 2 2 4 2 2 82" xfId="42167"/>
    <cellStyle name="Title 2 2 2 2 2 2 4 2 2 83" xfId="42168"/>
    <cellStyle name="Title 2 2 2 2 2 2 4 2 2 84" xfId="42169"/>
    <cellStyle name="Title 2 2 2 2 2 2 4 2 2 85" xfId="42170"/>
    <cellStyle name="Title 2 2 2 2 2 2 4 2 2 86" xfId="42171"/>
    <cellStyle name="Title 2 2 2 2 2 2 4 2 2 87" xfId="42172"/>
    <cellStyle name="Title 2 2 2 2 2 2 4 2 2 88" xfId="42173"/>
    <cellStyle name="Title 2 2 2 2 2 2 4 2 2 9" xfId="42174"/>
    <cellStyle name="Title 2 2 2 2 2 2 4 2 20" xfId="42175"/>
    <cellStyle name="Title 2 2 2 2 2 2 4 2 21" xfId="42176"/>
    <cellStyle name="Title 2 2 2 2 2 2 4 2 22" xfId="42177"/>
    <cellStyle name="Title 2 2 2 2 2 2 4 2 23" xfId="42178"/>
    <cellStyle name="Title 2 2 2 2 2 2 4 2 24" xfId="42179"/>
    <cellStyle name="Title 2 2 2 2 2 2 4 2 25" xfId="42180"/>
    <cellStyle name="Title 2 2 2 2 2 2 4 2 26" xfId="42181"/>
    <cellStyle name="Title 2 2 2 2 2 2 4 2 27" xfId="42182"/>
    <cellStyle name="Title 2 2 2 2 2 2 4 2 28" xfId="42183"/>
    <cellStyle name="Title 2 2 2 2 2 2 4 2 29" xfId="42184"/>
    <cellStyle name="Title 2 2 2 2 2 2 4 2 3" xfId="42185"/>
    <cellStyle name="Title 2 2 2 2 2 2 4 2 30" xfId="42186"/>
    <cellStyle name="Title 2 2 2 2 2 2 4 2 31" xfId="42187"/>
    <cellStyle name="Title 2 2 2 2 2 2 4 2 32" xfId="42188"/>
    <cellStyle name="Title 2 2 2 2 2 2 4 2 33" xfId="42189"/>
    <cellStyle name="Title 2 2 2 2 2 2 4 2 34" xfId="42190"/>
    <cellStyle name="Title 2 2 2 2 2 2 4 2 35" xfId="42191"/>
    <cellStyle name="Title 2 2 2 2 2 2 4 2 36" xfId="42192"/>
    <cellStyle name="Title 2 2 2 2 2 2 4 2 37" xfId="42193"/>
    <cellStyle name="Title 2 2 2 2 2 2 4 2 38" xfId="42194"/>
    <cellStyle name="Title 2 2 2 2 2 2 4 2 39" xfId="42195"/>
    <cellStyle name="Title 2 2 2 2 2 2 4 2 4" xfId="42196"/>
    <cellStyle name="Title 2 2 2 2 2 2 4 2 40" xfId="42197"/>
    <cellStyle name="Title 2 2 2 2 2 2 4 2 41" xfId="42198"/>
    <cellStyle name="Title 2 2 2 2 2 2 4 2 42" xfId="42199"/>
    <cellStyle name="Title 2 2 2 2 2 2 4 2 43" xfId="42200"/>
    <cellStyle name="Title 2 2 2 2 2 2 4 2 44" xfId="42201"/>
    <cellStyle name="Title 2 2 2 2 2 2 4 2 45" xfId="42202"/>
    <cellStyle name="Title 2 2 2 2 2 2 4 2 46" xfId="42203"/>
    <cellStyle name="Title 2 2 2 2 2 2 4 2 47" xfId="42204"/>
    <cellStyle name="Title 2 2 2 2 2 2 4 2 48" xfId="42205"/>
    <cellStyle name="Title 2 2 2 2 2 2 4 2 49" xfId="42206"/>
    <cellStyle name="Title 2 2 2 2 2 2 4 2 5" xfId="42207"/>
    <cellStyle name="Title 2 2 2 2 2 2 4 2 50" xfId="42208"/>
    <cellStyle name="Title 2 2 2 2 2 2 4 2 51" xfId="42209"/>
    <cellStyle name="Title 2 2 2 2 2 2 4 2 52" xfId="42210"/>
    <cellStyle name="Title 2 2 2 2 2 2 4 2 53" xfId="42211"/>
    <cellStyle name="Title 2 2 2 2 2 2 4 2 54" xfId="42212"/>
    <cellStyle name="Title 2 2 2 2 2 2 4 2 55" xfId="42213"/>
    <cellStyle name="Title 2 2 2 2 2 2 4 2 56" xfId="42214"/>
    <cellStyle name="Title 2 2 2 2 2 2 4 2 57" xfId="42215"/>
    <cellStyle name="Title 2 2 2 2 2 2 4 2 58" xfId="42216"/>
    <cellStyle name="Title 2 2 2 2 2 2 4 2 59" xfId="42217"/>
    <cellStyle name="Title 2 2 2 2 2 2 4 2 6" xfId="42218"/>
    <cellStyle name="Title 2 2 2 2 2 2 4 2 60" xfId="42219"/>
    <cellStyle name="Title 2 2 2 2 2 2 4 2 61" xfId="42220"/>
    <cellStyle name="Title 2 2 2 2 2 2 4 2 62" xfId="42221"/>
    <cellStyle name="Title 2 2 2 2 2 2 4 2 63" xfId="42222"/>
    <cellStyle name="Title 2 2 2 2 2 2 4 2 64" xfId="42223"/>
    <cellStyle name="Title 2 2 2 2 2 2 4 2 65" xfId="42224"/>
    <cellStyle name="Title 2 2 2 2 2 2 4 2 66" xfId="42225"/>
    <cellStyle name="Title 2 2 2 2 2 2 4 2 67" xfId="42226"/>
    <cellStyle name="Title 2 2 2 2 2 2 4 2 68" xfId="42227"/>
    <cellStyle name="Title 2 2 2 2 2 2 4 2 69" xfId="42228"/>
    <cellStyle name="Title 2 2 2 2 2 2 4 2 7" xfId="42229"/>
    <cellStyle name="Title 2 2 2 2 2 2 4 2 70" xfId="42230"/>
    <cellStyle name="Title 2 2 2 2 2 2 4 2 71" xfId="42231"/>
    <cellStyle name="Title 2 2 2 2 2 2 4 2 72" xfId="42232"/>
    <cellStyle name="Title 2 2 2 2 2 2 4 2 73" xfId="42233"/>
    <cellStyle name="Title 2 2 2 2 2 2 4 2 74" xfId="42234"/>
    <cellStyle name="Title 2 2 2 2 2 2 4 2 75" xfId="42235"/>
    <cellStyle name="Title 2 2 2 2 2 2 4 2 76" xfId="42236"/>
    <cellStyle name="Title 2 2 2 2 2 2 4 2 77" xfId="42237"/>
    <cellStyle name="Title 2 2 2 2 2 2 4 2 78" xfId="42238"/>
    <cellStyle name="Title 2 2 2 2 2 2 4 2 79" xfId="42239"/>
    <cellStyle name="Title 2 2 2 2 2 2 4 2 8" xfId="42240"/>
    <cellStyle name="Title 2 2 2 2 2 2 4 2 80" xfId="42241"/>
    <cellStyle name="Title 2 2 2 2 2 2 4 2 81" xfId="42242"/>
    <cellStyle name="Title 2 2 2 2 2 2 4 2 82" xfId="42243"/>
    <cellStyle name="Title 2 2 2 2 2 2 4 2 83" xfId="42244"/>
    <cellStyle name="Title 2 2 2 2 2 2 4 2 84" xfId="42245"/>
    <cellStyle name="Title 2 2 2 2 2 2 4 2 85" xfId="42246"/>
    <cellStyle name="Title 2 2 2 2 2 2 4 2 86" xfId="42247"/>
    <cellStyle name="Title 2 2 2 2 2 2 4 2 87" xfId="42248"/>
    <cellStyle name="Title 2 2 2 2 2 2 4 2 88" xfId="42249"/>
    <cellStyle name="Title 2 2 2 2 2 2 4 2 89" xfId="42250"/>
    <cellStyle name="Title 2 2 2 2 2 2 4 2 9" xfId="42251"/>
    <cellStyle name="Title 2 2 2 2 2 2 4 2 90" xfId="42252"/>
    <cellStyle name="Title 2 2 2 2 2 2 4 2 91" xfId="42253"/>
    <cellStyle name="Title 2 2 2 2 2 2 4 2 92" xfId="42254"/>
    <cellStyle name="Title 2 2 2 2 2 2 4 2 93" xfId="42255"/>
    <cellStyle name="Title 2 2 2 2 2 2 4 2 94" xfId="42256"/>
    <cellStyle name="Title 2 2 2 2 2 2 4 2 95" xfId="42257"/>
    <cellStyle name="Title 2 2 2 2 2 2 4 2 96" xfId="42258"/>
    <cellStyle name="Title 2 2 2 2 2 2 4 2 97" xfId="42259"/>
    <cellStyle name="Title 2 2 2 2 2 2 4 2 98" xfId="42260"/>
    <cellStyle name="Title 2 2 2 2 2 2 4 20" xfId="42261"/>
    <cellStyle name="Title 2 2 2 2 2 2 4 21" xfId="42262"/>
    <cellStyle name="Title 2 2 2 2 2 2 4 22" xfId="42263"/>
    <cellStyle name="Title 2 2 2 2 2 2 4 23" xfId="42264"/>
    <cellStyle name="Title 2 2 2 2 2 2 4 24" xfId="42265"/>
    <cellStyle name="Title 2 2 2 2 2 2 4 25" xfId="42266"/>
    <cellStyle name="Title 2 2 2 2 2 2 4 25 2" xfId="42267"/>
    <cellStyle name="Title 2 2 2 2 2 2 4 26" xfId="42268"/>
    <cellStyle name="Title 2 2 2 2 2 2 4 27" xfId="42269"/>
    <cellStyle name="Title 2 2 2 2 2 2 4 28" xfId="42270"/>
    <cellStyle name="Title 2 2 2 2 2 2 4 29" xfId="42271"/>
    <cellStyle name="Title 2 2 2 2 2 2 4 3" xfId="42272"/>
    <cellStyle name="Title 2 2 2 2 2 2 4 30" xfId="42273"/>
    <cellStyle name="Title 2 2 2 2 2 2 4 31" xfId="42274"/>
    <cellStyle name="Title 2 2 2 2 2 2 4 32" xfId="42275"/>
    <cellStyle name="Title 2 2 2 2 2 2 4 33" xfId="42276"/>
    <cellStyle name="Title 2 2 2 2 2 2 4 34" xfId="42277"/>
    <cellStyle name="Title 2 2 2 2 2 2 4 35" xfId="42278"/>
    <cellStyle name="Title 2 2 2 2 2 2 4 36" xfId="42279"/>
    <cellStyle name="Title 2 2 2 2 2 2 4 37" xfId="42280"/>
    <cellStyle name="Title 2 2 2 2 2 2 4 38" xfId="42281"/>
    <cellStyle name="Title 2 2 2 2 2 2 4 39" xfId="42282"/>
    <cellStyle name="Title 2 2 2 2 2 2 4 4" xfId="42283"/>
    <cellStyle name="Title 2 2 2 2 2 2 4 4 10" xfId="42284"/>
    <cellStyle name="Title 2 2 2 2 2 2 4 4 11" xfId="42285"/>
    <cellStyle name="Title 2 2 2 2 2 2 4 4 12" xfId="42286"/>
    <cellStyle name="Title 2 2 2 2 2 2 4 4 13" xfId="42287"/>
    <cellStyle name="Title 2 2 2 2 2 2 4 4 14" xfId="42288"/>
    <cellStyle name="Title 2 2 2 2 2 2 4 4 15" xfId="42289"/>
    <cellStyle name="Title 2 2 2 2 2 2 4 4 16" xfId="42290"/>
    <cellStyle name="Title 2 2 2 2 2 2 4 4 17" xfId="42291"/>
    <cellStyle name="Title 2 2 2 2 2 2 4 4 18" xfId="42292"/>
    <cellStyle name="Title 2 2 2 2 2 2 4 4 19" xfId="42293"/>
    <cellStyle name="Title 2 2 2 2 2 2 4 4 2" xfId="42294"/>
    <cellStyle name="Title 2 2 2 2 2 2 4 4 2 10" xfId="42295"/>
    <cellStyle name="Title 2 2 2 2 2 2 4 4 2 11" xfId="42296"/>
    <cellStyle name="Title 2 2 2 2 2 2 4 4 2 12" xfId="42297"/>
    <cellStyle name="Title 2 2 2 2 2 2 4 4 2 13" xfId="42298"/>
    <cellStyle name="Title 2 2 2 2 2 2 4 4 2 14" xfId="42299"/>
    <cellStyle name="Title 2 2 2 2 2 2 4 4 2 15" xfId="42300"/>
    <cellStyle name="Title 2 2 2 2 2 2 4 4 2 16" xfId="42301"/>
    <cellStyle name="Title 2 2 2 2 2 2 4 4 2 17" xfId="42302"/>
    <cellStyle name="Title 2 2 2 2 2 2 4 4 2 18" xfId="42303"/>
    <cellStyle name="Title 2 2 2 2 2 2 4 4 2 19" xfId="42304"/>
    <cellStyle name="Title 2 2 2 2 2 2 4 4 2 2" xfId="42305"/>
    <cellStyle name="Title 2 2 2 2 2 2 4 4 2 2 2" xfId="42306"/>
    <cellStyle name="Title 2 2 2 2 2 2 4 4 2 20" xfId="42307"/>
    <cellStyle name="Title 2 2 2 2 2 2 4 4 2 21" xfId="42308"/>
    <cellStyle name="Title 2 2 2 2 2 2 4 4 2 22" xfId="42309"/>
    <cellStyle name="Title 2 2 2 2 2 2 4 4 2 23" xfId="42310"/>
    <cellStyle name="Title 2 2 2 2 2 2 4 4 2 24" xfId="42311"/>
    <cellStyle name="Title 2 2 2 2 2 2 4 4 2 25" xfId="42312"/>
    <cellStyle name="Title 2 2 2 2 2 2 4 4 2 26" xfId="42313"/>
    <cellStyle name="Title 2 2 2 2 2 2 4 4 2 27" xfId="42314"/>
    <cellStyle name="Title 2 2 2 2 2 2 4 4 2 28" xfId="42315"/>
    <cellStyle name="Title 2 2 2 2 2 2 4 4 2 29" xfId="42316"/>
    <cellStyle name="Title 2 2 2 2 2 2 4 4 2 3" xfId="42317"/>
    <cellStyle name="Title 2 2 2 2 2 2 4 4 2 30" xfId="42318"/>
    <cellStyle name="Title 2 2 2 2 2 2 4 4 2 31" xfId="42319"/>
    <cellStyle name="Title 2 2 2 2 2 2 4 4 2 32" xfId="42320"/>
    <cellStyle name="Title 2 2 2 2 2 2 4 4 2 33" xfId="42321"/>
    <cellStyle name="Title 2 2 2 2 2 2 4 4 2 34" xfId="42322"/>
    <cellStyle name="Title 2 2 2 2 2 2 4 4 2 35" xfId="42323"/>
    <cellStyle name="Title 2 2 2 2 2 2 4 4 2 36" xfId="42324"/>
    <cellStyle name="Title 2 2 2 2 2 2 4 4 2 37" xfId="42325"/>
    <cellStyle name="Title 2 2 2 2 2 2 4 4 2 38" xfId="42326"/>
    <cellStyle name="Title 2 2 2 2 2 2 4 4 2 39" xfId="42327"/>
    <cellStyle name="Title 2 2 2 2 2 2 4 4 2 4" xfId="42328"/>
    <cellStyle name="Title 2 2 2 2 2 2 4 4 2 40" xfId="42329"/>
    <cellStyle name="Title 2 2 2 2 2 2 4 4 2 41" xfId="42330"/>
    <cellStyle name="Title 2 2 2 2 2 2 4 4 2 42" xfId="42331"/>
    <cellStyle name="Title 2 2 2 2 2 2 4 4 2 43" xfId="42332"/>
    <cellStyle name="Title 2 2 2 2 2 2 4 4 2 44" xfId="42333"/>
    <cellStyle name="Title 2 2 2 2 2 2 4 4 2 45" xfId="42334"/>
    <cellStyle name="Title 2 2 2 2 2 2 4 4 2 46" xfId="42335"/>
    <cellStyle name="Title 2 2 2 2 2 2 4 4 2 47" xfId="42336"/>
    <cellStyle name="Title 2 2 2 2 2 2 4 4 2 48" xfId="42337"/>
    <cellStyle name="Title 2 2 2 2 2 2 4 4 2 49" xfId="42338"/>
    <cellStyle name="Title 2 2 2 2 2 2 4 4 2 5" xfId="42339"/>
    <cellStyle name="Title 2 2 2 2 2 2 4 4 2 50" xfId="42340"/>
    <cellStyle name="Title 2 2 2 2 2 2 4 4 2 51" xfId="42341"/>
    <cellStyle name="Title 2 2 2 2 2 2 4 4 2 52" xfId="42342"/>
    <cellStyle name="Title 2 2 2 2 2 2 4 4 2 53" xfId="42343"/>
    <cellStyle name="Title 2 2 2 2 2 2 4 4 2 54" xfId="42344"/>
    <cellStyle name="Title 2 2 2 2 2 2 4 4 2 55" xfId="42345"/>
    <cellStyle name="Title 2 2 2 2 2 2 4 4 2 56" xfId="42346"/>
    <cellStyle name="Title 2 2 2 2 2 2 4 4 2 57" xfId="42347"/>
    <cellStyle name="Title 2 2 2 2 2 2 4 4 2 58" xfId="42348"/>
    <cellStyle name="Title 2 2 2 2 2 2 4 4 2 59" xfId="42349"/>
    <cellStyle name="Title 2 2 2 2 2 2 4 4 2 6" xfId="42350"/>
    <cellStyle name="Title 2 2 2 2 2 2 4 4 2 60" xfId="42351"/>
    <cellStyle name="Title 2 2 2 2 2 2 4 4 2 61" xfId="42352"/>
    <cellStyle name="Title 2 2 2 2 2 2 4 4 2 62" xfId="42353"/>
    <cellStyle name="Title 2 2 2 2 2 2 4 4 2 63" xfId="42354"/>
    <cellStyle name="Title 2 2 2 2 2 2 4 4 2 64" xfId="42355"/>
    <cellStyle name="Title 2 2 2 2 2 2 4 4 2 65" xfId="42356"/>
    <cellStyle name="Title 2 2 2 2 2 2 4 4 2 66" xfId="42357"/>
    <cellStyle name="Title 2 2 2 2 2 2 4 4 2 67" xfId="42358"/>
    <cellStyle name="Title 2 2 2 2 2 2 4 4 2 68" xfId="42359"/>
    <cellStyle name="Title 2 2 2 2 2 2 4 4 2 69" xfId="42360"/>
    <cellStyle name="Title 2 2 2 2 2 2 4 4 2 7" xfId="42361"/>
    <cellStyle name="Title 2 2 2 2 2 2 4 4 2 70" xfId="42362"/>
    <cellStyle name="Title 2 2 2 2 2 2 4 4 2 71" xfId="42363"/>
    <cellStyle name="Title 2 2 2 2 2 2 4 4 2 72" xfId="42364"/>
    <cellStyle name="Title 2 2 2 2 2 2 4 4 2 73" xfId="42365"/>
    <cellStyle name="Title 2 2 2 2 2 2 4 4 2 74" xfId="42366"/>
    <cellStyle name="Title 2 2 2 2 2 2 4 4 2 8" xfId="42367"/>
    <cellStyle name="Title 2 2 2 2 2 2 4 4 2 9" xfId="42368"/>
    <cellStyle name="Title 2 2 2 2 2 2 4 4 20" xfId="42369"/>
    <cellStyle name="Title 2 2 2 2 2 2 4 4 21" xfId="42370"/>
    <cellStyle name="Title 2 2 2 2 2 2 4 4 22" xfId="42371"/>
    <cellStyle name="Title 2 2 2 2 2 2 4 4 23" xfId="42372"/>
    <cellStyle name="Title 2 2 2 2 2 2 4 4 24" xfId="42373"/>
    <cellStyle name="Title 2 2 2 2 2 2 4 4 25" xfId="42374"/>
    <cellStyle name="Title 2 2 2 2 2 2 4 4 26" xfId="42375"/>
    <cellStyle name="Title 2 2 2 2 2 2 4 4 27" xfId="42376"/>
    <cellStyle name="Title 2 2 2 2 2 2 4 4 28" xfId="42377"/>
    <cellStyle name="Title 2 2 2 2 2 2 4 4 29" xfId="42378"/>
    <cellStyle name="Title 2 2 2 2 2 2 4 4 3" xfId="42379"/>
    <cellStyle name="Title 2 2 2 2 2 2 4 4 3 2" xfId="42380"/>
    <cellStyle name="Title 2 2 2 2 2 2 4 4 30" xfId="42381"/>
    <cellStyle name="Title 2 2 2 2 2 2 4 4 31" xfId="42382"/>
    <cellStyle name="Title 2 2 2 2 2 2 4 4 32" xfId="42383"/>
    <cellStyle name="Title 2 2 2 2 2 2 4 4 33" xfId="42384"/>
    <cellStyle name="Title 2 2 2 2 2 2 4 4 34" xfId="42385"/>
    <cellStyle name="Title 2 2 2 2 2 2 4 4 35" xfId="42386"/>
    <cellStyle name="Title 2 2 2 2 2 2 4 4 36" xfId="42387"/>
    <cellStyle name="Title 2 2 2 2 2 2 4 4 37" xfId="42388"/>
    <cellStyle name="Title 2 2 2 2 2 2 4 4 38" xfId="42389"/>
    <cellStyle name="Title 2 2 2 2 2 2 4 4 39" xfId="42390"/>
    <cellStyle name="Title 2 2 2 2 2 2 4 4 4" xfId="42391"/>
    <cellStyle name="Title 2 2 2 2 2 2 4 4 40" xfId="42392"/>
    <cellStyle name="Title 2 2 2 2 2 2 4 4 41" xfId="42393"/>
    <cellStyle name="Title 2 2 2 2 2 2 4 4 42" xfId="42394"/>
    <cellStyle name="Title 2 2 2 2 2 2 4 4 43" xfId="42395"/>
    <cellStyle name="Title 2 2 2 2 2 2 4 4 44" xfId="42396"/>
    <cellStyle name="Title 2 2 2 2 2 2 4 4 45" xfId="42397"/>
    <cellStyle name="Title 2 2 2 2 2 2 4 4 46" xfId="42398"/>
    <cellStyle name="Title 2 2 2 2 2 2 4 4 47" xfId="42399"/>
    <cellStyle name="Title 2 2 2 2 2 2 4 4 48" xfId="42400"/>
    <cellStyle name="Title 2 2 2 2 2 2 4 4 49" xfId="42401"/>
    <cellStyle name="Title 2 2 2 2 2 2 4 4 5" xfId="42402"/>
    <cellStyle name="Title 2 2 2 2 2 2 4 4 50" xfId="42403"/>
    <cellStyle name="Title 2 2 2 2 2 2 4 4 51" xfId="42404"/>
    <cellStyle name="Title 2 2 2 2 2 2 4 4 52" xfId="42405"/>
    <cellStyle name="Title 2 2 2 2 2 2 4 4 53" xfId="42406"/>
    <cellStyle name="Title 2 2 2 2 2 2 4 4 54" xfId="42407"/>
    <cellStyle name="Title 2 2 2 2 2 2 4 4 55" xfId="42408"/>
    <cellStyle name="Title 2 2 2 2 2 2 4 4 56" xfId="42409"/>
    <cellStyle name="Title 2 2 2 2 2 2 4 4 57" xfId="42410"/>
    <cellStyle name="Title 2 2 2 2 2 2 4 4 58" xfId="42411"/>
    <cellStyle name="Title 2 2 2 2 2 2 4 4 59" xfId="42412"/>
    <cellStyle name="Title 2 2 2 2 2 2 4 4 6" xfId="42413"/>
    <cellStyle name="Title 2 2 2 2 2 2 4 4 60" xfId="42414"/>
    <cellStyle name="Title 2 2 2 2 2 2 4 4 61" xfId="42415"/>
    <cellStyle name="Title 2 2 2 2 2 2 4 4 62" xfId="42416"/>
    <cellStyle name="Title 2 2 2 2 2 2 4 4 63" xfId="42417"/>
    <cellStyle name="Title 2 2 2 2 2 2 4 4 64" xfId="42418"/>
    <cellStyle name="Title 2 2 2 2 2 2 4 4 65" xfId="42419"/>
    <cellStyle name="Title 2 2 2 2 2 2 4 4 66" xfId="42420"/>
    <cellStyle name="Title 2 2 2 2 2 2 4 4 67" xfId="42421"/>
    <cellStyle name="Title 2 2 2 2 2 2 4 4 68" xfId="42422"/>
    <cellStyle name="Title 2 2 2 2 2 2 4 4 69" xfId="42423"/>
    <cellStyle name="Title 2 2 2 2 2 2 4 4 7" xfId="42424"/>
    <cellStyle name="Title 2 2 2 2 2 2 4 4 70" xfId="42425"/>
    <cellStyle name="Title 2 2 2 2 2 2 4 4 71" xfId="42426"/>
    <cellStyle name="Title 2 2 2 2 2 2 4 4 72" xfId="42427"/>
    <cellStyle name="Title 2 2 2 2 2 2 4 4 73" xfId="42428"/>
    <cellStyle name="Title 2 2 2 2 2 2 4 4 74" xfId="42429"/>
    <cellStyle name="Title 2 2 2 2 2 2 4 4 8" xfId="42430"/>
    <cellStyle name="Title 2 2 2 2 2 2 4 4 9" xfId="42431"/>
    <cellStyle name="Title 2 2 2 2 2 2 4 40" xfId="42432"/>
    <cellStyle name="Title 2 2 2 2 2 2 4 41" xfId="42433"/>
    <cellStyle name="Title 2 2 2 2 2 2 4 42" xfId="42434"/>
    <cellStyle name="Title 2 2 2 2 2 2 4 43" xfId="42435"/>
    <cellStyle name="Title 2 2 2 2 2 2 4 44" xfId="42436"/>
    <cellStyle name="Title 2 2 2 2 2 2 4 45" xfId="42437"/>
    <cellStyle name="Title 2 2 2 2 2 2 4 46" xfId="42438"/>
    <cellStyle name="Title 2 2 2 2 2 2 4 47" xfId="42439"/>
    <cellStyle name="Title 2 2 2 2 2 2 4 48" xfId="42440"/>
    <cellStyle name="Title 2 2 2 2 2 2 4 49" xfId="42441"/>
    <cellStyle name="Title 2 2 2 2 2 2 4 5" xfId="42442"/>
    <cellStyle name="Title 2 2 2 2 2 2 4 50" xfId="42443"/>
    <cellStyle name="Title 2 2 2 2 2 2 4 51" xfId="42444"/>
    <cellStyle name="Title 2 2 2 2 2 2 4 52" xfId="42445"/>
    <cellStyle name="Title 2 2 2 2 2 2 4 53" xfId="42446"/>
    <cellStyle name="Title 2 2 2 2 2 2 4 54" xfId="42447"/>
    <cellStyle name="Title 2 2 2 2 2 2 4 55" xfId="42448"/>
    <cellStyle name="Title 2 2 2 2 2 2 4 56" xfId="42449"/>
    <cellStyle name="Title 2 2 2 2 2 2 4 57" xfId="42450"/>
    <cellStyle name="Title 2 2 2 2 2 2 4 58" xfId="42451"/>
    <cellStyle name="Title 2 2 2 2 2 2 4 59" xfId="42452"/>
    <cellStyle name="Title 2 2 2 2 2 2 4 6" xfId="42453"/>
    <cellStyle name="Title 2 2 2 2 2 2 4 60" xfId="42454"/>
    <cellStyle name="Title 2 2 2 2 2 2 4 61" xfId="42455"/>
    <cellStyle name="Title 2 2 2 2 2 2 4 62" xfId="42456"/>
    <cellStyle name="Title 2 2 2 2 2 2 4 63" xfId="42457"/>
    <cellStyle name="Title 2 2 2 2 2 2 4 64" xfId="42458"/>
    <cellStyle name="Title 2 2 2 2 2 2 4 65" xfId="42459"/>
    <cellStyle name="Title 2 2 2 2 2 2 4 66" xfId="42460"/>
    <cellStyle name="Title 2 2 2 2 2 2 4 67" xfId="42461"/>
    <cellStyle name="Title 2 2 2 2 2 2 4 68" xfId="42462"/>
    <cellStyle name="Title 2 2 2 2 2 2 4 69" xfId="42463"/>
    <cellStyle name="Title 2 2 2 2 2 2 4 7" xfId="42464"/>
    <cellStyle name="Title 2 2 2 2 2 2 4 70" xfId="42465"/>
    <cellStyle name="Title 2 2 2 2 2 2 4 71" xfId="42466"/>
    <cellStyle name="Title 2 2 2 2 2 2 4 72" xfId="42467"/>
    <cellStyle name="Title 2 2 2 2 2 2 4 73" xfId="42468"/>
    <cellStyle name="Title 2 2 2 2 2 2 4 74" xfId="42469"/>
    <cellStyle name="Title 2 2 2 2 2 2 4 75" xfId="42470"/>
    <cellStyle name="Title 2 2 2 2 2 2 4 76" xfId="42471"/>
    <cellStyle name="Title 2 2 2 2 2 2 4 77" xfId="42472"/>
    <cellStyle name="Title 2 2 2 2 2 2 4 78" xfId="42473"/>
    <cellStyle name="Title 2 2 2 2 2 2 4 79" xfId="42474"/>
    <cellStyle name="Title 2 2 2 2 2 2 4 8" xfId="42475"/>
    <cellStyle name="Title 2 2 2 2 2 2 4 80" xfId="42476"/>
    <cellStyle name="Title 2 2 2 2 2 2 4 81" xfId="42477"/>
    <cellStyle name="Title 2 2 2 2 2 2 4 82" xfId="42478"/>
    <cellStyle name="Title 2 2 2 2 2 2 4 83" xfId="42479"/>
    <cellStyle name="Title 2 2 2 2 2 2 4 84" xfId="42480"/>
    <cellStyle name="Title 2 2 2 2 2 2 4 85" xfId="42481"/>
    <cellStyle name="Title 2 2 2 2 2 2 4 86" xfId="42482"/>
    <cellStyle name="Title 2 2 2 2 2 2 4 87" xfId="42483"/>
    <cellStyle name="Title 2 2 2 2 2 2 4 88" xfId="42484"/>
    <cellStyle name="Title 2 2 2 2 2 2 4 89" xfId="42485"/>
    <cellStyle name="Title 2 2 2 2 2 2 4 9" xfId="42486"/>
    <cellStyle name="Title 2 2 2 2 2 2 4 90" xfId="42487"/>
    <cellStyle name="Title 2 2 2 2 2 2 4 91" xfId="42488"/>
    <cellStyle name="Title 2 2 2 2 2 2 4 92" xfId="42489"/>
    <cellStyle name="Title 2 2 2 2 2 2 4 93" xfId="42490"/>
    <cellStyle name="Title 2 2 2 2 2 2 4 94" xfId="42491"/>
    <cellStyle name="Title 2 2 2 2 2 2 4 95" xfId="42492"/>
    <cellStyle name="Title 2 2 2 2 2 2 4 96" xfId="42493"/>
    <cellStyle name="Title 2 2 2 2 2 2 4 97" xfId="42494"/>
    <cellStyle name="Title 2 2 2 2 2 2 4 98" xfId="42495"/>
    <cellStyle name="Title 2 2 2 2 2 2 4 99" xfId="42496"/>
    <cellStyle name="Title 2 2 2 2 2 2 40" xfId="42497"/>
    <cellStyle name="Title 2 2 2 2 2 2 40 2" xfId="42498"/>
    <cellStyle name="Title 2 2 2 2 2 2 41" xfId="42499"/>
    <cellStyle name="Title 2 2 2 2 2 2 41 2" xfId="42500"/>
    <cellStyle name="Title 2 2 2 2 2 2 42" xfId="42501"/>
    <cellStyle name="Title 2 2 2 2 2 2 42 2" xfId="42502"/>
    <cellStyle name="Title 2 2 2 2 2 2 43" xfId="42503"/>
    <cellStyle name="Title 2 2 2 2 2 2 43 2" xfId="42504"/>
    <cellStyle name="Title 2 2 2 2 2 2 44" xfId="42505"/>
    <cellStyle name="Title 2 2 2 2 2 2 44 2" xfId="42506"/>
    <cellStyle name="Title 2 2 2 2 2 2 45" xfId="42507"/>
    <cellStyle name="Title 2 2 2 2 2 2 45 2" xfId="42508"/>
    <cellStyle name="Title 2 2 2 2 2 2 46" xfId="42509"/>
    <cellStyle name="Title 2 2 2 2 2 2 46 2" xfId="42510"/>
    <cellStyle name="Title 2 2 2 2 2 2 47" xfId="42511"/>
    <cellStyle name="Title 2 2 2 2 2 2 47 2" xfId="42512"/>
    <cellStyle name="Title 2 2 2 2 2 2 48" xfId="42513"/>
    <cellStyle name="Title 2 2 2 2 2 2 48 2" xfId="42514"/>
    <cellStyle name="Title 2 2 2 2 2 2 49" xfId="42515"/>
    <cellStyle name="Title 2 2 2 2 2 2 49 2" xfId="42516"/>
    <cellStyle name="Title 2 2 2 2 2 2 5" xfId="42517"/>
    <cellStyle name="Title 2 2 2 2 2 2 5 10" xfId="42518"/>
    <cellStyle name="Title 2 2 2 2 2 2 5 100" xfId="42519"/>
    <cellStyle name="Title 2 2 2 2 2 2 5 101" xfId="42520"/>
    <cellStyle name="Title 2 2 2 2 2 2 5 102" xfId="42521"/>
    <cellStyle name="Title 2 2 2 2 2 2 5 103" xfId="42522"/>
    <cellStyle name="Title 2 2 2 2 2 2 5 104" xfId="42523"/>
    <cellStyle name="Title 2 2 2 2 2 2 5 105" xfId="42524"/>
    <cellStyle name="Title 2 2 2 2 2 2 5 106" xfId="42525"/>
    <cellStyle name="Title 2 2 2 2 2 2 5 107" xfId="42526"/>
    <cellStyle name="Title 2 2 2 2 2 2 5 108" xfId="42527"/>
    <cellStyle name="Title 2 2 2 2 2 2 5 109" xfId="42528"/>
    <cellStyle name="Title 2 2 2 2 2 2 5 11" xfId="42529"/>
    <cellStyle name="Title 2 2 2 2 2 2 5 110" xfId="42530"/>
    <cellStyle name="Title 2 2 2 2 2 2 5 12" xfId="42531"/>
    <cellStyle name="Title 2 2 2 2 2 2 5 13" xfId="42532"/>
    <cellStyle name="Title 2 2 2 2 2 2 5 14" xfId="42533"/>
    <cellStyle name="Title 2 2 2 2 2 2 5 15" xfId="42534"/>
    <cellStyle name="Title 2 2 2 2 2 2 5 16" xfId="42535"/>
    <cellStyle name="Title 2 2 2 2 2 2 5 17" xfId="42536"/>
    <cellStyle name="Title 2 2 2 2 2 2 5 18" xfId="42537"/>
    <cellStyle name="Title 2 2 2 2 2 2 5 19" xfId="42538"/>
    <cellStyle name="Title 2 2 2 2 2 2 5 2" xfId="42539"/>
    <cellStyle name="Title 2 2 2 2 2 2 5 2 10" xfId="42540"/>
    <cellStyle name="Title 2 2 2 2 2 2 5 2 11" xfId="42541"/>
    <cellStyle name="Title 2 2 2 2 2 2 5 2 12" xfId="42542"/>
    <cellStyle name="Title 2 2 2 2 2 2 5 2 13" xfId="42543"/>
    <cellStyle name="Title 2 2 2 2 2 2 5 2 13 2" xfId="42544"/>
    <cellStyle name="Title 2 2 2 2 2 2 5 2 14" xfId="42545"/>
    <cellStyle name="Title 2 2 2 2 2 2 5 2 15" xfId="42546"/>
    <cellStyle name="Title 2 2 2 2 2 2 5 2 16" xfId="42547"/>
    <cellStyle name="Title 2 2 2 2 2 2 5 2 17" xfId="42548"/>
    <cellStyle name="Title 2 2 2 2 2 2 5 2 18" xfId="42549"/>
    <cellStyle name="Title 2 2 2 2 2 2 5 2 19" xfId="42550"/>
    <cellStyle name="Title 2 2 2 2 2 2 5 2 2" xfId="42551"/>
    <cellStyle name="Title 2 2 2 2 2 2 5 2 2 10" xfId="42552"/>
    <cellStyle name="Title 2 2 2 2 2 2 5 2 2 11" xfId="42553"/>
    <cellStyle name="Title 2 2 2 2 2 2 5 2 2 12" xfId="42554"/>
    <cellStyle name="Title 2 2 2 2 2 2 5 2 2 13" xfId="42555"/>
    <cellStyle name="Title 2 2 2 2 2 2 5 2 2 14" xfId="42556"/>
    <cellStyle name="Title 2 2 2 2 2 2 5 2 2 15" xfId="42557"/>
    <cellStyle name="Title 2 2 2 2 2 2 5 2 2 16" xfId="42558"/>
    <cellStyle name="Title 2 2 2 2 2 2 5 2 2 17" xfId="42559"/>
    <cellStyle name="Title 2 2 2 2 2 2 5 2 2 18" xfId="42560"/>
    <cellStyle name="Title 2 2 2 2 2 2 5 2 2 19" xfId="42561"/>
    <cellStyle name="Title 2 2 2 2 2 2 5 2 2 2" xfId="42562"/>
    <cellStyle name="Title 2 2 2 2 2 2 5 2 2 2 10" xfId="42563"/>
    <cellStyle name="Title 2 2 2 2 2 2 5 2 2 2 11" xfId="42564"/>
    <cellStyle name="Title 2 2 2 2 2 2 5 2 2 2 12" xfId="42565"/>
    <cellStyle name="Title 2 2 2 2 2 2 5 2 2 2 13" xfId="42566"/>
    <cellStyle name="Title 2 2 2 2 2 2 5 2 2 2 14" xfId="42567"/>
    <cellStyle name="Title 2 2 2 2 2 2 5 2 2 2 15" xfId="42568"/>
    <cellStyle name="Title 2 2 2 2 2 2 5 2 2 2 16" xfId="42569"/>
    <cellStyle name="Title 2 2 2 2 2 2 5 2 2 2 17" xfId="42570"/>
    <cellStyle name="Title 2 2 2 2 2 2 5 2 2 2 18" xfId="42571"/>
    <cellStyle name="Title 2 2 2 2 2 2 5 2 2 2 19" xfId="42572"/>
    <cellStyle name="Title 2 2 2 2 2 2 5 2 2 2 2" xfId="42573"/>
    <cellStyle name="Title 2 2 2 2 2 2 5 2 2 2 2 10" xfId="42574"/>
    <cellStyle name="Title 2 2 2 2 2 2 5 2 2 2 2 11" xfId="42575"/>
    <cellStyle name="Title 2 2 2 2 2 2 5 2 2 2 2 12" xfId="42576"/>
    <cellStyle name="Title 2 2 2 2 2 2 5 2 2 2 2 13" xfId="42577"/>
    <cellStyle name="Title 2 2 2 2 2 2 5 2 2 2 2 14" xfId="42578"/>
    <cellStyle name="Title 2 2 2 2 2 2 5 2 2 2 2 15" xfId="42579"/>
    <cellStyle name="Title 2 2 2 2 2 2 5 2 2 2 2 16" xfId="42580"/>
    <cellStyle name="Title 2 2 2 2 2 2 5 2 2 2 2 17" xfId="42581"/>
    <cellStyle name="Title 2 2 2 2 2 2 5 2 2 2 2 18" xfId="42582"/>
    <cellStyle name="Title 2 2 2 2 2 2 5 2 2 2 2 19" xfId="42583"/>
    <cellStyle name="Title 2 2 2 2 2 2 5 2 2 2 2 2" xfId="42584"/>
    <cellStyle name="Title 2 2 2 2 2 2 5 2 2 2 2 2 10" xfId="42585"/>
    <cellStyle name="Title 2 2 2 2 2 2 5 2 2 2 2 2 11" xfId="42586"/>
    <cellStyle name="Title 2 2 2 2 2 2 5 2 2 2 2 2 12" xfId="42587"/>
    <cellStyle name="Title 2 2 2 2 2 2 5 2 2 2 2 2 13" xfId="42588"/>
    <cellStyle name="Title 2 2 2 2 2 2 5 2 2 2 2 2 14" xfId="42589"/>
    <cellStyle name="Title 2 2 2 2 2 2 5 2 2 2 2 2 15" xfId="42590"/>
    <cellStyle name="Title 2 2 2 2 2 2 5 2 2 2 2 2 16" xfId="42591"/>
    <cellStyle name="Title 2 2 2 2 2 2 5 2 2 2 2 2 17" xfId="42592"/>
    <cellStyle name="Title 2 2 2 2 2 2 5 2 2 2 2 2 18" xfId="42593"/>
    <cellStyle name="Title 2 2 2 2 2 2 5 2 2 2 2 2 19" xfId="42594"/>
    <cellStyle name="Title 2 2 2 2 2 2 5 2 2 2 2 2 2" xfId="42595"/>
    <cellStyle name="Title 2 2 2 2 2 2 5 2 2 2 2 2 2 2" xfId="42596"/>
    <cellStyle name="Title 2 2 2 2 2 2 5 2 2 2 2 2 20" xfId="42597"/>
    <cellStyle name="Title 2 2 2 2 2 2 5 2 2 2 2 2 21" xfId="42598"/>
    <cellStyle name="Title 2 2 2 2 2 2 5 2 2 2 2 2 22" xfId="42599"/>
    <cellStyle name="Title 2 2 2 2 2 2 5 2 2 2 2 2 23" xfId="42600"/>
    <cellStyle name="Title 2 2 2 2 2 2 5 2 2 2 2 2 24" xfId="42601"/>
    <cellStyle name="Title 2 2 2 2 2 2 5 2 2 2 2 2 25" xfId="42602"/>
    <cellStyle name="Title 2 2 2 2 2 2 5 2 2 2 2 2 26" xfId="42603"/>
    <cellStyle name="Title 2 2 2 2 2 2 5 2 2 2 2 2 27" xfId="42604"/>
    <cellStyle name="Title 2 2 2 2 2 2 5 2 2 2 2 2 28" xfId="42605"/>
    <cellStyle name="Title 2 2 2 2 2 2 5 2 2 2 2 2 29" xfId="42606"/>
    <cellStyle name="Title 2 2 2 2 2 2 5 2 2 2 2 2 3" xfId="42607"/>
    <cellStyle name="Title 2 2 2 2 2 2 5 2 2 2 2 2 30" xfId="42608"/>
    <cellStyle name="Title 2 2 2 2 2 2 5 2 2 2 2 2 31" xfId="42609"/>
    <cellStyle name="Title 2 2 2 2 2 2 5 2 2 2 2 2 32" xfId="42610"/>
    <cellStyle name="Title 2 2 2 2 2 2 5 2 2 2 2 2 33" xfId="42611"/>
    <cellStyle name="Title 2 2 2 2 2 2 5 2 2 2 2 2 34" xfId="42612"/>
    <cellStyle name="Title 2 2 2 2 2 2 5 2 2 2 2 2 35" xfId="42613"/>
    <cellStyle name="Title 2 2 2 2 2 2 5 2 2 2 2 2 36" xfId="42614"/>
    <cellStyle name="Title 2 2 2 2 2 2 5 2 2 2 2 2 37" xfId="42615"/>
    <cellStyle name="Title 2 2 2 2 2 2 5 2 2 2 2 2 38" xfId="42616"/>
    <cellStyle name="Title 2 2 2 2 2 2 5 2 2 2 2 2 39" xfId="42617"/>
    <cellStyle name="Title 2 2 2 2 2 2 5 2 2 2 2 2 4" xfId="42618"/>
    <cellStyle name="Title 2 2 2 2 2 2 5 2 2 2 2 2 40" xfId="42619"/>
    <cellStyle name="Title 2 2 2 2 2 2 5 2 2 2 2 2 41" xfId="42620"/>
    <cellStyle name="Title 2 2 2 2 2 2 5 2 2 2 2 2 42" xfId="42621"/>
    <cellStyle name="Title 2 2 2 2 2 2 5 2 2 2 2 2 43" xfId="42622"/>
    <cellStyle name="Title 2 2 2 2 2 2 5 2 2 2 2 2 44" xfId="42623"/>
    <cellStyle name="Title 2 2 2 2 2 2 5 2 2 2 2 2 45" xfId="42624"/>
    <cellStyle name="Title 2 2 2 2 2 2 5 2 2 2 2 2 46" xfId="42625"/>
    <cellStyle name="Title 2 2 2 2 2 2 5 2 2 2 2 2 47" xfId="42626"/>
    <cellStyle name="Title 2 2 2 2 2 2 5 2 2 2 2 2 48" xfId="42627"/>
    <cellStyle name="Title 2 2 2 2 2 2 5 2 2 2 2 2 49" xfId="42628"/>
    <cellStyle name="Title 2 2 2 2 2 2 5 2 2 2 2 2 5" xfId="42629"/>
    <cellStyle name="Title 2 2 2 2 2 2 5 2 2 2 2 2 50" xfId="42630"/>
    <cellStyle name="Title 2 2 2 2 2 2 5 2 2 2 2 2 51" xfId="42631"/>
    <cellStyle name="Title 2 2 2 2 2 2 5 2 2 2 2 2 52" xfId="42632"/>
    <cellStyle name="Title 2 2 2 2 2 2 5 2 2 2 2 2 53" xfId="42633"/>
    <cellStyle name="Title 2 2 2 2 2 2 5 2 2 2 2 2 54" xfId="42634"/>
    <cellStyle name="Title 2 2 2 2 2 2 5 2 2 2 2 2 55" xfId="42635"/>
    <cellStyle name="Title 2 2 2 2 2 2 5 2 2 2 2 2 56" xfId="42636"/>
    <cellStyle name="Title 2 2 2 2 2 2 5 2 2 2 2 2 57" xfId="42637"/>
    <cellStyle name="Title 2 2 2 2 2 2 5 2 2 2 2 2 58" xfId="42638"/>
    <cellStyle name="Title 2 2 2 2 2 2 5 2 2 2 2 2 59" xfId="42639"/>
    <cellStyle name="Title 2 2 2 2 2 2 5 2 2 2 2 2 6" xfId="42640"/>
    <cellStyle name="Title 2 2 2 2 2 2 5 2 2 2 2 2 60" xfId="42641"/>
    <cellStyle name="Title 2 2 2 2 2 2 5 2 2 2 2 2 61" xfId="42642"/>
    <cellStyle name="Title 2 2 2 2 2 2 5 2 2 2 2 2 62" xfId="42643"/>
    <cellStyle name="Title 2 2 2 2 2 2 5 2 2 2 2 2 63" xfId="42644"/>
    <cellStyle name="Title 2 2 2 2 2 2 5 2 2 2 2 2 64" xfId="42645"/>
    <cellStyle name="Title 2 2 2 2 2 2 5 2 2 2 2 2 65" xfId="42646"/>
    <cellStyle name="Title 2 2 2 2 2 2 5 2 2 2 2 2 66" xfId="42647"/>
    <cellStyle name="Title 2 2 2 2 2 2 5 2 2 2 2 2 67" xfId="42648"/>
    <cellStyle name="Title 2 2 2 2 2 2 5 2 2 2 2 2 68" xfId="42649"/>
    <cellStyle name="Title 2 2 2 2 2 2 5 2 2 2 2 2 69" xfId="42650"/>
    <cellStyle name="Title 2 2 2 2 2 2 5 2 2 2 2 2 7" xfId="42651"/>
    <cellStyle name="Title 2 2 2 2 2 2 5 2 2 2 2 2 70" xfId="42652"/>
    <cellStyle name="Title 2 2 2 2 2 2 5 2 2 2 2 2 71" xfId="42653"/>
    <cellStyle name="Title 2 2 2 2 2 2 5 2 2 2 2 2 72" xfId="42654"/>
    <cellStyle name="Title 2 2 2 2 2 2 5 2 2 2 2 2 73" xfId="42655"/>
    <cellStyle name="Title 2 2 2 2 2 2 5 2 2 2 2 2 74" xfId="42656"/>
    <cellStyle name="Title 2 2 2 2 2 2 5 2 2 2 2 2 8" xfId="42657"/>
    <cellStyle name="Title 2 2 2 2 2 2 5 2 2 2 2 2 9" xfId="42658"/>
    <cellStyle name="Title 2 2 2 2 2 2 5 2 2 2 2 20" xfId="42659"/>
    <cellStyle name="Title 2 2 2 2 2 2 5 2 2 2 2 21" xfId="42660"/>
    <cellStyle name="Title 2 2 2 2 2 2 5 2 2 2 2 22" xfId="42661"/>
    <cellStyle name="Title 2 2 2 2 2 2 5 2 2 2 2 23" xfId="42662"/>
    <cellStyle name="Title 2 2 2 2 2 2 5 2 2 2 2 24" xfId="42663"/>
    <cellStyle name="Title 2 2 2 2 2 2 5 2 2 2 2 25" xfId="42664"/>
    <cellStyle name="Title 2 2 2 2 2 2 5 2 2 2 2 26" xfId="42665"/>
    <cellStyle name="Title 2 2 2 2 2 2 5 2 2 2 2 27" xfId="42666"/>
    <cellStyle name="Title 2 2 2 2 2 2 5 2 2 2 2 28" xfId="42667"/>
    <cellStyle name="Title 2 2 2 2 2 2 5 2 2 2 2 29" xfId="42668"/>
    <cellStyle name="Title 2 2 2 2 2 2 5 2 2 2 2 3" xfId="42669"/>
    <cellStyle name="Title 2 2 2 2 2 2 5 2 2 2 2 3 2" xfId="42670"/>
    <cellStyle name="Title 2 2 2 2 2 2 5 2 2 2 2 30" xfId="42671"/>
    <cellStyle name="Title 2 2 2 2 2 2 5 2 2 2 2 31" xfId="42672"/>
    <cellStyle name="Title 2 2 2 2 2 2 5 2 2 2 2 32" xfId="42673"/>
    <cellStyle name="Title 2 2 2 2 2 2 5 2 2 2 2 33" xfId="42674"/>
    <cellStyle name="Title 2 2 2 2 2 2 5 2 2 2 2 34" xfId="42675"/>
    <cellStyle name="Title 2 2 2 2 2 2 5 2 2 2 2 35" xfId="42676"/>
    <cellStyle name="Title 2 2 2 2 2 2 5 2 2 2 2 36" xfId="42677"/>
    <cellStyle name="Title 2 2 2 2 2 2 5 2 2 2 2 37" xfId="42678"/>
    <cellStyle name="Title 2 2 2 2 2 2 5 2 2 2 2 38" xfId="42679"/>
    <cellStyle name="Title 2 2 2 2 2 2 5 2 2 2 2 39" xfId="42680"/>
    <cellStyle name="Title 2 2 2 2 2 2 5 2 2 2 2 4" xfId="42681"/>
    <cellStyle name="Title 2 2 2 2 2 2 5 2 2 2 2 40" xfId="42682"/>
    <cellStyle name="Title 2 2 2 2 2 2 5 2 2 2 2 41" xfId="42683"/>
    <cellStyle name="Title 2 2 2 2 2 2 5 2 2 2 2 42" xfId="42684"/>
    <cellStyle name="Title 2 2 2 2 2 2 5 2 2 2 2 43" xfId="42685"/>
    <cellStyle name="Title 2 2 2 2 2 2 5 2 2 2 2 44" xfId="42686"/>
    <cellStyle name="Title 2 2 2 2 2 2 5 2 2 2 2 45" xfId="42687"/>
    <cellStyle name="Title 2 2 2 2 2 2 5 2 2 2 2 46" xfId="42688"/>
    <cellStyle name="Title 2 2 2 2 2 2 5 2 2 2 2 47" xfId="42689"/>
    <cellStyle name="Title 2 2 2 2 2 2 5 2 2 2 2 48" xfId="42690"/>
    <cellStyle name="Title 2 2 2 2 2 2 5 2 2 2 2 49" xfId="42691"/>
    <cellStyle name="Title 2 2 2 2 2 2 5 2 2 2 2 5" xfId="42692"/>
    <cellStyle name="Title 2 2 2 2 2 2 5 2 2 2 2 50" xfId="42693"/>
    <cellStyle name="Title 2 2 2 2 2 2 5 2 2 2 2 51" xfId="42694"/>
    <cellStyle name="Title 2 2 2 2 2 2 5 2 2 2 2 52" xfId="42695"/>
    <cellStyle name="Title 2 2 2 2 2 2 5 2 2 2 2 53" xfId="42696"/>
    <cellStyle name="Title 2 2 2 2 2 2 5 2 2 2 2 54" xfId="42697"/>
    <cellStyle name="Title 2 2 2 2 2 2 5 2 2 2 2 55" xfId="42698"/>
    <cellStyle name="Title 2 2 2 2 2 2 5 2 2 2 2 56" xfId="42699"/>
    <cellStyle name="Title 2 2 2 2 2 2 5 2 2 2 2 57" xfId="42700"/>
    <cellStyle name="Title 2 2 2 2 2 2 5 2 2 2 2 58" xfId="42701"/>
    <cellStyle name="Title 2 2 2 2 2 2 5 2 2 2 2 59" xfId="42702"/>
    <cellStyle name="Title 2 2 2 2 2 2 5 2 2 2 2 6" xfId="42703"/>
    <cellStyle name="Title 2 2 2 2 2 2 5 2 2 2 2 60" xfId="42704"/>
    <cellStyle name="Title 2 2 2 2 2 2 5 2 2 2 2 61" xfId="42705"/>
    <cellStyle name="Title 2 2 2 2 2 2 5 2 2 2 2 62" xfId="42706"/>
    <cellStyle name="Title 2 2 2 2 2 2 5 2 2 2 2 63" xfId="42707"/>
    <cellStyle name="Title 2 2 2 2 2 2 5 2 2 2 2 64" xfId="42708"/>
    <cellStyle name="Title 2 2 2 2 2 2 5 2 2 2 2 65" xfId="42709"/>
    <cellStyle name="Title 2 2 2 2 2 2 5 2 2 2 2 66" xfId="42710"/>
    <cellStyle name="Title 2 2 2 2 2 2 5 2 2 2 2 67" xfId="42711"/>
    <cellStyle name="Title 2 2 2 2 2 2 5 2 2 2 2 68" xfId="42712"/>
    <cellStyle name="Title 2 2 2 2 2 2 5 2 2 2 2 69" xfId="42713"/>
    <cellStyle name="Title 2 2 2 2 2 2 5 2 2 2 2 7" xfId="42714"/>
    <cellStyle name="Title 2 2 2 2 2 2 5 2 2 2 2 70" xfId="42715"/>
    <cellStyle name="Title 2 2 2 2 2 2 5 2 2 2 2 71" xfId="42716"/>
    <cellStyle name="Title 2 2 2 2 2 2 5 2 2 2 2 72" xfId="42717"/>
    <cellStyle name="Title 2 2 2 2 2 2 5 2 2 2 2 73" xfId="42718"/>
    <cellStyle name="Title 2 2 2 2 2 2 5 2 2 2 2 74" xfId="42719"/>
    <cellStyle name="Title 2 2 2 2 2 2 5 2 2 2 2 8" xfId="42720"/>
    <cellStyle name="Title 2 2 2 2 2 2 5 2 2 2 2 9" xfId="42721"/>
    <cellStyle name="Title 2 2 2 2 2 2 5 2 2 2 20" xfId="42722"/>
    <cellStyle name="Title 2 2 2 2 2 2 5 2 2 2 21" xfId="42723"/>
    <cellStyle name="Title 2 2 2 2 2 2 5 2 2 2 22" xfId="42724"/>
    <cellStyle name="Title 2 2 2 2 2 2 5 2 2 2 23" xfId="42725"/>
    <cellStyle name="Title 2 2 2 2 2 2 5 2 2 2 24" xfId="42726"/>
    <cellStyle name="Title 2 2 2 2 2 2 5 2 2 2 25" xfId="42727"/>
    <cellStyle name="Title 2 2 2 2 2 2 5 2 2 2 26" xfId="42728"/>
    <cellStyle name="Title 2 2 2 2 2 2 5 2 2 2 27" xfId="42729"/>
    <cellStyle name="Title 2 2 2 2 2 2 5 2 2 2 28" xfId="42730"/>
    <cellStyle name="Title 2 2 2 2 2 2 5 2 2 2 29" xfId="42731"/>
    <cellStyle name="Title 2 2 2 2 2 2 5 2 2 2 3" xfId="42732"/>
    <cellStyle name="Title 2 2 2 2 2 2 5 2 2 2 3 2" xfId="42733"/>
    <cellStyle name="Title 2 2 2 2 2 2 5 2 2 2 30" xfId="42734"/>
    <cellStyle name="Title 2 2 2 2 2 2 5 2 2 2 31" xfId="42735"/>
    <cellStyle name="Title 2 2 2 2 2 2 5 2 2 2 32" xfId="42736"/>
    <cellStyle name="Title 2 2 2 2 2 2 5 2 2 2 33" xfId="42737"/>
    <cellStyle name="Title 2 2 2 2 2 2 5 2 2 2 34" xfId="42738"/>
    <cellStyle name="Title 2 2 2 2 2 2 5 2 2 2 35" xfId="42739"/>
    <cellStyle name="Title 2 2 2 2 2 2 5 2 2 2 36" xfId="42740"/>
    <cellStyle name="Title 2 2 2 2 2 2 5 2 2 2 37" xfId="42741"/>
    <cellStyle name="Title 2 2 2 2 2 2 5 2 2 2 38" xfId="42742"/>
    <cellStyle name="Title 2 2 2 2 2 2 5 2 2 2 39" xfId="42743"/>
    <cellStyle name="Title 2 2 2 2 2 2 5 2 2 2 4" xfId="42744"/>
    <cellStyle name="Title 2 2 2 2 2 2 5 2 2 2 40" xfId="42745"/>
    <cellStyle name="Title 2 2 2 2 2 2 5 2 2 2 41" xfId="42746"/>
    <cellStyle name="Title 2 2 2 2 2 2 5 2 2 2 42" xfId="42747"/>
    <cellStyle name="Title 2 2 2 2 2 2 5 2 2 2 43" xfId="42748"/>
    <cellStyle name="Title 2 2 2 2 2 2 5 2 2 2 44" xfId="42749"/>
    <cellStyle name="Title 2 2 2 2 2 2 5 2 2 2 45" xfId="42750"/>
    <cellStyle name="Title 2 2 2 2 2 2 5 2 2 2 46" xfId="42751"/>
    <cellStyle name="Title 2 2 2 2 2 2 5 2 2 2 47" xfId="42752"/>
    <cellStyle name="Title 2 2 2 2 2 2 5 2 2 2 48" xfId="42753"/>
    <cellStyle name="Title 2 2 2 2 2 2 5 2 2 2 49" xfId="42754"/>
    <cellStyle name="Title 2 2 2 2 2 2 5 2 2 2 5" xfId="42755"/>
    <cellStyle name="Title 2 2 2 2 2 2 5 2 2 2 50" xfId="42756"/>
    <cellStyle name="Title 2 2 2 2 2 2 5 2 2 2 51" xfId="42757"/>
    <cellStyle name="Title 2 2 2 2 2 2 5 2 2 2 52" xfId="42758"/>
    <cellStyle name="Title 2 2 2 2 2 2 5 2 2 2 53" xfId="42759"/>
    <cellStyle name="Title 2 2 2 2 2 2 5 2 2 2 54" xfId="42760"/>
    <cellStyle name="Title 2 2 2 2 2 2 5 2 2 2 55" xfId="42761"/>
    <cellStyle name="Title 2 2 2 2 2 2 5 2 2 2 56" xfId="42762"/>
    <cellStyle name="Title 2 2 2 2 2 2 5 2 2 2 57" xfId="42763"/>
    <cellStyle name="Title 2 2 2 2 2 2 5 2 2 2 58" xfId="42764"/>
    <cellStyle name="Title 2 2 2 2 2 2 5 2 2 2 59" xfId="42765"/>
    <cellStyle name="Title 2 2 2 2 2 2 5 2 2 2 6" xfId="42766"/>
    <cellStyle name="Title 2 2 2 2 2 2 5 2 2 2 60" xfId="42767"/>
    <cellStyle name="Title 2 2 2 2 2 2 5 2 2 2 61" xfId="42768"/>
    <cellStyle name="Title 2 2 2 2 2 2 5 2 2 2 62" xfId="42769"/>
    <cellStyle name="Title 2 2 2 2 2 2 5 2 2 2 63" xfId="42770"/>
    <cellStyle name="Title 2 2 2 2 2 2 5 2 2 2 64" xfId="42771"/>
    <cellStyle name="Title 2 2 2 2 2 2 5 2 2 2 65" xfId="42772"/>
    <cellStyle name="Title 2 2 2 2 2 2 5 2 2 2 66" xfId="42773"/>
    <cellStyle name="Title 2 2 2 2 2 2 5 2 2 2 67" xfId="42774"/>
    <cellStyle name="Title 2 2 2 2 2 2 5 2 2 2 68" xfId="42775"/>
    <cellStyle name="Title 2 2 2 2 2 2 5 2 2 2 69" xfId="42776"/>
    <cellStyle name="Title 2 2 2 2 2 2 5 2 2 2 7" xfId="42777"/>
    <cellStyle name="Title 2 2 2 2 2 2 5 2 2 2 70" xfId="42778"/>
    <cellStyle name="Title 2 2 2 2 2 2 5 2 2 2 71" xfId="42779"/>
    <cellStyle name="Title 2 2 2 2 2 2 5 2 2 2 72" xfId="42780"/>
    <cellStyle name="Title 2 2 2 2 2 2 5 2 2 2 73" xfId="42781"/>
    <cellStyle name="Title 2 2 2 2 2 2 5 2 2 2 74" xfId="42782"/>
    <cellStyle name="Title 2 2 2 2 2 2 5 2 2 2 75" xfId="42783"/>
    <cellStyle name="Title 2 2 2 2 2 2 5 2 2 2 76" xfId="42784"/>
    <cellStyle name="Title 2 2 2 2 2 2 5 2 2 2 77" xfId="42785"/>
    <cellStyle name="Title 2 2 2 2 2 2 5 2 2 2 78" xfId="42786"/>
    <cellStyle name="Title 2 2 2 2 2 2 5 2 2 2 79" xfId="42787"/>
    <cellStyle name="Title 2 2 2 2 2 2 5 2 2 2 8" xfId="42788"/>
    <cellStyle name="Title 2 2 2 2 2 2 5 2 2 2 80" xfId="42789"/>
    <cellStyle name="Title 2 2 2 2 2 2 5 2 2 2 81" xfId="42790"/>
    <cellStyle name="Title 2 2 2 2 2 2 5 2 2 2 82" xfId="42791"/>
    <cellStyle name="Title 2 2 2 2 2 2 5 2 2 2 83" xfId="42792"/>
    <cellStyle name="Title 2 2 2 2 2 2 5 2 2 2 84" xfId="42793"/>
    <cellStyle name="Title 2 2 2 2 2 2 5 2 2 2 85" xfId="42794"/>
    <cellStyle name="Title 2 2 2 2 2 2 5 2 2 2 86" xfId="42795"/>
    <cellStyle name="Title 2 2 2 2 2 2 5 2 2 2 87" xfId="42796"/>
    <cellStyle name="Title 2 2 2 2 2 2 5 2 2 2 88" xfId="42797"/>
    <cellStyle name="Title 2 2 2 2 2 2 5 2 2 2 9" xfId="42798"/>
    <cellStyle name="Title 2 2 2 2 2 2 5 2 2 20" xfId="42799"/>
    <cellStyle name="Title 2 2 2 2 2 2 5 2 2 21" xfId="42800"/>
    <cellStyle name="Title 2 2 2 2 2 2 5 2 2 22" xfId="42801"/>
    <cellStyle name="Title 2 2 2 2 2 2 5 2 2 23" xfId="42802"/>
    <cellStyle name="Title 2 2 2 2 2 2 5 2 2 24" xfId="42803"/>
    <cellStyle name="Title 2 2 2 2 2 2 5 2 2 25" xfId="42804"/>
    <cellStyle name="Title 2 2 2 2 2 2 5 2 2 26" xfId="42805"/>
    <cellStyle name="Title 2 2 2 2 2 2 5 2 2 27" xfId="42806"/>
    <cellStyle name="Title 2 2 2 2 2 2 5 2 2 28" xfId="42807"/>
    <cellStyle name="Title 2 2 2 2 2 2 5 2 2 29" xfId="42808"/>
    <cellStyle name="Title 2 2 2 2 2 2 5 2 2 3" xfId="42809"/>
    <cellStyle name="Title 2 2 2 2 2 2 5 2 2 3 2" xfId="42810"/>
    <cellStyle name="Title 2 2 2 2 2 2 5 2 2 30" xfId="42811"/>
    <cellStyle name="Title 2 2 2 2 2 2 5 2 2 31" xfId="42812"/>
    <cellStyle name="Title 2 2 2 2 2 2 5 2 2 32" xfId="42813"/>
    <cellStyle name="Title 2 2 2 2 2 2 5 2 2 33" xfId="42814"/>
    <cellStyle name="Title 2 2 2 2 2 2 5 2 2 34" xfId="42815"/>
    <cellStyle name="Title 2 2 2 2 2 2 5 2 2 35" xfId="42816"/>
    <cellStyle name="Title 2 2 2 2 2 2 5 2 2 36" xfId="42817"/>
    <cellStyle name="Title 2 2 2 2 2 2 5 2 2 37" xfId="42818"/>
    <cellStyle name="Title 2 2 2 2 2 2 5 2 2 38" xfId="42819"/>
    <cellStyle name="Title 2 2 2 2 2 2 5 2 2 39" xfId="42820"/>
    <cellStyle name="Title 2 2 2 2 2 2 5 2 2 4" xfId="42821"/>
    <cellStyle name="Title 2 2 2 2 2 2 5 2 2 40" xfId="42822"/>
    <cellStyle name="Title 2 2 2 2 2 2 5 2 2 41" xfId="42823"/>
    <cellStyle name="Title 2 2 2 2 2 2 5 2 2 42" xfId="42824"/>
    <cellStyle name="Title 2 2 2 2 2 2 5 2 2 43" xfId="42825"/>
    <cellStyle name="Title 2 2 2 2 2 2 5 2 2 44" xfId="42826"/>
    <cellStyle name="Title 2 2 2 2 2 2 5 2 2 45" xfId="42827"/>
    <cellStyle name="Title 2 2 2 2 2 2 5 2 2 46" xfId="42828"/>
    <cellStyle name="Title 2 2 2 2 2 2 5 2 2 47" xfId="42829"/>
    <cellStyle name="Title 2 2 2 2 2 2 5 2 2 48" xfId="42830"/>
    <cellStyle name="Title 2 2 2 2 2 2 5 2 2 49" xfId="42831"/>
    <cellStyle name="Title 2 2 2 2 2 2 5 2 2 5" xfId="42832"/>
    <cellStyle name="Title 2 2 2 2 2 2 5 2 2 50" xfId="42833"/>
    <cellStyle name="Title 2 2 2 2 2 2 5 2 2 51" xfId="42834"/>
    <cellStyle name="Title 2 2 2 2 2 2 5 2 2 52" xfId="42835"/>
    <cellStyle name="Title 2 2 2 2 2 2 5 2 2 53" xfId="42836"/>
    <cellStyle name="Title 2 2 2 2 2 2 5 2 2 54" xfId="42837"/>
    <cellStyle name="Title 2 2 2 2 2 2 5 2 2 55" xfId="42838"/>
    <cellStyle name="Title 2 2 2 2 2 2 5 2 2 56" xfId="42839"/>
    <cellStyle name="Title 2 2 2 2 2 2 5 2 2 57" xfId="42840"/>
    <cellStyle name="Title 2 2 2 2 2 2 5 2 2 58" xfId="42841"/>
    <cellStyle name="Title 2 2 2 2 2 2 5 2 2 59" xfId="42842"/>
    <cellStyle name="Title 2 2 2 2 2 2 5 2 2 6" xfId="42843"/>
    <cellStyle name="Title 2 2 2 2 2 2 5 2 2 60" xfId="42844"/>
    <cellStyle name="Title 2 2 2 2 2 2 5 2 2 61" xfId="42845"/>
    <cellStyle name="Title 2 2 2 2 2 2 5 2 2 62" xfId="42846"/>
    <cellStyle name="Title 2 2 2 2 2 2 5 2 2 63" xfId="42847"/>
    <cellStyle name="Title 2 2 2 2 2 2 5 2 2 64" xfId="42848"/>
    <cellStyle name="Title 2 2 2 2 2 2 5 2 2 65" xfId="42849"/>
    <cellStyle name="Title 2 2 2 2 2 2 5 2 2 66" xfId="42850"/>
    <cellStyle name="Title 2 2 2 2 2 2 5 2 2 67" xfId="42851"/>
    <cellStyle name="Title 2 2 2 2 2 2 5 2 2 68" xfId="42852"/>
    <cellStyle name="Title 2 2 2 2 2 2 5 2 2 69" xfId="42853"/>
    <cellStyle name="Title 2 2 2 2 2 2 5 2 2 7" xfId="42854"/>
    <cellStyle name="Title 2 2 2 2 2 2 5 2 2 70" xfId="42855"/>
    <cellStyle name="Title 2 2 2 2 2 2 5 2 2 71" xfId="42856"/>
    <cellStyle name="Title 2 2 2 2 2 2 5 2 2 72" xfId="42857"/>
    <cellStyle name="Title 2 2 2 2 2 2 5 2 2 73" xfId="42858"/>
    <cellStyle name="Title 2 2 2 2 2 2 5 2 2 74" xfId="42859"/>
    <cellStyle name="Title 2 2 2 2 2 2 5 2 2 75" xfId="42860"/>
    <cellStyle name="Title 2 2 2 2 2 2 5 2 2 76" xfId="42861"/>
    <cellStyle name="Title 2 2 2 2 2 2 5 2 2 77" xfId="42862"/>
    <cellStyle name="Title 2 2 2 2 2 2 5 2 2 78" xfId="42863"/>
    <cellStyle name="Title 2 2 2 2 2 2 5 2 2 79" xfId="42864"/>
    <cellStyle name="Title 2 2 2 2 2 2 5 2 2 8" xfId="42865"/>
    <cellStyle name="Title 2 2 2 2 2 2 5 2 2 80" xfId="42866"/>
    <cellStyle name="Title 2 2 2 2 2 2 5 2 2 81" xfId="42867"/>
    <cellStyle name="Title 2 2 2 2 2 2 5 2 2 82" xfId="42868"/>
    <cellStyle name="Title 2 2 2 2 2 2 5 2 2 83" xfId="42869"/>
    <cellStyle name="Title 2 2 2 2 2 2 5 2 2 84" xfId="42870"/>
    <cellStyle name="Title 2 2 2 2 2 2 5 2 2 85" xfId="42871"/>
    <cellStyle name="Title 2 2 2 2 2 2 5 2 2 86" xfId="42872"/>
    <cellStyle name="Title 2 2 2 2 2 2 5 2 2 87" xfId="42873"/>
    <cellStyle name="Title 2 2 2 2 2 2 5 2 2 88" xfId="42874"/>
    <cellStyle name="Title 2 2 2 2 2 2 5 2 2 9" xfId="42875"/>
    <cellStyle name="Title 2 2 2 2 2 2 5 2 20" xfId="42876"/>
    <cellStyle name="Title 2 2 2 2 2 2 5 2 21" xfId="42877"/>
    <cellStyle name="Title 2 2 2 2 2 2 5 2 22" xfId="42878"/>
    <cellStyle name="Title 2 2 2 2 2 2 5 2 23" xfId="42879"/>
    <cellStyle name="Title 2 2 2 2 2 2 5 2 24" xfId="42880"/>
    <cellStyle name="Title 2 2 2 2 2 2 5 2 25" xfId="42881"/>
    <cellStyle name="Title 2 2 2 2 2 2 5 2 26" xfId="42882"/>
    <cellStyle name="Title 2 2 2 2 2 2 5 2 27" xfId="42883"/>
    <cellStyle name="Title 2 2 2 2 2 2 5 2 28" xfId="42884"/>
    <cellStyle name="Title 2 2 2 2 2 2 5 2 29" xfId="42885"/>
    <cellStyle name="Title 2 2 2 2 2 2 5 2 3" xfId="42886"/>
    <cellStyle name="Title 2 2 2 2 2 2 5 2 30" xfId="42887"/>
    <cellStyle name="Title 2 2 2 2 2 2 5 2 31" xfId="42888"/>
    <cellStyle name="Title 2 2 2 2 2 2 5 2 32" xfId="42889"/>
    <cellStyle name="Title 2 2 2 2 2 2 5 2 33" xfId="42890"/>
    <cellStyle name="Title 2 2 2 2 2 2 5 2 34" xfId="42891"/>
    <cellStyle name="Title 2 2 2 2 2 2 5 2 35" xfId="42892"/>
    <cellStyle name="Title 2 2 2 2 2 2 5 2 36" xfId="42893"/>
    <cellStyle name="Title 2 2 2 2 2 2 5 2 37" xfId="42894"/>
    <cellStyle name="Title 2 2 2 2 2 2 5 2 38" xfId="42895"/>
    <cellStyle name="Title 2 2 2 2 2 2 5 2 39" xfId="42896"/>
    <cellStyle name="Title 2 2 2 2 2 2 5 2 4" xfId="42897"/>
    <cellStyle name="Title 2 2 2 2 2 2 5 2 40" xfId="42898"/>
    <cellStyle name="Title 2 2 2 2 2 2 5 2 41" xfId="42899"/>
    <cellStyle name="Title 2 2 2 2 2 2 5 2 42" xfId="42900"/>
    <cellStyle name="Title 2 2 2 2 2 2 5 2 43" xfId="42901"/>
    <cellStyle name="Title 2 2 2 2 2 2 5 2 44" xfId="42902"/>
    <cellStyle name="Title 2 2 2 2 2 2 5 2 45" xfId="42903"/>
    <cellStyle name="Title 2 2 2 2 2 2 5 2 46" xfId="42904"/>
    <cellStyle name="Title 2 2 2 2 2 2 5 2 47" xfId="42905"/>
    <cellStyle name="Title 2 2 2 2 2 2 5 2 48" xfId="42906"/>
    <cellStyle name="Title 2 2 2 2 2 2 5 2 49" xfId="42907"/>
    <cellStyle name="Title 2 2 2 2 2 2 5 2 5" xfId="42908"/>
    <cellStyle name="Title 2 2 2 2 2 2 5 2 50" xfId="42909"/>
    <cellStyle name="Title 2 2 2 2 2 2 5 2 51" xfId="42910"/>
    <cellStyle name="Title 2 2 2 2 2 2 5 2 52" xfId="42911"/>
    <cellStyle name="Title 2 2 2 2 2 2 5 2 53" xfId="42912"/>
    <cellStyle name="Title 2 2 2 2 2 2 5 2 54" xfId="42913"/>
    <cellStyle name="Title 2 2 2 2 2 2 5 2 55" xfId="42914"/>
    <cellStyle name="Title 2 2 2 2 2 2 5 2 56" xfId="42915"/>
    <cellStyle name="Title 2 2 2 2 2 2 5 2 57" xfId="42916"/>
    <cellStyle name="Title 2 2 2 2 2 2 5 2 58" xfId="42917"/>
    <cellStyle name="Title 2 2 2 2 2 2 5 2 59" xfId="42918"/>
    <cellStyle name="Title 2 2 2 2 2 2 5 2 6" xfId="42919"/>
    <cellStyle name="Title 2 2 2 2 2 2 5 2 60" xfId="42920"/>
    <cellStyle name="Title 2 2 2 2 2 2 5 2 61" xfId="42921"/>
    <cellStyle name="Title 2 2 2 2 2 2 5 2 62" xfId="42922"/>
    <cellStyle name="Title 2 2 2 2 2 2 5 2 63" xfId="42923"/>
    <cellStyle name="Title 2 2 2 2 2 2 5 2 64" xfId="42924"/>
    <cellStyle name="Title 2 2 2 2 2 2 5 2 65" xfId="42925"/>
    <cellStyle name="Title 2 2 2 2 2 2 5 2 66" xfId="42926"/>
    <cellStyle name="Title 2 2 2 2 2 2 5 2 67" xfId="42927"/>
    <cellStyle name="Title 2 2 2 2 2 2 5 2 68" xfId="42928"/>
    <cellStyle name="Title 2 2 2 2 2 2 5 2 69" xfId="42929"/>
    <cellStyle name="Title 2 2 2 2 2 2 5 2 7" xfId="42930"/>
    <cellStyle name="Title 2 2 2 2 2 2 5 2 70" xfId="42931"/>
    <cellStyle name="Title 2 2 2 2 2 2 5 2 71" xfId="42932"/>
    <cellStyle name="Title 2 2 2 2 2 2 5 2 72" xfId="42933"/>
    <cellStyle name="Title 2 2 2 2 2 2 5 2 73" xfId="42934"/>
    <cellStyle name="Title 2 2 2 2 2 2 5 2 74" xfId="42935"/>
    <cellStyle name="Title 2 2 2 2 2 2 5 2 75" xfId="42936"/>
    <cellStyle name="Title 2 2 2 2 2 2 5 2 76" xfId="42937"/>
    <cellStyle name="Title 2 2 2 2 2 2 5 2 77" xfId="42938"/>
    <cellStyle name="Title 2 2 2 2 2 2 5 2 78" xfId="42939"/>
    <cellStyle name="Title 2 2 2 2 2 2 5 2 79" xfId="42940"/>
    <cellStyle name="Title 2 2 2 2 2 2 5 2 8" xfId="42941"/>
    <cellStyle name="Title 2 2 2 2 2 2 5 2 80" xfId="42942"/>
    <cellStyle name="Title 2 2 2 2 2 2 5 2 81" xfId="42943"/>
    <cellStyle name="Title 2 2 2 2 2 2 5 2 82" xfId="42944"/>
    <cellStyle name="Title 2 2 2 2 2 2 5 2 83" xfId="42945"/>
    <cellStyle name="Title 2 2 2 2 2 2 5 2 84" xfId="42946"/>
    <cellStyle name="Title 2 2 2 2 2 2 5 2 85" xfId="42947"/>
    <cellStyle name="Title 2 2 2 2 2 2 5 2 86" xfId="42948"/>
    <cellStyle name="Title 2 2 2 2 2 2 5 2 87" xfId="42949"/>
    <cellStyle name="Title 2 2 2 2 2 2 5 2 88" xfId="42950"/>
    <cellStyle name="Title 2 2 2 2 2 2 5 2 89" xfId="42951"/>
    <cellStyle name="Title 2 2 2 2 2 2 5 2 9" xfId="42952"/>
    <cellStyle name="Title 2 2 2 2 2 2 5 2 90" xfId="42953"/>
    <cellStyle name="Title 2 2 2 2 2 2 5 2 91" xfId="42954"/>
    <cellStyle name="Title 2 2 2 2 2 2 5 2 92" xfId="42955"/>
    <cellStyle name="Title 2 2 2 2 2 2 5 2 93" xfId="42956"/>
    <cellStyle name="Title 2 2 2 2 2 2 5 2 94" xfId="42957"/>
    <cellStyle name="Title 2 2 2 2 2 2 5 2 95" xfId="42958"/>
    <cellStyle name="Title 2 2 2 2 2 2 5 2 96" xfId="42959"/>
    <cellStyle name="Title 2 2 2 2 2 2 5 2 97" xfId="42960"/>
    <cellStyle name="Title 2 2 2 2 2 2 5 2 98" xfId="42961"/>
    <cellStyle name="Title 2 2 2 2 2 2 5 20" xfId="42962"/>
    <cellStyle name="Title 2 2 2 2 2 2 5 21" xfId="42963"/>
    <cellStyle name="Title 2 2 2 2 2 2 5 22" xfId="42964"/>
    <cellStyle name="Title 2 2 2 2 2 2 5 23" xfId="42965"/>
    <cellStyle name="Title 2 2 2 2 2 2 5 24" xfId="42966"/>
    <cellStyle name="Title 2 2 2 2 2 2 5 25" xfId="42967"/>
    <cellStyle name="Title 2 2 2 2 2 2 5 25 2" xfId="42968"/>
    <cellStyle name="Title 2 2 2 2 2 2 5 26" xfId="42969"/>
    <cellStyle name="Title 2 2 2 2 2 2 5 27" xfId="42970"/>
    <cellStyle name="Title 2 2 2 2 2 2 5 28" xfId="42971"/>
    <cellStyle name="Title 2 2 2 2 2 2 5 29" xfId="42972"/>
    <cellStyle name="Title 2 2 2 2 2 2 5 3" xfId="42973"/>
    <cellStyle name="Title 2 2 2 2 2 2 5 30" xfId="42974"/>
    <cellStyle name="Title 2 2 2 2 2 2 5 31" xfId="42975"/>
    <cellStyle name="Title 2 2 2 2 2 2 5 32" xfId="42976"/>
    <cellStyle name="Title 2 2 2 2 2 2 5 33" xfId="42977"/>
    <cellStyle name="Title 2 2 2 2 2 2 5 34" xfId="42978"/>
    <cellStyle name="Title 2 2 2 2 2 2 5 35" xfId="42979"/>
    <cellStyle name="Title 2 2 2 2 2 2 5 36" xfId="42980"/>
    <cellStyle name="Title 2 2 2 2 2 2 5 37" xfId="42981"/>
    <cellStyle name="Title 2 2 2 2 2 2 5 38" xfId="42982"/>
    <cellStyle name="Title 2 2 2 2 2 2 5 39" xfId="42983"/>
    <cellStyle name="Title 2 2 2 2 2 2 5 4" xfId="42984"/>
    <cellStyle name="Title 2 2 2 2 2 2 5 4 10" xfId="42985"/>
    <cellStyle name="Title 2 2 2 2 2 2 5 4 11" xfId="42986"/>
    <cellStyle name="Title 2 2 2 2 2 2 5 4 12" xfId="42987"/>
    <cellStyle name="Title 2 2 2 2 2 2 5 4 13" xfId="42988"/>
    <cellStyle name="Title 2 2 2 2 2 2 5 4 14" xfId="42989"/>
    <cellStyle name="Title 2 2 2 2 2 2 5 4 15" xfId="42990"/>
    <cellStyle name="Title 2 2 2 2 2 2 5 4 16" xfId="42991"/>
    <cellStyle name="Title 2 2 2 2 2 2 5 4 17" xfId="42992"/>
    <cellStyle name="Title 2 2 2 2 2 2 5 4 18" xfId="42993"/>
    <cellStyle name="Title 2 2 2 2 2 2 5 4 19" xfId="42994"/>
    <cellStyle name="Title 2 2 2 2 2 2 5 4 2" xfId="42995"/>
    <cellStyle name="Title 2 2 2 2 2 2 5 4 2 10" xfId="42996"/>
    <cellStyle name="Title 2 2 2 2 2 2 5 4 2 11" xfId="42997"/>
    <cellStyle name="Title 2 2 2 2 2 2 5 4 2 12" xfId="42998"/>
    <cellStyle name="Title 2 2 2 2 2 2 5 4 2 13" xfId="42999"/>
    <cellStyle name="Title 2 2 2 2 2 2 5 4 2 14" xfId="43000"/>
    <cellStyle name="Title 2 2 2 2 2 2 5 4 2 15" xfId="43001"/>
    <cellStyle name="Title 2 2 2 2 2 2 5 4 2 16" xfId="43002"/>
    <cellStyle name="Title 2 2 2 2 2 2 5 4 2 17" xfId="43003"/>
    <cellStyle name="Title 2 2 2 2 2 2 5 4 2 18" xfId="43004"/>
    <cellStyle name="Title 2 2 2 2 2 2 5 4 2 19" xfId="43005"/>
    <cellStyle name="Title 2 2 2 2 2 2 5 4 2 2" xfId="43006"/>
    <cellStyle name="Title 2 2 2 2 2 2 5 4 2 2 2" xfId="43007"/>
    <cellStyle name="Title 2 2 2 2 2 2 5 4 2 20" xfId="43008"/>
    <cellStyle name="Title 2 2 2 2 2 2 5 4 2 21" xfId="43009"/>
    <cellStyle name="Title 2 2 2 2 2 2 5 4 2 22" xfId="43010"/>
    <cellStyle name="Title 2 2 2 2 2 2 5 4 2 23" xfId="43011"/>
    <cellStyle name="Title 2 2 2 2 2 2 5 4 2 24" xfId="43012"/>
    <cellStyle name="Title 2 2 2 2 2 2 5 4 2 25" xfId="43013"/>
    <cellStyle name="Title 2 2 2 2 2 2 5 4 2 26" xfId="43014"/>
    <cellStyle name="Title 2 2 2 2 2 2 5 4 2 27" xfId="43015"/>
    <cellStyle name="Title 2 2 2 2 2 2 5 4 2 28" xfId="43016"/>
    <cellStyle name="Title 2 2 2 2 2 2 5 4 2 29" xfId="43017"/>
    <cellStyle name="Title 2 2 2 2 2 2 5 4 2 3" xfId="43018"/>
    <cellStyle name="Title 2 2 2 2 2 2 5 4 2 30" xfId="43019"/>
    <cellStyle name="Title 2 2 2 2 2 2 5 4 2 31" xfId="43020"/>
    <cellStyle name="Title 2 2 2 2 2 2 5 4 2 32" xfId="43021"/>
    <cellStyle name="Title 2 2 2 2 2 2 5 4 2 33" xfId="43022"/>
    <cellStyle name="Title 2 2 2 2 2 2 5 4 2 34" xfId="43023"/>
    <cellStyle name="Title 2 2 2 2 2 2 5 4 2 35" xfId="43024"/>
    <cellStyle name="Title 2 2 2 2 2 2 5 4 2 36" xfId="43025"/>
    <cellStyle name="Title 2 2 2 2 2 2 5 4 2 37" xfId="43026"/>
    <cellStyle name="Title 2 2 2 2 2 2 5 4 2 38" xfId="43027"/>
    <cellStyle name="Title 2 2 2 2 2 2 5 4 2 39" xfId="43028"/>
    <cellStyle name="Title 2 2 2 2 2 2 5 4 2 4" xfId="43029"/>
    <cellStyle name="Title 2 2 2 2 2 2 5 4 2 40" xfId="43030"/>
    <cellStyle name="Title 2 2 2 2 2 2 5 4 2 41" xfId="43031"/>
    <cellStyle name="Title 2 2 2 2 2 2 5 4 2 42" xfId="43032"/>
    <cellStyle name="Title 2 2 2 2 2 2 5 4 2 43" xfId="43033"/>
    <cellStyle name="Title 2 2 2 2 2 2 5 4 2 44" xfId="43034"/>
    <cellStyle name="Title 2 2 2 2 2 2 5 4 2 45" xfId="43035"/>
    <cellStyle name="Title 2 2 2 2 2 2 5 4 2 46" xfId="43036"/>
    <cellStyle name="Title 2 2 2 2 2 2 5 4 2 47" xfId="43037"/>
    <cellStyle name="Title 2 2 2 2 2 2 5 4 2 48" xfId="43038"/>
    <cellStyle name="Title 2 2 2 2 2 2 5 4 2 49" xfId="43039"/>
    <cellStyle name="Title 2 2 2 2 2 2 5 4 2 5" xfId="43040"/>
    <cellStyle name="Title 2 2 2 2 2 2 5 4 2 50" xfId="43041"/>
    <cellStyle name="Title 2 2 2 2 2 2 5 4 2 51" xfId="43042"/>
    <cellStyle name="Title 2 2 2 2 2 2 5 4 2 52" xfId="43043"/>
    <cellStyle name="Title 2 2 2 2 2 2 5 4 2 53" xfId="43044"/>
    <cellStyle name="Title 2 2 2 2 2 2 5 4 2 54" xfId="43045"/>
    <cellStyle name="Title 2 2 2 2 2 2 5 4 2 55" xfId="43046"/>
    <cellStyle name="Title 2 2 2 2 2 2 5 4 2 56" xfId="43047"/>
    <cellStyle name="Title 2 2 2 2 2 2 5 4 2 57" xfId="43048"/>
    <cellStyle name="Title 2 2 2 2 2 2 5 4 2 58" xfId="43049"/>
    <cellStyle name="Title 2 2 2 2 2 2 5 4 2 59" xfId="43050"/>
    <cellStyle name="Title 2 2 2 2 2 2 5 4 2 6" xfId="43051"/>
    <cellStyle name="Title 2 2 2 2 2 2 5 4 2 60" xfId="43052"/>
    <cellStyle name="Title 2 2 2 2 2 2 5 4 2 61" xfId="43053"/>
    <cellStyle name="Title 2 2 2 2 2 2 5 4 2 62" xfId="43054"/>
    <cellStyle name="Title 2 2 2 2 2 2 5 4 2 63" xfId="43055"/>
    <cellStyle name="Title 2 2 2 2 2 2 5 4 2 64" xfId="43056"/>
    <cellStyle name="Title 2 2 2 2 2 2 5 4 2 65" xfId="43057"/>
    <cellStyle name="Title 2 2 2 2 2 2 5 4 2 66" xfId="43058"/>
    <cellStyle name="Title 2 2 2 2 2 2 5 4 2 67" xfId="43059"/>
    <cellStyle name="Title 2 2 2 2 2 2 5 4 2 68" xfId="43060"/>
    <cellStyle name="Title 2 2 2 2 2 2 5 4 2 69" xfId="43061"/>
    <cellStyle name="Title 2 2 2 2 2 2 5 4 2 7" xfId="43062"/>
    <cellStyle name="Title 2 2 2 2 2 2 5 4 2 70" xfId="43063"/>
    <cellStyle name="Title 2 2 2 2 2 2 5 4 2 71" xfId="43064"/>
    <cellStyle name="Title 2 2 2 2 2 2 5 4 2 72" xfId="43065"/>
    <cellStyle name="Title 2 2 2 2 2 2 5 4 2 73" xfId="43066"/>
    <cellStyle name="Title 2 2 2 2 2 2 5 4 2 74" xfId="43067"/>
    <cellStyle name="Title 2 2 2 2 2 2 5 4 2 8" xfId="43068"/>
    <cellStyle name="Title 2 2 2 2 2 2 5 4 2 9" xfId="43069"/>
    <cellStyle name="Title 2 2 2 2 2 2 5 4 20" xfId="43070"/>
    <cellStyle name="Title 2 2 2 2 2 2 5 4 21" xfId="43071"/>
    <cellStyle name="Title 2 2 2 2 2 2 5 4 22" xfId="43072"/>
    <cellStyle name="Title 2 2 2 2 2 2 5 4 23" xfId="43073"/>
    <cellStyle name="Title 2 2 2 2 2 2 5 4 24" xfId="43074"/>
    <cellStyle name="Title 2 2 2 2 2 2 5 4 25" xfId="43075"/>
    <cellStyle name="Title 2 2 2 2 2 2 5 4 26" xfId="43076"/>
    <cellStyle name="Title 2 2 2 2 2 2 5 4 27" xfId="43077"/>
    <cellStyle name="Title 2 2 2 2 2 2 5 4 28" xfId="43078"/>
    <cellStyle name="Title 2 2 2 2 2 2 5 4 29" xfId="43079"/>
    <cellStyle name="Title 2 2 2 2 2 2 5 4 3" xfId="43080"/>
    <cellStyle name="Title 2 2 2 2 2 2 5 4 3 2" xfId="43081"/>
    <cellStyle name="Title 2 2 2 2 2 2 5 4 30" xfId="43082"/>
    <cellStyle name="Title 2 2 2 2 2 2 5 4 31" xfId="43083"/>
    <cellStyle name="Title 2 2 2 2 2 2 5 4 32" xfId="43084"/>
    <cellStyle name="Title 2 2 2 2 2 2 5 4 33" xfId="43085"/>
    <cellStyle name="Title 2 2 2 2 2 2 5 4 34" xfId="43086"/>
    <cellStyle name="Title 2 2 2 2 2 2 5 4 35" xfId="43087"/>
    <cellStyle name="Title 2 2 2 2 2 2 5 4 36" xfId="43088"/>
    <cellStyle name="Title 2 2 2 2 2 2 5 4 37" xfId="43089"/>
    <cellStyle name="Title 2 2 2 2 2 2 5 4 38" xfId="43090"/>
    <cellStyle name="Title 2 2 2 2 2 2 5 4 39" xfId="43091"/>
    <cellStyle name="Title 2 2 2 2 2 2 5 4 4" xfId="43092"/>
    <cellStyle name="Title 2 2 2 2 2 2 5 4 40" xfId="43093"/>
    <cellStyle name="Title 2 2 2 2 2 2 5 4 41" xfId="43094"/>
    <cellStyle name="Title 2 2 2 2 2 2 5 4 42" xfId="43095"/>
    <cellStyle name="Title 2 2 2 2 2 2 5 4 43" xfId="43096"/>
    <cellStyle name="Title 2 2 2 2 2 2 5 4 44" xfId="43097"/>
    <cellStyle name="Title 2 2 2 2 2 2 5 4 45" xfId="43098"/>
    <cellStyle name="Title 2 2 2 2 2 2 5 4 46" xfId="43099"/>
    <cellStyle name="Title 2 2 2 2 2 2 5 4 47" xfId="43100"/>
    <cellStyle name="Title 2 2 2 2 2 2 5 4 48" xfId="43101"/>
    <cellStyle name="Title 2 2 2 2 2 2 5 4 49" xfId="43102"/>
    <cellStyle name="Title 2 2 2 2 2 2 5 4 5" xfId="43103"/>
    <cellStyle name="Title 2 2 2 2 2 2 5 4 50" xfId="43104"/>
    <cellStyle name="Title 2 2 2 2 2 2 5 4 51" xfId="43105"/>
    <cellStyle name="Title 2 2 2 2 2 2 5 4 52" xfId="43106"/>
    <cellStyle name="Title 2 2 2 2 2 2 5 4 53" xfId="43107"/>
    <cellStyle name="Title 2 2 2 2 2 2 5 4 54" xfId="43108"/>
    <cellStyle name="Title 2 2 2 2 2 2 5 4 55" xfId="43109"/>
    <cellStyle name="Title 2 2 2 2 2 2 5 4 56" xfId="43110"/>
    <cellStyle name="Title 2 2 2 2 2 2 5 4 57" xfId="43111"/>
    <cellStyle name="Title 2 2 2 2 2 2 5 4 58" xfId="43112"/>
    <cellStyle name="Title 2 2 2 2 2 2 5 4 59" xfId="43113"/>
    <cellStyle name="Title 2 2 2 2 2 2 5 4 6" xfId="43114"/>
    <cellStyle name="Title 2 2 2 2 2 2 5 4 60" xfId="43115"/>
    <cellStyle name="Title 2 2 2 2 2 2 5 4 61" xfId="43116"/>
    <cellStyle name="Title 2 2 2 2 2 2 5 4 62" xfId="43117"/>
    <cellStyle name="Title 2 2 2 2 2 2 5 4 63" xfId="43118"/>
    <cellStyle name="Title 2 2 2 2 2 2 5 4 64" xfId="43119"/>
    <cellStyle name="Title 2 2 2 2 2 2 5 4 65" xfId="43120"/>
    <cellStyle name="Title 2 2 2 2 2 2 5 4 66" xfId="43121"/>
    <cellStyle name="Title 2 2 2 2 2 2 5 4 67" xfId="43122"/>
    <cellStyle name="Title 2 2 2 2 2 2 5 4 68" xfId="43123"/>
    <cellStyle name="Title 2 2 2 2 2 2 5 4 69" xfId="43124"/>
    <cellStyle name="Title 2 2 2 2 2 2 5 4 7" xfId="43125"/>
    <cellStyle name="Title 2 2 2 2 2 2 5 4 70" xfId="43126"/>
    <cellStyle name="Title 2 2 2 2 2 2 5 4 71" xfId="43127"/>
    <cellStyle name="Title 2 2 2 2 2 2 5 4 72" xfId="43128"/>
    <cellStyle name="Title 2 2 2 2 2 2 5 4 73" xfId="43129"/>
    <cellStyle name="Title 2 2 2 2 2 2 5 4 74" xfId="43130"/>
    <cellStyle name="Title 2 2 2 2 2 2 5 4 8" xfId="43131"/>
    <cellStyle name="Title 2 2 2 2 2 2 5 4 9" xfId="43132"/>
    <cellStyle name="Title 2 2 2 2 2 2 5 40" xfId="43133"/>
    <cellStyle name="Title 2 2 2 2 2 2 5 41" xfId="43134"/>
    <cellStyle name="Title 2 2 2 2 2 2 5 42" xfId="43135"/>
    <cellStyle name="Title 2 2 2 2 2 2 5 43" xfId="43136"/>
    <cellStyle name="Title 2 2 2 2 2 2 5 44" xfId="43137"/>
    <cellStyle name="Title 2 2 2 2 2 2 5 45" xfId="43138"/>
    <cellStyle name="Title 2 2 2 2 2 2 5 46" xfId="43139"/>
    <cellStyle name="Title 2 2 2 2 2 2 5 47" xfId="43140"/>
    <cellStyle name="Title 2 2 2 2 2 2 5 48" xfId="43141"/>
    <cellStyle name="Title 2 2 2 2 2 2 5 49" xfId="43142"/>
    <cellStyle name="Title 2 2 2 2 2 2 5 5" xfId="43143"/>
    <cellStyle name="Title 2 2 2 2 2 2 5 50" xfId="43144"/>
    <cellStyle name="Title 2 2 2 2 2 2 5 51" xfId="43145"/>
    <cellStyle name="Title 2 2 2 2 2 2 5 52" xfId="43146"/>
    <cellStyle name="Title 2 2 2 2 2 2 5 53" xfId="43147"/>
    <cellStyle name="Title 2 2 2 2 2 2 5 54" xfId="43148"/>
    <cellStyle name="Title 2 2 2 2 2 2 5 55" xfId="43149"/>
    <cellStyle name="Title 2 2 2 2 2 2 5 56" xfId="43150"/>
    <cellStyle name="Title 2 2 2 2 2 2 5 57" xfId="43151"/>
    <cellStyle name="Title 2 2 2 2 2 2 5 58" xfId="43152"/>
    <cellStyle name="Title 2 2 2 2 2 2 5 59" xfId="43153"/>
    <cellStyle name="Title 2 2 2 2 2 2 5 6" xfId="43154"/>
    <cellStyle name="Title 2 2 2 2 2 2 5 60" xfId="43155"/>
    <cellStyle name="Title 2 2 2 2 2 2 5 61" xfId="43156"/>
    <cellStyle name="Title 2 2 2 2 2 2 5 62" xfId="43157"/>
    <cellStyle name="Title 2 2 2 2 2 2 5 63" xfId="43158"/>
    <cellStyle name="Title 2 2 2 2 2 2 5 64" xfId="43159"/>
    <cellStyle name="Title 2 2 2 2 2 2 5 65" xfId="43160"/>
    <cellStyle name="Title 2 2 2 2 2 2 5 66" xfId="43161"/>
    <cellStyle name="Title 2 2 2 2 2 2 5 67" xfId="43162"/>
    <cellStyle name="Title 2 2 2 2 2 2 5 68" xfId="43163"/>
    <cellStyle name="Title 2 2 2 2 2 2 5 69" xfId="43164"/>
    <cellStyle name="Title 2 2 2 2 2 2 5 7" xfId="43165"/>
    <cellStyle name="Title 2 2 2 2 2 2 5 70" xfId="43166"/>
    <cellStyle name="Title 2 2 2 2 2 2 5 71" xfId="43167"/>
    <cellStyle name="Title 2 2 2 2 2 2 5 72" xfId="43168"/>
    <cellStyle name="Title 2 2 2 2 2 2 5 73" xfId="43169"/>
    <cellStyle name="Title 2 2 2 2 2 2 5 74" xfId="43170"/>
    <cellStyle name="Title 2 2 2 2 2 2 5 75" xfId="43171"/>
    <cellStyle name="Title 2 2 2 2 2 2 5 76" xfId="43172"/>
    <cellStyle name="Title 2 2 2 2 2 2 5 77" xfId="43173"/>
    <cellStyle name="Title 2 2 2 2 2 2 5 78" xfId="43174"/>
    <cellStyle name="Title 2 2 2 2 2 2 5 79" xfId="43175"/>
    <cellStyle name="Title 2 2 2 2 2 2 5 8" xfId="43176"/>
    <cellStyle name="Title 2 2 2 2 2 2 5 80" xfId="43177"/>
    <cellStyle name="Title 2 2 2 2 2 2 5 81" xfId="43178"/>
    <cellStyle name="Title 2 2 2 2 2 2 5 82" xfId="43179"/>
    <cellStyle name="Title 2 2 2 2 2 2 5 83" xfId="43180"/>
    <cellStyle name="Title 2 2 2 2 2 2 5 84" xfId="43181"/>
    <cellStyle name="Title 2 2 2 2 2 2 5 85" xfId="43182"/>
    <cellStyle name="Title 2 2 2 2 2 2 5 86" xfId="43183"/>
    <cellStyle name="Title 2 2 2 2 2 2 5 87" xfId="43184"/>
    <cellStyle name="Title 2 2 2 2 2 2 5 88" xfId="43185"/>
    <cellStyle name="Title 2 2 2 2 2 2 5 89" xfId="43186"/>
    <cellStyle name="Title 2 2 2 2 2 2 5 9" xfId="43187"/>
    <cellStyle name="Title 2 2 2 2 2 2 5 90" xfId="43188"/>
    <cellStyle name="Title 2 2 2 2 2 2 5 91" xfId="43189"/>
    <cellStyle name="Title 2 2 2 2 2 2 5 92" xfId="43190"/>
    <cellStyle name="Title 2 2 2 2 2 2 5 93" xfId="43191"/>
    <cellStyle name="Title 2 2 2 2 2 2 5 94" xfId="43192"/>
    <cellStyle name="Title 2 2 2 2 2 2 5 95" xfId="43193"/>
    <cellStyle name="Title 2 2 2 2 2 2 5 96" xfId="43194"/>
    <cellStyle name="Title 2 2 2 2 2 2 5 97" xfId="43195"/>
    <cellStyle name="Title 2 2 2 2 2 2 5 98" xfId="43196"/>
    <cellStyle name="Title 2 2 2 2 2 2 5 99" xfId="43197"/>
    <cellStyle name="Title 2 2 2 2 2 2 50" xfId="43198"/>
    <cellStyle name="Title 2 2 2 2 2 2 50 2" xfId="43199"/>
    <cellStyle name="Title 2 2 2 2 2 2 51" xfId="43200"/>
    <cellStyle name="Title 2 2 2 2 2 2 51 2" xfId="43201"/>
    <cellStyle name="Title 2 2 2 2 2 2 52" xfId="43202"/>
    <cellStyle name="Title 2 2 2 2 2 2 52 2" xfId="43203"/>
    <cellStyle name="Title 2 2 2 2 2 2 53" xfId="43204"/>
    <cellStyle name="Title 2 2 2 2 2 2 53 2" xfId="43205"/>
    <cellStyle name="Title 2 2 2 2 2 2 54" xfId="43206"/>
    <cellStyle name="Title 2 2 2 2 2 2 54 2" xfId="43207"/>
    <cellStyle name="Title 2 2 2 2 2 2 55" xfId="43208"/>
    <cellStyle name="Title 2 2 2 2 2 2 55 2" xfId="43209"/>
    <cellStyle name="Title 2 2 2 2 2 2 56" xfId="43210"/>
    <cellStyle name="Title 2 2 2 2 2 2 56 2" xfId="43211"/>
    <cellStyle name="Title 2 2 2 2 2 2 57" xfId="43212"/>
    <cellStyle name="Title 2 2 2 2 2 2 57 2" xfId="43213"/>
    <cellStyle name="Title 2 2 2 2 2 2 58" xfId="43214"/>
    <cellStyle name="Title 2 2 2 2 2 2 58 2" xfId="43215"/>
    <cellStyle name="Title 2 2 2 2 2 2 59" xfId="43216"/>
    <cellStyle name="Title 2 2 2 2 2 2 59 2" xfId="43217"/>
    <cellStyle name="Title 2 2 2 2 2 2 6" xfId="43218"/>
    <cellStyle name="Title 2 2 2 2 2 2 6 10" xfId="43219"/>
    <cellStyle name="Title 2 2 2 2 2 2 6 10 2" xfId="43220"/>
    <cellStyle name="Title 2 2 2 2 2 2 6 100" xfId="43221"/>
    <cellStyle name="Title 2 2 2 2 2 2 6 101" xfId="43222"/>
    <cellStyle name="Title 2 2 2 2 2 2 6 102" xfId="43223"/>
    <cellStyle name="Title 2 2 2 2 2 2 6 103" xfId="43224"/>
    <cellStyle name="Title 2 2 2 2 2 2 6 104" xfId="43225"/>
    <cellStyle name="Title 2 2 2 2 2 2 6 105" xfId="43226"/>
    <cellStyle name="Title 2 2 2 2 2 2 6 106" xfId="43227"/>
    <cellStyle name="Title 2 2 2 2 2 2 6 107" xfId="43228"/>
    <cellStyle name="Title 2 2 2 2 2 2 6 108" xfId="43229"/>
    <cellStyle name="Title 2 2 2 2 2 2 6 109" xfId="43230"/>
    <cellStyle name="Title 2 2 2 2 2 2 6 11" xfId="43231"/>
    <cellStyle name="Title 2 2 2 2 2 2 6 11 2" xfId="43232"/>
    <cellStyle name="Title 2 2 2 2 2 2 6 12" xfId="43233"/>
    <cellStyle name="Title 2 2 2 2 2 2 6 12 2" xfId="43234"/>
    <cellStyle name="Title 2 2 2 2 2 2 6 13" xfId="43235"/>
    <cellStyle name="Title 2 2 2 2 2 2 6 13 2" xfId="43236"/>
    <cellStyle name="Title 2 2 2 2 2 2 6 14" xfId="43237"/>
    <cellStyle name="Title 2 2 2 2 2 2 6 14 2" xfId="43238"/>
    <cellStyle name="Title 2 2 2 2 2 2 6 15" xfId="43239"/>
    <cellStyle name="Title 2 2 2 2 2 2 6 15 2" xfId="43240"/>
    <cellStyle name="Title 2 2 2 2 2 2 6 16" xfId="43241"/>
    <cellStyle name="Title 2 2 2 2 2 2 6 16 2" xfId="43242"/>
    <cellStyle name="Title 2 2 2 2 2 2 6 17" xfId="43243"/>
    <cellStyle name="Title 2 2 2 2 2 2 6 17 2" xfId="43244"/>
    <cellStyle name="Title 2 2 2 2 2 2 6 18" xfId="43245"/>
    <cellStyle name="Title 2 2 2 2 2 2 6 18 2" xfId="43246"/>
    <cellStyle name="Title 2 2 2 2 2 2 6 19" xfId="43247"/>
    <cellStyle name="Title 2 2 2 2 2 2 6 19 2" xfId="43248"/>
    <cellStyle name="Title 2 2 2 2 2 2 6 2" xfId="43249"/>
    <cellStyle name="Title 2 2 2 2 2 2 6 2 10" xfId="43250"/>
    <cellStyle name="Title 2 2 2 2 2 2 6 2 11" xfId="43251"/>
    <cellStyle name="Title 2 2 2 2 2 2 6 2 12" xfId="43252"/>
    <cellStyle name="Title 2 2 2 2 2 2 6 2 13" xfId="43253"/>
    <cellStyle name="Title 2 2 2 2 2 2 6 2 14" xfId="43254"/>
    <cellStyle name="Title 2 2 2 2 2 2 6 2 15" xfId="43255"/>
    <cellStyle name="Title 2 2 2 2 2 2 6 2 16" xfId="43256"/>
    <cellStyle name="Title 2 2 2 2 2 2 6 2 17" xfId="43257"/>
    <cellStyle name="Title 2 2 2 2 2 2 6 2 18" xfId="43258"/>
    <cellStyle name="Title 2 2 2 2 2 2 6 2 19" xfId="43259"/>
    <cellStyle name="Title 2 2 2 2 2 2 6 2 2" xfId="43260"/>
    <cellStyle name="Title 2 2 2 2 2 2 6 2 2 10" xfId="43261"/>
    <cellStyle name="Title 2 2 2 2 2 2 6 2 2 11" xfId="43262"/>
    <cellStyle name="Title 2 2 2 2 2 2 6 2 2 12" xfId="43263"/>
    <cellStyle name="Title 2 2 2 2 2 2 6 2 2 13" xfId="43264"/>
    <cellStyle name="Title 2 2 2 2 2 2 6 2 2 14" xfId="43265"/>
    <cellStyle name="Title 2 2 2 2 2 2 6 2 2 15" xfId="43266"/>
    <cellStyle name="Title 2 2 2 2 2 2 6 2 2 16" xfId="43267"/>
    <cellStyle name="Title 2 2 2 2 2 2 6 2 2 17" xfId="43268"/>
    <cellStyle name="Title 2 2 2 2 2 2 6 2 2 18" xfId="43269"/>
    <cellStyle name="Title 2 2 2 2 2 2 6 2 2 19" xfId="43270"/>
    <cellStyle name="Title 2 2 2 2 2 2 6 2 2 2" xfId="43271"/>
    <cellStyle name="Title 2 2 2 2 2 2 6 2 2 2 10" xfId="43272"/>
    <cellStyle name="Title 2 2 2 2 2 2 6 2 2 2 11" xfId="43273"/>
    <cellStyle name="Title 2 2 2 2 2 2 6 2 2 2 12" xfId="43274"/>
    <cellStyle name="Title 2 2 2 2 2 2 6 2 2 2 13" xfId="43275"/>
    <cellStyle name="Title 2 2 2 2 2 2 6 2 2 2 14" xfId="43276"/>
    <cellStyle name="Title 2 2 2 2 2 2 6 2 2 2 15" xfId="43277"/>
    <cellStyle name="Title 2 2 2 2 2 2 6 2 2 2 16" xfId="43278"/>
    <cellStyle name="Title 2 2 2 2 2 2 6 2 2 2 17" xfId="43279"/>
    <cellStyle name="Title 2 2 2 2 2 2 6 2 2 2 18" xfId="43280"/>
    <cellStyle name="Title 2 2 2 2 2 2 6 2 2 2 19" xfId="43281"/>
    <cellStyle name="Title 2 2 2 2 2 2 6 2 2 2 2" xfId="43282"/>
    <cellStyle name="Title 2 2 2 2 2 2 6 2 2 2 2 10" xfId="43283"/>
    <cellStyle name="Title 2 2 2 2 2 2 6 2 2 2 2 11" xfId="43284"/>
    <cellStyle name="Title 2 2 2 2 2 2 6 2 2 2 2 12" xfId="43285"/>
    <cellStyle name="Title 2 2 2 2 2 2 6 2 2 2 2 13" xfId="43286"/>
    <cellStyle name="Title 2 2 2 2 2 2 6 2 2 2 2 14" xfId="43287"/>
    <cellStyle name="Title 2 2 2 2 2 2 6 2 2 2 2 15" xfId="43288"/>
    <cellStyle name="Title 2 2 2 2 2 2 6 2 2 2 2 16" xfId="43289"/>
    <cellStyle name="Title 2 2 2 2 2 2 6 2 2 2 2 17" xfId="43290"/>
    <cellStyle name="Title 2 2 2 2 2 2 6 2 2 2 2 18" xfId="43291"/>
    <cellStyle name="Title 2 2 2 2 2 2 6 2 2 2 2 19" xfId="43292"/>
    <cellStyle name="Title 2 2 2 2 2 2 6 2 2 2 2 2" xfId="43293"/>
    <cellStyle name="Title 2 2 2 2 2 2 6 2 2 2 2 2 2" xfId="43294"/>
    <cellStyle name="Title 2 2 2 2 2 2 6 2 2 2 2 20" xfId="43295"/>
    <cellStyle name="Title 2 2 2 2 2 2 6 2 2 2 2 21" xfId="43296"/>
    <cellStyle name="Title 2 2 2 2 2 2 6 2 2 2 2 22" xfId="43297"/>
    <cellStyle name="Title 2 2 2 2 2 2 6 2 2 2 2 23" xfId="43298"/>
    <cellStyle name="Title 2 2 2 2 2 2 6 2 2 2 2 24" xfId="43299"/>
    <cellStyle name="Title 2 2 2 2 2 2 6 2 2 2 2 25" xfId="43300"/>
    <cellStyle name="Title 2 2 2 2 2 2 6 2 2 2 2 26" xfId="43301"/>
    <cellStyle name="Title 2 2 2 2 2 2 6 2 2 2 2 27" xfId="43302"/>
    <cellStyle name="Title 2 2 2 2 2 2 6 2 2 2 2 28" xfId="43303"/>
    <cellStyle name="Title 2 2 2 2 2 2 6 2 2 2 2 29" xfId="43304"/>
    <cellStyle name="Title 2 2 2 2 2 2 6 2 2 2 2 3" xfId="43305"/>
    <cellStyle name="Title 2 2 2 2 2 2 6 2 2 2 2 30" xfId="43306"/>
    <cellStyle name="Title 2 2 2 2 2 2 6 2 2 2 2 31" xfId="43307"/>
    <cellStyle name="Title 2 2 2 2 2 2 6 2 2 2 2 32" xfId="43308"/>
    <cellStyle name="Title 2 2 2 2 2 2 6 2 2 2 2 33" xfId="43309"/>
    <cellStyle name="Title 2 2 2 2 2 2 6 2 2 2 2 34" xfId="43310"/>
    <cellStyle name="Title 2 2 2 2 2 2 6 2 2 2 2 35" xfId="43311"/>
    <cellStyle name="Title 2 2 2 2 2 2 6 2 2 2 2 36" xfId="43312"/>
    <cellStyle name="Title 2 2 2 2 2 2 6 2 2 2 2 37" xfId="43313"/>
    <cellStyle name="Title 2 2 2 2 2 2 6 2 2 2 2 38" xfId="43314"/>
    <cellStyle name="Title 2 2 2 2 2 2 6 2 2 2 2 39" xfId="43315"/>
    <cellStyle name="Title 2 2 2 2 2 2 6 2 2 2 2 4" xfId="43316"/>
    <cellStyle name="Title 2 2 2 2 2 2 6 2 2 2 2 40" xfId="43317"/>
    <cellStyle name="Title 2 2 2 2 2 2 6 2 2 2 2 41" xfId="43318"/>
    <cellStyle name="Title 2 2 2 2 2 2 6 2 2 2 2 42" xfId="43319"/>
    <cellStyle name="Title 2 2 2 2 2 2 6 2 2 2 2 43" xfId="43320"/>
    <cellStyle name="Title 2 2 2 2 2 2 6 2 2 2 2 44" xfId="43321"/>
    <cellStyle name="Title 2 2 2 2 2 2 6 2 2 2 2 45" xfId="43322"/>
    <cellStyle name="Title 2 2 2 2 2 2 6 2 2 2 2 46" xfId="43323"/>
    <cellStyle name="Title 2 2 2 2 2 2 6 2 2 2 2 47" xfId="43324"/>
    <cellStyle name="Title 2 2 2 2 2 2 6 2 2 2 2 48" xfId="43325"/>
    <cellStyle name="Title 2 2 2 2 2 2 6 2 2 2 2 49" xfId="43326"/>
    <cellStyle name="Title 2 2 2 2 2 2 6 2 2 2 2 5" xfId="43327"/>
    <cellStyle name="Title 2 2 2 2 2 2 6 2 2 2 2 50" xfId="43328"/>
    <cellStyle name="Title 2 2 2 2 2 2 6 2 2 2 2 51" xfId="43329"/>
    <cellStyle name="Title 2 2 2 2 2 2 6 2 2 2 2 52" xfId="43330"/>
    <cellStyle name="Title 2 2 2 2 2 2 6 2 2 2 2 53" xfId="43331"/>
    <cellStyle name="Title 2 2 2 2 2 2 6 2 2 2 2 54" xfId="43332"/>
    <cellStyle name="Title 2 2 2 2 2 2 6 2 2 2 2 55" xfId="43333"/>
    <cellStyle name="Title 2 2 2 2 2 2 6 2 2 2 2 56" xfId="43334"/>
    <cellStyle name="Title 2 2 2 2 2 2 6 2 2 2 2 57" xfId="43335"/>
    <cellStyle name="Title 2 2 2 2 2 2 6 2 2 2 2 58" xfId="43336"/>
    <cellStyle name="Title 2 2 2 2 2 2 6 2 2 2 2 59" xfId="43337"/>
    <cellStyle name="Title 2 2 2 2 2 2 6 2 2 2 2 6" xfId="43338"/>
    <cellStyle name="Title 2 2 2 2 2 2 6 2 2 2 2 60" xfId="43339"/>
    <cellStyle name="Title 2 2 2 2 2 2 6 2 2 2 2 61" xfId="43340"/>
    <cellStyle name="Title 2 2 2 2 2 2 6 2 2 2 2 62" xfId="43341"/>
    <cellStyle name="Title 2 2 2 2 2 2 6 2 2 2 2 63" xfId="43342"/>
    <cellStyle name="Title 2 2 2 2 2 2 6 2 2 2 2 64" xfId="43343"/>
    <cellStyle name="Title 2 2 2 2 2 2 6 2 2 2 2 65" xfId="43344"/>
    <cellStyle name="Title 2 2 2 2 2 2 6 2 2 2 2 66" xfId="43345"/>
    <cellStyle name="Title 2 2 2 2 2 2 6 2 2 2 2 67" xfId="43346"/>
    <cellStyle name="Title 2 2 2 2 2 2 6 2 2 2 2 68" xfId="43347"/>
    <cellStyle name="Title 2 2 2 2 2 2 6 2 2 2 2 69" xfId="43348"/>
    <cellStyle name="Title 2 2 2 2 2 2 6 2 2 2 2 7" xfId="43349"/>
    <cellStyle name="Title 2 2 2 2 2 2 6 2 2 2 2 70" xfId="43350"/>
    <cellStyle name="Title 2 2 2 2 2 2 6 2 2 2 2 71" xfId="43351"/>
    <cellStyle name="Title 2 2 2 2 2 2 6 2 2 2 2 72" xfId="43352"/>
    <cellStyle name="Title 2 2 2 2 2 2 6 2 2 2 2 73" xfId="43353"/>
    <cellStyle name="Title 2 2 2 2 2 2 6 2 2 2 2 74" xfId="43354"/>
    <cellStyle name="Title 2 2 2 2 2 2 6 2 2 2 2 8" xfId="43355"/>
    <cellStyle name="Title 2 2 2 2 2 2 6 2 2 2 2 9" xfId="43356"/>
    <cellStyle name="Title 2 2 2 2 2 2 6 2 2 2 20" xfId="43357"/>
    <cellStyle name="Title 2 2 2 2 2 2 6 2 2 2 21" xfId="43358"/>
    <cellStyle name="Title 2 2 2 2 2 2 6 2 2 2 22" xfId="43359"/>
    <cellStyle name="Title 2 2 2 2 2 2 6 2 2 2 23" xfId="43360"/>
    <cellStyle name="Title 2 2 2 2 2 2 6 2 2 2 24" xfId="43361"/>
    <cellStyle name="Title 2 2 2 2 2 2 6 2 2 2 25" xfId="43362"/>
    <cellStyle name="Title 2 2 2 2 2 2 6 2 2 2 26" xfId="43363"/>
    <cellStyle name="Title 2 2 2 2 2 2 6 2 2 2 27" xfId="43364"/>
    <cellStyle name="Title 2 2 2 2 2 2 6 2 2 2 28" xfId="43365"/>
    <cellStyle name="Title 2 2 2 2 2 2 6 2 2 2 29" xfId="43366"/>
    <cellStyle name="Title 2 2 2 2 2 2 6 2 2 2 3" xfId="43367"/>
    <cellStyle name="Title 2 2 2 2 2 2 6 2 2 2 3 2" xfId="43368"/>
    <cellStyle name="Title 2 2 2 2 2 2 6 2 2 2 30" xfId="43369"/>
    <cellStyle name="Title 2 2 2 2 2 2 6 2 2 2 31" xfId="43370"/>
    <cellStyle name="Title 2 2 2 2 2 2 6 2 2 2 32" xfId="43371"/>
    <cellStyle name="Title 2 2 2 2 2 2 6 2 2 2 33" xfId="43372"/>
    <cellStyle name="Title 2 2 2 2 2 2 6 2 2 2 34" xfId="43373"/>
    <cellStyle name="Title 2 2 2 2 2 2 6 2 2 2 35" xfId="43374"/>
    <cellStyle name="Title 2 2 2 2 2 2 6 2 2 2 36" xfId="43375"/>
    <cellStyle name="Title 2 2 2 2 2 2 6 2 2 2 37" xfId="43376"/>
    <cellStyle name="Title 2 2 2 2 2 2 6 2 2 2 38" xfId="43377"/>
    <cellStyle name="Title 2 2 2 2 2 2 6 2 2 2 39" xfId="43378"/>
    <cellStyle name="Title 2 2 2 2 2 2 6 2 2 2 4" xfId="43379"/>
    <cellStyle name="Title 2 2 2 2 2 2 6 2 2 2 40" xfId="43380"/>
    <cellStyle name="Title 2 2 2 2 2 2 6 2 2 2 41" xfId="43381"/>
    <cellStyle name="Title 2 2 2 2 2 2 6 2 2 2 42" xfId="43382"/>
    <cellStyle name="Title 2 2 2 2 2 2 6 2 2 2 43" xfId="43383"/>
    <cellStyle name="Title 2 2 2 2 2 2 6 2 2 2 44" xfId="43384"/>
    <cellStyle name="Title 2 2 2 2 2 2 6 2 2 2 45" xfId="43385"/>
    <cellStyle name="Title 2 2 2 2 2 2 6 2 2 2 46" xfId="43386"/>
    <cellStyle name="Title 2 2 2 2 2 2 6 2 2 2 47" xfId="43387"/>
    <cellStyle name="Title 2 2 2 2 2 2 6 2 2 2 48" xfId="43388"/>
    <cellStyle name="Title 2 2 2 2 2 2 6 2 2 2 49" xfId="43389"/>
    <cellStyle name="Title 2 2 2 2 2 2 6 2 2 2 5" xfId="43390"/>
    <cellStyle name="Title 2 2 2 2 2 2 6 2 2 2 50" xfId="43391"/>
    <cellStyle name="Title 2 2 2 2 2 2 6 2 2 2 51" xfId="43392"/>
    <cellStyle name="Title 2 2 2 2 2 2 6 2 2 2 52" xfId="43393"/>
    <cellStyle name="Title 2 2 2 2 2 2 6 2 2 2 53" xfId="43394"/>
    <cellStyle name="Title 2 2 2 2 2 2 6 2 2 2 54" xfId="43395"/>
    <cellStyle name="Title 2 2 2 2 2 2 6 2 2 2 55" xfId="43396"/>
    <cellStyle name="Title 2 2 2 2 2 2 6 2 2 2 56" xfId="43397"/>
    <cellStyle name="Title 2 2 2 2 2 2 6 2 2 2 57" xfId="43398"/>
    <cellStyle name="Title 2 2 2 2 2 2 6 2 2 2 58" xfId="43399"/>
    <cellStyle name="Title 2 2 2 2 2 2 6 2 2 2 59" xfId="43400"/>
    <cellStyle name="Title 2 2 2 2 2 2 6 2 2 2 6" xfId="43401"/>
    <cellStyle name="Title 2 2 2 2 2 2 6 2 2 2 60" xfId="43402"/>
    <cellStyle name="Title 2 2 2 2 2 2 6 2 2 2 61" xfId="43403"/>
    <cellStyle name="Title 2 2 2 2 2 2 6 2 2 2 62" xfId="43404"/>
    <cellStyle name="Title 2 2 2 2 2 2 6 2 2 2 63" xfId="43405"/>
    <cellStyle name="Title 2 2 2 2 2 2 6 2 2 2 64" xfId="43406"/>
    <cellStyle name="Title 2 2 2 2 2 2 6 2 2 2 65" xfId="43407"/>
    <cellStyle name="Title 2 2 2 2 2 2 6 2 2 2 66" xfId="43408"/>
    <cellStyle name="Title 2 2 2 2 2 2 6 2 2 2 67" xfId="43409"/>
    <cellStyle name="Title 2 2 2 2 2 2 6 2 2 2 68" xfId="43410"/>
    <cellStyle name="Title 2 2 2 2 2 2 6 2 2 2 69" xfId="43411"/>
    <cellStyle name="Title 2 2 2 2 2 2 6 2 2 2 7" xfId="43412"/>
    <cellStyle name="Title 2 2 2 2 2 2 6 2 2 2 70" xfId="43413"/>
    <cellStyle name="Title 2 2 2 2 2 2 6 2 2 2 71" xfId="43414"/>
    <cellStyle name="Title 2 2 2 2 2 2 6 2 2 2 72" xfId="43415"/>
    <cellStyle name="Title 2 2 2 2 2 2 6 2 2 2 73" xfId="43416"/>
    <cellStyle name="Title 2 2 2 2 2 2 6 2 2 2 74" xfId="43417"/>
    <cellStyle name="Title 2 2 2 2 2 2 6 2 2 2 8" xfId="43418"/>
    <cellStyle name="Title 2 2 2 2 2 2 6 2 2 2 9" xfId="43419"/>
    <cellStyle name="Title 2 2 2 2 2 2 6 2 2 20" xfId="43420"/>
    <cellStyle name="Title 2 2 2 2 2 2 6 2 2 21" xfId="43421"/>
    <cellStyle name="Title 2 2 2 2 2 2 6 2 2 22" xfId="43422"/>
    <cellStyle name="Title 2 2 2 2 2 2 6 2 2 23" xfId="43423"/>
    <cellStyle name="Title 2 2 2 2 2 2 6 2 2 24" xfId="43424"/>
    <cellStyle name="Title 2 2 2 2 2 2 6 2 2 25" xfId="43425"/>
    <cellStyle name="Title 2 2 2 2 2 2 6 2 2 26" xfId="43426"/>
    <cellStyle name="Title 2 2 2 2 2 2 6 2 2 27" xfId="43427"/>
    <cellStyle name="Title 2 2 2 2 2 2 6 2 2 28" xfId="43428"/>
    <cellStyle name="Title 2 2 2 2 2 2 6 2 2 29" xfId="43429"/>
    <cellStyle name="Title 2 2 2 2 2 2 6 2 2 3" xfId="43430"/>
    <cellStyle name="Title 2 2 2 2 2 2 6 2 2 3 2" xfId="43431"/>
    <cellStyle name="Title 2 2 2 2 2 2 6 2 2 30" xfId="43432"/>
    <cellStyle name="Title 2 2 2 2 2 2 6 2 2 31" xfId="43433"/>
    <cellStyle name="Title 2 2 2 2 2 2 6 2 2 32" xfId="43434"/>
    <cellStyle name="Title 2 2 2 2 2 2 6 2 2 33" xfId="43435"/>
    <cellStyle name="Title 2 2 2 2 2 2 6 2 2 34" xfId="43436"/>
    <cellStyle name="Title 2 2 2 2 2 2 6 2 2 35" xfId="43437"/>
    <cellStyle name="Title 2 2 2 2 2 2 6 2 2 36" xfId="43438"/>
    <cellStyle name="Title 2 2 2 2 2 2 6 2 2 37" xfId="43439"/>
    <cellStyle name="Title 2 2 2 2 2 2 6 2 2 38" xfId="43440"/>
    <cellStyle name="Title 2 2 2 2 2 2 6 2 2 39" xfId="43441"/>
    <cellStyle name="Title 2 2 2 2 2 2 6 2 2 4" xfId="43442"/>
    <cellStyle name="Title 2 2 2 2 2 2 6 2 2 40" xfId="43443"/>
    <cellStyle name="Title 2 2 2 2 2 2 6 2 2 41" xfId="43444"/>
    <cellStyle name="Title 2 2 2 2 2 2 6 2 2 42" xfId="43445"/>
    <cellStyle name="Title 2 2 2 2 2 2 6 2 2 43" xfId="43446"/>
    <cellStyle name="Title 2 2 2 2 2 2 6 2 2 44" xfId="43447"/>
    <cellStyle name="Title 2 2 2 2 2 2 6 2 2 45" xfId="43448"/>
    <cellStyle name="Title 2 2 2 2 2 2 6 2 2 46" xfId="43449"/>
    <cellStyle name="Title 2 2 2 2 2 2 6 2 2 47" xfId="43450"/>
    <cellStyle name="Title 2 2 2 2 2 2 6 2 2 48" xfId="43451"/>
    <cellStyle name="Title 2 2 2 2 2 2 6 2 2 49" xfId="43452"/>
    <cellStyle name="Title 2 2 2 2 2 2 6 2 2 5" xfId="43453"/>
    <cellStyle name="Title 2 2 2 2 2 2 6 2 2 50" xfId="43454"/>
    <cellStyle name="Title 2 2 2 2 2 2 6 2 2 51" xfId="43455"/>
    <cellStyle name="Title 2 2 2 2 2 2 6 2 2 52" xfId="43456"/>
    <cellStyle name="Title 2 2 2 2 2 2 6 2 2 53" xfId="43457"/>
    <cellStyle name="Title 2 2 2 2 2 2 6 2 2 54" xfId="43458"/>
    <cellStyle name="Title 2 2 2 2 2 2 6 2 2 55" xfId="43459"/>
    <cellStyle name="Title 2 2 2 2 2 2 6 2 2 56" xfId="43460"/>
    <cellStyle name="Title 2 2 2 2 2 2 6 2 2 57" xfId="43461"/>
    <cellStyle name="Title 2 2 2 2 2 2 6 2 2 58" xfId="43462"/>
    <cellStyle name="Title 2 2 2 2 2 2 6 2 2 59" xfId="43463"/>
    <cellStyle name="Title 2 2 2 2 2 2 6 2 2 6" xfId="43464"/>
    <cellStyle name="Title 2 2 2 2 2 2 6 2 2 60" xfId="43465"/>
    <cellStyle name="Title 2 2 2 2 2 2 6 2 2 61" xfId="43466"/>
    <cellStyle name="Title 2 2 2 2 2 2 6 2 2 62" xfId="43467"/>
    <cellStyle name="Title 2 2 2 2 2 2 6 2 2 63" xfId="43468"/>
    <cellStyle name="Title 2 2 2 2 2 2 6 2 2 64" xfId="43469"/>
    <cellStyle name="Title 2 2 2 2 2 2 6 2 2 65" xfId="43470"/>
    <cellStyle name="Title 2 2 2 2 2 2 6 2 2 66" xfId="43471"/>
    <cellStyle name="Title 2 2 2 2 2 2 6 2 2 67" xfId="43472"/>
    <cellStyle name="Title 2 2 2 2 2 2 6 2 2 68" xfId="43473"/>
    <cellStyle name="Title 2 2 2 2 2 2 6 2 2 69" xfId="43474"/>
    <cellStyle name="Title 2 2 2 2 2 2 6 2 2 7" xfId="43475"/>
    <cellStyle name="Title 2 2 2 2 2 2 6 2 2 70" xfId="43476"/>
    <cellStyle name="Title 2 2 2 2 2 2 6 2 2 71" xfId="43477"/>
    <cellStyle name="Title 2 2 2 2 2 2 6 2 2 72" xfId="43478"/>
    <cellStyle name="Title 2 2 2 2 2 2 6 2 2 73" xfId="43479"/>
    <cellStyle name="Title 2 2 2 2 2 2 6 2 2 74" xfId="43480"/>
    <cellStyle name="Title 2 2 2 2 2 2 6 2 2 75" xfId="43481"/>
    <cellStyle name="Title 2 2 2 2 2 2 6 2 2 76" xfId="43482"/>
    <cellStyle name="Title 2 2 2 2 2 2 6 2 2 77" xfId="43483"/>
    <cellStyle name="Title 2 2 2 2 2 2 6 2 2 78" xfId="43484"/>
    <cellStyle name="Title 2 2 2 2 2 2 6 2 2 79" xfId="43485"/>
    <cellStyle name="Title 2 2 2 2 2 2 6 2 2 8" xfId="43486"/>
    <cellStyle name="Title 2 2 2 2 2 2 6 2 2 80" xfId="43487"/>
    <cellStyle name="Title 2 2 2 2 2 2 6 2 2 81" xfId="43488"/>
    <cellStyle name="Title 2 2 2 2 2 2 6 2 2 82" xfId="43489"/>
    <cellStyle name="Title 2 2 2 2 2 2 6 2 2 83" xfId="43490"/>
    <cellStyle name="Title 2 2 2 2 2 2 6 2 2 84" xfId="43491"/>
    <cellStyle name="Title 2 2 2 2 2 2 6 2 2 85" xfId="43492"/>
    <cellStyle name="Title 2 2 2 2 2 2 6 2 2 86" xfId="43493"/>
    <cellStyle name="Title 2 2 2 2 2 2 6 2 2 87" xfId="43494"/>
    <cellStyle name="Title 2 2 2 2 2 2 6 2 2 88" xfId="43495"/>
    <cellStyle name="Title 2 2 2 2 2 2 6 2 2 9" xfId="43496"/>
    <cellStyle name="Title 2 2 2 2 2 2 6 2 20" xfId="43497"/>
    <cellStyle name="Title 2 2 2 2 2 2 6 2 21" xfId="43498"/>
    <cellStyle name="Title 2 2 2 2 2 2 6 2 22" xfId="43499"/>
    <cellStyle name="Title 2 2 2 2 2 2 6 2 23" xfId="43500"/>
    <cellStyle name="Title 2 2 2 2 2 2 6 2 24" xfId="43501"/>
    <cellStyle name="Title 2 2 2 2 2 2 6 2 25" xfId="43502"/>
    <cellStyle name="Title 2 2 2 2 2 2 6 2 26" xfId="43503"/>
    <cellStyle name="Title 2 2 2 2 2 2 6 2 27" xfId="43504"/>
    <cellStyle name="Title 2 2 2 2 2 2 6 2 28" xfId="43505"/>
    <cellStyle name="Title 2 2 2 2 2 2 6 2 29" xfId="43506"/>
    <cellStyle name="Title 2 2 2 2 2 2 6 2 3" xfId="43507"/>
    <cellStyle name="Title 2 2 2 2 2 2 6 2 3 2" xfId="43508"/>
    <cellStyle name="Title 2 2 2 2 2 2 6 2 30" xfId="43509"/>
    <cellStyle name="Title 2 2 2 2 2 2 6 2 31" xfId="43510"/>
    <cellStyle name="Title 2 2 2 2 2 2 6 2 32" xfId="43511"/>
    <cellStyle name="Title 2 2 2 2 2 2 6 2 33" xfId="43512"/>
    <cellStyle name="Title 2 2 2 2 2 2 6 2 34" xfId="43513"/>
    <cellStyle name="Title 2 2 2 2 2 2 6 2 35" xfId="43514"/>
    <cellStyle name="Title 2 2 2 2 2 2 6 2 36" xfId="43515"/>
    <cellStyle name="Title 2 2 2 2 2 2 6 2 37" xfId="43516"/>
    <cellStyle name="Title 2 2 2 2 2 2 6 2 38" xfId="43517"/>
    <cellStyle name="Title 2 2 2 2 2 2 6 2 39" xfId="43518"/>
    <cellStyle name="Title 2 2 2 2 2 2 6 2 4" xfId="43519"/>
    <cellStyle name="Title 2 2 2 2 2 2 6 2 40" xfId="43520"/>
    <cellStyle name="Title 2 2 2 2 2 2 6 2 41" xfId="43521"/>
    <cellStyle name="Title 2 2 2 2 2 2 6 2 42" xfId="43522"/>
    <cellStyle name="Title 2 2 2 2 2 2 6 2 43" xfId="43523"/>
    <cellStyle name="Title 2 2 2 2 2 2 6 2 44" xfId="43524"/>
    <cellStyle name="Title 2 2 2 2 2 2 6 2 45" xfId="43525"/>
    <cellStyle name="Title 2 2 2 2 2 2 6 2 46" xfId="43526"/>
    <cellStyle name="Title 2 2 2 2 2 2 6 2 47" xfId="43527"/>
    <cellStyle name="Title 2 2 2 2 2 2 6 2 48" xfId="43528"/>
    <cellStyle name="Title 2 2 2 2 2 2 6 2 49" xfId="43529"/>
    <cellStyle name="Title 2 2 2 2 2 2 6 2 5" xfId="43530"/>
    <cellStyle name="Title 2 2 2 2 2 2 6 2 50" xfId="43531"/>
    <cellStyle name="Title 2 2 2 2 2 2 6 2 51" xfId="43532"/>
    <cellStyle name="Title 2 2 2 2 2 2 6 2 52" xfId="43533"/>
    <cellStyle name="Title 2 2 2 2 2 2 6 2 53" xfId="43534"/>
    <cellStyle name="Title 2 2 2 2 2 2 6 2 54" xfId="43535"/>
    <cellStyle name="Title 2 2 2 2 2 2 6 2 55" xfId="43536"/>
    <cellStyle name="Title 2 2 2 2 2 2 6 2 56" xfId="43537"/>
    <cellStyle name="Title 2 2 2 2 2 2 6 2 57" xfId="43538"/>
    <cellStyle name="Title 2 2 2 2 2 2 6 2 58" xfId="43539"/>
    <cellStyle name="Title 2 2 2 2 2 2 6 2 59" xfId="43540"/>
    <cellStyle name="Title 2 2 2 2 2 2 6 2 6" xfId="43541"/>
    <cellStyle name="Title 2 2 2 2 2 2 6 2 60" xfId="43542"/>
    <cellStyle name="Title 2 2 2 2 2 2 6 2 61" xfId="43543"/>
    <cellStyle name="Title 2 2 2 2 2 2 6 2 62" xfId="43544"/>
    <cellStyle name="Title 2 2 2 2 2 2 6 2 63" xfId="43545"/>
    <cellStyle name="Title 2 2 2 2 2 2 6 2 64" xfId="43546"/>
    <cellStyle name="Title 2 2 2 2 2 2 6 2 65" xfId="43547"/>
    <cellStyle name="Title 2 2 2 2 2 2 6 2 66" xfId="43548"/>
    <cellStyle name="Title 2 2 2 2 2 2 6 2 67" xfId="43549"/>
    <cellStyle name="Title 2 2 2 2 2 2 6 2 68" xfId="43550"/>
    <cellStyle name="Title 2 2 2 2 2 2 6 2 69" xfId="43551"/>
    <cellStyle name="Title 2 2 2 2 2 2 6 2 7" xfId="43552"/>
    <cellStyle name="Title 2 2 2 2 2 2 6 2 70" xfId="43553"/>
    <cellStyle name="Title 2 2 2 2 2 2 6 2 71" xfId="43554"/>
    <cellStyle name="Title 2 2 2 2 2 2 6 2 72" xfId="43555"/>
    <cellStyle name="Title 2 2 2 2 2 2 6 2 73" xfId="43556"/>
    <cellStyle name="Title 2 2 2 2 2 2 6 2 74" xfId="43557"/>
    <cellStyle name="Title 2 2 2 2 2 2 6 2 75" xfId="43558"/>
    <cellStyle name="Title 2 2 2 2 2 2 6 2 76" xfId="43559"/>
    <cellStyle name="Title 2 2 2 2 2 2 6 2 77" xfId="43560"/>
    <cellStyle name="Title 2 2 2 2 2 2 6 2 78" xfId="43561"/>
    <cellStyle name="Title 2 2 2 2 2 2 6 2 79" xfId="43562"/>
    <cellStyle name="Title 2 2 2 2 2 2 6 2 8" xfId="43563"/>
    <cellStyle name="Title 2 2 2 2 2 2 6 2 80" xfId="43564"/>
    <cellStyle name="Title 2 2 2 2 2 2 6 2 81" xfId="43565"/>
    <cellStyle name="Title 2 2 2 2 2 2 6 2 82" xfId="43566"/>
    <cellStyle name="Title 2 2 2 2 2 2 6 2 83" xfId="43567"/>
    <cellStyle name="Title 2 2 2 2 2 2 6 2 84" xfId="43568"/>
    <cellStyle name="Title 2 2 2 2 2 2 6 2 85" xfId="43569"/>
    <cellStyle name="Title 2 2 2 2 2 2 6 2 86" xfId="43570"/>
    <cellStyle name="Title 2 2 2 2 2 2 6 2 87" xfId="43571"/>
    <cellStyle name="Title 2 2 2 2 2 2 6 2 88" xfId="43572"/>
    <cellStyle name="Title 2 2 2 2 2 2 6 2 9" xfId="43573"/>
    <cellStyle name="Title 2 2 2 2 2 2 6 20" xfId="43574"/>
    <cellStyle name="Title 2 2 2 2 2 2 6 20 2" xfId="43575"/>
    <cellStyle name="Title 2 2 2 2 2 2 6 21" xfId="43576"/>
    <cellStyle name="Title 2 2 2 2 2 2 6 21 2" xfId="43577"/>
    <cellStyle name="Title 2 2 2 2 2 2 6 22" xfId="43578"/>
    <cellStyle name="Title 2 2 2 2 2 2 6 22 2" xfId="43579"/>
    <cellStyle name="Title 2 2 2 2 2 2 6 23" xfId="43580"/>
    <cellStyle name="Title 2 2 2 2 2 2 6 23 2" xfId="43581"/>
    <cellStyle name="Title 2 2 2 2 2 2 6 24" xfId="43582"/>
    <cellStyle name="Title 2 2 2 2 2 2 6 24 2" xfId="43583"/>
    <cellStyle name="Title 2 2 2 2 2 2 6 25" xfId="43584"/>
    <cellStyle name="Title 2 2 2 2 2 2 6 25 2" xfId="43585"/>
    <cellStyle name="Title 2 2 2 2 2 2 6 26" xfId="43586"/>
    <cellStyle name="Title 2 2 2 2 2 2 6 26 2" xfId="43587"/>
    <cellStyle name="Title 2 2 2 2 2 2 6 27" xfId="43588"/>
    <cellStyle name="Title 2 2 2 2 2 2 6 27 2" xfId="43589"/>
    <cellStyle name="Title 2 2 2 2 2 2 6 28" xfId="43590"/>
    <cellStyle name="Title 2 2 2 2 2 2 6 28 2" xfId="43591"/>
    <cellStyle name="Title 2 2 2 2 2 2 6 29" xfId="43592"/>
    <cellStyle name="Title 2 2 2 2 2 2 6 29 2" xfId="43593"/>
    <cellStyle name="Title 2 2 2 2 2 2 6 3" xfId="43594"/>
    <cellStyle name="Title 2 2 2 2 2 2 6 3 2" xfId="43595"/>
    <cellStyle name="Title 2 2 2 2 2 2 6 30" xfId="43596"/>
    <cellStyle name="Title 2 2 2 2 2 2 6 30 2" xfId="43597"/>
    <cellStyle name="Title 2 2 2 2 2 2 6 31" xfId="43598"/>
    <cellStyle name="Title 2 2 2 2 2 2 6 31 2" xfId="43599"/>
    <cellStyle name="Title 2 2 2 2 2 2 6 32" xfId="43600"/>
    <cellStyle name="Title 2 2 2 2 2 2 6 32 2" xfId="43601"/>
    <cellStyle name="Title 2 2 2 2 2 2 6 33" xfId="43602"/>
    <cellStyle name="Title 2 2 2 2 2 2 6 33 2" xfId="43603"/>
    <cellStyle name="Title 2 2 2 2 2 2 6 34" xfId="43604"/>
    <cellStyle name="Title 2 2 2 2 2 2 6 34 2" xfId="43605"/>
    <cellStyle name="Title 2 2 2 2 2 2 6 35" xfId="43606"/>
    <cellStyle name="Title 2 2 2 2 2 2 6 35 2" xfId="43607"/>
    <cellStyle name="Title 2 2 2 2 2 2 6 36" xfId="43608"/>
    <cellStyle name="Title 2 2 2 2 2 2 6 36 2" xfId="43609"/>
    <cellStyle name="Title 2 2 2 2 2 2 6 37" xfId="43610"/>
    <cellStyle name="Title 2 2 2 2 2 2 6 37 2" xfId="43611"/>
    <cellStyle name="Title 2 2 2 2 2 2 6 38" xfId="43612"/>
    <cellStyle name="Title 2 2 2 2 2 2 6 38 2" xfId="43613"/>
    <cellStyle name="Title 2 2 2 2 2 2 6 39" xfId="43614"/>
    <cellStyle name="Title 2 2 2 2 2 2 6 39 2" xfId="43615"/>
    <cellStyle name="Title 2 2 2 2 2 2 6 4" xfId="43616"/>
    <cellStyle name="Title 2 2 2 2 2 2 6 4 2" xfId="43617"/>
    <cellStyle name="Title 2 2 2 2 2 2 6 40" xfId="43618"/>
    <cellStyle name="Title 2 2 2 2 2 2 6 40 2" xfId="43619"/>
    <cellStyle name="Title 2 2 2 2 2 2 6 41" xfId="43620"/>
    <cellStyle name="Title 2 2 2 2 2 2 6 41 2" xfId="43621"/>
    <cellStyle name="Title 2 2 2 2 2 2 6 42" xfId="43622"/>
    <cellStyle name="Title 2 2 2 2 2 2 6 42 2" xfId="43623"/>
    <cellStyle name="Title 2 2 2 2 2 2 6 43" xfId="43624"/>
    <cellStyle name="Title 2 2 2 2 2 2 6 43 2" xfId="43625"/>
    <cellStyle name="Title 2 2 2 2 2 2 6 44" xfId="43626"/>
    <cellStyle name="Title 2 2 2 2 2 2 6 44 2" xfId="43627"/>
    <cellStyle name="Title 2 2 2 2 2 2 6 45" xfId="43628"/>
    <cellStyle name="Title 2 2 2 2 2 2 6 46" xfId="43629"/>
    <cellStyle name="Title 2 2 2 2 2 2 6 47" xfId="43630"/>
    <cellStyle name="Title 2 2 2 2 2 2 6 48" xfId="43631"/>
    <cellStyle name="Title 2 2 2 2 2 2 6 49" xfId="43632"/>
    <cellStyle name="Title 2 2 2 2 2 2 6 5" xfId="43633"/>
    <cellStyle name="Title 2 2 2 2 2 2 6 5 2" xfId="43634"/>
    <cellStyle name="Title 2 2 2 2 2 2 6 50" xfId="43635"/>
    <cellStyle name="Title 2 2 2 2 2 2 6 51" xfId="43636"/>
    <cellStyle name="Title 2 2 2 2 2 2 6 52" xfId="43637"/>
    <cellStyle name="Title 2 2 2 2 2 2 6 53" xfId="43638"/>
    <cellStyle name="Title 2 2 2 2 2 2 6 54" xfId="43639"/>
    <cellStyle name="Title 2 2 2 2 2 2 6 55" xfId="43640"/>
    <cellStyle name="Title 2 2 2 2 2 2 6 56" xfId="43641"/>
    <cellStyle name="Title 2 2 2 2 2 2 6 57" xfId="43642"/>
    <cellStyle name="Title 2 2 2 2 2 2 6 58" xfId="43643"/>
    <cellStyle name="Title 2 2 2 2 2 2 6 59" xfId="43644"/>
    <cellStyle name="Title 2 2 2 2 2 2 6 6" xfId="43645"/>
    <cellStyle name="Title 2 2 2 2 2 2 6 6 2" xfId="43646"/>
    <cellStyle name="Title 2 2 2 2 2 2 6 60" xfId="43647"/>
    <cellStyle name="Title 2 2 2 2 2 2 6 61" xfId="43648"/>
    <cellStyle name="Title 2 2 2 2 2 2 6 62" xfId="43649"/>
    <cellStyle name="Title 2 2 2 2 2 2 6 63" xfId="43650"/>
    <cellStyle name="Title 2 2 2 2 2 2 6 64" xfId="43651"/>
    <cellStyle name="Title 2 2 2 2 2 2 6 65" xfId="43652"/>
    <cellStyle name="Title 2 2 2 2 2 2 6 66" xfId="43653"/>
    <cellStyle name="Title 2 2 2 2 2 2 6 67" xfId="43654"/>
    <cellStyle name="Title 2 2 2 2 2 2 6 68" xfId="43655"/>
    <cellStyle name="Title 2 2 2 2 2 2 6 69" xfId="43656"/>
    <cellStyle name="Title 2 2 2 2 2 2 6 7" xfId="43657"/>
    <cellStyle name="Title 2 2 2 2 2 2 6 7 2" xfId="43658"/>
    <cellStyle name="Title 2 2 2 2 2 2 6 70" xfId="43659"/>
    <cellStyle name="Title 2 2 2 2 2 2 6 71" xfId="43660"/>
    <cellStyle name="Title 2 2 2 2 2 2 6 72" xfId="43661"/>
    <cellStyle name="Title 2 2 2 2 2 2 6 73" xfId="43662"/>
    <cellStyle name="Title 2 2 2 2 2 2 6 74" xfId="43663"/>
    <cellStyle name="Title 2 2 2 2 2 2 6 75" xfId="43664"/>
    <cellStyle name="Title 2 2 2 2 2 2 6 76" xfId="43665"/>
    <cellStyle name="Title 2 2 2 2 2 2 6 77" xfId="43666"/>
    <cellStyle name="Title 2 2 2 2 2 2 6 78" xfId="43667"/>
    <cellStyle name="Title 2 2 2 2 2 2 6 79" xfId="43668"/>
    <cellStyle name="Title 2 2 2 2 2 2 6 8" xfId="43669"/>
    <cellStyle name="Title 2 2 2 2 2 2 6 8 2" xfId="43670"/>
    <cellStyle name="Title 2 2 2 2 2 2 6 80" xfId="43671"/>
    <cellStyle name="Title 2 2 2 2 2 2 6 81" xfId="43672"/>
    <cellStyle name="Title 2 2 2 2 2 2 6 82" xfId="43673"/>
    <cellStyle name="Title 2 2 2 2 2 2 6 83" xfId="43674"/>
    <cellStyle name="Title 2 2 2 2 2 2 6 84" xfId="43675"/>
    <cellStyle name="Title 2 2 2 2 2 2 6 85" xfId="43676"/>
    <cellStyle name="Title 2 2 2 2 2 2 6 86" xfId="43677"/>
    <cellStyle name="Title 2 2 2 2 2 2 6 87" xfId="43678"/>
    <cellStyle name="Title 2 2 2 2 2 2 6 88" xfId="43679"/>
    <cellStyle name="Title 2 2 2 2 2 2 6 89" xfId="43680"/>
    <cellStyle name="Title 2 2 2 2 2 2 6 9" xfId="43681"/>
    <cellStyle name="Title 2 2 2 2 2 2 6 9 2" xfId="43682"/>
    <cellStyle name="Title 2 2 2 2 2 2 6 90" xfId="43683"/>
    <cellStyle name="Title 2 2 2 2 2 2 6 91" xfId="43684"/>
    <cellStyle name="Title 2 2 2 2 2 2 6 92" xfId="43685"/>
    <cellStyle name="Title 2 2 2 2 2 2 6 93" xfId="43686"/>
    <cellStyle name="Title 2 2 2 2 2 2 6 94" xfId="43687"/>
    <cellStyle name="Title 2 2 2 2 2 2 6 95" xfId="43688"/>
    <cellStyle name="Title 2 2 2 2 2 2 6 96" xfId="43689"/>
    <cellStyle name="Title 2 2 2 2 2 2 6 97" xfId="43690"/>
    <cellStyle name="Title 2 2 2 2 2 2 6 98" xfId="43691"/>
    <cellStyle name="Title 2 2 2 2 2 2 6 99" xfId="43692"/>
    <cellStyle name="Title 2 2 2 2 2 2 60" xfId="43693"/>
    <cellStyle name="Title 2 2 2 2 2 2 60 2" xfId="43694"/>
    <cellStyle name="Title 2 2 2 2 2 2 61" xfId="43695"/>
    <cellStyle name="Title 2 2 2 2 2 2 61 2" xfId="43696"/>
    <cellStyle name="Title 2 2 2 2 2 2 62" xfId="43697"/>
    <cellStyle name="Title 2 2 2 2 2 2 62 2" xfId="43698"/>
    <cellStyle name="Title 2 2 2 2 2 2 63" xfId="43699"/>
    <cellStyle name="Title 2 2 2 2 2 2 63 2" xfId="43700"/>
    <cellStyle name="Title 2 2 2 2 2 2 64" xfId="43701"/>
    <cellStyle name="Title 2 2 2 2 2 2 64 2" xfId="43702"/>
    <cellStyle name="Title 2 2 2 2 2 2 65" xfId="43703"/>
    <cellStyle name="Title 2 2 2 2 2 2 65 2" xfId="43704"/>
    <cellStyle name="Title 2 2 2 2 2 2 66" xfId="43705"/>
    <cellStyle name="Title 2 2 2 2 2 2 66 2" xfId="43706"/>
    <cellStyle name="Title 2 2 2 2 2 2 67" xfId="43707"/>
    <cellStyle name="Title 2 2 2 2 2 2 67 2" xfId="43708"/>
    <cellStyle name="Title 2 2 2 2 2 2 68" xfId="43709"/>
    <cellStyle name="Title 2 2 2 2 2 2 68 2" xfId="43710"/>
    <cellStyle name="Title 2 2 2 2 2 2 69" xfId="43711"/>
    <cellStyle name="Title 2 2 2 2 2 2 69 2" xfId="43712"/>
    <cellStyle name="Title 2 2 2 2 2 2 7" xfId="43713"/>
    <cellStyle name="Title 2 2 2 2 2 2 7 2" xfId="43714"/>
    <cellStyle name="Title 2 2 2 2 2 2 70" xfId="43715"/>
    <cellStyle name="Title 2 2 2 2 2 2 70 2" xfId="43716"/>
    <cellStyle name="Title 2 2 2 2 2 2 71" xfId="43717"/>
    <cellStyle name="Title 2 2 2 2 2 2 71 2" xfId="43718"/>
    <cellStyle name="Title 2 2 2 2 2 2 72" xfId="43719"/>
    <cellStyle name="Title 2 2 2 2 2 2 72 2" xfId="43720"/>
    <cellStyle name="Title 2 2 2 2 2 2 73" xfId="43721"/>
    <cellStyle name="Title 2 2 2 2 2 2 73 2" xfId="43722"/>
    <cellStyle name="Title 2 2 2 2 2 2 74" xfId="43723"/>
    <cellStyle name="Title 2 2 2 2 2 2 75" xfId="43724"/>
    <cellStyle name="Title 2 2 2 2 2 2 76" xfId="43725"/>
    <cellStyle name="Title 2 2 2 2 2 2 77" xfId="43726"/>
    <cellStyle name="Title 2 2 2 2 2 2 78" xfId="43727"/>
    <cellStyle name="Title 2 2 2 2 2 2 79" xfId="43728"/>
    <cellStyle name="Title 2 2 2 2 2 2 8" xfId="43729"/>
    <cellStyle name="Title 2 2 2 2 2 2 8 2" xfId="43730"/>
    <cellStyle name="Title 2 2 2 2 2 2 80" xfId="43731"/>
    <cellStyle name="Title 2 2 2 2 2 2 81" xfId="43732"/>
    <cellStyle name="Title 2 2 2 2 2 2 82" xfId="43733"/>
    <cellStyle name="Title 2 2 2 2 2 2 83" xfId="43734"/>
    <cellStyle name="Title 2 2 2 2 2 2 84" xfId="43735"/>
    <cellStyle name="Title 2 2 2 2 2 2 85" xfId="43736"/>
    <cellStyle name="Title 2 2 2 2 2 2 86" xfId="43737"/>
    <cellStyle name="Title 2 2 2 2 2 2 87" xfId="43738"/>
    <cellStyle name="Title 2 2 2 2 2 2 88" xfId="43739"/>
    <cellStyle name="Title 2 2 2 2 2 2 89" xfId="43740"/>
    <cellStyle name="Title 2 2 2 2 2 2 9" xfId="43741"/>
    <cellStyle name="Title 2 2 2 2 2 2 9 2" xfId="43742"/>
    <cellStyle name="Title 2 2 2 2 2 2 90" xfId="43743"/>
    <cellStyle name="Title 2 2 2 2 2 2 91" xfId="43744"/>
    <cellStyle name="Title 2 2 2 2 2 2 92" xfId="43745"/>
    <cellStyle name="Title 2 2 2 2 2 2 93" xfId="43746"/>
    <cellStyle name="Title 2 2 2 2 2 2 94" xfId="43747"/>
    <cellStyle name="Title 2 2 2 2 2 2 95" xfId="43748"/>
    <cellStyle name="Title 2 2 2 2 2 2 96" xfId="43749"/>
    <cellStyle name="Title 2 2 2 2 2 2 97" xfId="43750"/>
    <cellStyle name="Title 2 2 2 2 2 2 98" xfId="43751"/>
    <cellStyle name="Title 2 2 2 2 2 2 99" xfId="43752"/>
    <cellStyle name="Title 2 2 2 2 2 20" xfId="43753"/>
    <cellStyle name="Title 2 2 2 2 2 20 2" xfId="43754"/>
    <cellStyle name="Title 2 2 2 2 2 21" xfId="43755"/>
    <cellStyle name="Title 2 2 2 2 2 21 2" xfId="43756"/>
    <cellStyle name="Title 2 2 2 2 2 22" xfId="43757"/>
    <cellStyle name="Title 2 2 2 2 2 22 2" xfId="43758"/>
    <cellStyle name="Title 2 2 2 2 2 23" xfId="43759"/>
    <cellStyle name="Title 2 2 2 2 2 23 2" xfId="43760"/>
    <cellStyle name="Title 2 2 2 2 2 24" xfId="43761"/>
    <cellStyle name="Title 2 2 2 2 2 24 2" xfId="43762"/>
    <cellStyle name="Title 2 2 2 2 2 25" xfId="43763"/>
    <cellStyle name="Title 2 2 2 2 2 25 2" xfId="43764"/>
    <cellStyle name="Title 2 2 2 2 2 26" xfId="43765"/>
    <cellStyle name="Title 2 2 2 2 2 26 2" xfId="43766"/>
    <cellStyle name="Title 2 2 2 2 2 27" xfId="43767"/>
    <cellStyle name="Title 2 2 2 2 2 27 2" xfId="43768"/>
    <cellStyle name="Title 2 2 2 2 2 28" xfId="43769"/>
    <cellStyle name="Title 2 2 2 2 2 28 2" xfId="43770"/>
    <cellStyle name="Title 2 2 2 2 2 29" xfId="43771"/>
    <cellStyle name="Title 2 2 2 2 2 29 2" xfId="43772"/>
    <cellStyle name="Title 2 2 2 2 2 3" xfId="43773"/>
    <cellStyle name="Title 2 2 2 2 2 3 2" xfId="43774"/>
    <cellStyle name="Title 2 2 2 2 2 30" xfId="43775"/>
    <cellStyle name="Title 2 2 2 2 2 30 10" xfId="43776"/>
    <cellStyle name="Title 2 2 2 2 2 30 11" xfId="43777"/>
    <cellStyle name="Title 2 2 2 2 2 30 12" xfId="43778"/>
    <cellStyle name="Title 2 2 2 2 2 30 13" xfId="43779"/>
    <cellStyle name="Title 2 2 2 2 2 30 14" xfId="43780"/>
    <cellStyle name="Title 2 2 2 2 2 30 15" xfId="43781"/>
    <cellStyle name="Title 2 2 2 2 2 30 16" xfId="43782"/>
    <cellStyle name="Title 2 2 2 2 2 30 17" xfId="43783"/>
    <cellStyle name="Title 2 2 2 2 2 30 18" xfId="43784"/>
    <cellStyle name="Title 2 2 2 2 2 30 19" xfId="43785"/>
    <cellStyle name="Title 2 2 2 2 2 30 2" xfId="43786"/>
    <cellStyle name="Title 2 2 2 2 2 30 2 10" xfId="43787"/>
    <cellStyle name="Title 2 2 2 2 2 30 2 11" xfId="43788"/>
    <cellStyle name="Title 2 2 2 2 2 30 2 12" xfId="43789"/>
    <cellStyle name="Title 2 2 2 2 2 30 2 13" xfId="43790"/>
    <cellStyle name="Title 2 2 2 2 2 30 2 14" xfId="43791"/>
    <cellStyle name="Title 2 2 2 2 2 30 2 15" xfId="43792"/>
    <cellStyle name="Title 2 2 2 2 2 30 2 16" xfId="43793"/>
    <cellStyle name="Title 2 2 2 2 2 30 2 17" xfId="43794"/>
    <cellStyle name="Title 2 2 2 2 2 30 2 18" xfId="43795"/>
    <cellStyle name="Title 2 2 2 2 2 30 2 19" xfId="43796"/>
    <cellStyle name="Title 2 2 2 2 2 30 2 2" xfId="43797"/>
    <cellStyle name="Title 2 2 2 2 2 30 2 2 2" xfId="43798"/>
    <cellStyle name="Title 2 2 2 2 2 30 2 20" xfId="43799"/>
    <cellStyle name="Title 2 2 2 2 2 30 2 21" xfId="43800"/>
    <cellStyle name="Title 2 2 2 2 2 30 2 22" xfId="43801"/>
    <cellStyle name="Title 2 2 2 2 2 30 2 23" xfId="43802"/>
    <cellStyle name="Title 2 2 2 2 2 30 2 24" xfId="43803"/>
    <cellStyle name="Title 2 2 2 2 2 30 2 25" xfId="43804"/>
    <cellStyle name="Title 2 2 2 2 2 30 2 26" xfId="43805"/>
    <cellStyle name="Title 2 2 2 2 2 30 2 27" xfId="43806"/>
    <cellStyle name="Title 2 2 2 2 2 30 2 28" xfId="43807"/>
    <cellStyle name="Title 2 2 2 2 2 30 2 29" xfId="43808"/>
    <cellStyle name="Title 2 2 2 2 2 30 2 3" xfId="43809"/>
    <cellStyle name="Title 2 2 2 2 2 30 2 30" xfId="43810"/>
    <cellStyle name="Title 2 2 2 2 2 30 2 31" xfId="43811"/>
    <cellStyle name="Title 2 2 2 2 2 30 2 32" xfId="43812"/>
    <cellStyle name="Title 2 2 2 2 2 30 2 33" xfId="43813"/>
    <cellStyle name="Title 2 2 2 2 2 30 2 34" xfId="43814"/>
    <cellStyle name="Title 2 2 2 2 2 30 2 35" xfId="43815"/>
    <cellStyle name="Title 2 2 2 2 2 30 2 36" xfId="43816"/>
    <cellStyle name="Title 2 2 2 2 2 30 2 37" xfId="43817"/>
    <cellStyle name="Title 2 2 2 2 2 30 2 38" xfId="43818"/>
    <cellStyle name="Title 2 2 2 2 2 30 2 39" xfId="43819"/>
    <cellStyle name="Title 2 2 2 2 2 30 2 4" xfId="43820"/>
    <cellStyle name="Title 2 2 2 2 2 30 2 40" xfId="43821"/>
    <cellStyle name="Title 2 2 2 2 2 30 2 41" xfId="43822"/>
    <cellStyle name="Title 2 2 2 2 2 30 2 42" xfId="43823"/>
    <cellStyle name="Title 2 2 2 2 2 30 2 43" xfId="43824"/>
    <cellStyle name="Title 2 2 2 2 2 30 2 44" xfId="43825"/>
    <cellStyle name="Title 2 2 2 2 2 30 2 45" xfId="43826"/>
    <cellStyle name="Title 2 2 2 2 2 30 2 46" xfId="43827"/>
    <cellStyle name="Title 2 2 2 2 2 30 2 47" xfId="43828"/>
    <cellStyle name="Title 2 2 2 2 2 30 2 48" xfId="43829"/>
    <cellStyle name="Title 2 2 2 2 2 30 2 49" xfId="43830"/>
    <cellStyle name="Title 2 2 2 2 2 30 2 5" xfId="43831"/>
    <cellStyle name="Title 2 2 2 2 2 30 2 50" xfId="43832"/>
    <cellStyle name="Title 2 2 2 2 2 30 2 51" xfId="43833"/>
    <cellStyle name="Title 2 2 2 2 2 30 2 52" xfId="43834"/>
    <cellStyle name="Title 2 2 2 2 2 30 2 53" xfId="43835"/>
    <cellStyle name="Title 2 2 2 2 2 30 2 54" xfId="43836"/>
    <cellStyle name="Title 2 2 2 2 2 30 2 55" xfId="43837"/>
    <cellStyle name="Title 2 2 2 2 2 30 2 56" xfId="43838"/>
    <cellStyle name="Title 2 2 2 2 2 30 2 57" xfId="43839"/>
    <cellStyle name="Title 2 2 2 2 2 30 2 58" xfId="43840"/>
    <cellStyle name="Title 2 2 2 2 2 30 2 59" xfId="43841"/>
    <cellStyle name="Title 2 2 2 2 2 30 2 6" xfId="43842"/>
    <cellStyle name="Title 2 2 2 2 2 30 2 60" xfId="43843"/>
    <cellStyle name="Title 2 2 2 2 2 30 2 61" xfId="43844"/>
    <cellStyle name="Title 2 2 2 2 2 30 2 62" xfId="43845"/>
    <cellStyle name="Title 2 2 2 2 2 30 2 63" xfId="43846"/>
    <cellStyle name="Title 2 2 2 2 2 30 2 64" xfId="43847"/>
    <cellStyle name="Title 2 2 2 2 2 30 2 65" xfId="43848"/>
    <cellStyle name="Title 2 2 2 2 2 30 2 66" xfId="43849"/>
    <cellStyle name="Title 2 2 2 2 2 30 2 67" xfId="43850"/>
    <cellStyle name="Title 2 2 2 2 2 30 2 68" xfId="43851"/>
    <cellStyle name="Title 2 2 2 2 2 30 2 69" xfId="43852"/>
    <cellStyle name="Title 2 2 2 2 2 30 2 7" xfId="43853"/>
    <cellStyle name="Title 2 2 2 2 2 30 2 70" xfId="43854"/>
    <cellStyle name="Title 2 2 2 2 2 30 2 71" xfId="43855"/>
    <cellStyle name="Title 2 2 2 2 2 30 2 72" xfId="43856"/>
    <cellStyle name="Title 2 2 2 2 2 30 2 73" xfId="43857"/>
    <cellStyle name="Title 2 2 2 2 2 30 2 74" xfId="43858"/>
    <cellStyle name="Title 2 2 2 2 2 30 2 8" xfId="43859"/>
    <cellStyle name="Title 2 2 2 2 2 30 2 9" xfId="43860"/>
    <cellStyle name="Title 2 2 2 2 2 30 20" xfId="43861"/>
    <cellStyle name="Title 2 2 2 2 2 30 21" xfId="43862"/>
    <cellStyle name="Title 2 2 2 2 2 30 22" xfId="43863"/>
    <cellStyle name="Title 2 2 2 2 2 30 23" xfId="43864"/>
    <cellStyle name="Title 2 2 2 2 2 30 24" xfId="43865"/>
    <cellStyle name="Title 2 2 2 2 2 30 25" xfId="43866"/>
    <cellStyle name="Title 2 2 2 2 2 30 26" xfId="43867"/>
    <cellStyle name="Title 2 2 2 2 2 30 27" xfId="43868"/>
    <cellStyle name="Title 2 2 2 2 2 30 28" xfId="43869"/>
    <cellStyle name="Title 2 2 2 2 2 30 29" xfId="43870"/>
    <cellStyle name="Title 2 2 2 2 2 30 3" xfId="43871"/>
    <cellStyle name="Title 2 2 2 2 2 30 3 2" xfId="43872"/>
    <cellStyle name="Title 2 2 2 2 2 30 30" xfId="43873"/>
    <cellStyle name="Title 2 2 2 2 2 30 31" xfId="43874"/>
    <cellStyle name="Title 2 2 2 2 2 30 32" xfId="43875"/>
    <cellStyle name="Title 2 2 2 2 2 30 33" xfId="43876"/>
    <cellStyle name="Title 2 2 2 2 2 30 34" xfId="43877"/>
    <cellStyle name="Title 2 2 2 2 2 30 35" xfId="43878"/>
    <cellStyle name="Title 2 2 2 2 2 30 36" xfId="43879"/>
    <cellStyle name="Title 2 2 2 2 2 30 37" xfId="43880"/>
    <cellStyle name="Title 2 2 2 2 2 30 38" xfId="43881"/>
    <cellStyle name="Title 2 2 2 2 2 30 39" xfId="43882"/>
    <cellStyle name="Title 2 2 2 2 2 30 4" xfId="43883"/>
    <cellStyle name="Title 2 2 2 2 2 30 40" xfId="43884"/>
    <cellStyle name="Title 2 2 2 2 2 30 41" xfId="43885"/>
    <cellStyle name="Title 2 2 2 2 2 30 42" xfId="43886"/>
    <cellStyle name="Title 2 2 2 2 2 30 43" xfId="43887"/>
    <cellStyle name="Title 2 2 2 2 2 30 44" xfId="43888"/>
    <cellStyle name="Title 2 2 2 2 2 30 45" xfId="43889"/>
    <cellStyle name="Title 2 2 2 2 2 30 46" xfId="43890"/>
    <cellStyle name="Title 2 2 2 2 2 30 47" xfId="43891"/>
    <cellStyle name="Title 2 2 2 2 2 30 48" xfId="43892"/>
    <cellStyle name="Title 2 2 2 2 2 30 49" xfId="43893"/>
    <cellStyle name="Title 2 2 2 2 2 30 5" xfId="43894"/>
    <cellStyle name="Title 2 2 2 2 2 30 50" xfId="43895"/>
    <cellStyle name="Title 2 2 2 2 2 30 51" xfId="43896"/>
    <cellStyle name="Title 2 2 2 2 2 30 52" xfId="43897"/>
    <cellStyle name="Title 2 2 2 2 2 30 53" xfId="43898"/>
    <cellStyle name="Title 2 2 2 2 2 30 54" xfId="43899"/>
    <cellStyle name="Title 2 2 2 2 2 30 55" xfId="43900"/>
    <cellStyle name="Title 2 2 2 2 2 30 56" xfId="43901"/>
    <cellStyle name="Title 2 2 2 2 2 30 57" xfId="43902"/>
    <cellStyle name="Title 2 2 2 2 2 30 58" xfId="43903"/>
    <cellStyle name="Title 2 2 2 2 2 30 59" xfId="43904"/>
    <cellStyle name="Title 2 2 2 2 2 30 6" xfId="43905"/>
    <cellStyle name="Title 2 2 2 2 2 30 60" xfId="43906"/>
    <cellStyle name="Title 2 2 2 2 2 30 61" xfId="43907"/>
    <cellStyle name="Title 2 2 2 2 2 30 62" xfId="43908"/>
    <cellStyle name="Title 2 2 2 2 2 30 63" xfId="43909"/>
    <cellStyle name="Title 2 2 2 2 2 30 64" xfId="43910"/>
    <cellStyle name="Title 2 2 2 2 2 30 65" xfId="43911"/>
    <cellStyle name="Title 2 2 2 2 2 30 66" xfId="43912"/>
    <cellStyle name="Title 2 2 2 2 2 30 67" xfId="43913"/>
    <cellStyle name="Title 2 2 2 2 2 30 68" xfId="43914"/>
    <cellStyle name="Title 2 2 2 2 2 30 69" xfId="43915"/>
    <cellStyle name="Title 2 2 2 2 2 30 7" xfId="43916"/>
    <cellStyle name="Title 2 2 2 2 2 30 70" xfId="43917"/>
    <cellStyle name="Title 2 2 2 2 2 30 71" xfId="43918"/>
    <cellStyle name="Title 2 2 2 2 2 30 72" xfId="43919"/>
    <cellStyle name="Title 2 2 2 2 2 30 73" xfId="43920"/>
    <cellStyle name="Title 2 2 2 2 2 30 74" xfId="43921"/>
    <cellStyle name="Title 2 2 2 2 2 30 8" xfId="43922"/>
    <cellStyle name="Title 2 2 2 2 2 30 9" xfId="43923"/>
    <cellStyle name="Title 2 2 2 2 2 31" xfId="43924"/>
    <cellStyle name="Title 2 2 2 2 2 31 2" xfId="43925"/>
    <cellStyle name="Title 2 2 2 2 2 32" xfId="43926"/>
    <cellStyle name="Title 2 2 2 2 2 32 2" xfId="43927"/>
    <cellStyle name="Title 2 2 2 2 2 33" xfId="43928"/>
    <cellStyle name="Title 2 2 2 2 2 33 2" xfId="43929"/>
    <cellStyle name="Title 2 2 2 2 2 34" xfId="43930"/>
    <cellStyle name="Title 2 2 2 2 2 34 2" xfId="43931"/>
    <cellStyle name="Title 2 2 2 2 2 35" xfId="43932"/>
    <cellStyle name="Title 2 2 2 2 2 35 2" xfId="43933"/>
    <cellStyle name="Title 2 2 2 2 2 36" xfId="43934"/>
    <cellStyle name="Title 2 2 2 2 2 36 2" xfId="43935"/>
    <cellStyle name="Title 2 2 2 2 2 37" xfId="43936"/>
    <cellStyle name="Title 2 2 2 2 2 37 2" xfId="43937"/>
    <cellStyle name="Title 2 2 2 2 2 38" xfId="43938"/>
    <cellStyle name="Title 2 2 2 2 2 38 2" xfId="43939"/>
    <cellStyle name="Title 2 2 2 2 2 39" xfId="43940"/>
    <cellStyle name="Title 2 2 2 2 2 39 2" xfId="43941"/>
    <cellStyle name="Title 2 2 2 2 2 4" xfId="43942"/>
    <cellStyle name="Title 2 2 2 2 2 4 10" xfId="43943"/>
    <cellStyle name="Title 2 2 2 2 2 4 100" xfId="43944"/>
    <cellStyle name="Title 2 2 2 2 2 4 101" xfId="43945"/>
    <cellStyle name="Title 2 2 2 2 2 4 102" xfId="43946"/>
    <cellStyle name="Title 2 2 2 2 2 4 103" xfId="43947"/>
    <cellStyle name="Title 2 2 2 2 2 4 104" xfId="43948"/>
    <cellStyle name="Title 2 2 2 2 2 4 105" xfId="43949"/>
    <cellStyle name="Title 2 2 2 2 2 4 106" xfId="43950"/>
    <cellStyle name="Title 2 2 2 2 2 4 107" xfId="43951"/>
    <cellStyle name="Title 2 2 2 2 2 4 108" xfId="43952"/>
    <cellStyle name="Title 2 2 2 2 2 4 109" xfId="43953"/>
    <cellStyle name="Title 2 2 2 2 2 4 11" xfId="43954"/>
    <cellStyle name="Title 2 2 2 2 2 4 110" xfId="43955"/>
    <cellStyle name="Title 2 2 2 2 2 4 12" xfId="43956"/>
    <cellStyle name="Title 2 2 2 2 2 4 13" xfId="43957"/>
    <cellStyle name="Title 2 2 2 2 2 4 14" xfId="43958"/>
    <cellStyle name="Title 2 2 2 2 2 4 15" xfId="43959"/>
    <cellStyle name="Title 2 2 2 2 2 4 16" xfId="43960"/>
    <cellStyle name="Title 2 2 2 2 2 4 17" xfId="43961"/>
    <cellStyle name="Title 2 2 2 2 2 4 18" xfId="43962"/>
    <cellStyle name="Title 2 2 2 2 2 4 19" xfId="43963"/>
    <cellStyle name="Title 2 2 2 2 2 4 2" xfId="43964"/>
    <cellStyle name="Title 2 2 2 2 2 4 2 10" xfId="43965"/>
    <cellStyle name="Title 2 2 2 2 2 4 2 11" xfId="43966"/>
    <cellStyle name="Title 2 2 2 2 2 4 2 12" xfId="43967"/>
    <cellStyle name="Title 2 2 2 2 2 4 2 13" xfId="43968"/>
    <cellStyle name="Title 2 2 2 2 2 4 2 13 2" xfId="43969"/>
    <cellStyle name="Title 2 2 2 2 2 4 2 14" xfId="43970"/>
    <cellStyle name="Title 2 2 2 2 2 4 2 15" xfId="43971"/>
    <cellStyle name="Title 2 2 2 2 2 4 2 16" xfId="43972"/>
    <cellStyle name="Title 2 2 2 2 2 4 2 17" xfId="43973"/>
    <cellStyle name="Title 2 2 2 2 2 4 2 18" xfId="43974"/>
    <cellStyle name="Title 2 2 2 2 2 4 2 19" xfId="43975"/>
    <cellStyle name="Title 2 2 2 2 2 4 2 2" xfId="43976"/>
    <cellStyle name="Title 2 2 2 2 2 4 2 2 10" xfId="43977"/>
    <cellStyle name="Title 2 2 2 2 2 4 2 2 11" xfId="43978"/>
    <cellStyle name="Title 2 2 2 2 2 4 2 2 12" xfId="43979"/>
    <cellStyle name="Title 2 2 2 2 2 4 2 2 13" xfId="43980"/>
    <cellStyle name="Title 2 2 2 2 2 4 2 2 14" xfId="43981"/>
    <cellStyle name="Title 2 2 2 2 2 4 2 2 15" xfId="43982"/>
    <cellStyle name="Title 2 2 2 2 2 4 2 2 16" xfId="43983"/>
    <cellStyle name="Title 2 2 2 2 2 4 2 2 17" xfId="43984"/>
    <cellStyle name="Title 2 2 2 2 2 4 2 2 18" xfId="43985"/>
    <cellStyle name="Title 2 2 2 2 2 4 2 2 19" xfId="43986"/>
    <cellStyle name="Title 2 2 2 2 2 4 2 2 2" xfId="43987"/>
    <cellStyle name="Title 2 2 2 2 2 4 2 2 2 10" xfId="43988"/>
    <cellStyle name="Title 2 2 2 2 2 4 2 2 2 11" xfId="43989"/>
    <cellStyle name="Title 2 2 2 2 2 4 2 2 2 12" xfId="43990"/>
    <cellStyle name="Title 2 2 2 2 2 4 2 2 2 13" xfId="43991"/>
    <cellStyle name="Title 2 2 2 2 2 4 2 2 2 14" xfId="43992"/>
    <cellStyle name="Title 2 2 2 2 2 4 2 2 2 15" xfId="43993"/>
    <cellStyle name="Title 2 2 2 2 2 4 2 2 2 16" xfId="43994"/>
    <cellStyle name="Title 2 2 2 2 2 4 2 2 2 17" xfId="43995"/>
    <cellStyle name="Title 2 2 2 2 2 4 2 2 2 18" xfId="43996"/>
    <cellStyle name="Title 2 2 2 2 2 4 2 2 2 19" xfId="43997"/>
    <cellStyle name="Title 2 2 2 2 2 4 2 2 2 2" xfId="43998"/>
    <cellStyle name="Title 2 2 2 2 2 4 2 2 2 2 10" xfId="43999"/>
    <cellStyle name="Title 2 2 2 2 2 4 2 2 2 2 11" xfId="44000"/>
    <cellStyle name="Title 2 2 2 2 2 4 2 2 2 2 12" xfId="44001"/>
    <cellStyle name="Title 2 2 2 2 2 4 2 2 2 2 13" xfId="44002"/>
    <cellStyle name="Title 2 2 2 2 2 4 2 2 2 2 14" xfId="44003"/>
    <cellStyle name="Title 2 2 2 2 2 4 2 2 2 2 15" xfId="44004"/>
    <cellStyle name="Title 2 2 2 2 2 4 2 2 2 2 16" xfId="44005"/>
    <cellStyle name="Title 2 2 2 2 2 4 2 2 2 2 17" xfId="44006"/>
    <cellStyle name="Title 2 2 2 2 2 4 2 2 2 2 18" xfId="44007"/>
    <cellStyle name="Title 2 2 2 2 2 4 2 2 2 2 19" xfId="44008"/>
    <cellStyle name="Title 2 2 2 2 2 4 2 2 2 2 2" xfId="44009"/>
    <cellStyle name="Title 2 2 2 2 2 4 2 2 2 2 2 10" xfId="44010"/>
    <cellStyle name="Title 2 2 2 2 2 4 2 2 2 2 2 11" xfId="44011"/>
    <cellStyle name="Title 2 2 2 2 2 4 2 2 2 2 2 12" xfId="44012"/>
    <cellStyle name="Title 2 2 2 2 2 4 2 2 2 2 2 13" xfId="44013"/>
    <cellStyle name="Title 2 2 2 2 2 4 2 2 2 2 2 14" xfId="44014"/>
    <cellStyle name="Title 2 2 2 2 2 4 2 2 2 2 2 15" xfId="44015"/>
    <cellStyle name="Title 2 2 2 2 2 4 2 2 2 2 2 16" xfId="44016"/>
    <cellStyle name="Title 2 2 2 2 2 4 2 2 2 2 2 17" xfId="44017"/>
    <cellStyle name="Title 2 2 2 2 2 4 2 2 2 2 2 18" xfId="44018"/>
    <cellStyle name="Title 2 2 2 2 2 4 2 2 2 2 2 19" xfId="44019"/>
    <cellStyle name="Title 2 2 2 2 2 4 2 2 2 2 2 2" xfId="44020"/>
    <cellStyle name="Title 2 2 2 2 2 4 2 2 2 2 2 2 2" xfId="44021"/>
    <cellStyle name="Title 2 2 2 2 2 4 2 2 2 2 2 20" xfId="44022"/>
    <cellStyle name="Title 2 2 2 2 2 4 2 2 2 2 2 21" xfId="44023"/>
    <cellStyle name="Title 2 2 2 2 2 4 2 2 2 2 2 22" xfId="44024"/>
    <cellStyle name="Title 2 2 2 2 2 4 2 2 2 2 2 23" xfId="44025"/>
    <cellStyle name="Title 2 2 2 2 2 4 2 2 2 2 2 24" xfId="44026"/>
    <cellStyle name="Title 2 2 2 2 2 4 2 2 2 2 2 25" xfId="44027"/>
    <cellStyle name="Title 2 2 2 2 2 4 2 2 2 2 2 26" xfId="44028"/>
    <cellStyle name="Title 2 2 2 2 2 4 2 2 2 2 2 27" xfId="44029"/>
    <cellStyle name="Title 2 2 2 2 2 4 2 2 2 2 2 28" xfId="44030"/>
    <cellStyle name="Title 2 2 2 2 2 4 2 2 2 2 2 29" xfId="44031"/>
    <cellStyle name="Title 2 2 2 2 2 4 2 2 2 2 2 3" xfId="44032"/>
    <cellStyle name="Title 2 2 2 2 2 4 2 2 2 2 2 30" xfId="44033"/>
    <cellStyle name="Title 2 2 2 2 2 4 2 2 2 2 2 31" xfId="44034"/>
    <cellStyle name="Title 2 2 2 2 2 4 2 2 2 2 2 32" xfId="44035"/>
    <cellStyle name="Title 2 2 2 2 2 4 2 2 2 2 2 33" xfId="44036"/>
    <cellStyle name="Title 2 2 2 2 2 4 2 2 2 2 2 34" xfId="44037"/>
    <cellStyle name="Title 2 2 2 2 2 4 2 2 2 2 2 35" xfId="44038"/>
    <cellStyle name="Title 2 2 2 2 2 4 2 2 2 2 2 36" xfId="44039"/>
    <cellStyle name="Title 2 2 2 2 2 4 2 2 2 2 2 37" xfId="44040"/>
    <cellStyle name="Title 2 2 2 2 2 4 2 2 2 2 2 38" xfId="44041"/>
    <cellStyle name="Title 2 2 2 2 2 4 2 2 2 2 2 39" xfId="44042"/>
    <cellStyle name="Title 2 2 2 2 2 4 2 2 2 2 2 4" xfId="44043"/>
    <cellStyle name="Title 2 2 2 2 2 4 2 2 2 2 2 40" xfId="44044"/>
    <cellStyle name="Title 2 2 2 2 2 4 2 2 2 2 2 41" xfId="44045"/>
    <cellStyle name="Title 2 2 2 2 2 4 2 2 2 2 2 42" xfId="44046"/>
    <cellStyle name="Title 2 2 2 2 2 4 2 2 2 2 2 43" xfId="44047"/>
    <cellStyle name="Title 2 2 2 2 2 4 2 2 2 2 2 44" xfId="44048"/>
    <cellStyle name="Title 2 2 2 2 2 4 2 2 2 2 2 45" xfId="44049"/>
    <cellStyle name="Title 2 2 2 2 2 4 2 2 2 2 2 46" xfId="44050"/>
    <cellStyle name="Title 2 2 2 2 2 4 2 2 2 2 2 47" xfId="44051"/>
    <cellStyle name="Title 2 2 2 2 2 4 2 2 2 2 2 48" xfId="44052"/>
    <cellStyle name="Title 2 2 2 2 2 4 2 2 2 2 2 49" xfId="44053"/>
    <cellStyle name="Title 2 2 2 2 2 4 2 2 2 2 2 5" xfId="44054"/>
    <cellStyle name="Title 2 2 2 2 2 4 2 2 2 2 2 50" xfId="44055"/>
    <cellStyle name="Title 2 2 2 2 2 4 2 2 2 2 2 51" xfId="44056"/>
    <cellStyle name="Title 2 2 2 2 2 4 2 2 2 2 2 52" xfId="44057"/>
    <cellStyle name="Title 2 2 2 2 2 4 2 2 2 2 2 53" xfId="44058"/>
    <cellStyle name="Title 2 2 2 2 2 4 2 2 2 2 2 54" xfId="44059"/>
    <cellStyle name="Title 2 2 2 2 2 4 2 2 2 2 2 55" xfId="44060"/>
    <cellStyle name="Title 2 2 2 2 2 4 2 2 2 2 2 56" xfId="44061"/>
    <cellStyle name="Title 2 2 2 2 2 4 2 2 2 2 2 57" xfId="44062"/>
    <cellStyle name="Title 2 2 2 2 2 4 2 2 2 2 2 58" xfId="44063"/>
    <cellStyle name="Title 2 2 2 2 2 4 2 2 2 2 2 59" xfId="44064"/>
    <cellStyle name="Title 2 2 2 2 2 4 2 2 2 2 2 6" xfId="44065"/>
    <cellStyle name="Title 2 2 2 2 2 4 2 2 2 2 2 60" xfId="44066"/>
    <cellStyle name="Title 2 2 2 2 2 4 2 2 2 2 2 61" xfId="44067"/>
    <cellStyle name="Title 2 2 2 2 2 4 2 2 2 2 2 62" xfId="44068"/>
    <cellStyle name="Title 2 2 2 2 2 4 2 2 2 2 2 63" xfId="44069"/>
    <cellStyle name="Title 2 2 2 2 2 4 2 2 2 2 2 64" xfId="44070"/>
    <cellStyle name="Title 2 2 2 2 2 4 2 2 2 2 2 65" xfId="44071"/>
    <cellStyle name="Title 2 2 2 2 2 4 2 2 2 2 2 66" xfId="44072"/>
    <cellStyle name="Title 2 2 2 2 2 4 2 2 2 2 2 67" xfId="44073"/>
    <cellStyle name="Title 2 2 2 2 2 4 2 2 2 2 2 68" xfId="44074"/>
    <cellStyle name="Title 2 2 2 2 2 4 2 2 2 2 2 69" xfId="44075"/>
    <cellStyle name="Title 2 2 2 2 2 4 2 2 2 2 2 7" xfId="44076"/>
    <cellStyle name="Title 2 2 2 2 2 4 2 2 2 2 2 70" xfId="44077"/>
    <cellStyle name="Title 2 2 2 2 2 4 2 2 2 2 2 71" xfId="44078"/>
    <cellStyle name="Title 2 2 2 2 2 4 2 2 2 2 2 72" xfId="44079"/>
    <cellStyle name="Title 2 2 2 2 2 4 2 2 2 2 2 73" xfId="44080"/>
    <cellStyle name="Title 2 2 2 2 2 4 2 2 2 2 2 74" xfId="44081"/>
    <cellStyle name="Title 2 2 2 2 2 4 2 2 2 2 2 8" xfId="44082"/>
    <cellStyle name="Title 2 2 2 2 2 4 2 2 2 2 2 9" xfId="44083"/>
    <cellStyle name="Title 2 2 2 2 2 4 2 2 2 2 20" xfId="44084"/>
    <cellStyle name="Title 2 2 2 2 2 4 2 2 2 2 21" xfId="44085"/>
    <cellStyle name="Title 2 2 2 2 2 4 2 2 2 2 22" xfId="44086"/>
    <cellStyle name="Title 2 2 2 2 2 4 2 2 2 2 23" xfId="44087"/>
    <cellStyle name="Title 2 2 2 2 2 4 2 2 2 2 24" xfId="44088"/>
    <cellStyle name="Title 2 2 2 2 2 4 2 2 2 2 25" xfId="44089"/>
    <cellStyle name="Title 2 2 2 2 2 4 2 2 2 2 26" xfId="44090"/>
    <cellStyle name="Title 2 2 2 2 2 4 2 2 2 2 27" xfId="44091"/>
    <cellStyle name="Title 2 2 2 2 2 4 2 2 2 2 28" xfId="44092"/>
    <cellStyle name="Title 2 2 2 2 2 4 2 2 2 2 29" xfId="44093"/>
    <cellStyle name="Title 2 2 2 2 2 4 2 2 2 2 3" xfId="44094"/>
    <cellStyle name="Title 2 2 2 2 2 4 2 2 2 2 3 2" xfId="44095"/>
    <cellStyle name="Title 2 2 2 2 2 4 2 2 2 2 30" xfId="44096"/>
    <cellStyle name="Title 2 2 2 2 2 4 2 2 2 2 31" xfId="44097"/>
    <cellStyle name="Title 2 2 2 2 2 4 2 2 2 2 32" xfId="44098"/>
    <cellStyle name="Title 2 2 2 2 2 4 2 2 2 2 33" xfId="44099"/>
    <cellStyle name="Title 2 2 2 2 2 4 2 2 2 2 34" xfId="44100"/>
    <cellStyle name="Title 2 2 2 2 2 4 2 2 2 2 35" xfId="44101"/>
    <cellStyle name="Title 2 2 2 2 2 4 2 2 2 2 36" xfId="44102"/>
    <cellStyle name="Title 2 2 2 2 2 4 2 2 2 2 37" xfId="44103"/>
    <cellStyle name="Title 2 2 2 2 2 4 2 2 2 2 38" xfId="44104"/>
    <cellStyle name="Title 2 2 2 2 2 4 2 2 2 2 39" xfId="44105"/>
    <cellStyle name="Title 2 2 2 2 2 4 2 2 2 2 4" xfId="44106"/>
    <cellStyle name="Title 2 2 2 2 2 4 2 2 2 2 40" xfId="44107"/>
    <cellStyle name="Title 2 2 2 2 2 4 2 2 2 2 41" xfId="44108"/>
    <cellStyle name="Title 2 2 2 2 2 4 2 2 2 2 42" xfId="44109"/>
    <cellStyle name="Title 2 2 2 2 2 4 2 2 2 2 43" xfId="44110"/>
    <cellStyle name="Title 2 2 2 2 2 4 2 2 2 2 44" xfId="44111"/>
    <cellStyle name="Title 2 2 2 2 2 4 2 2 2 2 45" xfId="44112"/>
    <cellStyle name="Title 2 2 2 2 2 4 2 2 2 2 46" xfId="44113"/>
    <cellStyle name="Title 2 2 2 2 2 4 2 2 2 2 47" xfId="44114"/>
    <cellStyle name="Title 2 2 2 2 2 4 2 2 2 2 48" xfId="44115"/>
    <cellStyle name="Title 2 2 2 2 2 4 2 2 2 2 49" xfId="44116"/>
    <cellStyle name="Title 2 2 2 2 2 4 2 2 2 2 5" xfId="44117"/>
    <cellStyle name="Title 2 2 2 2 2 4 2 2 2 2 50" xfId="44118"/>
    <cellStyle name="Title 2 2 2 2 2 4 2 2 2 2 51" xfId="44119"/>
    <cellStyle name="Title 2 2 2 2 2 4 2 2 2 2 52" xfId="44120"/>
    <cellStyle name="Title 2 2 2 2 2 4 2 2 2 2 53" xfId="44121"/>
    <cellStyle name="Title 2 2 2 2 2 4 2 2 2 2 54" xfId="44122"/>
    <cellStyle name="Title 2 2 2 2 2 4 2 2 2 2 55" xfId="44123"/>
    <cellStyle name="Title 2 2 2 2 2 4 2 2 2 2 56" xfId="44124"/>
    <cellStyle name="Title 2 2 2 2 2 4 2 2 2 2 57" xfId="44125"/>
    <cellStyle name="Title 2 2 2 2 2 4 2 2 2 2 58" xfId="44126"/>
    <cellStyle name="Title 2 2 2 2 2 4 2 2 2 2 59" xfId="44127"/>
    <cellStyle name="Title 2 2 2 2 2 4 2 2 2 2 6" xfId="44128"/>
    <cellStyle name="Title 2 2 2 2 2 4 2 2 2 2 60" xfId="44129"/>
    <cellStyle name="Title 2 2 2 2 2 4 2 2 2 2 61" xfId="44130"/>
    <cellStyle name="Title 2 2 2 2 2 4 2 2 2 2 62" xfId="44131"/>
    <cellStyle name="Title 2 2 2 2 2 4 2 2 2 2 63" xfId="44132"/>
    <cellStyle name="Title 2 2 2 2 2 4 2 2 2 2 64" xfId="44133"/>
    <cellStyle name="Title 2 2 2 2 2 4 2 2 2 2 65" xfId="44134"/>
    <cellStyle name="Title 2 2 2 2 2 4 2 2 2 2 66" xfId="44135"/>
    <cellStyle name="Title 2 2 2 2 2 4 2 2 2 2 67" xfId="44136"/>
    <cellStyle name="Title 2 2 2 2 2 4 2 2 2 2 68" xfId="44137"/>
    <cellStyle name="Title 2 2 2 2 2 4 2 2 2 2 69" xfId="44138"/>
    <cellStyle name="Title 2 2 2 2 2 4 2 2 2 2 7" xfId="44139"/>
    <cellStyle name="Title 2 2 2 2 2 4 2 2 2 2 70" xfId="44140"/>
    <cellStyle name="Title 2 2 2 2 2 4 2 2 2 2 71" xfId="44141"/>
    <cellStyle name="Title 2 2 2 2 2 4 2 2 2 2 72" xfId="44142"/>
    <cellStyle name="Title 2 2 2 2 2 4 2 2 2 2 73" xfId="44143"/>
    <cellStyle name="Title 2 2 2 2 2 4 2 2 2 2 74" xfId="44144"/>
    <cellStyle name="Title 2 2 2 2 2 4 2 2 2 2 8" xfId="44145"/>
    <cellStyle name="Title 2 2 2 2 2 4 2 2 2 2 9" xfId="44146"/>
    <cellStyle name="Title 2 2 2 2 2 4 2 2 2 20" xfId="44147"/>
    <cellStyle name="Title 2 2 2 2 2 4 2 2 2 21" xfId="44148"/>
    <cellStyle name="Title 2 2 2 2 2 4 2 2 2 22" xfId="44149"/>
    <cellStyle name="Title 2 2 2 2 2 4 2 2 2 23" xfId="44150"/>
    <cellStyle name="Title 2 2 2 2 2 4 2 2 2 24" xfId="44151"/>
    <cellStyle name="Title 2 2 2 2 2 4 2 2 2 25" xfId="44152"/>
    <cellStyle name="Title 2 2 2 2 2 4 2 2 2 26" xfId="44153"/>
    <cellStyle name="Title 2 2 2 2 2 4 2 2 2 27" xfId="44154"/>
    <cellStyle name="Title 2 2 2 2 2 4 2 2 2 28" xfId="44155"/>
    <cellStyle name="Title 2 2 2 2 2 4 2 2 2 29" xfId="44156"/>
    <cellStyle name="Title 2 2 2 2 2 4 2 2 2 3" xfId="44157"/>
    <cellStyle name="Title 2 2 2 2 2 4 2 2 2 3 2" xfId="44158"/>
    <cellStyle name="Title 2 2 2 2 2 4 2 2 2 30" xfId="44159"/>
    <cellStyle name="Title 2 2 2 2 2 4 2 2 2 31" xfId="44160"/>
    <cellStyle name="Title 2 2 2 2 2 4 2 2 2 32" xfId="44161"/>
    <cellStyle name="Title 2 2 2 2 2 4 2 2 2 33" xfId="44162"/>
    <cellStyle name="Title 2 2 2 2 2 4 2 2 2 34" xfId="44163"/>
    <cellStyle name="Title 2 2 2 2 2 4 2 2 2 35" xfId="44164"/>
    <cellStyle name="Title 2 2 2 2 2 4 2 2 2 36" xfId="44165"/>
    <cellStyle name="Title 2 2 2 2 2 4 2 2 2 37" xfId="44166"/>
    <cellStyle name="Title 2 2 2 2 2 4 2 2 2 38" xfId="44167"/>
    <cellStyle name="Title 2 2 2 2 2 4 2 2 2 39" xfId="44168"/>
    <cellStyle name="Title 2 2 2 2 2 4 2 2 2 4" xfId="44169"/>
    <cellStyle name="Title 2 2 2 2 2 4 2 2 2 40" xfId="44170"/>
    <cellStyle name="Title 2 2 2 2 2 4 2 2 2 41" xfId="44171"/>
    <cellStyle name="Title 2 2 2 2 2 4 2 2 2 42" xfId="44172"/>
    <cellStyle name="Title 2 2 2 2 2 4 2 2 2 43" xfId="44173"/>
    <cellStyle name="Title 2 2 2 2 2 4 2 2 2 44" xfId="44174"/>
    <cellStyle name="Title 2 2 2 2 2 4 2 2 2 45" xfId="44175"/>
    <cellStyle name="Title 2 2 2 2 2 4 2 2 2 46" xfId="44176"/>
    <cellStyle name="Title 2 2 2 2 2 4 2 2 2 47" xfId="44177"/>
    <cellStyle name="Title 2 2 2 2 2 4 2 2 2 48" xfId="44178"/>
    <cellStyle name="Title 2 2 2 2 2 4 2 2 2 49" xfId="44179"/>
    <cellStyle name="Title 2 2 2 2 2 4 2 2 2 5" xfId="44180"/>
    <cellStyle name="Title 2 2 2 2 2 4 2 2 2 50" xfId="44181"/>
    <cellStyle name="Title 2 2 2 2 2 4 2 2 2 51" xfId="44182"/>
    <cellStyle name="Title 2 2 2 2 2 4 2 2 2 52" xfId="44183"/>
    <cellStyle name="Title 2 2 2 2 2 4 2 2 2 53" xfId="44184"/>
    <cellStyle name="Title 2 2 2 2 2 4 2 2 2 54" xfId="44185"/>
    <cellStyle name="Title 2 2 2 2 2 4 2 2 2 55" xfId="44186"/>
    <cellStyle name="Title 2 2 2 2 2 4 2 2 2 56" xfId="44187"/>
    <cellStyle name="Title 2 2 2 2 2 4 2 2 2 57" xfId="44188"/>
    <cellStyle name="Title 2 2 2 2 2 4 2 2 2 58" xfId="44189"/>
    <cellStyle name="Title 2 2 2 2 2 4 2 2 2 59" xfId="44190"/>
    <cellStyle name="Title 2 2 2 2 2 4 2 2 2 6" xfId="44191"/>
    <cellStyle name="Title 2 2 2 2 2 4 2 2 2 60" xfId="44192"/>
    <cellStyle name="Title 2 2 2 2 2 4 2 2 2 61" xfId="44193"/>
    <cellStyle name="Title 2 2 2 2 2 4 2 2 2 62" xfId="44194"/>
    <cellStyle name="Title 2 2 2 2 2 4 2 2 2 63" xfId="44195"/>
    <cellStyle name="Title 2 2 2 2 2 4 2 2 2 64" xfId="44196"/>
    <cellStyle name="Title 2 2 2 2 2 4 2 2 2 65" xfId="44197"/>
    <cellStyle name="Title 2 2 2 2 2 4 2 2 2 66" xfId="44198"/>
    <cellStyle name="Title 2 2 2 2 2 4 2 2 2 67" xfId="44199"/>
    <cellStyle name="Title 2 2 2 2 2 4 2 2 2 68" xfId="44200"/>
    <cellStyle name="Title 2 2 2 2 2 4 2 2 2 69" xfId="44201"/>
    <cellStyle name="Title 2 2 2 2 2 4 2 2 2 7" xfId="44202"/>
    <cellStyle name="Title 2 2 2 2 2 4 2 2 2 70" xfId="44203"/>
    <cellStyle name="Title 2 2 2 2 2 4 2 2 2 71" xfId="44204"/>
    <cellStyle name="Title 2 2 2 2 2 4 2 2 2 72" xfId="44205"/>
    <cellStyle name="Title 2 2 2 2 2 4 2 2 2 73" xfId="44206"/>
    <cellStyle name="Title 2 2 2 2 2 4 2 2 2 74" xfId="44207"/>
    <cellStyle name="Title 2 2 2 2 2 4 2 2 2 75" xfId="44208"/>
    <cellStyle name="Title 2 2 2 2 2 4 2 2 2 76" xfId="44209"/>
    <cellStyle name="Title 2 2 2 2 2 4 2 2 2 77" xfId="44210"/>
    <cellStyle name="Title 2 2 2 2 2 4 2 2 2 78" xfId="44211"/>
    <cellStyle name="Title 2 2 2 2 2 4 2 2 2 79" xfId="44212"/>
    <cellStyle name="Title 2 2 2 2 2 4 2 2 2 8" xfId="44213"/>
    <cellStyle name="Title 2 2 2 2 2 4 2 2 2 80" xfId="44214"/>
    <cellStyle name="Title 2 2 2 2 2 4 2 2 2 81" xfId="44215"/>
    <cellStyle name="Title 2 2 2 2 2 4 2 2 2 82" xfId="44216"/>
    <cellStyle name="Title 2 2 2 2 2 4 2 2 2 83" xfId="44217"/>
    <cellStyle name="Title 2 2 2 2 2 4 2 2 2 84" xfId="44218"/>
    <cellStyle name="Title 2 2 2 2 2 4 2 2 2 85" xfId="44219"/>
    <cellStyle name="Title 2 2 2 2 2 4 2 2 2 86" xfId="44220"/>
    <cellStyle name="Title 2 2 2 2 2 4 2 2 2 87" xfId="44221"/>
    <cellStyle name="Title 2 2 2 2 2 4 2 2 2 88" xfId="44222"/>
    <cellStyle name="Title 2 2 2 2 2 4 2 2 2 9" xfId="44223"/>
    <cellStyle name="Title 2 2 2 2 2 4 2 2 20" xfId="44224"/>
    <cellStyle name="Title 2 2 2 2 2 4 2 2 21" xfId="44225"/>
    <cellStyle name="Title 2 2 2 2 2 4 2 2 22" xfId="44226"/>
    <cellStyle name="Title 2 2 2 2 2 4 2 2 23" xfId="44227"/>
    <cellStyle name="Title 2 2 2 2 2 4 2 2 24" xfId="44228"/>
    <cellStyle name="Title 2 2 2 2 2 4 2 2 25" xfId="44229"/>
    <cellStyle name="Title 2 2 2 2 2 4 2 2 26" xfId="44230"/>
    <cellStyle name="Title 2 2 2 2 2 4 2 2 27" xfId="44231"/>
    <cellStyle name="Title 2 2 2 2 2 4 2 2 28" xfId="44232"/>
    <cellStyle name="Title 2 2 2 2 2 4 2 2 29" xfId="44233"/>
    <cellStyle name="Title 2 2 2 2 2 4 2 2 3" xfId="44234"/>
    <cellStyle name="Title 2 2 2 2 2 4 2 2 3 2" xfId="44235"/>
    <cellStyle name="Title 2 2 2 2 2 4 2 2 30" xfId="44236"/>
    <cellStyle name="Title 2 2 2 2 2 4 2 2 31" xfId="44237"/>
    <cellStyle name="Title 2 2 2 2 2 4 2 2 32" xfId="44238"/>
    <cellStyle name="Title 2 2 2 2 2 4 2 2 33" xfId="44239"/>
    <cellStyle name="Title 2 2 2 2 2 4 2 2 34" xfId="44240"/>
    <cellStyle name="Title 2 2 2 2 2 4 2 2 35" xfId="44241"/>
    <cellStyle name="Title 2 2 2 2 2 4 2 2 36" xfId="44242"/>
    <cellStyle name="Title 2 2 2 2 2 4 2 2 37" xfId="44243"/>
    <cellStyle name="Title 2 2 2 2 2 4 2 2 38" xfId="44244"/>
    <cellStyle name="Title 2 2 2 2 2 4 2 2 39" xfId="44245"/>
    <cellStyle name="Title 2 2 2 2 2 4 2 2 4" xfId="44246"/>
    <cellStyle name="Title 2 2 2 2 2 4 2 2 40" xfId="44247"/>
    <cellStyle name="Title 2 2 2 2 2 4 2 2 41" xfId="44248"/>
    <cellStyle name="Title 2 2 2 2 2 4 2 2 42" xfId="44249"/>
    <cellStyle name="Title 2 2 2 2 2 4 2 2 43" xfId="44250"/>
    <cellStyle name="Title 2 2 2 2 2 4 2 2 44" xfId="44251"/>
    <cellStyle name="Title 2 2 2 2 2 4 2 2 45" xfId="44252"/>
    <cellStyle name="Title 2 2 2 2 2 4 2 2 46" xfId="44253"/>
    <cellStyle name="Title 2 2 2 2 2 4 2 2 47" xfId="44254"/>
    <cellStyle name="Title 2 2 2 2 2 4 2 2 48" xfId="44255"/>
    <cellStyle name="Title 2 2 2 2 2 4 2 2 49" xfId="44256"/>
    <cellStyle name="Title 2 2 2 2 2 4 2 2 5" xfId="44257"/>
    <cellStyle name="Title 2 2 2 2 2 4 2 2 50" xfId="44258"/>
    <cellStyle name="Title 2 2 2 2 2 4 2 2 51" xfId="44259"/>
    <cellStyle name="Title 2 2 2 2 2 4 2 2 52" xfId="44260"/>
    <cellStyle name="Title 2 2 2 2 2 4 2 2 53" xfId="44261"/>
    <cellStyle name="Title 2 2 2 2 2 4 2 2 54" xfId="44262"/>
    <cellStyle name="Title 2 2 2 2 2 4 2 2 55" xfId="44263"/>
    <cellStyle name="Title 2 2 2 2 2 4 2 2 56" xfId="44264"/>
    <cellStyle name="Title 2 2 2 2 2 4 2 2 57" xfId="44265"/>
    <cellStyle name="Title 2 2 2 2 2 4 2 2 58" xfId="44266"/>
    <cellStyle name="Title 2 2 2 2 2 4 2 2 59" xfId="44267"/>
    <cellStyle name="Title 2 2 2 2 2 4 2 2 6" xfId="44268"/>
    <cellStyle name="Title 2 2 2 2 2 4 2 2 60" xfId="44269"/>
    <cellStyle name="Title 2 2 2 2 2 4 2 2 61" xfId="44270"/>
    <cellStyle name="Title 2 2 2 2 2 4 2 2 62" xfId="44271"/>
    <cellStyle name="Title 2 2 2 2 2 4 2 2 63" xfId="44272"/>
    <cellStyle name="Title 2 2 2 2 2 4 2 2 64" xfId="44273"/>
    <cellStyle name="Title 2 2 2 2 2 4 2 2 65" xfId="44274"/>
    <cellStyle name="Title 2 2 2 2 2 4 2 2 66" xfId="44275"/>
    <cellStyle name="Title 2 2 2 2 2 4 2 2 67" xfId="44276"/>
    <cellStyle name="Title 2 2 2 2 2 4 2 2 68" xfId="44277"/>
    <cellStyle name="Title 2 2 2 2 2 4 2 2 69" xfId="44278"/>
    <cellStyle name="Title 2 2 2 2 2 4 2 2 7" xfId="44279"/>
    <cellStyle name="Title 2 2 2 2 2 4 2 2 70" xfId="44280"/>
    <cellStyle name="Title 2 2 2 2 2 4 2 2 71" xfId="44281"/>
    <cellStyle name="Title 2 2 2 2 2 4 2 2 72" xfId="44282"/>
    <cellStyle name="Title 2 2 2 2 2 4 2 2 73" xfId="44283"/>
    <cellStyle name="Title 2 2 2 2 2 4 2 2 74" xfId="44284"/>
    <cellStyle name="Title 2 2 2 2 2 4 2 2 75" xfId="44285"/>
    <cellStyle name="Title 2 2 2 2 2 4 2 2 76" xfId="44286"/>
    <cellStyle name="Title 2 2 2 2 2 4 2 2 77" xfId="44287"/>
    <cellStyle name="Title 2 2 2 2 2 4 2 2 78" xfId="44288"/>
    <cellStyle name="Title 2 2 2 2 2 4 2 2 79" xfId="44289"/>
    <cellStyle name="Title 2 2 2 2 2 4 2 2 8" xfId="44290"/>
    <cellStyle name="Title 2 2 2 2 2 4 2 2 80" xfId="44291"/>
    <cellStyle name="Title 2 2 2 2 2 4 2 2 81" xfId="44292"/>
    <cellStyle name="Title 2 2 2 2 2 4 2 2 82" xfId="44293"/>
    <cellStyle name="Title 2 2 2 2 2 4 2 2 83" xfId="44294"/>
    <cellStyle name="Title 2 2 2 2 2 4 2 2 84" xfId="44295"/>
    <cellStyle name="Title 2 2 2 2 2 4 2 2 85" xfId="44296"/>
    <cellStyle name="Title 2 2 2 2 2 4 2 2 86" xfId="44297"/>
    <cellStyle name="Title 2 2 2 2 2 4 2 2 87" xfId="44298"/>
    <cellStyle name="Title 2 2 2 2 2 4 2 2 88" xfId="44299"/>
    <cellStyle name="Title 2 2 2 2 2 4 2 2 9" xfId="44300"/>
    <cellStyle name="Title 2 2 2 2 2 4 2 20" xfId="44301"/>
    <cellStyle name="Title 2 2 2 2 2 4 2 21" xfId="44302"/>
    <cellStyle name="Title 2 2 2 2 2 4 2 22" xfId="44303"/>
    <cellStyle name="Title 2 2 2 2 2 4 2 23" xfId="44304"/>
    <cellStyle name="Title 2 2 2 2 2 4 2 24" xfId="44305"/>
    <cellStyle name="Title 2 2 2 2 2 4 2 25" xfId="44306"/>
    <cellStyle name="Title 2 2 2 2 2 4 2 26" xfId="44307"/>
    <cellStyle name="Title 2 2 2 2 2 4 2 27" xfId="44308"/>
    <cellStyle name="Title 2 2 2 2 2 4 2 28" xfId="44309"/>
    <cellStyle name="Title 2 2 2 2 2 4 2 29" xfId="44310"/>
    <cellStyle name="Title 2 2 2 2 2 4 2 3" xfId="44311"/>
    <cellStyle name="Title 2 2 2 2 2 4 2 30" xfId="44312"/>
    <cellStyle name="Title 2 2 2 2 2 4 2 31" xfId="44313"/>
    <cellStyle name="Title 2 2 2 2 2 4 2 32" xfId="44314"/>
    <cellStyle name="Title 2 2 2 2 2 4 2 33" xfId="44315"/>
    <cellStyle name="Title 2 2 2 2 2 4 2 34" xfId="44316"/>
    <cellStyle name="Title 2 2 2 2 2 4 2 35" xfId="44317"/>
    <cellStyle name="Title 2 2 2 2 2 4 2 36" xfId="44318"/>
    <cellStyle name="Title 2 2 2 2 2 4 2 37" xfId="44319"/>
    <cellStyle name="Title 2 2 2 2 2 4 2 38" xfId="44320"/>
    <cellStyle name="Title 2 2 2 2 2 4 2 39" xfId="44321"/>
    <cellStyle name="Title 2 2 2 2 2 4 2 4" xfId="44322"/>
    <cellStyle name="Title 2 2 2 2 2 4 2 40" xfId="44323"/>
    <cellStyle name="Title 2 2 2 2 2 4 2 41" xfId="44324"/>
    <cellStyle name="Title 2 2 2 2 2 4 2 42" xfId="44325"/>
    <cellStyle name="Title 2 2 2 2 2 4 2 43" xfId="44326"/>
    <cellStyle name="Title 2 2 2 2 2 4 2 44" xfId="44327"/>
    <cellStyle name="Title 2 2 2 2 2 4 2 45" xfId="44328"/>
    <cellStyle name="Title 2 2 2 2 2 4 2 46" xfId="44329"/>
    <cellStyle name="Title 2 2 2 2 2 4 2 47" xfId="44330"/>
    <cellStyle name="Title 2 2 2 2 2 4 2 48" xfId="44331"/>
    <cellStyle name="Title 2 2 2 2 2 4 2 49" xfId="44332"/>
    <cellStyle name="Title 2 2 2 2 2 4 2 5" xfId="44333"/>
    <cellStyle name="Title 2 2 2 2 2 4 2 50" xfId="44334"/>
    <cellStyle name="Title 2 2 2 2 2 4 2 51" xfId="44335"/>
    <cellStyle name="Title 2 2 2 2 2 4 2 52" xfId="44336"/>
    <cellStyle name="Title 2 2 2 2 2 4 2 53" xfId="44337"/>
    <cellStyle name="Title 2 2 2 2 2 4 2 54" xfId="44338"/>
    <cellStyle name="Title 2 2 2 2 2 4 2 55" xfId="44339"/>
    <cellStyle name="Title 2 2 2 2 2 4 2 56" xfId="44340"/>
    <cellStyle name="Title 2 2 2 2 2 4 2 57" xfId="44341"/>
    <cellStyle name="Title 2 2 2 2 2 4 2 58" xfId="44342"/>
    <cellStyle name="Title 2 2 2 2 2 4 2 59" xfId="44343"/>
    <cellStyle name="Title 2 2 2 2 2 4 2 6" xfId="44344"/>
    <cellStyle name="Title 2 2 2 2 2 4 2 60" xfId="44345"/>
    <cellStyle name="Title 2 2 2 2 2 4 2 61" xfId="44346"/>
    <cellStyle name="Title 2 2 2 2 2 4 2 62" xfId="44347"/>
    <cellStyle name="Title 2 2 2 2 2 4 2 63" xfId="44348"/>
    <cellStyle name="Title 2 2 2 2 2 4 2 64" xfId="44349"/>
    <cellStyle name="Title 2 2 2 2 2 4 2 65" xfId="44350"/>
    <cellStyle name="Title 2 2 2 2 2 4 2 66" xfId="44351"/>
    <cellStyle name="Title 2 2 2 2 2 4 2 67" xfId="44352"/>
    <cellStyle name="Title 2 2 2 2 2 4 2 68" xfId="44353"/>
    <cellStyle name="Title 2 2 2 2 2 4 2 69" xfId="44354"/>
    <cellStyle name="Title 2 2 2 2 2 4 2 7" xfId="44355"/>
    <cellStyle name="Title 2 2 2 2 2 4 2 70" xfId="44356"/>
    <cellStyle name="Title 2 2 2 2 2 4 2 71" xfId="44357"/>
    <cellStyle name="Title 2 2 2 2 2 4 2 72" xfId="44358"/>
    <cellStyle name="Title 2 2 2 2 2 4 2 73" xfId="44359"/>
    <cellStyle name="Title 2 2 2 2 2 4 2 74" xfId="44360"/>
    <cellStyle name="Title 2 2 2 2 2 4 2 75" xfId="44361"/>
    <cellStyle name="Title 2 2 2 2 2 4 2 76" xfId="44362"/>
    <cellStyle name="Title 2 2 2 2 2 4 2 77" xfId="44363"/>
    <cellStyle name="Title 2 2 2 2 2 4 2 78" xfId="44364"/>
    <cellStyle name="Title 2 2 2 2 2 4 2 79" xfId="44365"/>
    <cellStyle name="Title 2 2 2 2 2 4 2 8" xfId="44366"/>
    <cellStyle name="Title 2 2 2 2 2 4 2 80" xfId="44367"/>
    <cellStyle name="Title 2 2 2 2 2 4 2 81" xfId="44368"/>
    <cellStyle name="Title 2 2 2 2 2 4 2 82" xfId="44369"/>
    <cellStyle name="Title 2 2 2 2 2 4 2 83" xfId="44370"/>
    <cellStyle name="Title 2 2 2 2 2 4 2 84" xfId="44371"/>
    <cellStyle name="Title 2 2 2 2 2 4 2 85" xfId="44372"/>
    <cellStyle name="Title 2 2 2 2 2 4 2 86" xfId="44373"/>
    <cellStyle name="Title 2 2 2 2 2 4 2 87" xfId="44374"/>
    <cellStyle name="Title 2 2 2 2 2 4 2 88" xfId="44375"/>
    <cellStyle name="Title 2 2 2 2 2 4 2 89" xfId="44376"/>
    <cellStyle name="Title 2 2 2 2 2 4 2 9" xfId="44377"/>
    <cellStyle name="Title 2 2 2 2 2 4 2 90" xfId="44378"/>
    <cellStyle name="Title 2 2 2 2 2 4 2 91" xfId="44379"/>
    <cellStyle name="Title 2 2 2 2 2 4 2 92" xfId="44380"/>
    <cellStyle name="Title 2 2 2 2 2 4 2 93" xfId="44381"/>
    <cellStyle name="Title 2 2 2 2 2 4 2 94" xfId="44382"/>
    <cellStyle name="Title 2 2 2 2 2 4 2 95" xfId="44383"/>
    <cellStyle name="Title 2 2 2 2 2 4 2 96" xfId="44384"/>
    <cellStyle name="Title 2 2 2 2 2 4 2 97" xfId="44385"/>
    <cellStyle name="Title 2 2 2 2 2 4 2 98" xfId="44386"/>
    <cellStyle name="Title 2 2 2 2 2 4 20" xfId="44387"/>
    <cellStyle name="Title 2 2 2 2 2 4 21" xfId="44388"/>
    <cellStyle name="Title 2 2 2 2 2 4 22" xfId="44389"/>
    <cellStyle name="Title 2 2 2 2 2 4 23" xfId="44390"/>
    <cellStyle name="Title 2 2 2 2 2 4 24" xfId="44391"/>
    <cellStyle name="Title 2 2 2 2 2 4 25" xfId="44392"/>
    <cellStyle name="Title 2 2 2 2 2 4 25 2" xfId="44393"/>
    <cellStyle name="Title 2 2 2 2 2 4 26" xfId="44394"/>
    <cellStyle name="Title 2 2 2 2 2 4 27" xfId="44395"/>
    <cellStyle name="Title 2 2 2 2 2 4 28" xfId="44396"/>
    <cellStyle name="Title 2 2 2 2 2 4 29" xfId="44397"/>
    <cellStyle name="Title 2 2 2 2 2 4 3" xfId="44398"/>
    <cellStyle name="Title 2 2 2 2 2 4 30" xfId="44399"/>
    <cellStyle name="Title 2 2 2 2 2 4 31" xfId="44400"/>
    <cellStyle name="Title 2 2 2 2 2 4 32" xfId="44401"/>
    <cellStyle name="Title 2 2 2 2 2 4 33" xfId="44402"/>
    <cellStyle name="Title 2 2 2 2 2 4 34" xfId="44403"/>
    <cellStyle name="Title 2 2 2 2 2 4 35" xfId="44404"/>
    <cellStyle name="Title 2 2 2 2 2 4 36" xfId="44405"/>
    <cellStyle name="Title 2 2 2 2 2 4 37" xfId="44406"/>
    <cellStyle name="Title 2 2 2 2 2 4 38" xfId="44407"/>
    <cellStyle name="Title 2 2 2 2 2 4 39" xfId="44408"/>
    <cellStyle name="Title 2 2 2 2 2 4 4" xfId="44409"/>
    <cellStyle name="Title 2 2 2 2 2 4 4 10" xfId="44410"/>
    <cellStyle name="Title 2 2 2 2 2 4 4 11" xfId="44411"/>
    <cellStyle name="Title 2 2 2 2 2 4 4 12" xfId="44412"/>
    <cellStyle name="Title 2 2 2 2 2 4 4 13" xfId="44413"/>
    <cellStyle name="Title 2 2 2 2 2 4 4 14" xfId="44414"/>
    <cellStyle name="Title 2 2 2 2 2 4 4 15" xfId="44415"/>
    <cellStyle name="Title 2 2 2 2 2 4 4 16" xfId="44416"/>
    <cellStyle name="Title 2 2 2 2 2 4 4 17" xfId="44417"/>
    <cellStyle name="Title 2 2 2 2 2 4 4 18" xfId="44418"/>
    <cellStyle name="Title 2 2 2 2 2 4 4 19" xfId="44419"/>
    <cellStyle name="Title 2 2 2 2 2 4 4 2" xfId="44420"/>
    <cellStyle name="Title 2 2 2 2 2 4 4 2 10" xfId="44421"/>
    <cellStyle name="Title 2 2 2 2 2 4 4 2 11" xfId="44422"/>
    <cellStyle name="Title 2 2 2 2 2 4 4 2 12" xfId="44423"/>
    <cellStyle name="Title 2 2 2 2 2 4 4 2 13" xfId="44424"/>
    <cellStyle name="Title 2 2 2 2 2 4 4 2 14" xfId="44425"/>
    <cellStyle name="Title 2 2 2 2 2 4 4 2 15" xfId="44426"/>
    <cellStyle name="Title 2 2 2 2 2 4 4 2 16" xfId="44427"/>
    <cellStyle name="Title 2 2 2 2 2 4 4 2 17" xfId="44428"/>
    <cellStyle name="Title 2 2 2 2 2 4 4 2 18" xfId="44429"/>
    <cellStyle name="Title 2 2 2 2 2 4 4 2 19" xfId="44430"/>
    <cellStyle name="Title 2 2 2 2 2 4 4 2 2" xfId="44431"/>
    <cellStyle name="Title 2 2 2 2 2 4 4 2 2 2" xfId="44432"/>
    <cellStyle name="Title 2 2 2 2 2 4 4 2 20" xfId="44433"/>
    <cellStyle name="Title 2 2 2 2 2 4 4 2 21" xfId="44434"/>
    <cellStyle name="Title 2 2 2 2 2 4 4 2 22" xfId="44435"/>
    <cellStyle name="Title 2 2 2 2 2 4 4 2 23" xfId="44436"/>
    <cellStyle name="Title 2 2 2 2 2 4 4 2 24" xfId="44437"/>
    <cellStyle name="Title 2 2 2 2 2 4 4 2 25" xfId="44438"/>
    <cellStyle name="Title 2 2 2 2 2 4 4 2 26" xfId="44439"/>
    <cellStyle name="Title 2 2 2 2 2 4 4 2 27" xfId="44440"/>
    <cellStyle name="Title 2 2 2 2 2 4 4 2 28" xfId="44441"/>
    <cellStyle name="Title 2 2 2 2 2 4 4 2 29" xfId="44442"/>
    <cellStyle name="Title 2 2 2 2 2 4 4 2 3" xfId="44443"/>
    <cellStyle name="Title 2 2 2 2 2 4 4 2 30" xfId="44444"/>
    <cellStyle name="Title 2 2 2 2 2 4 4 2 31" xfId="44445"/>
    <cellStyle name="Title 2 2 2 2 2 4 4 2 32" xfId="44446"/>
    <cellStyle name="Title 2 2 2 2 2 4 4 2 33" xfId="44447"/>
    <cellStyle name="Title 2 2 2 2 2 4 4 2 34" xfId="44448"/>
    <cellStyle name="Title 2 2 2 2 2 4 4 2 35" xfId="44449"/>
    <cellStyle name="Title 2 2 2 2 2 4 4 2 36" xfId="44450"/>
    <cellStyle name="Title 2 2 2 2 2 4 4 2 37" xfId="44451"/>
    <cellStyle name="Title 2 2 2 2 2 4 4 2 38" xfId="44452"/>
    <cellStyle name="Title 2 2 2 2 2 4 4 2 39" xfId="44453"/>
    <cellStyle name="Title 2 2 2 2 2 4 4 2 4" xfId="44454"/>
    <cellStyle name="Title 2 2 2 2 2 4 4 2 40" xfId="44455"/>
    <cellStyle name="Title 2 2 2 2 2 4 4 2 41" xfId="44456"/>
    <cellStyle name="Title 2 2 2 2 2 4 4 2 42" xfId="44457"/>
    <cellStyle name="Title 2 2 2 2 2 4 4 2 43" xfId="44458"/>
    <cellStyle name="Title 2 2 2 2 2 4 4 2 44" xfId="44459"/>
    <cellStyle name="Title 2 2 2 2 2 4 4 2 45" xfId="44460"/>
    <cellStyle name="Title 2 2 2 2 2 4 4 2 46" xfId="44461"/>
    <cellStyle name="Title 2 2 2 2 2 4 4 2 47" xfId="44462"/>
    <cellStyle name="Title 2 2 2 2 2 4 4 2 48" xfId="44463"/>
    <cellStyle name="Title 2 2 2 2 2 4 4 2 49" xfId="44464"/>
    <cellStyle name="Title 2 2 2 2 2 4 4 2 5" xfId="44465"/>
    <cellStyle name="Title 2 2 2 2 2 4 4 2 50" xfId="44466"/>
    <cellStyle name="Title 2 2 2 2 2 4 4 2 51" xfId="44467"/>
    <cellStyle name="Title 2 2 2 2 2 4 4 2 52" xfId="44468"/>
    <cellStyle name="Title 2 2 2 2 2 4 4 2 53" xfId="44469"/>
    <cellStyle name="Title 2 2 2 2 2 4 4 2 54" xfId="44470"/>
    <cellStyle name="Title 2 2 2 2 2 4 4 2 55" xfId="44471"/>
    <cellStyle name="Title 2 2 2 2 2 4 4 2 56" xfId="44472"/>
    <cellStyle name="Title 2 2 2 2 2 4 4 2 57" xfId="44473"/>
    <cellStyle name="Title 2 2 2 2 2 4 4 2 58" xfId="44474"/>
    <cellStyle name="Title 2 2 2 2 2 4 4 2 59" xfId="44475"/>
    <cellStyle name="Title 2 2 2 2 2 4 4 2 6" xfId="44476"/>
    <cellStyle name="Title 2 2 2 2 2 4 4 2 60" xfId="44477"/>
    <cellStyle name="Title 2 2 2 2 2 4 4 2 61" xfId="44478"/>
    <cellStyle name="Title 2 2 2 2 2 4 4 2 62" xfId="44479"/>
    <cellStyle name="Title 2 2 2 2 2 4 4 2 63" xfId="44480"/>
    <cellStyle name="Title 2 2 2 2 2 4 4 2 64" xfId="44481"/>
    <cellStyle name="Title 2 2 2 2 2 4 4 2 65" xfId="44482"/>
    <cellStyle name="Title 2 2 2 2 2 4 4 2 66" xfId="44483"/>
    <cellStyle name="Title 2 2 2 2 2 4 4 2 67" xfId="44484"/>
    <cellStyle name="Title 2 2 2 2 2 4 4 2 68" xfId="44485"/>
    <cellStyle name="Title 2 2 2 2 2 4 4 2 69" xfId="44486"/>
    <cellStyle name="Title 2 2 2 2 2 4 4 2 7" xfId="44487"/>
    <cellStyle name="Title 2 2 2 2 2 4 4 2 70" xfId="44488"/>
    <cellStyle name="Title 2 2 2 2 2 4 4 2 71" xfId="44489"/>
    <cellStyle name="Title 2 2 2 2 2 4 4 2 72" xfId="44490"/>
    <cellStyle name="Title 2 2 2 2 2 4 4 2 73" xfId="44491"/>
    <cellStyle name="Title 2 2 2 2 2 4 4 2 74" xfId="44492"/>
    <cellStyle name="Title 2 2 2 2 2 4 4 2 8" xfId="44493"/>
    <cellStyle name="Title 2 2 2 2 2 4 4 2 9" xfId="44494"/>
    <cellStyle name="Title 2 2 2 2 2 4 4 20" xfId="44495"/>
    <cellStyle name="Title 2 2 2 2 2 4 4 21" xfId="44496"/>
    <cellStyle name="Title 2 2 2 2 2 4 4 22" xfId="44497"/>
    <cellStyle name="Title 2 2 2 2 2 4 4 23" xfId="44498"/>
    <cellStyle name="Title 2 2 2 2 2 4 4 24" xfId="44499"/>
    <cellStyle name="Title 2 2 2 2 2 4 4 25" xfId="44500"/>
    <cellStyle name="Title 2 2 2 2 2 4 4 26" xfId="44501"/>
    <cellStyle name="Title 2 2 2 2 2 4 4 27" xfId="44502"/>
    <cellStyle name="Title 2 2 2 2 2 4 4 28" xfId="44503"/>
    <cellStyle name="Title 2 2 2 2 2 4 4 29" xfId="44504"/>
    <cellStyle name="Title 2 2 2 2 2 4 4 3" xfId="44505"/>
    <cellStyle name="Title 2 2 2 2 2 4 4 3 2" xfId="44506"/>
    <cellStyle name="Title 2 2 2 2 2 4 4 30" xfId="44507"/>
    <cellStyle name="Title 2 2 2 2 2 4 4 31" xfId="44508"/>
    <cellStyle name="Title 2 2 2 2 2 4 4 32" xfId="44509"/>
    <cellStyle name="Title 2 2 2 2 2 4 4 33" xfId="44510"/>
    <cellStyle name="Title 2 2 2 2 2 4 4 34" xfId="44511"/>
    <cellStyle name="Title 2 2 2 2 2 4 4 35" xfId="44512"/>
    <cellStyle name="Title 2 2 2 2 2 4 4 36" xfId="44513"/>
    <cellStyle name="Title 2 2 2 2 2 4 4 37" xfId="44514"/>
    <cellStyle name="Title 2 2 2 2 2 4 4 38" xfId="44515"/>
    <cellStyle name="Title 2 2 2 2 2 4 4 39" xfId="44516"/>
    <cellStyle name="Title 2 2 2 2 2 4 4 4" xfId="44517"/>
    <cellStyle name="Title 2 2 2 2 2 4 4 40" xfId="44518"/>
    <cellStyle name="Title 2 2 2 2 2 4 4 41" xfId="44519"/>
    <cellStyle name="Title 2 2 2 2 2 4 4 42" xfId="44520"/>
    <cellStyle name="Title 2 2 2 2 2 4 4 43" xfId="44521"/>
    <cellStyle name="Title 2 2 2 2 2 4 4 44" xfId="44522"/>
    <cellStyle name="Title 2 2 2 2 2 4 4 45" xfId="44523"/>
    <cellStyle name="Title 2 2 2 2 2 4 4 46" xfId="44524"/>
    <cellStyle name="Title 2 2 2 2 2 4 4 47" xfId="44525"/>
    <cellStyle name="Title 2 2 2 2 2 4 4 48" xfId="44526"/>
    <cellStyle name="Title 2 2 2 2 2 4 4 49" xfId="44527"/>
    <cellStyle name="Title 2 2 2 2 2 4 4 5" xfId="44528"/>
    <cellStyle name="Title 2 2 2 2 2 4 4 50" xfId="44529"/>
    <cellStyle name="Title 2 2 2 2 2 4 4 51" xfId="44530"/>
    <cellStyle name="Title 2 2 2 2 2 4 4 52" xfId="44531"/>
    <cellStyle name="Title 2 2 2 2 2 4 4 53" xfId="44532"/>
    <cellStyle name="Title 2 2 2 2 2 4 4 54" xfId="44533"/>
    <cellStyle name="Title 2 2 2 2 2 4 4 55" xfId="44534"/>
    <cellStyle name="Title 2 2 2 2 2 4 4 56" xfId="44535"/>
    <cellStyle name="Title 2 2 2 2 2 4 4 57" xfId="44536"/>
    <cellStyle name="Title 2 2 2 2 2 4 4 58" xfId="44537"/>
    <cellStyle name="Title 2 2 2 2 2 4 4 59" xfId="44538"/>
    <cellStyle name="Title 2 2 2 2 2 4 4 6" xfId="44539"/>
    <cellStyle name="Title 2 2 2 2 2 4 4 60" xfId="44540"/>
    <cellStyle name="Title 2 2 2 2 2 4 4 61" xfId="44541"/>
    <cellStyle name="Title 2 2 2 2 2 4 4 62" xfId="44542"/>
    <cellStyle name="Title 2 2 2 2 2 4 4 63" xfId="44543"/>
    <cellStyle name="Title 2 2 2 2 2 4 4 64" xfId="44544"/>
    <cellStyle name="Title 2 2 2 2 2 4 4 65" xfId="44545"/>
    <cellStyle name="Title 2 2 2 2 2 4 4 66" xfId="44546"/>
    <cellStyle name="Title 2 2 2 2 2 4 4 67" xfId="44547"/>
    <cellStyle name="Title 2 2 2 2 2 4 4 68" xfId="44548"/>
    <cellStyle name="Title 2 2 2 2 2 4 4 69" xfId="44549"/>
    <cellStyle name="Title 2 2 2 2 2 4 4 7" xfId="44550"/>
    <cellStyle name="Title 2 2 2 2 2 4 4 70" xfId="44551"/>
    <cellStyle name="Title 2 2 2 2 2 4 4 71" xfId="44552"/>
    <cellStyle name="Title 2 2 2 2 2 4 4 72" xfId="44553"/>
    <cellStyle name="Title 2 2 2 2 2 4 4 73" xfId="44554"/>
    <cellStyle name="Title 2 2 2 2 2 4 4 74" xfId="44555"/>
    <cellStyle name="Title 2 2 2 2 2 4 4 8" xfId="44556"/>
    <cellStyle name="Title 2 2 2 2 2 4 4 9" xfId="44557"/>
    <cellStyle name="Title 2 2 2 2 2 4 40" xfId="44558"/>
    <cellStyle name="Title 2 2 2 2 2 4 41" xfId="44559"/>
    <cellStyle name="Title 2 2 2 2 2 4 42" xfId="44560"/>
    <cellStyle name="Title 2 2 2 2 2 4 43" xfId="44561"/>
    <cellStyle name="Title 2 2 2 2 2 4 44" xfId="44562"/>
    <cellStyle name="Title 2 2 2 2 2 4 45" xfId="44563"/>
    <cellStyle name="Title 2 2 2 2 2 4 46" xfId="44564"/>
    <cellStyle name="Title 2 2 2 2 2 4 47" xfId="44565"/>
    <cellStyle name="Title 2 2 2 2 2 4 48" xfId="44566"/>
    <cellStyle name="Title 2 2 2 2 2 4 49" xfId="44567"/>
    <cellStyle name="Title 2 2 2 2 2 4 5" xfId="44568"/>
    <cellStyle name="Title 2 2 2 2 2 4 50" xfId="44569"/>
    <cellStyle name="Title 2 2 2 2 2 4 51" xfId="44570"/>
    <cellStyle name="Title 2 2 2 2 2 4 52" xfId="44571"/>
    <cellStyle name="Title 2 2 2 2 2 4 53" xfId="44572"/>
    <cellStyle name="Title 2 2 2 2 2 4 54" xfId="44573"/>
    <cellStyle name="Title 2 2 2 2 2 4 55" xfId="44574"/>
    <cellStyle name="Title 2 2 2 2 2 4 56" xfId="44575"/>
    <cellStyle name="Title 2 2 2 2 2 4 57" xfId="44576"/>
    <cellStyle name="Title 2 2 2 2 2 4 58" xfId="44577"/>
    <cellStyle name="Title 2 2 2 2 2 4 59" xfId="44578"/>
    <cellStyle name="Title 2 2 2 2 2 4 6" xfId="44579"/>
    <cellStyle name="Title 2 2 2 2 2 4 60" xfId="44580"/>
    <cellStyle name="Title 2 2 2 2 2 4 61" xfId="44581"/>
    <cellStyle name="Title 2 2 2 2 2 4 62" xfId="44582"/>
    <cellStyle name="Title 2 2 2 2 2 4 63" xfId="44583"/>
    <cellStyle name="Title 2 2 2 2 2 4 64" xfId="44584"/>
    <cellStyle name="Title 2 2 2 2 2 4 65" xfId="44585"/>
    <cellStyle name="Title 2 2 2 2 2 4 66" xfId="44586"/>
    <cellStyle name="Title 2 2 2 2 2 4 67" xfId="44587"/>
    <cellStyle name="Title 2 2 2 2 2 4 68" xfId="44588"/>
    <cellStyle name="Title 2 2 2 2 2 4 69" xfId="44589"/>
    <cellStyle name="Title 2 2 2 2 2 4 7" xfId="44590"/>
    <cellStyle name="Title 2 2 2 2 2 4 70" xfId="44591"/>
    <cellStyle name="Title 2 2 2 2 2 4 71" xfId="44592"/>
    <cellStyle name="Title 2 2 2 2 2 4 72" xfId="44593"/>
    <cellStyle name="Title 2 2 2 2 2 4 73" xfId="44594"/>
    <cellStyle name="Title 2 2 2 2 2 4 74" xfId="44595"/>
    <cellStyle name="Title 2 2 2 2 2 4 75" xfId="44596"/>
    <cellStyle name="Title 2 2 2 2 2 4 76" xfId="44597"/>
    <cellStyle name="Title 2 2 2 2 2 4 77" xfId="44598"/>
    <cellStyle name="Title 2 2 2 2 2 4 78" xfId="44599"/>
    <cellStyle name="Title 2 2 2 2 2 4 79" xfId="44600"/>
    <cellStyle name="Title 2 2 2 2 2 4 8" xfId="44601"/>
    <cellStyle name="Title 2 2 2 2 2 4 80" xfId="44602"/>
    <cellStyle name="Title 2 2 2 2 2 4 81" xfId="44603"/>
    <cellStyle name="Title 2 2 2 2 2 4 82" xfId="44604"/>
    <cellStyle name="Title 2 2 2 2 2 4 83" xfId="44605"/>
    <cellStyle name="Title 2 2 2 2 2 4 84" xfId="44606"/>
    <cellStyle name="Title 2 2 2 2 2 4 85" xfId="44607"/>
    <cellStyle name="Title 2 2 2 2 2 4 86" xfId="44608"/>
    <cellStyle name="Title 2 2 2 2 2 4 87" xfId="44609"/>
    <cellStyle name="Title 2 2 2 2 2 4 88" xfId="44610"/>
    <cellStyle name="Title 2 2 2 2 2 4 89" xfId="44611"/>
    <cellStyle name="Title 2 2 2 2 2 4 9" xfId="44612"/>
    <cellStyle name="Title 2 2 2 2 2 4 90" xfId="44613"/>
    <cellStyle name="Title 2 2 2 2 2 4 91" xfId="44614"/>
    <cellStyle name="Title 2 2 2 2 2 4 92" xfId="44615"/>
    <cellStyle name="Title 2 2 2 2 2 4 93" xfId="44616"/>
    <cellStyle name="Title 2 2 2 2 2 4 94" xfId="44617"/>
    <cellStyle name="Title 2 2 2 2 2 4 95" xfId="44618"/>
    <cellStyle name="Title 2 2 2 2 2 4 96" xfId="44619"/>
    <cellStyle name="Title 2 2 2 2 2 4 97" xfId="44620"/>
    <cellStyle name="Title 2 2 2 2 2 4 98" xfId="44621"/>
    <cellStyle name="Title 2 2 2 2 2 4 99" xfId="44622"/>
    <cellStyle name="Title 2 2 2 2 2 40" xfId="44623"/>
    <cellStyle name="Title 2 2 2 2 2 40 2" xfId="44624"/>
    <cellStyle name="Title 2 2 2 2 2 41" xfId="44625"/>
    <cellStyle name="Title 2 2 2 2 2 41 2" xfId="44626"/>
    <cellStyle name="Title 2 2 2 2 2 42" xfId="44627"/>
    <cellStyle name="Title 2 2 2 2 2 42 2" xfId="44628"/>
    <cellStyle name="Title 2 2 2 2 2 43" xfId="44629"/>
    <cellStyle name="Title 2 2 2 2 2 43 2" xfId="44630"/>
    <cellStyle name="Title 2 2 2 2 2 44" xfId="44631"/>
    <cellStyle name="Title 2 2 2 2 2 44 2" xfId="44632"/>
    <cellStyle name="Title 2 2 2 2 2 45" xfId="44633"/>
    <cellStyle name="Title 2 2 2 2 2 45 2" xfId="44634"/>
    <cellStyle name="Title 2 2 2 2 2 46" xfId="44635"/>
    <cellStyle name="Title 2 2 2 2 2 46 2" xfId="44636"/>
    <cellStyle name="Title 2 2 2 2 2 47" xfId="44637"/>
    <cellStyle name="Title 2 2 2 2 2 47 2" xfId="44638"/>
    <cellStyle name="Title 2 2 2 2 2 48" xfId="44639"/>
    <cellStyle name="Title 2 2 2 2 2 48 2" xfId="44640"/>
    <cellStyle name="Title 2 2 2 2 2 49" xfId="44641"/>
    <cellStyle name="Title 2 2 2 2 2 49 2" xfId="44642"/>
    <cellStyle name="Title 2 2 2 2 2 5" xfId="44643"/>
    <cellStyle name="Title 2 2 2 2 2 5 10" xfId="44644"/>
    <cellStyle name="Title 2 2 2 2 2 5 100" xfId="44645"/>
    <cellStyle name="Title 2 2 2 2 2 5 101" xfId="44646"/>
    <cellStyle name="Title 2 2 2 2 2 5 102" xfId="44647"/>
    <cellStyle name="Title 2 2 2 2 2 5 103" xfId="44648"/>
    <cellStyle name="Title 2 2 2 2 2 5 104" xfId="44649"/>
    <cellStyle name="Title 2 2 2 2 2 5 105" xfId="44650"/>
    <cellStyle name="Title 2 2 2 2 2 5 106" xfId="44651"/>
    <cellStyle name="Title 2 2 2 2 2 5 107" xfId="44652"/>
    <cellStyle name="Title 2 2 2 2 2 5 108" xfId="44653"/>
    <cellStyle name="Title 2 2 2 2 2 5 109" xfId="44654"/>
    <cellStyle name="Title 2 2 2 2 2 5 11" xfId="44655"/>
    <cellStyle name="Title 2 2 2 2 2 5 110" xfId="44656"/>
    <cellStyle name="Title 2 2 2 2 2 5 12" xfId="44657"/>
    <cellStyle name="Title 2 2 2 2 2 5 13" xfId="44658"/>
    <cellStyle name="Title 2 2 2 2 2 5 14" xfId="44659"/>
    <cellStyle name="Title 2 2 2 2 2 5 15" xfId="44660"/>
    <cellStyle name="Title 2 2 2 2 2 5 16" xfId="44661"/>
    <cellStyle name="Title 2 2 2 2 2 5 17" xfId="44662"/>
    <cellStyle name="Title 2 2 2 2 2 5 18" xfId="44663"/>
    <cellStyle name="Title 2 2 2 2 2 5 19" xfId="44664"/>
    <cellStyle name="Title 2 2 2 2 2 5 2" xfId="44665"/>
    <cellStyle name="Title 2 2 2 2 2 5 2 10" xfId="44666"/>
    <cellStyle name="Title 2 2 2 2 2 5 2 11" xfId="44667"/>
    <cellStyle name="Title 2 2 2 2 2 5 2 12" xfId="44668"/>
    <cellStyle name="Title 2 2 2 2 2 5 2 13" xfId="44669"/>
    <cellStyle name="Title 2 2 2 2 2 5 2 13 2" xfId="44670"/>
    <cellStyle name="Title 2 2 2 2 2 5 2 14" xfId="44671"/>
    <cellStyle name="Title 2 2 2 2 2 5 2 15" xfId="44672"/>
    <cellStyle name="Title 2 2 2 2 2 5 2 16" xfId="44673"/>
    <cellStyle name="Title 2 2 2 2 2 5 2 17" xfId="44674"/>
    <cellStyle name="Title 2 2 2 2 2 5 2 18" xfId="44675"/>
    <cellStyle name="Title 2 2 2 2 2 5 2 19" xfId="44676"/>
    <cellStyle name="Title 2 2 2 2 2 5 2 2" xfId="44677"/>
    <cellStyle name="Title 2 2 2 2 2 5 2 2 10" xfId="44678"/>
    <cellStyle name="Title 2 2 2 2 2 5 2 2 11" xfId="44679"/>
    <cellStyle name="Title 2 2 2 2 2 5 2 2 12" xfId="44680"/>
    <cellStyle name="Title 2 2 2 2 2 5 2 2 13" xfId="44681"/>
    <cellStyle name="Title 2 2 2 2 2 5 2 2 14" xfId="44682"/>
    <cellStyle name="Title 2 2 2 2 2 5 2 2 15" xfId="44683"/>
    <cellStyle name="Title 2 2 2 2 2 5 2 2 16" xfId="44684"/>
    <cellStyle name="Title 2 2 2 2 2 5 2 2 17" xfId="44685"/>
    <cellStyle name="Title 2 2 2 2 2 5 2 2 18" xfId="44686"/>
    <cellStyle name="Title 2 2 2 2 2 5 2 2 19" xfId="44687"/>
    <cellStyle name="Title 2 2 2 2 2 5 2 2 2" xfId="44688"/>
    <cellStyle name="Title 2 2 2 2 2 5 2 2 2 10" xfId="44689"/>
    <cellStyle name="Title 2 2 2 2 2 5 2 2 2 11" xfId="44690"/>
    <cellStyle name="Title 2 2 2 2 2 5 2 2 2 12" xfId="44691"/>
    <cellStyle name="Title 2 2 2 2 2 5 2 2 2 13" xfId="44692"/>
    <cellStyle name="Title 2 2 2 2 2 5 2 2 2 14" xfId="44693"/>
    <cellStyle name="Title 2 2 2 2 2 5 2 2 2 15" xfId="44694"/>
    <cellStyle name="Title 2 2 2 2 2 5 2 2 2 16" xfId="44695"/>
    <cellStyle name="Title 2 2 2 2 2 5 2 2 2 17" xfId="44696"/>
    <cellStyle name="Title 2 2 2 2 2 5 2 2 2 18" xfId="44697"/>
    <cellStyle name="Title 2 2 2 2 2 5 2 2 2 19" xfId="44698"/>
    <cellStyle name="Title 2 2 2 2 2 5 2 2 2 2" xfId="44699"/>
    <cellStyle name="Title 2 2 2 2 2 5 2 2 2 2 10" xfId="44700"/>
    <cellStyle name="Title 2 2 2 2 2 5 2 2 2 2 11" xfId="44701"/>
    <cellStyle name="Title 2 2 2 2 2 5 2 2 2 2 12" xfId="44702"/>
    <cellStyle name="Title 2 2 2 2 2 5 2 2 2 2 13" xfId="44703"/>
    <cellStyle name="Title 2 2 2 2 2 5 2 2 2 2 14" xfId="44704"/>
    <cellStyle name="Title 2 2 2 2 2 5 2 2 2 2 15" xfId="44705"/>
    <cellStyle name="Title 2 2 2 2 2 5 2 2 2 2 16" xfId="44706"/>
    <cellStyle name="Title 2 2 2 2 2 5 2 2 2 2 17" xfId="44707"/>
    <cellStyle name="Title 2 2 2 2 2 5 2 2 2 2 18" xfId="44708"/>
    <cellStyle name="Title 2 2 2 2 2 5 2 2 2 2 19" xfId="44709"/>
    <cellStyle name="Title 2 2 2 2 2 5 2 2 2 2 2" xfId="44710"/>
    <cellStyle name="Title 2 2 2 2 2 5 2 2 2 2 2 10" xfId="44711"/>
    <cellStyle name="Title 2 2 2 2 2 5 2 2 2 2 2 11" xfId="44712"/>
    <cellStyle name="Title 2 2 2 2 2 5 2 2 2 2 2 12" xfId="44713"/>
    <cellStyle name="Title 2 2 2 2 2 5 2 2 2 2 2 13" xfId="44714"/>
    <cellStyle name="Title 2 2 2 2 2 5 2 2 2 2 2 14" xfId="44715"/>
    <cellStyle name="Title 2 2 2 2 2 5 2 2 2 2 2 15" xfId="44716"/>
    <cellStyle name="Title 2 2 2 2 2 5 2 2 2 2 2 16" xfId="44717"/>
    <cellStyle name="Title 2 2 2 2 2 5 2 2 2 2 2 17" xfId="44718"/>
    <cellStyle name="Title 2 2 2 2 2 5 2 2 2 2 2 18" xfId="44719"/>
    <cellStyle name="Title 2 2 2 2 2 5 2 2 2 2 2 19" xfId="44720"/>
    <cellStyle name="Title 2 2 2 2 2 5 2 2 2 2 2 2" xfId="44721"/>
    <cellStyle name="Title 2 2 2 2 2 5 2 2 2 2 2 2 2" xfId="44722"/>
    <cellStyle name="Title 2 2 2 2 2 5 2 2 2 2 2 20" xfId="44723"/>
    <cellStyle name="Title 2 2 2 2 2 5 2 2 2 2 2 21" xfId="44724"/>
    <cellStyle name="Title 2 2 2 2 2 5 2 2 2 2 2 22" xfId="44725"/>
    <cellStyle name="Title 2 2 2 2 2 5 2 2 2 2 2 23" xfId="44726"/>
    <cellStyle name="Title 2 2 2 2 2 5 2 2 2 2 2 24" xfId="44727"/>
    <cellStyle name="Title 2 2 2 2 2 5 2 2 2 2 2 25" xfId="44728"/>
    <cellStyle name="Title 2 2 2 2 2 5 2 2 2 2 2 26" xfId="44729"/>
    <cellStyle name="Title 2 2 2 2 2 5 2 2 2 2 2 27" xfId="44730"/>
    <cellStyle name="Title 2 2 2 2 2 5 2 2 2 2 2 28" xfId="44731"/>
    <cellStyle name="Title 2 2 2 2 2 5 2 2 2 2 2 29" xfId="44732"/>
    <cellStyle name="Title 2 2 2 2 2 5 2 2 2 2 2 3" xfId="44733"/>
    <cellStyle name="Title 2 2 2 2 2 5 2 2 2 2 2 30" xfId="44734"/>
    <cellStyle name="Title 2 2 2 2 2 5 2 2 2 2 2 31" xfId="44735"/>
    <cellStyle name="Title 2 2 2 2 2 5 2 2 2 2 2 32" xfId="44736"/>
    <cellStyle name="Title 2 2 2 2 2 5 2 2 2 2 2 33" xfId="44737"/>
    <cellStyle name="Title 2 2 2 2 2 5 2 2 2 2 2 34" xfId="44738"/>
    <cellStyle name="Title 2 2 2 2 2 5 2 2 2 2 2 35" xfId="44739"/>
    <cellStyle name="Title 2 2 2 2 2 5 2 2 2 2 2 36" xfId="44740"/>
    <cellStyle name="Title 2 2 2 2 2 5 2 2 2 2 2 37" xfId="44741"/>
    <cellStyle name="Title 2 2 2 2 2 5 2 2 2 2 2 38" xfId="44742"/>
    <cellStyle name="Title 2 2 2 2 2 5 2 2 2 2 2 39" xfId="44743"/>
    <cellStyle name="Title 2 2 2 2 2 5 2 2 2 2 2 4" xfId="44744"/>
    <cellStyle name="Title 2 2 2 2 2 5 2 2 2 2 2 40" xfId="44745"/>
    <cellStyle name="Title 2 2 2 2 2 5 2 2 2 2 2 41" xfId="44746"/>
    <cellStyle name="Title 2 2 2 2 2 5 2 2 2 2 2 42" xfId="44747"/>
    <cellStyle name="Title 2 2 2 2 2 5 2 2 2 2 2 43" xfId="44748"/>
    <cellStyle name="Title 2 2 2 2 2 5 2 2 2 2 2 44" xfId="44749"/>
    <cellStyle name="Title 2 2 2 2 2 5 2 2 2 2 2 45" xfId="44750"/>
    <cellStyle name="Title 2 2 2 2 2 5 2 2 2 2 2 46" xfId="44751"/>
    <cellStyle name="Title 2 2 2 2 2 5 2 2 2 2 2 47" xfId="44752"/>
    <cellStyle name="Title 2 2 2 2 2 5 2 2 2 2 2 48" xfId="44753"/>
    <cellStyle name="Title 2 2 2 2 2 5 2 2 2 2 2 49" xfId="44754"/>
    <cellStyle name="Title 2 2 2 2 2 5 2 2 2 2 2 5" xfId="44755"/>
    <cellStyle name="Title 2 2 2 2 2 5 2 2 2 2 2 50" xfId="44756"/>
    <cellStyle name="Title 2 2 2 2 2 5 2 2 2 2 2 51" xfId="44757"/>
    <cellStyle name="Title 2 2 2 2 2 5 2 2 2 2 2 52" xfId="44758"/>
    <cellStyle name="Title 2 2 2 2 2 5 2 2 2 2 2 53" xfId="44759"/>
    <cellStyle name="Title 2 2 2 2 2 5 2 2 2 2 2 54" xfId="44760"/>
    <cellStyle name="Title 2 2 2 2 2 5 2 2 2 2 2 55" xfId="44761"/>
    <cellStyle name="Title 2 2 2 2 2 5 2 2 2 2 2 56" xfId="44762"/>
    <cellStyle name="Title 2 2 2 2 2 5 2 2 2 2 2 57" xfId="44763"/>
    <cellStyle name="Title 2 2 2 2 2 5 2 2 2 2 2 58" xfId="44764"/>
    <cellStyle name="Title 2 2 2 2 2 5 2 2 2 2 2 59" xfId="44765"/>
    <cellStyle name="Title 2 2 2 2 2 5 2 2 2 2 2 6" xfId="44766"/>
    <cellStyle name="Title 2 2 2 2 2 5 2 2 2 2 2 60" xfId="44767"/>
    <cellStyle name="Title 2 2 2 2 2 5 2 2 2 2 2 61" xfId="44768"/>
    <cellStyle name="Title 2 2 2 2 2 5 2 2 2 2 2 62" xfId="44769"/>
    <cellStyle name="Title 2 2 2 2 2 5 2 2 2 2 2 63" xfId="44770"/>
    <cellStyle name="Title 2 2 2 2 2 5 2 2 2 2 2 64" xfId="44771"/>
    <cellStyle name="Title 2 2 2 2 2 5 2 2 2 2 2 65" xfId="44772"/>
    <cellStyle name="Title 2 2 2 2 2 5 2 2 2 2 2 66" xfId="44773"/>
    <cellStyle name="Title 2 2 2 2 2 5 2 2 2 2 2 67" xfId="44774"/>
    <cellStyle name="Title 2 2 2 2 2 5 2 2 2 2 2 68" xfId="44775"/>
    <cellStyle name="Title 2 2 2 2 2 5 2 2 2 2 2 69" xfId="44776"/>
    <cellStyle name="Title 2 2 2 2 2 5 2 2 2 2 2 7" xfId="44777"/>
    <cellStyle name="Title 2 2 2 2 2 5 2 2 2 2 2 70" xfId="44778"/>
    <cellStyle name="Title 2 2 2 2 2 5 2 2 2 2 2 71" xfId="44779"/>
    <cellStyle name="Title 2 2 2 2 2 5 2 2 2 2 2 72" xfId="44780"/>
    <cellStyle name="Title 2 2 2 2 2 5 2 2 2 2 2 73" xfId="44781"/>
    <cellStyle name="Title 2 2 2 2 2 5 2 2 2 2 2 74" xfId="44782"/>
    <cellStyle name="Title 2 2 2 2 2 5 2 2 2 2 2 8" xfId="44783"/>
    <cellStyle name="Title 2 2 2 2 2 5 2 2 2 2 2 9" xfId="44784"/>
    <cellStyle name="Title 2 2 2 2 2 5 2 2 2 2 20" xfId="44785"/>
    <cellStyle name="Title 2 2 2 2 2 5 2 2 2 2 21" xfId="44786"/>
    <cellStyle name="Title 2 2 2 2 2 5 2 2 2 2 22" xfId="44787"/>
    <cellStyle name="Title 2 2 2 2 2 5 2 2 2 2 23" xfId="44788"/>
    <cellStyle name="Title 2 2 2 2 2 5 2 2 2 2 24" xfId="44789"/>
    <cellStyle name="Title 2 2 2 2 2 5 2 2 2 2 25" xfId="44790"/>
    <cellStyle name="Title 2 2 2 2 2 5 2 2 2 2 26" xfId="44791"/>
    <cellStyle name="Title 2 2 2 2 2 5 2 2 2 2 27" xfId="44792"/>
    <cellStyle name="Title 2 2 2 2 2 5 2 2 2 2 28" xfId="44793"/>
    <cellStyle name="Title 2 2 2 2 2 5 2 2 2 2 29" xfId="44794"/>
    <cellStyle name="Title 2 2 2 2 2 5 2 2 2 2 3" xfId="44795"/>
    <cellStyle name="Title 2 2 2 2 2 5 2 2 2 2 3 2" xfId="44796"/>
    <cellStyle name="Title 2 2 2 2 2 5 2 2 2 2 30" xfId="44797"/>
    <cellStyle name="Title 2 2 2 2 2 5 2 2 2 2 31" xfId="44798"/>
    <cellStyle name="Title 2 2 2 2 2 5 2 2 2 2 32" xfId="44799"/>
    <cellStyle name="Title 2 2 2 2 2 5 2 2 2 2 33" xfId="44800"/>
    <cellStyle name="Title 2 2 2 2 2 5 2 2 2 2 34" xfId="44801"/>
    <cellStyle name="Title 2 2 2 2 2 5 2 2 2 2 35" xfId="44802"/>
    <cellStyle name="Title 2 2 2 2 2 5 2 2 2 2 36" xfId="44803"/>
    <cellStyle name="Title 2 2 2 2 2 5 2 2 2 2 37" xfId="44804"/>
    <cellStyle name="Title 2 2 2 2 2 5 2 2 2 2 38" xfId="44805"/>
    <cellStyle name="Title 2 2 2 2 2 5 2 2 2 2 39" xfId="44806"/>
    <cellStyle name="Title 2 2 2 2 2 5 2 2 2 2 4" xfId="44807"/>
    <cellStyle name="Title 2 2 2 2 2 5 2 2 2 2 40" xfId="44808"/>
    <cellStyle name="Title 2 2 2 2 2 5 2 2 2 2 41" xfId="44809"/>
    <cellStyle name="Title 2 2 2 2 2 5 2 2 2 2 42" xfId="44810"/>
    <cellStyle name="Title 2 2 2 2 2 5 2 2 2 2 43" xfId="44811"/>
    <cellStyle name="Title 2 2 2 2 2 5 2 2 2 2 44" xfId="44812"/>
    <cellStyle name="Title 2 2 2 2 2 5 2 2 2 2 45" xfId="44813"/>
    <cellStyle name="Title 2 2 2 2 2 5 2 2 2 2 46" xfId="44814"/>
    <cellStyle name="Title 2 2 2 2 2 5 2 2 2 2 47" xfId="44815"/>
    <cellStyle name="Title 2 2 2 2 2 5 2 2 2 2 48" xfId="44816"/>
    <cellStyle name="Title 2 2 2 2 2 5 2 2 2 2 49" xfId="44817"/>
    <cellStyle name="Title 2 2 2 2 2 5 2 2 2 2 5" xfId="44818"/>
    <cellStyle name="Title 2 2 2 2 2 5 2 2 2 2 50" xfId="44819"/>
    <cellStyle name="Title 2 2 2 2 2 5 2 2 2 2 51" xfId="44820"/>
    <cellStyle name="Title 2 2 2 2 2 5 2 2 2 2 52" xfId="44821"/>
    <cellStyle name="Title 2 2 2 2 2 5 2 2 2 2 53" xfId="44822"/>
    <cellStyle name="Title 2 2 2 2 2 5 2 2 2 2 54" xfId="44823"/>
    <cellStyle name="Title 2 2 2 2 2 5 2 2 2 2 55" xfId="44824"/>
    <cellStyle name="Title 2 2 2 2 2 5 2 2 2 2 56" xfId="44825"/>
    <cellStyle name="Title 2 2 2 2 2 5 2 2 2 2 57" xfId="44826"/>
    <cellStyle name="Title 2 2 2 2 2 5 2 2 2 2 58" xfId="44827"/>
    <cellStyle name="Title 2 2 2 2 2 5 2 2 2 2 59" xfId="44828"/>
    <cellStyle name="Title 2 2 2 2 2 5 2 2 2 2 6" xfId="44829"/>
    <cellStyle name="Title 2 2 2 2 2 5 2 2 2 2 60" xfId="44830"/>
    <cellStyle name="Title 2 2 2 2 2 5 2 2 2 2 61" xfId="44831"/>
    <cellStyle name="Title 2 2 2 2 2 5 2 2 2 2 62" xfId="44832"/>
    <cellStyle name="Title 2 2 2 2 2 5 2 2 2 2 63" xfId="44833"/>
    <cellStyle name="Title 2 2 2 2 2 5 2 2 2 2 64" xfId="44834"/>
    <cellStyle name="Title 2 2 2 2 2 5 2 2 2 2 65" xfId="44835"/>
    <cellStyle name="Title 2 2 2 2 2 5 2 2 2 2 66" xfId="44836"/>
    <cellStyle name="Title 2 2 2 2 2 5 2 2 2 2 67" xfId="44837"/>
    <cellStyle name="Title 2 2 2 2 2 5 2 2 2 2 68" xfId="44838"/>
    <cellStyle name="Title 2 2 2 2 2 5 2 2 2 2 69" xfId="44839"/>
    <cellStyle name="Title 2 2 2 2 2 5 2 2 2 2 7" xfId="44840"/>
    <cellStyle name="Title 2 2 2 2 2 5 2 2 2 2 70" xfId="44841"/>
    <cellStyle name="Title 2 2 2 2 2 5 2 2 2 2 71" xfId="44842"/>
    <cellStyle name="Title 2 2 2 2 2 5 2 2 2 2 72" xfId="44843"/>
    <cellStyle name="Title 2 2 2 2 2 5 2 2 2 2 73" xfId="44844"/>
    <cellStyle name="Title 2 2 2 2 2 5 2 2 2 2 74" xfId="44845"/>
    <cellStyle name="Title 2 2 2 2 2 5 2 2 2 2 8" xfId="44846"/>
    <cellStyle name="Title 2 2 2 2 2 5 2 2 2 2 9" xfId="44847"/>
    <cellStyle name="Title 2 2 2 2 2 5 2 2 2 20" xfId="44848"/>
    <cellStyle name="Title 2 2 2 2 2 5 2 2 2 21" xfId="44849"/>
    <cellStyle name="Title 2 2 2 2 2 5 2 2 2 22" xfId="44850"/>
    <cellStyle name="Title 2 2 2 2 2 5 2 2 2 23" xfId="44851"/>
    <cellStyle name="Title 2 2 2 2 2 5 2 2 2 24" xfId="44852"/>
    <cellStyle name="Title 2 2 2 2 2 5 2 2 2 25" xfId="44853"/>
    <cellStyle name="Title 2 2 2 2 2 5 2 2 2 26" xfId="44854"/>
    <cellStyle name="Title 2 2 2 2 2 5 2 2 2 27" xfId="44855"/>
    <cellStyle name="Title 2 2 2 2 2 5 2 2 2 28" xfId="44856"/>
    <cellStyle name="Title 2 2 2 2 2 5 2 2 2 29" xfId="44857"/>
    <cellStyle name="Title 2 2 2 2 2 5 2 2 2 3" xfId="44858"/>
    <cellStyle name="Title 2 2 2 2 2 5 2 2 2 3 2" xfId="44859"/>
    <cellStyle name="Title 2 2 2 2 2 5 2 2 2 30" xfId="44860"/>
    <cellStyle name="Title 2 2 2 2 2 5 2 2 2 31" xfId="44861"/>
    <cellStyle name="Title 2 2 2 2 2 5 2 2 2 32" xfId="44862"/>
    <cellStyle name="Title 2 2 2 2 2 5 2 2 2 33" xfId="44863"/>
    <cellStyle name="Title 2 2 2 2 2 5 2 2 2 34" xfId="44864"/>
    <cellStyle name="Title 2 2 2 2 2 5 2 2 2 35" xfId="44865"/>
    <cellStyle name="Title 2 2 2 2 2 5 2 2 2 36" xfId="44866"/>
    <cellStyle name="Title 2 2 2 2 2 5 2 2 2 37" xfId="44867"/>
    <cellStyle name="Title 2 2 2 2 2 5 2 2 2 38" xfId="44868"/>
    <cellStyle name="Title 2 2 2 2 2 5 2 2 2 39" xfId="44869"/>
    <cellStyle name="Title 2 2 2 2 2 5 2 2 2 4" xfId="44870"/>
    <cellStyle name="Title 2 2 2 2 2 5 2 2 2 40" xfId="44871"/>
    <cellStyle name="Title 2 2 2 2 2 5 2 2 2 41" xfId="44872"/>
    <cellStyle name="Title 2 2 2 2 2 5 2 2 2 42" xfId="44873"/>
    <cellStyle name="Title 2 2 2 2 2 5 2 2 2 43" xfId="44874"/>
    <cellStyle name="Title 2 2 2 2 2 5 2 2 2 44" xfId="44875"/>
    <cellStyle name="Title 2 2 2 2 2 5 2 2 2 45" xfId="44876"/>
    <cellStyle name="Title 2 2 2 2 2 5 2 2 2 46" xfId="44877"/>
    <cellStyle name="Title 2 2 2 2 2 5 2 2 2 47" xfId="44878"/>
    <cellStyle name="Title 2 2 2 2 2 5 2 2 2 48" xfId="44879"/>
    <cellStyle name="Title 2 2 2 2 2 5 2 2 2 49" xfId="44880"/>
    <cellStyle name="Title 2 2 2 2 2 5 2 2 2 5" xfId="44881"/>
    <cellStyle name="Title 2 2 2 2 2 5 2 2 2 50" xfId="44882"/>
    <cellStyle name="Title 2 2 2 2 2 5 2 2 2 51" xfId="44883"/>
    <cellStyle name="Title 2 2 2 2 2 5 2 2 2 52" xfId="44884"/>
    <cellStyle name="Title 2 2 2 2 2 5 2 2 2 53" xfId="44885"/>
    <cellStyle name="Title 2 2 2 2 2 5 2 2 2 54" xfId="44886"/>
    <cellStyle name="Title 2 2 2 2 2 5 2 2 2 55" xfId="44887"/>
    <cellStyle name="Title 2 2 2 2 2 5 2 2 2 56" xfId="44888"/>
    <cellStyle name="Title 2 2 2 2 2 5 2 2 2 57" xfId="44889"/>
    <cellStyle name="Title 2 2 2 2 2 5 2 2 2 58" xfId="44890"/>
    <cellStyle name="Title 2 2 2 2 2 5 2 2 2 59" xfId="44891"/>
    <cellStyle name="Title 2 2 2 2 2 5 2 2 2 6" xfId="44892"/>
    <cellStyle name="Title 2 2 2 2 2 5 2 2 2 60" xfId="44893"/>
    <cellStyle name="Title 2 2 2 2 2 5 2 2 2 61" xfId="44894"/>
    <cellStyle name="Title 2 2 2 2 2 5 2 2 2 62" xfId="44895"/>
    <cellStyle name="Title 2 2 2 2 2 5 2 2 2 63" xfId="44896"/>
    <cellStyle name="Title 2 2 2 2 2 5 2 2 2 64" xfId="44897"/>
    <cellStyle name="Title 2 2 2 2 2 5 2 2 2 65" xfId="44898"/>
    <cellStyle name="Title 2 2 2 2 2 5 2 2 2 66" xfId="44899"/>
    <cellStyle name="Title 2 2 2 2 2 5 2 2 2 67" xfId="44900"/>
    <cellStyle name="Title 2 2 2 2 2 5 2 2 2 68" xfId="44901"/>
    <cellStyle name="Title 2 2 2 2 2 5 2 2 2 69" xfId="44902"/>
    <cellStyle name="Title 2 2 2 2 2 5 2 2 2 7" xfId="44903"/>
    <cellStyle name="Title 2 2 2 2 2 5 2 2 2 70" xfId="44904"/>
    <cellStyle name="Title 2 2 2 2 2 5 2 2 2 71" xfId="44905"/>
    <cellStyle name="Title 2 2 2 2 2 5 2 2 2 72" xfId="44906"/>
    <cellStyle name="Title 2 2 2 2 2 5 2 2 2 73" xfId="44907"/>
    <cellStyle name="Title 2 2 2 2 2 5 2 2 2 74" xfId="44908"/>
    <cellStyle name="Title 2 2 2 2 2 5 2 2 2 75" xfId="44909"/>
    <cellStyle name="Title 2 2 2 2 2 5 2 2 2 76" xfId="44910"/>
    <cellStyle name="Title 2 2 2 2 2 5 2 2 2 77" xfId="44911"/>
    <cellStyle name="Title 2 2 2 2 2 5 2 2 2 78" xfId="44912"/>
    <cellStyle name="Title 2 2 2 2 2 5 2 2 2 79" xfId="44913"/>
    <cellStyle name="Title 2 2 2 2 2 5 2 2 2 8" xfId="44914"/>
    <cellStyle name="Title 2 2 2 2 2 5 2 2 2 80" xfId="44915"/>
    <cellStyle name="Title 2 2 2 2 2 5 2 2 2 81" xfId="44916"/>
    <cellStyle name="Title 2 2 2 2 2 5 2 2 2 82" xfId="44917"/>
    <cellStyle name="Title 2 2 2 2 2 5 2 2 2 83" xfId="44918"/>
    <cellStyle name="Title 2 2 2 2 2 5 2 2 2 84" xfId="44919"/>
    <cellStyle name="Title 2 2 2 2 2 5 2 2 2 85" xfId="44920"/>
    <cellStyle name="Title 2 2 2 2 2 5 2 2 2 86" xfId="44921"/>
    <cellStyle name="Title 2 2 2 2 2 5 2 2 2 87" xfId="44922"/>
    <cellStyle name="Title 2 2 2 2 2 5 2 2 2 88" xfId="44923"/>
    <cellStyle name="Title 2 2 2 2 2 5 2 2 2 9" xfId="44924"/>
    <cellStyle name="Title 2 2 2 2 2 5 2 2 20" xfId="44925"/>
    <cellStyle name="Title 2 2 2 2 2 5 2 2 21" xfId="44926"/>
    <cellStyle name="Title 2 2 2 2 2 5 2 2 22" xfId="44927"/>
    <cellStyle name="Title 2 2 2 2 2 5 2 2 23" xfId="44928"/>
    <cellStyle name="Title 2 2 2 2 2 5 2 2 24" xfId="44929"/>
    <cellStyle name="Title 2 2 2 2 2 5 2 2 25" xfId="44930"/>
    <cellStyle name="Title 2 2 2 2 2 5 2 2 26" xfId="44931"/>
    <cellStyle name="Title 2 2 2 2 2 5 2 2 27" xfId="44932"/>
    <cellStyle name="Title 2 2 2 2 2 5 2 2 28" xfId="44933"/>
    <cellStyle name="Title 2 2 2 2 2 5 2 2 29" xfId="44934"/>
    <cellStyle name="Title 2 2 2 2 2 5 2 2 3" xfId="44935"/>
    <cellStyle name="Title 2 2 2 2 2 5 2 2 3 2" xfId="44936"/>
    <cellStyle name="Title 2 2 2 2 2 5 2 2 30" xfId="44937"/>
    <cellStyle name="Title 2 2 2 2 2 5 2 2 31" xfId="44938"/>
    <cellStyle name="Title 2 2 2 2 2 5 2 2 32" xfId="44939"/>
    <cellStyle name="Title 2 2 2 2 2 5 2 2 33" xfId="44940"/>
    <cellStyle name="Title 2 2 2 2 2 5 2 2 34" xfId="44941"/>
    <cellStyle name="Title 2 2 2 2 2 5 2 2 35" xfId="44942"/>
    <cellStyle name="Title 2 2 2 2 2 5 2 2 36" xfId="44943"/>
    <cellStyle name="Title 2 2 2 2 2 5 2 2 37" xfId="44944"/>
    <cellStyle name="Title 2 2 2 2 2 5 2 2 38" xfId="44945"/>
    <cellStyle name="Title 2 2 2 2 2 5 2 2 39" xfId="44946"/>
    <cellStyle name="Title 2 2 2 2 2 5 2 2 4" xfId="44947"/>
    <cellStyle name="Title 2 2 2 2 2 5 2 2 40" xfId="44948"/>
    <cellStyle name="Title 2 2 2 2 2 5 2 2 41" xfId="44949"/>
    <cellStyle name="Title 2 2 2 2 2 5 2 2 42" xfId="44950"/>
    <cellStyle name="Title 2 2 2 2 2 5 2 2 43" xfId="44951"/>
    <cellStyle name="Title 2 2 2 2 2 5 2 2 44" xfId="44952"/>
    <cellStyle name="Title 2 2 2 2 2 5 2 2 45" xfId="44953"/>
    <cellStyle name="Title 2 2 2 2 2 5 2 2 46" xfId="44954"/>
    <cellStyle name="Title 2 2 2 2 2 5 2 2 47" xfId="44955"/>
    <cellStyle name="Title 2 2 2 2 2 5 2 2 48" xfId="44956"/>
    <cellStyle name="Title 2 2 2 2 2 5 2 2 49" xfId="44957"/>
    <cellStyle name="Title 2 2 2 2 2 5 2 2 5" xfId="44958"/>
    <cellStyle name="Title 2 2 2 2 2 5 2 2 50" xfId="44959"/>
    <cellStyle name="Title 2 2 2 2 2 5 2 2 51" xfId="44960"/>
    <cellStyle name="Title 2 2 2 2 2 5 2 2 52" xfId="44961"/>
    <cellStyle name="Title 2 2 2 2 2 5 2 2 53" xfId="44962"/>
    <cellStyle name="Title 2 2 2 2 2 5 2 2 54" xfId="44963"/>
    <cellStyle name="Title 2 2 2 2 2 5 2 2 55" xfId="44964"/>
    <cellStyle name="Title 2 2 2 2 2 5 2 2 56" xfId="44965"/>
    <cellStyle name="Title 2 2 2 2 2 5 2 2 57" xfId="44966"/>
    <cellStyle name="Title 2 2 2 2 2 5 2 2 58" xfId="44967"/>
    <cellStyle name="Title 2 2 2 2 2 5 2 2 59" xfId="44968"/>
    <cellStyle name="Title 2 2 2 2 2 5 2 2 6" xfId="44969"/>
    <cellStyle name="Title 2 2 2 2 2 5 2 2 60" xfId="44970"/>
    <cellStyle name="Title 2 2 2 2 2 5 2 2 61" xfId="44971"/>
    <cellStyle name="Title 2 2 2 2 2 5 2 2 62" xfId="44972"/>
    <cellStyle name="Title 2 2 2 2 2 5 2 2 63" xfId="44973"/>
    <cellStyle name="Title 2 2 2 2 2 5 2 2 64" xfId="44974"/>
    <cellStyle name="Title 2 2 2 2 2 5 2 2 65" xfId="44975"/>
    <cellStyle name="Title 2 2 2 2 2 5 2 2 66" xfId="44976"/>
    <cellStyle name="Title 2 2 2 2 2 5 2 2 67" xfId="44977"/>
    <cellStyle name="Title 2 2 2 2 2 5 2 2 68" xfId="44978"/>
    <cellStyle name="Title 2 2 2 2 2 5 2 2 69" xfId="44979"/>
    <cellStyle name="Title 2 2 2 2 2 5 2 2 7" xfId="44980"/>
    <cellStyle name="Title 2 2 2 2 2 5 2 2 70" xfId="44981"/>
    <cellStyle name="Title 2 2 2 2 2 5 2 2 71" xfId="44982"/>
    <cellStyle name="Title 2 2 2 2 2 5 2 2 72" xfId="44983"/>
    <cellStyle name="Title 2 2 2 2 2 5 2 2 73" xfId="44984"/>
    <cellStyle name="Title 2 2 2 2 2 5 2 2 74" xfId="44985"/>
    <cellStyle name="Title 2 2 2 2 2 5 2 2 75" xfId="44986"/>
    <cellStyle name="Title 2 2 2 2 2 5 2 2 76" xfId="44987"/>
    <cellStyle name="Title 2 2 2 2 2 5 2 2 77" xfId="44988"/>
    <cellStyle name="Title 2 2 2 2 2 5 2 2 78" xfId="44989"/>
    <cellStyle name="Title 2 2 2 2 2 5 2 2 79" xfId="44990"/>
    <cellStyle name="Title 2 2 2 2 2 5 2 2 8" xfId="44991"/>
    <cellStyle name="Title 2 2 2 2 2 5 2 2 80" xfId="44992"/>
    <cellStyle name="Title 2 2 2 2 2 5 2 2 81" xfId="44993"/>
    <cellStyle name="Title 2 2 2 2 2 5 2 2 82" xfId="44994"/>
    <cellStyle name="Title 2 2 2 2 2 5 2 2 83" xfId="44995"/>
    <cellStyle name="Title 2 2 2 2 2 5 2 2 84" xfId="44996"/>
    <cellStyle name="Title 2 2 2 2 2 5 2 2 85" xfId="44997"/>
    <cellStyle name="Title 2 2 2 2 2 5 2 2 86" xfId="44998"/>
    <cellStyle name="Title 2 2 2 2 2 5 2 2 87" xfId="44999"/>
    <cellStyle name="Title 2 2 2 2 2 5 2 2 88" xfId="45000"/>
    <cellStyle name="Title 2 2 2 2 2 5 2 2 9" xfId="45001"/>
    <cellStyle name="Title 2 2 2 2 2 5 2 20" xfId="45002"/>
    <cellStyle name="Title 2 2 2 2 2 5 2 21" xfId="45003"/>
    <cellStyle name="Title 2 2 2 2 2 5 2 22" xfId="45004"/>
    <cellStyle name="Title 2 2 2 2 2 5 2 23" xfId="45005"/>
    <cellStyle name="Title 2 2 2 2 2 5 2 24" xfId="45006"/>
    <cellStyle name="Title 2 2 2 2 2 5 2 25" xfId="45007"/>
    <cellStyle name="Title 2 2 2 2 2 5 2 26" xfId="45008"/>
    <cellStyle name="Title 2 2 2 2 2 5 2 27" xfId="45009"/>
    <cellStyle name="Title 2 2 2 2 2 5 2 28" xfId="45010"/>
    <cellStyle name="Title 2 2 2 2 2 5 2 29" xfId="45011"/>
    <cellStyle name="Title 2 2 2 2 2 5 2 3" xfId="45012"/>
    <cellStyle name="Title 2 2 2 2 2 5 2 30" xfId="45013"/>
    <cellStyle name="Title 2 2 2 2 2 5 2 31" xfId="45014"/>
    <cellStyle name="Title 2 2 2 2 2 5 2 32" xfId="45015"/>
    <cellStyle name="Title 2 2 2 2 2 5 2 33" xfId="45016"/>
    <cellStyle name="Title 2 2 2 2 2 5 2 34" xfId="45017"/>
    <cellStyle name="Title 2 2 2 2 2 5 2 35" xfId="45018"/>
    <cellStyle name="Title 2 2 2 2 2 5 2 36" xfId="45019"/>
    <cellStyle name="Title 2 2 2 2 2 5 2 37" xfId="45020"/>
    <cellStyle name="Title 2 2 2 2 2 5 2 38" xfId="45021"/>
    <cellStyle name="Title 2 2 2 2 2 5 2 39" xfId="45022"/>
    <cellStyle name="Title 2 2 2 2 2 5 2 4" xfId="45023"/>
    <cellStyle name="Title 2 2 2 2 2 5 2 40" xfId="45024"/>
    <cellStyle name="Title 2 2 2 2 2 5 2 41" xfId="45025"/>
    <cellStyle name="Title 2 2 2 2 2 5 2 42" xfId="45026"/>
    <cellStyle name="Title 2 2 2 2 2 5 2 43" xfId="45027"/>
    <cellStyle name="Title 2 2 2 2 2 5 2 44" xfId="45028"/>
    <cellStyle name="Title 2 2 2 2 2 5 2 45" xfId="45029"/>
    <cellStyle name="Title 2 2 2 2 2 5 2 46" xfId="45030"/>
    <cellStyle name="Title 2 2 2 2 2 5 2 47" xfId="45031"/>
    <cellStyle name="Title 2 2 2 2 2 5 2 48" xfId="45032"/>
    <cellStyle name="Title 2 2 2 2 2 5 2 49" xfId="45033"/>
    <cellStyle name="Title 2 2 2 2 2 5 2 5" xfId="45034"/>
    <cellStyle name="Title 2 2 2 2 2 5 2 50" xfId="45035"/>
    <cellStyle name="Title 2 2 2 2 2 5 2 51" xfId="45036"/>
    <cellStyle name="Title 2 2 2 2 2 5 2 52" xfId="45037"/>
    <cellStyle name="Title 2 2 2 2 2 5 2 53" xfId="45038"/>
    <cellStyle name="Title 2 2 2 2 2 5 2 54" xfId="45039"/>
    <cellStyle name="Title 2 2 2 2 2 5 2 55" xfId="45040"/>
    <cellStyle name="Title 2 2 2 2 2 5 2 56" xfId="45041"/>
    <cellStyle name="Title 2 2 2 2 2 5 2 57" xfId="45042"/>
    <cellStyle name="Title 2 2 2 2 2 5 2 58" xfId="45043"/>
    <cellStyle name="Title 2 2 2 2 2 5 2 59" xfId="45044"/>
    <cellStyle name="Title 2 2 2 2 2 5 2 6" xfId="45045"/>
    <cellStyle name="Title 2 2 2 2 2 5 2 60" xfId="45046"/>
    <cellStyle name="Title 2 2 2 2 2 5 2 61" xfId="45047"/>
    <cellStyle name="Title 2 2 2 2 2 5 2 62" xfId="45048"/>
    <cellStyle name="Title 2 2 2 2 2 5 2 63" xfId="45049"/>
    <cellStyle name="Title 2 2 2 2 2 5 2 64" xfId="45050"/>
    <cellStyle name="Title 2 2 2 2 2 5 2 65" xfId="45051"/>
    <cellStyle name="Title 2 2 2 2 2 5 2 66" xfId="45052"/>
    <cellStyle name="Title 2 2 2 2 2 5 2 67" xfId="45053"/>
    <cellStyle name="Title 2 2 2 2 2 5 2 68" xfId="45054"/>
    <cellStyle name="Title 2 2 2 2 2 5 2 69" xfId="45055"/>
    <cellStyle name="Title 2 2 2 2 2 5 2 7" xfId="45056"/>
    <cellStyle name="Title 2 2 2 2 2 5 2 70" xfId="45057"/>
    <cellStyle name="Title 2 2 2 2 2 5 2 71" xfId="45058"/>
    <cellStyle name="Title 2 2 2 2 2 5 2 72" xfId="45059"/>
    <cellStyle name="Title 2 2 2 2 2 5 2 73" xfId="45060"/>
    <cellStyle name="Title 2 2 2 2 2 5 2 74" xfId="45061"/>
    <cellStyle name="Title 2 2 2 2 2 5 2 75" xfId="45062"/>
    <cellStyle name="Title 2 2 2 2 2 5 2 76" xfId="45063"/>
    <cellStyle name="Title 2 2 2 2 2 5 2 77" xfId="45064"/>
    <cellStyle name="Title 2 2 2 2 2 5 2 78" xfId="45065"/>
    <cellStyle name="Title 2 2 2 2 2 5 2 79" xfId="45066"/>
    <cellStyle name="Title 2 2 2 2 2 5 2 8" xfId="45067"/>
    <cellStyle name="Title 2 2 2 2 2 5 2 80" xfId="45068"/>
    <cellStyle name="Title 2 2 2 2 2 5 2 81" xfId="45069"/>
    <cellStyle name="Title 2 2 2 2 2 5 2 82" xfId="45070"/>
    <cellStyle name="Title 2 2 2 2 2 5 2 83" xfId="45071"/>
    <cellStyle name="Title 2 2 2 2 2 5 2 84" xfId="45072"/>
    <cellStyle name="Title 2 2 2 2 2 5 2 85" xfId="45073"/>
    <cellStyle name="Title 2 2 2 2 2 5 2 86" xfId="45074"/>
    <cellStyle name="Title 2 2 2 2 2 5 2 87" xfId="45075"/>
    <cellStyle name="Title 2 2 2 2 2 5 2 88" xfId="45076"/>
    <cellStyle name="Title 2 2 2 2 2 5 2 89" xfId="45077"/>
    <cellStyle name="Title 2 2 2 2 2 5 2 9" xfId="45078"/>
    <cellStyle name="Title 2 2 2 2 2 5 2 90" xfId="45079"/>
    <cellStyle name="Title 2 2 2 2 2 5 2 91" xfId="45080"/>
    <cellStyle name="Title 2 2 2 2 2 5 2 92" xfId="45081"/>
    <cellStyle name="Title 2 2 2 2 2 5 2 93" xfId="45082"/>
    <cellStyle name="Title 2 2 2 2 2 5 2 94" xfId="45083"/>
    <cellStyle name="Title 2 2 2 2 2 5 2 95" xfId="45084"/>
    <cellStyle name="Title 2 2 2 2 2 5 2 96" xfId="45085"/>
    <cellStyle name="Title 2 2 2 2 2 5 2 97" xfId="45086"/>
    <cellStyle name="Title 2 2 2 2 2 5 2 98" xfId="45087"/>
    <cellStyle name="Title 2 2 2 2 2 5 20" xfId="45088"/>
    <cellStyle name="Title 2 2 2 2 2 5 21" xfId="45089"/>
    <cellStyle name="Title 2 2 2 2 2 5 22" xfId="45090"/>
    <cellStyle name="Title 2 2 2 2 2 5 23" xfId="45091"/>
    <cellStyle name="Title 2 2 2 2 2 5 24" xfId="45092"/>
    <cellStyle name="Title 2 2 2 2 2 5 25" xfId="45093"/>
    <cellStyle name="Title 2 2 2 2 2 5 25 2" xfId="45094"/>
    <cellStyle name="Title 2 2 2 2 2 5 26" xfId="45095"/>
    <cellStyle name="Title 2 2 2 2 2 5 27" xfId="45096"/>
    <cellStyle name="Title 2 2 2 2 2 5 28" xfId="45097"/>
    <cellStyle name="Title 2 2 2 2 2 5 29" xfId="45098"/>
    <cellStyle name="Title 2 2 2 2 2 5 3" xfId="45099"/>
    <cellStyle name="Title 2 2 2 2 2 5 30" xfId="45100"/>
    <cellStyle name="Title 2 2 2 2 2 5 31" xfId="45101"/>
    <cellStyle name="Title 2 2 2 2 2 5 32" xfId="45102"/>
    <cellStyle name="Title 2 2 2 2 2 5 33" xfId="45103"/>
    <cellStyle name="Title 2 2 2 2 2 5 34" xfId="45104"/>
    <cellStyle name="Title 2 2 2 2 2 5 35" xfId="45105"/>
    <cellStyle name="Title 2 2 2 2 2 5 36" xfId="45106"/>
    <cellStyle name="Title 2 2 2 2 2 5 37" xfId="45107"/>
    <cellStyle name="Title 2 2 2 2 2 5 38" xfId="45108"/>
    <cellStyle name="Title 2 2 2 2 2 5 39" xfId="45109"/>
    <cellStyle name="Title 2 2 2 2 2 5 4" xfId="45110"/>
    <cellStyle name="Title 2 2 2 2 2 5 4 10" xfId="45111"/>
    <cellStyle name="Title 2 2 2 2 2 5 4 11" xfId="45112"/>
    <cellStyle name="Title 2 2 2 2 2 5 4 12" xfId="45113"/>
    <cellStyle name="Title 2 2 2 2 2 5 4 13" xfId="45114"/>
    <cellStyle name="Title 2 2 2 2 2 5 4 14" xfId="45115"/>
    <cellStyle name="Title 2 2 2 2 2 5 4 15" xfId="45116"/>
    <cellStyle name="Title 2 2 2 2 2 5 4 16" xfId="45117"/>
    <cellStyle name="Title 2 2 2 2 2 5 4 17" xfId="45118"/>
    <cellStyle name="Title 2 2 2 2 2 5 4 18" xfId="45119"/>
    <cellStyle name="Title 2 2 2 2 2 5 4 19" xfId="45120"/>
    <cellStyle name="Title 2 2 2 2 2 5 4 2" xfId="45121"/>
    <cellStyle name="Title 2 2 2 2 2 5 4 2 10" xfId="45122"/>
    <cellStyle name="Title 2 2 2 2 2 5 4 2 11" xfId="45123"/>
    <cellStyle name="Title 2 2 2 2 2 5 4 2 12" xfId="45124"/>
    <cellStyle name="Title 2 2 2 2 2 5 4 2 13" xfId="45125"/>
    <cellStyle name="Title 2 2 2 2 2 5 4 2 14" xfId="45126"/>
    <cellStyle name="Title 2 2 2 2 2 5 4 2 15" xfId="45127"/>
    <cellStyle name="Title 2 2 2 2 2 5 4 2 16" xfId="45128"/>
    <cellStyle name="Title 2 2 2 2 2 5 4 2 17" xfId="45129"/>
    <cellStyle name="Title 2 2 2 2 2 5 4 2 18" xfId="45130"/>
    <cellStyle name="Title 2 2 2 2 2 5 4 2 19" xfId="45131"/>
    <cellStyle name="Title 2 2 2 2 2 5 4 2 2" xfId="45132"/>
    <cellStyle name="Title 2 2 2 2 2 5 4 2 2 2" xfId="45133"/>
    <cellStyle name="Title 2 2 2 2 2 5 4 2 20" xfId="45134"/>
    <cellStyle name="Title 2 2 2 2 2 5 4 2 21" xfId="45135"/>
    <cellStyle name="Title 2 2 2 2 2 5 4 2 22" xfId="45136"/>
    <cellStyle name="Title 2 2 2 2 2 5 4 2 23" xfId="45137"/>
    <cellStyle name="Title 2 2 2 2 2 5 4 2 24" xfId="45138"/>
    <cellStyle name="Title 2 2 2 2 2 5 4 2 25" xfId="45139"/>
    <cellStyle name="Title 2 2 2 2 2 5 4 2 26" xfId="45140"/>
    <cellStyle name="Title 2 2 2 2 2 5 4 2 27" xfId="45141"/>
    <cellStyle name="Title 2 2 2 2 2 5 4 2 28" xfId="45142"/>
    <cellStyle name="Title 2 2 2 2 2 5 4 2 29" xfId="45143"/>
    <cellStyle name="Title 2 2 2 2 2 5 4 2 3" xfId="45144"/>
    <cellStyle name="Title 2 2 2 2 2 5 4 2 30" xfId="45145"/>
    <cellStyle name="Title 2 2 2 2 2 5 4 2 31" xfId="45146"/>
    <cellStyle name="Title 2 2 2 2 2 5 4 2 32" xfId="45147"/>
    <cellStyle name="Title 2 2 2 2 2 5 4 2 33" xfId="45148"/>
    <cellStyle name="Title 2 2 2 2 2 5 4 2 34" xfId="45149"/>
    <cellStyle name="Title 2 2 2 2 2 5 4 2 35" xfId="45150"/>
    <cellStyle name="Title 2 2 2 2 2 5 4 2 36" xfId="45151"/>
    <cellStyle name="Title 2 2 2 2 2 5 4 2 37" xfId="45152"/>
    <cellStyle name="Title 2 2 2 2 2 5 4 2 38" xfId="45153"/>
    <cellStyle name="Title 2 2 2 2 2 5 4 2 39" xfId="45154"/>
    <cellStyle name="Title 2 2 2 2 2 5 4 2 4" xfId="45155"/>
    <cellStyle name="Title 2 2 2 2 2 5 4 2 40" xfId="45156"/>
    <cellStyle name="Title 2 2 2 2 2 5 4 2 41" xfId="45157"/>
    <cellStyle name="Title 2 2 2 2 2 5 4 2 42" xfId="45158"/>
    <cellStyle name="Title 2 2 2 2 2 5 4 2 43" xfId="45159"/>
    <cellStyle name="Title 2 2 2 2 2 5 4 2 44" xfId="45160"/>
    <cellStyle name="Title 2 2 2 2 2 5 4 2 45" xfId="45161"/>
    <cellStyle name="Title 2 2 2 2 2 5 4 2 46" xfId="45162"/>
    <cellStyle name="Title 2 2 2 2 2 5 4 2 47" xfId="45163"/>
    <cellStyle name="Title 2 2 2 2 2 5 4 2 48" xfId="45164"/>
    <cellStyle name="Title 2 2 2 2 2 5 4 2 49" xfId="45165"/>
    <cellStyle name="Title 2 2 2 2 2 5 4 2 5" xfId="45166"/>
    <cellStyle name="Title 2 2 2 2 2 5 4 2 50" xfId="45167"/>
    <cellStyle name="Title 2 2 2 2 2 5 4 2 51" xfId="45168"/>
    <cellStyle name="Title 2 2 2 2 2 5 4 2 52" xfId="45169"/>
    <cellStyle name="Title 2 2 2 2 2 5 4 2 53" xfId="45170"/>
    <cellStyle name="Title 2 2 2 2 2 5 4 2 54" xfId="45171"/>
    <cellStyle name="Title 2 2 2 2 2 5 4 2 55" xfId="45172"/>
    <cellStyle name="Title 2 2 2 2 2 5 4 2 56" xfId="45173"/>
    <cellStyle name="Title 2 2 2 2 2 5 4 2 57" xfId="45174"/>
    <cellStyle name="Title 2 2 2 2 2 5 4 2 58" xfId="45175"/>
    <cellStyle name="Title 2 2 2 2 2 5 4 2 59" xfId="45176"/>
    <cellStyle name="Title 2 2 2 2 2 5 4 2 6" xfId="45177"/>
    <cellStyle name="Title 2 2 2 2 2 5 4 2 60" xfId="45178"/>
    <cellStyle name="Title 2 2 2 2 2 5 4 2 61" xfId="45179"/>
    <cellStyle name="Title 2 2 2 2 2 5 4 2 62" xfId="45180"/>
    <cellStyle name="Title 2 2 2 2 2 5 4 2 63" xfId="45181"/>
    <cellStyle name="Title 2 2 2 2 2 5 4 2 64" xfId="45182"/>
    <cellStyle name="Title 2 2 2 2 2 5 4 2 65" xfId="45183"/>
    <cellStyle name="Title 2 2 2 2 2 5 4 2 66" xfId="45184"/>
    <cellStyle name="Title 2 2 2 2 2 5 4 2 67" xfId="45185"/>
    <cellStyle name="Title 2 2 2 2 2 5 4 2 68" xfId="45186"/>
    <cellStyle name="Title 2 2 2 2 2 5 4 2 69" xfId="45187"/>
    <cellStyle name="Title 2 2 2 2 2 5 4 2 7" xfId="45188"/>
    <cellStyle name="Title 2 2 2 2 2 5 4 2 70" xfId="45189"/>
    <cellStyle name="Title 2 2 2 2 2 5 4 2 71" xfId="45190"/>
    <cellStyle name="Title 2 2 2 2 2 5 4 2 72" xfId="45191"/>
    <cellStyle name="Title 2 2 2 2 2 5 4 2 73" xfId="45192"/>
    <cellStyle name="Title 2 2 2 2 2 5 4 2 74" xfId="45193"/>
    <cellStyle name="Title 2 2 2 2 2 5 4 2 8" xfId="45194"/>
    <cellStyle name="Title 2 2 2 2 2 5 4 2 9" xfId="45195"/>
    <cellStyle name="Title 2 2 2 2 2 5 4 20" xfId="45196"/>
    <cellStyle name="Title 2 2 2 2 2 5 4 21" xfId="45197"/>
    <cellStyle name="Title 2 2 2 2 2 5 4 22" xfId="45198"/>
    <cellStyle name="Title 2 2 2 2 2 5 4 23" xfId="45199"/>
    <cellStyle name="Title 2 2 2 2 2 5 4 24" xfId="45200"/>
    <cellStyle name="Title 2 2 2 2 2 5 4 25" xfId="45201"/>
    <cellStyle name="Title 2 2 2 2 2 5 4 26" xfId="45202"/>
    <cellStyle name="Title 2 2 2 2 2 5 4 27" xfId="45203"/>
    <cellStyle name="Title 2 2 2 2 2 5 4 28" xfId="45204"/>
    <cellStyle name="Title 2 2 2 2 2 5 4 29" xfId="45205"/>
    <cellStyle name="Title 2 2 2 2 2 5 4 3" xfId="45206"/>
    <cellStyle name="Title 2 2 2 2 2 5 4 3 2" xfId="45207"/>
    <cellStyle name="Title 2 2 2 2 2 5 4 30" xfId="45208"/>
    <cellStyle name="Title 2 2 2 2 2 5 4 31" xfId="45209"/>
    <cellStyle name="Title 2 2 2 2 2 5 4 32" xfId="45210"/>
    <cellStyle name="Title 2 2 2 2 2 5 4 33" xfId="45211"/>
    <cellStyle name="Title 2 2 2 2 2 5 4 34" xfId="45212"/>
    <cellStyle name="Title 2 2 2 2 2 5 4 35" xfId="45213"/>
    <cellStyle name="Title 2 2 2 2 2 5 4 36" xfId="45214"/>
    <cellStyle name="Title 2 2 2 2 2 5 4 37" xfId="45215"/>
    <cellStyle name="Title 2 2 2 2 2 5 4 38" xfId="45216"/>
    <cellStyle name="Title 2 2 2 2 2 5 4 39" xfId="45217"/>
    <cellStyle name="Title 2 2 2 2 2 5 4 4" xfId="45218"/>
    <cellStyle name="Title 2 2 2 2 2 5 4 40" xfId="45219"/>
    <cellStyle name="Title 2 2 2 2 2 5 4 41" xfId="45220"/>
    <cellStyle name="Title 2 2 2 2 2 5 4 42" xfId="45221"/>
    <cellStyle name="Title 2 2 2 2 2 5 4 43" xfId="45222"/>
    <cellStyle name="Title 2 2 2 2 2 5 4 44" xfId="45223"/>
    <cellStyle name="Title 2 2 2 2 2 5 4 45" xfId="45224"/>
    <cellStyle name="Title 2 2 2 2 2 5 4 46" xfId="45225"/>
    <cellStyle name="Title 2 2 2 2 2 5 4 47" xfId="45226"/>
    <cellStyle name="Title 2 2 2 2 2 5 4 48" xfId="45227"/>
    <cellStyle name="Title 2 2 2 2 2 5 4 49" xfId="45228"/>
    <cellStyle name="Title 2 2 2 2 2 5 4 5" xfId="45229"/>
    <cellStyle name="Title 2 2 2 2 2 5 4 50" xfId="45230"/>
    <cellStyle name="Title 2 2 2 2 2 5 4 51" xfId="45231"/>
    <cellStyle name="Title 2 2 2 2 2 5 4 52" xfId="45232"/>
    <cellStyle name="Title 2 2 2 2 2 5 4 53" xfId="45233"/>
    <cellStyle name="Title 2 2 2 2 2 5 4 54" xfId="45234"/>
    <cellStyle name="Title 2 2 2 2 2 5 4 55" xfId="45235"/>
    <cellStyle name="Title 2 2 2 2 2 5 4 56" xfId="45236"/>
    <cellStyle name="Title 2 2 2 2 2 5 4 57" xfId="45237"/>
    <cellStyle name="Title 2 2 2 2 2 5 4 58" xfId="45238"/>
    <cellStyle name="Title 2 2 2 2 2 5 4 59" xfId="45239"/>
    <cellStyle name="Title 2 2 2 2 2 5 4 6" xfId="45240"/>
    <cellStyle name="Title 2 2 2 2 2 5 4 60" xfId="45241"/>
    <cellStyle name="Title 2 2 2 2 2 5 4 61" xfId="45242"/>
    <cellStyle name="Title 2 2 2 2 2 5 4 62" xfId="45243"/>
    <cellStyle name="Title 2 2 2 2 2 5 4 63" xfId="45244"/>
    <cellStyle name="Title 2 2 2 2 2 5 4 64" xfId="45245"/>
    <cellStyle name="Title 2 2 2 2 2 5 4 65" xfId="45246"/>
    <cellStyle name="Title 2 2 2 2 2 5 4 66" xfId="45247"/>
    <cellStyle name="Title 2 2 2 2 2 5 4 67" xfId="45248"/>
    <cellStyle name="Title 2 2 2 2 2 5 4 68" xfId="45249"/>
    <cellStyle name="Title 2 2 2 2 2 5 4 69" xfId="45250"/>
    <cellStyle name="Title 2 2 2 2 2 5 4 7" xfId="45251"/>
    <cellStyle name="Title 2 2 2 2 2 5 4 70" xfId="45252"/>
    <cellStyle name="Title 2 2 2 2 2 5 4 71" xfId="45253"/>
    <cellStyle name="Title 2 2 2 2 2 5 4 72" xfId="45254"/>
    <cellStyle name="Title 2 2 2 2 2 5 4 73" xfId="45255"/>
    <cellStyle name="Title 2 2 2 2 2 5 4 74" xfId="45256"/>
    <cellStyle name="Title 2 2 2 2 2 5 4 8" xfId="45257"/>
    <cellStyle name="Title 2 2 2 2 2 5 4 9" xfId="45258"/>
    <cellStyle name="Title 2 2 2 2 2 5 40" xfId="45259"/>
    <cellStyle name="Title 2 2 2 2 2 5 41" xfId="45260"/>
    <cellStyle name="Title 2 2 2 2 2 5 42" xfId="45261"/>
    <cellStyle name="Title 2 2 2 2 2 5 43" xfId="45262"/>
    <cellStyle name="Title 2 2 2 2 2 5 44" xfId="45263"/>
    <cellStyle name="Title 2 2 2 2 2 5 45" xfId="45264"/>
    <cellStyle name="Title 2 2 2 2 2 5 46" xfId="45265"/>
    <cellStyle name="Title 2 2 2 2 2 5 47" xfId="45266"/>
    <cellStyle name="Title 2 2 2 2 2 5 48" xfId="45267"/>
    <cellStyle name="Title 2 2 2 2 2 5 49" xfId="45268"/>
    <cellStyle name="Title 2 2 2 2 2 5 5" xfId="45269"/>
    <cellStyle name="Title 2 2 2 2 2 5 50" xfId="45270"/>
    <cellStyle name="Title 2 2 2 2 2 5 51" xfId="45271"/>
    <cellStyle name="Title 2 2 2 2 2 5 52" xfId="45272"/>
    <cellStyle name="Title 2 2 2 2 2 5 53" xfId="45273"/>
    <cellStyle name="Title 2 2 2 2 2 5 54" xfId="45274"/>
    <cellStyle name="Title 2 2 2 2 2 5 55" xfId="45275"/>
    <cellStyle name="Title 2 2 2 2 2 5 56" xfId="45276"/>
    <cellStyle name="Title 2 2 2 2 2 5 57" xfId="45277"/>
    <cellStyle name="Title 2 2 2 2 2 5 58" xfId="45278"/>
    <cellStyle name="Title 2 2 2 2 2 5 59" xfId="45279"/>
    <cellStyle name="Title 2 2 2 2 2 5 6" xfId="45280"/>
    <cellStyle name="Title 2 2 2 2 2 5 60" xfId="45281"/>
    <cellStyle name="Title 2 2 2 2 2 5 61" xfId="45282"/>
    <cellStyle name="Title 2 2 2 2 2 5 62" xfId="45283"/>
    <cellStyle name="Title 2 2 2 2 2 5 63" xfId="45284"/>
    <cellStyle name="Title 2 2 2 2 2 5 64" xfId="45285"/>
    <cellStyle name="Title 2 2 2 2 2 5 65" xfId="45286"/>
    <cellStyle name="Title 2 2 2 2 2 5 66" xfId="45287"/>
    <cellStyle name="Title 2 2 2 2 2 5 67" xfId="45288"/>
    <cellStyle name="Title 2 2 2 2 2 5 68" xfId="45289"/>
    <cellStyle name="Title 2 2 2 2 2 5 69" xfId="45290"/>
    <cellStyle name="Title 2 2 2 2 2 5 7" xfId="45291"/>
    <cellStyle name="Title 2 2 2 2 2 5 70" xfId="45292"/>
    <cellStyle name="Title 2 2 2 2 2 5 71" xfId="45293"/>
    <cellStyle name="Title 2 2 2 2 2 5 72" xfId="45294"/>
    <cellStyle name="Title 2 2 2 2 2 5 73" xfId="45295"/>
    <cellStyle name="Title 2 2 2 2 2 5 74" xfId="45296"/>
    <cellStyle name="Title 2 2 2 2 2 5 75" xfId="45297"/>
    <cellStyle name="Title 2 2 2 2 2 5 76" xfId="45298"/>
    <cellStyle name="Title 2 2 2 2 2 5 77" xfId="45299"/>
    <cellStyle name="Title 2 2 2 2 2 5 78" xfId="45300"/>
    <cellStyle name="Title 2 2 2 2 2 5 79" xfId="45301"/>
    <cellStyle name="Title 2 2 2 2 2 5 8" xfId="45302"/>
    <cellStyle name="Title 2 2 2 2 2 5 80" xfId="45303"/>
    <cellStyle name="Title 2 2 2 2 2 5 81" xfId="45304"/>
    <cellStyle name="Title 2 2 2 2 2 5 82" xfId="45305"/>
    <cellStyle name="Title 2 2 2 2 2 5 83" xfId="45306"/>
    <cellStyle name="Title 2 2 2 2 2 5 84" xfId="45307"/>
    <cellStyle name="Title 2 2 2 2 2 5 85" xfId="45308"/>
    <cellStyle name="Title 2 2 2 2 2 5 86" xfId="45309"/>
    <cellStyle name="Title 2 2 2 2 2 5 87" xfId="45310"/>
    <cellStyle name="Title 2 2 2 2 2 5 88" xfId="45311"/>
    <cellStyle name="Title 2 2 2 2 2 5 89" xfId="45312"/>
    <cellStyle name="Title 2 2 2 2 2 5 9" xfId="45313"/>
    <cellStyle name="Title 2 2 2 2 2 5 90" xfId="45314"/>
    <cellStyle name="Title 2 2 2 2 2 5 91" xfId="45315"/>
    <cellStyle name="Title 2 2 2 2 2 5 92" xfId="45316"/>
    <cellStyle name="Title 2 2 2 2 2 5 93" xfId="45317"/>
    <cellStyle name="Title 2 2 2 2 2 5 94" xfId="45318"/>
    <cellStyle name="Title 2 2 2 2 2 5 95" xfId="45319"/>
    <cellStyle name="Title 2 2 2 2 2 5 96" xfId="45320"/>
    <cellStyle name="Title 2 2 2 2 2 5 97" xfId="45321"/>
    <cellStyle name="Title 2 2 2 2 2 5 98" xfId="45322"/>
    <cellStyle name="Title 2 2 2 2 2 5 99" xfId="45323"/>
    <cellStyle name="Title 2 2 2 2 2 50" xfId="45324"/>
    <cellStyle name="Title 2 2 2 2 2 50 2" xfId="45325"/>
    <cellStyle name="Title 2 2 2 2 2 51" xfId="45326"/>
    <cellStyle name="Title 2 2 2 2 2 51 2" xfId="45327"/>
    <cellStyle name="Title 2 2 2 2 2 52" xfId="45328"/>
    <cellStyle name="Title 2 2 2 2 2 52 2" xfId="45329"/>
    <cellStyle name="Title 2 2 2 2 2 53" xfId="45330"/>
    <cellStyle name="Title 2 2 2 2 2 53 2" xfId="45331"/>
    <cellStyle name="Title 2 2 2 2 2 54" xfId="45332"/>
    <cellStyle name="Title 2 2 2 2 2 54 2" xfId="45333"/>
    <cellStyle name="Title 2 2 2 2 2 55" xfId="45334"/>
    <cellStyle name="Title 2 2 2 2 2 55 2" xfId="45335"/>
    <cellStyle name="Title 2 2 2 2 2 56" xfId="45336"/>
    <cellStyle name="Title 2 2 2 2 2 56 2" xfId="45337"/>
    <cellStyle name="Title 2 2 2 2 2 57" xfId="45338"/>
    <cellStyle name="Title 2 2 2 2 2 57 2" xfId="45339"/>
    <cellStyle name="Title 2 2 2 2 2 58" xfId="45340"/>
    <cellStyle name="Title 2 2 2 2 2 58 2" xfId="45341"/>
    <cellStyle name="Title 2 2 2 2 2 59" xfId="45342"/>
    <cellStyle name="Title 2 2 2 2 2 59 2" xfId="45343"/>
    <cellStyle name="Title 2 2 2 2 2 6" xfId="45344"/>
    <cellStyle name="Title 2 2 2 2 2 6 10" xfId="45345"/>
    <cellStyle name="Title 2 2 2 2 2 6 10 2" xfId="45346"/>
    <cellStyle name="Title 2 2 2 2 2 6 100" xfId="45347"/>
    <cellStyle name="Title 2 2 2 2 2 6 101" xfId="45348"/>
    <cellStyle name="Title 2 2 2 2 2 6 102" xfId="45349"/>
    <cellStyle name="Title 2 2 2 2 2 6 103" xfId="45350"/>
    <cellStyle name="Title 2 2 2 2 2 6 104" xfId="45351"/>
    <cellStyle name="Title 2 2 2 2 2 6 105" xfId="45352"/>
    <cellStyle name="Title 2 2 2 2 2 6 106" xfId="45353"/>
    <cellStyle name="Title 2 2 2 2 2 6 107" xfId="45354"/>
    <cellStyle name="Title 2 2 2 2 2 6 108" xfId="45355"/>
    <cellStyle name="Title 2 2 2 2 2 6 109" xfId="45356"/>
    <cellStyle name="Title 2 2 2 2 2 6 11" xfId="45357"/>
    <cellStyle name="Title 2 2 2 2 2 6 11 2" xfId="45358"/>
    <cellStyle name="Title 2 2 2 2 2 6 12" xfId="45359"/>
    <cellStyle name="Title 2 2 2 2 2 6 12 2" xfId="45360"/>
    <cellStyle name="Title 2 2 2 2 2 6 13" xfId="45361"/>
    <cellStyle name="Title 2 2 2 2 2 6 13 2" xfId="45362"/>
    <cellStyle name="Title 2 2 2 2 2 6 14" xfId="45363"/>
    <cellStyle name="Title 2 2 2 2 2 6 14 2" xfId="45364"/>
    <cellStyle name="Title 2 2 2 2 2 6 15" xfId="45365"/>
    <cellStyle name="Title 2 2 2 2 2 6 15 2" xfId="45366"/>
    <cellStyle name="Title 2 2 2 2 2 6 16" xfId="45367"/>
    <cellStyle name="Title 2 2 2 2 2 6 16 2" xfId="45368"/>
    <cellStyle name="Title 2 2 2 2 2 6 17" xfId="45369"/>
    <cellStyle name="Title 2 2 2 2 2 6 17 2" xfId="45370"/>
    <cellStyle name="Title 2 2 2 2 2 6 18" xfId="45371"/>
    <cellStyle name="Title 2 2 2 2 2 6 18 2" xfId="45372"/>
    <cellStyle name="Title 2 2 2 2 2 6 19" xfId="45373"/>
    <cellStyle name="Title 2 2 2 2 2 6 19 2" xfId="45374"/>
    <cellStyle name="Title 2 2 2 2 2 6 2" xfId="45375"/>
    <cellStyle name="Title 2 2 2 2 2 6 2 10" xfId="45376"/>
    <cellStyle name="Title 2 2 2 2 2 6 2 11" xfId="45377"/>
    <cellStyle name="Title 2 2 2 2 2 6 2 12" xfId="45378"/>
    <cellStyle name="Title 2 2 2 2 2 6 2 13" xfId="45379"/>
    <cellStyle name="Title 2 2 2 2 2 6 2 14" xfId="45380"/>
    <cellStyle name="Title 2 2 2 2 2 6 2 15" xfId="45381"/>
    <cellStyle name="Title 2 2 2 2 2 6 2 16" xfId="45382"/>
    <cellStyle name="Title 2 2 2 2 2 6 2 17" xfId="45383"/>
    <cellStyle name="Title 2 2 2 2 2 6 2 18" xfId="45384"/>
    <cellStyle name="Title 2 2 2 2 2 6 2 19" xfId="45385"/>
    <cellStyle name="Title 2 2 2 2 2 6 2 2" xfId="45386"/>
    <cellStyle name="Title 2 2 2 2 2 6 2 2 10" xfId="45387"/>
    <cellStyle name="Title 2 2 2 2 2 6 2 2 11" xfId="45388"/>
    <cellStyle name="Title 2 2 2 2 2 6 2 2 12" xfId="45389"/>
    <cellStyle name="Title 2 2 2 2 2 6 2 2 13" xfId="45390"/>
    <cellStyle name="Title 2 2 2 2 2 6 2 2 14" xfId="45391"/>
    <cellStyle name="Title 2 2 2 2 2 6 2 2 15" xfId="45392"/>
    <cellStyle name="Title 2 2 2 2 2 6 2 2 16" xfId="45393"/>
    <cellStyle name="Title 2 2 2 2 2 6 2 2 17" xfId="45394"/>
    <cellStyle name="Title 2 2 2 2 2 6 2 2 18" xfId="45395"/>
    <cellStyle name="Title 2 2 2 2 2 6 2 2 19" xfId="45396"/>
    <cellStyle name="Title 2 2 2 2 2 6 2 2 2" xfId="45397"/>
    <cellStyle name="Title 2 2 2 2 2 6 2 2 2 10" xfId="45398"/>
    <cellStyle name="Title 2 2 2 2 2 6 2 2 2 11" xfId="45399"/>
    <cellStyle name="Title 2 2 2 2 2 6 2 2 2 12" xfId="45400"/>
    <cellStyle name="Title 2 2 2 2 2 6 2 2 2 13" xfId="45401"/>
    <cellStyle name="Title 2 2 2 2 2 6 2 2 2 14" xfId="45402"/>
    <cellStyle name="Title 2 2 2 2 2 6 2 2 2 15" xfId="45403"/>
    <cellStyle name="Title 2 2 2 2 2 6 2 2 2 16" xfId="45404"/>
    <cellStyle name="Title 2 2 2 2 2 6 2 2 2 17" xfId="45405"/>
    <cellStyle name="Title 2 2 2 2 2 6 2 2 2 18" xfId="45406"/>
    <cellStyle name="Title 2 2 2 2 2 6 2 2 2 19" xfId="45407"/>
    <cellStyle name="Title 2 2 2 2 2 6 2 2 2 2" xfId="45408"/>
    <cellStyle name="Title 2 2 2 2 2 6 2 2 2 2 10" xfId="45409"/>
    <cellStyle name="Title 2 2 2 2 2 6 2 2 2 2 11" xfId="45410"/>
    <cellStyle name="Title 2 2 2 2 2 6 2 2 2 2 12" xfId="45411"/>
    <cellStyle name="Title 2 2 2 2 2 6 2 2 2 2 13" xfId="45412"/>
    <cellStyle name="Title 2 2 2 2 2 6 2 2 2 2 14" xfId="45413"/>
    <cellStyle name="Title 2 2 2 2 2 6 2 2 2 2 15" xfId="45414"/>
    <cellStyle name="Title 2 2 2 2 2 6 2 2 2 2 16" xfId="45415"/>
    <cellStyle name="Title 2 2 2 2 2 6 2 2 2 2 17" xfId="45416"/>
    <cellStyle name="Title 2 2 2 2 2 6 2 2 2 2 18" xfId="45417"/>
    <cellStyle name="Title 2 2 2 2 2 6 2 2 2 2 19" xfId="45418"/>
    <cellStyle name="Title 2 2 2 2 2 6 2 2 2 2 2" xfId="45419"/>
    <cellStyle name="Title 2 2 2 2 2 6 2 2 2 2 2 2" xfId="45420"/>
    <cellStyle name="Title 2 2 2 2 2 6 2 2 2 2 20" xfId="45421"/>
    <cellStyle name="Title 2 2 2 2 2 6 2 2 2 2 21" xfId="45422"/>
    <cellStyle name="Title 2 2 2 2 2 6 2 2 2 2 22" xfId="45423"/>
    <cellStyle name="Title 2 2 2 2 2 6 2 2 2 2 23" xfId="45424"/>
    <cellStyle name="Title 2 2 2 2 2 6 2 2 2 2 24" xfId="45425"/>
    <cellStyle name="Title 2 2 2 2 2 6 2 2 2 2 25" xfId="45426"/>
    <cellStyle name="Title 2 2 2 2 2 6 2 2 2 2 26" xfId="45427"/>
    <cellStyle name="Title 2 2 2 2 2 6 2 2 2 2 27" xfId="45428"/>
    <cellStyle name="Title 2 2 2 2 2 6 2 2 2 2 28" xfId="45429"/>
    <cellStyle name="Title 2 2 2 2 2 6 2 2 2 2 29" xfId="45430"/>
    <cellStyle name="Title 2 2 2 2 2 6 2 2 2 2 3" xfId="45431"/>
    <cellStyle name="Title 2 2 2 2 2 6 2 2 2 2 30" xfId="45432"/>
    <cellStyle name="Title 2 2 2 2 2 6 2 2 2 2 31" xfId="45433"/>
    <cellStyle name="Title 2 2 2 2 2 6 2 2 2 2 32" xfId="45434"/>
    <cellStyle name="Title 2 2 2 2 2 6 2 2 2 2 33" xfId="45435"/>
    <cellStyle name="Title 2 2 2 2 2 6 2 2 2 2 34" xfId="45436"/>
    <cellStyle name="Title 2 2 2 2 2 6 2 2 2 2 35" xfId="45437"/>
    <cellStyle name="Title 2 2 2 2 2 6 2 2 2 2 36" xfId="45438"/>
    <cellStyle name="Title 2 2 2 2 2 6 2 2 2 2 37" xfId="45439"/>
    <cellStyle name="Title 2 2 2 2 2 6 2 2 2 2 38" xfId="45440"/>
    <cellStyle name="Title 2 2 2 2 2 6 2 2 2 2 39" xfId="45441"/>
    <cellStyle name="Title 2 2 2 2 2 6 2 2 2 2 4" xfId="45442"/>
    <cellStyle name="Title 2 2 2 2 2 6 2 2 2 2 40" xfId="45443"/>
    <cellStyle name="Title 2 2 2 2 2 6 2 2 2 2 41" xfId="45444"/>
    <cellStyle name="Title 2 2 2 2 2 6 2 2 2 2 42" xfId="45445"/>
    <cellStyle name="Title 2 2 2 2 2 6 2 2 2 2 43" xfId="45446"/>
    <cellStyle name="Title 2 2 2 2 2 6 2 2 2 2 44" xfId="45447"/>
    <cellStyle name="Title 2 2 2 2 2 6 2 2 2 2 45" xfId="45448"/>
    <cellStyle name="Title 2 2 2 2 2 6 2 2 2 2 46" xfId="45449"/>
    <cellStyle name="Title 2 2 2 2 2 6 2 2 2 2 47" xfId="45450"/>
    <cellStyle name="Title 2 2 2 2 2 6 2 2 2 2 48" xfId="45451"/>
    <cellStyle name="Title 2 2 2 2 2 6 2 2 2 2 49" xfId="45452"/>
    <cellStyle name="Title 2 2 2 2 2 6 2 2 2 2 5" xfId="45453"/>
    <cellStyle name="Title 2 2 2 2 2 6 2 2 2 2 50" xfId="45454"/>
    <cellStyle name="Title 2 2 2 2 2 6 2 2 2 2 51" xfId="45455"/>
    <cellStyle name="Title 2 2 2 2 2 6 2 2 2 2 52" xfId="45456"/>
    <cellStyle name="Title 2 2 2 2 2 6 2 2 2 2 53" xfId="45457"/>
    <cellStyle name="Title 2 2 2 2 2 6 2 2 2 2 54" xfId="45458"/>
    <cellStyle name="Title 2 2 2 2 2 6 2 2 2 2 55" xfId="45459"/>
    <cellStyle name="Title 2 2 2 2 2 6 2 2 2 2 56" xfId="45460"/>
    <cellStyle name="Title 2 2 2 2 2 6 2 2 2 2 57" xfId="45461"/>
    <cellStyle name="Title 2 2 2 2 2 6 2 2 2 2 58" xfId="45462"/>
    <cellStyle name="Title 2 2 2 2 2 6 2 2 2 2 59" xfId="45463"/>
    <cellStyle name="Title 2 2 2 2 2 6 2 2 2 2 6" xfId="45464"/>
    <cellStyle name="Title 2 2 2 2 2 6 2 2 2 2 60" xfId="45465"/>
    <cellStyle name="Title 2 2 2 2 2 6 2 2 2 2 61" xfId="45466"/>
    <cellStyle name="Title 2 2 2 2 2 6 2 2 2 2 62" xfId="45467"/>
    <cellStyle name="Title 2 2 2 2 2 6 2 2 2 2 63" xfId="45468"/>
    <cellStyle name="Title 2 2 2 2 2 6 2 2 2 2 64" xfId="45469"/>
    <cellStyle name="Title 2 2 2 2 2 6 2 2 2 2 65" xfId="45470"/>
    <cellStyle name="Title 2 2 2 2 2 6 2 2 2 2 66" xfId="45471"/>
    <cellStyle name="Title 2 2 2 2 2 6 2 2 2 2 67" xfId="45472"/>
    <cellStyle name="Title 2 2 2 2 2 6 2 2 2 2 68" xfId="45473"/>
    <cellStyle name="Title 2 2 2 2 2 6 2 2 2 2 69" xfId="45474"/>
    <cellStyle name="Title 2 2 2 2 2 6 2 2 2 2 7" xfId="45475"/>
    <cellStyle name="Title 2 2 2 2 2 6 2 2 2 2 70" xfId="45476"/>
    <cellStyle name="Title 2 2 2 2 2 6 2 2 2 2 71" xfId="45477"/>
    <cellStyle name="Title 2 2 2 2 2 6 2 2 2 2 72" xfId="45478"/>
    <cellStyle name="Title 2 2 2 2 2 6 2 2 2 2 73" xfId="45479"/>
    <cellStyle name="Title 2 2 2 2 2 6 2 2 2 2 74" xfId="45480"/>
    <cellStyle name="Title 2 2 2 2 2 6 2 2 2 2 8" xfId="45481"/>
    <cellStyle name="Title 2 2 2 2 2 6 2 2 2 2 9" xfId="45482"/>
    <cellStyle name="Title 2 2 2 2 2 6 2 2 2 20" xfId="45483"/>
    <cellStyle name="Title 2 2 2 2 2 6 2 2 2 21" xfId="45484"/>
    <cellStyle name="Title 2 2 2 2 2 6 2 2 2 22" xfId="45485"/>
    <cellStyle name="Title 2 2 2 2 2 6 2 2 2 23" xfId="45486"/>
    <cellStyle name="Title 2 2 2 2 2 6 2 2 2 24" xfId="45487"/>
    <cellStyle name="Title 2 2 2 2 2 6 2 2 2 25" xfId="45488"/>
    <cellStyle name="Title 2 2 2 2 2 6 2 2 2 26" xfId="45489"/>
    <cellStyle name="Title 2 2 2 2 2 6 2 2 2 27" xfId="45490"/>
    <cellStyle name="Title 2 2 2 2 2 6 2 2 2 28" xfId="45491"/>
    <cellStyle name="Title 2 2 2 2 2 6 2 2 2 29" xfId="45492"/>
    <cellStyle name="Title 2 2 2 2 2 6 2 2 2 3" xfId="45493"/>
    <cellStyle name="Title 2 2 2 2 2 6 2 2 2 3 2" xfId="45494"/>
    <cellStyle name="Title 2 2 2 2 2 6 2 2 2 30" xfId="45495"/>
    <cellStyle name="Title 2 2 2 2 2 6 2 2 2 31" xfId="45496"/>
    <cellStyle name="Title 2 2 2 2 2 6 2 2 2 32" xfId="45497"/>
    <cellStyle name="Title 2 2 2 2 2 6 2 2 2 33" xfId="45498"/>
    <cellStyle name="Title 2 2 2 2 2 6 2 2 2 34" xfId="45499"/>
    <cellStyle name="Title 2 2 2 2 2 6 2 2 2 35" xfId="45500"/>
    <cellStyle name="Title 2 2 2 2 2 6 2 2 2 36" xfId="45501"/>
    <cellStyle name="Title 2 2 2 2 2 6 2 2 2 37" xfId="45502"/>
    <cellStyle name="Title 2 2 2 2 2 6 2 2 2 38" xfId="45503"/>
    <cellStyle name="Title 2 2 2 2 2 6 2 2 2 39" xfId="45504"/>
    <cellStyle name="Title 2 2 2 2 2 6 2 2 2 4" xfId="45505"/>
    <cellStyle name="Title 2 2 2 2 2 6 2 2 2 40" xfId="45506"/>
    <cellStyle name="Title 2 2 2 2 2 6 2 2 2 41" xfId="45507"/>
    <cellStyle name="Title 2 2 2 2 2 6 2 2 2 42" xfId="45508"/>
    <cellStyle name="Title 2 2 2 2 2 6 2 2 2 43" xfId="45509"/>
    <cellStyle name="Title 2 2 2 2 2 6 2 2 2 44" xfId="45510"/>
    <cellStyle name="Title 2 2 2 2 2 6 2 2 2 45" xfId="45511"/>
    <cellStyle name="Title 2 2 2 2 2 6 2 2 2 46" xfId="45512"/>
    <cellStyle name="Title 2 2 2 2 2 6 2 2 2 47" xfId="45513"/>
    <cellStyle name="Title 2 2 2 2 2 6 2 2 2 48" xfId="45514"/>
    <cellStyle name="Title 2 2 2 2 2 6 2 2 2 49" xfId="45515"/>
    <cellStyle name="Title 2 2 2 2 2 6 2 2 2 5" xfId="45516"/>
    <cellStyle name="Title 2 2 2 2 2 6 2 2 2 50" xfId="45517"/>
    <cellStyle name="Title 2 2 2 2 2 6 2 2 2 51" xfId="45518"/>
    <cellStyle name="Title 2 2 2 2 2 6 2 2 2 52" xfId="45519"/>
    <cellStyle name="Title 2 2 2 2 2 6 2 2 2 53" xfId="45520"/>
    <cellStyle name="Title 2 2 2 2 2 6 2 2 2 54" xfId="45521"/>
    <cellStyle name="Title 2 2 2 2 2 6 2 2 2 55" xfId="45522"/>
    <cellStyle name="Title 2 2 2 2 2 6 2 2 2 56" xfId="45523"/>
    <cellStyle name="Title 2 2 2 2 2 6 2 2 2 57" xfId="45524"/>
    <cellStyle name="Title 2 2 2 2 2 6 2 2 2 58" xfId="45525"/>
    <cellStyle name="Title 2 2 2 2 2 6 2 2 2 59" xfId="45526"/>
    <cellStyle name="Title 2 2 2 2 2 6 2 2 2 6" xfId="45527"/>
    <cellStyle name="Title 2 2 2 2 2 6 2 2 2 60" xfId="45528"/>
    <cellStyle name="Title 2 2 2 2 2 6 2 2 2 61" xfId="45529"/>
    <cellStyle name="Title 2 2 2 2 2 6 2 2 2 62" xfId="45530"/>
    <cellStyle name="Title 2 2 2 2 2 6 2 2 2 63" xfId="45531"/>
    <cellStyle name="Title 2 2 2 2 2 6 2 2 2 64" xfId="45532"/>
    <cellStyle name="Title 2 2 2 2 2 6 2 2 2 65" xfId="45533"/>
    <cellStyle name="Title 2 2 2 2 2 6 2 2 2 66" xfId="45534"/>
    <cellStyle name="Title 2 2 2 2 2 6 2 2 2 67" xfId="45535"/>
    <cellStyle name="Title 2 2 2 2 2 6 2 2 2 68" xfId="45536"/>
    <cellStyle name="Title 2 2 2 2 2 6 2 2 2 69" xfId="45537"/>
    <cellStyle name="Title 2 2 2 2 2 6 2 2 2 7" xfId="45538"/>
    <cellStyle name="Title 2 2 2 2 2 6 2 2 2 70" xfId="45539"/>
    <cellStyle name="Title 2 2 2 2 2 6 2 2 2 71" xfId="45540"/>
    <cellStyle name="Title 2 2 2 2 2 6 2 2 2 72" xfId="45541"/>
    <cellStyle name="Title 2 2 2 2 2 6 2 2 2 73" xfId="45542"/>
    <cellStyle name="Title 2 2 2 2 2 6 2 2 2 74" xfId="45543"/>
    <cellStyle name="Title 2 2 2 2 2 6 2 2 2 8" xfId="45544"/>
    <cellStyle name="Title 2 2 2 2 2 6 2 2 2 9" xfId="45545"/>
    <cellStyle name="Title 2 2 2 2 2 6 2 2 20" xfId="45546"/>
    <cellStyle name="Title 2 2 2 2 2 6 2 2 21" xfId="45547"/>
    <cellStyle name="Title 2 2 2 2 2 6 2 2 22" xfId="45548"/>
    <cellStyle name="Title 2 2 2 2 2 6 2 2 23" xfId="45549"/>
    <cellStyle name="Title 2 2 2 2 2 6 2 2 24" xfId="45550"/>
    <cellStyle name="Title 2 2 2 2 2 6 2 2 25" xfId="45551"/>
    <cellStyle name="Title 2 2 2 2 2 6 2 2 26" xfId="45552"/>
    <cellStyle name="Title 2 2 2 2 2 6 2 2 27" xfId="45553"/>
    <cellStyle name="Title 2 2 2 2 2 6 2 2 28" xfId="45554"/>
    <cellStyle name="Title 2 2 2 2 2 6 2 2 29" xfId="45555"/>
    <cellStyle name="Title 2 2 2 2 2 6 2 2 3" xfId="45556"/>
    <cellStyle name="Title 2 2 2 2 2 6 2 2 3 2" xfId="45557"/>
    <cellStyle name="Title 2 2 2 2 2 6 2 2 30" xfId="45558"/>
    <cellStyle name="Title 2 2 2 2 2 6 2 2 31" xfId="45559"/>
    <cellStyle name="Title 2 2 2 2 2 6 2 2 32" xfId="45560"/>
    <cellStyle name="Title 2 2 2 2 2 6 2 2 33" xfId="45561"/>
    <cellStyle name="Title 2 2 2 2 2 6 2 2 34" xfId="45562"/>
    <cellStyle name="Title 2 2 2 2 2 6 2 2 35" xfId="45563"/>
    <cellStyle name="Title 2 2 2 2 2 6 2 2 36" xfId="45564"/>
    <cellStyle name="Title 2 2 2 2 2 6 2 2 37" xfId="45565"/>
    <cellStyle name="Title 2 2 2 2 2 6 2 2 38" xfId="45566"/>
    <cellStyle name="Title 2 2 2 2 2 6 2 2 39" xfId="45567"/>
    <cellStyle name="Title 2 2 2 2 2 6 2 2 4" xfId="45568"/>
    <cellStyle name="Title 2 2 2 2 2 6 2 2 40" xfId="45569"/>
    <cellStyle name="Title 2 2 2 2 2 6 2 2 41" xfId="45570"/>
    <cellStyle name="Title 2 2 2 2 2 6 2 2 42" xfId="45571"/>
    <cellStyle name="Title 2 2 2 2 2 6 2 2 43" xfId="45572"/>
    <cellStyle name="Title 2 2 2 2 2 6 2 2 44" xfId="45573"/>
    <cellStyle name="Title 2 2 2 2 2 6 2 2 45" xfId="45574"/>
    <cellStyle name="Title 2 2 2 2 2 6 2 2 46" xfId="45575"/>
    <cellStyle name="Title 2 2 2 2 2 6 2 2 47" xfId="45576"/>
    <cellStyle name="Title 2 2 2 2 2 6 2 2 48" xfId="45577"/>
    <cellStyle name="Title 2 2 2 2 2 6 2 2 49" xfId="45578"/>
    <cellStyle name="Title 2 2 2 2 2 6 2 2 5" xfId="45579"/>
    <cellStyle name="Title 2 2 2 2 2 6 2 2 50" xfId="45580"/>
    <cellStyle name="Title 2 2 2 2 2 6 2 2 51" xfId="45581"/>
    <cellStyle name="Title 2 2 2 2 2 6 2 2 52" xfId="45582"/>
    <cellStyle name="Title 2 2 2 2 2 6 2 2 53" xfId="45583"/>
    <cellStyle name="Title 2 2 2 2 2 6 2 2 54" xfId="45584"/>
    <cellStyle name="Title 2 2 2 2 2 6 2 2 55" xfId="45585"/>
    <cellStyle name="Title 2 2 2 2 2 6 2 2 56" xfId="45586"/>
    <cellStyle name="Title 2 2 2 2 2 6 2 2 57" xfId="45587"/>
    <cellStyle name="Title 2 2 2 2 2 6 2 2 58" xfId="45588"/>
    <cellStyle name="Title 2 2 2 2 2 6 2 2 59" xfId="45589"/>
    <cellStyle name="Title 2 2 2 2 2 6 2 2 6" xfId="45590"/>
    <cellStyle name="Title 2 2 2 2 2 6 2 2 60" xfId="45591"/>
    <cellStyle name="Title 2 2 2 2 2 6 2 2 61" xfId="45592"/>
    <cellStyle name="Title 2 2 2 2 2 6 2 2 62" xfId="45593"/>
    <cellStyle name="Title 2 2 2 2 2 6 2 2 63" xfId="45594"/>
    <cellStyle name="Title 2 2 2 2 2 6 2 2 64" xfId="45595"/>
    <cellStyle name="Title 2 2 2 2 2 6 2 2 65" xfId="45596"/>
    <cellStyle name="Title 2 2 2 2 2 6 2 2 66" xfId="45597"/>
    <cellStyle name="Title 2 2 2 2 2 6 2 2 67" xfId="45598"/>
    <cellStyle name="Title 2 2 2 2 2 6 2 2 68" xfId="45599"/>
    <cellStyle name="Title 2 2 2 2 2 6 2 2 69" xfId="45600"/>
    <cellStyle name="Title 2 2 2 2 2 6 2 2 7" xfId="45601"/>
    <cellStyle name="Title 2 2 2 2 2 6 2 2 70" xfId="45602"/>
    <cellStyle name="Title 2 2 2 2 2 6 2 2 71" xfId="45603"/>
    <cellStyle name="Title 2 2 2 2 2 6 2 2 72" xfId="45604"/>
    <cellStyle name="Title 2 2 2 2 2 6 2 2 73" xfId="45605"/>
    <cellStyle name="Title 2 2 2 2 2 6 2 2 74" xfId="45606"/>
    <cellStyle name="Title 2 2 2 2 2 6 2 2 75" xfId="45607"/>
    <cellStyle name="Title 2 2 2 2 2 6 2 2 76" xfId="45608"/>
    <cellStyle name="Title 2 2 2 2 2 6 2 2 77" xfId="45609"/>
    <cellStyle name="Title 2 2 2 2 2 6 2 2 78" xfId="45610"/>
    <cellStyle name="Title 2 2 2 2 2 6 2 2 79" xfId="45611"/>
    <cellStyle name="Title 2 2 2 2 2 6 2 2 8" xfId="45612"/>
    <cellStyle name="Title 2 2 2 2 2 6 2 2 80" xfId="45613"/>
    <cellStyle name="Title 2 2 2 2 2 6 2 2 81" xfId="45614"/>
    <cellStyle name="Title 2 2 2 2 2 6 2 2 82" xfId="45615"/>
    <cellStyle name="Title 2 2 2 2 2 6 2 2 83" xfId="45616"/>
    <cellStyle name="Title 2 2 2 2 2 6 2 2 84" xfId="45617"/>
    <cellStyle name="Title 2 2 2 2 2 6 2 2 85" xfId="45618"/>
    <cellStyle name="Title 2 2 2 2 2 6 2 2 86" xfId="45619"/>
    <cellStyle name="Title 2 2 2 2 2 6 2 2 87" xfId="45620"/>
    <cellStyle name="Title 2 2 2 2 2 6 2 2 88" xfId="45621"/>
    <cellStyle name="Title 2 2 2 2 2 6 2 2 9" xfId="45622"/>
    <cellStyle name="Title 2 2 2 2 2 6 2 20" xfId="45623"/>
    <cellStyle name="Title 2 2 2 2 2 6 2 21" xfId="45624"/>
    <cellStyle name="Title 2 2 2 2 2 6 2 22" xfId="45625"/>
    <cellStyle name="Title 2 2 2 2 2 6 2 23" xfId="45626"/>
    <cellStyle name="Title 2 2 2 2 2 6 2 24" xfId="45627"/>
    <cellStyle name="Title 2 2 2 2 2 6 2 25" xfId="45628"/>
    <cellStyle name="Title 2 2 2 2 2 6 2 26" xfId="45629"/>
    <cellStyle name="Title 2 2 2 2 2 6 2 27" xfId="45630"/>
    <cellStyle name="Title 2 2 2 2 2 6 2 28" xfId="45631"/>
    <cellStyle name="Title 2 2 2 2 2 6 2 29" xfId="45632"/>
    <cellStyle name="Title 2 2 2 2 2 6 2 3" xfId="45633"/>
    <cellStyle name="Title 2 2 2 2 2 6 2 3 2" xfId="45634"/>
    <cellStyle name="Title 2 2 2 2 2 6 2 30" xfId="45635"/>
    <cellStyle name="Title 2 2 2 2 2 6 2 31" xfId="45636"/>
    <cellStyle name="Title 2 2 2 2 2 6 2 32" xfId="45637"/>
    <cellStyle name="Title 2 2 2 2 2 6 2 33" xfId="45638"/>
    <cellStyle name="Title 2 2 2 2 2 6 2 34" xfId="45639"/>
    <cellStyle name="Title 2 2 2 2 2 6 2 35" xfId="45640"/>
    <cellStyle name="Title 2 2 2 2 2 6 2 36" xfId="45641"/>
    <cellStyle name="Title 2 2 2 2 2 6 2 37" xfId="45642"/>
    <cellStyle name="Title 2 2 2 2 2 6 2 38" xfId="45643"/>
    <cellStyle name="Title 2 2 2 2 2 6 2 39" xfId="45644"/>
    <cellStyle name="Title 2 2 2 2 2 6 2 4" xfId="45645"/>
    <cellStyle name="Title 2 2 2 2 2 6 2 40" xfId="45646"/>
    <cellStyle name="Title 2 2 2 2 2 6 2 41" xfId="45647"/>
    <cellStyle name="Title 2 2 2 2 2 6 2 42" xfId="45648"/>
    <cellStyle name="Title 2 2 2 2 2 6 2 43" xfId="45649"/>
    <cellStyle name="Title 2 2 2 2 2 6 2 44" xfId="45650"/>
    <cellStyle name="Title 2 2 2 2 2 6 2 45" xfId="45651"/>
    <cellStyle name="Title 2 2 2 2 2 6 2 46" xfId="45652"/>
    <cellStyle name="Title 2 2 2 2 2 6 2 47" xfId="45653"/>
    <cellStyle name="Title 2 2 2 2 2 6 2 48" xfId="45654"/>
    <cellStyle name="Title 2 2 2 2 2 6 2 49" xfId="45655"/>
    <cellStyle name="Title 2 2 2 2 2 6 2 5" xfId="45656"/>
    <cellStyle name="Title 2 2 2 2 2 6 2 50" xfId="45657"/>
    <cellStyle name="Title 2 2 2 2 2 6 2 51" xfId="45658"/>
    <cellStyle name="Title 2 2 2 2 2 6 2 52" xfId="45659"/>
    <cellStyle name="Title 2 2 2 2 2 6 2 53" xfId="45660"/>
    <cellStyle name="Title 2 2 2 2 2 6 2 54" xfId="45661"/>
    <cellStyle name="Title 2 2 2 2 2 6 2 55" xfId="45662"/>
    <cellStyle name="Title 2 2 2 2 2 6 2 56" xfId="45663"/>
    <cellStyle name="Title 2 2 2 2 2 6 2 57" xfId="45664"/>
    <cellStyle name="Title 2 2 2 2 2 6 2 58" xfId="45665"/>
    <cellStyle name="Title 2 2 2 2 2 6 2 59" xfId="45666"/>
    <cellStyle name="Title 2 2 2 2 2 6 2 6" xfId="45667"/>
    <cellStyle name="Title 2 2 2 2 2 6 2 60" xfId="45668"/>
    <cellStyle name="Title 2 2 2 2 2 6 2 61" xfId="45669"/>
    <cellStyle name="Title 2 2 2 2 2 6 2 62" xfId="45670"/>
    <cellStyle name="Title 2 2 2 2 2 6 2 63" xfId="45671"/>
    <cellStyle name="Title 2 2 2 2 2 6 2 64" xfId="45672"/>
    <cellStyle name="Title 2 2 2 2 2 6 2 65" xfId="45673"/>
    <cellStyle name="Title 2 2 2 2 2 6 2 66" xfId="45674"/>
    <cellStyle name="Title 2 2 2 2 2 6 2 67" xfId="45675"/>
    <cellStyle name="Title 2 2 2 2 2 6 2 68" xfId="45676"/>
    <cellStyle name="Title 2 2 2 2 2 6 2 69" xfId="45677"/>
    <cellStyle name="Title 2 2 2 2 2 6 2 7" xfId="45678"/>
    <cellStyle name="Title 2 2 2 2 2 6 2 70" xfId="45679"/>
    <cellStyle name="Title 2 2 2 2 2 6 2 71" xfId="45680"/>
    <cellStyle name="Title 2 2 2 2 2 6 2 72" xfId="45681"/>
    <cellStyle name="Title 2 2 2 2 2 6 2 73" xfId="45682"/>
    <cellStyle name="Title 2 2 2 2 2 6 2 74" xfId="45683"/>
    <cellStyle name="Title 2 2 2 2 2 6 2 75" xfId="45684"/>
    <cellStyle name="Title 2 2 2 2 2 6 2 76" xfId="45685"/>
    <cellStyle name="Title 2 2 2 2 2 6 2 77" xfId="45686"/>
    <cellStyle name="Title 2 2 2 2 2 6 2 78" xfId="45687"/>
    <cellStyle name="Title 2 2 2 2 2 6 2 79" xfId="45688"/>
    <cellStyle name="Title 2 2 2 2 2 6 2 8" xfId="45689"/>
    <cellStyle name="Title 2 2 2 2 2 6 2 80" xfId="45690"/>
    <cellStyle name="Title 2 2 2 2 2 6 2 81" xfId="45691"/>
    <cellStyle name="Title 2 2 2 2 2 6 2 82" xfId="45692"/>
    <cellStyle name="Title 2 2 2 2 2 6 2 83" xfId="45693"/>
    <cellStyle name="Title 2 2 2 2 2 6 2 84" xfId="45694"/>
    <cellStyle name="Title 2 2 2 2 2 6 2 85" xfId="45695"/>
    <cellStyle name="Title 2 2 2 2 2 6 2 86" xfId="45696"/>
    <cellStyle name="Title 2 2 2 2 2 6 2 87" xfId="45697"/>
    <cellStyle name="Title 2 2 2 2 2 6 2 88" xfId="45698"/>
    <cellStyle name="Title 2 2 2 2 2 6 2 9" xfId="45699"/>
    <cellStyle name="Title 2 2 2 2 2 6 20" xfId="45700"/>
    <cellStyle name="Title 2 2 2 2 2 6 20 2" xfId="45701"/>
    <cellStyle name="Title 2 2 2 2 2 6 21" xfId="45702"/>
    <cellStyle name="Title 2 2 2 2 2 6 21 2" xfId="45703"/>
    <cellStyle name="Title 2 2 2 2 2 6 22" xfId="45704"/>
    <cellStyle name="Title 2 2 2 2 2 6 22 2" xfId="45705"/>
    <cellStyle name="Title 2 2 2 2 2 6 23" xfId="45706"/>
    <cellStyle name="Title 2 2 2 2 2 6 23 2" xfId="45707"/>
    <cellStyle name="Title 2 2 2 2 2 6 24" xfId="45708"/>
    <cellStyle name="Title 2 2 2 2 2 6 24 2" xfId="45709"/>
    <cellStyle name="Title 2 2 2 2 2 6 25" xfId="45710"/>
    <cellStyle name="Title 2 2 2 2 2 6 25 2" xfId="45711"/>
    <cellStyle name="Title 2 2 2 2 2 6 26" xfId="45712"/>
    <cellStyle name="Title 2 2 2 2 2 6 26 2" xfId="45713"/>
    <cellStyle name="Title 2 2 2 2 2 6 27" xfId="45714"/>
    <cellStyle name="Title 2 2 2 2 2 6 27 2" xfId="45715"/>
    <cellStyle name="Title 2 2 2 2 2 6 28" xfId="45716"/>
    <cellStyle name="Title 2 2 2 2 2 6 28 2" xfId="45717"/>
    <cellStyle name="Title 2 2 2 2 2 6 29" xfId="45718"/>
    <cellStyle name="Title 2 2 2 2 2 6 29 2" xfId="45719"/>
    <cellStyle name="Title 2 2 2 2 2 6 3" xfId="45720"/>
    <cellStyle name="Title 2 2 2 2 2 6 3 2" xfId="45721"/>
    <cellStyle name="Title 2 2 2 2 2 6 30" xfId="45722"/>
    <cellStyle name="Title 2 2 2 2 2 6 30 2" xfId="45723"/>
    <cellStyle name="Title 2 2 2 2 2 6 31" xfId="45724"/>
    <cellStyle name="Title 2 2 2 2 2 6 31 2" xfId="45725"/>
    <cellStyle name="Title 2 2 2 2 2 6 32" xfId="45726"/>
    <cellStyle name="Title 2 2 2 2 2 6 32 2" xfId="45727"/>
    <cellStyle name="Title 2 2 2 2 2 6 33" xfId="45728"/>
    <cellStyle name="Title 2 2 2 2 2 6 33 2" xfId="45729"/>
    <cellStyle name="Title 2 2 2 2 2 6 34" xfId="45730"/>
    <cellStyle name="Title 2 2 2 2 2 6 34 2" xfId="45731"/>
    <cellStyle name="Title 2 2 2 2 2 6 35" xfId="45732"/>
    <cellStyle name="Title 2 2 2 2 2 6 35 2" xfId="45733"/>
    <cellStyle name="Title 2 2 2 2 2 6 36" xfId="45734"/>
    <cellStyle name="Title 2 2 2 2 2 6 36 2" xfId="45735"/>
    <cellStyle name="Title 2 2 2 2 2 6 37" xfId="45736"/>
    <cellStyle name="Title 2 2 2 2 2 6 37 2" xfId="45737"/>
    <cellStyle name="Title 2 2 2 2 2 6 38" xfId="45738"/>
    <cellStyle name="Title 2 2 2 2 2 6 38 2" xfId="45739"/>
    <cellStyle name="Title 2 2 2 2 2 6 39" xfId="45740"/>
    <cellStyle name="Title 2 2 2 2 2 6 39 2" xfId="45741"/>
    <cellStyle name="Title 2 2 2 2 2 6 4" xfId="45742"/>
    <cellStyle name="Title 2 2 2 2 2 6 4 2" xfId="45743"/>
    <cellStyle name="Title 2 2 2 2 2 6 40" xfId="45744"/>
    <cellStyle name="Title 2 2 2 2 2 6 40 2" xfId="45745"/>
    <cellStyle name="Title 2 2 2 2 2 6 41" xfId="45746"/>
    <cellStyle name="Title 2 2 2 2 2 6 41 2" xfId="45747"/>
    <cellStyle name="Title 2 2 2 2 2 6 42" xfId="45748"/>
    <cellStyle name="Title 2 2 2 2 2 6 42 2" xfId="45749"/>
    <cellStyle name="Title 2 2 2 2 2 6 43" xfId="45750"/>
    <cellStyle name="Title 2 2 2 2 2 6 43 2" xfId="45751"/>
    <cellStyle name="Title 2 2 2 2 2 6 44" xfId="45752"/>
    <cellStyle name="Title 2 2 2 2 2 6 44 2" xfId="45753"/>
    <cellStyle name="Title 2 2 2 2 2 6 45" xfId="45754"/>
    <cellStyle name="Title 2 2 2 2 2 6 46" xfId="45755"/>
    <cellStyle name="Title 2 2 2 2 2 6 47" xfId="45756"/>
    <cellStyle name="Title 2 2 2 2 2 6 48" xfId="45757"/>
    <cellStyle name="Title 2 2 2 2 2 6 49" xfId="45758"/>
    <cellStyle name="Title 2 2 2 2 2 6 5" xfId="45759"/>
    <cellStyle name="Title 2 2 2 2 2 6 5 2" xfId="45760"/>
    <cellStyle name="Title 2 2 2 2 2 6 50" xfId="45761"/>
    <cellStyle name="Title 2 2 2 2 2 6 51" xfId="45762"/>
    <cellStyle name="Title 2 2 2 2 2 6 52" xfId="45763"/>
    <cellStyle name="Title 2 2 2 2 2 6 53" xfId="45764"/>
    <cellStyle name="Title 2 2 2 2 2 6 54" xfId="45765"/>
    <cellStyle name="Title 2 2 2 2 2 6 55" xfId="45766"/>
    <cellStyle name="Title 2 2 2 2 2 6 56" xfId="45767"/>
    <cellStyle name="Title 2 2 2 2 2 6 57" xfId="45768"/>
    <cellStyle name="Title 2 2 2 2 2 6 58" xfId="45769"/>
    <cellStyle name="Title 2 2 2 2 2 6 59" xfId="45770"/>
    <cellStyle name="Title 2 2 2 2 2 6 6" xfId="45771"/>
    <cellStyle name="Title 2 2 2 2 2 6 6 2" xfId="45772"/>
    <cellStyle name="Title 2 2 2 2 2 6 60" xfId="45773"/>
    <cellStyle name="Title 2 2 2 2 2 6 61" xfId="45774"/>
    <cellStyle name="Title 2 2 2 2 2 6 62" xfId="45775"/>
    <cellStyle name="Title 2 2 2 2 2 6 63" xfId="45776"/>
    <cellStyle name="Title 2 2 2 2 2 6 64" xfId="45777"/>
    <cellStyle name="Title 2 2 2 2 2 6 65" xfId="45778"/>
    <cellStyle name="Title 2 2 2 2 2 6 66" xfId="45779"/>
    <cellStyle name="Title 2 2 2 2 2 6 67" xfId="45780"/>
    <cellStyle name="Title 2 2 2 2 2 6 68" xfId="45781"/>
    <cellStyle name="Title 2 2 2 2 2 6 69" xfId="45782"/>
    <cellStyle name="Title 2 2 2 2 2 6 7" xfId="45783"/>
    <cellStyle name="Title 2 2 2 2 2 6 7 2" xfId="45784"/>
    <cellStyle name="Title 2 2 2 2 2 6 70" xfId="45785"/>
    <cellStyle name="Title 2 2 2 2 2 6 71" xfId="45786"/>
    <cellStyle name="Title 2 2 2 2 2 6 72" xfId="45787"/>
    <cellStyle name="Title 2 2 2 2 2 6 73" xfId="45788"/>
    <cellStyle name="Title 2 2 2 2 2 6 74" xfId="45789"/>
    <cellStyle name="Title 2 2 2 2 2 6 75" xfId="45790"/>
    <cellStyle name="Title 2 2 2 2 2 6 76" xfId="45791"/>
    <cellStyle name="Title 2 2 2 2 2 6 77" xfId="45792"/>
    <cellStyle name="Title 2 2 2 2 2 6 78" xfId="45793"/>
    <cellStyle name="Title 2 2 2 2 2 6 79" xfId="45794"/>
    <cellStyle name="Title 2 2 2 2 2 6 8" xfId="45795"/>
    <cellStyle name="Title 2 2 2 2 2 6 8 2" xfId="45796"/>
    <cellStyle name="Title 2 2 2 2 2 6 80" xfId="45797"/>
    <cellStyle name="Title 2 2 2 2 2 6 81" xfId="45798"/>
    <cellStyle name="Title 2 2 2 2 2 6 82" xfId="45799"/>
    <cellStyle name="Title 2 2 2 2 2 6 83" xfId="45800"/>
    <cellStyle name="Title 2 2 2 2 2 6 84" xfId="45801"/>
    <cellStyle name="Title 2 2 2 2 2 6 85" xfId="45802"/>
    <cellStyle name="Title 2 2 2 2 2 6 86" xfId="45803"/>
    <cellStyle name="Title 2 2 2 2 2 6 87" xfId="45804"/>
    <cellStyle name="Title 2 2 2 2 2 6 88" xfId="45805"/>
    <cellStyle name="Title 2 2 2 2 2 6 89" xfId="45806"/>
    <cellStyle name="Title 2 2 2 2 2 6 9" xfId="45807"/>
    <cellStyle name="Title 2 2 2 2 2 6 9 2" xfId="45808"/>
    <cellStyle name="Title 2 2 2 2 2 6 90" xfId="45809"/>
    <cellStyle name="Title 2 2 2 2 2 6 91" xfId="45810"/>
    <cellStyle name="Title 2 2 2 2 2 6 92" xfId="45811"/>
    <cellStyle name="Title 2 2 2 2 2 6 93" xfId="45812"/>
    <cellStyle name="Title 2 2 2 2 2 6 94" xfId="45813"/>
    <cellStyle name="Title 2 2 2 2 2 6 95" xfId="45814"/>
    <cellStyle name="Title 2 2 2 2 2 6 96" xfId="45815"/>
    <cellStyle name="Title 2 2 2 2 2 6 97" xfId="45816"/>
    <cellStyle name="Title 2 2 2 2 2 6 98" xfId="45817"/>
    <cellStyle name="Title 2 2 2 2 2 6 99" xfId="45818"/>
    <cellStyle name="Title 2 2 2 2 2 60" xfId="45819"/>
    <cellStyle name="Title 2 2 2 2 2 60 2" xfId="45820"/>
    <cellStyle name="Title 2 2 2 2 2 61" xfId="45821"/>
    <cellStyle name="Title 2 2 2 2 2 61 2" xfId="45822"/>
    <cellStyle name="Title 2 2 2 2 2 62" xfId="45823"/>
    <cellStyle name="Title 2 2 2 2 2 62 2" xfId="45824"/>
    <cellStyle name="Title 2 2 2 2 2 63" xfId="45825"/>
    <cellStyle name="Title 2 2 2 2 2 63 2" xfId="45826"/>
    <cellStyle name="Title 2 2 2 2 2 64" xfId="45827"/>
    <cellStyle name="Title 2 2 2 2 2 64 2" xfId="45828"/>
    <cellStyle name="Title 2 2 2 2 2 65" xfId="45829"/>
    <cellStyle name="Title 2 2 2 2 2 65 2" xfId="45830"/>
    <cellStyle name="Title 2 2 2 2 2 66" xfId="45831"/>
    <cellStyle name="Title 2 2 2 2 2 66 2" xfId="45832"/>
    <cellStyle name="Title 2 2 2 2 2 67" xfId="45833"/>
    <cellStyle name="Title 2 2 2 2 2 67 2" xfId="45834"/>
    <cellStyle name="Title 2 2 2 2 2 68" xfId="45835"/>
    <cellStyle name="Title 2 2 2 2 2 68 2" xfId="45836"/>
    <cellStyle name="Title 2 2 2 2 2 69" xfId="45837"/>
    <cellStyle name="Title 2 2 2 2 2 69 2" xfId="45838"/>
    <cellStyle name="Title 2 2 2 2 2 7" xfId="45839"/>
    <cellStyle name="Title 2 2 2 2 2 7 2" xfId="45840"/>
    <cellStyle name="Title 2 2 2 2 2 70" xfId="45841"/>
    <cellStyle name="Title 2 2 2 2 2 70 2" xfId="45842"/>
    <cellStyle name="Title 2 2 2 2 2 71" xfId="45843"/>
    <cellStyle name="Title 2 2 2 2 2 71 2" xfId="45844"/>
    <cellStyle name="Title 2 2 2 2 2 72" xfId="45845"/>
    <cellStyle name="Title 2 2 2 2 2 72 2" xfId="45846"/>
    <cellStyle name="Title 2 2 2 2 2 73" xfId="45847"/>
    <cellStyle name="Title 2 2 2 2 2 73 2" xfId="45848"/>
    <cellStyle name="Title 2 2 2 2 2 74" xfId="45849"/>
    <cellStyle name="Title 2 2 2 2 2 75" xfId="45850"/>
    <cellStyle name="Title 2 2 2 2 2 76" xfId="45851"/>
    <cellStyle name="Title 2 2 2 2 2 77" xfId="45852"/>
    <cellStyle name="Title 2 2 2 2 2 78" xfId="45853"/>
    <cellStyle name="Title 2 2 2 2 2 79" xfId="45854"/>
    <cellStyle name="Title 2 2 2 2 2 8" xfId="45855"/>
    <cellStyle name="Title 2 2 2 2 2 8 2" xfId="45856"/>
    <cellStyle name="Title 2 2 2 2 2 80" xfId="45857"/>
    <cellStyle name="Title 2 2 2 2 2 81" xfId="45858"/>
    <cellStyle name="Title 2 2 2 2 2 82" xfId="45859"/>
    <cellStyle name="Title 2 2 2 2 2 83" xfId="45860"/>
    <cellStyle name="Title 2 2 2 2 2 84" xfId="45861"/>
    <cellStyle name="Title 2 2 2 2 2 85" xfId="45862"/>
    <cellStyle name="Title 2 2 2 2 2 86" xfId="45863"/>
    <cellStyle name="Title 2 2 2 2 2 87" xfId="45864"/>
    <cellStyle name="Title 2 2 2 2 2 88" xfId="45865"/>
    <cellStyle name="Title 2 2 2 2 2 89" xfId="45866"/>
    <cellStyle name="Title 2 2 2 2 2 9" xfId="45867"/>
    <cellStyle name="Title 2 2 2 2 2 9 2" xfId="45868"/>
    <cellStyle name="Title 2 2 2 2 2 90" xfId="45869"/>
    <cellStyle name="Title 2 2 2 2 2 91" xfId="45870"/>
    <cellStyle name="Title 2 2 2 2 2 92" xfId="45871"/>
    <cellStyle name="Title 2 2 2 2 2 93" xfId="45872"/>
    <cellStyle name="Title 2 2 2 2 2 94" xfId="45873"/>
    <cellStyle name="Title 2 2 2 2 2 95" xfId="45874"/>
    <cellStyle name="Title 2 2 2 2 2 96" xfId="45875"/>
    <cellStyle name="Title 2 2 2 2 2 97" xfId="45876"/>
    <cellStyle name="Title 2 2 2 2 2 98" xfId="45877"/>
    <cellStyle name="Title 2 2 2 2 2 99" xfId="45878"/>
    <cellStyle name="Title 2 2 2 2 20" xfId="45879"/>
    <cellStyle name="Title 2 2 2 2 20 2" xfId="45880"/>
    <cellStyle name="Title 2 2 2 2 21" xfId="45881"/>
    <cellStyle name="Title 2 2 2 2 21 2" xfId="45882"/>
    <cellStyle name="Title 2 2 2 2 22" xfId="45883"/>
    <cellStyle name="Title 2 2 2 2 22 2" xfId="45884"/>
    <cellStyle name="Title 2 2 2 2 23" xfId="45885"/>
    <cellStyle name="Title 2 2 2 2 23 2" xfId="45886"/>
    <cellStyle name="Title 2 2 2 2 24" xfId="45887"/>
    <cellStyle name="Title 2 2 2 2 24 2" xfId="45888"/>
    <cellStyle name="Title 2 2 2 2 25" xfId="45889"/>
    <cellStyle name="Title 2 2 2 2 25 2" xfId="45890"/>
    <cellStyle name="Title 2 2 2 2 26" xfId="45891"/>
    <cellStyle name="Title 2 2 2 2 26 2" xfId="45892"/>
    <cellStyle name="Title 2 2 2 2 27" xfId="45893"/>
    <cellStyle name="Title 2 2 2 2 27 2" xfId="45894"/>
    <cellStyle name="Title 2 2 2 2 28" xfId="45895"/>
    <cellStyle name="Title 2 2 2 2 28 2" xfId="45896"/>
    <cellStyle name="Title 2 2 2 2 29" xfId="45897"/>
    <cellStyle name="Title 2 2 2 2 29 2" xfId="45898"/>
    <cellStyle name="Title 2 2 2 2 3" xfId="45899"/>
    <cellStyle name="Title 2 2 2 2 3 2" xfId="45900"/>
    <cellStyle name="Title 2 2 2 2 30" xfId="45901"/>
    <cellStyle name="Title 2 2 2 2 30 2" xfId="45902"/>
    <cellStyle name="Title 2 2 2 2 31" xfId="45903"/>
    <cellStyle name="Title 2 2 2 2 31 10" xfId="45904"/>
    <cellStyle name="Title 2 2 2 2 31 11" xfId="45905"/>
    <cellStyle name="Title 2 2 2 2 31 12" xfId="45906"/>
    <cellStyle name="Title 2 2 2 2 31 13" xfId="45907"/>
    <cellStyle name="Title 2 2 2 2 31 14" xfId="45908"/>
    <cellStyle name="Title 2 2 2 2 31 15" xfId="45909"/>
    <cellStyle name="Title 2 2 2 2 31 16" xfId="45910"/>
    <cellStyle name="Title 2 2 2 2 31 17" xfId="45911"/>
    <cellStyle name="Title 2 2 2 2 31 18" xfId="45912"/>
    <cellStyle name="Title 2 2 2 2 31 19" xfId="45913"/>
    <cellStyle name="Title 2 2 2 2 31 2" xfId="45914"/>
    <cellStyle name="Title 2 2 2 2 31 2 10" xfId="45915"/>
    <cellStyle name="Title 2 2 2 2 31 2 11" xfId="45916"/>
    <cellStyle name="Title 2 2 2 2 31 2 12" xfId="45917"/>
    <cellStyle name="Title 2 2 2 2 31 2 13" xfId="45918"/>
    <cellStyle name="Title 2 2 2 2 31 2 14" xfId="45919"/>
    <cellStyle name="Title 2 2 2 2 31 2 15" xfId="45920"/>
    <cellStyle name="Title 2 2 2 2 31 2 16" xfId="45921"/>
    <cellStyle name="Title 2 2 2 2 31 2 17" xfId="45922"/>
    <cellStyle name="Title 2 2 2 2 31 2 18" xfId="45923"/>
    <cellStyle name="Title 2 2 2 2 31 2 19" xfId="45924"/>
    <cellStyle name="Title 2 2 2 2 31 2 2" xfId="45925"/>
    <cellStyle name="Title 2 2 2 2 31 2 2 2" xfId="45926"/>
    <cellStyle name="Title 2 2 2 2 31 2 20" xfId="45927"/>
    <cellStyle name="Title 2 2 2 2 31 2 21" xfId="45928"/>
    <cellStyle name="Title 2 2 2 2 31 2 22" xfId="45929"/>
    <cellStyle name="Title 2 2 2 2 31 2 23" xfId="45930"/>
    <cellStyle name="Title 2 2 2 2 31 2 24" xfId="45931"/>
    <cellStyle name="Title 2 2 2 2 31 2 25" xfId="45932"/>
    <cellStyle name="Title 2 2 2 2 31 2 26" xfId="45933"/>
    <cellStyle name="Title 2 2 2 2 31 2 27" xfId="45934"/>
    <cellStyle name="Title 2 2 2 2 31 2 28" xfId="45935"/>
    <cellStyle name="Title 2 2 2 2 31 2 29" xfId="45936"/>
    <cellStyle name="Title 2 2 2 2 31 2 3" xfId="45937"/>
    <cellStyle name="Title 2 2 2 2 31 2 30" xfId="45938"/>
    <cellStyle name="Title 2 2 2 2 31 2 31" xfId="45939"/>
    <cellStyle name="Title 2 2 2 2 31 2 32" xfId="45940"/>
    <cellStyle name="Title 2 2 2 2 31 2 33" xfId="45941"/>
    <cellStyle name="Title 2 2 2 2 31 2 34" xfId="45942"/>
    <cellStyle name="Title 2 2 2 2 31 2 35" xfId="45943"/>
    <cellStyle name="Title 2 2 2 2 31 2 36" xfId="45944"/>
    <cellStyle name="Title 2 2 2 2 31 2 37" xfId="45945"/>
    <cellStyle name="Title 2 2 2 2 31 2 38" xfId="45946"/>
    <cellStyle name="Title 2 2 2 2 31 2 39" xfId="45947"/>
    <cellStyle name="Title 2 2 2 2 31 2 4" xfId="45948"/>
    <cellStyle name="Title 2 2 2 2 31 2 40" xfId="45949"/>
    <cellStyle name="Title 2 2 2 2 31 2 41" xfId="45950"/>
    <cellStyle name="Title 2 2 2 2 31 2 42" xfId="45951"/>
    <cellStyle name="Title 2 2 2 2 31 2 43" xfId="45952"/>
    <cellStyle name="Title 2 2 2 2 31 2 44" xfId="45953"/>
    <cellStyle name="Title 2 2 2 2 31 2 45" xfId="45954"/>
    <cellStyle name="Title 2 2 2 2 31 2 46" xfId="45955"/>
    <cellStyle name="Title 2 2 2 2 31 2 47" xfId="45956"/>
    <cellStyle name="Title 2 2 2 2 31 2 48" xfId="45957"/>
    <cellStyle name="Title 2 2 2 2 31 2 49" xfId="45958"/>
    <cellStyle name="Title 2 2 2 2 31 2 5" xfId="45959"/>
    <cellStyle name="Title 2 2 2 2 31 2 50" xfId="45960"/>
    <cellStyle name="Title 2 2 2 2 31 2 51" xfId="45961"/>
    <cellStyle name="Title 2 2 2 2 31 2 52" xfId="45962"/>
    <cellStyle name="Title 2 2 2 2 31 2 53" xfId="45963"/>
    <cellStyle name="Title 2 2 2 2 31 2 54" xfId="45964"/>
    <cellStyle name="Title 2 2 2 2 31 2 55" xfId="45965"/>
    <cellStyle name="Title 2 2 2 2 31 2 56" xfId="45966"/>
    <cellStyle name="Title 2 2 2 2 31 2 57" xfId="45967"/>
    <cellStyle name="Title 2 2 2 2 31 2 58" xfId="45968"/>
    <cellStyle name="Title 2 2 2 2 31 2 59" xfId="45969"/>
    <cellStyle name="Title 2 2 2 2 31 2 6" xfId="45970"/>
    <cellStyle name="Title 2 2 2 2 31 2 60" xfId="45971"/>
    <cellStyle name="Title 2 2 2 2 31 2 61" xfId="45972"/>
    <cellStyle name="Title 2 2 2 2 31 2 62" xfId="45973"/>
    <cellStyle name="Title 2 2 2 2 31 2 63" xfId="45974"/>
    <cellStyle name="Title 2 2 2 2 31 2 64" xfId="45975"/>
    <cellStyle name="Title 2 2 2 2 31 2 65" xfId="45976"/>
    <cellStyle name="Title 2 2 2 2 31 2 66" xfId="45977"/>
    <cellStyle name="Title 2 2 2 2 31 2 67" xfId="45978"/>
    <cellStyle name="Title 2 2 2 2 31 2 68" xfId="45979"/>
    <cellStyle name="Title 2 2 2 2 31 2 69" xfId="45980"/>
    <cellStyle name="Title 2 2 2 2 31 2 7" xfId="45981"/>
    <cellStyle name="Title 2 2 2 2 31 2 70" xfId="45982"/>
    <cellStyle name="Title 2 2 2 2 31 2 71" xfId="45983"/>
    <cellStyle name="Title 2 2 2 2 31 2 72" xfId="45984"/>
    <cellStyle name="Title 2 2 2 2 31 2 73" xfId="45985"/>
    <cellStyle name="Title 2 2 2 2 31 2 74" xfId="45986"/>
    <cellStyle name="Title 2 2 2 2 31 2 8" xfId="45987"/>
    <cellStyle name="Title 2 2 2 2 31 2 9" xfId="45988"/>
    <cellStyle name="Title 2 2 2 2 31 20" xfId="45989"/>
    <cellStyle name="Title 2 2 2 2 31 21" xfId="45990"/>
    <cellStyle name="Title 2 2 2 2 31 22" xfId="45991"/>
    <cellStyle name="Title 2 2 2 2 31 23" xfId="45992"/>
    <cellStyle name="Title 2 2 2 2 31 24" xfId="45993"/>
    <cellStyle name="Title 2 2 2 2 31 25" xfId="45994"/>
    <cellStyle name="Title 2 2 2 2 31 26" xfId="45995"/>
    <cellStyle name="Title 2 2 2 2 31 27" xfId="45996"/>
    <cellStyle name="Title 2 2 2 2 31 28" xfId="45997"/>
    <cellStyle name="Title 2 2 2 2 31 29" xfId="45998"/>
    <cellStyle name="Title 2 2 2 2 31 3" xfId="45999"/>
    <cellStyle name="Title 2 2 2 2 31 3 2" xfId="46000"/>
    <cellStyle name="Title 2 2 2 2 31 30" xfId="46001"/>
    <cellStyle name="Title 2 2 2 2 31 31" xfId="46002"/>
    <cellStyle name="Title 2 2 2 2 31 32" xfId="46003"/>
    <cellStyle name="Title 2 2 2 2 31 33" xfId="46004"/>
    <cellStyle name="Title 2 2 2 2 31 34" xfId="46005"/>
    <cellStyle name="Title 2 2 2 2 31 35" xfId="46006"/>
    <cellStyle name="Title 2 2 2 2 31 36" xfId="46007"/>
    <cellStyle name="Title 2 2 2 2 31 37" xfId="46008"/>
    <cellStyle name="Title 2 2 2 2 31 38" xfId="46009"/>
    <cellStyle name="Title 2 2 2 2 31 39" xfId="46010"/>
    <cellStyle name="Title 2 2 2 2 31 4" xfId="46011"/>
    <cellStyle name="Title 2 2 2 2 31 40" xfId="46012"/>
    <cellStyle name="Title 2 2 2 2 31 41" xfId="46013"/>
    <cellStyle name="Title 2 2 2 2 31 42" xfId="46014"/>
    <cellStyle name="Title 2 2 2 2 31 43" xfId="46015"/>
    <cellStyle name="Title 2 2 2 2 31 44" xfId="46016"/>
    <cellStyle name="Title 2 2 2 2 31 45" xfId="46017"/>
    <cellStyle name="Title 2 2 2 2 31 46" xfId="46018"/>
    <cellStyle name="Title 2 2 2 2 31 47" xfId="46019"/>
    <cellStyle name="Title 2 2 2 2 31 48" xfId="46020"/>
    <cellStyle name="Title 2 2 2 2 31 49" xfId="46021"/>
    <cellStyle name="Title 2 2 2 2 31 5" xfId="46022"/>
    <cellStyle name="Title 2 2 2 2 31 50" xfId="46023"/>
    <cellStyle name="Title 2 2 2 2 31 51" xfId="46024"/>
    <cellStyle name="Title 2 2 2 2 31 52" xfId="46025"/>
    <cellStyle name="Title 2 2 2 2 31 53" xfId="46026"/>
    <cellStyle name="Title 2 2 2 2 31 54" xfId="46027"/>
    <cellStyle name="Title 2 2 2 2 31 55" xfId="46028"/>
    <cellStyle name="Title 2 2 2 2 31 56" xfId="46029"/>
    <cellStyle name="Title 2 2 2 2 31 57" xfId="46030"/>
    <cellStyle name="Title 2 2 2 2 31 58" xfId="46031"/>
    <cellStyle name="Title 2 2 2 2 31 59" xfId="46032"/>
    <cellStyle name="Title 2 2 2 2 31 6" xfId="46033"/>
    <cellStyle name="Title 2 2 2 2 31 60" xfId="46034"/>
    <cellStyle name="Title 2 2 2 2 31 61" xfId="46035"/>
    <cellStyle name="Title 2 2 2 2 31 62" xfId="46036"/>
    <cellStyle name="Title 2 2 2 2 31 63" xfId="46037"/>
    <cellStyle name="Title 2 2 2 2 31 64" xfId="46038"/>
    <cellStyle name="Title 2 2 2 2 31 65" xfId="46039"/>
    <cellStyle name="Title 2 2 2 2 31 66" xfId="46040"/>
    <cellStyle name="Title 2 2 2 2 31 67" xfId="46041"/>
    <cellStyle name="Title 2 2 2 2 31 68" xfId="46042"/>
    <cellStyle name="Title 2 2 2 2 31 69" xfId="46043"/>
    <cellStyle name="Title 2 2 2 2 31 7" xfId="46044"/>
    <cellStyle name="Title 2 2 2 2 31 70" xfId="46045"/>
    <cellStyle name="Title 2 2 2 2 31 71" xfId="46046"/>
    <cellStyle name="Title 2 2 2 2 31 72" xfId="46047"/>
    <cellStyle name="Title 2 2 2 2 31 73" xfId="46048"/>
    <cellStyle name="Title 2 2 2 2 31 74" xfId="46049"/>
    <cellStyle name="Title 2 2 2 2 31 8" xfId="46050"/>
    <cellStyle name="Title 2 2 2 2 31 9" xfId="46051"/>
    <cellStyle name="Title 2 2 2 2 32" xfId="46052"/>
    <cellStyle name="Title 2 2 2 2 32 2" xfId="46053"/>
    <cellStyle name="Title 2 2 2 2 33" xfId="46054"/>
    <cellStyle name="Title 2 2 2 2 33 2" xfId="46055"/>
    <cellStyle name="Title 2 2 2 2 34" xfId="46056"/>
    <cellStyle name="Title 2 2 2 2 34 2" xfId="46057"/>
    <cellStyle name="Title 2 2 2 2 35" xfId="46058"/>
    <cellStyle name="Title 2 2 2 2 35 2" xfId="46059"/>
    <cellStyle name="Title 2 2 2 2 36" xfId="46060"/>
    <cellStyle name="Title 2 2 2 2 36 2" xfId="46061"/>
    <cellStyle name="Title 2 2 2 2 37" xfId="46062"/>
    <cellStyle name="Title 2 2 2 2 37 2" xfId="46063"/>
    <cellStyle name="Title 2 2 2 2 38" xfId="46064"/>
    <cellStyle name="Title 2 2 2 2 38 2" xfId="46065"/>
    <cellStyle name="Title 2 2 2 2 39" xfId="46066"/>
    <cellStyle name="Title 2 2 2 2 39 2" xfId="46067"/>
    <cellStyle name="Title 2 2 2 2 4" xfId="46068"/>
    <cellStyle name="Title 2 2 2 2 4 2" xfId="46069"/>
    <cellStyle name="Title 2 2 2 2 40" xfId="46070"/>
    <cellStyle name="Title 2 2 2 2 40 2" xfId="46071"/>
    <cellStyle name="Title 2 2 2 2 41" xfId="46072"/>
    <cellStyle name="Title 2 2 2 2 41 2" xfId="46073"/>
    <cellStyle name="Title 2 2 2 2 42" xfId="46074"/>
    <cellStyle name="Title 2 2 2 2 42 2" xfId="46075"/>
    <cellStyle name="Title 2 2 2 2 43" xfId="46076"/>
    <cellStyle name="Title 2 2 2 2 43 2" xfId="46077"/>
    <cellStyle name="Title 2 2 2 2 44" xfId="46078"/>
    <cellStyle name="Title 2 2 2 2 44 2" xfId="46079"/>
    <cellStyle name="Title 2 2 2 2 45" xfId="46080"/>
    <cellStyle name="Title 2 2 2 2 45 2" xfId="46081"/>
    <cellStyle name="Title 2 2 2 2 46" xfId="46082"/>
    <cellStyle name="Title 2 2 2 2 46 2" xfId="46083"/>
    <cellStyle name="Title 2 2 2 2 47" xfId="46084"/>
    <cellStyle name="Title 2 2 2 2 47 2" xfId="46085"/>
    <cellStyle name="Title 2 2 2 2 48" xfId="46086"/>
    <cellStyle name="Title 2 2 2 2 48 2" xfId="46087"/>
    <cellStyle name="Title 2 2 2 2 49" xfId="46088"/>
    <cellStyle name="Title 2 2 2 2 49 2" xfId="46089"/>
    <cellStyle name="Title 2 2 2 2 5" xfId="46090"/>
    <cellStyle name="Title 2 2 2 2 5 10" xfId="46091"/>
    <cellStyle name="Title 2 2 2 2 5 100" xfId="46092"/>
    <cellStyle name="Title 2 2 2 2 5 101" xfId="46093"/>
    <cellStyle name="Title 2 2 2 2 5 102" xfId="46094"/>
    <cellStyle name="Title 2 2 2 2 5 103" xfId="46095"/>
    <cellStyle name="Title 2 2 2 2 5 104" xfId="46096"/>
    <cellStyle name="Title 2 2 2 2 5 105" xfId="46097"/>
    <cellStyle name="Title 2 2 2 2 5 106" xfId="46098"/>
    <cellStyle name="Title 2 2 2 2 5 107" xfId="46099"/>
    <cellStyle name="Title 2 2 2 2 5 108" xfId="46100"/>
    <cellStyle name="Title 2 2 2 2 5 109" xfId="46101"/>
    <cellStyle name="Title 2 2 2 2 5 11" xfId="46102"/>
    <cellStyle name="Title 2 2 2 2 5 110" xfId="46103"/>
    <cellStyle name="Title 2 2 2 2 5 12" xfId="46104"/>
    <cellStyle name="Title 2 2 2 2 5 13" xfId="46105"/>
    <cellStyle name="Title 2 2 2 2 5 14" xfId="46106"/>
    <cellStyle name="Title 2 2 2 2 5 15" xfId="46107"/>
    <cellStyle name="Title 2 2 2 2 5 16" xfId="46108"/>
    <cellStyle name="Title 2 2 2 2 5 17" xfId="46109"/>
    <cellStyle name="Title 2 2 2 2 5 18" xfId="46110"/>
    <cellStyle name="Title 2 2 2 2 5 19" xfId="46111"/>
    <cellStyle name="Title 2 2 2 2 5 2" xfId="46112"/>
    <cellStyle name="Title 2 2 2 2 5 2 10" xfId="46113"/>
    <cellStyle name="Title 2 2 2 2 5 2 11" xfId="46114"/>
    <cellStyle name="Title 2 2 2 2 5 2 12" xfId="46115"/>
    <cellStyle name="Title 2 2 2 2 5 2 13" xfId="46116"/>
    <cellStyle name="Title 2 2 2 2 5 2 13 2" xfId="46117"/>
    <cellStyle name="Title 2 2 2 2 5 2 14" xfId="46118"/>
    <cellStyle name="Title 2 2 2 2 5 2 15" xfId="46119"/>
    <cellStyle name="Title 2 2 2 2 5 2 16" xfId="46120"/>
    <cellStyle name="Title 2 2 2 2 5 2 17" xfId="46121"/>
    <cellStyle name="Title 2 2 2 2 5 2 18" xfId="46122"/>
    <cellStyle name="Title 2 2 2 2 5 2 19" xfId="46123"/>
    <cellStyle name="Title 2 2 2 2 5 2 2" xfId="46124"/>
    <cellStyle name="Title 2 2 2 2 5 2 2 10" xfId="46125"/>
    <cellStyle name="Title 2 2 2 2 5 2 2 11" xfId="46126"/>
    <cellStyle name="Title 2 2 2 2 5 2 2 12" xfId="46127"/>
    <cellStyle name="Title 2 2 2 2 5 2 2 13" xfId="46128"/>
    <cellStyle name="Title 2 2 2 2 5 2 2 14" xfId="46129"/>
    <cellStyle name="Title 2 2 2 2 5 2 2 15" xfId="46130"/>
    <cellStyle name="Title 2 2 2 2 5 2 2 16" xfId="46131"/>
    <cellStyle name="Title 2 2 2 2 5 2 2 17" xfId="46132"/>
    <cellStyle name="Title 2 2 2 2 5 2 2 18" xfId="46133"/>
    <cellStyle name="Title 2 2 2 2 5 2 2 19" xfId="46134"/>
    <cellStyle name="Title 2 2 2 2 5 2 2 2" xfId="46135"/>
    <cellStyle name="Title 2 2 2 2 5 2 2 2 10" xfId="46136"/>
    <cellStyle name="Title 2 2 2 2 5 2 2 2 11" xfId="46137"/>
    <cellStyle name="Title 2 2 2 2 5 2 2 2 12" xfId="46138"/>
    <cellStyle name="Title 2 2 2 2 5 2 2 2 13" xfId="46139"/>
    <cellStyle name="Title 2 2 2 2 5 2 2 2 14" xfId="46140"/>
    <cellStyle name="Title 2 2 2 2 5 2 2 2 15" xfId="46141"/>
    <cellStyle name="Title 2 2 2 2 5 2 2 2 16" xfId="46142"/>
    <cellStyle name="Title 2 2 2 2 5 2 2 2 17" xfId="46143"/>
    <cellStyle name="Title 2 2 2 2 5 2 2 2 18" xfId="46144"/>
    <cellStyle name="Title 2 2 2 2 5 2 2 2 19" xfId="46145"/>
    <cellStyle name="Title 2 2 2 2 5 2 2 2 2" xfId="46146"/>
    <cellStyle name="Title 2 2 2 2 5 2 2 2 2 10" xfId="46147"/>
    <cellStyle name="Title 2 2 2 2 5 2 2 2 2 11" xfId="46148"/>
    <cellStyle name="Title 2 2 2 2 5 2 2 2 2 12" xfId="46149"/>
    <cellStyle name="Title 2 2 2 2 5 2 2 2 2 13" xfId="46150"/>
    <cellStyle name="Title 2 2 2 2 5 2 2 2 2 14" xfId="46151"/>
    <cellStyle name="Title 2 2 2 2 5 2 2 2 2 15" xfId="46152"/>
    <cellStyle name="Title 2 2 2 2 5 2 2 2 2 16" xfId="46153"/>
    <cellStyle name="Title 2 2 2 2 5 2 2 2 2 17" xfId="46154"/>
    <cellStyle name="Title 2 2 2 2 5 2 2 2 2 18" xfId="46155"/>
    <cellStyle name="Title 2 2 2 2 5 2 2 2 2 19" xfId="46156"/>
    <cellStyle name="Title 2 2 2 2 5 2 2 2 2 2" xfId="46157"/>
    <cellStyle name="Title 2 2 2 2 5 2 2 2 2 2 10" xfId="46158"/>
    <cellStyle name="Title 2 2 2 2 5 2 2 2 2 2 11" xfId="46159"/>
    <cellStyle name="Title 2 2 2 2 5 2 2 2 2 2 12" xfId="46160"/>
    <cellStyle name="Title 2 2 2 2 5 2 2 2 2 2 13" xfId="46161"/>
    <cellStyle name="Title 2 2 2 2 5 2 2 2 2 2 14" xfId="46162"/>
    <cellStyle name="Title 2 2 2 2 5 2 2 2 2 2 15" xfId="46163"/>
    <cellStyle name="Title 2 2 2 2 5 2 2 2 2 2 16" xfId="46164"/>
    <cellStyle name="Title 2 2 2 2 5 2 2 2 2 2 17" xfId="46165"/>
    <cellStyle name="Title 2 2 2 2 5 2 2 2 2 2 18" xfId="46166"/>
    <cellStyle name="Title 2 2 2 2 5 2 2 2 2 2 19" xfId="46167"/>
    <cellStyle name="Title 2 2 2 2 5 2 2 2 2 2 2" xfId="46168"/>
    <cellStyle name="Title 2 2 2 2 5 2 2 2 2 2 2 2" xfId="46169"/>
    <cellStyle name="Title 2 2 2 2 5 2 2 2 2 2 20" xfId="46170"/>
    <cellStyle name="Title 2 2 2 2 5 2 2 2 2 2 21" xfId="46171"/>
    <cellStyle name="Title 2 2 2 2 5 2 2 2 2 2 22" xfId="46172"/>
    <cellStyle name="Title 2 2 2 2 5 2 2 2 2 2 23" xfId="46173"/>
    <cellStyle name="Title 2 2 2 2 5 2 2 2 2 2 24" xfId="46174"/>
    <cellStyle name="Title 2 2 2 2 5 2 2 2 2 2 25" xfId="46175"/>
    <cellStyle name="Title 2 2 2 2 5 2 2 2 2 2 26" xfId="46176"/>
    <cellStyle name="Title 2 2 2 2 5 2 2 2 2 2 27" xfId="46177"/>
    <cellStyle name="Title 2 2 2 2 5 2 2 2 2 2 28" xfId="46178"/>
    <cellStyle name="Title 2 2 2 2 5 2 2 2 2 2 29" xfId="46179"/>
    <cellStyle name="Title 2 2 2 2 5 2 2 2 2 2 3" xfId="46180"/>
    <cellStyle name="Title 2 2 2 2 5 2 2 2 2 2 30" xfId="46181"/>
    <cellStyle name="Title 2 2 2 2 5 2 2 2 2 2 31" xfId="46182"/>
    <cellStyle name="Title 2 2 2 2 5 2 2 2 2 2 32" xfId="46183"/>
    <cellStyle name="Title 2 2 2 2 5 2 2 2 2 2 33" xfId="46184"/>
    <cellStyle name="Title 2 2 2 2 5 2 2 2 2 2 34" xfId="46185"/>
    <cellStyle name="Title 2 2 2 2 5 2 2 2 2 2 35" xfId="46186"/>
    <cellStyle name="Title 2 2 2 2 5 2 2 2 2 2 36" xfId="46187"/>
    <cellStyle name="Title 2 2 2 2 5 2 2 2 2 2 37" xfId="46188"/>
    <cellStyle name="Title 2 2 2 2 5 2 2 2 2 2 38" xfId="46189"/>
    <cellStyle name="Title 2 2 2 2 5 2 2 2 2 2 39" xfId="46190"/>
    <cellStyle name="Title 2 2 2 2 5 2 2 2 2 2 4" xfId="46191"/>
    <cellStyle name="Title 2 2 2 2 5 2 2 2 2 2 40" xfId="46192"/>
    <cellStyle name="Title 2 2 2 2 5 2 2 2 2 2 41" xfId="46193"/>
    <cellStyle name="Title 2 2 2 2 5 2 2 2 2 2 42" xfId="46194"/>
    <cellStyle name="Title 2 2 2 2 5 2 2 2 2 2 43" xfId="46195"/>
    <cellStyle name="Title 2 2 2 2 5 2 2 2 2 2 44" xfId="46196"/>
    <cellStyle name="Title 2 2 2 2 5 2 2 2 2 2 45" xfId="46197"/>
    <cellStyle name="Title 2 2 2 2 5 2 2 2 2 2 46" xfId="46198"/>
    <cellStyle name="Title 2 2 2 2 5 2 2 2 2 2 47" xfId="46199"/>
    <cellStyle name="Title 2 2 2 2 5 2 2 2 2 2 48" xfId="46200"/>
    <cellStyle name="Title 2 2 2 2 5 2 2 2 2 2 49" xfId="46201"/>
    <cellStyle name="Title 2 2 2 2 5 2 2 2 2 2 5" xfId="46202"/>
    <cellStyle name="Title 2 2 2 2 5 2 2 2 2 2 50" xfId="46203"/>
    <cellStyle name="Title 2 2 2 2 5 2 2 2 2 2 51" xfId="46204"/>
    <cellStyle name="Title 2 2 2 2 5 2 2 2 2 2 52" xfId="46205"/>
    <cellStyle name="Title 2 2 2 2 5 2 2 2 2 2 53" xfId="46206"/>
    <cellStyle name="Title 2 2 2 2 5 2 2 2 2 2 54" xfId="46207"/>
    <cellStyle name="Title 2 2 2 2 5 2 2 2 2 2 55" xfId="46208"/>
    <cellStyle name="Title 2 2 2 2 5 2 2 2 2 2 56" xfId="46209"/>
    <cellStyle name="Title 2 2 2 2 5 2 2 2 2 2 57" xfId="46210"/>
    <cellStyle name="Title 2 2 2 2 5 2 2 2 2 2 58" xfId="46211"/>
    <cellStyle name="Title 2 2 2 2 5 2 2 2 2 2 59" xfId="46212"/>
    <cellStyle name="Title 2 2 2 2 5 2 2 2 2 2 6" xfId="46213"/>
    <cellStyle name="Title 2 2 2 2 5 2 2 2 2 2 60" xfId="46214"/>
    <cellStyle name="Title 2 2 2 2 5 2 2 2 2 2 61" xfId="46215"/>
    <cellStyle name="Title 2 2 2 2 5 2 2 2 2 2 62" xfId="46216"/>
    <cellStyle name="Title 2 2 2 2 5 2 2 2 2 2 63" xfId="46217"/>
    <cellStyle name="Title 2 2 2 2 5 2 2 2 2 2 64" xfId="46218"/>
    <cellStyle name="Title 2 2 2 2 5 2 2 2 2 2 65" xfId="46219"/>
    <cellStyle name="Title 2 2 2 2 5 2 2 2 2 2 66" xfId="46220"/>
    <cellStyle name="Title 2 2 2 2 5 2 2 2 2 2 67" xfId="46221"/>
    <cellStyle name="Title 2 2 2 2 5 2 2 2 2 2 68" xfId="46222"/>
    <cellStyle name="Title 2 2 2 2 5 2 2 2 2 2 69" xfId="46223"/>
    <cellStyle name="Title 2 2 2 2 5 2 2 2 2 2 7" xfId="46224"/>
    <cellStyle name="Title 2 2 2 2 5 2 2 2 2 2 70" xfId="46225"/>
    <cellStyle name="Title 2 2 2 2 5 2 2 2 2 2 71" xfId="46226"/>
    <cellStyle name="Title 2 2 2 2 5 2 2 2 2 2 72" xfId="46227"/>
    <cellStyle name="Title 2 2 2 2 5 2 2 2 2 2 73" xfId="46228"/>
    <cellStyle name="Title 2 2 2 2 5 2 2 2 2 2 74" xfId="46229"/>
    <cellStyle name="Title 2 2 2 2 5 2 2 2 2 2 8" xfId="46230"/>
    <cellStyle name="Title 2 2 2 2 5 2 2 2 2 2 9" xfId="46231"/>
    <cellStyle name="Title 2 2 2 2 5 2 2 2 2 20" xfId="46232"/>
    <cellStyle name="Title 2 2 2 2 5 2 2 2 2 21" xfId="46233"/>
    <cellStyle name="Title 2 2 2 2 5 2 2 2 2 22" xfId="46234"/>
    <cellStyle name="Title 2 2 2 2 5 2 2 2 2 23" xfId="46235"/>
    <cellStyle name="Title 2 2 2 2 5 2 2 2 2 24" xfId="46236"/>
    <cellStyle name="Title 2 2 2 2 5 2 2 2 2 25" xfId="46237"/>
    <cellStyle name="Title 2 2 2 2 5 2 2 2 2 26" xfId="46238"/>
    <cellStyle name="Title 2 2 2 2 5 2 2 2 2 27" xfId="46239"/>
    <cellStyle name="Title 2 2 2 2 5 2 2 2 2 28" xfId="46240"/>
    <cellStyle name="Title 2 2 2 2 5 2 2 2 2 29" xfId="46241"/>
    <cellStyle name="Title 2 2 2 2 5 2 2 2 2 3" xfId="46242"/>
    <cellStyle name="Title 2 2 2 2 5 2 2 2 2 3 2" xfId="46243"/>
    <cellStyle name="Title 2 2 2 2 5 2 2 2 2 30" xfId="46244"/>
    <cellStyle name="Title 2 2 2 2 5 2 2 2 2 31" xfId="46245"/>
    <cellStyle name="Title 2 2 2 2 5 2 2 2 2 32" xfId="46246"/>
    <cellStyle name="Title 2 2 2 2 5 2 2 2 2 33" xfId="46247"/>
    <cellStyle name="Title 2 2 2 2 5 2 2 2 2 34" xfId="46248"/>
    <cellStyle name="Title 2 2 2 2 5 2 2 2 2 35" xfId="46249"/>
    <cellStyle name="Title 2 2 2 2 5 2 2 2 2 36" xfId="46250"/>
    <cellStyle name="Title 2 2 2 2 5 2 2 2 2 37" xfId="46251"/>
    <cellStyle name="Title 2 2 2 2 5 2 2 2 2 38" xfId="46252"/>
    <cellStyle name="Title 2 2 2 2 5 2 2 2 2 39" xfId="46253"/>
    <cellStyle name="Title 2 2 2 2 5 2 2 2 2 4" xfId="46254"/>
    <cellStyle name="Title 2 2 2 2 5 2 2 2 2 40" xfId="46255"/>
    <cellStyle name="Title 2 2 2 2 5 2 2 2 2 41" xfId="46256"/>
    <cellStyle name="Title 2 2 2 2 5 2 2 2 2 42" xfId="46257"/>
    <cellStyle name="Title 2 2 2 2 5 2 2 2 2 43" xfId="46258"/>
    <cellStyle name="Title 2 2 2 2 5 2 2 2 2 44" xfId="46259"/>
    <cellStyle name="Title 2 2 2 2 5 2 2 2 2 45" xfId="46260"/>
    <cellStyle name="Title 2 2 2 2 5 2 2 2 2 46" xfId="46261"/>
    <cellStyle name="Title 2 2 2 2 5 2 2 2 2 47" xfId="46262"/>
    <cellStyle name="Title 2 2 2 2 5 2 2 2 2 48" xfId="46263"/>
    <cellStyle name="Title 2 2 2 2 5 2 2 2 2 49" xfId="46264"/>
    <cellStyle name="Title 2 2 2 2 5 2 2 2 2 5" xfId="46265"/>
    <cellStyle name="Title 2 2 2 2 5 2 2 2 2 50" xfId="46266"/>
    <cellStyle name="Title 2 2 2 2 5 2 2 2 2 51" xfId="46267"/>
    <cellStyle name="Title 2 2 2 2 5 2 2 2 2 52" xfId="46268"/>
    <cellStyle name="Title 2 2 2 2 5 2 2 2 2 53" xfId="46269"/>
    <cellStyle name="Title 2 2 2 2 5 2 2 2 2 54" xfId="46270"/>
    <cellStyle name="Title 2 2 2 2 5 2 2 2 2 55" xfId="46271"/>
    <cellStyle name="Title 2 2 2 2 5 2 2 2 2 56" xfId="46272"/>
    <cellStyle name="Title 2 2 2 2 5 2 2 2 2 57" xfId="46273"/>
    <cellStyle name="Title 2 2 2 2 5 2 2 2 2 58" xfId="46274"/>
    <cellStyle name="Title 2 2 2 2 5 2 2 2 2 59" xfId="46275"/>
    <cellStyle name="Title 2 2 2 2 5 2 2 2 2 6" xfId="46276"/>
    <cellStyle name="Title 2 2 2 2 5 2 2 2 2 60" xfId="46277"/>
    <cellStyle name="Title 2 2 2 2 5 2 2 2 2 61" xfId="46278"/>
    <cellStyle name="Title 2 2 2 2 5 2 2 2 2 62" xfId="46279"/>
    <cellStyle name="Title 2 2 2 2 5 2 2 2 2 63" xfId="46280"/>
    <cellStyle name="Title 2 2 2 2 5 2 2 2 2 64" xfId="46281"/>
    <cellStyle name="Title 2 2 2 2 5 2 2 2 2 65" xfId="46282"/>
    <cellStyle name="Title 2 2 2 2 5 2 2 2 2 66" xfId="46283"/>
    <cellStyle name="Title 2 2 2 2 5 2 2 2 2 67" xfId="46284"/>
    <cellStyle name="Title 2 2 2 2 5 2 2 2 2 68" xfId="46285"/>
    <cellStyle name="Title 2 2 2 2 5 2 2 2 2 69" xfId="46286"/>
    <cellStyle name="Title 2 2 2 2 5 2 2 2 2 7" xfId="46287"/>
    <cellStyle name="Title 2 2 2 2 5 2 2 2 2 70" xfId="46288"/>
    <cellStyle name="Title 2 2 2 2 5 2 2 2 2 71" xfId="46289"/>
    <cellStyle name="Title 2 2 2 2 5 2 2 2 2 72" xfId="46290"/>
    <cellStyle name="Title 2 2 2 2 5 2 2 2 2 73" xfId="46291"/>
    <cellStyle name="Title 2 2 2 2 5 2 2 2 2 74" xfId="46292"/>
    <cellStyle name="Title 2 2 2 2 5 2 2 2 2 8" xfId="46293"/>
    <cellStyle name="Title 2 2 2 2 5 2 2 2 2 9" xfId="46294"/>
    <cellStyle name="Title 2 2 2 2 5 2 2 2 20" xfId="46295"/>
    <cellStyle name="Title 2 2 2 2 5 2 2 2 21" xfId="46296"/>
    <cellStyle name="Title 2 2 2 2 5 2 2 2 22" xfId="46297"/>
    <cellStyle name="Title 2 2 2 2 5 2 2 2 23" xfId="46298"/>
    <cellStyle name="Title 2 2 2 2 5 2 2 2 24" xfId="46299"/>
    <cellStyle name="Title 2 2 2 2 5 2 2 2 25" xfId="46300"/>
    <cellStyle name="Title 2 2 2 2 5 2 2 2 26" xfId="46301"/>
    <cellStyle name="Title 2 2 2 2 5 2 2 2 27" xfId="46302"/>
    <cellStyle name="Title 2 2 2 2 5 2 2 2 28" xfId="46303"/>
    <cellStyle name="Title 2 2 2 2 5 2 2 2 29" xfId="46304"/>
    <cellStyle name="Title 2 2 2 2 5 2 2 2 3" xfId="46305"/>
    <cellStyle name="Title 2 2 2 2 5 2 2 2 3 2" xfId="46306"/>
    <cellStyle name="Title 2 2 2 2 5 2 2 2 30" xfId="46307"/>
    <cellStyle name="Title 2 2 2 2 5 2 2 2 31" xfId="46308"/>
    <cellStyle name="Title 2 2 2 2 5 2 2 2 32" xfId="46309"/>
    <cellStyle name="Title 2 2 2 2 5 2 2 2 33" xfId="46310"/>
    <cellStyle name="Title 2 2 2 2 5 2 2 2 34" xfId="46311"/>
    <cellStyle name="Title 2 2 2 2 5 2 2 2 35" xfId="46312"/>
    <cellStyle name="Title 2 2 2 2 5 2 2 2 36" xfId="46313"/>
    <cellStyle name="Title 2 2 2 2 5 2 2 2 37" xfId="46314"/>
    <cellStyle name="Title 2 2 2 2 5 2 2 2 38" xfId="46315"/>
    <cellStyle name="Title 2 2 2 2 5 2 2 2 39" xfId="46316"/>
    <cellStyle name="Title 2 2 2 2 5 2 2 2 4" xfId="46317"/>
    <cellStyle name="Title 2 2 2 2 5 2 2 2 40" xfId="46318"/>
    <cellStyle name="Title 2 2 2 2 5 2 2 2 41" xfId="46319"/>
    <cellStyle name="Title 2 2 2 2 5 2 2 2 42" xfId="46320"/>
    <cellStyle name="Title 2 2 2 2 5 2 2 2 43" xfId="46321"/>
    <cellStyle name="Title 2 2 2 2 5 2 2 2 44" xfId="46322"/>
    <cellStyle name="Title 2 2 2 2 5 2 2 2 45" xfId="46323"/>
    <cellStyle name="Title 2 2 2 2 5 2 2 2 46" xfId="46324"/>
    <cellStyle name="Title 2 2 2 2 5 2 2 2 47" xfId="46325"/>
    <cellStyle name="Title 2 2 2 2 5 2 2 2 48" xfId="46326"/>
    <cellStyle name="Title 2 2 2 2 5 2 2 2 49" xfId="46327"/>
    <cellStyle name="Title 2 2 2 2 5 2 2 2 5" xfId="46328"/>
    <cellStyle name="Title 2 2 2 2 5 2 2 2 50" xfId="46329"/>
    <cellStyle name="Title 2 2 2 2 5 2 2 2 51" xfId="46330"/>
    <cellStyle name="Title 2 2 2 2 5 2 2 2 52" xfId="46331"/>
    <cellStyle name="Title 2 2 2 2 5 2 2 2 53" xfId="46332"/>
    <cellStyle name="Title 2 2 2 2 5 2 2 2 54" xfId="46333"/>
    <cellStyle name="Title 2 2 2 2 5 2 2 2 55" xfId="46334"/>
    <cellStyle name="Title 2 2 2 2 5 2 2 2 56" xfId="46335"/>
    <cellStyle name="Title 2 2 2 2 5 2 2 2 57" xfId="46336"/>
    <cellStyle name="Title 2 2 2 2 5 2 2 2 58" xfId="46337"/>
    <cellStyle name="Title 2 2 2 2 5 2 2 2 59" xfId="46338"/>
    <cellStyle name="Title 2 2 2 2 5 2 2 2 6" xfId="46339"/>
    <cellStyle name="Title 2 2 2 2 5 2 2 2 60" xfId="46340"/>
    <cellStyle name="Title 2 2 2 2 5 2 2 2 61" xfId="46341"/>
    <cellStyle name="Title 2 2 2 2 5 2 2 2 62" xfId="46342"/>
    <cellStyle name="Title 2 2 2 2 5 2 2 2 63" xfId="46343"/>
    <cellStyle name="Title 2 2 2 2 5 2 2 2 64" xfId="46344"/>
    <cellStyle name="Title 2 2 2 2 5 2 2 2 65" xfId="46345"/>
    <cellStyle name="Title 2 2 2 2 5 2 2 2 66" xfId="46346"/>
    <cellStyle name="Title 2 2 2 2 5 2 2 2 67" xfId="46347"/>
    <cellStyle name="Title 2 2 2 2 5 2 2 2 68" xfId="46348"/>
    <cellStyle name="Title 2 2 2 2 5 2 2 2 69" xfId="46349"/>
    <cellStyle name="Title 2 2 2 2 5 2 2 2 7" xfId="46350"/>
    <cellStyle name="Title 2 2 2 2 5 2 2 2 70" xfId="46351"/>
    <cellStyle name="Title 2 2 2 2 5 2 2 2 71" xfId="46352"/>
    <cellStyle name="Title 2 2 2 2 5 2 2 2 72" xfId="46353"/>
    <cellStyle name="Title 2 2 2 2 5 2 2 2 73" xfId="46354"/>
    <cellStyle name="Title 2 2 2 2 5 2 2 2 74" xfId="46355"/>
    <cellStyle name="Title 2 2 2 2 5 2 2 2 75" xfId="46356"/>
    <cellStyle name="Title 2 2 2 2 5 2 2 2 76" xfId="46357"/>
    <cellStyle name="Title 2 2 2 2 5 2 2 2 77" xfId="46358"/>
    <cellStyle name="Title 2 2 2 2 5 2 2 2 78" xfId="46359"/>
    <cellStyle name="Title 2 2 2 2 5 2 2 2 79" xfId="46360"/>
    <cellStyle name="Title 2 2 2 2 5 2 2 2 8" xfId="46361"/>
    <cellStyle name="Title 2 2 2 2 5 2 2 2 80" xfId="46362"/>
    <cellStyle name="Title 2 2 2 2 5 2 2 2 81" xfId="46363"/>
    <cellStyle name="Title 2 2 2 2 5 2 2 2 82" xfId="46364"/>
    <cellStyle name="Title 2 2 2 2 5 2 2 2 83" xfId="46365"/>
    <cellStyle name="Title 2 2 2 2 5 2 2 2 84" xfId="46366"/>
    <cellStyle name="Title 2 2 2 2 5 2 2 2 85" xfId="46367"/>
    <cellStyle name="Title 2 2 2 2 5 2 2 2 86" xfId="46368"/>
    <cellStyle name="Title 2 2 2 2 5 2 2 2 87" xfId="46369"/>
    <cellStyle name="Title 2 2 2 2 5 2 2 2 88" xfId="46370"/>
    <cellStyle name="Title 2 2 2 2 5 2 2 2 9" xfId="46371"/>
    <cellStyle name="Title 2 2 2 2 5 2 2 20" xfId="46372"/>
    <cellStyle name="Title 2 2 2 2 5 2 2 21" xfId="46373"/>
    <cellStyle name="Title 2 2 2 2 5 2 2 22" xfId="46374"/>
    <cellStyle name="Title 2 2 2 2 5 2 2 23" xfId="46375"/>
    <cellStyle name="Title 2 2 2 2 5 2 2 24" xfId="46376"/>
    <cellStyle name="Title 2 2 2 2 5 2 2 25" xfId="46377"/>
    <cellStyle name="Title 2 2 2 2 5 2 2 26" xfId="46378"/>
    <cellStyle name="Title 2 2 2 2 5 2 2 27" xfId="46379"/>
    <cellStyle name="Title 2 2 2 2 5 2 2 28" xfId="46380"/>
    <cellStyle name="Title 2 2 2 2 5 2 2 29" xfId="46381"/>
    <cellStyle name="Title 2 2 2 2 5 2 2 3" xfId="46382"/>
    <cellStyle name="Title 2 2 2 2 5 2 2 3 2" xfId="46383"/>
    <cellStyle name="Title 2 2 2 2 5 2 2 30" xfId="46384"/>
    <cellStyle name="Title 2 2 2 2 5 2 2 31" xfId="46385"/>
    <cellStyle name="Title 2 2 2 2 5 2 2 32" xfId="46386"/>
    <cellStyle name="Title 2 2 2 2 5 2 2 33" xfId="46387"/>
    <cellStyle name="Title 2 2 2 2 5 2 2 34" xfId="46388"/>
    <cellStyle name="Title 2 2 2 2 5 2 2 35" xfId="46389"/>
    <cellStyle name="Title 2 2 2 2 5 2 2 36" xfId="46390"/>
    <cellStyle name="Title 2 2 2 2 5 2 2 37" xfId="46391"/>
    <cellStyle name="Title 2 2 2 2 5 2 2 38" xfId="46392"/>
    <cellStyle name="Title 2 2 2 2 5 2 2 39" xfId="46393"/>
    <cellStyle name="Title 2 2 2 2 5 2 2 4" xfId="46394"/>
    <cellStyle name="Title 2 2 2 2 5 2 2 40" xfId="46395"/>
    <cellStyle name="Title 2 2 2 2 5 2 2 41" xfId="46396"/>
    <cellStyle name="Title 2 2 2 2 5 2 2 42" xfId="46397"/>
    <cellStyle name="Title 2 2 2 2 5 2 2 43" xfId="46398"/>
    <cellStyle name="Title 2 2 2 2 5 2 2 44" xfId="46399"/>
    <cellStyle name="Title 2 2 2 2 5 2 2 45" xfId="46400"/>
    <cellStyle name="Title 2 2 2 2 5 2 2 46" xfId="46401"/>
    <cellStyle name="Title 2 2 2 2 5 2 2 47" xfId="46402"/>
    <cellStyle name="Title 2 2 2 2 5 2 2 48" xfId="46403"/>
    <cellStyle name="Title 2 2 2 2 5 2 2 49" xfId="46404"/>
    <cellStyle name="Title 2 2 2 2 5 2 2 5" xfId="46405"/>
    <cellStyle name="Title 2 2 2 2 5 2 2 50" xfId="46406"/>
    <cellStyle name="Title 2 2 2 2 5 2 2 51" xfId="46407"/>
    <cellStyle name="Title 2 2 2 2 5 2 2 52" xfId="46408"/>
    <cellStyle name="Title 2 2 2 2 5 2 2 53" xfId="46409"/>
    <cellStyle name="Title 2 2 2 2 5 2 2 54" xfId="46410"/>
    <cellStyle name="Title 2 2 2 2 5 2 2 55" xfId="46411"/>
    <cellStyle name="Title 2 2 2 2 5 2 2 56" xfId="46412"/>
    <cellStyle name="Title 2 2 2 2 5 2 2 57" xfId="46413"/>
    <cellStyle name="Title 2 2 2 2 5 2 2 58" xfId="46414"/>
    <cellStyle name="Title 2 2 2 2 5 2 2 59" xfId="46415"/>
    <cellStyle name="Title 2 2 2 2 5 2 2 6" xfId="46416"/>
    <cellStyle name="Title 2 2 2 2 5 2 2 60" xfId="46417"/>
    <cellStyle name="Title 2 2 2 2 5 2 2 61" xfId="46418"/>
    <cellStyle name="Title 2 2 2 2 5 2 2 62" xfId="46419"/>
    <cellStyle name="Title 2 2 2 2 5 2 2 63" xfId="46420"/>
    <cellStyle name="Title 2 2 2 2 5 2 2 64" xfId="46421"/>
    <cellStyle name="Title 2 2 2 2 5 2 2 65" xfId="46422"/>
    <cellStyle name="Title 2 2 2 2 5 2 2 66" xfId="46423"/>
    <cellStyle name="Title 2 2 2 2 5 2 2 67" xfId="46424"/>
    <cellStyle name="Title 2 2 2 2 5 2 2 68" xfId="46425"/>
    <cellStyle name="Title 2 2 2 2 5 2 2 69" xfId="46426"/>
    <cellStyle name="Title 2 2 2 2 5 2 2 7" xfId="46427"/>
    <cellStyle name="Title 2 2 2 2 5 2 2 70" xfId="46428"/>
    <cellStyle name="Title 2 2 2 2 5 2 2 71" xfId="46429"/>
    <cellStyle name="Title 2 2 2 2 5 2 2 72" xfId="46430"/>
    <cellStyle name="Title 2 2 2 2 5 2 2 73" xfId="46431"/>
    <cellStyle name="Title 2 2 2 2 5 2 2 74" xfId="46432"/>
    <cellStyle name="Title 2 2 2 2 5 2 2 75" xfId="46433"/>
    <cellStyle name="Title 2 2 2 2 5 2 2 76" xfId="46434"/>
    <cellStyle name="Title 2 2 2 2 5 2 2 77" xfId="46435"/>
    <cellStyle name="Title 2 2 2 2 5 2 2 78" xfId="46436"/>
    <cellStyle name="Title 2 2 2 2 5 2 2 79" xfId="46437"/>
    <cellStyle name="Title 2 2 2 2 5 2 2 8" xfId="46438"/>
    <cellStyle name="Title 2 2 2 2 5 2 2 80" xfId="46439"/>
    <cellStyle name="Title 2 2 2 2 5 2 2 81" xfId="46440"/>
    <cellStyle name="Title 2 2 2 2 5 2 2 82" xfId="46441"/>
    <cellStyle name="Title 2 2 2 2 5 2 2 83" xfId="46442"/>
    <cellStyle name="Title 2 2 2 2 5 2 2 84" xfId="46443"/>
    <cellStyle name="Title 2 2 2 2 5 2 2 85" xfId="46444"/>
    <cellStyle name="Title 2 2 2 2 5 2 2 86" xfId="46445"/>
    <cellStyle name="Title 2 2 2 2 5 2 2 87" xfId="46446"/>
    <cellStyle name="Title 2 2 2 2 5 2 2 88" xfId="46447"/>
    <cellStyle name="Title 2 2 2 2 5 2 2 9" xfId="46448"/>
    <cellStyle name="Title 2 2 2 2 5 2 20" xfId="46449"/>
    <cellStyle name="Title 2 2 2 2 5 2 21" xfId="46450"/>
    <cellStyle name="Title 2 2 2 2 5 2 22" xfId="46451"/>
    <cellStyle name="Title 2 2 2 2 5 2 23" xfId="46452"/>
    <cellStyle name="Title 2 2 2 2 5 2 24" xfId="46453"/>
    <cellStyle name="Title 2 2 2 2 5 2 25" xfId="46454"/>
    <cellStyle name="Title 2 2 2 2 5 2 26" xfId="46455"/>
    <cellStyle name="Title 2 2 2 2 5 2 27" xfId="46456"/>
    <cellStyle name="Title 2 2 2 2 5 2 28" xfId="46457"/>
    <cellStyle name="Title 2 2 2 2 5 2 29" xfId="46458"/>
    <cellStyle name="Title 2 2 2 2 5 2 3" xfId="46459"/>
    <cellStyle name="Title 2 2 2 2 5 2 30" xfId="46460"/>
    <cellStyle name="Title 2 2 2 2 5 2 31" xfId="46461"/>
    <cellStyle name="Title 2 2 2 2 5 2 32" xfId="46462"/>
    <cellStyle name="Title 2 2 2 2 5 2 33" xfId="46463"/>
    <cellStyle name="Title 2 2 2 2 5 2 34" xfId="46464"/>
    <cellStyle name="Title 2 2 2 2 5 2 35" xfId="46465"/>
    <cellStyle name="Title 2 2 2 2 5 2 36" xfId="46466"/>
    <cellStyle name="Title 2 2 2 2 5 2 37" xfId="46467"/>
    <cellStyle name="Title 2 2 2 2 5 2 38" xfId="46468"/>
    <cellStyle name="Title 2 2 2 2 5 2 39" xfId="46469"/>
    <cellStyle name="Title 2 2 2 2 5 2 4" xfId="46470"/>
    <cellStyle name="Title 2 2 2 2 5 2 40" xfId="46471"/>
    <cellStyle name="Title 2 2 2 2 5 2 41" xfId="46472"/>
    <cellStyle name="Title 2 2 2 2 5 2 42" xfId="46473"/>
    <cellStyle name="Title 2 2 2 2 5 2 43" xfId="46474"/>
    <cellStyle name="Title 2 2 2 2 5 2 44" xfId="46475"/>
    <cellStyle name="Title 2 2 2 2 5 2 45" xfId="46476"/>
    <cellStyle name="Title 2 2 2 2 5 2 46" xfId="46477"/>
    <cellStyle name="Title 2 2 2 2 5 2 47" xfId="46478"/>
    <cellStyle name="Title 2 2 2 2 5 2 48" xfId="46479"/>
    <cellStyle name="Title 2 2 2 2 5 2 49" xfId="46480"/>
    <cellStyle name="Title 2 2 2 2 5 2 5" xfId="46481"/>
    <cellStyle name="Title 2 2 2 2 5 2 50" xfId="46482"/>
    <cellStyle name="Title 2 2 2 2 5 2 51" xfId="46483"/>
    <cellStyle name="Title 2 2 2 2 5 2 52" xfId="46484"/>
    <cellStyle name="Title 2 2 2 2 5 2 53" xfId="46485"/>
    <cellStyle name="Title 2 2 2 2 5 2 54" xfId="46486"/>
    <cellStyle name="Title 2 2 2 2 5 2 55" xfId="46487"/>
    <cellStyle name="Title 2 2 2 2 5 2 56" xfId="46488"/>
    <cellStyle name="Title 2 2 2 2 5 2 57" xfId="46489"/>
    <cellStyle name="Title 2 2 2 2 5 2 58" xfId="46490"/>
    <cellStyle name="Title 2 2 2 2 5 2 59" xfId="46491"/>
    <cellStyle name="Title 2 2 2 2 5 2 6" xfId="46492"/>
    <cellStyle name="Title 2 2 2 2 5 2 60" xfId="46493"/>
    <cellStyle name="Title 2 2 2 2 5 2 61" xfId="46494"/>
    <cellStyle name="Title 2 2 2 2 5 2 62" xfId="46495"/>
    <cellStyle name="Title 2 2 2 2 5 2 63" xfId="46496"/>
    <cellStyle name="Title 2 2 2 2 5 2 64" xfId="46497"/>
    <cellStyle name="Title 2 2 2 2 5 2 65" xfId="46498"/>
    <cellStyle name="Title 2 2 2 2 5 2 66" xfId="46499"/>
    <cellStyle name="Title 2 2 2 2 5 2 67" xfId="46500"/>
    <cellStyle name="Title 2 2 2 2 5 2 68" xfId="46501"/>
    <cellStyle name="Title 2 2 2 2 5 2 69" xfId="46502"/>
    <cellStyle name="Title 2 2 2 2 5 2 7" xfId="46503"/>
    <cellStyle name="Title 2 2 2 2 5 2 70" xfId="46504"/>
    <cellStyle name="Title 2 2 2 2 5 2 71" xfId="46505"/>
    <cellStyle name="Title 2 2 2 2 5 2 72" xfId="46506"/>
    <cellStyle name="Title 2 2 2 2 5 2 73" xfId="46507"/>
    <cellStyle name="Title 2 2 2 2 5 2 74" xfId="46508"/>
    <cellStyle name="Title 2 2 2 2 5 2 75" xfId="46509"/>
    <cellStyle name="Title 2 2 2 2 5 2 76" xfId="46510"/>
    <cellStyle name="Title 2 2 2 2 5 2 77" xfId="46511"/>
    <cellStyle name="Title 2 2 2 2 5 2 78" xfId="46512"/>
    <cellStyle name="Title 2 2 2 2 5 2 79" xfId="46513"/>
    <cellStyle name="Title 2 2 2 2 5 2 8" xfId="46514"/>
    <cellStyle name="Title 2 2 2 2 5 2 80" xfId="46515"/>
    <cellStyle name="Title 2 2 2 2 5 2 81" xfId="46516"/>
    <cellStyle name="Title 2 2 2 2 5 2 82" xfId="46517"/>
    <cellStyle name="Title 2 2 2 2 5 2 83" xfId="46518"/>
    <cellStyle name="Title 2 2 2 2 5 2 84" xfId="46519"/>
    <cellStyle name="Title 2 2 2 2 5 2 85" xfId="46520"/>
    <cellStyle name="Title 2 2 2 2 5 2 86" xfId="46521"/>
    <cellStyle name="Title 2 2 2 2 5 2 87" xfId="46522"/>
    <cellStyle name="Title 2 2 2 2 5 2 88" xfId="46523"/>
    <cellStyle name="Title 2 2 2 2 5 2 89" xfId="46524"/>
    <cellStyle name="Title 2 2 2 2 5 2 9" xfId="46525"/>
    <cellStyle name="Title 2 2 2 2 5 2 90" xfId="46526"/>
    <cellStyle name="Title 2 2 2 2 5 2 91" xfId="46527"/>
    <cellStyle name="Title 2 2 2 2 5 2 92" xfId="46528"/>
    <cellStyle name="Title 2 2 2 2 5 2 93" xfId="46529"/>
    <cellStyle name="Title 2 2 2 2 5 2 94" xfId="46530"/>
    <cellStyle name="Title 2 2 2 2 5 2 95" xfId="46531"/>
    <cellStyle name="Title 2 2 2 2 5 2 96" xfId="46532"/>
    <cellStyle name="Title 2 2 2 2 5 2 97" xfId="46533"/>
    <cellStyle name="Title 2 2 2 2 5 2 98" xfId="46534"/>
    <cellStyle name="Title 2 2 2 2 5 20" xfId="46535"/>
    <cellStyle name="Title 2 2 2 2 5 21" xfId="46536"/>
    <cellStyle name="Title 2 2 2 2 5 22" xfId="46537"/>
    <cellStyle name="Title 2 2 2 2 5 23" xfId="46538"/>
    <cellStyle name="Title 2 2 2 2 5 24" xfId="46539"/>
    <cellStyle name="Title 2 2 2 2 5 25" xfId="46540"/>
    <cellStyle name="Title 2 2 2 2 5 25 2" xfId="46541"/>
    <cellStyle name="Title 2 2 2 2 5 26" xfId="46542"/>
    <cellStyle name="Title 2 2 2 2 5 27" xfId="46543"/>
    <cellStyle name="Title 2 2 2 2 5 28" xfId="46544"/>
    <cellStyle name="Title 2 2 2 2 5 29" xfId="46545"/>
    <cellStyle name="Title 2 2 2 2 5 3" xfId="46546"/>
    <cellStyle name="Title 2 2 2 2 5 30" xfId="46547"/>
    <cellStyle name="Title 2 2 2 2 5 31" xfId="46548"/>
    <cellStyle name="Title 2 2 2 2 5 32" xfId="46549"/>
    <cellStyle name="Title 2 2 2 2 5 33" xfId="46550"/>
    <cellStyle name="Title 2 2 2 2 5 34" xfId="46551"/>
    <cellStyle name="Title 2 2 2 2 5 35" xfId="46552"/>
    <cellStyle name="Title 2 2 2 2 5 36" xfId="46553"/>
    <cellStyle name="Title 2 2 2 2 5 37" xfId="46554"/>
    <cellStyle name="Title 2 2 2 2 5 38" xfId="46555"/>
    <cellStyle name="Title 2 2 2 2 5 39" xfId="46556"/>
    <cellStyle name="Title 2 2 2 2 5 4" xfId="46557"/>
    <cellStyle name="Title 2 2 2 2 5 4 10" xfId="46558"/>
    <cellStyle name="Title 2 2 2 2 5 4 11" xfId="46559"/>
    <cellStyle name="Title 2 2 2 2 5 4 12" xfId="46560"/>
    <cellStyle name="Title 2 2 2 2 5 4 13" xfId="46561"/>
    <cellStyle name="Title 2 2 2 2 5 4 14" xfId="46562"/>
    <cellStyle name="Title 2 2 2 2 5 4 15" xfId="46563"/>
    <cellStyle name="Title 2 2 2 2 5 4 16" xfId="46564"/>
    <cellStyle name="Title 2 2 2 2 5 4 17" xfId="46565"/>
    <cellStyle name="Title 2 2 2 2 5 4 18" xfId="46566"/>
    <cellStyle name="Title 2 2 2 2 5 4 19" xfId="46567"/>
    <cellStyle name="Title 2 2 2 2 5 4 2" xfId="46568"/>
    <cellStyle name="Title 2 2 2 2 5 4 2 10" xfId="46569"/>
    <cellStyle name="Title 2 2 2 2 5 4 2 11" xfId="46570"/>
    <cellStyle name="Title 2 2 2 2 5 4 2 12" xfId="46571"/>
    <cellStyle name="Title 2 2 2 2 5 4 2 13" xfId="46572"/>
    <cellStyle name="Title 2 2 2 2 5 4 2 14" xfId="46573"/>
    <cellStyle name="Title 2 2 2 2 5 4 2 15" xfId="46574"/>
    <cellStyle name="Title 2 2 2 2 5 4 2 16" xfId="46575"/>
    <cellStyle name="Title 2 2 2 2 5 4 2 17" xfId="46576"/>
    <cellStyle name="Title 2 2 2 2 5 4 2 18" xfId="46577"/>
    <cellStyle name="Title 2 2 2 2 5 4 2 19" xfId="46578"/>
    <cellStyle name="Title 2 2 2 2 5 4 2 2" xfId="46579"/>
    <cellStyle name="Title 2 2 2 2 5 4 2 2 2" xfId="46580"/>
    <cellStyle name="Title 2 2 2 2 5 4 2 20" xfId="46581"/>
    <cellStyle name="Title 2 2 2 2 5 4 2 21" xfId="46582"/>
    <cellStyle name="Title 2 2 2 2 5 4 2 22" xfId="46583"/>
    <cellStyle name="Title 2 2 2 2 5 4 2 23" xfId="46584"/>
    <cellStyle name="Title 2 2 2 2 5 4 2 24" xfId="46585"/>
    <cellStyle name="Title 2 2 2 2 5 4 2 25" xfId="46586"/>
    <cellStyle name="Title 2 2 2 2 5 4 2 26" xfId="46587"/>
    <cellStyle name="Title 2 2 2 2 5 4 2 27" xfId="46588"/>
    <cellStyle name="Title 2 2 2 2 5 4 2 28" xfId="46589"/>
    <cellStyle name="Title 2 2 2 2 5 4 2 29" xfId="46590"/>
    <cellStyle name="Title 2 2 2 2 5 4 2 3" xfId="46591"/>
    <cellStyle name="Title 2 2 2 2 5 4 2 30" xfId="46592"/>
    <cellStyle name="Title 2 2 2 2 5 4 2 31" xfId="46593"/>
    <cellStyle name="Title 2 2 2 2 5 4 2 32" xfId="46594"/>
    <cellStyle name="Title 2 2 2 2 5 4 2 33" xfId="46595"/>
    <cellStyle name="Title 2 2 2 2 5 4 2 34" xfId="46596"/>
    <cellStyle name="Title 2 2 2 2 5 4 2 35" xfId="46597"/>
    <cellStyle name="Title 2 2 2 2 5 4 2 36" xfId="46598"/>
    <cellStyle name="Title 2 2 2 2 5 4 2 37" xfId="46599"/>
    <cellStyle name="Title 2 2 2 2 5 4 2 38" xfId="46600"/>
    <cellStyle name="Title 2 2 2 2 5 4 2 39" xfId="46601"/>
    <cellStyle name="Title 2 2 2 2 5 4 2 4" xfId="46602"/>
    <cellStyle name="Title 2 2 2 2 5 4 2 40" xfId="46603"/>
    <cellStyle name="Title 2 2 2 2 5 4 2 41" xfId="46604"/>
    <cellStyle name="Title 2 2 2 2 5 4 2 42" xfId="46605"/>
    <cellStyle name="Title 2 2 2 2 5 4 2 43" xfId="46606"/>
    <cellStyle name="Title 2 2 2 2 5 4 2 44" xfId="46607"/>
    <cellStyle name="Title 2 2 2 2 5 4 2 45" xfId="46608"/>
    <cellStyle name="Title 2 2 2 2 5 4 2 46" xfId="46609"/>
    <cellStyle name="Title 2 2 2 2 5 4 2 47" xfId="46610"/>
    <cellStyle name="Title 2 2 2 2 5 4 2 48" xfId="46611"/>
    <cellStyle name="Title 2 2 2 2 5 4 2 49" xfId="46612"/>
    <cellStyle name="Title 2 2 2 2 5 4 2 5" xfId="46613"/>
    <cellStyle name="Title 2 2 2 2 5 4 2 50" xfId="46614"/>
    <cellStyle name="Title 2 2 2 2 5 4 2 51" xfId="46615"/>
    <cellStyle name="Title 2 2 2 2 5 4 2 52" xfId="46616"/>
    <cellStyle name="Title 2 2 2 2 5 4 2 53" xfId="46617"/>
    <cellStyle name="Title 2 2 2 2 5 4 2 54" xfId="46618"/>
    <cellStyle name="Title 2 2 2 2 5 4 2 55" xfId="46619"/>
    <cellStyle name="Title 2 2 2 2 5 4 2 56" xfId="46620"/>
    <cellStyle name="Title 2 2 2 2 5 4 2 57" xfId="46621"/>
    <cellStyle name="Title 2 2 2 2 5 4 2 58" xfId="46622"/>
    <cellStyle name="Title 2 2 2 2 5 4 2 59" xfId="46623"/>
    <cellStyle name="Title 2 2 2 2 5 4 2 6" xfId="46624"/>
    <cellStyle name="Title 2 2 2 2 5 4 2 60" xfId="46625"/>
    <cellStyle name="Title 2 2 2 2 5 4 2 61" xfId="46626"/>
    <cellStyle name="Title 2 2 2 2 5 4 2 62" xfId="46627"/>
    <cellStyle name="Title 2 2 2 2 5 4 2 63" xfId="46628"/>
    <cellStyle name="Title 2 2 2 2 5 4 2 64" xfId="46629"/>
    <cellStyle name="Title 2 2 2 2 5 4 2 65" xfId="46630"/>
    <cellStyle name="Title 2 2 2 2 5 4 2 66" xfId="46631"/>
    <cellStyle name="Title 2 2 2 2 5 4 2 67" xfId="46632"/>
    <cellStyle name="Title 2 2 2 2 5 4 2 68" xfId="46633"/>
    <cellStyle name="Title 2 2 2 2 5 4 2 69" xfId="46634"/>
    <cellStyle name="Title 2 2 2 2 5 4 2 7" xfId="46635"/>
    <cellStyle name="Title 2 2 2 2 5 4 2 70" xfId="46636"/>
    <cellStyle name="Title 2 2 2 2 5 4 2 71" xfId="46637"/>
    <cellStyle name="Title 2 2 2 2 5 4 2 72" xfId="46638"/>
    <cellStyle name="Title 2 2 2 2 5 4 2 73" xfId="46639"/>
    <cellStyle name="Title 2 2 2 2 5 4 2 74" xfId="46640"/>
    <cellStyle name="Title 2 2 2 2 5 4 2 8" xfId="46641"/>
    <cellStyle name="Title 2 2 2 2 5 4 2 9" xfId="46642"/>
    <cellStyle name="Title 2 2 2 2 5 4 20" xfId="46643"/>
    <cellStyle name="Title 2 2 2 2 5 4 21" xfId="46644"/>
    <cellStyle name="Title 2 2 2 2 5 4 22" xfId="46645"/>
    <cellStyle name="Title 2 2 2 2 5 4 23" xfId="46646"/>
    <cellStyle name="Title 2 2 2 2 5 4 24" xfId="46647"/>
    <cellStyle name="Title 2 2 2 2 5 4 25" xfId="46648"/>
    <cellStyle name="Title 2 2 2 2 5 4 26" xfId="46649"/>
    <cellStyle name="Title 2 2 2 2 5 4 27" xfId="46650"/>
    <cellStyle name="Title 2 2 2 2 5 4 28" xfId="46651"/>
    <cellStyle name="Title 2 2 2 2 5 4 29" xfId="46652"/>
    <cellStyle name="Title 2 2 2 2 5 4 3" xfId="46653"/>
    <cellStyle name="Title 2 2 2 2 5 4 3 2" xfId="46654"/>
    <cellStyle name="Title 2 2 2 2 5 4 30" xfId="46655"/>
    <cellStyle name="Title 2 2 2 2 5 4 31" xfId="46656"/>
    <cellStyle name="Title 2 2 2 2 5 4 32" xfId="46657"/>
    <cellStyle name="Title 2 2 2 2 5 4 33" xfId="46658"/>
    <cellStyle name="Title 2 2 2 2 5 4 34" xfId="46659"/>
    <cellStyle name="Title 2 2 2 2 5 4 35" xfId="46660"/>
    <cellStyle name="Title 2 2 2 2 5 4 36" xfId="46661"/>
    <cellStyle name="Title 2 2 2 2 5 4 37" xfId="46662"/>
    <cellStyle name="Title 2 2 2 2 5 4 38" xfId="46663"/>
    <cellStyle name="Title 2 2 2 2 5 4 39" xfId="46664"/>
    <cellStyle name="Title 2 2 2 2 5 4 4" xfId="46665"/>
    <cellStyle name="Title 2 2 2 2 5 4 40" xfId="46666"/>
    <cellStyle name="Title 2 2 2 2 5 4 41" xfId="46667"/>
    <cellStyle name="Title 2 2 2 2 5 4 42" xfId="46668"/>
    <cellStyle name="Title 2 2 2 2 5 4 43" xfId="46669"/>
    <cellStyle name="Title 2 2 2 2 5 4 44" xfId="46670"/>
    <cellStyle name="Title 2 2 2 2 5 4 45" xfId="46671"/>
    <cellStyle name="Title 2 2 2 2 5 4 46" xfId="46672"/>
    <cellStyle name="Title 2 2 2 2 5 4 47" xfId="46673"/>
    <cellStyle name="Title 2 2 2 2 5 4 48" xfId="46674"/>
    <cellStyle name="Title 2 2 2 2 5 4 49" xfId="46675"/>
    <cellStyle name="Title 2 2 2 2 5 4 5" xfId="46676"/>
    <cellStyle name="Title 2 2 2 2 5 4 50" xfId="46677"/>
    <cellStyle name="Title 2 2 2 2 5 4 51" xfId="46678"/>
    <cellStyle name="Title 2 2 2 2 5 4 52" xfId="46679"/>
    <cellStyle name="Title 2 2 2 2 5 4 53" xfId="46680"/>
    <cellStyle name="Title 2 2 2 2 5 4 54" xfId="46681"/>
    <cellStyle name="Title 2 2 2 2 5 4 55" xfId="46682"/>
    <cellStyle name="Title 2 2 2 2 5 4 56" xfId="46683"/>
    <cellStyle name="Title 2 2 2 2 5 4 57" xfId="46684"/>
    <cellStyle name="Title 2 2 2 2 5 4 58" xfId="46685"/>
    <cellStyle name="Title 2 2 2 2 5 4 59" xfId="46686"/>
    <cellStyle name="Title 2 2 2 2 5 4 6" xfId="46687"/>
    <cellStyle name="Title 2 2 2 2 5 4 60" xfId="46688"/>
    <cellStyle name="Title 2 2 2 2 5 4 61" xfId="46689"/>
    <cellStyle name="Title 2 2 2 2 5 4 62" xfId="46690"/>
    <cellStyle name="Title 2 2 2 2 5 4 63" xfId="46691"/>
    <cellStyle name="Title 2 2 2 2 5 4 64" xfId="46692"/>
    <cellStyle name="Title 2 2 2 2 5 4 65" xfId="46693"/>
    <cellStyle name="Title 2 2 2 2 5 4 66" xfId="46694"/>
    <cellStyle name="Title 2 2 2 2 5 4 67" xfId="46695"/>
    <cellStyle name="Title 2 2 2 2 5 4 68" xfId="46696"/>
    <cellStyle name="Title 2 2 2 2 5 4 69" xfId="46697"/>
    <cellStyle name="Title 2 2 2 2 5 4 7" xfId="46698"/>
    <cellStyle name="Title 2 2 2 2 5 4 70" xfId="46699"/>
    <cellStyle name="Title 2 2 2 2 5 4 71" xfId="46700"/>
    <cellStyle name="Title 2 2 2 2 5 4 72" xfId="46701"/>
    <cellStyle name="Title 2 2 2 2 5 4 73" xfId="46702"/>
    <cellStyle name="Title 2 2 2 2 5 4 74" xfId="46703"/>
    <cellStyle name="Title 2 2 2 2 5 4 8" xfId="46704"/>
    <cellStyle name="Title 2 2 2 2 5 4 9" xfId="46705"/>
    <cellStyle name="Title 2 2 2 2 5 40" xfId="46706"/>
    <cellStyle name="Title 2 2 2 2 5 41" xfId="46707"/>
    <cellStyle name="Title 2 2 2 2 5 42" xfId="46708"/>
    <cellStyle name="Title 2 2 2 2 5 43" xfId="46709"/>
    <cellStyle name="Title 2 2 2 2 5 44" xfId="46710"/>
    <cellStyle name="Title 2 2 2 2 5 45" xfId="46711"/>
    <cellStyle name="Title 2 2 2 2 5 46" xfId="46712"/>
    <cellStyle name="Title 2 2 2 2 5 47" xfId="46713"/>
    <cellStyle name="Title 2 2 2 2 5 48" xfId="46714"/>
    <cellStyle name="Title 2 2 2 2 5 49" xfId="46715"/>
    <cellStyle name="Title 2 2 2 2 5 5" xfId="46716"/>
    <cellStyle name="Title 2 2 2 2 5 50" xfId="46717"/>
    <cellStyle name="Title 2 2 2 2 5 51" xfId="46718"/>
    <cellStyle name="Title 2 2 2 2 5 52" xfId="46719"/>
    <cellStyle name="Title 2 2 2 2 5 53" xfId="46720"/>
    <cellStyle name="Title 2 2 2 2 5 54" xfId="46721"/>
    <cellStyle name="Title 2 2 2 2 5 55" xfId="46722"/>
    <cellStyle name="Title 2 2 2 2 5 56" xfId="46723"/>
    <cellStyle name="Title 2 2 2 2 5 57" xfId="46724"/>
    <cellStyle name="Title 2 2 2 2 5 58" xfId="46725"/>
    <cellStyle name="Title 2 2 2 2 5 59" xfId="46726"/>
    <cellStyle name="Title 2 2 2 2 5 6" xfId="46727"/>
    <cellStyle name="Title 2 2 2 2 5 60" xfId="46728"/>
    <cellStyle name="Title 2 2 2 2 5 61" xfId="46729"/>
    <cellStyle name="Title 2 2 2 2 5 62" xfId="46730"/>
    <cellStyle name="Title 2 2 2 2 5 63" xfId="46731"/>
    <cellStyle name="Title 2 2 2 2 5 64" xfId="46732"/>
    <cellStyle name="Title 2 2 2 2 5 65" xfId="46733"/>
    <cellStyle name="Title 2 2 2 2 5 66" xfId="46734"/>
    <cellStyle name="Title 2 2 2 2 5 67" xfId="46735"/>
    <cellStyle name="Title 2 2 2 2 5 68" xfId="46736"/>
    <cellStyle name="Title 2 2 2 2 5 69" xfId="46737"/>
    <cellStyle name="Title 2 2 2 2 5 7" xfId="46738"/>
    <cellStyle name="Title 2 2 2 2 5 70" xfId="46739"/>
    <cellStyle name="Title 2 2 2 2 5 71" xfId="46740"/>
    <cellStyle name="Title 2 2 2 2 5 72" xfId="46741"/>
    <cellStyle name="Title 2 2 2 2 5 73" xfId="46742"/>
    <cellStyle name="Title 2 2 2 2 5 74" xfId="46743"/>
    <cellStyle name="Title 2 2 2 2 5 75" xfId="46744"/>
    <cellStyle name="Title 2 2 2 2 5 76" xfId="46745"/>
    <cellStyle name="Title 2 2 2 2 5 77" xfId="46746"/>
    <cellStyle name="Title 2 2 2 2 5 78" xfId="46747"/>
    <cellStyle name="Title 2 2 2 2 5 79" xfId="46748"/>
    <cellStyle name="Title 2 2 2 2 5 8" xfId="46749"/>
    <cellStyle name="Title 2 2 2 2 5 80" xfId="46750"/>
    <cellStyle name="Title 2 2 2 2 5 81" xfId="46751"/>
    <cellStyle name="Title 2 2 2 2 5 82" xfId="46752"/>
    <cellStyle name="Title 2 2 2 2 5 83" xfId="46753"/>
    <cellStyle name="Title 2 2 2 2 5 84" xfId="46754"/>
    <cellStyle name="Title 2 2 2 2 5 85" xfId="46755"/>
    <cellStyle name="Title 2 2 2 2 5 86" xfId="46756"/>
    <cellStyle name="Title 2 2 2 2 5 87" xfId="46757"/>
    <cellStyle name="Title 2 2 2 2 5 88" xfId="46758"/>
    <cellStyle name="Title 2 2 2 2 5 89" xfId="46759"/>
    <cellStyle name="Title 2 2 2 2 5 9" xfId="46760"/>
    <cellStyle name="Title 2 2 2 2 5 90" xfId="46761"/>
    <cellStyle name="Title 2 2 2 2 5 91" xfId="46762"/>
    <cellStyle name="Title 2 2 2 2 5 92" xfId="46763"/>
    <cellStyle name="Title 2 2 2 2 5 93" xfId="46764"/>
    <cellStyle name="Title 2 2 2 2 5 94" xfId="46765"/>
    <cellStyle name="Title 2 2 2 2 5 95" xfId="46766"/>
    <cellStyle name="Title 2 2 2 2 5 96" xfId="46767"/>
    <cellStyle name="Title 2 2 2 2 5 97" xfId="46768"/>
    <cellStyle name="Title 2 2 2 2 5 98" xfId="46769"/>
    <cellStyle name="Title 2 2 2 2 5 99" xfId="46770"/>
    <cellStyle name="Title 2 2 2 2 50" xfId="46771"/>
    <cellStyle name="Title 2 2 2 2 50 2" xfId="46772"/>
    <cellStyle name="Title 2 2 2 2 51" xfId="46773"/>
    <cellStyle name="Title 2 2 2 2 51 2" xfId="46774"/>
    <cellStyle name="Title 2 2 2 2 52" xfId="46775"/>
    <cellStyle name="Title 2 2 2 2 52 2" xfId="46776"/>
    <cellStyle name="Title 2 2 2 2 53" xfId="46777"/>
    <cellStyle name="Title 2 2 2 2 53 2" xfId="46778"/>
    <cellStyle name="Title 2 2 2 2 54" xfId="46779"/>
    <cellStyle name="Title 2 2 2 2 54 2" xfId="46780"/>
    <cellStyle name="Title 2 2 2 2 55" xfId="46781"/>
    <cellStyle name="Title 2 2 2 2 55 2" xfId="46782"/>
    <cellStyle name="Title 2 2 2 2 56" xfId="46783"/>
    <cellStyle name="Title 2 2 2 2 56 2" xfId="46784"/>
    <cellStyle name="Title 2 2 2 2 57" xfId="46785"/>
    <cellStyle name="Title 2 2 2 2 57 2" xfId="46786"/>
    <cellStyle name="Title 2 2 2 2 58" xfId="46787"/>
    <cellStyle name="Title 2 2 2 2 58 2" xfId="46788"/>
    <cellStyle name="Title 2 2 2 2 59" xfId="46789"/>
    <cellStyle name="Title 2 2 2 2 59 2" xfId="46790"/>
    <cellStyle name="Title 2 2 2 2 6" xfId="46791"/>
    <cellStyle name="Title 2 2 2 2 6 10" xfId="46792"/>
    <cellStyle name="Title 2 2 2 2 6 100" xfId="46793"/>
    <cellStyle name="Title 2 2 2 2 6 101" xfId="46794"/>
    <cellStyle name="Title 2 2 2 2 6 102" xfId="46795"/>
    <cellStyle name="Title 2 2 2 2 6 103" xfId="46796"/>
    <cellStyle name="Title 2 2 2 2 6 104" xfId="46797"/>
    <cellStyle name="Title 2 2 2 2 6 105" xfId="46798"/>
    <cellStyle name="Title 2 2 2 2 6 106" xfId="46799"/>
    <cellStyle name="Title 2 2 2 2 6 107" xfId="46800"/>
    <cellStyle name="Title 2 2 2 2 6 108" xfId="46801"/>
    <cellStyle name="Title 2 2 2 2 6 109" xfId="46802"/>
    <cellStyle name="Title 2 2 2 2 6 11" xfId="46803"/>
    <cellStyle name="Title 2 2 2 2 6 110" xfId="46804"/>
    <cellStyle name="Title 2 2 2 2 6 12" xfId="46805"/>
    <cellStyle name="Title 2 2 2 2 6 13" xfId="46806"/>
    <cellStyle name="Title 2 2 2 2 6 14" xfId="46807"/>
    <cellStyle name="Title 2 2 2 2 6 15" xfId="46808"/>
    <cellStyle name="Title 2 2 2 2 6 16" xfId="46809"/>
    <cellStyle name="Title 2 2 2 2 6 17" xfId="46810"/>
    <cellStyle name="Title 2 2 2 2 6 18" xfId="46811"/>
    <cellStyle name="Title 2 2 2 2 6 19" xfId="46812"/>
    <cellStyle name="Title 2 2 2 2 6 2" xfId="46813"/>
    <cellStyle name="Title 2 2 2 2 6 2 10" xfId="46814"/>
    <cellStyle name="Title 2 2 2 2 6 2 11" xfId="46815"/>
    <cellStyle name="Title 2 2 2 2 6 2 12" xfId="46816"/>
    <cellStyle name="Title 2 2 2 2 6 2 13" xfId="46817"/>
    <cellStyle name="Title 2 2 2 2 6 2 13 2" xfId="46818"/>
    <cellStyle name="Title 2 2 2 2 6 2 14" xfId="46819"/>
    <cellStyle name="Title 2 2 2 2 6 2 15" xfId="46820"/>
    <cellStyle name="Title 2 2 2 2 6 2 16" xfId="46821"/>
    <cellStyle name="Title 2 2 2 2 6 2 17" xfId="46822"/>
    <cellStyle name="Title 2 2 2 2 6 2 18" xfId="46823"/>
    <cellStyle name="Title 2 2 2 2 6 2 19" xfId="46824"/>
    <cellStyle name="Title 2 2 2 2 6 2 2" xfId="46825"/>
    <cellStyle name="Title 2 2 2 2 6 2 2 10" xfId="46826"/>
    <cellStyle name="Title 2 2 2 2 6 2 2 11" xfId="46827"/>
    <cellStyle name="Title 2 2 2 2 6 2 2 12" xfId="46828"/>
    <cellStyle name="Title 2 2 2 2 6 2 2 13" xfId="46829"/>
    <cellStyle name="Title 2 2 2 2 6 2 2 14" xfId="46830"/>
    <cellStyle name="Title 2 2 2 2 6 2 2 15" xfId="46831"/>
    <cellStyle name="Title 2 2 2 2 6 2 2 16" xfId="46832"/>
    <cellStyle name="Title 2 2 2 2 6 2 2 17" xfId="46833"/>
    <cellStyle name="Title 2 2 2 2 6 2 2 18" xfId="46834"/>
    <cellStyle name="Title 2 2 2 2 6 2 2 19" xfId="46835"/>
    <cellStyle name="Title 2 2 2 2 6 2 2 2" xfId="46836"/>
    <cellStyle name="Title 2 2 2 2 6 2 2 2 10" xfId="46837"/>
    <cellStyle name="Title 2 2 2 2 6 2 2 2 11" xfId="46838"/>
    <cellStyle name="Title 2 2 2 2 6 2 2 2 12" xfId="46839"/>
    <cellStyle name="Title 2 2 2 2 6 2 2 2 13" xfId="46840"/>
    <cellStyle name="Title 2 2 2 2 6 2 2 2 14" xfId="46841"/>
    <cellStyle name="Title 2 2 2 2 6 2 2 2 15" xfId="46842"/>
    <cellStyle name="Title 2 2 2 2 6 2 2 2 16" xfId="46843"/>
    <cellStyle name="Title 2 2 2 2 6 2 2 2 17" xfId="46844"/>
    <cellStyle name="Title 2 2 2 2 6 2 2 2 18" xfId="46845"/>
    <cellStyle name="Title 2 2 2 2 6 2 2 2 19" xfId="46846"/>
    <cellStyle name="Title 2 2 2 2 6 2 2 2 2" xfId="46847"/>
    <cellStyle name="Title 2 2 2 2 6 2 2 2 2 10" xfId="46848"/>
    <cellStyle name="Title 2 2 2 2 6 2 2 2 2 11" xfId="46849"/>
    <cellStyle name="Title 2 2 2 2 6 2 2 2 2 12" xfId="46850"/>
    <cellStyle name="Title 2 2 2 2 6 2 2 2 2 13" xfId="46851"/>
    <cellStyle name="Title 2 2 2 2 6 2 2 2 2 14" xfId="46852"/>
    <cellStyle name="Title 2 2 2 2 6 2 2 2 2 15" xfId="46853"/>
    <cellStyle name="Title 2 2 2 2 6 2 2 2 2 16" xfId="46854"/>
    <cellStyle name="Title 2 2 2 2 6 2 2 2 2 17" xfId="46855"/>
    <cellStyle name="Title 2 2 2 2 6 2 2 2 2 18" xfId="46856"/>
    <cellStyle name="Title 2 2 2 2 6 2 2 2 2 19" xfId="46857"/>
    <cellStyle name="Title 2 2 2 2 6 2 2 2 2 2" xfId="46858"/>
    <cellStyle name="Title 2 2 2 2 6 2 2 2 2 2 10" xfId="46859"/>
    <cellStyle name="Title 2 2 2 2 6 2 2 2 2 2 11" xfId="46860"/>
    <cellStyle name="Title 2 2 2 2 6 2 2 2 2 2 12" xfId="46861"/>
    <cellStyle name="Title 2 2 2 2 6 2 2 2 2 2 13" xfId="46862"/>
    <cellStyle name="Title 2 2 2 2 6 2 2 2 2 2 14" xfId="46863"/>
    <cellStyle name="Title 2 2 2 2 6 2 2 2 2 2 15" xfId="46864"/>
    <cellStyle name="Title 2 2 2 2 6 2 2 2 2 2 16" xfId="46865"/>
    <cellStyle name="Title 2 2 2 2 6 2 2 2 2 2 17" xfId="46866"/>
    <cellStyle name="Title 2 2 2 2 6 2 2 2 2 2 18" xfId="46867"/>
    <cellStyle name="Title 2 2 2 2 6 2 2 2 2 2 19" xfId="46868"/>
    <cellStyle name="Title 2 2 2 2 6 2 2 2 2 2 2" xfId="46869"/>
    <cellStyle name="Title 2 2 2 2 6 2 2 2 2 2 2 2" xfId="46870"/>
    <cellStyle name="Title 2 2 2 2 6 2 2 2 2 2 20" xfId="46871"/>
    <cellStyle name="Title 2 2 2 2 6 2 2 2 2 2 21" xfId="46872"/>
    <cellStyle name="Title 2 2 2 2 6 2 2 2 2 2 22" xfId="46873"/>
    <cellStyle name="Title 2 2 2 2 6 2 2 2 2 2 23" xfId="46874"/>
    <cellStyle name="Title 2 2 2 2 6 2 2 2 2 2 24" xfId="46875"/>
    <cellStyle name="Title 2 2 2 2 6 2 2 2 2 2 25" xfId="46876"/>
    <cellStyle name="Title 2 2 2 2 6 2 2 2 2 2 26" xfId="46877"/>
    <cellStyle name="Title 2 2 2 2 6 2 2 2 2 2 27" xfId="46878"/>
    <cellStyle name="Title 2 2 2 2 6 2 2 2 2 2 28" xfId="46879"/>
    <cellStyle name="Title 2 2 2 2 6 2 2 2 2 2 29" xfId="46880"/>
    <cellStyle name="Title 2 2 2 2 6 2 2 2 2 2 3" xfId="46881"/>
    <cellStyle name="Title 2 2 2 2 6 2 2 2 2 2 30" xfId="46882"/>
    <cellStyle name="Title 2 2 2 2 6 2 2 2 2 2 31" xfId="46883"/>
    <cellStyle name="Title 2 2 2 2 6 2 2 2 2 2 32" xfId="46884"/>
    <cellStyle name="Title 2 2 2 2 6 2 2 2 2 2 33" xfId="46885"/>
    <cellStyle name="Title 2 2 2 2 6 2 2 2 2 2 34" xfId="46886"/>
    <cellStyle name="Title 2 2 2 2 6 2 2 2 2 2 35" xfId="46887"/>
    <cellStyle name="Title 2 2 2 2 6 2 2 2 2 2 36" xfId="46888"/>
    <cellStyle name="Title 2 2 2 2 6 2 2 2 2 2 37" xfId="46889"/>
    <cellStyle name="Title 2 2 2 2 6 2 2 2 2 2 38" xfId="46890"/>
    <cellStyle name="Title 2 2 2 2 6 2 2 2 2 2 39" xfId="46891"/>
    <cellStyle name="Title 2 2 2 2 6 2 2 2 2 2 4" xfId="46892"/>
    <cellStyle name="Title 2 2 2 2 6 2 2 2 2 2 40" xfId="46893"/>
    <cellStyle name="Title 2 2 2 2 6 2 2 2 2 2 41" xfId="46894"/>
    <cellStyle name="Title 2 2 2 2 6 2 2 2 2 2 42" xfId="46895"/>
    <cellStyle name="Title 2 2 2 2 6 2 2 2 2 2 43" xfId="46896"/>
    <cellStyle name="Title 2 2 2 2 6 2 2 2 2 2 44" xfId="46897"/>
    <cellStyle name="Title 2 2 2 2 6 2 2 2 2 2 45" xfId="46898"/>
    <cellStyle name="Title 2 2 2 2 6 2 2 2 2 2 46" xfId="46899"/>
    <cellStyle name="Title 2 2 2 2 6 2 2 2 2 2 47" xfId="46900"/>
    <cellStyle name="Title 2 2 2 2 6 2 2 2 2 2 48" xfId="46901"/>
    <cellStyle name="Title 2 2 2 2 6 2 2 2 2 2 49" xfId="46902"/>
    <cellStyle name="Title 2 2 2 2 6 2 2 2 2 2 5" xfId="46903"/>
    <cellStyle name="Title 2 2 2 2 6 2 2 2 2 2 50" xfId="46904"/>
    <cellStyle name="Title 2 2 2 2 6 2 2 2 2 2 51" xfId="46905"/>
    <cellStyle name="Title 2 2 2 2 6 2 2 2 2 2 52" xfId="46906"/>
    <cellStyle name="Title 2 2 2 2 6 2 2 2 2 2 53" xfId="46907"/>
    <cellStyle name="Title 2 2 2 2 6 2 2 2 2 2 54" xfId="46908"/>
    <cellStyle name="Title 2 2 2 2 6 2 2 2 2 2 55" xfId="46909"/>
    <cellStyle name="Title 2 2 2 2 6 2 2 2 2 2 56" xfId="46910"/>
    <cellStyle name="Title 2 2 2 2 6 2 2 2 2 2 57" xfId="46911"/>
    <cellStyle name="Title 2 2 2 2 6 2 2 2 2 2 58" xfId="46912"/>
    <cellStyle name="Title 2 2 2 2 6 2 2 2 2 2 59" xfId="46913"/>
    <cellStyle name="Title 2 2 2 2 6 2 2 2 2 2 6" xfId="46914"/>
    <cellStyle name="Title 2 2 2 2 6 2 2 2 2 2 60" xfId="46915"/>
    <cellStyle name="Title 2 2 2 2 6 2 2 2 2 2 61" xfId="46916"/>
    <cellStyle name="Title 2 2 2 2 6 2 2 2 2 2 62" xfId="46917"/>
    <cellStyle name="Title 2 2 2 2 6 2 2 2 2 2 63" xfId="46918"/>
    <cellStyle name="Title 2 2 2 2 6 2 2 2 2 2 64" xfId="46919"/>
    <cellStyle name="Title 2 2 2 2 6 2 2 2 2 2 65" xfId="46920"/>
    <cellStyle name="Title 2 2 2 2 6 2 2 2 2 2 66" xfId="46921"/>
    <cellStyle name="Title 2 2 2 2 6 2 2 2 2 2 67" xfId="46922"/>
    <cellStyle name="Title 2 2 2 2 6 2 2 2 2 2 68" xfId="46923"/>
    <cellStyle name="Title 2 2 2 2 6 2 2 2 2 2 69" xfId="46924"/>
    <cellStyle name="Title 2 2 2 2 6 2 2 2 2 2 7" xfId="46925"/>
    <cellStyle name="Title 2 2 2 2 6 2 2 2 2 2 70" xfId="46926"/>
    <cellStyle name="Title 2 2 2 2 6 2 2 2 2 2 71" xfId="46927"/>
    <cellStyle name="Title 2 2 2 2 6 2 2 2 2 2 72" xfId="46928"/>
    <cellStyle name="Title 2 2 2 2 6 2 2 2 2 2 73" xfId="46929"/>
    <cellStyle name="Title 2 2 2 2 6 2 2 2 2 2 74" xfId="46930"/>
    <cellStyle name="Title 2 2 2 2 6 2 2 2 2 2 8" xfId="46931"/>
    <cellStyle name="Title 2 2 2 2 6 2 2 2 2 2 9" xfId="46932"/>
    <cellStyle name="Title 2 2 2 2 6 2 2 2 2 20" xfId="46933"/>
    <cellStyle name="Title 2 2 2 2 6 2 2 2 2 21" xfId="46934"/>
    <cellStyle name="Title 2 2 2 2 6 2 2 2 2 22" xfId="46935"/>
    <cellStyle name="Title 2 2 2 2 6 2 2 2 2 23" xfId="46936"/>
    <cellStyle name="Title 2 2 2 2 6 2 2 2 2 24" xfId="46937"/>
    <cellStyle name="Title 2 2 2 2 6 2 2 2 2 25" xfId="46938"/>
    <cellStyle name="Title 2 2 2 2 6 2 2 2 2 26" xfId="46939"/>
    <cellStyle name="Title 2 2 2 2 6 2 2 2 2 27" xfId="46940"/>
    <cellStyle name="Title 2 2 2 2 6 2 2 2 2 28" xfId="46941"/>
    <cellStyle name="Title 2 2 2 2 6 2 2 2 2 29" xfId="46942"/>
    <cellStyle name="Title 2 2 2 2 6 2 2 2 2 3" xfId="46943"/>
    <cellStyle name="Title 2 2 2 2 6 2 2 2 2 3 2" xfId="46944"/>
    <cellStyle name="Title 2 2 2 2 6 2 2 2 2 30" xfId="46945"/>
    <cellStyle name="Title 2 2 2 2 6 2 2 2 2 31" xfId="46946"/>
    <cellStyle name="Title 2 2 2 2 6 2 2 2 2 32" xfId="46947"/>
    <cellStyle name="Title 2 2 2 2 6 2 2 2 2 33" xfId="46948"/>
    <cellStyle name="Title 2 2 2 2 6 2 2 2 2 34" xfId="46949"/>
    <cellStyle name="Title 2 2 2 2 6 2 2 2 2 35" xfId="46950"/>
    <cellStyle name="Title 2 2 2 2 6 2 2 2 2 36" xfId="46951"/>
    <cellStyle name="Title 2 2 2 2 6 2 2 2 2 37" xfId="46952"/>
    <cellStyle name="Title 2 2 2 2 6 2 2 2 2 38" xfId="46953"/>
    <cellStyle name="Title 2 2 2 2 6 2 2 2 2 39" xfId="46954"/>
    <cellStyle name="Title 2 2 2 2 6 2 2 2 2 4" xfId="46955"/>
    <cellStyle name="Title 2 2 2 2 6 2 2 2 2 40" xfId="46956"/>
    <cellStyle name="Title 2 2 2 2 6 2 2 2 2 41" xfId="46957"/>
    <cellStyle name="Title 2 2 2 2 6 2 2 2 2 42" xfId="46958"/>
    <cellStyle name="Title 2 2 2 2 6 2 2 2 2 43" xfId="46959"/>
    <cellStyle name="Title 2 2 2 2 6 2 2 2 2 44" xfId="46960"/>
    <cellStyle name="Title 2 2 2 2 6 2 2 2 2 45" xfId="46961"/>
    <cellStyle name="Title 2 2 2 2 6 2 2 2 2 46" xfId="46962"/>
    <cellStyle name="Title 2 2 2 2 6 2 2 2 2 47" xfId="46963"/>
    <cellStyle name="Title 2 2 2 2 6 2 2 2 2 48" xfId="46964"/>
    <cellStyle name="Title 2 2 2 2 6 2 2 2 2 49" xfId="46965"/>
    <cellStyle name="Title 2 2 2 2 6 2 2 2 2 5" xfId="46966"/>
    <cellStyle name="Title 2 2 2 2 6 2 2 2 2 50" xfId="46967"/>
    <cellStyle name="Title 2 2 2 2 6 2 2 2 2 51" xfId="46968"/>
    <cellStyle name="Title 2 2 2 2 6 2 2 2 2 52" xfId="46969"/>
    <cellStyle name="Title 2 2 2 2 6 2 2 2 2 53" xfId="46970"/>
    <cellStyle name="Title 2 2 2 2 6 2 2 2 2 54" xfId="46971"/>
    <cellStyle name="Title 2 2 2 2 6 2 2 2 2 55" xfId="46972"/>
    <cellStyle name="Title 2 2 2 2 6 2 2 2 2 56" xfId="46973"/>
    <cellStyle name="Title 2 2 2 2 6 2 2 2 2 57" xfId="46974"/>
    <cellStyle name="Title 2 2 2 2 6 2 2 2 2 58" xfId="46975"/>
    <cellStyle name="Title 2 2 2 2 6 2 2 2 2 59" xfId="46976"/>
    <cellStyle name="Title 2 2 2 2 6 2 2 2 2 6" xfId="46977"/>
    <cellStyle name="Title 2 2 2 2 6 2 2 2 2 60" xfId="46978"/>
    <cellStyle name="Title 2 2 2 2 6 2 2 2 2 61" xfId="46979"/>
    <cellStyle name="Title 2 2 2 2 6 2 2 2 2 62" xfId="46980"/>
    <cellStyle name="Title 2 2 2 2 6 2 2 2 2 63" xfId="46981"/>
    <cellStyle name="Title 2 2 2 2 6 2 2 2 2 64" xfId="46982"/>
    <cellStyle name="Title 2 2 2 2 6 2 2 2 2 65" xfId="46983"/>
    <cellStyle name="Title 2 2 2 2 6 2 2 2 2 66" xfId="46984"/>
    <cellStyle name="Title 2 2 2 2 6 2 2 2 2 67" xfId="46985"/>
    <cellStyle name="Title 2 2 2 2 6 2 2 2 2 68" xfId="46986"/>
    <cellStyle name="Title 2 2 2 2 6 2 2 2 2 69" xfId="46987"/>
    <cellStyle name="Title 2 2 2 2 6 2 2 2 2 7" xfId="46988"/>
    <cellStyle name="Title 2 2 2 2 6 2 2 2 2 70" xfId="46989"/>
    <cellStyle name="Title 2 2 2 2 6 2 2 2 2 71" xfId="46990"/>
    <cellStyle name="Title 2 2 2 2 6 2 2 2 2 72" xfId="46991"/>
    <cellStyle name="Title 2 2 2 2 6 2 2 2 2 73" xfId="46992"/>
    <cellStyle name="Title 2 2 2 2 6 2 2 2 2 74" xfId="46993"/>
    <cellStyle name="Title 2 2 2 2 6 2 2 2 2 8" xfId="46994"/>
    <cellStyle name="Title 2 2 2 2 6 2 2 2 2 9" xfId="46995"/>
    <cellStyle name="Title 2 2 2 2 6 2 2 2 20" xfId="46996"/>
    <cellStyle name="Title 2 2 2 2 6 2 2 2 21" xfId="46997"/>
    <cellStyle name="Title 2 2 2 2 6 2 2 2 22" xfId="46998"/>
    <cellStyle name="Title 2 2 2 2 6 2 2 2 23" xfId="46999"/>
    <cellStyle name="Title 2 2 2 2 6 2 2 2 24" xfId="47000"/>
    <cellStyle name="Title 2 2 2 2 6 2 2 2 25" xfId="47001"/>
    <cellStyle name="Title 2 2 2 2 6 2 2 2 26" xfId="47002"/>
    <cellStyle name="Title 2 2 2 2 6 2 2 2 27" xfId="47003"/>
    <cellStyle name="Title 2 2 2 2 6 2 2 2 28" xfId="47004"/>
    <cellStyle name="Title 2 2 2 2 6 2 2 2 29" xfId="47005"/>
    <cellStyle name="Title 2 2 2 2 6 2 2 2 3" xfId="47006"/>
    <cellStyle name="Title 2 2 2 2 6 2 2 2 3 2" xfId="47007"/>
    <cellStyle name="Title 2 2 2 2 6 2 2 2 30" xfId="47008"/>
    <cellStyle name="Title 2 2 2 2 6 2 2 2 31" xfId="47009"/>
    <cellStyle name="Title 2 2 2 2 6 2 2 2 32" xfId="47010"/>
    <cellStyle name="Title 2 2 2 2 6 2 2 2 33" xfId="47011"/>
    <cellStyle name="Title 2 2 2 2 6 2 2 2 34" xfId="47012"/>
    <cellStyle name="Title 2 2 2 2 6 2 2 2 35" xfId="47013"/>
    <cellStyle name="Title 2 2 2 2 6 2 2 2 36" xfId="47014"/>
    <cellStyle name="Title 2 2 2 2 6 2 2 2 37" xfId="47015"/>
    <cellStyle name="Title 2 2 2 2 6 2 2 2 38" xfId="47016"/>
    <cellStyle name="Title 2 2 2 2 6 2 2 2 39" xfId="47017"/>
    <cellStyle name="Title 2 2 2 2 6 2 2 2 4" xfId="47018"/>
    <cellStyle name="Title 2 2 2 2 6 2 2 2 40" xfId="47019"/>
    <cellStyle name="Title 2 2 2 2 6 2 2 2 41" xfId="47020"/>
    <cellStyle name="Title 2 2 2 2 6 2 2 2 42" xfId="47021"/>
    <cellStyle name="Title 2 2 2 2 6 2 2 2 43" xfId="47022"/>
    <cellStyle name="Title 2 2 2 2 6 2 2 2 44" xfId="47023"/>
    <cellStyle name="Title 2 2 2 2 6 2 2 2 45" xfId="47024"/>
    <cellStyle name="Title 2 2 2 2 6 2 2 2 46" xfId="47025"/>
    <cellStyle name="Title 2 2 2 2 6 2 2 2 47" xfId="47026"/>
    <cellStyle name="Title 2 2 2 2 6 2 2 2 48" xfId="47027"/>
    <cellStyle name="Title 2 2 2 2 6 2 2 2 49" xfId="47028"/>
    <cellStyle name="Title 2 2 2 2 6 2 2 2 5" xfId="47029"/>
    <cellStyle name="Title 2 2 2 2 6 2 2 2 50" xfId="47030"/>
    <cellStyle name="Title 2 2 2 2 6 2 2 2 51" xfId="47031"/>
    <cellStyle name="Title 2 2 2 2 6 2 2 2 52" xfId="47032"/>
    <cellStyle name="Title 2 2 2 2 6 2 2 2 53" xfId="47033"/>
    <cellStyle name="Title 2 2 2 2 6 2 2 2 54" xfId="47034"/>
    <cellStyle name="Title 2 2 2 2 6 2 2 2 55" xfId="47035"/>
    <cellStyle name="Title 2 2 2 2 6 2 2 2 56" xfId="47036"/>
    <cellStyle name="Title 2 2 2 2 6 2 2 2 57" xfId="47037"/>
    <cellStyle name="Title 2 2 2 2 6 2 2 2 58" xfId="47038"/>
    <cellStyle name="Title 2 2 2 2 6 2 2 2 59" xfId="47039"/>
    <cellStyle name="Title 2 2 2 2 6 2 2 2 6" xfId="47040"/>
    <cellStyle name="Title 2 2 2 2 6 2 2 2 60" xfId="47041"/>
    <cellStyle name="Title 2 2 2 2 6 2 2 2 61" xfId="47042"/>
    <cellStyle name="Title 2 2 2 2 6 2 2 2 62" xfId="47043"/>
    <cellStyle name="Title 2 2 2 2 6 2 2 2 63" xfId="47044"/>
    <cellStyle name="Title 2 2 2 2 6 2 2 2 64" xfId="47045"/>
    <cellStyle name="Title 2 2 2 2 6 2 2 2 65" xfId="47046"/>
    <cellStyle name="Title 2 2 2 2 6 2 2 2 66" xfId="47047"/>
    <cellStyle name="Title 2 2 2 2 6 2 2 2 67" xfId="47048"/>
    <cellStyle name="Title 2 2 2 2 6 2 2 2 68" xfId="47049"/>
    <cellStyle name="Title 2 2 2 2 6 2 2 2 69" xfId="47050"/>
    <cellStyle name="Title 2 2 2 2 6 2 2 2 7" xfId="47051"/>
    <cellStyle name="Title 2 2 2 2 6 2 2 2 70" xfId="47052"/>
    <cellStyle name="Title 2 2 2 2 6 2 2 2 71" xfId="47053"/>
    <cellStyle name="Title 2 2 2 2 6 2 2 2 72" xfId="47054"/>
    <cellStyle name="Title 2 2 2 2 6 2 2 2 73" xfId="47055"/>
    <cellStyle name="Title 2 2 2 2 6 2 2 2 74" xfId="47056"/>
    <cellStyle name="Title 2 2 2 2 6 2 2 2 75" xfId="47057"/>
    <cellStyle name="Title 2 2 2 2 6 2 2 2 76" xfId="47058"/>
    <cellStyle name="Title 2 2 2 2 6 2 2 2 77" xfId="47059"/>
    <cellStyle name="Title 2 2 2 2 6 2 2 2 78" xfId="47060"/>
    <cellStyle name="Title 2 2 2 2 6 2 2 2 79" xfId="47061"/>
    <cellStyle name="Title 2 2 2 2 6 2 2 2 8" xfId="47062"/>
    <cellStyle name="Title 2 2 2 2 6 2 2 2 80" xfId="47063"/>
    <cellStyle name="Title 2 2 2 2 6 2 2 2 81" xfId="47064"/>
    <cellStyle name="Title 2 2 2 2 6 2 2 2 82" xfId="47065"/>
    <cellStyle name="Title 2 2 2 2 6 2 2 2 83" xfId="47066"/>
    <cellStyle name="Title 2 2 2 2 6 2 2 2 84" xfId="47067"/>
    <cellStyle name="Title 2 2 2 2 6 2 2 2 85" xfId="47068"/>
    <cellStyle name="Title 2 2 2 2 6 2 2 2 86" xfId="47069"/>
    <cellStyle name="Title 2 2 2 2 6 2 2 2 87" xfId="47070"/>
    <cellStyle name="Title 2 2 2 2 6 2 2 2 88" xfId="47071"/>
    <cellStyle name="Title 2 2 2 2 6 2 2 2 9" xfId="47072"/>
    <cellStyle name="Title 2 2 2 2 6 2 2 20" xfId="47073"/>
    <cellStyle name="Title 2 2 2 2 6 2 2 21" xfId="47074"/>
    <cellStyle name="Title 2 2 2 2 6 2 2 22" xfId="47075"/>
    <cellStyle name="Title 2 2 2 2 6 2 2 23" xfId="47076"/>
    <cellStyle name="Title 2 2 2 2 6 2 2 24" xfId="47077"/>
    <cellStyle name="Title 2 2 2 2 6 2 2 25" xfId="47078"/>
    <cellStyle name="Title 2 2 2 2 6 2 2 26" xfId="47079"/>
    <cellStyle name="Title 2 2 2 2 6 2 2 27" xfId="47080"/>
    <cellStyle name="Title 2 2 2 2 6 2 2 28" xfId="47081"/>
    <cellStyle name="Title 2 2 2 2 6 2 2 29" xfId="47082"/>
    <cellStyle name="Title 2 2 2 2 6 2 2 3" xfId="47083"/>
    <cellStyle name="Title 2 2 2 2 6 2 2 3 2" xfId="47084"/>
    <cellStyle name="Title 2 2 2 2 6 2 2 30" xfId="47085"/>
    <cellStyle name="Title 2 2 2 2 6 2 2 31" xfId="47086"/>
    <cellStyle name="Title 2 2 2 2 6 2 2 32" xfId="47087"/>
    <cellStyle name="Title 2 2 2 2 6 2 2 33" xfId="47088"/>
    <cellStyle name="Title 2 2 2 2 6 2 2 34" xfId="47089"/>
    <cellStyle name="Title 2 2 2 2 6 2 2 35" xfId="47090"/>
    <cellStyle name="Title 2 2 2 2 6 2 2 36" xfId="47091"/>
    <cellStyle name="Title 2 2 2 2 6 2 2 37" xfId="47092"/>
    <cellStyle name="Title 2 2 2 2 6 2 2 38" xfId="47093"/>
    <cellStyle name="Title 2 2 2 2 6 2 2 39" xfId="47094"/>
    <cellStyle name="Title 2 2 2 2 6 2 2 4" xfId="47095"/>
    <cellStyle name="Title 2 2 2 2 6 2 2 40" xfId="47096"/>
    <cellStyle name="Title 2 2 2 2 6 2 2 41" xfId="47097"/>
    <cellStyle name="Title 2 2 2 2 6 2 2 42" xfId="47098"/>
    <cellStyle name="Title 2 2 2 2 6 2 2 43" xfId="47099"/>
    <cellStyle name="Title 2 2 2 2 6 2 2 44" xfId="47100"/>
    <cellStyle name="Title 2 2 2 2 6 2 2 45" xfId="47101"/>
    <cellStyle name="Title 2 2 2 2 6 2 2 46" xfId="47102"/>
    <cellStyle name="Title 2 2 2 2 6 2 2 47" xfId="47103"/>
    <cellStyle name="Title 2 2 2 2 6 2 2 48" xfId="47104"/>
    <cellStyle name="Title 2 2 2 2 6 2 2 49" xfId="47105"/>
    <cellStyle name="Title 2 2 2 2 6 2 2 5" xfId="47106"/>
    <cellStyle name="Title 2 2 2 2 6 2 2 50" xfId="47107"/>
    <cellStyle name="Title 2 2 2 2 6 2 2 51" xfId="47108"/>
    <cellStyle name="Title 2 2 2 2 6 2 2 52" xfId="47109"/>
    <cellStyle name="Title 2 2 2 2 6 2 2 53" xfId="47110"/>
    <cellStyle name="Title 2 2 2 2 6 2 2 54" xfId="47111"/>
    <cellStyle name="Title 2 2 2 2 6 2 2 55" xfId="47112"/>
    <cellStyle name="Title 2 2 2 2 6 2 2 56" xfId="47113"/>
    <cellStyle name="Title 2 2 2 2 6 2 2 57" xfId="47114"/>
    <cellStyle name="Title 2 2 2 2 6 2 2 58" xfId="47115"/>
    <cellStyle name="Title 2 2 2 2 6 2 2 59" xfId="47116"/>
    <cellStyle name="Title 2 2 2 2 6 2 2 6" xfId="47117"/>
    <cellStyle name="Title 2 2 2 2 6 2 2 60" xfId="47118"/>
    <cellStyle name="Title 2 2 2 2 6 2 2 61" xfId="47119"/>
    <cellStyle name="Title 2 2 2 2 6 2 2 62" xfId="47120"/>
    <cellStyle name="Title 2 2 2 2 6 2 2 63" xfId="47121"/>
    <cellStyle name="Title 2 2 2 2 6 2 2 64" xfId="47122"/>
    <cellStyle name="Title 2 2 2 2 6 2 2 65" xfId="47123"/>
    <cellStyle name="Title 2 2 2 2 6 2 2 66" xfId="47124"/>
    <cellStyle name="Title 2 2 2 2 6 2 2 67" xfId="47125"/>
    <cellStyle name="Title 2 2 2 2 6 2 2 68" xfId="47126"/>
    <cellStyle name="Title 2 2 2 2 6 2 2 69" xfId="47127"/>
    <cellStyle name="Title 2 2 2 2 6 2 2 7" xfId="47128"/>
    <cellStyle name="Title 2 2 2 2 6 2 2 70" xfId="47129"/>
    <cellStyle name="Title 2 2 2 2 6 2 2 71" xfId="47130"/>
    <cellStyle name="Title 2 2 2 2 6 2 2 72" xfId="47131"/>
    <cellStyle name="Title 2 2 2 2 6 2 2 73" xfId="47132"/>
    <cellStyle name="Title 2 2 2 2 6 2 2 74" xfId="47133"/>
    <cellStyle name="Title 2 2 2 2 6 2 2 75" xfId="47134"/>
    <cellStyle name="Title 2 2 2 2 6 2 2 76" xfId="47135"/>
    <cellStyle name="Title 2 2 2 2 6 2 2 77" xfId="47136"/>
    <cellStyle name="Title 2 2 2 2 6 2 2 78" xfId="47137"/>
    <cellStyle name="Title 2 2 2 2 6 2 2 79" xfId="47138"/>
    <cellStyle name="Title 2 2 2 2 6 2 2 8" xfId="47139"/>
    <cellStyle name="Title 2 2 2 2 6 2 2 80" xfId="47140"/>
    <cellStyle name="Title 2 2 2 2 6 2 2 81" xfId="47141"/>
    <cellStyle name="Title 2 2 2 2 6 2 2 82" xfId="47142"/>
    <cellStyle name="Title 2 2 2 2 6 2 2 83" xfId="47143"/>
    <cellStyle name="Title 2 2 2 2 6 2 2 84" xfId="47144"/>
    <cellStyle name="Title 2 2 2 2 6 2 2 85" xfId="47145"/>
    <cellStyle name="Title 2 2 2 2 6 2 2 86" xfId="47146"/>
    <cellStyle name="Title 2 2 2 2 6 2 2 87" xfId="47147"/>
    <cellStyle name="Title 2 2 2 2 6 2 2 88" xfId="47148"/>
    <cellStyle name="Title 2 2 2 2 6 2 2 9" xfId="47149"/>
    <cellStyle name="Title 2 2 2 2 6 2 20" xfId="47150"/>
    <cellStyle name="Title 2 2 2 2 6 2 21" xfId="47151"/>
    <cellStyle name="Title 2 2 2 2 6 2 22" xfId="47152"/>
    <cellStyle name="Title 2 2 2 2 6 2 23" xfId="47153"/>
    <cellStyle name="Title 2 2 2 2 6 2 24" xfId="47154"/>
    <cellStyle name="Title 2 2 2 2 6 2 25" xfId="47155"/>
    <cellStyle name="Title 2 2 2 2 6 2 26" xfId="47156"/>
    <cellStyle name="Title 2 2 2 2 6 2 27" xfId="47157"/>
    <cellStyle name="Title 2 2 2 2 6 2 28" xfId="47158"/>
    <cellStyle name="Title 2 2 2 2 6 2 29" xfId="47159"/>
    <cellStyle name="Title 2 2 2 2 6 2 3" xfId="47160"/>
    <cellStyle name="Title 2 2 2 2 6 2 30" xfId="47161"/>
    <cellStyle name="Title 2 2 2 2 6 2 31" xfId="47162"/>
    <cellStyle name="Title 2 2 2 2 6 2 32" xfId="47163"/>
    <cellStyle name="Title 2 2 2 2 6 2 33" xfId="47164"/>
    <cellStyle name="Title 2 2 2 2 6 2 34" xfId="47165"/>
    <cellStyle name="Title 2 2 2 2 6 2 35" xfId="47166"/>
    <cellStyle name="Title 2 2 2 2 6 2 36" xfId="47167"/>
    <cellStyle name="Title 2 2 2 2 6 2 37" xfId="47168"/>
    <cellStyle name="Title 2 2 2 2 6 2 38" xfId="47169"/>
    <cellStyle name="Title 2 2 2 2 6 2 39" xfId="47170"/>
    <cellStyle name="Title 2 2 2 2 6 2 4" xfId="47171"/>
    <cellStyle name="Title 2 2 2 2 6 2 40" xfId="47172"/>
    <cellStyle name="Title 2 2 2 2 6 2 41" xfId="47173"/>
    <cellStyle name="Title 2 2 2 2 6 2 42" xfId="47174"/>
    <cellStyle name="Title 2 2 2 2 6 2 43" xfId="47175"/>
    <cellStyle name="Title 2 2 2 2 6 2 44" xfId="47176"/>
    <cellStyle name="Title 2 2 2 2 6 2 45" xfId="47177"/>
    <cellStyle name="Title 2 2 2 2 6 2 46" xfId="47178"/>
    <cellStyle name="Title 2 2 2 2 6 2 47" xfId="47179"/>
    <cellStyle name="Title 2 2 2 2 6 2 48" xfId="47180"/>
    <cellStyle name="Title 2 2 2 2 6 2 49" xfId="47181"/>
    <cellStyle name="Title 2 2 2 2 6 2 5" xfId="47182"/>
    <cellStyle name="Title 2 2 2 2 6 2 50" xfId="47183"/>
    <cellStyle name="Title 2 2 2 2 6 2 51" xfId="47184"/>
    <cellStyle name="Title 2 2 2 2 6 2 52" xfId="47185"/>
    <cellStyle name="Title 2 2 2 2 6 2 53" xfId="47186"/>
    <cellStyle name="Title 2 2 2 2 6 2 54" xfId="47187"/>
    <cellStyle name="Title 2 2 2 2 6 2 55" xfId="47188"/>
    <cellStyle name="Title 2 2 2 2 6 2 56" xfId="47189"/>
    <cellStyle name="Title 2 2 2 2 6 2 57" xfId="47190"/>
    <cellStyle name="Title 2 2 2 2 6 2 58" xfId="47191"/>
    <cellStyle name="Title 2 2 2 2 6 2 59" xfId="47192"/>
    <cellStyle name="Title 2 2 2 2 6 2 6" xfId="47193"/>
    <cellStyle name="Title 2 2 2 2 6 2 60" xfId="47194"/>
    <cellStyle name="Title 2 2 2 2 6 2 61" xfId="47195"/>
    <cellStyle name="Title 2 2 2 2 6 2 62" xfId="47196"/>
    <cellStyle name="Title 2 2 2 2 6 2 63" xfId="47197"/>
    <cellStyle name="Title 2 2 2 2 6 2 64" xfId="47198"/>
    <cellStyle name="Title 2 2 2 2 6 2 65" xfId="47199"/>
    <cellStyle name="Title 2 2 2 2 6 2 66" xfId="47200"/>
    <cellStyle name="Title 2 2 2 2 6 2 67" xfId="47201"/>
    <cellStyle name="Title 2 2 2 2 6 2 68" xfId="47202"/>
    <cellStyle name="Title 2 2 2 2 6 2 69" xfId="47203"/>
    <cellStyle name="Title 2 2 2 2 6 2 7" xfId="47204"/>
    <cellStyle name="Title 2 2 2 2 6 2 70" xfId="47205"/>
    <cellStyle name="Title 2 2 2 2 6 2 71" xfId="47206"/>
    <cellStyle name="Title 2 2 2 2 6 2 72" xfId="47207"/>
    <cellStyle name="Title 2 2 2 2 6 2 73" xfId="47208"/>
    <cellStyle name="Title 2 2 2 2 6 2 74" xfId="47209"/>
    <cellStyle name="Title 2 2 2 2 6 2 75" xfId="47210"/>
    <cellStyle name="Title 2 2 2 2 6 2 76" xfId="47211"/>
    <cellStyle name="Title 2 2 2 2 6 2 77" xfId="47212"/>
    <cellStyle name="Title 2 2 2 2 6 2 78" xfId="47213"/>
    <cellStyle name="Title 2 2 2 2 6 2 79" xfId="47214"/>
    <cellStyle name="Title 2 2 2 2 6 2 8" xfId="47215"/>
    <cellStyle name="Title 2 2 2 2 6 2 80" xfId="47216"/>
    <cellStyle name="Title 2 2 2 2 6 2 81" xfId="47217"/>
    <cellStyle name="Title 2 2 2 2 6 2 82" xfId="47218"/>
    <cellStyle name="Title 2 2 2 2 6 2 83" xfId="47219"/>
    <cellStyle name="Title 2 2 2 2 6 2 84" xfId="47220"/>
    <cellStyle name="Title 2 2 2 2 6 2 85" xfId="47221"/>
    <cellStyle name="Title 2 2 2 2 6 2 86" xfId="47222"/>
    <cellStyle name="Title 2 2 2 2 6 2 87" xfId="47223"/>
    <cellStyle name="Title 2 2 2 2 6 2 88" xfId="47224"/>
    <cellStyle name="Title 2 2 2 2 6 2 89" xfId="47225"/>
    <cellStyle name="Title 2 2 2 2 6 2 9" xfId="47226"/>
    <cellStyle name="Title 2 2 2 2 6 2 90" xfId="47227"/>
    <cellStyle name="Title 2 2 2 2 6 2 91" xfId="47228"/>
    <cellStyle name="Title 2 2 2 2 6 2 92" xfId="47229"/>
    <cellStyle name="Title 2 2 2 2 6 2 93" xfId="47230"/>
    <cellStyle name="Title 2 2 2 2 6 2 94" xfId="47231"/>
    <cellStyle name="Title 2 2 2 2 6 2 95" xfId="47232"/>
    <cellStyle name="Title 2 2 2 2 6 2 96" xfId="47233"/>
    <cellStyle name="Title 2 2 2 2 6 2 97" xfId="47234"/>
    <cellStyle name="Title 2 2 2 2 6 2 98" xfId="47235"/>
    <cellStyle name="Title 2 2 2 2 6 20" xfId="47236"/>
    <cellStyle name="Title 2 2 2 2 6 21" xfId="47237"/>
    <cellStyle name="Title 2 2 2 2 6 22" xfId="47238"/>
    <cellStyle name="Title 2 2 2 2 6 23" xfId="47239"/>
    <cellStyle name="Title 2 2 2 2 6 24" xfId="47240"/>
    <cellStyle name="Title 2 2 2 2 6 25" xfId="47241"/>
    <cellStyle name="Title 2 2 2 2 6 25 2" xfId="47242"/>
    <cellStyle name="Title 2 2 2 2 6 26" xfId="47243"/>
    <cellStyle name="Title 2 2 2 2 6 27" xfId="47244"/>
    <cellStyle name="Title 2 2 2 2 6 28" xfId="47245"/>
    <cellStyle name="Title 2 2 2 2 6 29" xfId="47246"/>
    <cellStyle name="Title 2 2 2 2 6 3" xfId="47247"/>
    <cellStyle name="Title 2 2 2 2 6 30" xfId="47248"/>
    <cellStyle name="Title 2 2 2 2 6 31" xfId="47249"/>
    <cellStyle name="Title 2 2 2 2 6 32" xfId="47250"/>
    <cellStyle name="Title 2 2 2 2 6 33" xfId="47251"/>
    <cellStyle name="Title 2 2 2 2 6 34" xfId="47252"/>
    <cellStyle name="Title 2 2 2 2 6 35" xfId="47253"/>
    <cellStyle name="Title 2 2 2 2 6 36" xfId="47254"/>
    <cellStyle name="Title 2 2 2 2 6 37" xfId="47255"/>
    <cellStyle name="Title 2 2 2 2 6 38" xfId="47256"/>
    <cellStyle name="Title 2 2 2 2 6 39" xfId="47257"/>
    <cellStyle name="Title 2 2 2 2 6 4" xfId="47258"/>
    <cellStyle name="Title 2 2 2 2 6 4 10" xfId="47259"/>
    <cellStyle name="Title 2 2 2 2 6 4 11" xfId="47260"/>
    <cellStyle name="Title 2 2 2 2 6 4 12" xfId="47261"/>
    <cellStyle name="Title 2 2 2 2 6 4 13" xfId="47262"/>
    <cellStyle name="Title 2 2 2 2 6 4 14" xfId="47263"/>
    <cellStyle name="Title 2 2 2 2 6 4 15" xfId="47264"/>
    <cellStyle name="Title 2 2 2 2 6 4 16" xfId="47265"/>
    <cellStyle name="Title 2 2 2 2 6 4 17" xfId="47266"/>
    <cellStyle name="Title 2 2 2 2 6 4 18" xfId="47267"/>
    <cellStyle name="Title 2 2 2 2 6 4 19" xfId="47268"/>
    <cellStyle name="Title 2 2 2 2 6 4 2" xfId="47269"/>
    <cellStyle name="Title 2 2 2 2 6 4 2 10" xfId="47270"/>
    <cellStyle name="Title 2 2 2 2 6 4 2 11" xfId="47271"/>
    <cellStyle name="Title 2 2 2 2 6 4 2 12" xfId="47272"/>
    <cellStyle name="Title 2 2 2 2 6 4 2 13" xfId="47273"/>
    <cellStyle name="Title 2 2 2 2 6 4 2 14" xfId="47274"/>
    <cellStyle name="Title 2 2 2 2 6 4 2 15" xfId="47275"/>
    <cellStyle name="Title 2 2 2 2 6 4 2 16" xfId="47276"/>
    <cellStyle name="Title 2 2 2 2 6 4 2 17" xfId="47277"/>
    <cellStyle name="Title 2 2 2 2 6 4 2 18" xfId="47278"/>
    <cellStyle name="Title 2 2 2 2 6 4 2 19" xfId="47279"/>
    <cellStyle name="Title 2 2 2 2 6 4 2 2" xfId="47280"/>
    <cellStyle name="Title 2 2 2 2 6 4 2 2 2" xfId="47281"/>
    <cellStyle name="Title 2 2 2 2 6 4 2 20" xfId="47282"/>
    <cellStyle name="Title 2 2 2 2 6 4 2 21" xfId="47283"/>
    <cellStyle name="Title 2 2 2 2 6 4 2 22" xfId="47284"/>
    <cellStyle name="Title 2 2 2 2 6 4 2 23" xfId="47285"/>
    <cellStyle name="Title 2 2 2 2 6 4 2 24" xfId="47286"/>
    <cellStyle name="Title 2 2 2 2 6 4 2 25" xfId="47287"/>
    <cellStyle name="Title 2 2 2 2 6 4 2 26" xfId="47288"/>
    <cellStyle name="Title 2 2 2 2 6 4 2 27" xfId="47289"/>
    <cellStyle name="Title 2 2 2 2 6 4 2 28" xfId="47290"/>
    <cellStyle name="Title 2 2 2 2 6 4 2 29" xfId="47291"/>
    <cellStyle name="Title 2 2 2 2 6 4 2 3" xfId="47292"/>
    <cellStyle name="Title 2 2 2 2 6 4 2 30" xfId="47293"/>
    <cellStyle name="Title 2 2 2 2 6 4 2 31" xfId="47294"/>
    <cellStyle name="Title 2 2 2 2 6 4 2 32" xfId="47295"/>
    <cellStyle name="Title 2 2 2 2 6 4 2 33" xfId="47296"/>
    <cellStyle name="Title 2 2 2 2 6 4 2 34" xfId="47297"/>
    <cellStyle name="Title 2 2 2 2 6 4 2 35" xfId="47298"/>
    <cellStyle name="Title 2 2 2 2 6 4 2 36" xfId="47299"/>
    <cellStyle name="Title 2 2 2 2 6 4 2 37" xfId="47300"/>
    <cellStyle name="Title 2 2 2 2 6 4 2 38" xfId="47301"/>
    <cellStyle name="Title 2 2 2 2 6 4 2 39" xfId="47302"/>
    <cellStyle name="Title 2 2 2 2 6 4 2 4" xfId="47303"/>
    <cellStyle name="Title 2 2 2 2 6 4 2 40" xfId="47304"/>
    <cellStyle name="Title 2 2 2 2 6 4 2 41" xfId="47305"/>
    <cellStyle name="Title 2 2 2 2 6 4 2 42" xfId="47306"/>
    <cellStyle name="Title 2 2 2 2 6 4 2 43" xfId="47307"/>
    <cellStyle name="Title 2 2 2 2 6 4 2 44" xfId="47308"/>
    <cellStyle name="Title 2 2 2 2 6 4 2 45" xfId="47309"/>
    <cellStyle name="Title 2 2 2 2 6 4 2 46" xfId="47310"/>
    <cellStyle name="Title 2 2 2 2 6 4 2 47" xfId="47311"/>
    <cellStyle name="Title 2 2 2 2 6 4 2 48" xfId="47312"/>
    <cellStyle name="Title 2 2 2 2 6 4 2 49" xfId="47313"/>
    <cellStyle name="Title 2 2 2 2 6 4 2 5" xfId="47314"/>
    <cellStyle name="Title 2 2 2 2 6 4 2 50" xfId="47315"/>
    <cellStyle name="Title 2 2 2 2 6 4 2 51" xfId="47316"/>
    <cellStyle name="Title 2 2 2 2 6 4 2 52" xfId="47317"/>
    <cellStyle name="Title 2 2 2 2 6 4 2 53" xfId="47318"/>
    <cellStyle name="Title 2 2 2 2 6 4 2 54" xfId="47319"/>
    <cellStyle name="Title 2 2 2 2 6 4 2 55" xfId="47320"/>
    <cellStyle name="Title 2 2 2 2 6 4 2 56" xfId="47321"/>
    <cellStyle name="Title 2 2 2 2 6 4 2 57" xfId="47322"/>
    <cellStyle name="Title 2 2 2 2 6 4 2 58" xfId="47323"/>
    <cellStyle name="Title 2 2 2 2 6 4 2 59" xfId="47324"/>
    <cellStyle name="Title 2 2 2 2 6 4 2 6" xfId="47325"/>
    <cellStyle name="Title 2 2 2 2 6 4 2 60" xfId="47326"/>
    <cellStyle name="Title 2 2 2 2 6 4 2 61" xfId="47327"/>
    <cellStyle name="Title 2 2 2 2 6 4 2 62" xfId="47328"/>
    <cellStyle name="Title 2 2 2 2 6 4 2 63" xfId="47329"/>
    <cellStyle name="Title 2 2 2 2 6 4 2 64" xfId="47330"/>
    <cellStyle name="Title 2 2 2 2 6 4 2 65" xfId="47331"/>
    <cellStyle name="Title 2 2 2 2 6 4 2 66" xfId="47332"/>
    <cellStyle name="Title 2 2 2 2 6 4 2 67" xfId="47333"/>
    <cellStyle name="Title 2 2 2 2 6 4 2 68" xfId="47334"/>
    <cellStyle name="Title 2 2 2 2 6 4 2 69" xfId="47335"/>
    <cellStyle name="Title 2 2 2 2 6 4 2 7" xfId="47336"/>
    <cellStyle name="Title 2 2 2 2 6 4 2 70" xfId="47337"/>
    <cellStyle name="Title 2 2 2 2 6 4 2 71" xfId="47338"/>
    <cellStyle name="Title 2 2 2 2 6 4 2 72" xfId="47339"/>
    <cellStyle name="Title 2 2 2 2 6 4 2 73" xfId="47340"/>
    <cellStyle name="Title 2 2 2 2 6 4 2 74" xfId="47341"/>
    <cellStyle name="Title 2 2 2 2 6 4 2 8" xfId="47342"/>
    <cellStyle name="Title 2 2 2 2 6 4 2 9" xfId="47343"/>
    <cellStyle name="Title 2 2 2 2 6 4 20" xfId="47344"/>
    <cellStyle name="Title 2 2 2 2 6 4 21" xfId="47345"/>
    <cellStyle name="Title 2 2 2 2 6 4 22" xfId="47346"/>
    <cellStyle name="Title 2 2 2 2 6 4 23" xfId="47347"/>
    <cellStyle name="Title 2 2 2 2 6 4 24" xfId="47348"/>
    <cellStyle name="Title 2 2 2 2 6 4 25" xfId="47349"/>
    <cellStyle name="Title 2 2 2 2 6 4 26" xfId="47350"/>
    <cellStyle name="Title 2 2 2 2 6 4 27" xfId="47351"/>
    <cellStyle name="Title 2 2 2 2 6 4 28" xfId="47352"/>
    <cellStyle name="Title 2 2 2 2 6 4 29" xfId="47353"/>
    <cellStyle name="Title 2 2 2 2 6 4 3" xfId="47354"/>
    <cellStyle name="Title 2 2 2 2 6 4 3 2" xfId="47355"/>
    <cellStyle name="Title 2 2 2 2 6 4 30" xfId="47356"/>
    <cellStyle name="Title 2 2 2 2 6 4 31" xfId="47357"/>
    <cellStyle name="Title 2 2 2 2 6 4 32" xfId="47358"/>
    <cellStyle name="Title 2 2 2 2 6 4 33" xfId="47359"/>
    <cellStyle name="Title 2 2 2 2 6 4 34" xfId="47360"/>
    <cellStyle name="Title 2 2 2 2 6 4 35" xfId="47361"/>
    <cellStyle name="Title 2 2 2 2 6 4 36" xfId="47362"/>
    <cellStyle name="Title 2 2 2 2 6 4 37" xfId="47363"/>
    <cellStyle name="Title 2 2 2 2 6 4 38" xfId="47364"/>
    <cellStyle name="Title 2 2 2 2 6 4 39" xfId="47365"/>
    <cellStyle name="Title 2 2 2 2 6 4 4" xfId="47366"/>
    <cellStyle name="Title 2 2 2 2 6 4 40" xfId="47367"/>
    <cellStyle name="Title 2 2 2 2 6 4 41" xfId="47368"/>
    <cellStyle name="Title 2 2 2 2 6 4 42" xfId="47369"/>
    <cellStyle name="Title 2 2 2 2 6 4 43" xfId="47370"/>
    <cellStyle name="Title 2 2 2 2 6 4 44" xfId="47371"/>
    <cellStyle name="Title 2 2 2 2 6 4 45" xfId="47372"/>
    <cellStyle name="Title 2 2 2 2 6 4 46" xfId="47373"/>
    <cellStyle name="Title 2 2 2 2 6 4 47" xfId="47374"/>
    <cellStyle name="Title 2 2 2 2 6 4 48" xfId="47375"/>
    <cellStyle name="Title 2 2 2 2 6 4 49" xfId="47376"/>
    <cellStyle name="Title 2 2 2 2 6 4 5" xfId="47377"/>
    <cellStyle name="Title 2 2 2 2 6 4 50" xfId="47378"/>
    <cellStyle name="Title 2 2 2 2 6 4 51" xfId="47379"/>
    <cellStyle name="Title 2 2 2 2 6 4 52" xfId="47380"/>
    <cellStyle name="Title 2 2 2 2 6 4 53" xfId="47381"/>
    <cellStyle name="Title 2 2 2 2 6 4 54" xfId="47382"/>
    <cellStyle name="Title 2 2 2 2 6 4 55" xfId="47383"/>
    <cellStyle name="Title 2 2 2 2 6 4 56" xfId="47384"/>
    <cellStyle name="Title 2 2 2 2 6 4 57" xfId="47385"/>
    <cellStyle name="Title 2 2 2 2 6 4 58" xfId="47386"/>
    <cellStyle name="Title 2 2 2 2 6 4 59" xfId="47387"/>
    <cellStyle name="Title 2 2 2 2 6 4 6" xfId="47388"/>
    <cellStyle name="Title 2 2 2 2 6 4 60" xfId="47389"/>
    <cellStyle name="Title 2 2 2 2 6 4 61" xfId="47390"/>
    <cellStyle name="Title 2 2 2 2 6 4 62" xfId="47391"/>
    <cellStyle name="Title 2 2 2 2 6 4 63" xfId="47392"/>
    <cellStyle name="Title 2 2 2 2 6 4 64" xfId="47393"/>
    <cellStyle name="Title 2 2 2 2 6 4 65" xfId="47394"/>
    <cellStyle name="Title 2 2 2 2 6 4 66" xfId="47395"/>
    <cellStyle name="Title 2 2 2 2 6 4 67" xfId="47396"/>
    <cellStyle name="Title 2 2 2 2 6 4 68" xfId="47397"/>
    <cellStyle name="Title 2 2 2 2 6 4 69" xfId="47398"/>
    <cellStyle name="Title 2 2 2 2 6 4 7" xfId="47399"/>
    <cellStyle name="Title 2 2 2 2 6 4 70" xfId="47400"/>
    <cellStyle name="Title 2 2 2 2 6 4 71" xfId="47401"/>
    <cellStyle name="Title 2 2 2 2 6 4 72" xfId="47402"/>
    <cellStyle name="Title 2 2 2 2 6 4 73" xfId="47403"/>
    <cellStyle name="Title 2 2 2 2 6 4 74" xfId="47404"/>
    <cellStyle name="Title 2 2 2 2 6 4 8" xfId="47405"/>
    <cellStyle name="Title 2 2 2 2 6 4 9" xfId="47406"/>
    <cellStyle name="Title 2 2 2 2 6 40" xfId="47407"/>
    <cellStyle name="Title 2 2 2 2 6 41" xfId="47408"/>
    <cellStyle name="Title 2 2 2 2 6 42" xfId="47409"/>
    <cellStyle name="Title 2 2 2 2 6 43" xfId="47410"/>
    <cellStyle name="Title 2 2 2 2 6 44" xfId="47411"/>
    <cellStyle name="Title 2 2 2 2 6 45" xfId="47412"/>
    <cellStyle name="Title 2 2 2 2 6 46" xfId="47413"/>
    <cellStyle name="Title 2 2 2 2 6 47" xfId="47414"/>
    <cellStyle name="Title 2 2 2 2 6 48" xfId="47415"/>
    <cellStyle name="Title 2 2 2 2 6 49" xfId="47416"/>
    <cellStyle name="Title 2 2 2 2 6 5" xfId="47417"/>
    <cellStyle name="Title 2 2 2 2 6 50" xfId="47418"/>
    <cellStyle name="Title 2 2 2 2 6 51" xfId="47419"/>
    <cellStyle name="Title 2 2 2 2 6 52" xfId="47420"/>
    <cellStyle name="Title 2 2 2 2 6 53" xfId="47421"/>
    <cellStyle name="Title 2 2 2 2 6 54" xfId="47422"/>
    <cellStyle name="Title 2 2 2 2 6 55" xfId="47423"/>
    <cellStyle name="Title 2 2 2 2 6 56" xfId="47424"/>
    <cellStyle name="Title 2 2 2 2 6 57" xfId="47425"/>
    <cellStyle name="Title 2 2 2 2 6 58" xfId="47426"/>
    <cellStyle name="Title 2 2 2 2 6 59" xfId="47427"/>
    <cellStyle name="Title 2 2 2 2 6 6" xfId="47428"/>
    <cellStyle name="Title 2 2 2 2 6 60" xfId="47429"/>
    <cellStyle name="Title 2 2 2 2 6 61" xfId="47430"/>
    <cellStyle name="Title 2 2 2 2 6 62" xfId="47431"/>
    <cellStyle name="Title 2 2 2 2 6 63" xfId="47432"/>
    <cellStyle name="Title 2 2 2 2 6 64" xfId="47433"/>
    <cellStyle name="Title 2 2 2 2 6 65" xfId="47434"/>
    <cellStyle name="Title 2 2 2 2 6 66" xfId="47435"/>
    <cellStyle name="Title 2 2 2 2 6 67" xfId="47436"/>
    <cellStyle name="Title 2 2 2 2 6 68" xfId="47437"/>
    <cellStyle name="Title 2 2 2 2 6 69" xfId="47438"/>
    <cellStyle name="Title 2 2 2 2 6 7" xfId="47439"/>
    <cellStyle name="Title 2 2 2 2 6 70" xfId="47440"/>
    <cellStyle name="Title 2 2 2 2 6 71" xfId="47441"/>
    <cellStyle name="Title 2 2 2 2 6 72" xfId="47442"/>
    <cellStyle name="Title 2 2 2 2 6 73" xfId="47443"/>
    <cellStyle name="Title 2 2 2 2 6 74" xfId="47444"/>
    <cellStyle name="Title 2 2 2 2 6 75" xfId="47445"/>
    <cellStyle name="Title 2 2 2 2 6 76" xfId="47446"/>
    <cellStyle name="Title 2 2 2 2 6 77" xfId="47447"/>
    <cellStyle name="Title 2 2 2 2 6 78" xfId="47448"/>
    <cellStyle name="Title 2 2 2 2 6 79" xfId="47449"/>
    <cellStyle name="Title 2 2 2 2 6 8" xfId="47450"/>
    <cellStyle name="Title 2 2 2 2 6 80" xfId="47451"/>
    <cellStyle name="Title 2 2 2 2 6 81" xfId="47452"/>
    <cellStyle name="Title 2 2 2 2 6 82" xfId="47453"/>
    <cellStyle name="Title 2 2 2 2 6 83" xfId="47454"/>
    <cellStyle name="Title 2 2 2 2 6 84" xfId="47455"/>
    <cellStyle name="Title 2 2 2 2 6 85" xfId="47456"/>
    <cellStyle name="Title 2 2 2 2 6 86" xfId="47457"/>
    <cellStyle name="Title 2 2 2 2 6 87" xfId="47458"/>
    <cellStyle name="Title 2 2 2 2 6 88" xfId="47459"/>
    <cellStyle name="Title 2 2 2 2 6 89" xfId="47460"/>
    <cellStyle name="Title 2 2 2 2 6 9" xfId="47461"/>
    <cellStyle name="Title 2 2 2 2 6 90" xfId="47462"/>
    <cellStyle name="Title 2 2 2 2 6 91" xfId="47463"/>
    <cellStyle name="Title 2 2 2 2 6 92" xfId="47464"/>
    <cellStyle name="Title 2 2 2 2 6 93" xfId="47465"/>
    <cellStyle name="Title 2 2 2 2 6 94" xfId="47466"/>
    <cellStyle name="Title 2 2 2 2 6 95" xfId="47467"/>
    <cellStyle name="Title 2 2 2 2 6 96" xfId="47468"/>
    <cellStyle name="Title 2 2 2 2 6 97" xfId="47469"/>
    <cellStyle name="Title 2 2 2 2 6 98" xfId="47470"/>
    <cellStyle name="Title 2 2 2 2 6 99" xfId="47471"/>
    <cellStyle name="Title 2 2 2 2 60" xfId="47472"/>
    <cellStyle name="Title 2 2 2 2 60 2" xfId="47473"/>
    <cellStyle name="Title 2 2 2 2 61" xfId="47474"/>
    <cellStyle name="Title 2 2 2 2 61 2" xfId="47475"/>
    <cellStyle name="Title 2 2 2 2 62" xfId="47476"/>
    <cellStyle name="Title 2 2 2 2 62 2" xfId="47477"/>
    <cellStyle name="Title 2 2 2 2 63" xfId="47478"/>
    <cellStyle name="Title 2 2 2 2 63 2" xfId="47479"/>
    <cellStyle name="Title 2 2 2 2 64" xfId="47480"/>
    <cellStyle name="Title 2 2 2 2 64 2" xfId="47481"/>
    <cellStyle name="Title 2 2 2 2 65" xfId="47482"/>
    <cellStyle name="Title 2 2 2 2 65 2" xfId="47483"/>
    <cellStyle name="Title 2 2 2 2 66" xfId="47484"/>
    <cellStyle name="Title 2 2 2 2 66 2" xfId="47485"/>
    <cellStyle name="Title 2 2 2 2 67" xfId="47486"/>
    <cellStyle name="Title 2 2 2 2 67 2" xfId="47487"/>
    <cellStyle name="Title 2 2 2 2 68" xfId="47488"/>
    <cellStyle name="Title 2 2 2 2 68 2" xfId="47489"/>
    <cellStyle name="Title 2 2 2 2 69" xfId="47490"/>
    <cellStyle name="Title 2 2 2 2 69 2" xfId="47491"/>
    <cellStyle name="Title 2 2 2 2 7" xfId="47492"/>
    <cellStyle name="Title 2 2 2 2 7 10" xfId="47493"/>
    <cellStyle name="Title 2 2 2 2 7 10 2" xfId="47494"/>
    <cellStyle name="Title 2 2 2 2 7 100" xfId="47495"/>
    <cellStyle name="Title 2 2 2 2 7 101" xfId="47496"/>
    <cellStyle name="Title 2 2 2 2 7 102" xfId="47497"/>
    <cellStyle name="Title 2 2 2 2 7 103" xfId="47498"/>
    <cellStyle name="Title 2 2 2 2 7 104" xfId="47499"/>
    <cellStyle name="Title 2 2 2 2 7 105" xfId="47500"/>
    <cellStyle name="Title 2 2 2 2 7 106" xfId="47501"/>
    <cellStyle name="Title 2 2 2 2 7 107" xfId="47502"/>
    <cellStyle name="Title 2 2 2 2 7 108" xfId="47503"/>
    <cellStyle name="Title 2 2 2 2 7 109" xfId="47504"/>
    <cellStyle name="Title 2 2 2 2 7 11" xfId="47505"/>
    <cellStyle name="Title 2 2 2 2 7 11 2" xfId="47506"/>
    <cellStyle name="Title 2 2 2 2 7 12" xfId="47507"/>
    <cellStyle name="Title 2 2 2 2 7 12 2" xfId="47508"/>
    <cellStyle name="Title 2 2 2 2 7 13" xfId="47509"/>
    <cellStyle name="Title 2 2 2 2 7 13 2" xfId="47510"/>
    <cellStyle name="Title 2 2 2 2 7 14" xfId="47511"/>
    <cellStyle name="Title 2 2 2 2 7 14 2" xfId="47512"/>
    <cellStyle name="Title 2 2 2 2 7 15" xfId="47513"/>
    <cellStyle name="Title 2 2 2 2 7 15 2" xfId="47514"/>
    <cellStyle name="Title 2 2 2 2 7 16" xfId="47515"/>
    <cellStyle name="Title 2 2 2 2 7 16 2" xfId="47516"/>
    <cellStyle name="Title 2 2 2 2 7 17" xfId="47517"/>
    <cellStyle name="Title 2 2 2 2 7 17 2" xfId="47518"/>
    <cellStyle name="Title 2 2 2 2 7 18" xfId="47519"/>
    <cellStyle name="Title 2 2 2 2 7 18 2" xfId="47520"/>
    <cellStyle name="Title 2 2 2 2 7 19" xfId="47521"/>
    <cellStyle name="Title 2 2 2 2 7 19 2" xfId="47522"/>
    <cellStyle name="Title 2 2 2 2 7 2" xfId="47523"/>
    <cellStyle name="Title 2 2 2 2 7 2 10" xfId="47524"/>
    <cellStyle name="Title 2 2 2 2 7 2 11" xfId="47525"/>
    <cellStyle name="Title 2 2 2 2 7 2 12" xfId="47526"/>
    <cellStyle name="Title 2 2 2 2 7 2 13" xfId="47527"/>
    <cellStyle name="Title 2 2 2 2 7 2 14" xfId="47528"/>
    <cellStyle name="Title 2 2 2 2 7 2 15" xfId="47529"/>
    <cellStyle name="Title 2 2 2 2 7 2 16" xfId="47530"/>
    <cellStyle name="Title 2 2 2 2 7 2 17" xfId="47531"/>
    <cellStyle name="Title 2 2 2 2 7 2 18" xfId="47532"/>
    <cellStyle name="Title 2 2 2 2 7 2 19" xfId="47533"/>
    <cellStyle name="Title 2 2 2 2 7 2 2" xfId="47534"/>
    <cellStyle name="Title 2 2 2 2 7 2 2 10" xfId="47535"/>
    <cellStyle name="Title 2 2 2 2 7 2 2 11" xfId="47536"/>
    <cellStyle name="Title 2 2 2 2 7 2 2 12" xfId="47537"/>
    <cellStyle name="Title 2 2 2 2 7 2 2 13" xfId="47538"/>
    <cellStyle name="Title 2 2 2 2 7 2 2 14" xfId="47539"/>
    <cellStyle name="Title 2 2 2 2 7 2 2 15" xfId="47540"/>
    <cellStyle name="Title 2 2 2 2 7 2 2 16" xfId="47541"/>
    <cellStyle name="Title 2 2 2 2 7 2 2 17" xfId="47542"/>
    <cellStyle name="Title 2 2 2 2 7 2 2 18" xfId="47543"/>
    <cellStyle name="Title 2 2 2 2 7 2 2 19" xfId="47544"/>
    <cellStyle name="Title 2 2 2 2 7 2 2 2" xfId="47545"/>
    <cellStyle name="Title 2 2 2 2 7 2 2 2 10" xfId="47546"/>
    <cellStyle name="Title 2 2 2 2 7 2 2 2 11" xfId="47547"/>
    <cellStyle name="Title 2 2 2 2 7 2 2 2 12" xfId="47548"/>
    <cellStyle name="Title 2 2 2 2 7 2 2 2 13" xfId="47549"/>
    <cellStyle name="Title 2 2 2 2 7 2 2 2 14" xfId="47550"/>
    <cellStyle name="Title 2 2 2 2 7 2 2 2 15" xfId="47551"/>
    <cellStyle name="Title 2 2 2 2 7 2 2 2 16" xfId="47552"/>
    <cellStyle name="Title 2 2 2 2 7 2 2 2 17" xfId="47553"/>
    <cellStyle name="Title 2 2 2 2 7 2 2 2 18" xfId="47554"/>
    <cellStyle name="Title 2 2 2 2 7 2 2 2 19" xfId="47555"/>
    <cellStyle name="Title 2 2 2 2 7 2 2 2 2" xfId="47556"/>
    <cellStyle name="Title 2 2 2 2 7 2 2 2 2 10" xfId="47557"/>
    <cellStyle name="Title 2 2 2 2 7 2 2 2 2 11" xfId="47558"/>
    <cellStyle name="Title 2 2 2 2 7 2 2 2 2 12" xfId="47559"/>
    <cellStyle name="Title 2 2 2 2 7 2 2 2 2 13" xfId="47560"/>
    <cellStyle name="Title 2 2 2 2 7 2 2 2 2 14" xfId="47561"/>
    <cellStyle name="Title 2 2 2 2 7 2 2 2 2 15" xfId="47562"/>
    <cellStyle name="Title 2 2 2 2 7 2 2 2 2 16" xfId="47563"/>
    <cellStyle name="Title 2 2 2 2 7 2 2 2 2 17" xfId="47564"/>
    <cellStyle name="Title 2 2 2 2 7 2 2 2 2 18" xfId="47565"/>
    <cellStyle name="Title 2 2 2 2 7 2 2 2 2 19" xfId="47566"/>
    <cellStyle name="Title 2 2 2 2 7 2 2 2 2 2" xfId="47567"/>
    <cellStyle name="Title 2 2 2 2 7 2 2 2 2 2 2" xfId="47568"/>
    <cellStyle name="Title 2 2 2 2 7 2 2 2 2 20" xfId="47569"/>
    <cellStyle name="Title 2 2 2 2 7 2 2 2 2 21" xfId="47570"/>
    <cellStyle name="Title 2 2 2 2 7 2 2 2 2 22" xfId="47571"/>
    <cellStyle name="Title 2 2 2 2 7 2 2 2 2 23" xfId="47572"/>
    <cellStyle name="Title 2 2 2 2 7 2 2 2 2 24" xfId="47573"/>
    <cellStyle name="Title 2 2 2 2 7 2 2 2 2 25" xfId="47574"/>
    <cellStyle name="Title 2 2 2 2 7 2 2 2 2 26" xfId="47575"/>
    <cellStyle name="Title 2 2 2 2 7 2 2 2 2 27" xfId="47576"/>
    <cellStyle name="Title 2 2 2 2 7 2 2 2 2 28" xfId="47577"/>
    <cellStyle name="Title 2 2 2 2 7 2 2 2 2 29" xfId="47578"/>
    <cellStyle name="Title 2 2 2 2 7 2 2 2 2 3" xfId="47579"/>
    <cellStyle name="Title 2 2 2 2 7 2 2 2 2 30" xfId="47580"/>
    <cellStyle name="Title 2 2 2 2 7 2 2 2 2 31" xfId="47581"/>
    <cellStyle name="Title 2 2 2 2 7 2 2 2 2 32" xfId="47582"/>
    <cellStyle name="Title 2 2 2 2 7 2 2 2 2 33" xfId="47583"/>
    <cellStyle name="Title 2 2 2 2 7 2 2 2 2 34" xfId="47584"/>
    <cellStyle name="Title 2 2 2 2 7 2 2 2 2 35" xfId="47585"/>
    <cellStyle name="Title 2 2 2 2 7 2 2 2 2 36" xfId="47586"/>
    <cellStyle name="Title 2 2 2 2 7 2 2 2 2 37" xfId="47587"/>
    <cellStyle name="Title 2 2 2 2 7 2 2 2 2 38" xfId="47588"/>
    <cellStyle name="Title 2 2 2 2 7 2 2 2 2 39" xfId="47589"/>
    <cellStyle name="Title 2 2 2 2 7 2 2 2 2 4" xfId="47590"/>
    <cellStyle name="Title 2 2 2 2 7 2 2 2 2 40" xfId="47591"/>
    <cellStyle name="Title 2 2 2 2 7 2 2 2 2 41" xfId="47592"/>
    <cellStyle name="Title 2 2 2 2 7 2 2 2 2 42" xfId="47593"/>
    <cellStyle name="Title 2 2 2 2 7 2 2 2 2 43" xfId="47594"/>
    <cellStyle name="Title 2 2 2 2 7 2 2 2 2 44" xfId="47595"/>
    <cellStyle name="Title 2 2 2 2 7 2 2 2 2 45" xfId="47596"/>
    <cellStyle name="Title 2 2 2 2 7 2 2 2 2 46" xfId="47597"/>
    <cellStyle name="Title 2 2 2 2 7 2 2 2 2 47" xfId="47598"/>
    <cellStyle name="Title 2 2 2 2 7 2 2 2 2 48" xfId="47599"/>
    <cellStyle name="Title 2 2 2 2 7 2 2 2 2 49" xfId="47600"/>
    <cellStyle name="Title 2 2 2 2 7 2 2 2 2 5" xfId="47601"/>
    <cellStyle name="Title 2 2 2 2 7 2 2 2 2 50" xfId="47602"/>
    <cellStyle name="Title 2 2 2 2 7 2 2 2 2 51" xfId="47603"/>
    <cellStyle name="Title 2 2 2 2 7 2 2 2 2 52" xfId="47604"/>
    <cellStyle name="Title 2 2 2 2 7 2 2 2 2 53" xfId="47605"/>
    <cellStyle name="Title 2 2 2 2 7 2 2 2 2 54" xfId="47606"/>
    <cellStyle name="Title 2 2 2 2 7 2 2 2 2 55" xfId="47607"/>
    <cellStyle name="Title 2 2 2 2 7 2 2 2 2 56" xfId="47608"/>
    <cellStyle name="Title 2 2 2 2 7 2 2 2 2 57" xfId="47609"/>
    <cellStyle name="Title 2 2 2 2 7 2 2 2 2 58" xfId="47610"/>
    <cellStyle name="Title 2 2 2 2 7 2 2 2 2 59" xfId="47611"/>
    <cellStyle name="Title 2 2 2 2 7 2 2 2 2 6" xfId="47612"/>
    <cellStyle name="Title 2 2 2 2 7 2 2 2 2 60" xfId="47613"/>
    <cellStyle name="Title 2 2 2 2 7 2 2 2 2 61" xfId="47614"/>
    <cellStyle name="Title 2 2 2 2 7 2 2 2 2 62" xfId="47615"/>
    <cellStyle name="Title 2 2 2 2 7 2 2 2 2 63" xfId="47616"/>
    <cellStyle name="Title 2 2 2 2 7 2 2 2 2 64" xfId="47617"/>
    <cellStyle name="Title 2 2 2 2 7 2 2 2 2 65" xfId="47618"/>
    <cellStyle name="Title 2 2 2 2 7 2 2 2 2 66" xfId="47619"/>
    <cellStyle name="Title 2 2 2 2 7 2 2 2 2 67" xfId="47620"/>
    <cellStyle name="Title 2 2 2 2 7 2 2 2 2 68" xfId="47621"/>
    <cellStyle name="Title 2 2 2 2 7 2 2 2 2 69" xfId="47622"/>
    <cellStyle name="Title 2 2 2 2 7 2 2 2 2 7" xfId="47623"/>
    <cellStyle name="Title 2 2 2 2 7 2 2 2 2 70" xfId="47624"/>
    <cellStyle name="Title 2 2 2 2 7 2 2 2 2 71" xfId="47625"/>
    <cellStyle name="Title 2 2 2 2 7 2 2 2 2 72" xfId="47626"/>
    <cellStyle name="Title 2 2 2 2 7 2 2 2 2 73" xfId="47627"/>
    <cellStyle name="Title 2 2 2 2 7 2 2 2 2 74" xfId="47628"/>
    <cellStyle name="Title 2 2 2 2 7 2 2 2 2 8" xfId="47629"/>
    <cellStyle name="Title 2 2 2 2 7 2 2 2 2 9" xfId="47630"/>
    <cellStyle name="Title 2 2 2 2 7 2 2 2 20" xfId="47631"/>
    <cellStyle name="Title 2 2 2 2 7 2 2 2 21" xfId="47632"/>
    <cellStyle name="Title 2 2 2 2 7 2 2 2 22" xfId="47633"/>
    <cellStyle name="Title 2 2 2 2 7 2 2 2 23" xfId="47634"/>
    <cellStyle name="Title 2 2 2 2 7 2 2 2 24" xfId="47635"/>
    <cellStyle name="Title 2 2 2 2 7 2 2 2 25" xfId="47636"/>
    <cellStyle name="Title 2 2 2 2 7 2 2 2 26" xfId="47637"/>
    <cellStyle name="Title 2 2 2 2 7 2 2 2 27" xfId="47638"/>
    <cellStyle name="Title 2 2 2 2 7 2 2 2 28" xfId="47639"/>
    <cellStyle name="Title 2 2 2 2 7 2 2 2 29" xfId="47640"/>
    <cellStyle name="Title 2 2 2 2 7 2 2 2 3" xfId="47641"/>
    <cellStyle name="Title 2 2 2 2 7 2 2 2 3 2" xfId="47642"/>
    <cellStyle name="Title 2 2 2 2 7 2 2 2 30" xfId="47643"/>
    <cellStyle name="Title 2 2 2 2 7 2 2 2 31" xfId="47644"/>
    <cellStyle name="Title 2 2 2 2 7 2 2 2 32" xfId="47645"/>
    <cellStyle name="Title 2 2 2 2 7 2 2 2 33" xfId="47646"/>
    <cellStyle name="Title 2 2 2 2 7 2 2 2 34" xfId="47647"/>
    <cellStyle name="Title 2 2 2 2 7 2 2 2 35" xfId="47648"/>
    <cellStyle name="Title 2 2 2 2 7 2 2 2 36" xfId="47649"/>
    <cellStyle name="Title 2 2 2 2 7 2 2 2 37" xfId="47650"/>
    <cellStyle name="Title 2 2 2 2 7 2 2 2 38" xfId="47651"/>
    <cellStyle name="Title 2 2 2 2 7 2 2 2 39" xfId="47652"/>
    <cellStyle name="Title 2 2 2 2 7 2 2 2 4" xfId="47653"/>
    <cellStyle name="Title 2 2 2 2 7 2 2 2 40" xfId="47654"/>
    <cellStyle name="Title 2 2 2 2 7 2 2 2 41" xfId="47655"/>
    <cellStyle name="Title 2 2 2 2 7 2 2 2 42" xfId="47656"/>
    <cellStyle name="Title 2 2 2 2 7 2 2 2 43" xfId="47657"/>
    <cellStyle name="Title 2 2 2 2 7 2 2 2 44" xfId="47658"/>
    <cellStyle name="Title 2 2 2 2 7 2 2 2 45" xfId="47659"/>
    <cellStyle name="Title 2 2 2 2 7 2 2 2 46" xfId="47660"/>
    <cellStyle name="Title 2 2 2 2 7 2 2 2 47" xfId="47661"/>
    <cellStyle name="Title 2 2 2 2 7 2 2 2 48" xfId="47662"/>
    <cellStyle name="Title 2 2 2 2 7 2 2 2 49" xfId="47663"/>
    <cellStyle name="Title 2 2 2 2 7 2 2 2 5" xfId="47664"/>
    <cellStyle name="Title 2 2 2 2 7 2 2 2 50" xfId="47665"/>
    <cellStyle name="Title 2 2 2 2 7 2 2 2 51" xfId="47666"/>
    <cellStyle name="Title 2 2 2 2 7 2 2 2 52" xfId="47667"/>
    <cellStyle name="Title 2 2 2 2 7 2 2 2 53" xfId="47668"/>
    <cellStyle name="Title 2 2 2 2 7 2 2 2 54" xfId="47669"/>
    <cellStyle name="Title 2 2 2 2 7 2 2 2 55" xfId="47670"/>
    <cellStyle name="Title 2 2 2 2 7 2 2 2 56" xfId="47671"/>
    <cellStyle name="Title 2 2 2 2 7 2 2 2 57" xfId="47672"/>
    <cellStyle name="Title 2 2 2 2 7 2 2 2 58" xfId="47673"/>
    <cellStyle name="Title 2 2 2 2 7 2 2 2 59" xfId="47674"/>
    <cellStyle name="Title 2 2 2 2 7 2 2 2 6" xfId="47675"/>
    <cellStyle name="Title 2 2 2 2 7 2 2 2 60" xfId="47676"/>
    <cellStyle name="Title 2 2 2 2 7 2 2 2 61" xfId="47677"/>
    <cellStyle name="Title 2 2 2 2 7 2 2 2 62" xfId="47678"/>
    <cellStyle name="Title 2 2 2 2 7 2 2 2 63" xfId="47679"/>
    <cellStyle name="Title 2 2 2 2 7 2 2 2 64" xfId="47680"/>
    <cellStyle name="Title 2 2 2 2 7 2 2 2 65" xfId="47681"/>
    <cellStyle name="Title 2 2 2 2 7 2 2 2 66" xfId="47682"/>
    <cellStyle name="Title 2 2 2 2 7 2 2 2 67" xfId="47683"/>
    <cellStyle name="Title 2 2 2 2 7 2 2 2 68" xfId="47684"/>
    <cellStyle name="Title 2 2 2 2 7 2 2 2 69" xfId="47685"/>
    <cellStyle name="Title 2 2 2 2 7 2 2 2 7" xfId="47686"/>
    <cellStyle name="Title 2 2 2 2 7 2 2 2 70" xfId="47687"/>
    <cellStyle name="Title 2 2 2 2 7 2 2 2 71" xfId="47688"/>
    <cellStyle name="Title 2 2 2 2 7 2 2 2 72" xfId="47689"/>
    <cellStyle name="Title 2 2 2 2 7 2 2 2 73" xfId="47690"/>
    <cellStyle name="Title 2 2 2 2 7 2 2 2 74" xfId="47691"/>
    <cellStyle name="Title 2 2 2 2 7 2 2 2 8" xfId="47692"/>
    <cellStyle name="Title 2 2 2 2 7 2 2 2 9" xfId="47693"/>
    <cellStyle name="Title 2 2 2 2 7 2 2 20" xfId="47694"/>
    <cellStyle name="Title 2 2 2 2 7 2 2 21" xfId="47695"/>
    <cellStyle name="Title 2 2 2 2 7 2 2 22" xfId="47696"/>
    <cellStyle name="Title 2 2 2 2 7 2 2 23" xfId="47697"/>
    <cellStyle name="Title 2 2 2 2 7 2 2 24" xfId="47698"/>
    <cellStyle name="Title 2 2 2 2 7 2 2 25" xfId="47699"/>
    <cellStyle name="Title 2 2 2 2 7 2 2 26" xfId="47700"/>
    <cellStyle name="Title 2 2 2 2 7 2 2 27" xfId="47701"/>
    <cellStyle name="Title 2 2 2 2 7 2 2 28" xfId="47702"/>
    <cellStyle name="Title 2 2 2 2 7 2 2 29" xfId="47703"/>
    <cellStyle name="Title 2 2 2 2 7 2 2 3" xfId="47704"/>
    <cellStyle name="Title 2 2 2 2 7 2 2 3 2" xfId="47705"/>
    <cellStyle name="Title 2 2 2 2 7 2 2 30" xfId="47706"/>
    <cellStyle name="Title 2 2 2 2 7 2 2 31" xfId="47707"/>
    <cellStyle name="Title 2 2 2 2 7 2 2 32" xfId="47708"/>
    <cellStyle name="Title 2 2 2 2 7 2 2 33" xfId="47709"/>
    <cellStyle name="Title 2 2 2 2 7 2 2 34" xfId="47710"/>
    <cellStyle name="Title 2 2 2 2 7 2 2 35" xfId="47711"/>
    <cellStyle name="Title 2 2 2 2 7 2 2 36" xfId="47712"/>
    <cellStyle name="Title 2 2 2 2 7 2 2 37" xfId="47713"/>
    <cellStyle name="Title 2 2 2 2 7 2 2 38" xfId="47714"/>
    <cellStyle name="Title 2 2 2 2 7 2 2 39" xfId="47715"/>
    <cellStyle name="Title 2 2 2 2 7 2 2 4" xfId="47716"/>
    <cellStyle name="Title 2 2 2 2 7 2 2 40" xfId="47717"/>
    <cellStyle name="Title 2 2 2 2 7 2 2 41" xfId="47718"/>
    <cellStyle name="Title 2 2 2 2 7 2 2 42" xfId="47719"/>
    <cellStyle name="Title 2 2 2 2 7 2 2 43" xfId="47720"/>
    <cellStyle name="Title 2 2 2 2 7 2 2 44" xfId="47721"/>
    <cellStyle name="Title 2 2 2 2 7 2 2 45" xfId="47722"/>
    <cellStyle name="Title 2 2 2 2 7 2 2 46" xfId="47723"/>
    <cellStyle name="Title 2 2 2 2 7 2 2 47" xfId="47724"/>
    <cellStyle name="Title 2 2 2 2 7 2 2 48" xfId="47725"/>
    <cellStyle name="Title 2 2 2 2 7 2 2 49" xfId="47726"/>
    <cellStyle name="Title 2 2 2 2 7 2 2 5" xfId="47727"/>
    <cellStyle name="Title 2 2 2 2 7 2 2 50" xfId="47728"/>
    <cellStyle name="Title 2 2 2 2 7 2 2 51" xfId="47729"/>
    <cellStyle name="Title 2 2 2 2 7 2 2 52" xfId="47730"/>
    <cellStyle name="Title 2 2 2 2 7 2 2 53" xfId="47731"/>
    <cellStyle name="Title 2 2 2 2 7 2 2 54" xfId="47732"/>
    <cellStyle name="Title 2 2 2 2 7 2 2 55" xfId="47733"/>
    <cellStyle name="Title 2 2 2 2 7 2 2 56" xfId="47734"/>
    <cellStyle name="Title 2 2 2 2 7 2 2 57" xfId="47735"/>
    <cellStyle name="Title 2 2 2 2 7 2 2 58" xfId="47736"/>
    <cellStyle name="Title 2 2 2 2 7 2 2 59" xfId="47737"/>
    <cellStyle name="Title 2 2 2 2 7 2 2 6" xfId="47738"/>
    <cellStyle name="Title 2 2 2 2 7 2 2 60" xfId="47739"/>
    <cellStyle name="Title 2 2 2 2 7 2 2 61" xfId="47740"/>
    <cellStyle name="Title 2 2 2 2 7 2 2 62" xfId="47741"/>
    <cellStyle name="Title 2 2 2 2 7 2 2 63" xfId="47742"/>
    <cellStyle name="Title 2 2 2 2 7 2 2 64" xfId="47743"/>
    <cellStyle name="Title 2 2 2 2 7 2 2 65" xfId="47744"/>
    <cellStyle name="Title 2 2 2 2 7 2 2 66" xfId="47745"/>
    <cellStyle name="Title 2 2 2 2 7 2 2 67" xfId="47746"/>
    <cellStyle name="Title 2 2 2 2 7 2 2 68" xfId="47747"/>
    <cellStyle name="Title 2 2 2 2 7 2 2 69" xfId="47748"/>
    <cellStyle name="Title 2 2 2 2 7 2 2 7" xfId="47749"/>
    <cellStyle name="Title 2 2 2 2 7 2 2 70" xfId="47750"/>
    <cellStyle name="Title 2 2 2 2 7 2 2 71" xfId="47751"/>
    <cellStyle name="Title 2 2 2 2 7 2 2 72" xfId="47752"/>
    <cellStyle name="Title 2 2 2 2 7 2 2 73" xfId="47753"/>
    <cellStyle name="Title 2 2 2 2 7 2 2 74" xfId="47754"/>
    <cellStyle name="Title 2 2 2 2 7 2 2 75" xfId="47755"/>
    <cellStyle name="Title 2 2 2 2 7 2 2 76" xfId="47756"/>
    <cellStyle name="Title 2 2 2 2 7 2 2 77" xfId="47757"/>
    <cellStyle name="Title 2 2 2 2 7 2 2 78" xfId="47758"/>
    <cellStyle name="Title 2 2 2 2 7 2 2 79" xfId="47759"/>
    <cellStyle name="Title 2 2 2 2 7 2 2 8" xfId="47760"/>
    <cellStyle name="Title 2 2 2 2 7 2 2 80" xfId="47761"/>
    <cellStyle name="Title 2 2 2 2 7 2 2 81" xfId="47762"/>
    <cellStyle name="Title 2 2 2 2 7 2 2 82" xfId="47763"/>
    <cellStyle name="Title 2 2 2 2 7 2 2 83" xfId="47764"/>
    <cellStyle name="Title 2 2 2 2 7 2 2 84" xfId="47765"/>
    <cellStyle name="Title 2 2 2 2 7 2 2 85" xfId="47766"/>
    <cellStyle name="Title 2 2 2 2 7 2 2 86" xfId="47767"/>
    <cellStyle name="Title 2 2 2 2 7 2 2 87" xfId="47768"/>
    <cellStyle name="Title 2 2 2 2 7 2 2 88" xfId="47769"/>
    <cellStyle name="Title 2 2 2 2 7 2 2 9" xfId="47770"/>
    <cellStyle name="Title 2 2 2 2 7 2 20" xfId="47771"/>
    <cellStyle name="Title 2 2 2 2 7 2 21" xfId="47772"/>
    <cellStyle name="Title 2 2 2 2 7 2 22" xfId="47773"/>
    <cellStyle name="Title 2 2 2 2 7 2 23" xfId="47774"/>
    <cellStyle name="Title 2 2 2 2 7 2 24" xfId="47775"/>
    <cellStyle name="Title 2 2 2 2 7 2 25" xfId="47776"/>
    <cellStyle name="Title 2 2 2 2 7 2 26" xfId="47777"/>
    <cellStyle name="Title 2 2 2 2 7 2 27" xfId="47778"/>
    <cellStyle name="Title 2 2 2 2 7 2 28" xfId="47779"/>
    <cellStyle name="Title 2 2 2 2 7 2 29" xfId="47780"/>
    <cellStyle name="Title 2 2 2 2 7 2 3" xfId="47781"/>
    <cellStyle name="Title 2 2 2 2 7 2 3 2" xfId="47782"/>
    <cellStyle name="Title 2 2 2 2 7 2 30" xfId="47783"/>
    <cellStyle name="Title 2 2 2 2 7 2 31" xfId="47784"/>
    <cellStyle name="Title 2 2 2 2 7 2 32" xfId="47785"/>
    <cellStyle name="Title 2 2 2 2 7 2 33" xfId="47786"/>
    <cellStyle name="Title 2 2 2 2 7 2 34" xfId="47787"/>
    <cellStyle name="Title 2 2 2 2 7 2 35" xfId="47788"/>
    <cellStyle name="Title 2 2 2 2 7 2 36" xfId="47789"/>
    <cellStyle name="Title 2 2 2 2 7 2 37" xfId="47790"/>
    <cellStyle name="Title 2 2 2 2 7 2 38" xfId="47791"/>
    <cellStyle name="Title 2 2 2 2 7 2 39" xfId="47792"/>
    <cellStyle name="Title 2 2 2 2 7 2 4" xfId="47793"/>
    <cellStyle name="Title 2 2 2 2 7 2 40" xfId="47794"/>
    <cellStyle name="Title 2 2 2 2 7 2 41" xfId="47795"/>
    <cellStyle name="Title 2 2 2 2 7 2 42" xfId="47796"/>
    <cellStyle name="Title 2 2 2 2 7 2 43" xfId="47797"/>
    <cellStyle name="Title 2 2 2 2 7 2 44" xfId="47798"/>
    <cellStyle name="Title 2 2 2 2 7 2 45" xfId="47799"/>
    <cellStyle name="Title 2 2 2 2 7 2 46" xfId="47800"/>
    <cellStyle name="Title 2 2 2 2 7 2 47" xfId="47801"/>
    <cellStyle name="Title 2 2 2 2 7 2 48" xfId="47802"/>
    <cellStyle name="Title 2 2 2 2 7 2 49" xfId="47803"/>
    <cellStyle name="Title 2 2 2 2 7 2 5" xfId="47804"/>
    <cellStyle name="Title 2 2 2 2 7 2 50" xfId="47805"/>
    <cellStyle name="Title 2 2 2 2 7 2 51" xfId="47806"/>
    <cellStyle name="Title 2 2 2 2 7 2 52" xfId="47807"/>
    <cellStyle name="Title 2 2 2 2 7 2 53" xfId="47808"/>
    <cellStyle name="Title 2 2 2 2 7 2 54" xfId="47809"/>
    <cellStyle name="Title 2 2 2 2 7 2 55" xfId="47810"/>
    <cellStyle name="Title 2 2 2 2 7 2 56" xfId="47811"/>
    <cellStyle name="Title 2 2 2 2 7 2 57" xfId="47812"/>
    <cellStyle name="Title 2 2 2 2 7 2 58" xfId="47813"/>
    <cellStyle name="Title 2 2 2 2 7 2 59" xfId="47814"/>
    <cellStyle name="Title 2 2 2 2 7 2 6" xfId="47815"/>
    <cellStyle name="Title 2 2 2 2 7 2 60" xfId="47816"/>
    <cellStyle name="Title 2 2 2 2 7 2 61" xfId="47817"/>
    <cellStyle name="Title 2 2 2 2 7 2 62" xfId="47818"/>
    <cellStyle name="Title 2 2 2 2 7 2 63" xfId="47819"/>
    <cellStyle name="Title 2 2 2 2 7 2 64" xfId="47820"/>
    <cellStyle name="Title 2 2 2 2 7 2 65" xfId="47821"/>
    <cellStyle name="Title 2 2 2 2 7 2 66" xfId="47822"/>
    <cellStyle name="Title 2 2 2 2 7 2 67" xfId="47823"/>
    <cellStyle name="Title 2 2 2 2 7 2 68" xfId="47824"/>
    <cellStyle name="Title 2 2 2 2 7 2 69" xfId="47825"/>
    <cellStyle name="Title 2 2 2 2 7 2 7" xfId="47826"/>
    <cellStyle name="Title 2 2 2 2 7 2 70" xfId="47827"/>
    <cellStyle name="Title 2 2 2 2 7 2 71" xfId="47828"/>
    <cellStyle name="Title 2 2 2 2 7 2 72" xfId="47829"/>
    <cellStyle name="Title 2 2 2 2 7 2 73" xfId="47830"/>
    <cellStyle name="Title 2 2 2 2 7 2 74" xfId="47831"/>
    <cellStyle name="Title 2 2 2 2 7 2 75" xfId="47832"/>
    <cellStyle name="Title 2 2 2 2 7 2 76" xfId="47833"/>
    <cellStyle name="Title 2 2 2 2 7 2 77" xfId="47834"/>
    <cellStyle name="Title 2 2 2 2 7 2 78" xfId="47835"/>
    <cellStyle name="Title 2 2 2 2 7 2 79" xfId="47836"/>
    <cellStyle name="Title 2 2 2 2 7 2 8" xfId="47837"/>
    <cellStyle name="Title 2 2 2 2 7 2 80" xfId="47838"/>
    <cellStyle name="Title 2 2 2 2 7 2 81" xfId="47839"/>
    <cellStyle name="Title 2 2 2 2 7 2 82" xfId="47840"/>
    <cellStyle name="Title 2 2 2 2 7 2 83" xfId="47841"/>
    <cellStyle name="Title 2 2 2 2 7 2 84" xfId="47842"/>
    <cellStyle name="Title 2 2 2 2 7 2 85" xfId="47843"/>
    <cellStyle name="Title 2 2 2 2 7 2 86" xfId="47844"/>
    <cellStyle name="Title 2 2 2 2 7 2 87" xfId="47845"/>
    <cellStyle name="Title 2 2 2 2 7 2 88" xfId="47846"/>
    <cellStyle name="Title 2 2 2 2 7 2 9" xfId="47847"/>
    <cellStyle name="Title 2 2 2 2 7 20" xfId="47848"/>
    <cellStyle name="Title 2 2 2 2 7 20 2" xfId="47849"/>
    <cellStyle name="Title 2 2 2 2 7 21" xfId="47850"/>
    <cellStyle name="Title 2 2 2 2 7 21 2" xfId="47851"/>
    <cellStyle name="Title 2 2 2 2 7 22" xfId="47852"/>
    <cellStyle name="Title 2 2 2 2 7 22 2" xfId="47853"/>
    <cellStyle name="Title 2 2 2 2 7 23" xfId="47854"/>
    <cellStyle name="Title 2 2 2 2 7 23 2" xfId="47855"/>
    <cellStyle name="Title 2 2 2 2 7 24" xfId="47856"/>
    <cellStyle name="Title 2 2 2 2 7 24 2" xfId="47857"/>
    <cellStyle name="Title 2 2 2 2 7 25" xfId="47858"/>
    <cellStyle name="Title 2 2 2 2 7 25 2" xfId="47859"/>
    <cellStyle name="Title 2 2 2 2 7 26" xfId="47860"/>
    <cellStyle name="Title 2 2 2 2 7 26 2" xfId="47861"/>
    <cellStyle name="Title 2 2 2 2 7 27" xfId="47862"/>
    <cellStyle name="Title 2 2 2 2 7 27 2" xfId="47863"/>
    <cellStyle name="Title 2 2 2 2 7 28" xfId="47864"/>
    <cellStyle name="Title 2 2 2 2 7 28 2" xfId="47865"/>
    <cellStyle name="Title 2 2 2 2 7 29" xfId="47866"/>
    <cellStyle name="Title 2 2 2 2 7 29 2" xfId="47867"/>
    <cellStyle name="Title 2 2 2 2 7 3" xfId="47868"/>
    <cellStyle name="Title 2 2 2 2 7 3 2" xfId="47869"/>
    <cellStyle name="Title 2 2 2 2 7 30" xfId="47870"/>
    <cellStyle name="Title 2 2 2 2 7 30 2" xfId="47871"/>
    <cellStyle name="Title 2 2 2 2 7 31" xfId="47872"/>
    <cellStyle name="Title 2 2 2 2 7 31 2" xfId="47873"/>
    <cellStyle name="Title 2 2 2 2 7 32" xfId="47874"/>
    <cellStyle name="Title 2 2 2 2 7 32 2" xfId="47875"/>
    <cellStyle name="Title 2 2 2 2 7 33" xfId="47876"/>
    <cellStyle name="Title 2 2 2 2 7 33 2" xfId="47877"/>
    <cellStyle name="Title 2 2 2 2 7 34" xfId="47878"/>
    <cellStyle name="Title 2 2 2 2 7 34 2" xfId="47879"/>
    <cellStyle name="Title 2 2 2 2 7 35" xfId="47880"/>
    <cellStyle name="Title 2 2 2 2 7 35 2" xfId="47881"/>
    <cellStyle name="Title 2 2 2 2 7 36" xfId="47882"/>
    <cellStyle name="Title 2 2 2 2 7 36 2" xfId="47883"/>
    <cellStyle name="Title 2 2 2 2 7 37" xfId="47884"/>
    <cellStyle name="Title 2 2 2 2 7 37 2" xfId="47885"/>
    <cellStyle name="Title 2 2 2 2 7 38" xfId="47886"/>
    <cellStyle name="Title 2 2 2 2 7 38 2" xfId="47887"/>
    <cellStyle name="Title 2 2 2 2 7 39" xfId="47888"/>
    <cellStyle name="Title 2 2 2 2 7 39 2" xfId="47889"/>
    <cellStyle name="Title 2 2 2 2 7 4" xfId="47890"/>
    <cellStyle name="Title 2 2 2 2 7 4 2" xfId="47891"/>
    <cellStyle name="Title 2 2 2 2 7 40" xfId="47892"/>
    <cellStyle name="Title 2 2 2 2 7 40 2" xfId="47893"/>
    <cellStyle name="Title 2 2 2 2 7 41" xfId="47894"/>
    <cellStyle name="Title 2 2 2 2 7 41 2" xfId="47895"/>
    <cellStyle name="Title 2 2 2 2 7 42" xfId="47896"/>
    <cellStyle name="Title 2 2 2 2 7 42 2" xfId="47897"/>
    <cellStyle name="Title 2 2 2 2 7 43" xfId="47898"/>
    <cellStyle name="Title 2 2 2 2 7 43 2" xfId="47899"/>
    <cellStyle name="Title 2 2 2 2 7 44" xfId="47900"/>
    <cellStyle name="Title 2 2 2 2 7 44 2" xfId="47901"/>
    <cellStyle name="Title 2 2 2 2 7 45" xfId="47902"/>
    <cellStyle name="Title 2 2 2 2 7 46" xfId="47903"/>
    <cellStyle name="Title 2 2 2 2 7 47" xfId="47904"/>
    <cellStyle name="Title 2 2 2 2 7 48" xfId="47905"/>
    <cellStyle name="Title 2 2 2 2 7 49" xfId="47906"/>
    <cellStyle name="Title 2 2 2 2 7 5" xfId="47907"/>
    <cellStyle name="Title 2 2 2 2 7 5 2" xfId="47908"/>
    <cellStyle name="Title 2 2 2 2 7 50" xfId="47909"/>
    <cellStyle name="Title 2 2 2 2 7 51" xfId="47910"/>
    <cellStyle name="Title 2 2 2 2 7 52" xfId="47911"/>
    <cellStyle name="Title 2 2 2 2 7 53" xfId="47912"/>
    <cellStyle name="Title 2 2 2 2 7 54" xfId="47913"/>
    <cellStyle name="Title 2 2 2 2 7 55" xfId="47914"/>
    <cellStyle name="Title 2 2 2 2 7 56" xfId="47915"/>
    <cellStyle name="Title 2 2 2 2 7 57" xfId="47916"/>
    <cellStyle name="Title 2 2 2 2 7 58" xfId="47917"/>
    <cellStyle name="Title 2 2 2 2 7 59" xfId="47918"/>
    <cellStyle name="Title 2 2 2 2 7 6" xfId="47919"/>
    <cellStyle name="Title 2 2 2 2 7 6 2" xfId="47920"/>
    <cellStyle name="Title 2 2 2 2 7 60" xfId="47921"/>
    <cellStyle name="Title 2 2 2 2 7 61" xfId="47922"/>
    <cellStyle name="Title 2 2 2 2 7 62" xfId="47923"/>
    <cellStyle name="Title 2 2 2 2 7 63" xfId="47924"/>
    <cellStyle name="Title 2 2 2 2 7 64" xfId="47925"/>
    <cellStyle name="Title 2 2 2 2 7 65" xfId="47926"/>
    <cellStyle name="Title 2 2 2 2 7 66" xfId="47927"/>
    <cellStyle name="Title 2 2 2 2 7 67" xfId="47928"/>
    <cellStyle name="Title 2 2 2 2 7 68" xfId="47929"/>
    <cellStyle name="Title 2 2 2 2 7 69" xfId="47930"/>
    <cellStyle name="Title 2 2 2 2 7 7" xfId="47931"/>
    <cellStyle name="Title 2 2 2 2 7 7 2" xfId="47932"/>
    <cellStyle name="Title 2 2 2 2 7 70" xfId="47933"/>
    <cellStyle name="Title 2 2 2 2 7 71" xfId="47934"/>
    <cellStyle name="Title 2 2 2 2 7 72" xfId="47935"/>
    <cellStyle name="Title 2 2 2 2 7 73" xfId="47936"/>
    <cellStyle name="Title 2 2 2 2 7 74" xfId="47937"/>
    <cellStyle name="Title 2 2 2 2 7 75" xfId="47938"/>
    <cellStyle name="Title 2 2 2 2 7 76" xfId="47939"/>
    <cellStyle name="Title 2 2 2 2 7 77" xfId="47940"/>
    <cellStyle name="Title 2 2 2 2 7 78" xfId="47941"/>
    <cellStyle name="Title 2 2 2 2 7 79" xfId="47942"/>
    <cellStyle name="Title 2 2 2 2 7 8" xfId="47943"/>
    <cellStyle name="Title 2 2 2 2 7 8 2" xfId="47944"/>
    <cellStyle name="Title 2 2 2 2 7 80" xfId="47945"/>
    <cellStyle name="Title 2 2 2 2 7 81" xfId="47946"/>
    <cellStyle name="Title 2 2 2 2 7 82" xfId="47947"/>
    <cellStyle name="Title 2 2 2 2 7 83" xfId="47948"/>
    <cellStyle name="Title 2 2 2 2 7 84" xfId="47949"/>
    <cellStyle name="Title 2 2 2 2 7 85" xfId="47950"/>
    <cellStyle name="Title 2 2 2 2 7 86" xfId="47951"/>
    <cellStyle name="Title 2 2 2 2 7 87" xfId="47952"/>
    <cellStyle name="Title 2 2 2 2 7 88" xfId="47953"/>
    <cellStyle name="Title 2 2 2 2 7 89" xfId="47954"/>
    <cellStyle name="Title 2 2 2 2 7 9" xfId="47955"/>
    <cellStyle name="Title 2 2 2 2 7 9 2" xfId="47956"/>
    <cellStyle name="Title 2 2 2 2 7 90" xfId="47957"/>
    <cellStyle name="Title 2 2 2 2 7 91" xfId="47958"/>
    <cellStyle name="Title 2 2 2 2 7 92" xfId="47959"/>
    <cellStyle name="Title 2 2 2 2 7 93" xfId="47960"/>
    <cellStyle name="Title 2 2 2 2 7 94" xfId="47961"/>
    <cellStyle name="Title 2 2 2 2 7 95" xfId="47962"/>
    <cellStyle name="Title 2 2 2 2 7 96" xfId="47963"/>
    <cellStyle name="Title 2 2 2 2 7 97" xfId="47964"/>
    <cellStyle name="Title 2 2 2 2 7 98" xfId="47965"/>
    <cellStyle name="Title 2 2 2 2 7 99" xfId="47966"/>
    <cellStyle name="Title 2 2 2 2 70" xfId="47967"/>
    <cellStyle name="Title 2 2 2 2 70 2" xfId="47968"/>
    <cellStyle name="Title 2 2 2 2 71" xfId="47969"/>
    <cellStyle name="Title 2 2 2 2 71 2" xfId="47970"/>
    <cellStyle name="Title 2 2 2 2 72" xfId="47971"/>
    <cellStyle name="Title 2 2 2 2 72 2" xfId="47972"/>
    <cellStyle name="Title 2 2 2 2 73" xfId="47973"/>
    <cellStyle name="Title 2 2 2 2 73 2" xfId="47974"/>
    <cellStyle name="Title 2 2 2 2 74" xfId="47975"/>
    <cellStyle name="Title 2 2 2 2 74 2" xfId="47976"/>
    <cellStyle name="Title 2 2 2 2 75" xfId="47977"/>
    <cellStyle name="Title 2 2 2 2 76" xfId="47978"/>
    <cellStyle name="Title 2 2 2 2 77" xfId="47979"/>
    <cellStyle name="Title 2 2 2 2 78" xfId="47980"/>
    <cellStyle name="Title 2 2 2 2 79" xfId="47981"/>
    <cellStyle name="Title 2 2 2 2 8" xfId="47982"/>
    <cellStyle name="Title 2 2 2 2 8 2" xfId="47983"/>
    <cellStyle name="Title 2 2 2 2 80" xfId="47984"/>
    <cellStyle name="Title 2 2 2 2 81" xfId="47985"/>
    <cellStyle name="Title 2 2 2 2 82" xfId="47986"/>
    <cellStyle name="Title 2 2 2 2 83" xfId="47987"/>
    <cellStyle name="Title 2 2 2 2 84" xfId="47988"/>
    <cellStyle name="Title 2 2 2 2 85" xfId="47989"/>
    <cellStyle name="Title 2 2 2 2 86" xfId="47990"/>
    <cellStyle name="Title 2 2 2 2 87" xfId="47991"/>
    <cellStyle name="Title 2 2 2 2 88" xfId="47992"/>
    <cellStyle name="Title 2 2 2 2 89" xfId="47993"/>
    <cellStyle name="Title 2 2 2 2 9" xfId="47994"/>
    <cellStyle name="Title 2 2 2 2 9 2" xfId="47995"/>
    <cellStyle name="Title 2 2 2 2 90" xfId="47996"/>
    <cellStyle name="Title 2 2 2 2 91" xfId="47997"/>
    <cellStyle name="Title 2 2 2 2 92" xfId="47998"/>
    <cellStyle name="Title 2 2 2 2 93" xfId="47999"/>
    <cellStyle name="Title 2 2 2 2 94" xfId="48000"/>
    <cellStyle name="Title 2 2 2 2 95" xfId="48001"/>
    <cellStyle name="Title 2 2 2 2 96" xfId="48002"/>
    <cellStyle name="Title 2 2 2 2 97" xfId="48003"/>
    <cellStyle name="Title 2 2 2 2 98" xfId="48004"/>
    <cellStyle name="Title 2 2 2 2 99" xfId="48005"/>
    <cellStyle name="Title 2 2 2 20" xfId="48006"/>
    <cellStyle name="Title 2 2 2 20 2" xfId="48007"/>
    <cellStyle name="Title 2 2 2 21" xfId="48008"/>
    <cellStyle name="Title 2 2 2 21 2" xfId="48009"/>
    <cellStyle name="Title 2 2 2 22" xfId="48010"/>
    <cellStyle name="Title 2 2 2 22 2" xfId="48011"/>
    <cellStyle name="Title 2 2 2 23" xfId="48012"/>
    <cellStyle name="Title 2 2 2 23 2" xfId="48013"/>
    <cellStyle name="Title 2 2 2 24" xfId="48014"/>
    <cellStyle name="Title 2 2 2 24 2" xfId="48015"/>
    <cellStyle name="Title 2 2 2 25" xfId="48016"/>
    <cellStyle name="Title 2 2 2 25 2" xfId="48017"/>
    <cellStyle name="Title 2 2 2 26" xfId="48018"/>
    <cellStyle name="Title 2 2 2 26 2" xfId="48019"/>
    <cellStyle name="Title 2 2 2 27" xfId="48020"/>
    <cellStyle name="Title 2 2 2 27 2" xfId="48021"/>
    <cellStyle name="Title 2 2 2 28" xfId="48022"/>
    <cellStyle name="Title 2 2 2 28 2" xfId="48023"/>
    <cellStyle name="Title 2 2 2 29" xfId="48024"/>
    <cellStyle name="Title 2 2 2 29 2" xfId="48025"/>
    <cellStyle name="Title 2 2 2 3" xfId="48026"/>
    <cellStyle name="Title 2 2 2 3 2" xfId="48027"/>
    <cellStyle name="Title 2 2 2 30" xfId="48028"/>
    <cellStyle name="Title 2 2 2 30 2" xfId="48029"/>
    <cellStyle name="Title 2 2 2 31" xfId="48030"/>
    <cellStyle name="Title 2 2 2 31 10" xfId="48031"/>
    <cellStyle name="Title 2 2 2 31 11" xfId="48032"/>
    <cellStyle name="Title 2 2 2 31 12" xfId="48033"/>
    <cellStyle name="Title 2 2 2 31 13" xfId="48034"/>
    <cellStyle name="Title 2 2 2 31 14" xfId="48035"/>
    <cellStyle name="Title 2 2 2 31 15" xfId="48036"/>
    <cellStyle name="Title 2 2 2 31 16" xfId="48037"/>
    <cellStyle name="Title 2 2 2 31 17" xfId="48038"/>
    <cellStyle name="Title 2 2 2 31 18" xfId="48039"/>
    <cellStyle name="Title 2 2 2 31 19" xfId="48040"/>
    <cellStyle name="Title 2 2 2 31 2" xfId="48041"/>
    <cellStyle name="Title 2 2 2 31 2 10" xfId="48042"/>
    <cellStyle name="Title 2 2 2 31 2 11" xfId="48043"/>
    <cellStyle name="Title 2 2 2 31 2 12" xfId="48044"/>
    <cellStyle name="Title 2 2 2 31 2 13" xfId="48045"/>
    <cellStyle name="Title 2 2 2 31 2 14" xfId="48046"/>
    <cellStyle name="Title 2 2 2 31 2 15" xfId="48047"/>
    <cellStyle name="Title 2 2 2 31 2 16" xfId="48048"/>
    <cellStyle name="Title 2 2 2 31 2 17" xfId="48049"/>
    <cellStyle name="Title 2 2 2 31 2 18" xfId="48050"/>
    <cellStyle name="Title 2 2 2 31 2 19" xfId="48051"/>
    <cellStyle name="Title 2 2 2 31 2 2" xfId="48052"/>
    <cellStyle name="Title 2 2 2 31 2 2 2" xfId="48053"/>
    <cellStyle name="Title 2 2 2 31 2 20" xfId="48054"/>
    <cellStyle name="Title 2 2 2 31 2 21" xfId="48055"/>
    <cellStyle name="Title 2 2 2 31 2 22" xfId="48056"/>
    <cellStyle name="Title 2 2 2 31 2 23" xfId="48057"/>
    <cellStyle name="Title 2 2 2 31 2 24" xfId="48058"/>
    <cellStyle name="Title 2 2 2 31 2 25" xfId="48059"/>
    <cellStyle name="Title 2 2 2 31 2 26" xfId="48060"/>
    <cellStyle name="Title 2 2 2 31 2 27" xfId="48061"/>
    <cellStyle name="Title 2 2 2 31 2 28" xfId="48062"/>
    <cellStyle name="Title 2 2 2 31 2 29" xfId="48063"/>
    <cellStyle name="Title 2 2 2 31 2 3" xfId="48064"/>
    <cellStyle name="Title 2 2 2 31 2 30" xfId="48065"/>
    <cellStyle name="Title 2 2 2 31 2 31" xfId="48066"/>
    <cellStyle name="Title 2 2 2 31 2 32" xfId="48067"/>
    <cellStyle name="Title 2 2 2 31 2 33" xfId="48068"/>
    <cellStyle name="Title 2 2 2 31 2 34" xfId="48069"/>
    <cellStyle name="Title 2 2 2 31 2 35" xfId="48070"/>
    <cellStyle name="Title 2 2 2 31 2 36" xfId="48071"/>
    <cellStyle name="Title 2 2 2 31 2 37" xfId="48072"/>
    <cellStyle name="Title 2 2 2 31 2 38" xfId="48073"/>
    <cellStyle name="Title 2 2 2 31 2 39" xfId="48074"/>
    <cellStyle name="Title 2 2 2 31 2 4" xfId="48075"/>
    <cellStyle name="Title 2 2 2 31 2 40" xfId="48076"/>
    <cellStyle name="Title 2 2 2 31 2 41" xfId="48077"/>
    <cellStyle name="Title 2 2 2 31 2 42" xfId="48078"/>
    <cellStyle name="Title 2 2 2 31 2 43" xfId="48079"/>
    <cellStyle name="Title 2 2 2 31 2 44" xfId="48080"/>
    <cellStyle name="Title 2 2 2 31 2 45" xfId="48081"/>
    <cellStyle name="Title 2 2 2 31 2 46" xfId="48082"/>
    <cellStyle name="Title 2 2 2 31 2 47" xfId="48083"/>
    <cellStyle name="Title 2 2 2 31 2 48" xfId="48084"/>
    <cellStyle name="Title 2 2 2 31 2 49" xfId="48085"/>
    <cellStyle name="Title 2 2 2 31 2 5" xfId="48086"/>
    <cellStyle name="Title 2 2 2 31 2 50" xfId="48087"/>
    <cellStyle name="Title 2 2 2 31 2 51" xfId="48088"/>
    <cellStyle name="Title 2 2 2 31 2 52" xfId="48089"/>
    <cellStyle name="Title 2 2 2 31 2 53" xfId="48090"/>
    <cellStyle name="Title 2 2 2 31 2 54" xfId="48091"/>
    <cellStyle name="Title 2 2 2 31 2 55" xfId="48092"/>
    <cellStyle name="Title 2 2 2 31 2 56" xfId="48093"/>
    <cellStyle name="Title 2 2 2 31 2 57" xfId="48094"/>
    <cellStyle name="Title 2 2 2 31 2 58" xfId="48095"/>
    <cellStyle name="Title 2 2 2 31 2 59" xfId="48096"/>
    <cellStyle name="Title 2 2 2 31 2 6" xfId="48097"/>
    <cellStyle name="Title 2 2 2 31 2 60" xfId="48098"/>
    <cellStyle name="Title 2 2 2 31 2 61" xfId="48099"/>
    <cellStyle name="Title 2 2 2 31 2 62" xfId="48100"/>
    <cellStyle name="Title 2 2 2 31 2 63" xfId="48101"/>
    <cellStyle name="Title 2 2 2 31 2 64" xfId="48102"/>
    <cellStyle name="Title 2 2 2 31 2 65" xfId="48103"/>
    <cellStyle name="Title 2 2 2 31 2 66" xfId="48104"/>
    <cellStyle name="Title 2 2 2 31 2 67" xfId="48105"/>
    <cellStyle name="Title 2 2 2 31 2 68" xfId="48106"/>
    <cellStyle name="Title 2 2 2 31 2 69" xfId="48107"/>
    <cellStyle name="Title 2 2 2 31 2 7" xfId="48108"/>
    <cellStyle name="Title 2 2 2 31 2 70" xfId="48109"/>
    <cellStyle name="Title 2 2 2 31 2 71" xfId="48110"/>
    <cellStyle name="Title 2 2 2 31 2 72" xfId="48111"/>
    <cellStyle name="Title 2 2 2 31 2 73" xfId="48112"/>
    <cellStyle name="Title 2 2 2 31 2 74" xfId="48113"/>
    <cellStyle name="Title 2 2 2 31 2 8" xfId="48114"/>
    <cellStyle name="Title 2 2 2 31 2 9" xfId="48115"/>
    <cellStyle name="Title 2 2 2 31 20" xfId="48116"/>
    <cellStyle name="Title 2 2 2 31 21" xfId="48117"/>
    <cellStyle name="Title 2 2 2 31 22" xfId="48118"/>
    <cellStyle name="Title 2 2 2 31 23" xfId="48119"/>
    <cellStyle name="Title 2 2 2 31 24" xfId="48120"/>
    <cellStyle name="Title 2 2 2 31 25" xfId="48121"/>
    <cellStyle name="Title 2 2 2 31 26" xfId="48122"/>
    <cellStyle name="Title 2 2 2 31 27" xfId="48123"/>
    <cellStyle name="Title 2 2 2 31 28" xfId="48124"/>
    <cellStyle name="Title 2 2 2 31 29" xfId="48125"/>
    <cellStyle name="Title 2 2 2 31 3" xfId="48126"/>
    <cellStyle name="Title 2 2 2 31 3 2" xfId="48127"/>
    <cellStyle name="Title 2 2 2 31 30" xfId="48128"/>
    <cellStyle name="Title 2 2 2 31 31" xfId="48129"/>
    <cellStyle name="Title 2 2 2 31 32" xfId="48130"/>
    <cellStyle name="Title 2 2 2 31 33" xfId="48131"/>
    <cellStyle name="Title 2 2 2 31 34" xfId="48132"/>
    <cellStyle name="Title 2 2 2 31 35" xfId="48133"/>
    <cellStyle name="Title 2 2 2 31 36" xfId="48134"/>
    <cellStyle name="Title 2 2 2 31 37" xfId="48135"/>
    <cellStyle name="Title 2 2 2 31 38" xfId="48136"/>
    <cellStyle name="Title 2 2 2 31 39" xfId="48137"/>
    <cellStyle name="Title 2 2 2 31 4" xfId="48138"/>
    <cellStyle name="Title 2 2 2 31 40" xfId="48139"/>
    <cellStyle name="Title 2 2 2 31 41" xfId="48140"/>
    <cellStyle name="Title 2 2 2 31 42" xfId="48141"/>
    <cellStyle name="Title 2 2 2 31 43" xfId="48142"/>
    <cellStyle name="Title 2 2 2 31 44" xfId="48143"/>
    <cellStyle name="Title 2 2 2 31 45" xfId="48144"/>
    <cellStyle name="Title 2 2 2 31 46" xfId="48145"/>
    <cellStyle name="Title 2 2 2 31 47" xfId="48146"/>
    <cellStyle name="Title 2 2 2 31 48" xfId="48147"/>
    <cellStyle name="Title 2 2 2 31 49" xfId="48148"/>
    <cellStyle name="Title 2 2 2 31 5" xfId="48149"/>
    <cellStyle name="Title 2 2 2 31 50" xfId="48150"/>
    <cellStyle name="Title 2 2 2 31 51" xfId="48151"/>
    <cellStyle name="Title 2 2 2 31 52" xfId="48152"/>
    <cellStyle name="Title 2 2 2 31 53" xfId="48153"/>
    <cellStyle name="Title 2 2 2 31 54" xfId="48154"/>
    <cellStyle name="Title 2 2 2 31 55" xfId="48155"/>
    <cellStyle name="Title 2 2 2 31 56" xfId="48156"/>
    <cellStyle name="Title 2 2 2 31 57" xfId="48157"/>
    <cellStyle name="Title 2 2 2 31 58" xfId="48158"/>
    <cellStyle name="Title 2 2 2 31 59" xfId="48159"/>
    <cellStyle name="Title 2 2 2 31 6" xfId="48160"/>
    <cellStyle name="Title 2 2 2 31 60" xfId="48161"/>
    <cellStyle name="Title 2 2 2 31 61" xfId="48162"/>
    <cellStyle name="Title 2 2 2 31 62" xfId="48163"/>
    <cellStyle name="Title 2 2 2 31 63" xfId="48164"/>
    <cellStyle name="Title 2 2 2 31 64" xfId="48165"/>
    <cellStyle name="Title 2 2 2 31 65" xfId="48166"/>
    <cellStyle name="Title 2 2 2 31 66" xfId="48167"/>
    <cellStyle name="Title 2 2 2 31 67" xfId="48168"/>
    <cellStyle name="Title 2 2 2 31 68" xfId="48169"/>
    <cellStyle name="Title 2 2 2 31 69" xfId="48170"/>
    <cellStyle name="Title 2 2 2 31 7" xfId="48171"/>
    <cellStyle name="Title 2 2 2 31 70" xfId="48172"/>
    <cellStyle name="Title 2 2 2 31 71" xfId="48173"/>
    <cellStyle name="Title 2 2 2 31 72" xfId="48174"/>
    <cellStyle name="Title 2 2 2 31 73" xfId="48175"/>
    <cellStyle name="Title 2 2 2 31 74" xfId="48176"/>
    <cellStyle name="Title 2 2 2 31 8" xfId="48177"/>
    <cellStyle name="Title 2 2 2 31 9" xfId="48178"/>
    <cellStyle name="Title 2 2 2 32" xfId="48179"/>
    <cellStyle name="Title 2 2 2 32 2" xfId="48180"/>
    <cellStyle name="Title 2 2 2 33" xfId="48181"/>
    <cellStyle name="Title 2 2 2 33 2" xfId="48182"/>
    <cellStyle name="Title 2 2 2 34" xfId="48183"/>
    <cellStyle name="Title 2 2 2 34 2" xfId="48184"/>
    <cellStyle name="Title 2 2 2 35" xfId="48185"/>
    <cellStyle name="Title 2 2 2 35 2" xfId="48186"/>
    <cellStyle name="Title 2 2 2 36" xfId="48187"/>
    <cellStyle name="Title 2 2 2 36 2" xfId="48188"/>
    <cellStyle name="Title 2 2 2 37" xfId="48189"/>
    <cellStyle name="Title 2 2 2 37 2" xfId="48190"/>
    <cellStyle name="Title 2 2 2 38" xfId="48191"/>
    <cellStyle name="Title 2 2 2 38 2" xfId="48192"/>
    <cellStyle name="Title 2 2 2 39" xfId="48193"/>
    <cellStyle name="Title 2 2 2 39 2" xfId="48194"/>
    <cellStyle name="Title 2 2 2 4" xfId="48195"/>
    <cellStyle name="Title 2 2 2 4 2" xfId="48196"/>
    <cellStyle name="Title 2 2 2 40" xfId="48197"/>
    <cellStyle name="Title 2 2 2 40 2" xfId="48198"/>
    <cellStyle name="Title 2 2 2 41" xfId="48199"/>
    <cellStyle name="Title 2 2 2 41 2" xfId="48200"/>
    <cellStyle name="Title 2 2 2 42" xfId="48201"/>
    <cellStyle name="Title 2 2 2 42 2" xfId="48202"/>
    <cellStyle name="Title 2 2 2 43" xfId="48203"/>
    <cellStyle name="Title 2 2 2 43 2" xfId="48204"/>
    <cellStyle name="Title 2 2 2 44" xfId="48205"/>
    <cellStyle name="Title 2 2 2 44 2" xfId="48206"/>
    <cellStyle name="Title 2 2 2 45" xfId="48207"/>
    <cellStyle name="Title 2 2 2 45 2" xfId="48208"/>
    <cellStyle name="Title 2 2 2 46" xfId="48209"/>
    <cellStyle name="Title 2 2 2 46 2" xfId="48210"/>
    <cellStyle name="Title 2 2 2 47" xfId="48211"/>
    <cellStyle name="Title 2 2 2 47 2" xfId="48212"/>
    <cellStyle name="Title 2 2 2 48" xfId="48213"/>
    <cellStyle name="Title 2 2 2 48 2" xfId="48214"/>
    <cellStyle name="Title 2 2 2 49" xfId="48215"/>
    <cellStyle name="Title 2 2 2 49 2" xfId="48216"/>
    <cellStyle name="Title 2 2 2 5" xfId="48217"/>
    <cellStyle name="Title 2 2 2 5 10" xfId="48218"/>
    <cellStyle name="Title 2 2 2 5 100" xfId="48219"/>
    <cellStyle name="Title 2 2 2 5 101" xfId="48220"/>
    <cellStyle name="Title 2 2 2 5 102" xfId="48221"/>
    <cellStyle name="Title 2 2 2 5 103" xfId="48222"/>
    <cellStyle name="Title 2 2 2 5 104" xfId="48223"/>
    <cellStyle name="Title 2 2 2 5 105" xfId="48224"/>
    <cellStyle name="Title 2 2 2 5 106" xfId="48225"/>
    <cellStyle name="Title 2 2 2 5 107" xfId="48226"/>
    <cellStyle name="Title 2 2 2 5 108" xfId="48227"/>
    <cellStyle name="Title 2 2 2 5 109" xfId="48228"/>
    <cellStyle name="Title 2 2 2 5 11" xfId="48229"/>
    <cellStyle name="Title 2 2 2 5 110" xfId="48230"/>
    <cellStyle name="Title 2 2 2 5 12" xfId="48231"/>
    <cellStyle name="Title 2 2 2 5 13" xfId="48232"/>
    <cellStyle name="Title 2 2 2 5 14" xfId="48233"/>
    <cellStyle name="Title 2 2 2 5 15" xfId="48234"/>
    <cellStyle name="Title 2 2 2 5 16" xfId="48235"/>
    <cellStyle name="Title 2 2 2 5 17" xfId="48236"/>
    <cellStyle name="Title 2 2 2 5 18" xfId="48237"/>
    <cellStyle name="Title 2 2 2 5 19" xfId="48238"/>
    <cellStyle name="Title 2 2 2 5 2" xfId="48239"/>
    <cellStyle name="Title 2 2 2 5 2 10" xfId="48240"/>
    <cellStyle name="Title 2 2 2 5 2 11" xfId="48241"/>
    <cellStyle name="Title 2 2 2 5 2 12" xfId="48242"/>
    <cellStyle name="Title 2 2 2 5 2 13" xfId="48243"/>
    <cellStyle name="Title 2 2 2 5 2 13 2" xfId="48244"/>
    <cellStyle name="Title 2 2 2 5 2 14" xfId="48245"/>
    <cellStyle name="Title 2 2 2 5 2 15" xfId="48246"/>
    <cellStyle name="Title 2 2 2 5 2 16" xfId="48247"/>
    <cellStyle name="Title 2 2 2 5 2 17" xfId="48248"/>
    <cellStyle name="Title 2 2 2 5 2 18" xfId="48249"/>
    <cellStyle name="Title 2 2 2 5 2 19" xfId="48250"/>
    <cellStyle name="Title 2 2 2 5 2 2" xfId="48251"/>
    <cellStyle name="Title 2 2 2 5 2 2 10" xfId="48252"/>
    <cellStyle name="Title 2 2 2 5 2 2 11" xfId="48253"/>
    <cellStyle name="Title 2 2 2 5 2 2 12" xfId="48254"/>
    <cellStyle name="Title 2 2 2 5 2 2 13" xfId="48255"/>
    <cellStyle name="Title 2 2 2 5 2 2 14" xfId="48256"/>
    <cellStyle name="Title 2 2 2 5 2 2 15" xfId="48257"/>
    <cellStyle name="Title 2 2 2 5 2 2 16" xfId="48258"/>
    <cellStyle name="Title 2 2 2 5 2 2 17" xfId="48259"/>
    <cellStyle name="Title 2 2 2 5 2 2 18" xfId="48260"/>
    <cellStyle name="Title 2 2 2 5 2 2 19" xfId="48261"/>
    <cellStyle name="Title 2 2 2 5 2 2 2" xfId="48262"/>
    <cellStyle name="Title 2 2 2 5 2 2 2 10" xfId="48263"/>
    <cellStyle name="Title 2 2 2 5 2 2 2 11" xfId="48264"/>
    <cellStyle name="Title 2 2 2 5 2 2 2 12" xfId="48265"/>
    <cellStyle name="Title 2 2 2 5 2 2 2 13" xfId="48266"/>
    <cellStyle name="Title 2 2 2 5 2 2 2 14" xfId="48267"/>
    <cellStyle name="Title 2 2 2 5 2 2 2 15" xfId="48268"/>
    <cellStyle name="Title 2 2 2 5 2 2 2 16" xfId="48269"/>
    <cellStyle name="Title 2 2 2 5 2 2 2 17" xfId="48270"/>
    <cellStyle name="Title 2 2 2 5 2 2 2 18" xfId="48271"/>
    <cellStyle name="Title 2 2 2 5 2 2 2 19" xfId="48272"/>
    <cellStyle name="Title 2 2 2 5 2 2 2 2" xfId="48273"/>
    <cellStyle name="Title 2 2 2 5 2 2 2 2 10" xfId="48274"/>
    <cellStyle name="Title 2 2 2 5 2 2 2 2 11" xfId="48275"/>
    <cellStyle name="Title 2 2 2 5 2 2 2 2 12" xfId="48276"/>
    <cellStyle name="Title 2 2 2 5 2 2 2 2 13" xfId="48277"/>
    <cellStyle name="Title 2 2 2 5 2 2 2 2 14" xfId="48278"/>
    <cellStyle name="Title 2 2 2 5 2 2 2 2 15" xfId="48279"/>
    <cellStyle name="Title 2 2 2 5 2 2 2 2 16" xfId="48280"/>
    <cellStyle name="Title 2 2 2 5 2 2 2 2 17" xfId="48281"/>
    <cellStyle name="Title 2 2 2 5 2 2 2 2 18" xfId="48282"/>
    <cellStyle name="Title 2 2 2 5 2 2 2 2 19" xfId="48283"/>
    <cellStyle name="Title 2 2 2 5 2 2 2 2 2" xfId="48284"/>
    <cellStyle name="Title 2 2 2 5 2 2 2 2 2 10" xfId="48285"/>
    <cellStyle name="Title 2 2 2 5 2 2 2 2 2 11" xfId="48286"/>
    <cellStyle name="Title 2 2 2 5 2 2 2 2 2 12" xfId="48287"/>
    <cellStyle name="Title 2 2 2 5 2 2 2 2 2 13" xfId="48288"/>
    <cellStyle name="Title 2 2 2 5 2 2 2 2 2 14" xfId="48289"/>
    <cellStyle name="Title 2 2 2 5 2 2 2 2 2 15" xfId="48290"/>
    <cellStyle name="Title 2 2 2 5 2 2 2 2 2 16" xfId="48291"/>
    <cellStyle name="Title 2 2 2 5 2 2 2 2 2 17" xfId="48292"/>
    <cellStyle name="Title 2 2 2 5 2 2 2 2 2 18" xfId="48293"/>
    <cellStyle name="Title 2 2 2 5 2 2 2 2 2 19" xfId="48294"/>
    <cellStyle name="Title 2 2 2 5 2 2 2 2 2 2" xfId="48295"/>
    <cellStyle name="Title 2 2 2 5 2 2 2 2 2 2 2" xfId="48296"/>
    <cellStyle name="Title 2 2 2 5 2 2 2 2 2 20" xfId="48297"/>
    <cellStyle name="Title 2 2 2 5 2 2 2 2 2 21" xfId="48298"/>
    <cellStyle name="Title 2 2 2 5 2 2 2 2 2 22" xfId="48299"/>
    <cellStyle name="Title 2 2 2 5 2 2 2 2 2 23" xfId="48300"/>
    <cellStyle name="Title 2 2 2 5 2 2 2 2 2 24" xfId="48301"/>
    <cellStyle name="Title 2 2 2 5 2 2 2 2 2 25" xfId="48302"/>
    <cellStyle name="Title 2 2 2 5 2 2 2 2 2 26" xfId="48303"/>
    <cellStyle name="Title 2 2 2 5 2 2 2 2 2 27" xfId="48304"/>
    <cellStyle name="Title 2 2 2 5 2 2 2 2 2 28" xfId="48305"/>
    <cellStyle name="Title 2 2 2 5 2 2 2 2 2 29" xfId="48306"/>
    <cellStyle name="Title 2 2 2 5 2 2 2 2 2 3" xfId="48307"/>
    <cellStyle name="Title 2 2 2 5 2 2 2 2 2 30" xfId="48308"/>
    <cellStyle name="Title 2 2 2 5 2 2 2 2 2 31" xfId="48309"/>
    <cellStyle name="Title 2 2 2 5 2 2 2 2 2 32" xfId="48310"/>
    <cellStyle name="Title 2 2 2 5 2 2 2 2 2 33" xfId="48311"/>
    <cellStyle name="Title 2 2 2 5 2 2 2 2 2 34" xfId="48312"/>
    <cellStyle name="Title 2 2 2 5 2 2 2 2 2 35" xfId="48313"/>
    <cellStyle name="Title 2 2 2 5 2 2 2 2 2 36" xfId="48314"/>
    <cellStyle name="Title 2 2 2 5 2 2 2 2 2 37" xfId="48315"/>
    <cellStyle name="Title 2 2 2 5 2 2 2 2 2 38" xfId="48316"/>
    <cellStyle name="Title 2 2 2 5 2 2 2 2 2 39" xfId="48317"/>
    <cellStyle name="Title 2 2 2 5 2 2 2 2 2 4" xfId="48318"/>
    <cellStyle name="Title 2 2 2 5 2 2 2 2 2 40" xfId="48319"/>
    <cellStyle name="Title 2 2 2 5 2 2 2 2 2 41" xfId="48320"/>
    <cellStyle name="Title 2 2 2 5 2 2 2 2 2 42" xfId="48321"/>
    <cellStyle name="Title 2 2 2 5 2 2 2 2 2 43" xfId="48322"/>
    <cellStyle name="Title 2 2 2 5 2 2 2 2 2 44" xfId="48323"/>
    <cellStyle name="Title 2 2 2 5 2 2 2 2 2 45" xfId="48324"/>
    <cellStyle name="Title 2 2 2 5 2 2 2 2 2 46" xfId="48325"/>
    <cellStyle name="Title 2 2 2 5 2 2 2 2 2 47" xfId="48326"/>
    <cellStyle name="Title 2 2 2 5 2 2 2 2 2 48" xfId="48327"/>
    <cellStyle name="Title 2 2 2 5 2 2 2 2 2 49" xfId="48328"/>
    <cellStyle name="Title 2 2 2 5 2 2 2 2 2 5" xfId="48329"/>
    <cellStyle name="Title 2 2 2 5 2 2 2 2 2 50" xfId="48330"/>
    <cellStyle name="Title 2 2 2 5 2 2 2 2 2 51" xfId="48331"/>
    <cellStyle name="Title 2 2 2 5 2 2 2 2 2 52" xfId="48332"/>
    <cellStyle name="Title 2 2 2 5 2 2 2 2 2 53" xfId="48333"/>
    <cellStyle name="Title 2 2 2 5 2 2 2 2 2 54" xfId="48334"/>
    <cellStyle name="Title 2 2 2 5 2 2 2 2 2 55" xfId="48335"/>
    <cellStyle name="Title 2 2 2 5 2 2 2 2 2 56" xfId="48336"/>
    <cellStyle name="Title 2 2 2 5 2 2 2 2 2 57" xfId="48337"/>
    <cellStyle name="Title 2 2 2 5 2 2 2 2 2 58" xfId="48338"/>
    <cellStyle name="Title 2 2 2 5 2 2 2 2 2 59" xfId="48339"/>
    <cellStyle name="Title 2 2 2 5 2 2 2 2 2 6" xfId="48340"/>
    <cellStyle name="Title 2 2 2 5 2 2 2 2 2 60" xfId="48341"/>
    <cellStyle name="Title 2 2 2 5 2 2 2 2 2 61" xfId="48342"/>
    <cellStyle name="Title 2 2 2 5 2 2 2 2 2 62" xfId="48343"/>
    <cellStyle name="Title 2 2 2 5 2 2 2 2 2 63" xfId="48344"/>
    <cellStyle name="Title 2 2 2 5 2 2 2 2 2 64" xfId="48345"/>
    <cellStyle name="Title 2 2 2 5 2 2 2 2 2 65" xfId="48346"/>
    <cellStyle name="Title 2 2 2 5 2 2 2 2 2 66" xfId="48347"/>
    <cellStyle name="Title 2 2 2 5 2 2 2 2 2 67" xfId="48348"/>
    <cellStyle name="Title 2 2 2 5 2 2 2 2 2 68" xfId="48349"/>
    <cellStyle name="Title 2 2 2 5 2 2 2 2 2 69" xfId="48350"/>
    <cellStyle name="Title 2 2 2 5 2 2 2 2 2 7" xfId="48351"/>
    <cellStyle name="Title 2 2 2 5 2 2 2 2 2 70" xfId="48352"/>
    <cellStyle name="Title 2 2 2 5 2 2 2 2 2 71" xfId="48353"/>
    <cellStyle name="Title 2 2 2 5 2 2 2 2 2 72" xfId="48354"/>
    <cellStyle name="Title 2 2 2 5 2 2 2 2 2 73" xfId="48355"/>
    <cellStyle name="Title 2 2 2 5 2 2 2 2 2 74" xfId="48356"/>
    <cellStyle name="Title 2 2 2 5 2 2 2 2 2 8" xfId="48357"/>
    <cellStyle name="Title 2 2 2 5 2 2 2 2 2 9" xfId="48358"/>
    <cellStyle name="Title 2 2 2 5 2 2 2 2 20" xfId="48359"/>
    <cellStyle name="Title 2 2 2 5 2 2 2 2 21" xfId="48360"/>
    <cellStyle name="Title 2 2 2 5 2 2 2 2 22" xfId="48361"/>
    <cellStyle name="Title 2 2 2 5 2 2 2 2 23" xfId="48362"/>
    <cellStyle name="Title 2 2 2 5 2 2 2 2 24" xfId="48363"/>
    <cellStyle name="Title 2 2 2 5 2 2 2 2 25" xfId="48364"/>
    <cellStyle name="Title 2 2 2 5 2 2 2 2 26" xfId="48365"/>
    <cellStyle name="Title 2 2 2 5 2 2 2 2 27" xfId="48366"/>
    <cellStyle name="Title 2 2 2 5 2 2 2 2 28" xfId="48367"/>
    <cellStyle name="Title 2 2 2 5 2 2 2 2 29" xfId="48368"/>
    <cellStyle name="Title 2 2 2 5 2 2 2 2 3" xfId="48369"/>
    <cellStyle name="Title 2 2 2 5 2 2 2 2 3 2" xfId="48370"/>
    <cellStyle name="Title 2 2 2 5 2 2 2 2 30" xfId="48371"/>
    <cellStyle name="Title 2 2 2 5 2 2 2 2 31" xfId="48372"/>
    <cellStyle name="Title 2 2 2 5 2 2 2 2 32" xfId="48373"/>
    <cellStyle name="Title 2 2 2 5 2 2 2 2 33" xfId="48374"/>
    <cellStyle name="Title 2 2 2 5 2 2 2 2 34" xfId="48375"/>
    <cellStyle name="Title 2 2 2 5 2 2 2 2 35" xfId="48376"/>
    <cellStyle name="Title 2 2 2 5 2 2 2 2 36" xfId="48377"/>
    <cellStyle name="Title 2 2 2 5 2 2 2 2 37" xfId="48378"/>
    <cellStyle name="Title 2 2 2 5 2 2 2 2 38" xfId="48379"/>
    <cellStyle name="Title 2 2 2 5 2 2 2 2 39" xfId="48380"/>
    <cellStyle name="Title 2 2 2 5 2 2 2 2 4" xfId="48381"/>
    <cellStyle name="Title 2 2 2 5 2 2 2 2 40" xfId="48382"/>
    <cellStyle name="Title 2 2 2 5 2 2 2 2 41" xfId="48383"/>
    <cellStyle name="Title 2 2 2 5 2 2 2 2 42" xfId="48384"/>
    <cellStyle name="Title 2 2 2 5 2 2 2 2 43" xfId="48385"/>
    <cellStyle name="Title 2 2 2 5 2 2 2 2 44" xfId="48386"/>
    <cellStyle name="Title 2 2 2 5 2 2 2 2 45" xfId="48387"/>
    <cellStyle name="Title 2 2 2 5 2 2 2 2 46" xfId="48388"/>
    <cellStyle name="Title 2 2 2 5 2 2 2 2 47" xfId="48389"/>
    <cellStyle name="Title 2 2 2 5 2 2 2 2 48" xfId="48390"/>
    <cellStyle name="Title 2 2 2 5 2 2 2 2 49" xfId="48391"/>
    <cellStyle name="Title 2 2 2 5 2 2 2 2 5" xfId="48392"/>
    <cellStyle name="Title 2 2 2 5 2 2 2 2 50" xfId="48393"/>
    <cellStyle name="Title 2 2 2 5 2 2 2 2 51" xfId="48394"/>
    <cellStyle name="Title 2 2 2 5 2 2 2 2 52" xfId="48395"/>
    <cellStyle name="Title 2 2 2 5 2 2 2 2 53" xfId="48396"/>
    <cellStyle name="Title 2 2 2 5 2 2 2 2 54" xfId="48397"/>
    <cellStyle name="Title 2 2 2 5 2 2 2 2 55" xfId="48398"/>
    <cellStyle name="Title 2 2 2 5 2 2 2 2 56" xfId="48399"/>
    <cellStyle name="Title 2 2 2 5 2 2 2 2 57" xfId="48400"/>
    <cellStyle name="Title 2 2 2 5 2 2 2 2 58" xfId="48401"/>
    <cellStyle name="Title 2 2 2 5 2 2 2 2 59" xfId="48402"/>
    <cellStyle name="Title 2 2 2 5 2 2 2 2 6" xfId="48403"/>
    <cellStyle name="Title 2 2 2 5 2 2 2 2 60" xfId="48404"/>
    <cellStyle name="Title 2 2 2 5 2 2 2 2 61" xfId="48405"/>
    <cellStyle name="Title 2 2 2 5 2 2 2 2 62" xfId="48406"/>
    <cellStyle name="Title 2 2 2 5 2 2 2 2 63" xfId="48407"/>
    <cellStyle name="Title 2 2 2 5 2 2 2 2 64" xfId="48408"/>
    <cellStyle name="Title 2 2 2 5 2 2 2 2 65" xfId="48409"/>
    <cellStyle name="Title 2 2 2 5 2 2 2 2 66" xfId="48410"/>
    <cellStyle name="Title 2 2 2 5 2 2 2 2 67" xfId="48411"/>
    <cellStyle name="Title 2 2 2 5 2 2 2 2 68" xfId="48412"/>
    <cellStyle name="Title 2 2 2 5 2 2 2 2 69" xfId="48413"/>
    <cellStyle name="Title 2 2 2 5 2 2 2 2 7" xfId="48414"/>
    <cellStyle name="Title 2 2 2 5 2 2 2 2 70" xfId="48415"/>
    <cellStyle name="Title 2 2 2 5 2 2 2 2 71" xfId="48416"/>
    <cellStyle name="Title 2 2 2 5 2 2 2 2 72" xfId="48417"/>
    <cellStyle name="Title 2 2 2 5 2 2 2 2 73" xfId="48418"/>
    <cellStyle name="Title 2 2 2 5 2 2 2 2 74" xfId="48419"/>
    <cellStyle name="Title 2 2 2 5 2 2 2 2 8" xfId="48420"/>
    <cellStyle name="Title 2 2 2 5 2 2 2 2 9" xfId="48421"/>
    <cellStyle name="Title 2 2 2 5 2 2 2 20" xfId="48422"/>
    <cellStyle name="Title 2 2 2 5 2 2 2 21" xfId="48423"/>
    <cellStyle name="Title 2 2 2 5 2 2 2 22" xfId="48424"/>
    <cellStyle name="Title 2 2 2 5 2 2 2 23" xfId="48425"/>
    <cellStyle name="Title 2 2 2 5 2 2 2 24" xfId="48426"/>
    <cellStyle name="Title 2 2 2 5 2 2 2 25" xfId="48427"/>
    <cellStyle name="Title 2 2 2 5 2 2 2 26" xfId="48428"/>
    <cellStyle name="Title 2 2 2 5 2 2 2 27" xfId="48429"/>
    <cellStyle name="Title 2 2 2 5 2 2 2 28" xfId="48430"/>
    <cellStyle name="Title 2 2 2 5 2 2 2 29" xfId="48431"/>
    <cellStyle name="Title 2 2 2 5 2 2 2 3" xfId="48432"/>
    <cellStyle name="Title 2 2 2 5 2 2 2 3 2" xfId="48433"/>
    <cellStyle name="Title 2 2 2 5 2 2 2 30" xfId="48434"/>
    <cellStyle name="Title 2 2 2 5 2 2 2 31" xfId="48435"/>
    <cellStyle name="Title 2 2 2 5 2 2 2 32" xfId="48436"/>
    <cellStyle name="Title 2 2 2 5 2 2 2 33" xfId="48437"/>
    <cellStyle name="Title 2 2 2 5 2 2 2 34" xfId="48438"/>
    <cellStyle name="Title 2 2 2 5 2 2 2 35" xfId="48439"/>
    <cellStyle name="Title 2 2 2 5 2 2 2 36" xfId="48440"/>
    <cellStyle name="Title 2 2 2 5 2 2 2 37" xfId="48441"/>
    <cellStyle name="Title 2 2 2 5 2 2 2 38" xfId="48442"/>
    <cellStyle name="Title 2 2 2 5 2 2 2 39" xfId="48443"/>
    <cellStyle name="Title 2 2 2 5 2 2 2 4" xfId="48444"/>
    <cellStyle name="Title 2 2 2 5 2 2 2 40" xfId="48445"/>
    <cellStyle name="Title 2 2 2 5 2 2 2 41" xfId="48446"/>
    <cellStyle name="Title 2 2 2 5 2 2 2 42" xfId="48447"/>
    <cellStyle name="Title 2 2 2 5 2 2 2 43" xfId="48448"/>
    <cellStyle name="Title 2 2 2 5 2 2 2 44" xfId="48449"/>
    <cellStyle name="Title 2 2 2 5 2 2 2 45" xfId="48450"/>
    <cellStyle name="Title 2 2 2 5 2 2 2 46" xfId="48451"/>
    <cellStyle name="Title 2 2 2 5 2 2 2 47" xfId="48452"/>
    <cellStyle name="Title 2 2 2 5 2 2 2 48" xfId="48453"/>
    <cellStyle name="Title 2 2 2 5 2 2 2 49" xfId="48454"/>
    <cellStyle name="Title 2 2 2 5 2 2 2 5" xfId="48455"/>
    <cellStyle name="Title 2 2 2 5 2 2 2 50" xfId="48456"/>
    <cellStyle name="Title 2 2 2 5 2 2 2 51" xfId="48457"/>
    <cellStyle name="Title 2 2 2 5 2 2 2 52" xfId="48458"/>
    <cellStyle name="Title 2 2 2 5 2 2 2 53" xfId="48459"/>
    <cellStyle name="Title 2 2 2 5 2 2 2 54" xfId="48460"/>
    <cellStyle name="Title 2 2 2 5 2 2 2 55" xfId="48461"/>
    <cellStyle name="Title 2 2 2 5 2 2 2 56" xfId="48462"/>
    <cellStyle name="Title 2 2 2 5 2 2 2 57" xfId="48463"/>
    <cellStyle name="Title 2 2 2 5 2 2 2 58" xfId="48464"/>
    <cellStyle name="Title 2 2 2 5 2 2 2 59" xfId="48465"/>
    <cellStyle name="Title 2 2 2 5 2 2 2 6" xfId="48466"/>
    <cellStyle name="Title 2 2 2 5 2 2 2 60" xfId="48467"/>
    <cellStyle name="Title 2 2 2 5 2 2 2 61" xfId="48468"/>
    <cellStyle name="Title 2 2 2 5 2 2 2 62" xfId="48469"/>
    <cellStyle name="Title 2 2 2 5 2 2 2 63" xfId="48470"/>
    <cellStyle name="Title 2 2 2 5 2 2 2 64" xfId="48471"/>
    <cellStyle name="Title 2 2 2 5 2 2 2 65" xfId="48472"/>
    <cellStyle name="Title 2 2 2 5 2 2 2 66" xfId="48473"/>
    <cellStyle name="Title 2 2 2 5 2 2 2 67" xfId="48474"/>
    <cellStyle name="Title 2 2 2 5 2 2 2 68" xfId="48475"/>
    <cellStyle name="Title 2 2 2 5 2 2 2 69" xfId="48476"/>
    <cellStyle name="Title 2 2 2 5 2 2 2 7" xfId="48477"/>
    <cellStyle name="Title 2 2 2 5 2 2 2 70" xfId="48478"/>
    <cellStyle name="Title 2 2 2 5 2 2 2 71" xfId="48479"/>
    <cellStyle name="Title 2 2 2 5 2 2 2 72" xfId="48480"/>
    <cellStyle name="Title 2 2 2 5 2 2 2 73" xfId="48481"/>
    <cellStyle name="Title 2 2 2 5 2 2 2 74" xfId="48482"/>
    <cellStyle name="Title 2 2 2 5 2 2 2 75" xfId="48483"/>
    <cellStyle name="Title 2 2 2 5 2 2 2 76" xfId="48484"/>
    <cellStyle name="Title 2 2 2 5 2 2 2 77" xfId="48485"/>
    <cellStyle name="Title 2 2 2 5 2 2 2 78" xfId="48486"/>
    <cellStyle name="Title 2 2 2 5 2 2 2 79" xfId="48487"/>
    <cellStyle name="Title 2 2 2 5 2 2 2 8" xfId="48488"/>
    <cellStyle name="Title 2 2 2 5 2 2 2 80" xfId="48489"/>
    <cellStyle name="Title 2 2 2 5 2 2 2 81" xfId="48490"/>
    <cellStyle name="Title 2 2 2 5 2 2 2 82" xfId="48491"/>
    <cellStyle name="Title 2 2 2 5 2 2 2 83" xfId="48492"/>
    <cellStyle name="Title 2 2 2 5 2 2 2 84" xfId="48493"/>
    <cellStyle name="Title 2 2 2 5 2 2 2 85" xfId="48494"/>
    <cellStyle name="Title 2 2 2 5 2 2 2 86" xfId="48495"/>
    <cellStyle name="Title 2 2 2 5 2 2 2 87" xfId="48496"/>
    <cellStyle name="Title 2 2 2 5 2 2 2 88" xfId="48497"/>
    <cellStyle name="Title 2 2 2 5 2 2 2 9" xfId="48498"/>
    <cellStyle name="Title 2 2 2 5 2 2 20" xfId="48499"/>
    <cellStyle name="Title 2 2 2 5 2 2 21" xfId="48500"/>
    <cellStyle name="Title 2 2 2 5 2 2 22" xfId="48501"/>
    <cellStyle name="Title 2 2 2 5 2 2 23" xfId="48502"/>
    <cellStyle name="Title 2 2 2 5 2 2 24" xfId="48503"/>
    <cellStyle name="Title 2 2 2 5 2 2 25" xfId="48504"/>
    <cellStyle name="Title 2 2 2 5 2 2 26" xfId="48505"/>
    <cellStyle name="Title 2 2 2 5 2 2 27" xfId="48506"/>
    <cellStyle name="Title 2 2 2 5 2 2 28" xfId="48507"/>
    <cellStyle name="Title 2 2 2 5 2 2 29" xfId="48508"/>
    <cellStyle name="Title 2 2 2 5 2 2 3" xfId="48509"/>
    <cellStyle name="Title 2 2 2 5 2 2 3 2" xfId="48510"/>
    <cellStyle name="Title 2 2 2 5 2 2 30" xfId="48511"/>
    <cellStyle name="Title 2 2 2 5 2 2 31" xfId="48512"/>
    <cellStyle name="Title 2 2 2 5 2 2 32" xfId="48513"/>
    <cellStyle name="Title 2 2 2 5 2 2 33" xfId="48514"/>
    <cellStyle name="Title 2 2 2 5 2 2 34" xfId="48515"/>
    <cellStyle name="Title 2 2 2 5 2 2 35" xfId="48516"/>
    <cellStyle name="Title 2 2 2 5 2 2 36" xfId="48517"/>
    <cellStyle name="Title 2 2 2 5 2 2 37" xfId="48518"/>
    <cellStyle name="Title 2 2 2 5 2 2 38" xfId="48519"/>
    <cellStyle name="Title 2 2 2 5 2 2 39" xfId="48520"/>
    <cellStyle name="Title 2 2 2 5 2 2 4" xfId="48521"/>
    <cellStyle name="Title 2 2 2 5 2 2 40" xfId="48522"/>
    <cellStyle name="Title 2 2 2 5 2 2 41" xfId="48523"/>
    <cellStyle name="Title 2 2 2 5 2 2 42" xfId="48524"/>
    <cellStyle name="Title 2 2 2 5 2 2 43" xfId="48525"/>
    <cellStyle name="Title 2 2 2 5 2 2 44" xfId="48526"/>
    <cellStyle name="Title 2 2 2 5 2 2 45" xfId="48527"/>
    <cellStyle name="Title 2 2 2 5 2 2 46" xfId="48528"/>
    <cellStyle name="Title 2 2 2 5 2 2 47" xfId="48529"/>
    <cellStyle name="Title 2 2 2 5 2 2 48" xfId="48530"/>
    <cellStyle name="Title 2 2 2 5 2 2 49" xfId="48531"/>
    <cellStyle name="Title 2 2 2 5 2 2 5" xfId="48532"/>
    <cellStyle name="Title 2 2 2 5 2 2 50" xfId="48533"/>
    <cellStyle name="Title 2 2 2 5 2 2 51" xfId="48534"/>
    <cellStyle name="Title 2 2 2 5 2 2 52" xfId="48535"/>
    <cellStyle name="Title 2 2 2 5 2 2 53" xfId="48536"/>
    <cellStyle name="Title 2 2 2 5 2 2 54" xfId="48537"/>
    <cellStyle name="Title 2 2 2 5 2 2 55" xfId="48538"/>
    <cellStyle name="Title 2 2 2 5 2 2 56" xfId="48539"/>
    <cellStyle name="Title 2 2 2 5 2 2 57" xfId="48540"/>
    <cellStyle name="Title 2 2 2 5 2 2 58" xfId="48541"/>
    <cellStyle name="Title 2 2 2 5 2 2 59" xfId="48542"/>
    <cellStyle name="Title 2 2 2 5 2 2 6" xfId="48543"/>
    <cellStyle name="Title 2 2 2 5 2 2 60" xfId="48544"/>
    <cellStyle name="Title 2 2 2 5 2 2 61" xfId="48545"/>
    <cellStyle name="Title 2 2 2 5 2 2 62" xfId="48546"/>
    <cellStyle name="Title 2 2 2 5 2 2 63" xfId="48547"/>
    <cellStyle name="Title 2 2 2 5 2 2 64" xfId="48548"/>
    <cellStyle name="Title 2 2 2 5 2 2 65" xfId="48549"/>
    <cellStyle name="Title 2 2 2 5 2 2 66" xfId="48550"/>
    <cellStyle name="Title 2 2 2 5 2 2 67" xfId="48551"/>
    <cellStyle name="Title 2 2 2 5 2 2 68" xfId="48552"/>
    <cellStyle name="Title 2 2 2 5 2 2 69" xfId="48553"/>
    <cellStyle name="Title 2 2 2 5 2 2 7" xfId="48554"/>
    <cellStyle name="Title 2 2 2 5 2 2 70" xfId="48555"/>
    <cellStyle name="Title 2 2 2 5 2 2 71" xfId="48556"/>
    <cellStyle name="Title 2 2 2 5 2 2 72" xfId="48557"/>
    <cellStyle name="Title 2 2 2 5 2 2 73" xfId="48558"/>
    <cellStyle name="Title 2 2 2 5 2 2 74" xfId="48559"/>
    <cellStyle name="Title 2 2 2 5 2 2 75" xfId="48560"/>
    <cellStyle name="Title 2 2 2 5 2 2 76" xfId="48561"/>
    <cellStyle name="Title 2 2 2 5 2 2 77" xfId="48562"/>
    <cellStyle name="Title 2 2 2 5 2 2 78" xfId="48563"/>
    <cellStyle name="Title 2 2 2 5 2 2 79" xfId="48564"/>
    <cellStyle name="Title 2 2 2 5 2 2 8" xfId="48565"/>
    <cellStyle name="Title 2 2 2 5 2 2 80" xfId="48566"/>
    <cellStyle name="Title 2 2 2 5 2 2 81" xfId="48567"/>
    <cellStyle name="Title 2 2 2 5 2 2 82" xfId="48568"/>
    <cellStyle name="Title 2 2 2 5 2 2 83" xfId="48569"/>
    <cellStyle name="Title 2 2 2 5 2 2 84" xfId="48570"/>
    <cellStyle name="Title 2 2 2 5 2 2 85" xfId="48571"/>
    <cellStyle name="Title 2 2 2 5 2 2 86" xfId="48572"/>
    <cellStyle name="Title 2 2 2 5 2 2 87" xfId="48573"/>
    <cellStyle name="Title 2 2 2 5 2 2 88" xfId="48574"/>
    <cellStyle name="Title 2 2 2 5 2 2 9" xfId="48575"/>
    <cellStyle name="Title 2 2 2 5 2 20" xfId="48576"/>
    <cellStyle name="Title 2 2 2 5 2 21" xfId="48577"/>
    <cellStyle name="Title 2 2 2 5 2 22" xfId="48578"/>
    <cellStyle name="Title 2 2 2 5 2 23" xfId="48579"/>
    <cellStyle name="Title 2 2 2 5 2 24" xfId="48580"/>
    <cellStyle name="Title 2 2 2 5 2 25" xfId="48581"/>
    <cellStyle name="Title 2 2 2 5 2 26" xfId="48582"/>
    <cellStyle name="Title 2 2 2 5 2 27" xfId="48583"/>
    <cellStyle name="Title 2 2 2 5 2 28" xfId="48584"/>
    <cellStyle name="Title 2 2 2 5 2 29" xfId="48585"/>
    <cellStyle name="Title 2 2 2 5 2 3" xfId="48586"/>
    <cellStyle name="Title 2 2 2 5 2 30" xfId="48587"/>
    <cellStyle name="Title 2 2 2 5 2 31" xfId="48588"/>
    <cellStyle name="Title 2 2 2 5 2 32" xfId="48589"/>
    <cellStyle name="Title 2 2 2 5 2 33" xfId="48590"/>
    <cellStyle name="Title 2 2 2 5 2 34" xfId="48591"/>
    <cellStyle name="Title 2 2 2 5 2 35" xfId="48592"/>
    <cellStyle name="Title 2 2 2 5 2 36" xfId="48593"/>
    <cellStyle name="Title 2 2 2 5 2 37" xfId="48594"/>
    <cellStyle name="Title 2 2 2 5 2 38" xfId="48595"/>
    <cellStyle name="Title 2 2 2 5 2 39" xfId="48596"/>
    <cellStyle name="Title 2 2 2 5 2 4" xfId="48597"/>
    <cellStyle name="Title 2 2 2 5 2 40" xfId="48598"/>
    <cellStyle name="Title 2 2 2 5 2 41" xfId="48599"/>
    <cellStyle name="Title 2 2 2 5 2 42" xfId="48600"/>
    <cellStyle name="Title 2 2 2 5 2 43" xfId="48601"/>
    <cellStyle name="Title 2 2 2 5 2 44" xfId="48602"/>
    <cellStyle name="Title 2 2 2 5 2 45" xfId="48603"/>
    <cellStyle name="Title 2 2 2 5 2 46" xfId="48604"/>
    <cellStyle name="Title 2 2 2 5 2 47" xfId="48605"/>
    <cellStyle name="Title 2 2 2 5 2 48" xfId="48606"/>
    <cellStyle name="Title 2 2 2 5 2 49" xfId="48607"/>
    <cellStyle name="Title 2 2 2 5 2 5" xfId="48608"/>
    <cellStyle name="Title 2 2 2 5 2 50" xfId="48609"/>
    <cellStyle name="Title 2 2 2 5 2 51" xfId="48610"/>
    <cellStyle name="Title 2 2 2 5 2 52" xfId="48611"/>
    <cellStyle name="Title 2 2 2 5 2 53" xfId="48612"/>
    <cellStyle name="Title 2 2 2 5 2 54" xfId="48613"/>
    <cellStyle name="Title 2 2 2 5 2 55" xfId="48614"/>
    <cellStyle name="Title 2 2 2 5 2 56" xfId="48615"/>
    <cellStyle name="Title 2 2 2 5 2 57" xfId="48616"/>
    <cellStyle name="Title 2 2 2 5 2 58" xfId="48617"/>
    <cellStyle name="Title 2 2 2 5 2 59" xfId="48618"/>
    <cellStyle name="Title 2 2 2 5 2 6" xfId="48619"/>
    <cellStyle name="Title 2 2 2 5 2 60" xfId="48620"/>
    <cellStyle name="Title 2 2 2 5 2 61" xfId="48621"/>
    <cellStyle name="Title 2 2 2 5 2 62" xfId="48622"/>
    <cellStyle name="Title 2 2 2 5 2 63" xfId="48623"/>
    <cellStyle name="Title 2 2 2 5 2 64" xfId="48624"/>
    <cellStyle name="Title 2 2 2 5 2 65" xfId="48625"/>
    <cellStyle name="Title 2 2 2 5 2 66" xfId="48626"/>
    <cellStyle name="Title 2 2 2 5 2 67" xfId="48627"/>
    <cellStyle name="Title 2 2 2 5 2 68" xfId="48628"/>
    <cellStyle name="Title 2 2 2 5 2 69" xfId="48629"/>
    <cellStyle name="Title 2 2 2 5 2 7" xfId="48630"/>
    <cellStyle name="Title 2 2 2 5 2 70" xfId="48631"/>
    <cellStyle name="Title 2 2 2 5 2 71" xfId="48632"/>
    <cellStyle name="Title 2 2 2 5 2 72" xfId="48633"/>
    <cellStyle name="Title 2 2 2 5 2 73" xfId="48634"/>
    <cellStyle name="Title 2 2 2 5 2 74" xfId="48635"/>
    <cellStyle name="Title 2 2 2 5 2 75" xfId="48636"/>
    <cellStyle name="Title 2 2 2 5 2 76" xfId="48637"/>
    <cellStyle name="Title 2 2 2 5 2 77" xfId="48638"/>
    <cellStyle name="Title 2 2 2 5 2 78" xfId="48639"/>
    <cellStyle name="Title 2 2 2 5 2 79" xfId="48640"/>
    <cellStyle name="Title 2 2 2 5 2 8" xfId="48641"/>
    <cellStyle name="Title 2 2 2 5 2 80" xfId="48642"/>
    <cellStyle name="Title 2 2 2 5 2 81" xfId="48643"/>
    <cellStyle name="Title 2 2 2 5 2 82" xfId="48644"/>
    <cellStyle name="Title 2 2 2 5 2 83" xfId="48645"/>
    <cellStyle name="Title 2 2 2 5 2 84" xfId="48646"/>
    <cellStyle name="Title 2 2 2 5 2 85" xfId="48647"/>
    <cellStyle name="Title 2 2 2 5 2 86" xfId="48648"/>
    <cellStyle name="Title 2 2 2 5 2 87" xfId="48649"/>
    <cellStyle name="Title 2 2 2 5 2 88" xfId="48650"/>
    <cellStyle name="Title 2 2 2 5 2 89" xfId="48651"/>
    <cellStyle name="Title 2 2 2 5 2 9" xfId="48652"/>
    <cellStyle name="Title 2 2 2 5 2 90" xfId="48653"/>
    <cellStyle name="Title 2 2 2 5 2 91" xfId="48654"/>
    <cellStyle name="Title 2 2 2 5 2 92" xfId="48655"/>
    <cellStyle name="Title 2 2 2 5 2 93" xfId="48656"/>
    <cellStyle name="Title 2 2 2 5 2 94" xfId="48657"/>
    <cellStyle name="Title 2 2 2 5 2 95" xfId="48658"/>
    <cellStyle name="Title 2 2 2 5 2 96" xfId="48659"/>
    <cellStyle name="Title 2 2 2 5 2 97" xfId="48660"/>
    <cellStyle name="Title 2 2 2 5 2 98" xfId="48661"/>
    <cellStyle name="Title 2 2 2 5 20" xfId="48662"/>
    <cellStyle name="Title 2 2 2 5 21" xfId="48663"/>
    <cellStyle name="Title 2 2 2 5 22" xfId="48664"/>
    <cellStyle name="Title 2 2 2 5 23" xfId="48665"/>
    <cellStyle name="Title 2 2 2 5 24" xfId="48666"/>
    <cellStyle name="Title 2 2 2 5 25" xfId="48667"/>
    <cellStyle name="Title 2 2 2 5 25 2" xfId="48668"/>
    <cellStyle name="Title 2 2 2 5 26" xfId="48669"/>
    <cellStyle name="Title 2 2 2 5 27" xfId="48670"/>
    <cellStyle name="Title 2 2 2 5 28" xfId="48671"/>
    <cellStyle name="Title 2 2 2 5 29" xfId="48672"/>
    <cellStyle name="Title 2 2 2 5 3" xfId="48673"/>
    <cellStyle name="Title 2 2 2 5 30" xfId="48674"/>
    <cellStyle name="Title 2 2 2 5 31" xfId="48675"/>
    <cellStyle name="Title 2 2 2 5 32" xfId="48676"/>
    <cellStyle name="Title 2 2 2 5 33" xfId="48677"/>
    <cellStyle name="Title 2 2 2 5 34" xfId="48678"/>
    <cellStyle name="Title 2 2 2 5 35" xfId="48679"/>
    <cellStyle name="Title 2 2 2 5 36" xfId="48680"/>
    <cellStyle name="Title 2 2 2 5 37" xfId="48681"/>
    <cellStyle name="Title 2 2 2 5 38" xfId="48682"/>
    <cellStyle name="Title 2 2 2 5 39" xfId="48683"/>
    <cellStyle name="Title 2 2 2 5 4" xfId="48684"/>
    <cellStyle name="Title 2 2 2 5 4 10" xfId="48685"/>
    <cellStyle name="Title 2 2 2 5 4 11" xfId="48686"/>
    <cellStyle name="Title 2 2 2 5 4 12" xfId="48687"/>
    <cellStyle name="Title 2 2 2 5 4 13" xfId="48688"/>
    <cellStyle name="Title 2 2 2 5 4 14" xfId="48689"/>
    <cellStyle name="Title 2 2 2 5 4 15" xfId="48690"/>
    <cellStyle name="Title 2 2 2 5 4 16" xfId="48691"/>
    <cellStyle name="Title 2 2 2 5 4 17" xfId="48692"/>
    <cellStyle name="Title 2 2 2 5 4 18" xfId="48693"/>
    <cellStyle name="Title 2 2 2 5 4 19" xfId="48694"/>
    <cellStyle name="Title 2 2 2 5 4 2" xfId="48695"/>
    <cellStyle name="Title 2 2 2 5 4 2 10" xfId="48696"/>
    <cellStyle name="Title 2 2 2 5 4 2 11" xfId="48697"/>
    <cellStyle name="Title 2 2 2 5 4 2 12" xfId="48698"/>
    <cellStyle name="Title 2 2 2 5 4 2 13" xfId="48699"/>
    <cellStyle name="Title 2 2 2 5 4 2 14" xfId="48700"/>
    <cellStyle name="Title 2 2 2 5 4 2 15" xfId="48701"/>
    <cellStyle name="Title 2 2 2 5 4 2 16" xfId="48702"/>
    <cellStyle name="Title 2 2 2 5 4 2 17" xfId="48703"/>
    <cellStyle name="Title 2 2 2 5 4 2 18" xfId="48704"/>
    <cellStyle name="Title 2 2 2 5 4 2 19" xfId="48705"/>
    <cellStyle name="Title 2 2 2 5 4 2 2" xfId="48706"/>
    <cellStyle name="Title 2 2 2 5 4 2 2 2" xfId="48707"/>
    <cellStyle name="Title 2 2 2 5 4 2 20" xfId="48708"/>
    <cellStyle name="Title 2 2 2 5 4 2 21" xfId="48709"/>
    <cellStyle name="Title 2 2 2 5 4 2 22" xfId="48710"/>
    <cellStyle name="Title 2 2 2 5 4 2 23" xfId="48711"/>
    <cellStyle name="Title 2 2 2 5 4 2 24" xfId="48712"/>
    <cellStyle name="Title 2 2 2 5 4 2 25" xfId="48713"/>
    <cellStyle name="Title 2 2 2 5 4 2 26" xfId="48714"/>
    <cellStyle name="Title 2 2 2 5 4 2 27" xfId="48715"/>
    <cellStyle name="Title 2 2 2 5 4 2 28" xfId="48716"/>
    <cellStyle name="Title 2 2 2 5 4 2 29" xfId="48717"/>
    <cellStyle name="Title 2 2 2 5 4 2 3" xfId="48718"/>
    <cellStyle name="Title 2 2 2 5 4 2 30" xfId="48719"/>
    <cellStyle name="Title 2 2 2 5 4 2 31" xfId="48720"/>
    <cellStyle name="Title 2 2 2 5 4 2 32" xfId="48721"/>
    <cellStyle name="Title 2 2 2 5 4 2 33" xfId="48722"/>
    <cellStyle name="Title 2 2 2 5 4 2 34" xfId="48723"/>
    <cellStyle name="Title 2 2 2 5 4 2 35" xfId="48724"/>
    <cellStyle name="Title 2 2 2 5 4 2 36" xfId="48725"/>
    <cellStyle name="Title 2 2 2 5 4 2 37" xfId="48726"/>
    <cellStyle name="Title 2 2 2 5 4 2 38" xfId="48727"/>
    <cellStyle name="Title 2 2 2 5 4 2 39" xfId="48728"/>
    <cellStyle name="Title 2 2 2 5 4 2 4" xfId="48729"/>
    <cellStyle name="Title 2 2 2 5 4 2 40" xfId="48730"/>
    <cellStyle name="Title 2 2 2 5 4 2 41" xfId="48731"/>
    <cellStyle name="Title 2 2 2 5 4 2 42" xfId="48732"/>
    <cellStyle name="Title 2 2 2 5 4 2 43" xfId="48733"/>
    <cellStyle name="Title 2 2 2 5 4 2 44" xfId="48734"/>
    <cellStyle name="Title 2 2 2 5 4 2 45" xfId="48735"/>
    <cellStyle name="Title 2 2 2 5 4 2 46" xfId="48736"/>
    <cellStyle name="Title 2 2 2 5 4 2 47" xfId="48737"/>
    <cellStyle name="Title 2 2 2 5 4 2 48" xfId="48738"/>
    <cellStyle name="Title 2 2 2 5 4 2 49" xfId="48739"/>
    <cellStyle name="Title 2 2 2 5 4 2 5" xfId="48740"/>
    <cellStyle name="Title 2 2 2 5 4 2 50" xfId="48741"/>
    <cellStyle name="Title 2 2 2 5 4 2 51" xfId="48742"/>
    <cellStyle name="Title 2 2 2 5 4 2 52" xfId="48743"/>
    <cellStyle name="Title 2 2 2 5 4 2 53" xfId="48744"/>
    <cellStyle name="Title 2 2 2 5 4 2 54" xfId="48745"/>
    <cellStyle name="Title 2 2 2 5 4 2 55" xfId="48746"/>
    <cellStyle name="Title 2 2 2 5 4 2 56" xfId="48747"/>
    <cellStyle name="Title 2 2 2 5 4 2 57" xfId="48748"/>
    <cellStyle name="Title 2 2 2 5 4 2 58" xfId="48749"/>
    <cellStyle name="Title 2 2 2 5 4 2 59" xfId="48750"/>
    <cellStyle name="Title 2 2 2 5 4 2 6" xfId="48751"/>
    <cellStyle name="Title 2 2 2 5 4 2 60" xfId="48752"/>
    <cellStyle name="Title 2 2 2 5 4 2 61" xfId="48753"/>
    <cellStyle name="Title 2 2 2 5 4 2 62" xfId="48754"/>
    <cellStyle name="Title 2 2 2 5 4 2 63" xfId="48755"/>
    <cellStyle name="Title 2 2 2 5 4 2 64" xfId="48756"/>
    <cellStyle name="Title 2 2 2 5 4 2 65" xfId="48757"/>
    <cellStyle name="Title 2 2 2 5 4 2 66" xfId="48758"/>
    <cellStyle name="Title 2 2 2 5 4 2 67" xfId="48759"/>
    <cellStyle name="Title 2 2 2 5 4 2 68" xfId="48760"/>
    <cellStyle name="Title 2 2 2 5 4 2 69" xfId="48761"/>
    <cellStyle name="Title 2 2 2 5 4 2 7" xfId="48762"/>
    <cellStyle name="Title 2 2 2 5 4 2 70" xfId="48763"/>
    <cellStyle name="Title 2 2 2 5 4 2 71" xfId="48764"/>
    <cellStyle name="Title 2 2 2 5 4 2 72" xfId="48765"/>
    <cellStyle name="Title 2 2 2 5 4 2 73" xfId="48766"/>
    <cellStyle name="Title 2 2 2 5 4 2 74" xfId="48767"/>
    <cellStyle name="Title 2 2 2 5 4 2 8" xfId="48768"/>
    <cellStyle name="Title 2 2 2 5 4 2 9" xfId="48769"/>
    <cellStyle name="Title 2 2 2 5 4 20" xfId="48770"/>
    <cellStyle name="Title 2 2 2 5 4 21" xfId="48771"/>
    <cellStyle name="Title 2 2 2 5 4 22" xfId="48772"/>
    <cellStyle name="Title 2 2 2 5 4 23" xfId="48773"/>
    <cellStyle name="Title 2 2 2 5 4 24" xfId="48774"/>
    <cellStyle name="Title 2 2 2 5 4 25" xfId="48775"/>
    <cellStyle name="Title 2 2 2 5 4 26" xfId="48776"/>
    <cellStyle name="Title 2 2 2 5 4 27" xfId="48777"/>
    <cellStyle name="Title 2 2 2 5 4 28" xfId="48778"/>
    <cellStyle name="Title 2 2 2 5 4 29" xfId="48779"/>
    <cellStyle name="Title 2 2 2 5 4 3" xfId="48780"/>
    <cellStyle name="Title 2 2 2 5 4 3 2" xfId="48781"/>
    <cellStyle name="Title 2 2 2 5 4 30" xfId="48782"/>
    <cellStyle name="Title 2 2 2 5 4 31" xfId="48783"/>
    <cellStyle name="Title 2 2 2 5 4 32" xfId="48784"/>
    <cellStyle name="Title 2 2 2 5 4 33" xfId="48785"/>
    <cellStyle name="Title 2 2 2 5 4 34" xfId="48786"/>
    <cellStyle name="Title 2 2 2 5 4 35" xfId="48787"/>
    <cellStyle name="Title 2 2 2 5 4 36" xfId="48788"/>
    <cellStyle name="Title 2 2 2 5 4 37" xfId="48789"/>
    <cellStyle name="Title 2 2 2 5 4 38" xfId="48790"/>
    <cellStyle name="Title 2 2 2 5 4 39" xfId="48791"/>
    <cellStyle name="Title 2 2 2 5 4 4" xfId="48792"/>
    <cellStyle name="Title 2 2 2 5 4 40" xfId="48793"/>
    <cellStyle name="Title 2 2 2 5 4 41" xfId="48794"/>
    <cellStyle name="Title 2 2 2 5 4 42" xfId="48795"/>
    <cellStyle name="Title 2 2 2 5 4 43" xfId="48796"/>
    <cellStyle name="Title 2 2 2 5 4 44" xfId="48797"/>
    <cellStyle name="Title 2 2 2 5 4 45" xfId="48798"/>
    <cellStyle name="Title 2 2 2 5 4 46" xfId="48799"/>
    <cellStyle name="Title 2 2 2 5 4 47" xfId="48800"/>
    <cellStyle name="Title 2 2 2 5 4 48" xfId="48801"/>
    <cellStyle name="Title 2 2 2 5 4 49" xfId="48802"/>
    <cellStyle name="Title 2 2 2 5 4 5" xfId="48803"/>
    <cellStyle name="Title 2 2 2 5 4 50" xfId="48804"/>
    <cellStyle name="Title 2 2 2 5 4 51" xfId="48805"/>
    <cellStyle name="Title 2 2 2 5 4 52" xfId="48806"/>
    <cellStyle name="Title 2 2 2 5 4 53" xfId="48807"/>
    <cellStyle name="Title 2 2 2 5 4 54" xfId="48808"/>
    <cellStyle name="Title 2 2 2 5 4 55" xfId="48809"/>
    <cellStyle name="Title 2 2 2 5 4 56" xfId="48810"/>
    <cellStyle name="Title 2 2 2 5 4 57" xfId="48811"/>
    <cellStyle name="Title 2 2 2 5 4 58" xfId="48812"/>
    <cellStyle name="Title 2 2 2 5 4 59" xfId="48813"/>
    <cellStyle name="Title 2 2 2 5 4 6" xfId="48814"/>
    <cellStyle name="Title 2 2 2 5 4 60" xfId="48815"/>
    <cellStyle name="Title 2 2 2 5 4 61" xfId="48816"/>
    <cellStyle name="Title 2 2 2 5 4 62" xfId="48817"/>
    <cellStyle name="Title 2 2 2 5 4 63" xfId="48818"/>
    <cellStyle name="Title 2 2 2 5 4 64" xfId="48819"/>
    <cellStyle name="Title 2 2 2 5 4 65" xfId="48820"/>
    <cellStyle name="Title 2 2 2 5 4 66" xfId="48821"/>
    <cellStyle name="Title 2 2 2 5 4 67" xfId="48822"/>
    <cellStyle name="Title 2 2 2 5 4 68" xfId="48823"/>
    <cellStyle name="Title 2 2 2 5 4 69" xfId="48824"/>
    <cellStyle name="Title 2 2 2 5 4 7" xfId="48825"/>
    <cellStyle name="Title 2 2 2 5 4 70" xfId="48826"/>
    <cellStyle name="Title 2 2 2 5 4 71" xfId="48827"/>
    <cellStyle name="Title 2 2 2 5 4 72" xfId="48828"/>
    <cellStyle name="Title 2 2 2 5 4 73" xfId="48829"/>
    <cellStyle name="Title 2 2 2 5 4 74" xfId="48830"/>
    <cellStyle name="Title 2 2 2 5 4 8" xfId="48831"/>
    <cellStyle name="Title 2 2 2 5 4 9" xfId="48832"/>
    <cellStyle name="Title 2 2 2 5 40" xfId="48833"/>
    <cellStyle name="Title 2 2 2 5 41" xfId="48834"/>
    <cellStyle name="Title 2 2 2 5 42" xfId="48835"/>
    <cellStyle name="Title 2 2 2 5 43" xfId="48836"/>
    <cellStyle name="Title 2 2 2 5 44" xfId="48837"/>
    <cellStyle name="Title 2 2 2 5 45" xfId="48838"/>
    <cellStyle name="Title 2 2 2 5 46" xfId="48839"/>
    <cellStyle name="Title 2 2 2 5 47" xfId="48840"/>
    <cellStyle name="Title 2 2 2 5 48" xfId="48841"/>
    <cellStyle name="Title 2 2 2 5 49" xfId="48842"/>
    <cellStyle name="Title 2 2 2 5 5" xfId="48843"/>
    <cellStyle name="Title 2 2 2 5 50" xfId="48844"/>
    <cellStyle name="Title 2 2 2 5 51" xfId="48845"/>
    <cellStyle name="Title 2 2 2 5 52" xfId="48846"/>
    <cellStyle name="Title 2 2 2 5 53" xfId="48847"/>
    <cellStyle name="Title 2 2 2 5 54" xfId="48848"/>
    <cellStyle name="Title 2 2 2 5 55" xfId="48849"/>
    <cellStyle name="Title 2 2 2 5 56" xfId="48850"/>
    <cellStyle name="Title 2 2 2 5 57" xfId="48851"/>
    <cellStyle name="Title 2 2 2 5 58" xfId="48852"/>
    <cellStyle name="Title 2 2 2 5 59" xfId="48853"/>
    <cellStyle name="Title 2 2 2 5 6" xfId="48854"/>
    <cellStyle name="Title 2 2 2 5 60" xfId="48855"/>
    <cellStyle name="Title 2 2 2 5 61" xfId="48856"/>
    <cellStyle name="Title 2 2 2 5 62" xfId="48857"/>
    <cellStyle name="Title 2 2 2 5 63" xfId="48858"/>
    <cellStyle name="Title 2 2 2 5 64" xfId="48859"/>
    <cellStyle name="Title 2 2 2 5 65" xfId="48860"/>
    <cellStyle name="Title 2 2 2 5 66" xfId="48861"/>
    <cellStyle name="Title 2 2 2 5 67" xfId="48862"/>
    <cellStyle name="Title 2 2 2 5 68" xfId="48863"/>
    <cellStyle name="Title 2 2 2 5 69" xfId="48864"/>
    <cellStyle name="Title 2 2 2 5 7" xfId="48865"/>
    <cellStyle name="Title 2 2 2 5 70" xfId="48866"/>
    <cellStyle name="Title 2 2 2 5 71" xfId="48867"/>
    <cellStyle name="Title 2 2 2 5 72" xfId="48868"/>
    <cellStyle name="Title 2 2 2 5 73" xfId="48869"/>
    <cellStyle name="Title 2 2 2 5 74" xfId="48870"/>
    <cellStyle name="Title 2 2 2 5 75" xfId="48871"/>
    <cellStyle name="Title 2 2 2 5 76" xfId="48872"/>
    <cellStyle name="Title 2 2 2 5 77" xfId="48873"/>
    <cellStyle name="Title 2 2 2 5 78" xfId="48874"/>
    <cellStyle name="Title 2 2 2 5 79" xfId="48875"/>
    <cellStyle name="Title 2 2 2 5 8" xfId="48876"/>
    <cellStyle name="Title 2 2 2 5 80" xfId="48877"/>
    <cellStyle name="Title 2 2 2 5 81" xfId="48878"/>
    <cellStyle name="Title 2 2 2 5 82" xfId="48879"/>
    <cellStyle name="Title 2 2 2 5 83" xfId="48880"/>
    <cellStyle name="Title 2 2 2 5 84" xfId="48881"/>
    <cellStyle name="Title 2 2 2 5 85" xfId="48882"/>
    <cellStyle name="Title 2 2 2 5 86" xfId="48883"/>
    <cellStyle name="Title 2 2 2 5 87" xfId="48884"/>
    <cellStyle name="Title 2 2 2 5 88" xfId="48885"/>
    <cellStyle name="Title 2 2 2 5 89" xfId="48886"/>
    <cellStyle name="Title 2 2 2 5 9" xfId="48887"/>
    <cellStyle name="Title 2 2 2 5 90" xfId="48888"/>
    <cellStyle name="Title 2 2 2 5 91" xfId="48889"/>
    <cellStyle name="Title 2 2 2 5 92" xfId="48890"/>
    <cellStyle name="Title 2 2 2 5 93" xfId="48891"/>
    <cellStyle name="Title 2 2 2 5 94" xfId="48892"/>
    <cellStyle name="Title 2 2 2 5 95" xfId="48893"/>
    <cellStyle name="Title 2 2 2 5 96" xfId="48894"/>
    <cellStyle name="Title 2 2 2 5 97" xfId="48895"/>
    <cellStyle name="Title 2 2 2 5 98" xfId="48896"/>
    <cellStyle name="Title 2 2 2 5 99" xfId="48897"/>
    <cellStyle name="Title 2 2 2 50" xfId="48898"/>
    <cellStyle name="Title 2 2 2 50 2" xfId="48899"/>
    <cellStyle name="Title 2 2 2 51" xfId="48900"/>
    <cellStyle name="Title 2 2 2 51 2" xfId="48901"/>
    <cellStyle name="Title 2 2 2 52" xfId="48902"/>
    <cellStyle name="Title 2 2 2 52 2" xfId="48903"/>
    <cellStyle name="Title 2 2 2 53" xfId="48904"/>
    <cellStyle name="Title 2 2 2 53 2" xfId="48905"/>
    <cellStyle name="Title 2 2 2 54" xfId="48906"/>
    <cellStyle name="Title 2 2 2 54 2" xfId="48907"/>
    <cellStyle name="Title 2 2 2 55" xfId="48908"/>
    <cellStyle name="Title 2 2 2 55 2" xfId="48909"/>
    <cellStyle name="Title 2 2 2 56" xfId="48910"/>
    <cellStyle name="Title 2 2 2 56 2" xfId="48911"/>
    <cellStyle name="Title 2 2 2 57" xfId="48912"/>
    <cellStyle name="Title 2 2 2 57 2" xfId="48913"/>
    <cellStyle name="Title 2 2 2 58" xfId="48914"/>
    <cellStyle name="Title 2 2 2 58 2" xfId="48915"/>
    <cellStyle name="Title 2 2 2 59" xfId="48916"/>
    <cellStyle name="Title 2 2 2 59 2" xfId="48917"/>
    <cellStyle name="Title 2 2 2 6" xfId="48918"/>
    <cellStyle name="Title 2 2 2 6 10" xfId="48919"/>
    <cellStyle name="Title 2 2 2 6 100" xfId="48920"/>
    <cellStyle name="Title 2 2 2 6 101" xfId="48921"/>
    <cellStyle name="Title 2 2 2 6 102" xfId="48922"/>
    <cellStyle name="Title 2 2 2 6 103" xfId="48923"/>
    <cellStyle name="Title 2 2 2 6 104" xfId="48924"/>
    <cellStyle name="Title 2 2 2 6 105" xfId="48925"/>
    <cellStyle name="Title 2 2 2 6 106" xfId="48926"/>
    <cellStyle name="Title 2 2 2 6 107" xfId="48927"/>
    <cellStyle name="Title 2 2 2 6 108" xfId="48928"/>
    <cellStyle name="Title 2 2 2 6 109" xfId="48929"/>
    <cellStyle name="Title 2 2 2 6 11" xfId="48930"/>
    <cellStyle name="Title 2 2 2 6 110" xfId="48931"/>
    <cellStyle name="Title 2 2 2 6 12" xfId="48932"/>
    <cellStyle name="Title 2 2 2 6 13" xfId="48933"/>
    <cellStyle name="Title 2 2 2 6 14" xfId="48934"/>
    <cellStyle name="Title 2 2 2 6 15" xfId="48935"/>
    <cellStyle name="Title 2 2 2 6 16" xfId="48936"/>
    <cellStyle name="Title 2 2 2 6 17" xfId="48937"/>
    <cellStyle name="Title 2 2 2 6 18" xfId="48938"/>
    <cellStyle name="Title 2 2 2 6 19" xfId="48939"/>
    <cellStyle name="Title 2 2 2 6 2" xfId="48940"/>
    <cellStyle name="Title 2 2 2 6 2 10" xfId="48941"/>
    <cellStyle name="Title 2 2 2 6 2 11" xfId="48942"/>
    <cellStyle name="Title 2 2 2 6 2 12" xfId="48943"/>
    <cellStyle name="Title 2 2 2 6 2 13" xfId="48944"/>
    <cellStyle name="Title 2 2 2 6 2 13 2" xfId="48945"/>
    <cellStyle name="Title 2 2 2 6 2 14" xfId="48946"/>
    <cellStyle name="Title 2 2 2 6 2 15" xfId="48947"/>
    <cellStyle name="Title 2 2 2 6 2 16" xfId="48948"/>
    <cellStyle name="Title 2 2 2 6 2 17" xfId="48949"/>
    <cellStyle name="Title 2 2 2 6 2 18" xfId="48950"/>
    <cellStyle name="Title 2 2 2 6 2 19" xfId="48951"/>
    <cellStyle name="Title 2 2 2 6 2 2" xfId="48952"/>
    <cellStyle name="Title 2 2 2 6 2 2 10" xfId="48953"/>
    <cellStyle name="Title 2 2 2 6 2 2 11" xfId="48954"/>
    <cellStyle name="Title 2 2 2 6 2 2 12" xfId="48955"/>
    <cellStyle name="Title 2 2 2 6 2 2 13" xfId="48956"/>
    <cellStyle name="Title 2 2 2 6 2 2 14" xfId="48957"/>
    <cellStyle name="Title 2 2 2 6 2 2 15" xfId="48958"/>
    <cellStyle name="Title 2 2 2 6 2 2 16" xfId="48959"/>
    <cellStyle name="Title 2 2 2 6 2 2 17" xfId="48960"/>
    <cellStyle name="Title 2 2 2 6 2 2 18" xfId="48961"/>
    <cellStyle name="Title 2 2 2 6 2 2 19" xfId="48962"/>
    <cellStyle name="Title 2 2 2 6 2 2 2" xfId="48963"/>
    <cellStyle name="Title 2 2 2 6 2 2 2 10" xfId="48964"/>
    <cellStyle name="Title 2 2 2 6 2 2 2 11" xfId="48965"/>
    <cellStyle name="Title 2 2 2 6 2 2 2 12" xfId="48966"/>
    <cellStyle name="Title 2 2 2 6 2 2 2 13" xfId="48967"/>
    <cellStyle name="Title 2 2 2 6 2 2 2 14" xfId="48968"/>
    <cellStyle name="Title 2 2 2 6 2 2 2 15" xfId="48969"/>
    <cellStyle name="Title 2 2 2 6 2 2 2 16" xfId="48970"/>
    <cellStyle name="Title 2 2 2 6 2 2 2 17" xfId="48971"/>
    <cellStyle name="Title 2 2 2 6 2 2 2 18" xfId="48972"/>
    <cellStyle name="Title 2 2 2 6 2 2 2 19" xfId="48973"/>
    <cellStyle name="Title 2 2 2 6 2 2 2 2" xfId="48974"/>
    <cellStyle name="Title 2 2 2 6 2 2 2 2 10" xfId="48975"/>
    <cellStyle name="Title 2 2 2 6 2 2 2 2 11" xfId="48976"/>
    <cellStyle name="Title 2 2 2 6 2 2 2 2 12" xfId="48977"/>
    <cellStyle name="Title 2 2 2 6 2 2 2 2 13" xfId="48978"/>
    <cellStyle name="Title 2 2 2 6 2 2 2 2 14" xfId="48979"/>
    <cellStyle name="Title 2 2 2 6 2 2 2 2 15" xfId="48980"/>
    <cellStyle name="Title 2 2 2 6 2 2 2 2 16" xfId="48981"/>
    <cellStyle name="Title 2 2 2 6 2 2 2 2 17" xfId="48982"/>
    <cellStyle name="Title 2 2 2 6 2 2 2 2 18" xfId="48983"/>
    <cellStyle name="Title 2 2 2 6 2 2 2 2 19" xfId="48984"/>
    <cellStyle name="Title 2 2 2 6 2 2 2 2 2" xfId="48985"/>
    <cellStyle name="Title 2 2 2 6 2 2 2 2 2 10" xfId="48986"/>
    <cellStyle name="Title 2 2 2 6 2 2 2 2 2 11" xfId="48987"/>
    <cellStyle name="Title 2 2 2 6 2 2 2 2 2 12" xfId="48988"/>
    <cellStyle name="Title 2 2 2 6 2 2 2 2 2 13" xfId="48989"/>
    <cellStyle name="Title 2 2 2 6 2 2 2 2 2 14" xfId="48990"/>
    <cellStyle name="Title 2 2 2 6 2 2 2 2 2 15" xfId="48991"/>
    <cellStyle name="Title 2 2 2 6 2 2 2 2 2 16" xfId="48992"/>
    <cellStyle name="Title 2 2 2 6 2 2 2 2 2 17" xfId="48993"/>
    <cellStyle name="Title 2 2 2 6 2 2 2 2 2 18" xfId="48994"/>
    <cellStyle name="Title 2 2 2 6 2 2 2 2 2 19" xfId="48995"/>
    <cellStyle name="Title 2 2 2 6 2 2 2 2 2 2" xfId="48996"/>
    <cellStyle name="Title 2 2 2 6 2 2 2 2 2 2 2" xfId="48997"/>
    <cellStyle name="Title 2 2 2 6 2 2 2 2 2 20" xfId="48998"/>
    <cellStyle name="Title 2 2 2 6 2 2 2 2 2 21" xfId="48999"/>
    <cellStyle name="Title 2 2 2 6 2 2 2 2 2 22" xfId="49000"/>
    <cellStyle name="Title 2 2 2 6 2 2 2 2 2 23" xfId="49001"/>
    <cellStyle name="Title 2 2 2 6 2 2 2 2 2 24" xfId="49002"/>
    <cellStyle name="Title 2 2 2 6 2 2 2 2 2 25" xfId="49003"/>
    <cellStyle name="Title 2 2 2 6 2 2 2 2 2 26" xfId="49004"/>
    <cellStyle name="Title 2 2 2 6 2 2 2 2 2 27" xfId="49005"/>
    <cellStyle name="Title 2 2 2 6 2 2 2 2 2 28" xfId="49006"/>
    <cellStyle name="Title 2 2 2 6 2 2 2 2 2 29" xfId="49007"/>
    <cellStyle name="Title 2 2 2 6 2 2 2 2 2 3" xfId="49008"/>
    <cellStyle name="Title 2 2 2 6 2 2 2 2 2 30" xfId="49009"/>
    <cellStyle name="Title 2 2 2 6 2 2 2 2 2 31" xfId="49010"/>
    <cellStyle name="Title 2 2 2 6 2 2 2 2 2 32" xfId="49011"/>
    <cellStyle name="Title 2 2 2 6 2 2 2 2 2 33" xfId="49012"/>
    <cellStyle name="Title 2 2 2 6 2 2 2 2 2 34" xfId="49013"/>
    <cellStyle name="Title 2 2 2 6 2 2 2 2 2 35" xfId="49014"/>
    <cellStyle name="Title 2 2 2 6 2 2 2 2 2 36" xfId="49015"/>
    <cellStyle name="Title 2 2 2 6 2 2 2 2 2 37" xfId="49016"/>
    <cellStyle name="Title 2 2 2 6 2 2 2 2 2 38" xfId="49017"/>
    <cellStyle name="Title 2 2 2 6 2 2 2 2 2 39" xfId="49018"/>
    <cellStyle name="Title 2 2 2 6 2 2 2 2 2 4" xfId="49019"/>
    <cellStyle name="Title 2 2 2 6 2 2 2 2 2 40" xfId="49020"/>
    <cellStyle name="Title 2 2 2 6 2 2 2 2 2 41" xfId="49021"/>
    <cellStyle name="Title 2 2 2 6 2 2 2 2 2 42" xfId="49022"/>
    <cellStyle name="Title 2 2 2 6 2 2 2 2 2 43" xfId="49023"/>
    <cellStyle name="Title 2 2 2 6 2 2 2 2 2 44" xfId="49024"/>
    <cellStyle name="Title 2 2 2 6 2 2 2 2 2 45" xfId="49025"/>
    <cellStyle name="Title 2 2 2 6 2 2 2 2 2 46" xfId="49026"/>
    <cellStyle name="Title 2 2 2 6 2 2 2 2 2 47" xfId="49027"/>
    <cellStyle name="Title 2 2 2 6 2 2 2 2 2 48" xfId="49028"/>
    <cellStyle name="Title 2 2 2 6 2 2 2 2 2 49" xfId="49029"/>
    <cellStyle name="Title 2 2 2 6 2 2 2 2 2 5" xfId="49030"/>
    <cellStyle name="Title 2 2 2 6 2 2 2 2 2 50" xfId="49031"/>
    <cellStyle name="Title 2 2 2 6 2 2 2 2 2 51" xfId="49032"/>
    <cellStyle name="Title 2 2 2 6 2 2 2 2 2 52" xfId="49033"/>
    <cellStyle name="Title 2 2 2 6 2 2 2 2 2 53" xfId="49034"/>
    <cellStyle name="Title 2 2 2 6 2 2 2 2 2 54" xfId="49035"/>
    <cellStyle name="Title 2 2 2 6 2 2 2 2 2 55" xfId="49036"/>
    <cellStyle name="Title 2 2 2 6 2 2 2 2 2 56" xfId="49037"/>
    <cellStyle name="Title 2 2 2 6 2 2 2 2 2 57" xfId="49038"/>
    <cellStyle name="Title 2 2 2 6 2 2 2 2 2 58" xfId="49039"/>
    <cellStyle name="Title 2 2 2 6 2 2 2 2 2 59" xfId="49040"/>
    <cellStyle name="Title 2 2 2 6 2 2 2 2 2 6" xfId="49041"/>
    <cellStyle name="Title 2 2 2 6 2 2 2 2 2 60" xfId="49042"/>
    <cellStyle name="Title 2 2 2 6 2 2 2 2 2 61" xfId="49043"/>
    <cellStyle name="Title 2 2 2 6 2 2 2 2 2 62" xfId="49044"/>
    <cellStyle name="Title 2 2 2 6 2 2 2 2 2 63" xfId="49045"/>
    <cellStyle name="Title 2 2 2 6 2 2 2 2 2 64" xfId="49046"/>
    <cellStyle name="Title 2 2 2 6 2 2 2 2 2 65" xfId="49047"/>
    <cellStyle name="Title 2 2 2 6 2 2 2 2 2 66" xfId="49048"/>
    <cellStyle name="Title 2 2 2 6 2 2 2 2 2 67" xfId="49049"/>
    <cellStyle name="Title 2 2 2 6 2 2 2 2 2 68" xfId="49050"/>
    <cellStyle name="Title 2 2 2 6 2 2 2 2 2 69" xfId="49051"/>
    <cellStyle name="Title 2 2 2 6 2 2 2 2 2 7" xfId="49052"/>
    <cellStyle name="Title 2 2 2 6 2 2 2 2 2 70" xfId="49053"/>
    <cellStyle name="Title 2 2 2 6 2 2 2 2 2 71" xfId="49054"/>
    <cellStyle name="Title 2 2 2 6 2 2 2 2 2 72" xfId="49055"/>
    <cellStyle name="Title 2 2 2 6 2 2 2 2 2 73" xfId="49056"/>
    <cellStyle name="Title 2 2 2 6 2 2 2 2 2 74" xfId="49057"/>
    <cellStyle name="Title 2 2 2 6 2 2 2 2 2 8" xfId="49058"/>
    <cellStyle name="Title 2 2 2 6 2 2 2 2 2 9" xfId="49059"/>
    <cellStyle name="Title 2 2 2 6 2 2 2 2 20" xfId="49060"/>
    <cellStyle name="Title 2 2 2 6 2 2 2 2 21" xfId="49061"/>
    <cellStyle name="Title 2 2 2 6 2 2 2 2 22" xfId="49062"/>
    <cellStyle name="Title 2 2 2 6 2 2 2 2 23" xfId="49063"/>
    <cellStyle name="Title 2 2 2 6 2 2 2 2 24" xfId="49064"/>
    <cellStyle name="Title 2 2 2 6 2 2 2 2 25" xfId="49065"/>
    <cellStyle name="Title 2 2 2 6 2 2 2 2 26" xfId="49066"/>
    <cellStyle name="Title 2 2 2 6 2 2 2 2 27" xfId="49067"/>
    <cellStyle name="Title 2 2 2 6 2 2 2 2 28" xfId="49068"/>
    <cellStyle name="Title 2 2 2 6 2 2 2 2 29" xfId="49069"/>
    <cellStyle name="Title 2 2 2 6 2 2 2 2 3" xfId="49070"/>
    <cellStyle name="Title 2 2 2 6 2 2 2 2 3 2" xfId="49071"/>
    <cellStyle name="Title 2 2 2 6 2 2 2 2 30" xfId="49072"/>
    <cellStyle name="Title 2 2 2 6 2 2 2 2 31" xfId="49073"/>
    <cellStyle name="Title 2 2 2 6 2 2 2 2 32" xfId="49074"/>
    <cellStyle name="Title 2 2 2 6 2 2 2 2 33" xfId="49075"/>
    <cellStyle name="Title 2 2 2 6 2 2 2 2 34" xfId="49076"/>
    <cellStyle name="Title 2 2 2 6 2 2 2 2 35" xfId="49077"/>
    <cellStyle name="Title 2 2 2 6 2 2 2 2 36" xfId="49078"/>
    <cellStyle name="Title 2 2 2 6 2 2 2 2 37" xfId="49079"/>
    <cellStyle name="Title 2 2 2 6 2 2 2 2 38" xfId="49080"/>
    <cellStyle name="Title 2 2 2 6 2 2 2 2 39" xfId="49081"/>
    <cellStyle name="Title 2 2 2 6 2 2 2 2 4" xfId="49082"/>
    <cellStyle name="Title 2 2 2 6 2 2 2 2 40" xfId="49083"/>
    <cellStyle name="Title 2 2 2 6 2 2 2 2 41" xfId="49084"/>
    <cellStyle name="Title 2 2 2 6 2 2 2 2 42" xfId="49085"/>
    <cellStyle name="Title 2 2 2 6 2 2 2 2 43" xfId="49086"/>
    <cellStyle name="Title 2 2 2 6 2 2 2 2 44" xfId="49087"/>
    <cellStyle name="Title 2 2 2 6 2 2 2 2 45" xfId="49088"/>
    <cellStyle name="Title 2 2 2 6 2 2 2 2 46" xfId="49089"/>
    <cellStyle name="Title 2 2 2 6 2 2 2 2 47" xfId="49090"/>
    <cellStyle name="Title 2 2 2 6 2 2 2 2 48" xfId="49091"/>
    <cellStyle name="Title 2 2 2 6 2 2 2 2 49" xfId="49092"/>
    <cellStyle name="Title 2 2 2 6 2 2 2 2 5" xfId="49093"/>
    <cellStyle name="Title 2 2 2 6 2 2 2 2 50" xfId="49094"/>
    <cellStyle name="Title 2 2 2 6 2 2 2 2 51" xfId="49095"/>
    <cellStyle name="Title 2 2 2 6 2 2 2 2 52" xfId="49096"/>
    <cellStyle name="Title 2 2 2 6 2 2 2 2 53" xfId="49097"/>
    <cellStyle name="Title 2 2 2 6 2 2 2 2 54" xfId="49098"/>
    <cellStyle name="Title 2 2 2 6 2 2 2 2 55" xfId="49099"/>
    <cellStyle name="Title 2 2 2 6 2 2 2 2 56" xfId="49100"/>
    <cellStyle name="Title 2 2 2 6 2 2 2 2 57" xfId="49101"/>
    <cellStyle name="Title 2 2 2 6 2 2 2 2 58" xfId="49102"/>
    <cellStyle name="Title 2 2 2 6 2 2 2 2 59" xfId="49103"/>
    <cellStyle name="Title 2 2 2 6 2 2 2 2 6" xfId="49104"/>
    <cellStyle name="Title 2 2 2 6 2 2 2 2 60" xfId="49105"/>
    <cellStyle name="Title 2 2 2 6 2 2 2 2 61" xfId="49106"/>
    <cellStyle name="Title 2 2 2 6 2 2 2 2 62" xfId="49107"/>
    <cellStyle name="Title 2 2 2 6 2 2 2 2 63" xfId="49108"/>
    <cellStyle name="Title 2 2 2 6 2 2 2 2 64" xfId="49109"/>
    <cellStyle name="Title 2 2 2 6 2 2 2 2 65" xfId="49110"/>
    <cellStyle name="Title 2 2 2 6 2 2 2 2 66" xfId="49111"/>
    <cellStyle name="Title 2 2 2 6 2 2 2 2 67" xfId="49112"/>
    <cellStyle name="Title 2 2 2 6 2 2 2 2 68" xfId="49113"/>
    <cellStyle name="Title 2 2 2 6 2 2 2 2 69" xfId="49114"/>
    <cellStyle name="Title 2 2 2 6 2 2 2 2 7" xfId="49115"/>
    <cellStyle name="Title 2 2 2 6 2 2 2 2 70" xfId="49116"/>
    <cellStyle name="Title 2 2 2 6 2 2 2 2 71" xfId="49117"/>
    <cellStyle name="Title 2 2 2 6 2 2 2 2 72" xfId="49118"/>
    <cellStyle name="Title 2 2 2 6 2 2 2 2 73" xfId="49119"/>
    <cellStyle name="Title 2 2 2 6 2 2 2 2 74" xfId="49120"/>
    <cellStyle name="Title 2 2 2 6 2 2 2 2 8" xfId="49121"/>
    <cellStyle name="Title 2 2 2 6 2 2 2 2 9" xfId="49122"/>
    <cellStyle name="Title 2 2 2 6 2 2 2 20" xfId="49123"/>
    <cellStyle name="Title 2 2 2 6 2 2 2 21" xfId="49124"/>
    <cellStyle name="Title 2 2 2 6 2 2 2 22" xfId="49125"/>
    <cellStyle name="Title 2 2 2 6 2 2 2 23" xfId="49126"/>
    <cellStyle name="Title 2 2 2 6 2 2 2 24" xfId="49127"/>
    <cellStyle name="Title 2 2 2 6 2 2 2 25" xfId="49128"/>
    <cellStyle name="Title 2 2 2 6 2 2 2 26" xfId="49129"/>
    <cellStyle name="Title 2 2 2 6 2 2 2 27" xfId="49130"/>
    <cellStyle name="Title 2 2 2 6 2 2 2 28" xfId="49131"/>
    <cellStyle name="Title 2 2 2 6 2 2 2 29" xfId="49132"/>
    <cellStyle name="Title 2 2 2 6 2 2 2 3" xfId="49133"/>
    <cellStyle name="Title 2 2 2 6 2 2 2 3 2" xfId="49134"/>
    <cellStyle name="Title 2 2 2 6 2 2 2 30" xfId="49135"/>
    <cellStyle name="Title 2 2 2 6 2 2 2 31" xfId="49136"/>
    <cellStyle name="Title 2 2 2 6 2 2 2 32" xfId="49137"/>
    <cellStyle name="Title 2 2 2 6 2 2 2 33" xfId="49138"/>
    <cellStyle name="Title 2 2 2 6 2 2 2 34" xfId="49139"/>
    <cellStyle name="Title 2 2 2 6 2 2 2 35" xfId="49140"/>
    <cellStyle name="Title 2 2 2 6 2 2 2 36" xfId="49141"/>
    <cellStyle name="Title 2 2 2 6 2 2 2 37" xfId="49142"/>
    <cellStyle name="Title 2 2 2 6 2 2 2 38" xfId="49143"/>
    <cellStyle name="Title 2 2 2 6 2 2 2 39" xfId="49144"/>
    <cellStyle name="Title 2 2 2 6 2 2 2 4" xfId="49145"/>
    <cellStyle name="Title 2 2 2 6 2 2 2 40" xfId="49146"/>
    <cellStyle name="Title 2 2 2 6 2 2 2 41" xfId="49147"/>
    <cellStyle name="Title 2 2 2 6 2 2 2 42" xfId="49148"/>
    <cellStyle name="Title 2 2 2 6 2 2 2 43" xfId="49149"/>
    <cellStyle name="Title 2 2 2 6 2 2 2 44" xfId="49150"/>
    <cellStyle name="Title 2 2 2 6 2 2 2 45" xfId="49151"/>
    <cellStyle name="Title 2 2 2 6 2 2 2 46" xfId="49152"/>
    <cellStyle name="Title 2 2 2 6 2 2 2 47" xfId="49153"/>
    <cellStyle name="Title 2 2 2 6 2 2 2 48" xfId="49154"/>
    <cellStyle name="Title 2 2 2 6 2 2 2 49" xfId="49155"/>
    <cellStyle name="Title 2 2 2 6 2 2 2 5" xfId="49156"/>
    <cellStyle name="Title 2 2 2 6 2 2 2 50" xfId="49157"/>
    <cellStyle name="Title 2 2 2 6 2 2 2 51" xfId="49158"/>
    <cellStyle name="Title 2 2 2 6 2 2 2 52" xfId="49159"/>
    <cellStyle name="Title 2 2 2 6 2 2 2 53" xfId="49160"/>
    <cellStyle name="Title 2 2 2 6 2 2 2 54" xfId="49161"/>
    <cellStyle name="Title 2 2 2 6 2 2 2 55" xfId="49162"/>
    <cellStyle name="Title 2 2 2 6 2 2 2 56" xfId="49163"/>
    <cellStyle name="Title 2 2 2 6 2 2 2 57" xfId="49164"/>
    <cellStyle name="Title 2 2 2 6 2 2 2 58" xfId="49165"/>
    <cellStyle name="Title 2 2 2 6 2 2 2 59" xfId="49166"/>
    <cellStyle name="Title 2 2 2 6 2 2 2 6" xfId="49167"/>
    <cellStyle name="Title 2 2 2 6 2 2 2 60" xfId="49168"/>
    <cellStyle name="Title 2 2 2 6 2 2 2 61" xfId="49169"/>
    <cellStyle name="Title 2 2 2 6 2 2 2 62" xfId="49170"/>
    <cellStyle name="Title 2 2 2 6 2 2 2 63" xfId="49171"/>
    <cellStyle name="Title 2 2 2 6 2 2 2 64" xfId="49172"/>
    <cellStyle name="Title 2 2 2 6 2 2 2 65" xfId="49173"/>
    <cellStyle name="Title 2 2 2 6 2 2 2 66" xfId="49174"/>
    <cellStyle name="Title 2 2 2 6 2 2 2 67" xfId="49175"/>
    <cellStyle name="Title 2 2 2 6 2 2 2 68" xfId="49176"/>
    <cellStyle name="Title 2 2 2 6 2 2 2 69" xfId="49177"/>
    <cellStyle name="Title 2 2 2 6 2 2 2 7" xfId="49178"/>
    <cellStyle name="Title 2 2 2 6 2 2 2 70" xfId="49179"/>
    <cellStyle name="Title 2 2 2 6 2 2 2 71" xfId="49180"/>
    <cellStyle name="Title 2 2 2 6 2 2 2 72" xfId="49181"/>
    <cellStyle name="Title 2 2 2 6 2 2 2 73" xfId="49182"/>
    <cellStyle name="Title 2 2 2 6 2 2 2 74" xfId="49183"/>
    <cellStyle name="Title 2 2 2 6 2 2 2 75" xfId="49184"/>
    <cellStyle name="Title 2 2 2 6 2 2 2 76" xfId="49185"/>
    <cellStyle name="Title 2 2 2 6 2 2 2 77" xfId="49186"/>
    <cellStyle name="Title 2 2 2 6 2 2 2 78" xfId="49187"/>
    <cellStyle name="Title 2 2 2 6 2 2 2 79" xfId="49188"/>
    <cellStyle name="Title 2 2 2 6 2 2 2 8" xfId="49189"/>
    <cellStyle name="Title 2 2 2 6 2 2 2 80" xfId="49190"/>
    <cellStyle name="Title 2 2 2 6 2 2 2 81" xfId="49191"/>
    <cellStyle name="Title 2 2 2 6 2 2 2 82" xfId="49192"/>
    <cellStyle name="Title 2 2 2 6 2 2 2 83" xfId="49193"/>
    <cellStyle name="Title 2 2 2 6 2 2 2 84" xfId="49194"/>
    <cellStyle name="Title 2 2 2 6 2 2 2 85" xfId="49195"/>
    <cellStyle name="Title 2 2 2 6 2 2 2 86" xfId="49196"/>
    <cellStyle name="Title 2 2 2 6 2 2 2 87" xfId="49197"/>
    <cellStyle name="Title 2 2 2 6 2 2 2 88" xfId="49198"/>
    <cellStyle name="Title 2 2 2 6 2 2 2 9" xfId="49199"/>
    <cellStyle name="Title 2 2 2 6 2 2 20" xfId="49200"/>
    <cellStyle name="Title 2 2 2 6 2 2 21" xfId="49201"/>
    <cellStyle name="Title 2 2 2 6 2 2 22" xfId="49202"/>
    <cellStyle name="Title 2 2 2 6 2 2 23" xfId="49203"/>
    <cellStyle name="Title 2 2 2 6 2 2 24" xfId="49204"/>
    <cellStyle name="Title 2 2 2 6 2 2 25" xfId="49205"/>
    <cellStyle name="Title 2 2 2 6 2 2 26" xfId="49206"/>
    <cellStyle name="Title 2 2 2 6 2 2 27" xfId="49207"/>
    <cellStyle name="Title 2 2 2 6 2 2 28" xfId="49208"/>
    <cellStyle name="Title 2 2 2 6 2 2 29" xfId="49209"/>
    <cellStyle name="Title 2 2 2 6 2 2 3" xfId="49210"/>
    <cellStyle name="Title 2 2 2 6 2 2 3 2" xfId="49211"/>
    <cellStyle name="Title 2 2 2 6 2 2 30" xfId="49212"/>
    <cellStyle name="Title 2 2 2 6 2 2 31" xfId="49213"/>
    <cellStyle name="Title 2 2 2 6 2 2 32" xfId="49214"/>
    <cellStyle name="Title 2 2 2 6 2 2 33" xfId="49215"/>
    <cellStyle name="Title 2 2 2 6 2 2 34" xfId="49216"/>
    <cellStyle name="Title 2 2 2 6 2 2 35" xfId="49217"/>
    <cellStyle name="Title 2 2 2 6 2 2 36" xfId="49218"/>
    <cellStyle name="Title 2 2 2 6 2 2 37" xfId="49219"/>
    <cellStyle name="Title 2 2 2 6 2 2 38" xfId="49220"/>
    <cellStyle name="Title 2 2 2 6 2 2 39" xfId="49221"/>
    <cellStyle name="Title 2 2 2 6 2 2 4" xfId="49222"/>
    <cellStyle name="Title 2 2 2 6 2 2 40" xfId="49223"/>
    <cellStyle name="Title 2 2 2 6 2 2 41" xfId="49224"/>
    <cellStyle name="Title 2 2 2 6 2 2 42" xfId="49225"/>
    <cellStyle name="Title 2 2 2 6 2 2 43" xfId="49226"/>
    <cellStyle name="Title 2 2 2 6 2 2 44" xfId="49227"/>
    <cellStyle name="Title 2 2 2 6 2 2 45" xfId="49228"/>
    <cellStyle name="Title 2 2 2 6 2 2 46" xfId="49229"/>
    <cellStyle name="Title 2 2 2 6 2 2 47" xfId="49230"/>
    <cellStyle name="Title 2 2 2 6 2 2 48" xfId="49231"/>
    <cellStyle name="Title 2 2 2 6 2 2 49" xfId="49232"/>
    <cellStyle name="Title 2 2 2 6 2 2 5" xfId="49233"/>
    <cellStyle name="Title 2 2 2 6 2 2 50" xfId="49234"/>
    <cellStyle name="Title 2 2 2 6 2 2 51" xfId="49235"/>
    <cellStyle name="Title 2 2 2 6 2 2 52" xfId="49236"/>
    <cellStyle name="Title 2 2 2 6 2 2 53" xfId="49237"/>
    <cellStyle name="Title 2 2 2 6 2 2 54" xfId="49238"/>
    <cellStyle name="Title 2 2 2 6 2 2 55" xfId="49239"/>
    <cellStyle name="Title 2 2 2 6 2 2 56" xfId="49240"/>
    <cellStyle name="Title 2 2 2 6 2 2 57" xfId="49241"/>
    <cellStyle name="Title 2 2 2 6 2 2 58" xfId="49242"/>
    <cellStyle name="Title 2 2 2 6 2 2 59" xfId="49243"/>
    <cellStyle name="Title 2 2 2 6 2 2 6" xfId="49244"/>
    <cellStyle name="Title 2 2 2 6 2 2 60" xfId="49245"/>
    <cellStyle name="Title 2 2 2 6 2 2 61" xfId="49246"/>
    <cellStyle name="Title 2 2 2 6 2 2 62" xfId="49247"/>
    <cellStyle name="Title 2 2 2 6 2 2 63" xfId="49248"/>
    <cellStyle name="Title 2 2 2 6 2 2 64" xfId="49249"/>
    <cellStyle name="Title 2 2 2 6 2 2 65" xfId="49250"/>
    <cellStyle name="Title 2 2 2 6 2 2 66" xfId="49251"/>
    <cellStyle name="Title 2 2 2 6 2 2 67" xfId="49252"/>
    <cellStyle name="Title 2 2 2 6 2 2 68" xfId="49253"/>
    <cellStyle name="Title 2 2 2 6 2 2 69" xfId="49254"/>
    <cellStyle name="Title 2 2 2 6 2 2 7" xfId="49255"/>
    <cellStyle name="Title 2 2 2 6 2 2 70" xfId="49256"/>
    <cellStyle name="Title 2 2 2 6 2 2 71" xfId="49257"/>
    <cellStyle name="Title 2 2 2 6 2 2 72" xfId="49258"/>
    <cellStyle name="Title 2 2 2 6 2 2 73" xfId="49259"/>
    <cellStyle name="Title 2 2 2 6 2 2 74" xfId="49260"/>
    <cellStyle name="Title 2 2 2 6 2 2 75" xfId="49261"/>
    <cellStyle name="Title 2 2 2 6 2 2 76" xfId="49262"/>
    <cellStyle name="Title 2 2 2 6 2 2 77" xfId="49263"/>
    <cellStyle name="Title 2 2 2 6 2 2 78" xfId="49264"/>
    <cellStyle name="Title 2 2 2 6 2 2 79" xfId="49265"/>
    <cellStyle name="Title 2 2 2 6 2 2 8" xfId="49266"/>
    <cellStyle name="Title 2 2 2 6 2 2 80" xfId="49267"/>
    <cellStyle name="Title 2 2 2 6 2 2 81" xfId="49268"/>
    <cellStyle name="Title 2 2 2 6 2 2 82" xfId="49269"/>
    <cellStyle name="Title 2 2 2 6 2 2 83" xfId="49270"/>
    <cellStyle name="Title 2 2 2 6 2 2 84" xfId="49271"/>
    <cellStyle name="Title 2 2 2 6 2 2 85" xfId="49272"/>
    <cellStyle name="Title 2 2 2 6 2 2 86" xfId="49273"/>
    <cellStyle name="Title 2 2 2 6 2 2 87" xfId="49274"/>
    <cellStyle name="Title 2 2 2 6 2 2 88" xfId="49275"/>
    <cellStyle name="Title 2 2 2 6 2 2 9" xfId="49276"/>
    <cellStyle name="Title 2 2 2 6 2 20" xfId="49277"/>
    <cellStyle name="Title 2 2 2 6 2 21" xfId="49278"/>
    <cellStyle name="Title 2 2 2 6 2 22" xfId="49279"/>
    <cellStyle name="Title 2 2 2 6 2 23" xfId="49280"/>
    <cellStyle name="Title 2 2 2 6 2 24" xfId="49281"/>
    <cellStyle name="Title 2 2 2 6 2 25" xfId="49282"/>
    <cellStyle name="Title 2 2 2 6 2 26" xfId="49283"/>
    <cellStyle name="Title 2 2 2 6 2 27" xfId="49284"/>
    <cellStyle name="Title 2 2 2 6 2 28" xfId="49285"/>
    <cellStyle name="Title 2 2 2 6 2 29" xfId="49286"/>
    <cellStyle name="Title 2 2 2 6 2 3" xfId="49287"/>
    <cellStyle name="Title 2 2 2 6 2 30" xfId="49288"/>
    <cellStyle name="Title 2 2 2 6 2 31" xfId="49289"/>
    <cellStyle name="Title 2 2 2 6 2 32" xfId="49290"/>
    <cellStyle name="Title 2 2 2 6 2 33" xfId="49291"/>
    <cellStyle name="Title 2 2 2 6 2 34" xfId="49292"/>
    <cellStyle name="Title 2 2 2 6 2 35" xfId="49293"/>
    <cellStyle name="Title 2 2 2 6 2 36" xfId="49294"/>
    <cellStyle name="Title 2 2 2 6 2 37" xfId="49295"/>
    <cellStyle name="Title 2 2 2 6 2 38" xfId="49296"/>
    <cellStyle name="Title 2 2 2 6 2 39" xfId="49297"/>
    <cellStyle name="Title 2 2 2 6 2 4" xfId="49298"/>
    <cellStyle name="Title 2 2 2 6 2 40" xfId="49299"/>
    <cellStyle name="Title 2 2 2 6 2 41" xfId="49300"/>
    <cellStyle name="Title 2 2 2 6 2 42" xfId="49301"/>
    <cellStyle name="Title 2 2 2 6 2 43" xfId="49302"/>
    <cellStyle name="Title 2 2 2 6 2 44" xfId="49303"/>
    <cellStyle name="Title 2 2 2 6 2 45" xfId="49304"/>
    <cellStyle name="Title 2 2 2 6 2 46" xfId="49305"/>
    <cellStyle name="Title 2 2 2 6 2 47" xfId="49306"/>
    <cellStyle name="Title 2 2 2 6 2 48" xfId="49307"/>
    <cellStyle name="Title 2 2 2 6 2 49" xfId="49308"/>
    <cellStyle name="Title 2 2 2 6 2 5" xfId="49309"/>
    <cellStyle name="Title 2 2 2 6 2 50" xfId="49310"/>
    <cellStyle name="Title 2 2 2 6 2 51" xfId="49311"/>
    <cellStyle name="Title 2 2 2 6 2 52" xfId="49312"/>
    <cellStyle name="Title 2 2 2 6 2 53" xfId="49313"/>
    <cellStyle name="Title 2 2 2 6 2 54" xfId="49314"/>
    <cellStyle name="Title 2 2 2 6 2 55" xfId="49315"/>
    <cellStyle name="Title 2 2 2 6 2 56" xfId="49316"/>
    <cellStyle name="Title 2 2 2 6 2 57" xfId="49317"/>
    <cellStyle name="Title 2 2 2 6 2 58" xfId="49318"/>
    <cellStyle name="Title 2 2 2 6 2 59" xfId="49319"/>
    <cellStyle name="Title 2 2 2 6 2 6" xfId="49320"/>
    <cellStyle name="Title 2 2 2 6 2 60" xfId="49321"/>
    <cellStyle name="Title 2 2 2 6 2 61" xfId="49322"/>
    <cellStyle name="Title 2 2 2 6 2 62" xfId="49323"/>
    <cellStyle name="Title 2 2 2 6 2 63" xfId="49324"/>
    <cellStyle name="Title 2 2 2 6 2 64" xfId="49325"/>
    <cellStyle name="Title 2 2 2 6 2 65" xfId="49326"/>
    <cellStyle name="Title 2 2 2 6 2 66" xfId="49327"/>
    <cellStyle name="Title 2 2 2 6 2 67" xfId="49328"/>
    <cellStyle name="Title 2 2 2 6 2 68" xfId="49329"/>
    <cellStyle name="Title 2 2 2 6 2 69" xfId="49330"/>
    <cellStyle name="Title 2 2 2 6 2 7" xfId="49331"/>
    <cellStyle name="Title 2 2 2 6 2 70" xfId="49332"/>
    <cellStyle name="Title 2 2 2 6 2 71" xfId="49333"/>
    <cellStyle name="Title 2 2 2 6 2 72" xfId="49334"/>
    <cellStyle name="Title 2 2 2 6 2 73" xfId="49335"/>
    <cellStyle name="Title 2 2 2 6 2 74" xfId="49336"/>
    <cellStyle name="Title 2 2 2 6 2 75" xfId="49337"/>
    <cellStyle name="Title 2 2 2 6 2 76" xfId="49338"/>
    <cellStyle name="Title 2 2 2 6 2 77" xfId="49339"/>
    <cellStyle name="Title 2 2 2 6 2 78" xfId="49340"/>
    <cellStyle name="Title 2 2 2 6 2 79" xfId="49341"/>
    <cellStyle name="Title 2 2 2 6 2 8" xfId="49342"/>
    <cellStyle name="Title 2 2 2 6 2 80" xfId="49343"/>
    <cellStyle name="Title 2 2 2 6 2 81" xfId="49344"/>
    <cellStyle name="Title 2 2 2 6 2 82" xfId="49345"/>
    <cellStyle name="Title 2 2 2 6 2 83" xfId="49346"/>
    <cellStyle name="Title 2 2 2 6 2 84" xfId="49347"/>
    <cellStyle name="Title 2 2 2 6 2 85" xfId="49348"/>
    <cellStyle name="Title 2 2 2 6 2 86" xfId="49349"/>
    <cellStyle name="Title 2 2 2 6 2 87" xfId="49350"/>
    <cellStyle name="Title 2 2 2 6 2 88" xfId="49351"/>
    <cellStyle name="Title 2 2 2 6 2 89" xfId="49352"/>
    <cellStyle name="Title 2 2 2 6 2 9" xfId="49353"/>
    <cellStyle name="Title 2 2 2 6 2 90" xfId="49354"/>
    <cellStyle name="Title 2 2 2 6 2 91" xfId="49355"/>
    <cellStyle name="Title 2 2 2 6 2 92" xfId="49356"/>
    <cellStyle name="Title 2 2 2 6 2 93" xfId="49357"/>
    <cellStyle name="Title 2 2 2 6 2 94" xfId="49358"/>
    <cellStyle name="Title 2 2 2 6 2 95" xfId="49359"/>
    <cellStyle name="Title 2 2 2 6 2 96" xfId="49360"/>
    <cellStyle name="Title 2 2 2 6 2 97" xfId="49361"/>
    <cellStyle name="Title 2 2 2 6 2 98" xfId="49362"/>
    <cellStyle name="Title 2 2 2 6 20" xfId="49363"/>
    <cellStyle name="Title 2 2 2 6 21" xfId="49364"/>
    <cellStyle name="Title 2 2 2 6 22" xfId="49365"/>
    <cellStyle name="Title 2 2 2 6 23" xfId="49366"/>
    <cellStyle name="Title 2 2 2 6 24" xfId="49367"/>
    <cellStyle name="Title 2 2 2 6 25" xfId="49368"/>
    <cellStyle name="Title 2 2 2 6 25 2" xfId="49369"/>
    <cellStyle name="Title 2 2 2 6 26" xfId="49370"/>
    <cellStyle name="Title 2 2 2 6 27" xfId="49371"/>
    <cellStyle name="Title 2 2 2 6 28" xfId="49372"/>
    <cellStyle name="Title 2 2 2 6 29" xfId="49373"/>
    <cellStyle name="Title 2 2 2 6 3" xfId="49374"/>
    <cellStyle name="Title 2 2 2 6 30" xfId="49375"/>
    <cellStyle name="Title 2 2 2 6 31" xfId="49376"/>
    <cellStyle name="Title 2 2 2 6 32" xfId="49377"/>
    <cellStyle name="Title 2 2 2 6 33" xfId="49378"/>
    <cellStyle name="Title 2 2 2 6 34" xfId="49379"/>
    <cellStyle name="Title 2 2 2 6 35" xfId="49380"/>
    <cellStyle name="Title 2 2 2 6 36" xfId="49381"/>
    <cellStyle name="Title 2 2 2 6 37" xfId="49382"/>
    <cellStyle name="Title 2 2 2 6 38" xfId="49383"/>
    <cellStyle name="Title 2 2 2 6 39" xfId="49384"/>
    <cellStyle name="Title 2 2 2 6 4" xfId="49385"/>
    <cellStyle name="Title 2 2 2 6 4 10" xfId="49386"/>
    <cellStyle name="Title 2 2 2 6 4 11" xfId="49387"/>
    <cellStyle name="Title 2 2 2 6 4 12" xfId="49388"/>
    <cellStyle name="Title 2 2 2 6 4 13" xfId="49389"/>
    <cellStyle name="Title 2 2 2 6 4 14" xfId="49390"/>
    <cellStyle name="Title 2 2 2 6 4 15" xfId="49391"/>
    <cellStyle name="Title 2 2 2 6 4 16" xfId="49392"/>
    <cellStyle name="Title 2 2 2 6 4 17" xfId="49393"/>
    <cellStyle name="Title 2 2 2 6 4 18" xfId="49394"/>
    <cellStyle name="Title 2 2 2 6 4 19" xfId="49395"/>
    <cellStyle name="Title 2 2 2 6 4 2" xfId="49396"/>
    <cellStyle name="Title 2 2 2 6 4 2 10" xfId="49397"/>
    <cellStyle name="Title 2 2 2 6 4 2 11" xfId="49398"/>
    <cellStyle name="Title 2 2 2 6 4 2 12" xfId="49399"/>
    <cellStyle name="Title 2 2 2 6 4 2 13" xfId="49400"/>
    <cellStyle name="Title 2 2 2 6 4 2 14" xfId="49401"/>
    <cellStyle name="Title 2 2 2 6 4 2 15" xfId="49402"/>
    <cellStyle name="Title 2 2 2 6 4 2 16" xfId="49403"/>
    <cellStyle name="Title 2 2 2 6 4 2 17" xfId="49404"/>
    <cellStyle name="Title 2 2 2 6 4 2 18" xfId="49405"/>
    <cellStyle name="Title 2 2 2 6 4 2 19" xfId="49406"/>
    <cellStyle name="Title 2 2 2 6 4 2 2" xfId="49407"/>
    <cellStyle name="Title 2 2 2 6 4 2 2 2" xfId="49408"/>
    <cellStyle name="Title 2 2 2 6 4 2 20" xfId="49409"/>
    <cellStyle name="Title 2 2 2 6 4 2 21" xfId="49410"/>
    <cellStyle name="Title 2 2 2 6 4 2 22" xfId="49411"/>
    <cellStyle name="Title 2 2 2 6 4 2 23" xfId="49412"/>
    <cellStyle name="Title 2 2 2 6 4 2 24" xfId="49413"/>
    <cellStyle name="Title 2 2 2 6 4 2 25" xfId="49414"/>
    <cellStyle name="Title 2 2 2 6 4 2 26" xfId="49415"/>
    <cellStyle name="Title 2 2 2 6 4 2 27" xfId="49416"/>
    <cellStyle name="Title 2 2 2 6 4 2 28" xfId="49417"/>
    <cellStyle name="Title 2 2 2 6 4 2 29" xfId="49418"/>
    <cellStyle name="Title 2 2 2 6 4 2 3" xfId="49419"/>
    <cellStyle name="Title 2 2 2 6 4 2 30" xfId="49420"/>
    <cellStyle name="Title 2 2 2 6 4 2 31" xfId="49421"/>
    <cellStyle name="Title 2 2 2 6 4 2 32" xfId="49422"/>
    <cellStyle name="Title 2 2 2 6 4 2 33" xfId="49423"/>
    <cellStyle name="Title 2 2 2 6 4 2 34" xfId="49424"/>
    <cellStyle name="Title 2 2 2 6 4 2 35" xfId="49425"/>
    <cellStyle name="Title 2 2 2 6 4 2 36" xfId="49426"/>
    <cellStyle name="Title 2 2 2 6 4 2 37" xfId="49427"/>
    <cellStyle name="Title 2 2 2 6 4 2 38" xfId="49428"/>
    <cellStyle name="Title 2 2 2 6 4 2 39" xfId="49429"/>
    <cellStyle name="Title 2 2 2 6 4 2 4" xfId="49430"/>
    <cellStyle name="Title 2 2 2 6 4 2 40" xfId="49431"/>
    <cellStyle name="Title 2 2 2 6 4 2 41" xfId="49432"/>
    <cellStyle name="Title 2 2 2 6 4 2 42" xfId="49433"/>
    <cellStyle name="Title 2 2 2 6 4 2 43" xfId="49434"/>
    <cellStyle name="Title 2 2 2 6 4 2 44" xfId="49435"/>
    <cellStyle name="Title 2 2 2 6 4 2 45" xfId="49436"/>
    <cellStyle name="Title 2 2 2 6 4 2 46" xfId="49437"/>
    <cellStyle name="Title 2 2 2 6 4 2 47" xfId="49438"/>
    <cellStyle name="Title 2 2 2 6 4 2 48" xfId="49439"/>
    <cellStyle name="Title 2 2 2 6 4 2 49" xfId="49440"/>
    <cellStyle name="Title 2 2 2 6 4 2 5" xfId="49441"/>
    <cellStyle name="Title 2 2 2 6 4 2 50" xfId="49442"/>
    <cellStyle name="Title 2 2 2 6 4 2 51" xfId="49443"/>
    <cellStyle name="Title 2 2 2 6 4 2 52" xfId="49444"/>
    <cellStyle name="Title 2 2 2 6 4 2 53" xfId="49445"/>
    <cellStyle name="Title 2 2 2 6 4 2 54" xfId="49446"/>
    <cellStyle name="Title 2 2 2 6 4 2 55" xfId="49447"/>
    <cellStyle name="Title 2 2 2 6 4 2 56" xfId="49448"/>
    <cellStyle name="Title 2 2 2 6 4 2 57" xfId="49449"/>
    <cellStyle name="Title 2 2 2 6 4 2 58" xfId="49450"/>
    <cellStyle name="Title 2 2 2 6 4 2 59" xfId="49451"/>
    <cellStyle name="Title 2 2 2 6 4 2 6" xfId="49452"/>
    <cellStyle name="Title 2 2 2 6 4 2 60" xfId="49453"/>
    <cellStyle name="Title 2 2 2 6 4 2 61" xfId="49454"/>
    <cellStyle name="Title 2 2 2 6 4 2 62" xfId="49455"/>
    <cellStyle name="Title 2 2 2 6 4 2 63" xfId="49456"/>
    <cellStyle name="Title 2 2 2 6 4 2 64" xfId="49457"/>
    <cellStyle name="Title 2 2 2 6 4 2 65" xfId="49458"/>
    <cellStyle name="Title 2 2 2 6 4 2 66" xfId="49459"/>
    <cellStyle name="Title 2 2 2 6 4 2 67" xfId="49460"/>
    <cellStyle name="Title 2 2 2 6 4 2 68" xfId="49461"/>
    <cellStyle name="Title 2 2 2 6 4 2 69" xfId="49462"/>
    <cellStyle name="Title 2 2 2 6 4 2 7" xfId="49463"/>
    <cellStyle name="Title 2 2 2 6 4 2 70" xfId="49464"/>
    <cellStyle name="Title 2 2 2 6 4 2 71" xfId="49465"/>
    <cellStyle name="Title 2 2 2 6 4 2 72" xfId="49466"/>
    <cellStyle name="Title 2 2 2 6 4 2 73" xfId="49467"/>
    <cellStyle name="Title 2 2 2 6 4 2 74" xfId="49468"/>
    <cellStyle name="Title 2 2 2 6 4 2 8" xfId="49469"/>
    <cellStyle name="Title 2 2 2 6 4 2 9" xfId="49470"/>
    <cellStyle name="Title 2 2 2 6 4 20" xfId="49471"/>
    <cellStyle name="Title 2 2 2 6 4 21" xfId="49472"/>
    <cellStyle name="Title 2 2 2 6 4 22" xfId="49473"/>
    <cellStyle name="Title 2 2 2 6 4 23" xfId="49474"/>
    <cellStyle name="Title 2 2 2 6 4 24" xfId="49475"/>
    <cellStyle name="Title 2 2 2 6 4 25" xfId="49476"/>
    <cellStyle name="Title 2 2 2 6 4 26" xfId="49477"/>
    <cellStyle name="Title 2 2 2 6 4 27" xfId="49478"/>
    <cellStyle name="Title 2 2 2 6 4 28" xfId="49479"/>
    <cellStyle name="Title 2 2 2 6 4 29" xfId="49480"/>
    <cellStyle name="Title 2 2 2 6 4 3" xfId="49481"/>
    <cellStyle name="Title 2 2 2 6 4 3 2" xfId="49482"/>
    <cellStyle name="Title 2 2 2 6 4 30" xfId="49483"/>
    <cellStyle name="Title 2 2 2 6 4 31" xfId="49484"/>
    <cellStyle name="Title 2 2 2 6 4 32" xfId="49485"/>
    <cellStyle name="Title 2 2 2 6 4 33" xfId="49486"/>
    <cellStyle name="Title 2 2 2 6 4 34" xfId="49487"/>
    <cellStyle name="Title 2 2 2 6 4 35" xfId="49488"/>
    <cellStyle name="Title 2 2 2 6 4 36" xfId="49489"/>
    <cellStyle name="Title 2 2 2 6 4 37" xfId="49490"/>
    <cellStyle name="Title 2 2 2 6 4 38" xfId="49491"/>
    <cellStyle name="Title 2 2 2 6 4 39" xfId="49492"/>
    <cellStyle name="Title 2 2 2 6 4 4" xfId="49493"/>
    <cellStyle name="Title 2 2 2 6 4 40" xfId="49494"/>
    <cellStyle name="Title 2 2 2 6 4 41" xfId="49495"/>
    <cellStyle name="Title 2 2 2 6 4 42" xfId="49496"/>
    <cellStyle name="Title 2 2 2 6 4 43" xfId="49497"/>
    <cellStyle name="Title 2 2 2 6 4 44" xfId="49498"/>
    <cellStyle name="Title 2 2 2 6 4 45" xfId="49499"/>
    <cellStyle name="Title 2 2 2 6 4 46" xfId="49500"/>
    <cellStyle name="Title 2 2 2 6 4 47" xfId="49501"/>
    <cellStyle name="Title 2 2 2 6 4 48" xfId="49502"/>
    <cellStyle name="Title 2 2 2 6 4 49" xfId="49503"/>
    <cellStyle name="Title 2 2 2 6 4 5" xfId="49504"/>
    <cellStyle name="Title 2 2 2 6 4 50" xfId="49505"/>
    <cellStyle name="Title 2 2 2 6 4 51" xfId="49506"/>
    <cellStyle name="Title 2 2 2 6 4 52" xfId="49507"/>
    <cellStyle name="Title 2 2 2 6 4 53" xfId="49508"/>
    <cellStyle name="Title 2 2 2 6 4 54" xfId="49509"/>
    <cellStyle name="Title 2 2 2 6 4 55" xfId="49510"/>
    <cellStyle name="Title 2 2 2 6 4 56" xfId="49511"/>
    <cellStyle name="Title 2 2 2 6 4 57" xfId="49512"/>
    <cellStyle name="Title 2 2 2 6 4 58" xfId="49513"/>
    <cellStyle name="Title 2 2 2 6 4 59" xfId="49514"/>
    <cellStyle name="Title 2 2 2 6 4 6" xfId="49515"/>
    <cellStyle name="Title 2 2 2 6 4 60" xfId="49516"/>
    <cellStyle name="Title 2 2 2 6 4 61" xfId="49517"/>
    <cellStyle name="Title 2 2 2 6 4 62" xfId="49518"/>
    <cellStyle name="Title 2 2 2 6 4 63" xfId="49519"/>
    <cellStyle name="Title 2 2 2 6 4 64" xfId="49520"/>
    <cellStyle name="Title 2 2 2 6 4 65" xfId="49521"/>
    <cellStyle name="Title 2 2 2 6 4 66" xfId="49522"/>
    <cellStyle name="Title 2 2 2 6 4 67" xfId="49523"/>
    <cellStyle name="Title 2 2 2 6 4 68" xfId="49524"/>
    <cellStyle name="Title 2 2 2 6 4 69" xfId="49525"/>
    <cellStyle name="Title 2 2 2 6 4 7" xfId="49526"/>
    <cellStyle name="Title 2 2 2 6 4 70" xfId="49527"/>
    <cellStyle name="Title 2 2 2 6 4 71" xfId="49528"/>
    <cellStyle name="Title 2 2 2 6 4 72" xfId="49529"/>
    <cellStyle name="Title 2 2 2 6 4 73" xfId="49530"/>
    <cellStyle name="Title 2 2 2 6 4 74" xfId="49531"/>
    <cellStyle name="Title 2 2 2 6 4 8" xfId="49532"/>
    <cellStyle name="Title 2 2 2 6 4 9" xfId="49533"/>
    <cellStyle name="Title 2 2 2 6 40" xfId="49534"/>
    <cellStyle name="Title 2 2 2 6 41" xfId="49535"/>
    <cellStyle name="Title 2 2 2 6 42" xfId="49536"/>
    <cellStyle name="Title 2 2 2 6 43" xfId="49537"/>
    <cellStyle name="Title 2 2 2 6 44" xfId="49538"/>
    <cellStyle name="Title 2 2 2 6 45" xfId="49539"/>
    <cellStyle name="Title 2 2 2 6 46" xfId="49540"/>
    <cellStyle name="Title 2 2 2 6 47" xfId="49541"/>
    <cellStyle name="Title 2 2 2 6 48" xfId="49542"/>
    <cellStyle name="Title 2 2 2 6 49" xfId="49543"/>
    <cellStyle name="Title 2 2 2 6 5" xfId="49544"/>
    <cellStyle name="Title 2 2 2 6 50" xfId="49545"/>
    <cellStyle name="Title 2 2 2 6 51" xfId="49546"/>
    <cellStyle name="Title 2 2 2 6 52" xfId="49547"/>
    <cellStyle name="Title 2 2 2 6 53" xfId="49548"/>
    <cellStyle name="Title 2 2 2 6 54" xfId="49549"/>
    <cellStyle name="Title 2 2 2 6 55" xfId="49550"/>
    <cellStyle name="Title 2 2 2 6 56" xfId="49551"/>
    <cellStyle name="Title 2 2 2 6 57" xfId="49552"/>
    <cellStyle name="Title 2 2 2 6 58" xfId="49553"/>
    <cellStyle name="Title 2 2 2 6 59" xfId="49554"/>
    <cellStyle name="Title 2 2 2 6 6" xfId="49555"/>
    <cellStyle name="Title 2 2 2 6 60" xfId="49556"/>
    <cellStyle name="Title 2 2 2 6 61" xfId="49557"/>
    <cellStyle name="Title 2 2 2 6 62" xfId="49558"/>
    <cellStyle name="Title 2 2 2 6 63" xfId="49559"/>
    <cellStyle name="Title 2 2 2 6 64" xfId="49560"/>
    <cellStyle name="Title 2 2 2 6 65" xfId="49561"/>
    <cellStyle name="Title 2 2 2 6 66" xfId="49562"/>
    <cellStyle name="Title 2 2 2 6 67" xfId="49563"/>
    <cellStyle name="Title 2 2 2 6 68" xfId="49564"/>
    <cellStyle name="Title 2 2 2 6 69" xfId="49565"/>
    <cellStyle name="Title 2 2 2 6 7" xfId="49566"/>
    <cellStyle name="Title 2 2 2 6 70" xfId="49567"/>
    <cellStyle name="Title 2 2 2 6 71" xfId="49568"/>
    <cellStyle name="Title 2 2 2 6 72" xfId="49569"/>
    <cellStyle name="Title 2 2 2 6 73" xfId="49570"/>
    <cellStyle name="Title 2 2 2 6 74" xfId="49571"/>
    <cellStyle name="Title 2 2 2 6 75" xfId="49572"/>
    <cellStyle name="Title 2 2 2 6 76" xfId="49573"/>
    <cellStyle name="Title 2 2 2 6 77" xfId="49574"/>
    <cellStyle name="Title 2 2 2 6 78" xfId="49575"/>
    <cellStyle name="Title 2 2 2 6 79" xfId="49576"/>
    <cellStyle name="Title 2 2 2 6 8" xfId="49577"/>
    <cellStyle name="Title 2 2 2 6 80" xfId="49578"/>
    <cellStyle name="Title 2 2 2 6 81" xfId="49579"/>
    <cellStyle name="Title 2 2 2 6 82" xfId="49580"/>
    <cellStyle name="Title 2 2 2 6 83" xfId="49581"/>
    <cellStyle name="Title 2 2 2 6 84" xfId="49582"/>
    <cellStyle name="Title 2 2 2 6 85" xfId="49583"/>
    <cellStyle name="Title 2 2 2 6 86" xfId="49584"/>
    <cellStyle name="Title 2 2 2 6 87" xfId="49585"/>
    <cellStyle name="Title 2 2 2 6 88" xfId="49586"/>
    <cellStyle name="Title 2 2 2 6 89" xfId="49587"/>
    <cellStyle name="Title 2 2 2 6 9" xfId="49588"/>
    <cellStyle name="Title 2 2 2 6 90" xfId="49589"/>
    <cellStyle name="Title 2 2 2 6 91" xfId="49590"/>
    <cellStyle name="Title 2 2 2 6 92" xfId="49591"/>
    <cellStyle name="Title 2 2 2 6 93" xfId="49592"/>
    <cellStyle name="Title 2 2 2 6 94" xfId="49593"/>
    <cellStyle name="Title 2 2 2 6 95" xfId="49594"/>
    <cellStyle name="Title 2 2 2 6 96" xfId="49595"/>
    <cellStyle name="Title 2 2 2 6 97" xfId="49596"/>
    <cellStyle name="Title 2 2 2 6 98" xfId="49597"/>
    <cellStyle name="Title 2 2 2 6 99" xfId="49598"/>
    <cellStyle name="Title 2 2 2 60" xfId="49599"/>
    <cellStyle name="Title 2 2 2 60 2" xfId="49600"/>
    <cellStyle name="Title 2 2 2 61" xfId="49601"/>
    <cellStyle name="Title 2 2 2 61 2" xfId="49602"/>
    <cellStyle name="Title 2 2 2 62" xfId="49603"/>
    <cellStyle name="Title 2 2 2 62 2" xfId="49604"/>
    <cellStyle name="Title 2 2 2 63" xfId="49605"/>
    <cellStyle name="Title 2 2 2 63 2" xfId="49606"/>
    <cellStyle name="Title 2 2 2 64" xfId="49607"/>
    <cellStyle name="Title 2 2 2 64 2" xfId="49608"/>
    <cellStyle name="Title 2 2 2 65" xfId="49609"/>
    <cellStyle name="Title 2 2 2 65 2" xfId="49610"/>
    <cellStyle name="Title 2 2 2 66" xfId="49611"/>
    <cellStyle name="Title 2 2 2 66 2" xfId="49612"/>
    <cellStyle name="Title 2 2 2 67" xfId="49613"/>
    <cellStyle name="Title 2 2 2 67 2" xfId="49614"/>
    <cellStyle name="Title 2 2 2 68" xfId="49615"/>
    <cellStyle name="Title 2 2 2 68 2" xfId="49616"/>
    <cellStyle name="Title 2 2 2 69" xfId="49617"/>
    <cellStyle name="Title 2 2 2 69 2" xfId="49618"/>
    <cellStyle name="Title 2 2 2 7" xfId="49619"/>
    <cellStyle name="Title 2 2 2 7 10" xfId="49620"/>
    <cellStyle name="Title 2 2 2 7 10 2" xfId="49621"/>
    <cellStyle name="Title 2 2 2 7 100" xfId="49622"/>
    <cellStyle name="Title 2 2 2 7 101" xfId="49623"/>
    <cellStyle name="Title 2 2 2 7 102" xfId="49624"/>
    <cellStyle name="Title 2 2 2 7 103" xfId="49625"/>
    <cellStyle name="Title 2 2 2 7 104" xfId="49626"/>
    <cellStyle name="Title 2 2 2 7 105" xfId="49627"/>
    <cellStyle name="Title 2 2 2 7 106" xfId="49628"/>
    <cellStyle name="Title 2 2 2 7 107" xfId="49629"/>
    <cellStyle name="Title 2 2 2 7 108" xfId="49630"/>
    <cellStyle name="Title 2 2 2 7 109" xfId="49631"/>
    <cellStyle name="Title 2 2 2 7 11" xfId="49632"/>
    <cellStyle name="Title 2 2 2 7 11 2" xfId="49633"/>
    <cellStyle name="Title 2 2 2 7 12" xfId="49634"/>
    <cellStyle name="Title 2 2 2 7 12 2" xfId="49635"/>
    <cellStyle name="Title 2 2 2 7 13" xfId="49636"/>
    <cellStyle name="Title 2 2 2 7 13 2" xfId="49637"/>
    <cellStyle name="Title 2 2 2 7 14" xfId="49638"/>
    <cellStyle name="Title 2 2 2 7 14 2" xfId="49639"/>
    <cellStyle name="Title 2 2 2 7 15" xfId="49640"/>
    <cellStyle name="Title 2 2 2 7 15 2" xfId="49641"/>
    <cellStyle name="Title 2 2 2 7 16" xfId="49642"/>
    <cellStyle name="Title 2 2 2 7 16 2" xfId="49643"/>
    <cellStyle name="Title 2 2 2 7 17" xfId="49644"/>
    <cellStyle name="Title 2 2 2 7 17 2" xfId="49645"/>
    <cellStyle name="Title 2 2 2 7 18" xfId="49646"/>
    <cellStyle name="Title 2 2 2 7 18 2" xfId="49647"/>
    <cellStyle name="Title 2 2 2 7 19" xfId="49648"/>
    <cellStyle name="Title 2 2 2 7 19 2" xfId="49649"/>
    <cellStyle name="Title 2 2 2 7 2" xfId="49650"/>
    <cellStyle name="Title 2 2 2 7 2 10" xfId="49651"/>
    <cellStyle name="Title 2 2 2 7 2 11" xfId="49652"/>
    <cellStyle name="Title 2 2 2 7 2 12" xfId="49653"/>
    <cellStyle name="Title 2 2 2 7 2 13" xfId="49654"/>
    <cellStyle name="Title 2 2 2 7 2 14" xfId="49655"/>
    <cellStyle name="Title 2 2 2 7 2 15" xfId="49656"/>
    <cellStyle name="Title 2 2 2 7 2 16" xfId="49657"/>
    <cellStyle name="Title 2 2 2 7 2 17" xfId="49658"/>
    <cellStyle name="Title 2 2 2 7 2 18" xfId="49659"/>
    <cellStyle name="Title 2 2 2 7 2 19" xfId="49660"/>
    <cellStyle name="Title 2 2 2 7 2 2" xfId="49661"/>
    <cellStyle name="Title 2 2 2 7 2 2 10" xfId="49662"/>
    <cellStyle name="Title 2 2 2 7 2 2 11" xfId="49663"/>
    <cellStyle name="Title 2 2 2 7 2 2 12" xfId="49664"/>
    <cellStyle name="Title 2 2 2 7 2 2 13" xfId="49665"/>
    <cellStyle name="Title 2 2 2 7 2 2 14" xfId="49666"/>
    <cellStyle name="Title 2 2 2 7 2 2 15" xfId="49667"/>
    <cellStyle name="Title 2 2 2 7 2 2 16" xfId="49668"/>
    <cellStyle name="Title 2 2 2 7 2 2 17" xfId="49669"/>
    <cellStyle name="Title 2 2 2 7 2 2 18" xfId="49670"/>
    <cellStyle name="Title 2 2 2 7 2 2 19" xfId="49671"/>
    <cellStyle name="Title 2 2 2 7 2 2 2" xfId="49672"/>
    <cellStyle name="Title 2 2 2 7 2 2 2 10" xfId="49673"/>
    <cellStyle name="Title 2 2 2 7 2 2 2 11" xfId="49674"/>
    <cellStyle name="Title 2 2 2 7 2 2 2 12" xfId="49675"/>
    <cellStyle name="Title 2 2 2 7 2 2 2 13" xfId="49676"/>
    <cellStyle name="Title 2 2 2 7 2 2 2 14" xfId="49677"/>
    <cellStyle name="Title 2 2 2 7 2 2 2 15" xfId="49678"/>
    <cellStyle name="Title 2 2 2 7 2 2 2 16" xfId="49679"/>
    <cellStyle name="Title 2 2 2 7 2 2 2 17" xfId="49680"/>
    <cellStyle name="Title 2 2 2 7 2 2 2 18" xfId="49681"/>
    <cellStyle name="Title 2 2 2 7 2 2 2 19" xfId="49682"/>
    <cellStyle name="Title 2 2 2 7 2 2 2 2" xfId="49683"/>
    <cellStyle name="Title 2 2 2 7 2 2 2 2 10" xfId="49684"/>
    <cellStyle name="Title 2 2 2 7 2 2 2 2 11" xfId="49685"/>
    <cellStyle name="Title 2 2 2 7 2 2 2 2 12" xfId="49686"/>
    <cellStyle name="Title 2 2 2 7 2 2 2 2 13" xfId="49687"/>
    <cellStyle name="Title 2 2 2 7 2 2 2 2 14" xfId="49688"/>
    <cellStyle name="Title 2 2 2 7 2 2 2 2 15" xfId="49689"/>
    <cellStyle name="Title 2 2 2 7 2 2 2 2 16" xfId="49690"/>
    <cellStyle name="Title 2 2 2 7 2 2 2 2 17" xfId="49691"/>
    <cellStyle name="Title 2 2 2 7 2 2 2 2 18" xfId="49692"/>
    <cellStyle name="Title 2 2 2 7 2 2 2 2 19" xfId="49693"/>
    <cellStyle name="Title 2 2 2 7 2 2 2 2 2" xfId="49694"/>
    <cellStyle name="Title 2 2 2 7 2 2 2 2 2 2" xfId="49695"/>
    <cellStyle name="Title 2 2 2 7 2 2 2 2 20" xfId="49696"/>
    <cellStyle name="Title 2 2 2 7 2 2 2 2 21" xfId="49697"/>
    <cellStyle name="Title 2 2 2 7 2 2 2 2 22" xfId="49698"/>
    <cellStyle name="Title 2 2 2 7 2 2 2 2 23" xfId="49699"/>
    <cellStyle name="Title 2 2 2 7 2 2 2 2 24" xfId="49700"/>
    <cellStyle name="Title 2 2 2 7 2 2 2 2 25" xfId="49701"/>
    <cellStyle name="Title 2 2 2 7 2 2 2 2 26" xfId="49702"/>
    <cellStyle name="Title 2 2 2 7 2 2 2 2 27" xfId="49703"/>
    <cellStyle name="Title 2 2 2 7 2 2 2 2 28" xfId="49704"/>
    <cellStyle name="Title 2 2 2 7 2 2 2 2 29" xfId="49705"/>
    <cellStyle name="Title 2 2 2 7 2 2 2 2 3" xfId="49706"/>
    <cellStyle name="Title 2 2 2 7 2 2 2 2 30" xfId="49707"/>
    <cellStyle name="Title 2 2 2 7 2 2 2 2 31" xfId="49708"/>
    <cellStyle name="Title 2 2 2 7 2 2 2 2 32" xfId="49709"/>
    <cellStyle name="Title 2 2 2 7 2 2 2 2 33" xfId="49710"/>
    <cellStyle name="Title 2 2 2 7 2 2 2 2 34" xfId="49711"/>
    <cellStyle name="Title 2 2 2 7 2 2 2 2 35" xfId="49712"/>
    <cellStyle name="Title 2 2 2 7 2 2 2 2 36" xfId="49713"/>
    <cellStyle name="Title 2 2 2 7 2 2 2 2 37" xfId="49714"/>
    <cellStyle name="Title 2 2 2 7 2 2 2 2 38" xfId="49715"/>
    <cellStyle name="Title 2 2 2 7 2 2 2 2 39" xfId="49716"/>
    <cellStyle name="Title 2 2 2 7 2 2 2 2 4" xfId="49717"/>
    <cellStyle name="Title 2 2 2 7 2 2 2 2 40" xfId="49718"/>
    <cellStyle name="Title 2 2 2 7 2 2 2 2 41" xfId="49719"/>
    <cellStyle name="Title 2 2 2 7 2 2 2 2 42" xfId="49720"/>
    <cellStyle name="Title 2 2 2 7 2 2 2 2 43" xfId="49721"/>
    <cellStyle name="Title 2 2 2 7 2 2 2 2 44" xfId="49722"/>
    <cellStyle name="Title 2 2 2 7 2 2 2 2 45" xfId="49723"/>
    <cellStyle name="Title 2 2 2 7 2 2 2 2 46" xfId="49724"/>
    <cellStyle name="Title 2 2 2 7 2 2 2 2 47" xfId="49725"/>
    <cellStyle name="Title 2 2 2 7 2 2 2 2 48" xfId="49726"/>
    <cellStyle name="Title 2 2 2 7 2 2 2 2 49" xfId="49727"/>
    <cellStyle name="Title 2 2 2 7 2 2 2 2 5" xfId="49728"/>
    <cellStyle name="Title 2 2 2 7 2 2 2 2 50" xfId="49729"/>
    <cellStyle name="Title 2 2 2 7 2 2 2 2 51" xfId="49730"/>
    <cellStyle name="Title 2 2 2 7 2 2 2 2 52" xfId="49731"/>
    <cellStyle name="Title 2 2 2 7 2 2 2 2 53" xfId="49732"/>
    <cellStyle name="Title 2 2 2 7 2 2 2 2 54" xfId="49733"/>
    <cellStyle name="Title 2 2 2 7 2 2 2 2 55" xfId="49734"/>
    <cellStyle name="Title 2 2 2 7 2 2 2 2 56" xfId="49735"/>
    <cellStyle name="Title 2 2 2 7 2 2 2 2 57" xfId="49736"/>
    <cellStyle name="Title 2 2 2 7 2 2 2 2 58" xfId="49737"/>
    <cellStyle name="Title 2 2 2 7 2 2 2 2 59" xfId="49738"/>
    <cellStyle name="Title 2 2 2 7 2 2 2 2 6" xfId="49739"/>
    <cellStyle name="Title 2 2 2 7 2 2 2 2 60" xfId="49740"/>
    <cellStyle name="Title 2 2 2 7 2 2 2 2 61" xfId="49741"/>
    <cellStyle name="Title 2 2 2 7 2 2 2 2 62" xfId="49742"/>
    <cellStyle name="Title 2 2 2 7 2 2 2 2 63" xfId="49743"/>
    <cellStyle name="Title 2 2 2 7 2 2 2 2 64" xfId="49744"/>
    <cellStyle name="Title 2 2 2 7 2 2 2 2 65" xfId="49745"/>
    <cellStyle name="Title 2 2 2 7 2 2 2 2 66" xfId="49746"/>
    <cellStyle name="Title 2 2 2 7 2 2 2 2 67" xfId="49747"/>
    <cellStyle name="Title 2 2 2 7 2 2 2 2 68" xfId="49748"/>
    <cellStyle name="Title 2 2 2 7 2 2 2 2 69" xfId="49749"/>
    <cellStyle name="Title 2 2 2 7 2 2 2 2 7" xfId="49750"/>
    <cellStyle name="Title 2 2 2 7 2 2 2 2 70" xfId="49751"/>
    <cellStyle name="Title 2 2 2 7 2 2 2 2 71" xfId="49752"/>
    <cellStyle name="Title 2 2 2 7 2 2 2 2 72" xfId="49753"/>
    <cellStyle name="Title 2 2 2 7 2 2 2 2 73" xfId="49754"/>
    <cellStyle name="Title 2 2 2 7 2 2 2 2 74" xfId="49755"/>
    <cellStyle name="Title 2 2 2 7 2 2 2 2 8" xfId="49756"/>
    <cellStyle name="Title 2 2 2 7 2 2 2 2 9" xfId="49757"/>
    <cellStyle name="Title 2 2 2 7 2 2 2 20" xfId="49758"/>
    <cellStyle name="Title 2 2 2 7 2 2 2 21" xfId="49759"/>
    <cellStyle name="Title 2 2 2 7 2 2 2 22" xfId="49760"/>
    <cellStyle name="Title 2 2 2 7 2 2 2 23" xfId="49761"/>
    <cellStyle name="Title 2 2 2 7 2 2 2 24" xfId="49762"/>
    <cellStyle name="Title 2 2 2 7 2 2 2 25" xfId="49763"/>
    <cellStyle name="Title 2 2 2 7 2 2 2 26" xfId="49764"/>
    <cellStyle name="Title 2 2 2 7 2 2 2 27" xfId="49765"/>
    <cellStyle name="Title 2 2 2 7 2 2 2 28" xfId="49766"/>
    <cellStyle name="Title 2 2 2 7 2 2 2 29" xfId="49767"/>
    <cellStyle name="Title 2 2 2 7 2 2 2 3" xfId="49768"/>
    <cellStyle name="Title 2 2 2 7 2 2 2 3 2" xfId="49769"/>
    <cellStyle name="Title 2 2 2 7 2 2 2 30" xfId="49770"/>
    <cellStyle name="Title 2 2 2 7 2 2 2 31" xfId="49771"/>
    <cellStyle name="Title 2 2 2 7 2 2 2 32" xfId="49772"/>
    <cellStyle name="Title 2 2 2 7 2 2 2 33" xfId="49773"/>
    <cellStyle name="Title 2 2 2 7 2 2 2 34" xfId="49774"/>
    <cellStyle name="Title 2 2 2 7 2 2 2 35" xfId="49775"/>
    <cellStyle name="Title 2 2 2 7 2 2 2 36" xfId="49776"/>
    <cellStyle name="Title 2 2 2 7 2 2 2 37" xfId="49777"/>
    <cellStyle name="Title 2 2 2 7 2 2 2 38" xfId="49778"/>
    <cellStyle name="Title 2 2 2 7 2 2 2 39" xfId="49779"/>
    <cellStyle name="Title 2 2 2 7 2 2 2 4" xfId="49780"/>
    <cellStyle name="Title 2 2 2 7 2 2 2 40" xfId="49781"/>
    <cellStyle name="Title 2 2 2 7 2 2 2 41" xfId="49782"/>
    <cellStyle name="Title 2 2 2 7 2 2 2 42" xfId="49783"/>
    <cellStyle name="Title 2 2 2 7 2 2 2 43" xfId="49784"/>
    <cellStyle name="Title 2 2 2 7 2 2 2 44" xfId="49785"/>
    <cellStyle name="Title 2 2 2 7 2 2 2 45" xfId="49786"/>
    <cellStyle name="Title 2 2 2 7 2 2 2 46" xfId="49787"/>
    <cellStyle name="Title 2 2 2 7 2 2 2 47" xfId="49788"/>
    <cellStyle name="Title 2 2 2 7 2 2 2 48" xfId="49789"/>
    <cellStyle name="Title 2 2 2 7 2 2 2 49" xfId="49790"/>
    <cellStyle name="Title 2 2 2 7 2 2 2 5" xfId="49791"/>
    <cellStyle name="Title 2 2 2 7 2 2 2 50" xfId="49792"/>
    <cellStyle name="Title 2 2 2 7 2 2 2 51" xfId="49793"/>
    <cellStyle name="Title 2 2 2 7 2 2 2 52" xfId="49794"/>
    <cellStyle name="Title 2 2 2 7 2 2 2 53" xfId="49795"/>
    <cellStyle name="Title 2 2 2 7 2 2 2 54" xfId="49796"/>
    <cellStyle name="Title 2 2 2 7 2 2 2 55" xfId="49797"/>
    <cellStyle name="Title 2 2 2 7 2 2 2 56" xfId="49798"/>
    <cellStyle name="Title 2 2 2 7 2 2 2 57" xfId="49799"/>
    <cellStyle name="Title 2 2 2 7 2 2 2 58" xfId="49800"/>
    <cellStyle name="Title 2 2 2 7 2 2 2 59" xfId="49801"/>
    <cellStyle name="Title 2 2 2 7 2 2 2 6" xfId="49802"/>
    <cellStyle name="Title 2 2 2 7 2 2 2 60" xfId="49803"/>
    <cellStyle name="Title 2 2 2 7 2 2 2 61" xfId="49804"/>
    <cellStyle name="Title 2 2 2 7 2 2 2 62" xfId="49805"/>
    <cellStyle name="Title 2 2 2 7 2 2 2 63" xfId="49806"/>
    <cellStyle name="Title 2 2 2 7 2 2 2 64" xfId="49807"/>
    <cellStyle name="Title 2 2 2 7 2 2 2 65" xfId="49808"/>
    <cellStyle name="Title 2 2 2 7 2 2 2 66" xfId="49809"/>
    <cellStyle name="Title 2 2 2 7 2 2 2 67" xfId="49810"/>
    <cellStyle name="Title 2 2 2 7 2 2 2 68" xfId="49811"/>
    <cellStyle name="Title 2 2 2 7 2 2 2 69" xfId="49812"/>
    <cellStyle name="Title 2 2 2 7 2 2 2 7" xfId="49813"/>
    <cellStyle name="Title 2 2 2 7 2 2 2 70" xfId="49814"/>
    <cellStyle name="Title 2 2 2 7 2 2 2 71" xfId="49815"/>
    <cellStyle name="Title 2 2 2 7 2 2 2 72" xfId="49816"/>
    <cellStyle name="Title 2 2 2 7 2 2 2 73" xfId="49817"/>
    <cellStyle name="Title 2 2 2 7 2 2 2 74" xfId="49818"/>
    <cellStyle name="Title 2 2 2 7 2 2 2 8" xfId="49819"/>
    <cellStyle name="Title 2 2 2 7 2 2 2 9" xfId="49820"/>
    <cellStyle name="Title 2 2 2 7 2 2 20" xfId="49821"/>
    <cellStyle name="Title 2 2 2 7 2 2 21" xfId="49822"/>
    <cellStyle name="Title 2 2 2 7 2 2 22" xfId="49823"/>
    <cellStyle name="Title 2 2 2 7 2 2 23" xfId="49824"/>
    <cellStyle name="Title 2 2 2 7 2 2 24" xfId="49825"/>
    <cellStyle name="Title 2 2 2 7 2 2 25" xfId="49826"/>
    <cellStyle name="Title 2 2 2 7 2 2 26" xfId="49827"/>
    <cellStyle name="Title 2 2 2 7 2 2 27" xfId="49828"/>
    <cellStyle name="Title 2 2 2 7 2 2 28" xfId="49829"/>
    <cellStyle name="Title 2 2 2 7 2 2 29" xfId="49830"/>
    <cellStyle name="Title 2 2 2 7 2 2 3" xfId="49831"/>
    <cellStyle name="Title 2 2 2 7 2 2 3 2" xfId="49832"/>
    <cellStyle name="Title 2 2 2 7 2 2 30" xfId="49833"/>
    <cellStyle name="Title 2 2 2 7 2 2 31" xfId="49834"/>
    <cellStyle name="Title 2 2 2 7 2 2 32" xfId="49835"/>
    <cellStyle name="Title 2 2 2 7 2 2 33" xfId="49836"/>
    <cellStyle name="Title 2 2 2 7 2 2 34" xfId="49837"/>
    <cellStyle name="Title 2 2 2 7 2 2 35" xfId="49838"/>
    <cellStyle name="Title 2 2 2 7 2 2 36" xfId="49839"/>
    <cellStyle name="Title 2 2 2 7 2 2 37" xfId="49840"/>
    <cellStyle name="Title 2 2 2 7 2 2 38" xfId="49841"/>
    <cellStyle name="Title 2 2 2 7 2 2 39" xfId="49842"/>
    <cellStyle name="Title 2 2 2 7 2 2 4" xfId="49843"/>
    <cellStyle name="Title 2 2 2 7 2 2 40" xfId="49844"/>
    <cellStyle name="Title 2 2 2 7 2 2 41" xfId="49845"/>
    <cellStyle name="Title 2 2 2 7 2 2 42" xfId="49846"/>
    <cellStyle name="Title 2 2 2 7 2 2 43" xfId="49847"/>
    <cellStyle name="Title 2 2 2 7 2 2 44" xfId="49848"/>
    <cellStyle name="Title 2 2 2 7 2 2 45" xfId="49849"/>
    <cellStyle name="Title 2 2 2 7 2 2 46" xfId="49850"/>
    <cellStyle name="Title 2 2 2 7 2 2 47" xfId="49851"/>
    <cellStyle name="Title 2 2 2 7 2 2 48" xfId="49852"/>
    <cellStyle name="Title 2 2 2 7 2 2 49" xfId="49853"/>
    <cellStyle name="Title 2 2 2 7 2 2 5" xfId="49854"/>
    <cellStyle name="Title 2 2 2 7 2 2 50" xfId="49855"/>
    <cellStyle name="Title 2 2 2 7 2 2 51" xfId="49856"/>
    <cellStyle name="Title 2 2 2 7 2 2 52" xfId="49857"/>
    <cellStyle name="Title 2 2 2 7 2 2 53" xfId="49858"/>
    <cellStyle name="Title 2 2 2 7 2 2 54" xfId="49859"/>
    <cellStyle name="Title 2 2 2 7 2 2 55" xfId="49860"/>
    <cellStyle name="Title 2 2 2 7 2 2 56" xfId="49861"/>
    <cellStyle name="Title 2 2 2 7 2 2 57" xfId="49862"/>
    <cellStyle name="Title 2 2 2 7 2 2 58" xfId="49863"/>
    <cellStyle name="Title 2 2 2 7 2 2 59" xfId="49864"/>
    <cellStyle name="Title 2 2 2 7 2 2 6" xfId="49865"/>
    <cellStyle name="Title 2 2 2 7 2 2 60" xfId="49866"/>
    <cellStyle name="Title 2 2 2 7 2 2 61" xfId="49867"/>
    <cellStyle name="Title 2 2 2 7 2 2 62" xfId="49868"/>
    <cellStyle name="Title 2 2 2 7 2 2 63" xfId="49869"/>
    <cellStyle name="Title 2 2 2 7 2 2 64" xfId="49870"/>
    <cellStyle name="Title 2 2 2 7 2 2 65" xfId="49871"/>
    <cellStyle name="Title 2 2 2 7 2 2 66" xfId="49872"/>
    <cellStyle name="Title 2 2 2 7 2 2 67" xfId="49873"/>
    <cellStyle name="Title 2 2 2 7 2 2 68" xfId="49874"/>
    <cellStyle name="Title 2 2 2 7 2 2 69" xfId="49875"/>
    <cellStyle name="Title 2 2 2 7 2 2 7" xfId="49876"/>
    <cellStyle name="Title 2 2 2 7 2 2 70" xfId="49877"/>
    <cellStyle name="Title 2 2 2 7 2 2 71" xfId="49878"/>
    <cellStyle name="Title 2 2 2 7 2 2 72" xfId="49879"/>
    <cellStyle name="Title 2 2 2 7 2 2 73" xfId="49880"/>
    <cellStyle name="Title 2 2 2 7 2 2 74" xfId="49881"/>
    <cellStyle name="Title 2 2 2 7 2 2 75" xfId="49882"/>
    <cellStyle name="Title 2 2 2 7 2 2 76" xfId="49883"/>
    <cellStyle name="Title 2 2 2 7 2 2 77" xfId="49884"/>
    <cellStyle name="Title 2 2 2 7 2 2 78" xfId="49885"/>
    <cellStyle name="Title 2 2 2 7 2 2 79" xfId="49886"/>
    <cellStyle name="Title 2 2 2 7 2 2 8" xfId="49887"/>
    <cellStyle name="Title 2 2 2 7 2 2 80" xfId="49888"/>
    <cellStyle name="Title 2 2 2 7 2 2 81" xfId="49889"/>
    <cellStyle name="Title 2 2 2 7 2 2 82" xfId="49890"/>
    <cellStyle name="Title 2 2 2 7 2 2 83" xfId="49891"/>
    <cellStyle name="Title 2 2 2 7 2 2 84" xfId="49892"/>
    <cellStyle name="Title 2 2 2 7 2 2 85" xfId="49893"/>
    <cellStyle name="Title 2 2 2 7 2 2 86" xfId="49894"/>
    <cellStyle name="Title 2 2 2 7 2 2 87" xfId="49895"/>
    <cellStyle name="Title 2 2 2 7 2 2 88" xfId="49896"/>
    <cellStyle name="Title 2 2 2 7 2 2 9" xfId="49897"/>
    <cellStyle name="Title 2 2 2 7 2 20" xfId="49898"/>
    <cellStyle name="Title 2 2 2 7 2 21" xfId="49899"/>
    <cellStyle name="Title 2 2 2 7 2 22" xfId="49900"/>
    <cellStyle name="Title 2 2 2 7 2 23" xfId="49901"/>
    <cellStyle name="Title 2 2 2 7 2 24" xfId="49902"/>
    <cellStyle name="Title 2 2 2 7 2 25" xfId="49903"/>
    <cellStyle name="Title 2 2 2 7 2 26" xfId="49904"/>
    <cellStyle name="Title 2 2 2 7 2 27" xfId="49905"/>
    <cellStyle name="Title 2 2 2 7 2 28" xfId="49906"/>
    <cellStyle name="Title 2 2 2 7 2 29" xfId="49907"/>
    <cellStyle name="Title 2 2 2 7 2 3" xfId="49908"/>
    <cellStyle name="Title 2 2 2 7 2 3 2" xfId="49909"/>
    <cellStyle name="Title 2 2 2 7 2 30" xfId="49910"/>
    <cellStyle name="Title 2 2 2 7 2 31" xfId="49911"/>
    <cellStyle name="Title 2 2 2 7 2 32" xfId="49912"/>
    <cellStyle name="Title 2 2 2 7 2 33" xfId="49913"/>
    <cellStyle name="Title 2 2 2 7 2 34" xfId="49914"/>
    <cellStyle name="Title 2 2 2 7 2 35" xfId="49915"/>
    <cellStyle name="Title 2 2 2 7 2 36" xfId="49916"/>
    <cellStyle name="Title 2 2 2 7 2 37" xfId="49917"/>
    <cellStyle name="Title 2 2 2 7 2 38" xfId="49918"/>
    <cellStyle name="Title 2 2 2 7 2 39" xfId="49919"/>
    <cellStyle name="Title 2 2 2 7 2 4" xfId="49920"/>
    <cellStyle name="Title 2 2 2 7 2 40" xfId="49921"/>
    <cellStyle name="Title 2 2 2 7 2 41" xfId="49922"/>
    <cellStyle name="Title 2 2 2 7 2 42" xfId="49923"/>
    <cellStyle name="Title 2 2 2 7 2 43" xfId="49924"/>
    <cellStyle name="Title 2 2 2 7 2 44" xfId="49925"/>
    <cellStyle name="Title 2 2 2 7 2 45" xfId="49926"/>
    <cellStyle name="Title 2 2 2 7 2 46" xfId="49927"/>
    <cellStyle name="Title 2 2 2 7 2 47" xfId="49928"/>
    <cellStyle name="Title 2 2 2 7 2 48" xfId="49929"/>
    <cellStyle name="Title 2 2 2 7 2 49" xfId="49930"/>
    <cellStyle name="Title 2 2 2 7 2 5" xfId="49931"/>
    <cellStyle name="Title 2 2 2 7 2 50" xfId="49932"/>
    <cellStyle name="Title 2 2 2 7 2 51" xfId="49933"/>
    <cellStyle name="Title 2 2 2 7 2 52" xfId="49934"/>
    <cellStyle name="Title 2 2 2 7 2 53" xfId="49935"/>
    <cellStyle name="Title 2 2 2 7 2 54" xfId="49936"/>
    <cellStyle name="Title 2 2 2 7 2 55" xfId="49937"/>
    <cellStyle name="Title 2 2 2 7 2 56" xfId="49938"/>
    <cellStyle name="Title 2 2 2 7 2 57" xfId="49939"/>
    <cellStyle name="Title 2 2 2 7 2 58" xfId="49940"/>
    <cellStyle name="Title 2 2 2 7 2 59" xfId="49941"/>
    <cellStyle name="Title 2 2 2 7 2 6" xfId="49942"/>
    <cellStyle name="Title 2 2 2 7 2 60" xfId="49943"/>
    <cellStyle name="Title 2 2 2 7 2 61" xfId="49944"/>
    <cellStyle name="Title 2 2 2 7 2 62" xfId="49945"/>
    <cellStyle name="Title 2 2 2 7 2 63" xfId="49946"/>
    <cellStyle name="Title 2 2 2 7 2 64" xfId="49947"/>
    <cellStyle name="Title 2 2 2 7 2 65" xfId="49948"/>
    <cellStyle name="Title 2 2 2 7 2 66" xfId="49949"/>
    <cellStyle name="Title 2 2 2 7 2 67" xfId="49950"/>
    <cellStyle name="Title 2 2 2 7 2 68" xfId="49951"/>
    <cellStyle name="Title 2 2 2 7 2 69" xfId="49952"/>
    <cellStyle name="Title 2 2 2 7 2 7" xfId="49953"/>
    <cellStyle name="Title 2 2 2 7 2 70" xfId="49954"/>
    <cellStyle name="Title 2 2 2 7 2 71" xfId="49955"/>
    <cellStyle name="Title 2 2 2 7 2 72" xfId="49956"/>
    <cellStyle name="Title 2 2 2 7 2 73" xfId="49957"/>
    <cellStyle name="Title 2 2 2 7 2 74" xfId="49958"/>
    <cellStyle name="Title 2 2 2 7 2 75" xfId="49959"/>
    <cellStyle name="Title 2 2 2 7 2 76" xfId="49960"/>
    <cellStyle name="Title 2 2 2 7 2 77" xfId="49961"/>
    <cellStyle name="Title 2 2 2 7 2 78" xfId="49962"/>
    <cellStyle name="Title 2 2 2 7 2 79" xfId="49963"/>
    <cellStyle name="Title 2 2 2 7 2 8" xfId="49964"/>
    <cellStyle name="Title 2 2 2 7 2 80" xfId="49965"/>
    <cellStyle name="Title 2 2 2 7 2 81" xfId="49966"/>
    <cellStyle name="Title 2 2 2 7 2 82" xfId="49967"/>
    <cellStyle name="Title 2 2 2 7 2 83" xfId="49968"/>
    <cellStyle name="Title 2 2 2 7 2 84" xfId="49969"/>
    <cellStyle name="Title 2 2 2 7 2 85" xfId="49970"/>
    <cellStyle name="Title 2 2 2 7 2 86" xfId="49971"/>
    <cellStyle name="Title 2 2 2 7 2 87" xfId="49972"/>
    <cellStyle name="Title 2 2 2 7 2 88" xfId="49973"/>
    <cellStyle name="Title 2 2 2 7 2 9" xfId="49974"/>
    <cellStyle name="Title 2 2 2 7 20" xfId="49975"/>
    <cellStyle name="Title 2 2 2 7 20 2" xfId="49976"/>
    <cellStyle name="Title 2 2 2 7 21" xfId="49977"/>
    <cellStyle name="Title 2 2 2 7 21 2" xfId="49978"/>
    <cellStyle name="Title 2 2 2 7 22" xfId="49979"/>
    <cellStyle name="Title 2 2 2 7 22 2" xfId="49980"/>
    <cellStyle name="Title 2 2 2 7 23" xfId="49981"/>
    <cellStyle name="Title 2 2 2 7 23 2" xfId="49982"/>
    <cellStyle name="Title 2 2 2 7 24" xfId="49983"/>
    <cellStyle name="Title 2 2 2 7 24 2" xfId="49984"/>
    <cellStyle name="Title 2 2 2 7 25" xfId="49985"/>
    <cellStyle name="Title 2 2 2 7 25 2" xfId="49986"/>
    <cellStyle name="Title 2 2 2 7 26" xfId="49987"/>
    <cellStyle name="Title 2 2 2 7 26 2" xfId="49988"/>
    <cellStyle name="Title 2 2 2 7 27" xfId="49989"/>
    <cellStyle name="Title 2 2 2 7 27 2" xfId="49990"/>
    <cellStyle name="Title 2 2 2 7 28" xfId="49991"/>
    <cellStyle name="Title 2 2 2 7 28 2" xfId="49992"/>
    <cellStyle name="Title 2 2 2 7 29" xfId="49993"/>
    <cellStyle name="Title 2 2 2 7 29 2" xfId="49994"/>
    <cellStyle name="Title 2 2 2 7 3" xfId="49995"/>
    <cellStyle name="Title 2 2 2 7 3 2" xfId="49996"/>
    <cellStyle name="Title 2 2 2 7 30" xfId="49997"/>
    <cellStyle name="Title 2 2 2 7 30 2" xfId="49998"/>
    <cellStyle name="Title 2 2 2 7 31" xfId="49999"/>
    <cellStyle name="Title 2 2 2 7 31 2" xfId="50000"/>
    <cellStyle name="Title 2 2 2 7 32" xfId="50001"/>
    <cellStyle name="Title 2 2 2 7 32 2" xfId="50002"/>
    <cellStyle name="Title 2 2 2 7 33" xfId="50003"/>
    <cellStyle name="Title 2 2 2 7 33 2" xfId="50004"/>
    <cellStyle name="Title 2 2 2 7 34" xfId="50005"/>
    <cellStyle name="Title 2 2 2 7 34 2" xfId="50006"/>
    <cellStyle name="Title 2 2 2 7 35" xfId="50007"/>
    <cellStyle name="Title 2 2 2 7 35 2" xfId="50008"/>
    <cellStyle name="Title 2 2 2 7 36" xfId="50009"/>
    <cellStyle name="Title 2 2 2 7 36 2" xfId="50010"/>
    <cellStyle name="Title 2 2 2 7 37" xfId="50011"/>
    <cellStyle name="Title 2 2 2 7 37 2" xfId="50012"/>
    <cellStyle name="Title 2 2 2 7 38" xfId="50013"/>
    <cellStyle name="Title 2 2 2 7 38 2" xfId="50014"/>
    <cellStyle name="Title 2 2 2 7 39" xfId="50015"/>
    <cellStyle name="Title 2 2 2 7 39 2" xfId="50016"/>
    <cellStyle name="Title 2 2 2 7 4" xfId="50017"/>
    <cellStyle name="Title 2 2 2 7 4 2" xfId="50018"/>
    <cellStyle name="Title 2 2 2 7 40" xfId="50019"/>
    <cellStyle name="Title 2 2 2 7 40 2" xfId="50020"/>
    <cellStyle name="Title 2 2 2 7 41" xfId="50021"/>
    <cellStyle name="Title 2 2 2 7 41 2" xfId="50022"/>
    <cellStyle name="Title 2 2 2 7 42" xfId="50023"/>
    <cellStyle name="Title 2 2 2 7 42 2" xfId="50024"/>
    <cellStyle name="Title 2 2 2 7 43" xfId="50025"/>
    <cellStyle name="Title 2 2 2 7 43 2" xfId="50026"/>
    <cellStyle name="Title 2 2 2 7 44" xfId="50027"/>
    <cellStyle name="Title 2 2 2 7 44 2" xfId="50028"/>
    <cellStyle name="Title 2 2 2 7 45" xfId="50029"/>
    <cellStyle name="Title 2 2 2 7 46" xfId="50030"/>
    <cellStyle name="Title 2 2 2 7 47" xfId="50031"/>
    <cellStyle name="Title 2 2 2 7 48" xfId="50032"/>
    <cellStyle name="Title 2 2 2 7 49" xfId="50033"/>
    <cellStyle name="Title 2 2 2 7 5" xfId="50034"/>
    <cellStyle name="Title 2 2 2 7 5 2" xfId="50035"/>
    <cellStyle name="Title 2 2 2 7 50" xfId="50036"/>
    <cellStyle name="Title 2 2 2 7 51" xfId="50037"/>
    <cellStyle name="Title 2 2 2 7 52" xfId="50038"/>
    <cellStyle name="Title 2 2 2 7 53" xfId="50039"/>
    <cellStyle name="Title 2 2 2 7 54" xfId="50040"/>
    <cellStyle name="Title 2 2 2 7 55" xfId="50041"/>
    <cellStyle name="Title 2 2 2 7 56" xfId="50042"/>
    <cellStyle name="Title 2 2 2 7 57" xfId="50043"/>
    <cellStyle name="Title 2 2 2 7 58" xfId="50044"/>
    <cellStyle name="Title 2 2 2 7 59" xfId="50045"/>
    <cellStyle name="Title 2 2 2 7 6" xfId="50046"/>
    <cellStyle name="Title 2 2 2 7 6 2" xfId="50047"/>
    <cellStyle name="Title 2 2 2 7 60" xfId="50048"/>
    <cellStyle name="Title 2 2 2 7 61" xfId="50049"/>
    <cellStyle name="Title 2 2 2 7 62" xfId="50050"/>
    <cellStyle name="Title 2 2 2 7 63" xfId="50051"/>
    <cellStyle name="Title 2 2 2 7 64" xfId="50052"/>
    <cellStyle name="Title 2 2 2 7 65" xfId="50053"/>
    <cellStyle name="Title 2 2 2 7 66" xfId="50054"/>
    <cellStyle name="Title 2 2 2 7 67" xfId="50055"/>
    <cellStyle name="Title 2 2 2 7 68" xfId="50056"/>
    <cellStyle name="Title 2 2 2 7 69" xfId="50057"/>
    <cellStyle name="Title 2 2 2 7 7" xfId="50058"/>
    <cellStyle name="Title 2 2 2 7 7 2" xfId="50059"/>
    <cellStyle name="Title 2 2 2 7 70" xfId="50060"/>
    <cellStyle name="Title 2 2 2 7 71" xfId="50061"/>
    <cellStyle name="Title 2 2 2 7 72" xfId="50062"/>
    <cellStyle name="Title 2 2 2 7 73" xfId="50063"/>
    <cellStyle name="Title 2 2 2 7 74" xfId="50064"/>
    <cellStyle name="Title 2 2 2 7 75" xfId="50065"/>
    <cellStyle name="Title 2 2 2 7 76" xfId="50066"/>
    <cellStyle name="Title 2 2 2 7 77" xfId="50067"/>
    <cellStyle name="Title 2 2 2 7 78" xfId="50068"/>
    <cellStyle name="Title 2 2 2 7 79" xfId="50069"/>
    <cellStyle name="Title 2 2 2 7 8" xfId="50070"/>
    <cellStyle name="Title 2 2 2 7 8 2" xfId="50071"/>
    <cellStyle name="Title 2 2 2 7 80" xfId="50072"/>
    <cellStyle name="Title 2 2 2 7 81" xfId="50073"/>
    <cellStyle name="Title 2 2 2 7 82" xfId="50074"/>
    <cellStyle name="Title 2 2 2 7 83" xfId="50075"/>
    <cellStyle name="Title 2 2 2 7 84" xfId="50076"/>
    <cellStyle name="Title 2 2 2 7 85" xfId="50077"/>
    <cellStyle name="Title 2 2 2 7 86" xfId="50078"/>
    <cellStyle name="Title 2 2 2 7 87" xfId="50079"/>
    <cellStyle name="Title 2 2 2 7 88" xfId="50080"/>
    <cellStyle name="Title 2 2 2 7 89" xfId="50081"/>
    <cellStyle name="Title 2 2 2 7 9" xfId="50082"/>
    <cellStyle name="Title 2 2 2 7 9 2" xfId="50083"/>
    <cellStyle name="Title 2 2 2 7 90" xfId="50084"/>
    <cellStyle name="Title 2 2 2 7 91" xfId="50085"/>
    <cellStyle name="Title 2 2 2 7 92" xfId="50086"/>
    <cellStyle name="Title 2 2 2 7 93" xfId="50087"/>
    <cellStyle name="Title 2 2 2 7 94" xfId="50088"/>
    <cellStyle name="Title 2 2 2 7 95" xfId="50089"/>
    <cellStyle name="Title 2 2 2 7 96" xfId="50090"/>
    <cellStyle name="Title 2 2 2 7 97" xfId="50091"/>
    <cellStyle name="Title 2 2 2 7 98" xfId="50092"/>
    <cellStyle name="Title 2 2 2 7 99" xfId="50093"/>
    <cellStyle name="Title 2 2 2 70" xfId="50094"/>
    <cellStyle name="Title 2 2 2 70 2" xfId="50095"/>
    <cellStyle name="Title 2 2 2 71" xfId="50096"/>
    <cellStyle name="Title 2 2 2 71 2" xfId="50097"/>
    <cellStyle name="Title 2 2 2 72" xfId="50098"/>
    <cellStyle name="Title 2 2 2 72 2" xfId="50099"/>
    <cellStyle name="Title 2 2 2 73" xfId="50100"/>
    <cellStyle name="Title 2 2 2 73 2" xfId="50101"/>
    <cellStyle name="Title 2 2 2 74" xfId="50102"/>
    <cellStyle name="Title 2 2 2 74 2" xfId="50103"/>
    <cellStyle name="Title 2 2 2 75" xfId="50104"/>
    <cellStyle name="Title 2 2 2 76" xfId="50105"/>
    <cellStyle name="Title 2 2 2 77" xfId="50106"/>
    <cellStyle name="Title 2 2 2 78" xfId="50107"/>
    <cellStyle name="Title 2 2 2 79" xfId="50108"/>
    <cellStyle name="Title 2 2 2 8" xfId="50109"/>
    <cellStyle name="Title 2 2 2 8 2" xfId="50110"/>
    <cellStyle name="Title 2 2 2 80" xfId="50111"/>
    <cellStyle name="Title 2 2 2 81" xfId="50112"/>
    <cellStyle name="Title 2 2 2 82" xfId="50113"/>
    <cellStyle name="Title 2 2 2 83" xfId="50114"/>
    <cellStyle name="Title 2 2 2 84" xfId="50115"/>
    <cellStyle name="Title 2 2 2 85" xfId="50116"/>
    <cellStyle name="Title 2 2 2 86" xfId="50117"/>
    <cellStyle name="Title 2 2 2 87" xfId="50118"/>
    <cellStyle name="Title 2 2 2 88" xfId="50119"/>
    <cellStyle name="Title 2 2 2 89" xfId="50120"/>
    <cellStyle name="Title 2 2 2 9" xfId="50121"/>
    <cellStyle name="Title 2 2 2 9 2" xfId="50122"/>
    <cellStyle name="Title 2 2 2 90" xfId="50123"/>
    <cellStyle name="Title 2 2 2 91" xfId="50124"/>
    <cellStyle name="Title 2 2 2 92" xfId="50125"/>
    <cellStyle name="Title 2 2 2 93" xfId="50126"/>
    <cellStyle name="Title 2 2 2 94" xfId="50127"/>
    <cellStyle name="Title 2 2 2 95" xfId="50128"/>
    <cellStyle name="Title 2 2 2 96" xfId="50129"/>
    <cellStyle name="Title 2 2 2 97" xfId="50130"/>
    <cellStyle name="Title 2 2 2 98" xfId="50131"/>
    <cellStyle name="Title 2 2 2 99" xfId="50132"/>
    <cellStyle name="Title 2 2 20" xfId="50133"/>
    <cellStyle name="Title 2 2 20 2" xfId="50134"/>
    <cellStyle name="Title 2 2 21" xfId="50135"/>
    <cellStyle name="Title 2 2 21 2" xfId="50136"/>
    <cellStyle name="Title 2 2 22" xfId="50137"/>
    <cellStyle name="Title 2 2 22 2" xfId="50138"/>
    <cellStyle name="Title 2 2 23" xfId="50139"/>
    <cellStyle name="Title 2 2 23 2" xfId="50140"/>
    <cellStyle name="Title 2 2 24" xfId="50141"/>
    <cellStyle name="Title 2 2 24 2" xfId="50142"/>
    <cellStyle name="Title 2 2 25" xfId="50143"/>
    <cellStyle name="Title 2 2 25 2" xfId="50144"/>
    <cellStyle name="Title 2 2 26" xfId="50145"/>
    <cellStyle name="Title 2 2 26 2" xfId="50146"/>
    <cellStyle name="Title 2 2 27" xfId="50147"/>
    <cellStyle name="Title 2 2 27 2" xfId="50148"/>
    <cellStyle name="Title 2 2 28" xfId="50149"/>
    <cellStyle name="Title 2 2 28 2" xfId="50150"/>
    <cellStyle name="Title 2 2 29" xfId="50151"/>
    <cellStyle name="Title 2 2 29 2" xfId="50152"/>
    <cellStyle name="Title 2 2 3" xfId="50153"/>
    <cellStyle name="Title 2 2 3 2" xfId="50154"/>
    <cellStyle name="Title 2 2 30" xfId="50155"/>
    <cellStyle name="Title 2 2 30 2" xfId="50156"/>
    <cellStyle name="Title 2 2 31" xfId="50157"/>
    <cellStyle name="Title 2 2 31 2" xfId="50158"/>
    <cellStyle name="Title 2 2 32" xfId="50159"/>
    <cellStyle name="Title 2 2 32 2" xfId="50160"/>
    <cellStyle name="Title 2 2 33" xfId="50161"/>
    <cellStyle name="Title 2 2 33 10" xfId="50162"/>
    <cellStyle name="Title 2 2 33 11" xfId="50163"/>
    <cellStyle name="Title 2 2 33 12" xfId="50164"/>
    <cellStyle name="Title 2 2 33 13" xfId="50165"/>
    <cellStyle name="Title 2 2 33 14" xfId="50166"/>
    <cellStyle name="Title 2 2 33 15" xfId="50167"/>
    <cellStyle name="Title 2 2 33 16" xfId="50168"/>
    <cellStyle name="Title 2 2 33 17" xfId="50169"/>
    <cellStyle name="Title 2 2 33 18" xfId="50170"/>
    <cellStyle name="Title 2 2 33 19" xfId="50171"/>
    <cellStyle name="Title 2 2 33 2" xfId="50172"/>
    <cellStyle name="Title 2 2 33 2 10" xfId="50173"/>
    <cellStyle name="Title 2 2 33 2 11" xfId="50174"/>
    <cellStyle name="Title 2 2 33 2 12" xfId="50175"/>
    <cellStyle name="Title 2 2 33 2 13" xfId="50176"/>
    <cellStyle name="Title 2 2 33 2 14" xfId="50177"/>
    <cellStyle name="Title 2 2 33 2 15" xfId="50178"/>
    <cellStyle name="Title 2 2 33 2 16" xfId="50179"/>
    <cellStyle name="Title 2 2 33 2 17" xfId="50180"/>
    <cellStyle name="Title 2 2 33 2 18" xfId="50181"/>
    <cellStyle name="Title 2 2 33 2 19" xfId="50182"/>
    <cellStyle name="Title 2 2 33 2 2" xfId="50183"/>
    <cellStyle name="Title 2 2 33 2 2 2" xfId="50184"/>
    <cellStyle name="Title 2 2 33 2 20" xfId="50185"/>
    <cellStyle name="Title 2 2 33 2 21" xfId="50186"/>
    <cellStyle name="Title 2 2 33 2 22" xfId="50187"/>
    <cellStyle name="Title 2 2 33 2 23" xfId="50188"/>
    <cellStyle name="Title 2 2 33 2 24" xfId="50189"/>
    <cellStyle name="Title 2 2 33 2 25" xfId="50190"/>
    <cellStyle name="Title 2 2 33 2 26" xfId="50191"/>
    <cellStyle name="Title 2 2 33 2 27" xfId="50192"/>
    <cellStyle name="Title 2 2 33 2 28" xfId="50193"/>
    <cellStyle name="Title 2 2 33 2 29" xfId="50194"/>
    <cellStyle name="Title 2 2 33 2 3" xfId="50195"/>
    <cellStyle name="Title 2 2 33 2 30" xfId="50196"/>
    <cellStyle name="Title 2 2 33 2 31" xfId="50197"/>
    <cellStyle name="Title 2 2 33 2 32" xfId="50198"/>
    <cellStyle name="Title 2 2 33 2 33" xfId="50199"/>
    <cellStyle name="Title 2 2 33 2 34" xfId="50200"/>
    <cellStyle name="Title 2 2 33 2 35" xfId="50201"/>
    <cellStyle name="Title 2 2 33 2 36" xfId="50202"/>
    <cellStyle name="Title 2 2 33 2 37" xfId="50203"/>
    <cellStyle name="Title 2 2 33 2 38" xfId="50204"/>
    <cellStyle name="Title 2 2 33 2 39" xfId="50205"/>
    <cellStyle name="Title 2 2 33 2 4" xfId="50206"/>
    <cellStyle name="Title 2 2 33 2 40" xfId="50207"/>
    <cellStyle name="Title 2 2 33 2 41" xfId="50208"/>
    <cellStyle name="Title 2 2 33 2 42" xfId="50209"/>
    <cellStyle name="Title 2 2 33 2 43" xfId="50210"/>
    <cellStyle name="Title 2 2 33 2 44" xfId="50211"/>
    <cellStyle name="Title 2 2 33 2 45" xfId="50212"/>
    <cellStyle name="Title 2 2 33 2 46" xfId="50213"/>
    <cellStyle name="Title 2 2 33 2 47" xfId="50214"/>
    <cellStyle name="Title 2 2 33 2 48" xfId="50215"/>
    <cellStyle name="Title 2 2 33 2 49" xfId="50216"/>
    <cellStyle name="Title 2 2 33 2 5" xfId="50217"/>
    <cellStyle name="Title 2 2 33 2 50" xfId="50218"/>
    <cellStyle name="Title 2 2 33 2 51" xfId="50219"/>
    <cellStyle name="Title 2 2 33 2 52" xfId="50220"/>
    <cellStyle name="Title 2 2 33 2 53" xfId="50221"/>
    <cellStyle name="Title 2 2 33 2 54" xfId="50222"/>
    <cellStyle name="Title 2 2 33 2 55" xfId="50223"/>
    <cellStyle name="Title 2 2 33 2 56" xfId="50224"/>
    <cellStyle name="Title 2 2 33 2 57" xfId="50225"/>
    <cellStyle name="Title 2 2 33 2 58" xfId="50226"/>
    <cellStyle name="Title 2 2 33 2 59" xfId="50227"/>
    <cellStyle name="Title 2 2 33 2 6" xfId="50228"/>
    <cellStyle name="Title 2 2 33 2 60" xfId="50229"/>
    <cellStyle name="Title 2 2 33 2 61" xfId="50230"/>
    <cellStyle name="Title 2 2 33 2 62" xfId="50231"/>
    <cellStyle name="Title 2 2 33 2 63" xfId="50232"/>
    <cellStyle name="Title 2 2 33 2 64" xfId="50233"/>
    <cellStyle name="Title 2 2 33 2 65" xfId="50234"/>
    <cellStyle name="Title 2 2 33 2 66" xfId="50235"/>
    <cellStyle name="Title 2 2 33 2 67" xfId="50236"/>
    <cellStyle name="Title 2 2 33 2 68" xfId="50237"/>
    <cellStyle name="Title 2 2 33 2 69" xfId="50238"/>
    <cellStyle name="Title 2 2 33 2 7" xfId="50239"/>
    <cellStyle name="Title 2 2 33 2 70" xfId="50240"/>
    <cellStyle name="Title 2 2 33 2 71" xfId="50241"/>
    <cellStyle name="Title 2 2 33 2 72" xfId="50242"/>
    <cellStyle name="Title 2 2 33 2 73" xfId="50243"/>
    <cellStyle name="Title 2 2 33 2 74" xfId="50244"/>
    <cellStyle name="Title 2 2 33 2 8" xfId="50245"/>
    <cellStyle name="Title 2 2 33 2 9" xfId="50246"/>
    <cellStyle name="Title 2 2 33 20" xfId="50247"/>
    <cellStyle name="Title 2 2 33 21" xfId="50248"/>
    <cellStyle name="Title 2 2 33 22" xfId="50249"/>
    <cellStyle name="Title 2 2 33 23" xfId="50250"/>
    <cellStyle name="Title 2 2 33 24" xfId="50251"/>
    <cellStyle name="Title 2 2 33 25" xfId="50252"/>
    <cellStyle name="Title 2 2 33 26" xfId="50253"/>
    <cellStyle name="Title 2 2 33 27" xfId="50254"/>
    <cellStyle name="Title 2 2 33 28" xfId="50255"/>
    <cellStyle name="Title 2 2 33 29" xfId="50256"/>
    <cellStyle name="Title 2 2 33 3" xfId="50257"/>
    <cellStyle name="Title 2 2 33 3 2" xfId="50258"/>
    <cellStyle name="Title 2 2 33 30" xfId="50259"/>
    <cellStyle name="Title 2 2 33 31" xfId="50260"/>
    <cellStyle name="Title 2 2 33 32" xfId="50261"/>
    <cellStyle name="Title 2 2 33 33" xfId="50262"/>
    <cellStyle name="Title 2 2 33 34" xfId="50263"/>
    <cellStyle name="Title 2 2 33 35" xfId="50264"/>
    <cellStyle name="Title 2 2 33 36" xfId="50265"/>
    <cellStyle name="Title 2 2 33 37" xfId="50266"/>
    <cellStyle name="Title 2 2 33 38" xfId="50267"/>
    <cellStyle name="Title 2 2 33 39" xfId="50268"/>
    <cellStyle name="Title 2 2 33 4" xfId="50269"/>
    <cellStyle name="Title 2 2 33 40" xfId="50270"/>
    <cellStyle name="Title 2 2 33 41" xfId="50271"/>
    <cellStyle name="Title 2 2 33 42" xfId="50272"/>
    <cellStyle name="Title 2 2 33 43" xfId="50273"/>
    <cellStyle name="Title 2 2 33 44" xfId="50274"/>
    <cellStyle name="Title 2 2 33 45" xfId="50275"/>
    <cellStyle name="Title 2 2 33 46" xfId="50276"/>
    <cellStyle name="Title 2 2 33 47" xfId="50277"/>
    <cellStyle name="Title 2 2 33 48" xfId="50278"/>
    <cellStyle name="Title 2 2 33 49" xfId="50279"/>
    <cellStyle name="Title 2 2 33 5" xfId="50280"/>
    <cellStyle name="Title 2 2 33 50" xfId="50281"/>
    <cellStyle name="Title 2 2 33 51" xfId="50282"/>
    <cellStyle name="Title 2 2 33 52" xfId="50283"/>
    <cellStyle name="Title 2 2 33 53" xfId="50284"/>
    <cellStyle name="Title 2 2 33 54" xfId="50285"/>
    <cellStyle name="Title 2 2 33 55" xfId="50286"/>
    <cellStyle name="Title 2 2 33 56" xfId="50287"/>
    <cellStyle name="Title 2 2 33 57" xfId="50288"/>
    <cellStyle name="Title 2 2 33 58" xfId="50289"/>
    <cellStyle name="Title 2 2 33 59" xfId="50290"/>
    <cellStyle name="Title 2 2 33 6" xfId="50291"/>
    <cellStyle name="Title 2 2 33 60" xfId="50292"/>
    <cellStyle name="Title 2 2 33 61" xfId="50293"/>
    <cellStyle name="Title 2 2 33 62" xfId="50294"/>
    <cellStyle name="Title 2 2 33 63" xfId="50295"/>
    <cellStyle name="Title 2 2 33 64" xfId="50296"/>
    <cellStyle name="Title 2 2 33 65" xfId="50297"/>
    <cellStyle name="Title 2 2 33 66" xfId="50298"/>
    <cellStyle name="Title 2 2 33 67" xfId="50299"/>
    <cellStyle name="Title 2 2 33 68" xfId="50300"/>
    <cellStyle name="Title 2 2 33 69" xfId="50301"/>
    <cellStyle name="Title 2 2 33 7" xfId="50302"/>
    <cellStyle name="Title 2 2 33 70" xfId="50303"/>
    <cellStyle name="Title 2 2 33 71" xfId="50304"/>
    <cellStyle name="Title 2 2 33 72" xfId="50305"/>
    <cellStyle name="Title 2 2 33 73" xfId="50306"/>
    <cellStyle name="Title 2 2 33 74" xfId="50307"/>
    <cellStyle name="Title 2 2 33 8" xfId="50308"/>
    <cellStyle name="Title 2 2 33 9" xfId="50309"/>
    <cellStyle name="Title 2 2 34" xfId="50310"/>
    <cellStyle name="Title 2 2 34 2" xfId="50311"/>
    <cellStyle name="Title 2 2 35" xfId="50312"/>
    <cellStyle name="Title 2 2 35 2" xfId="50313"/>
    <cellStyle name="Title 2 2 36" xfId="50314"/>
    <cellStyle name="Title 2 2 36 2" xfId="50315"/>
    <cellStyle name="Title 2 2 37" xfId="50316"/>
    <cellStyle name="Title 2 2 37 2" xfId="50317"/>
    <cellStyle name="Title 2 2 38" xfId="50318"/>
    <cellStyle name="Title 2 2 38 2" xfId="50319"/>
    <cellStyle name="Title 2 2 39" xfId="50320"/>
    <cellStyle name="Title 2 2 39 2" xfId="50321"/>
    <cellStyle name="Title 2 2 4" xfId="50322"/>
    <cellStyle name="Title 2 2 4 2" xfId="50323"/>
    <cellStyle name="Title 2 2 40" xfId="50324"/>
    <cellStyle name="Title 2 2 40 2" xfId="50325"/>
    <cellStyle name="Title 2 2 41" xfId="50326"/>
    <cellStyle name="Title 2 2 41 2" xfId="50327"/>
    <cellStyle name="Title 2 2 42" xfId="50328"/>
    <cellStyle name="Title 2 2 42 2" xfId="50329"/>
    <cellStyle name="Title 2 2 43" xfId="50330"/>
    <cellStyle name="Title 2 2 43 2" xfId="50331"/>
    <cellStyle name="Title 2 2 44" xfId="50332"/>
    <cellStyle name="Title 2 2 44 2" xfId="50333"/>
    <cellStyle name="Title 2 2 45" xfId="50334"/>
    <cellStyle name="Title 2 2 45 2" xfId="50335"/>
    <cellStyle name="Title 2 2 46" xfId="50336"/>
    <cellStyle name="Title 2 2 46 2" xfId="50337"/>
    <cellStyle name="Title 2 2 47" xfId="50338"/>
    <cellStyle name="Title 2 2 47 2" xfId="50339"/>
    <cellStyle name="Title 2 2 48" xfId="50340"/>
    <cellStyle name="Title 2 2 48 2" xfId="50341"/>
    <cellStyle name="Title 2 2 49" xfId="50342"/>
    <cellStyle name="Title 2 2 49 2" xfId="50343"/>
    <cellStyle name="Title 2 2 5" xfId="50344"/>
    <cellStyle name="Title 2 2 5 2" xfId="50345"/>
    <cellStyle name="Title 2 2 50" xfId="50346"/>
    <cellStyle name="Title 2 2 50 2" xfId="50347"/>
    <cellStyle name="Title 2 2 51" xfId="50348"/>
    <cellStyle name="Title 2 2 51 2" xfId="50349"/>
    <cellStyle name="Title 2 2 52" xfId="50350"/>
    <cellStyle name="Title 2 2 52 2" xfId="50351"/>
    <cellStyle name="Title 2 2 53" xfId="50352"/>
    <cellStyle name="Title 2 2 53 2" xfId="50353"/>
    <cellStyle name="Title 2 2 54" xfId="50354"/>
    <cellStyle name="Title 2 2 54 2" xfId="50355"/>
    <cellStyle name="Title 2 2 55" xfId="50356"/>
    <cellStyle name="Title 2 2 55 2" xfId="50357"/>
    <cellStyle name="Title 2 2 56" xfId="50358"/>
    <cellStyle name="Title 2 2 56 2" xfId="50359"/>
    <cellStyle name="Title 2 2 57" xfId="50360"/>
    <cellStyle name="Title 2 2 57 2" xfId="50361"/>
    <cellStyle name="Title 2 2 58" xfId="50362"/>
    <cellStyle name="Title 2 2 58 2" xfId="50363"/>
    <cellStyle name="Title 2 2 59" xfId="50364"/>
    <cellStyle name="Title 2 2 59 2" xfId="50365"/>
    <cellStyle name="Title 2 2 6" xfId="50366"/>
    <cellStyle name="Title 2 2 6 2" xfId="50367"/>
    <cellStyle name="Title 2 2 60" xfId="50368"/>
    <cellStyle name="Title 2 2 60 2" xfId="50369"/>
    <cellStyle name="Title 2 2 61" xfId="50370"/>
    <cellStyle name="Title 2 2 61 2" xfId="50371"/>
    <cellStyle name="Title 2 2 62" xfId="50372"/>
    <cellStyle name="Title 2 2 62 2" xfId="50373"/>
    <cellStyle name="Title 2 2 63" xfId="50374"/>
    <cellStyle name="Title 2 2 63 2" xfId="50375"/>
    <cellStyle name="Title 2 2 64" xfId="50376"/>
    <cellStyle name="Title 2 2 64 2" xfId="50377"/>
    <cellStyle name="Title 2 2 65" xfId="50378"/>
    <cellStyle name="Title 2 2 65 2" xfId="50379"/>
    <cellStyle name="Title 2 2 66" xfId="50380"/>
    <cellStyle name="Title 2 2 66 2" xfId="50381"/>
    <cellStyle name="Title 2 2 67" xfId="50382"/>
    <cellStyle name="Title 2 2 67 2" xfId="50383"/>
    <cellStyle name="Title 2 2 68" xfId="50384"/>
    <cellStyle name="Title 2 2 68 2" xfId="50385"/>
    <cellStyle name="Title 2 2 69" xfId="50386"/>
    <cellStyle name="Title 2 2 69 2" xfId="50387"/>
    <cellStyle name="Title 2 2 7" xfId="50388"/>
    <cellStyle name="Title 2 2 7 10" xfId="50389"/>
    <cellStyle name="Title 2 2 7 100" xfId="50390"/>
    <cellStyle name="Title 2 2 7 101" xfId="50391"/>
    <cellStyle name="Title 2 2 7 102" xfId="50392"/>
    <cellStyle name="Title 2 2 7 103" xfId="50393"/>
    <cellStyle name="Title 2 2 7 104" xfId="50394"/>
    <cellStyle name="Title 2 2 7 105" xfId="50395"/>
    <cellStyle name="Title 2 2 7 106" xfId="50396"/>
    <cellStyle name="Title 2 2 7 107" xfId="50397"/>
    <cellStyle name="Title 2 2 7 108" xfId="50398"/>
    <cellStyle name="Title 2 2 7 109" xfId="50399"/>
    <cellStyle name="Title 2 2 7 11" xfId="50400"/>
    <cellStyle name="Title 2 2 7 110" xfId="50401"/>
    <cellStyle name="Title 2 2 7 12" xfId="50402"/>
    <cellStyle name="Title 2 2 7 13" xfId="50403"/>
    <cellStyle name="Title 2 2 7 14" xfId="50404"/>
    <cellStyle name="Title 2 2 7 15" xfId="50405"/>
    <cellStyle name="Title 2 2 7 16" xfId="50406"/>
    <cellStyle name="Title 2 2 7 17" xfId="50407"/>
    <cellStyle name="Title 2 2 7 18" xfId="50408"/>
    <cellStyle name="Title 2 2 7 19" xfId="50409"/>
    <cellStyle name="Title 2 2 7 2" xfId="50410"/>
    <cellStyle name="Title 2 2 7 2 10" xfId="50411"/>
    <cellStyle name="Title 2 2 7 2 11" xfId="50412"/>
    <cellStyle name="Title 2 2 7 2 12" xfId="50413"/>
    <cellStyle name="Title 2 2 7 2 13" xfId="50414"/>
    <cellStyle name="Title 2 2 7 2 13 2" xfId="50415"/>
    <cellStyle name="Title 2 2 7 2 14" xfId="50416"/>
    <cellStyle name="Title 2 2 7 2 15" xfId="50417"/>
    <cellStyle name="Title 2 2 7 2 16" xfId="50418"/>
    <cellStyle name="Title 2 2 7 2 17" xfId="50419"/>
    <cellStyle name="Title 2 2 7 2 18" xfId="50420"/>
    <cellStyle name="Title 2 2 7 2 19" xfId="50421"/>
    <cellStyle name="Title 2 2 7 2 2" xfId="50422"/>
    <cellStyle name="Title 2 2 7 2 2 10" xfId="50423"/>
    <cellStyle name="Title 2 2 7 2 2 11" xfId="50424"/>
    <cellStyle name="Title 2 2 7 2 2 12" xfId="50425"/>
    <cellStyle name="Title 2 2 7 2 2 13" xfId="50426"/>
    <cellStyle name="Title 2 2 7 2 2 14" xfId="50427"/>
    <cellStyle name="Title 2 2 7 2 2 15" xfId="50428"/>
    <cellStyle name="Title 2 2 7 2 2 16" xfId="50429"/>
    <cellStyle name="Title 2 2 7 2 2 17" xfId="50430"/>
    <cellStyle name="Title 2 2 7 2 2 18" xfId="50431"/>
    <cellStyle name="Title 2 2 7 2 2 19" xfId="50432"/>
    <cellStyle name="Title 2 2 7 2 2 2" xfId="50433"/>
    <cellStyle name="Title 2 2 7 2 2 2 10" xfId="50434"/>
    <cellStyle name="Title 2 2 7 2 2 2 11" xfId="50435"/>
    <cellStyle name="Title 2 2 7 2 2 2 12" xfId="50436"/>
    <cellStyle name="Title 2 2 7 2 2 2 13" xfId="50437"/>
    <cellStyle name="Title 2 2 7 2 2 2 14" xfId="50438"/>
    <cellStyle name="Title 2 2 7 2 2 2 15" xfId="50439"/>
    <cellStyle name="Title 2 2 7 2 2 2 16" xfId="50440"/>
    <cellStyle name="Title 2 2 7 2 2 2 17" xfId="50441"/>
    <cellStyle name="Title 2 2 7 2 2 2 18" xfId="50442"/>
    <cellStyle name="Title 2 2 7 2 2 2 19" xfId="50443"/>
    <cellStyle name="Title 2 2 7 2 2 2 2" xfId="50444"/>
    <cellStyle name="Title 2 2 7 2 2 2 2 10" xfId="50445"/>
    <cellStyle name="Title 2 2 7 2 2 2 2 11" xfId="50446"/>
    <cellStyle name="Title 2 2 7 2 2 2 2 12" xfId="50447"/>
    <cellStyle name="Title 2 2 7 2 2 2 2 13" xfId="50448"/>
    <cellStyle name="Title 2 2 7 2 2 2 2 14" xfId="50449"/>
    <cellStyle name="Title 2 2 7 2 2 2 2 15" xfId="50450"/>
    <cellStyle name="Title 2 2 7 2 2 2 2 16" xfId="50451"/>
    <cellStyle name="Title 2 2 7 2 2 2 2 17" xfId="50452"/>
    <cellStyle name="Title 2 2 7 2 2 2 2 18" xfId="50453"/>
    <cellStyle name="Title 2 2 7 2 2 2 2 19" xfId="50454"/>
    <cellStyle name="Title 2 2 7 2 2 2 2 2" xfId="50455"/>
    <cellStyle name="Title 2 2 7 2 2 2 2 2 10" xfId="50456"/>
    <cellStyle name="Title 2 2 7 2 2 2 2 2 11" xfId="50457"/>
    <cellStyle name="Title 2 2 7 2 2 2 2 2 12" xfId="50458"/>
    <cellStyle name="Title 2 2 7 2 2 2 2 2 13" xfId="50459"/>
    <cellStyle name="Title 2 2 7 2 2 2 2 2 14" xfId="50460"/>
    <cellStyle name="Title 2 2 7 2 2 2 2 2 15" xfId="50461"/>
    <cellStyle name="Title 2 2 7 2 2 2 2 2 16" xfId="50462"/>
    <cellStyle name="Title 2 2 7 2 2 2 2 2 17" xfId="50463"/>
    <cellStyle name="Title 2 2 7 2 2 2 2 2 18" xfId="50464"/>
    <cellStyle name="Title 2 2 7 2 2 2 2 2 19" xfId="50465"/>
    <cellStyle name="Title 2 2 7 2 2 2 2 2 2" xfId="50466"/>
    <cellStyle name="Title 2 2 7 2 2 2 2 2 2 2" xfId="50467"/>
    <cellStyle name="Title 2 2 7 2 2 2 2 2 20" xfId="50468"/>
    <cellStyle name="Title 2 2 7 2 2 2 2 2 21" xfId="50469"/>
    <cellStyle name="Title 2 2 7 2 2 2 2 2 22" xfId="50470"/>
    <cellStyle name="Title 2 2 7 2 2 2 2 2 23" xfId="50471"/>
    <cellStyle name="Title 2 2 7 2 2 2 2 2 24" xfId="50472"/>
    <cellStyle name="Title 2 2 7 2 2 2 2 2 25" xfId="50473"/>
    <cellStyle name="Title 2 2 7 2 2 2 2 2 26" xfId="50474"/>
    <cellStyle name="Title 2 2 7 2 2 2 2 2 27" xfId="50475"/>
    <cellStyle name="Title 2 2 7 2 2 2 2 2 28" xfId="50476"/>
    <cellStyle name="Title 2 2 7 2 2 2 2 2 29" xfId="50477"/>
    <cellStyle name="Title 2 2 7 2 2 2 2 2 3" xfId="50478"/>
    <cellStyle name="Title 2 2 7 2 2 2 2 2 30" xfId="50479"/>
    <cellStyle name="Title 2 2 7 2 2 2 2 2 31" xfId="50480"/>
    <cellStyle name="Title 2 2 7 2 2 2 2 2 32" xfId="50481"/>
    <cellStyle name="Title 2 2 7 2 2 2 2 2 33" xfId="50482"/>
    <cellStyle name="Title 2 2 7 2 2 2 2 2 34" xfId="50483"/>
    <cellStyle name="Title 2 2 7 2 2 2 2 2 35" xfId="50484"/>
    <cellStyle name="Title 2 2 7 2 2 2 2 2 36" xfId="50485"/>
    <cellStyle name="Title 2 2 7 2 2 2 2 2 37" xfId="50486"/>
    <cellStyle name="Title 2 2 7 2 2 2 2 2 38" xfId="50487"/>
    <cellStyle name="Title 2 2 7 2 2 2 2 2 39" xfId="50488"/>
    <cellStyle name="Title 2 2 7 2 2 2 2 2 4" xfId="50489"/>
    <cellStyle name="Title 2 2 7 2 2 2 2 2 40" xfId="50490"/>
    <cellStyle name="Title 2 2 7 2 2 2 2 2 41" xfId="50491"/>
    <cellStyle name="Title 2 2 7 2 2 2 2 2 42" xfId="50492"/>
    <cellStyle name="Title 2 2 7 2 2 2 2 2 43" xfId="50493"/>
    <cellStyle name="Title 2 2 7 2 2 2 2 2 44" xfId="50494"/>
    <cellStyle name="Title 2 2 7 2 2 2 2 2 45" xfId="50495"/>
    <cellStyle name="Title 2 2 7 2 2 2 2 2 46" xfId="50496"/>
    <cellStyle name="Title 2 2 7 2 2 2 2 2 47" xfId="50497"/>
    <cellStyle name="Title 2 2 7 2 2 2 2 2 48" xfId="50498"/>
    <cellStyle name="Title 2 2 7 2 2 2 2 2 49" xfId="50499"/>
    <cellStyle name="Title 2 2 7 2 2 2 2 2 5" xfId="50500"/>
    <cellStyle name="Title 2 2 7 2 2 2 2 2 50" xfId="50501"/>
    <cellStyle name="Title 2 2 7 2 2 2 2 2 51" xfId="50502"/>
    <cellStyle name="Title 2 2 7 2 2 2 2 2 52" xfId="50503"/>
    <cellStyle name="Title 2 2 7 2 2 2 2 2 53" xfId="50504"/>
    <cellStyle name="Title 2 2 7 2 2 2 2 2 54" xfId="50505"/>
    <cellStyle name="Title 2 2 7 2 2 2 2 2 55" xfId="50506"/>
    <cellStyle name="Title 2 2 7 2 2 2 2 2 56" xfId="50507"/>
    <cellStyle name="Title 2 2 7 2 2 2 2 2 57" xfId="50508"/>
    <cellStyle name="Title 2 2 7 2 2 2 2 2 58" xfId="50509"/>
    <cellStyle name="Title 2 2 7 2 2 2 2 2 59" xfId="50510"/>
    <cellStyle name="Title 2 2 7 2 2 2 2 2 6" xfId="50511"/>
    <cellStyle name="Title 2 2 7 2 2 2 2 2 60" xfId="50512"/>
    <cellStyle name="Title 2 2 7 2 2 2 2 2 61" xfId="50513"/>
    <cellStyle name="Title 2 2 7 2 2 2 2 2 62" xfId="50514"/>
    <cellStyle name="Title 2 2 7 2 2 2 2 2 63" xfId="50515"/>
    <cellStyle name="Title 2 2 7 2 2 2 2 2 64" xfId="50516"/>
    <cellStyle name="Title 2 2 7 2 2 2 2 2 65" xfId="50517"/>
    <cellStyle name="Title 2 2 7 2 2 2 2 2 66" xfId="50518"/>
    <cellStyle name="Title 2 2 7 2 2 2 2 2 67" xfId="50519"/>
    <cellStyle name="Title 2 2 7 2 2 2 2 2 68" xfId="50520"/>
    <cellStyle name="Title 2 2 7 2 2 2 2 2 69" xfId="50521"/>
    <cellStyle name="Title 2 2 7 2 2 2 2 2 7" xfId="50522"/>
    <cellStyle name="Title 2 2 7 2 2 2 2 2 70" xfId="50523"/>
    <cellStyle name="Title 2 2 7 2 2 2 2 2 71" xfId="50524"/>
    <cellStyle name="Title 2 2 7 2 2 2 2 2 72" xfId="50525"/>
    <cellStyle name="Title 2 2 7 2 2 2 2 2 73" xfId="50526"/>
    <cellStyle name="Title 2 2 7 2 2 2 2 2 74" xfId="50527"/>
    <cellStyle name="Title 2 2 7 2 2 2 2 2 8" xfId="50528"/>
    <cellStyle name="Title 2 2 7 2 2 2 2 2 9" xfId="50529"/>
    <cellStyle name="Title 2 2 7 2 2 2 2 20" xfId="50530"/>
    <cellStyle name="Title 2 2 7 2 2 2 2 21" xfId="50531"/>
    <cellStyle name="Title 2 2 7 2 2 2 2 22" xfId="50532"/>
    <cellStyle name="Title 2 2 7 2 2 2 2 23" xfId="50533"/>
    <cellStyle name="Title 2 2 7 2 2 2 2 24" xfId="50534"/>
    <cellStyle name="Title 2 2 7 2 2 2 2 25" xfId="50535"/>
    <cellStyle name="Title 2 2 7 2 2 2 2 26" xfId="50536"/>
    <cellStyle name="Title 2 2 7 2 2 2 2 27" xfId="50537"/>
    <cellStyle name="Title 2 2 7 2 2 2 2 28" xfId="50538"/>
    <cellStyle name="Title 2 2 7 2 2 2 2 29" xfId="50539"/>
    <cellStyle name="Title 2 2 7 2 2 2 2 3" xfId="50540"/>
    <cellStyle name="Title 2 2 7 2 2 2 2 3 2" xfId="50541"/>
    <cellStyle name="Title 2 2 7 2 2 2 2 30" xfId="50542"/>
    <cellStyle name="Title 2 2 7 2 2 2 2 31" xfId="50543"/>
    <cellStyle name="Title 2 2 7 2 2 2 2 32" xfId="50544"/>
    <cellStyle name="Title 2 2 7 2 2 2 2 33" xfId="50545"/>
    <cellStyle name="Title 2 2 7 2 2 2 2 34" xfId="50546"/>
    <cellStyle name="Title 2 2 7 2 2 2 2 35" xfId="50547"/>
    <cellStyle name="Title 2 2 7 2 2 2 2 36" xfId="50548"/>
    <cellStyle name="Title 2 2 7 2 2 2 2 37" xfId="50549"/>
    <cellStyle name="Title 2 2 7 2 2 2 2 38" xfId="50550"/>
    <cellStyle name="Title 2 2 7 2 2 2 2 39" xfId="50551"/>
    <cellStyle name="Title 2 2 7 2 2 2 2 4" xfId="50552"/>
    <cellStyle name="Title 2 2 7 2 2 2 2 40" xfId="50553"/>
    <cellStyle name="Title 2 2 7 2 2 2 2 41" xfId="50554"/>
    <cellStyle name="Title 2 2 7 2 2 2 2 42" xfId="50555"/>
    <cellStyle name="Title 2 2 7 2 2 2 2 43" xfId="50556"/>
    <cellStyle name="Title 2 2 7 2 2 2 2 44" xfId="50557"/>
    <cellStyle name="Title 2 2 7 2 2 2 2 45" xfId="50558"/>
    <cellStyle name="Title 2 2 7 2 2 2 2 46" xfId="50559"/>
    <cellStyle name="Title 2 2 7 2 2 2 2 47" xfId="50560"/>
    <cellStyle name="Title 2 2 7 2 2 2 2 48" xfId="50561"/>
    <cellStyle name="Title 2 2 7 2 2 2 2 49" xfId="50562"/>
    <cellStyle name="Title 2 2 7 2 2 2 2 5" xfId="50563"/>
    <cellStyle name="Title 2 2 7 2 2 2 2 50" xfId="50564"/>
    <cellStyle name="Title 2 2 7 2 2 2 2 51" xfId="50565"/>
    <cellStyle name="Title 2 2 7 2 2 2 2 52" xfId="50566"/>
    <cellStyle name="Title 2 2 7 2 2 2 2 53" xfId="50567"/>
    <cellStyle name="Title 2 2 7 2 2 2 2 54" xfId="50568"/>
    <cellStyle name="Title 2 2 7 2 2 2 2 55" xfId="50569"/>
    <cellStyle name="Title 2 2 7 2 2 2 2 56" xfId="50570"/>
    <cellStyle name="Title 2 2 7 2 2 2 2 57" xfId="50571"/>
    <cellStyle name="Title 2 2 7 2 2 2 2 58" xfId="50572"/>
    <cellStyle name="Title 2 2 7 2 2 2 2 59" xfId="50573"/>
    <cellStyle name="Title 2 2 7 2 2 2 2 6" xfId="50574"/>
    <cellStyle name="Title 2 2 7 2 2 2 2 60" xfId="50575"/>
    <cellStyle name="Title 2 2 7 2 2 2 2 61" xfId="50576"/>
    <cellStyle name="Title 2 2 7 2 2 2 2 62" xfId="50577"/>
    <cellStyle name="Title 2 2 7 2 2 2 2 63" xfId="50578"/>
    <cellStyle name="Title 2 2 7 2 2 2 2 64" xfId="50579"/>
    <cellStyle name="Title 2 2 7 2 2 2 2 65" xfId="50580"/>
    <cellStyle name="Title 2 2 7 2 2 2 2 66" xfId="50581"/>
    <cellStyle name="Title 2 2 7 2 2 2 2 67" xfId="50582"/>
    <cellStyle name="Title 2 2 7 2 2 2 2 68" xfId="50583"/>
    <cellStyle name="Title 2 2 7 2 2 2 2 69" xfId="50584"/>
    <cellStyle name="Title 2 2 7 2 2 2 2 7" xfId="50585"/>
    <cellStyle name="Title 2 2 7 2 2 2 2 70" xfId="50586"/>
    <cellStyle name="Title 2 2 7 2 2 2 2 71" xfId="50587"/>
    <cellStyle name="Title 2 2 7 2 2 2 2 72" xfId="50588"/>
    <cellStyle name="Title 2 2 7 2 2 2 2 73" xfId="50589"/>
    <cellStyle name="Title 2 2 7 2 2 2 2 74" xfId="50590"/>
    <cellStyle name="Title 2 2 7 2 2 2 2 8" xfId="50591"/>
    <cellStyle name="Title 2 2 7 2 2 2 2 9" xfId="50592"/>
    <cellStyle name="Title 2 2 7 2 2 2 20" xfId="50593"/>
    <cellStyle name="Title 2 2 7 2 2 2 21" xfId="50594"/>
    <cellStyle name="Title 2 2 7 2 2 2 22" xfId="50595"/>
    <cellStyle name="Title 2 2 7 2 2 2 23" xfId="50596"/>
    <cellStyle name="Title 2 2 7 2 2 2 24" xfId="50597"/>
    <cellStyle name="Title 2 2 7 2 2 2 25" xfId="50598"/>
    <cellStyle name="Title 2 2 7 2 2 2 26" xfId="50599"/>
    <cellStyle name="Title 2 2 7 2 2 2 27" xfId="50600"/>
    <cellStyle name="Title 2 2 7 2 2 2 28" xfId="50601"/>
    <cellStyle name="Title 2 2 7 2 2 2 29" xfId="50602"/>
    <cellStyle name="Title 2 2 7 2 2 2 3" xfId="50603"/>
    <cellStyle name="Title 2 2 7 2 2 2 3 2" xfId="50604"/>
    <cellStyle name="Title 2 2 7 2 2 2 30" xfId="50605"/>
    <cellStyle name="Title 2 2 7 2 2 2 31" xfId="50606"/>
    <cellStyle name="Title 2 2 7 2 2 2 32" xfId="50607"/>
    <cellStyle name="Title 2 2 7 2 2 2 33" xfId="50608"/>
    <cellStyle name="Title 2 2 7 2 2 2 34" xfId="50609"/>
    <cellStyle name="Title 2 2 7 2 2 2 35" xfId="50610"/>
    <cellStyle name="Title 2 2 7 2 2 2 36" xfId="50611"/>
    <cellStyle name="Title 2 2 7 2 2 2 37" xfId="50612"/>
    <cellStyle name="Title 2 2 7 2 2 2 38" xfId="50613"/>
    <cellStyle name="Title 2 2 7 2 2 2 39" xfId="50614"/>
    <cellStyle name="Title 2 2 7 2 2 2 4" xfId="50615"/>
    <cellStyle name="Title 2 2 7 2 2 2 40" xfId="50616"/>
    <cellStyle name="Title 2 2 7 2 2 2 41" xfId="50617"/>
    <cellStyle name="Title 2 2 7 2 2 2 42" xfId="50618"/>
    <cellStyle name="Title 2 2 7 2 2 2 43" xfId="50619"/>
    <cellStyle name="Title 2 2 7 2 2 2 44" xfId="50620"/>
    <cellStyle name="Title 2 2 7 2 2 2 45" xfId="50621"/>
    <cellStyle name="Title 2 2 7 2 2 2 46" xfId="50622"/>
    <cellStyle name="Title 2 2 7 2 2 2 47" xfId="50623"/>
    <cellStyle name="Title 2 2 7 2 2 2 48" xfId="50624"/>
    <cellStyle name="Title 2 2 7 2 2 2 49" xfId="50625"/>
    <cellStyle name="Title 2 2 7 2 2 2 5" xfId="50626"/>
    <cellStyle name="Title 2 2 7 2 2 2 50" xfId="50627"/>
    <cellStyle name="Title 2 2 7 2 2 2 51" xfId="50628"/>
    <cellStyle name="Title 2 2 7 2 2 2 52" xfId="50629"/>
    <cellStyle name="Title 2 2 7 2 2 2 53" xfId="50630"/>
    <cellStyle name="Title 2 2 7 2 2 2 54" xfId="50631"/>
    <cellStyle name="Title 2 2 7 2 2 2 55" xfId="50632"/>
    <cellStyle name="Title 2 2 7 2 2 2 56" xfId="50633"/>
    <cellStyle name="Title 2 2 7 2 2 2 57" xfId="50634"/>
    <cellStyle name="Title 2 2 7 2 2 2 58" xfId="50635"/>
    <cellStyle name="Title 2 2 7 2 2 2 59" xfId="50636"/>
    <cellStyle name="Title 2 2 7 2 2 2 6" xfId="50637"/>
    <cellStyle name="Title 2 2 7 2 2 2 60" xfId="50638"/>
    <cellStyle name="Title 2 2 7 2 2 2 61" xfId="50639"/>
    <cellStyle name="Title 2 2 7 2 2 2 62" xfId="50640"/>
    <cellStyle name="Title 2 2 7 2 2 2 63" xfId="50641"/>
    <cellStyle name="Title 2 2 7 2 2 2 64" xfId="50642"/>
    <cellStyle name="Title 2 2 7 2 2 2 65" xfId="50643"/>
    <cellStyle name="Title 2 2 7 2 2 2 66" xfId="50644"/>
    <cellStyle name="Title 2 2 7 2 2 2 67" xfId="50645"/>
    <cellStyle name="Title 2 2 7 2 2 2 68" xfId="50646"/>
    <cellStyle name="Title 2 2 7 2 2 2 69" xfId="50647"/>
    <cellStyle name="Title 2 2 7 2 2 2 7" xfId="50648"/>
    <cellStyle name="Title 2 2 7 2 2 2 70" xfId="50649"/>
    <cellStyle name="Title 2 2 7 2 2 2 71" xfId="50650"/>
    <cellStyle name="Title 2 2 7 2 2 2 72" xfId="50651"/>
    <cellStyle name="Title 2 2 7 2 2 2 73" xfId="50652"/>
    <cellStyle name="Title 2 2 7 2 2 2 74" xfId="50653"/>
    <cellStyle name="Title 2 2 7 2 2 2 75" xfId="50654"/>
    <cellStyle name="Title 2 2 7 2 2 2 76" xfId="50655"/>
    <cellStyle name="Title 2 2 7 2 2 2 77" xfId="50656"/>
    <cellStyle name="Title 2 2 7 2 2 2 78" xfId="50657"/>
    <cellStyle name="Title 2 2 7 2 2 2 79" xfId="50658"/>
    <cellStyle name="Title 2 2 7 2 2 2 8" xfId="50659"/>
    <cellStyle name="Title 2 2 7 2 2 2 80" xfId="50660"/>
    <cellStyle name="Title 2 2 7 2 2 2 81" xfId="50661"/>
    <cellStyle name="Title 2 2 7 2 2 2 82" xfId="50662"/>
    <cellStyle name="Title 2 2 7 2 2 2 83" xfId="50663"/>
    <cellStyle name="Title 2 2 7 2 2 2 84" xfId="50664"/>
    <cellStyle name="Title 2 2 7 2 2 2 85" xfId="50665"/>
    <cellStyle name="Title 2 2 7 2 2 2 86" xfId="50666"/>
    <cellStyle name="Title 2 2 7 2 2 2 87" xfId="50667"/>
    <cellStyle name="Title 2 2 7 2 2 2 88" xfId="50668"/>
    <cellStyle name="Title 2 2 7 2 2 2 9" xfId="50669"/>
    <cellStyle name="Title 2 2 7 2 2 20" xfId="50670"/>
    <cellStyle name="Title 2 2 7 2 2 21" xfId="50671"/>
    <cellStyle name="Title 2 2 7 2 2 22" xfId="50672"/>
    <cellStyle name="Title 2 2 7 2 2 23" xfId="50673"/>
    <cellStyle name="Title 2 2 7 2 2 24" xfId="50674"/>
    <cellStyle name="Title 2 2 7 2 2 25" xfId="50675"/>
    <cellStyle name="Title 2 2 7 2 2 26" xfId="50676"/>
    <cellStyle name="Title 2 2 7 2 2 27" xfId="50677"/>
    <cellStyle name="Title 2 2 7 2 2 28" xfId="50678"/>
    <cellStyle name="Title 2 2 7 2 2 29" xfId="50679"/>
    <cellStyle name="Title 2 2 7 2 2 3" xfId="50680"/>
    <cellStyle name="Title 2 2 7 2 2 3 2" xfId="50681"/>
    <cellStyle name="Title 2 2 7 2 2 30" xfId="50682"/>
    <cellStyle name="Title 2 2 7 2 2 31" xfId="50683"/>
    <cellStyle name="Title 2 2 7 2 2 32" xfId="50684"/>
    <cellStyle name="Title 2 2 7 2 2 33" xfId="50685"/>
    <cellStyle name="Title 2 2 7 2 2 34" xfId="50686"/>
    <cellStyle name="Title 2 2 7 2 2 35" xfId="50687"/>
    <cellStyle name="Title 2 2 7 2 2 36" xfId="50688"/>
    <cellStyle name="Title 2 2 7 2 2 37" xfId="50689"/>
    <cellStyle name="Title 2 2 7 2 2 38" xfId="50690"/>
    <cellStyle name="Title 2 2 7 2 2 39" xfId="50691"/>
    <cellStyle name="Title 2 2 7 2 2 4" xfId="50692"/>
    <cellStyle name="Title 2 2 7 2 2 40" xfId="50693"/>
    <cellStyle name="Title 2 2 7 2 2 41" xfId="50694"/>
    <cellStyle name="Title 2 2 7 2 2 42" xfId="50695"/>
    <cellStyle name="Title 2 2 7 2 2 43" xfId="50696"/>
    <cellStyle name="Title 2 2 7 2 2 44" xfId="50697"/>
    <cellStyle name="Title 2 2 7 2 2 45" xfId="50698"/>
    <cellStyle name="Title 2 2 7 2 2 46" xfId="50699"/>
    <cellStyle name="Title 2 2 7 2 2 47" xfId="50700"/>
    <cellStyle name="Title 2 2 7 2 2 48" xfId="50701"/>
    <cellStyle name="Title 2 2 7 2 2 49" xfId="50702"/>
    <cellStyle name="Title 2 2 7 2 2 5" xfId="50703"/>
    <cellStyle name="Title 2 2 7 2 2 50" xfId="50704"/>
    <cellStyle name="Title 2 2 7 2 2 51" xfId="50705"/>
    <cellStyle name="Title 2 2 7 2 2 52" xfId="50706"/>
    <cellStyle name="Title 2 2 7 2 2 53" xfId="50707"/>
    <cellStyle name="Title 2 2 7 2 2 54" xfId="50708"/>
    <cellStyle name="Title 2 2 7 2 2 55" xfId="50709"/>
    <cellStyle name="Title 2 2 7 2 2 56" xfId="50710"/>
    <cellStyle name="Title 2 2 7 2 2 57" xfId="50711"/>
    <cellStyle name="Title 2 2 7 2 2 58" xfId="50712"/>
    <cellStyle name="Title 2 2 7 2 2 59" xfId="50713"/>
    <cellStyle name="Title 2 2 7 2 2 6" xfId="50714"/>
    <cellStyle name="Title 2 2 7 2 2 60" xfId="50715"/>
    <cellStyle name="Title 2 2 7 2 2 61" xfId="50716"/>
    <cellStyle name="Title 2 2 7 2 2 62" xfId="50717"/>
    <cellStyle name="Title 2 2 7 2 2 63" xfId="50718"/>
    <cellStyle name="Title 2 2 7 2 2 64" xfId="50719"/>
    <cellStyle name="Title 2 2 7 2 2 65" xfId="50720"/>
    <cellStyle name="Title 2 2 7 2 2 66" xfId="50721"/>
    <cellStyle name="Title 2 2 7 2 2 67" xfId="50722"/>
    <cellStyle name="Title 2 2 7 2 2 68" xfId="50723"/>
    <cellStyle name="Title 2 2 7 2 2 69" xfId="50724"/>
    <cellStyle name="Title 2 2 7 2 2 7" xfId="50725"/>
    <cellStyle name="Title 2 2 7 2 2 70" xfId="50726"/>
    <cellStyle name="Title 2 2 7 2 2 71" xfId="50727"/>
    <cellStyle name="Title 2 2 7 2 2 72" xfId="50728"/>
    <cellStyle name="Title 2 2 7 2 2 73" xfId="50729"/>
    <cellStyle name="Title 2 2 7 2 2 74" xfId="50730"/>
    <cellStyle name="Title 2 2 7 2 2 75" xfId="50731"/>
    <cellStyle name="Title 2 2 7 2 2 76" xfId="50732"/>
    <cellStyle name="Title 2 2 7 2 2 77" xfId="50733"/>
    <cellStyle name="Title 2 2 7 2 2 78" xfId="50734"/>
    <cellStyle name="Title 2 2 7 2 2 79" xfId="50735"/>
    <cellStyle name="Title 2 2 7 2 2 8" xfId="50736"/>
    <cellStyle name="Title 2 2 7 2 2 80" xfId="50737"/>
    <cellStyle name="Title 2 2 7 2 2 81" xfId="50738"/>
    <cellStyle name="Title 2 2 7 2 2 82" xfId="50739"/>
    <cellStyle name="Title 2 2 7 2 2 83" xfId="50740"/>
    <cellStyle name="Title 2 2 7 2 2 84" xfId="50741"/>
    <cellStyle name="Title 2 2 7 2 2 85" xfId="50742"/>
    <cellStyle name="Title 2 2 7 2 2 86" xfId="50743"/>
    <cellStyle name="Title 2 2 7 2 2 87" xfId="50744"/>
    <cellStyle name="Title 2 2 7 2 2 88" xfId="50745"/>
    <cellStyle name="Title 2 2 7 2 2 9" xfId="50746"/>
    <cellStyle name="Title 2 2 7 2 20" xfId="50747"/>
    <cellStyle name="Title 2 2 7 2 21" xfId="50748"/>
    <cellStyle name="Title 2 2 7 2 22" xfId="50749"/>
    <cellStyle name="Title 2 2 7 2 23" xfId="50750"/>
    <cellStyle name="Title 2 2 7 2 24" xfId="50751"/>
    <cellStyle name="Title 2 2 7 2 25" xfId="50752"/>
    <cellStyle name="Title 2 2 7 2 26" xfId="50753"/>
    <cellStyle name="Title 2 2 7 2 27" xfId="50754"/>
    <cellStyle name="Title 2 2 7 2 28" xfId="50755"/>
    <cellStyle name="Title 2 2 7 2 29" xfId="50756"/>
    <cellStyle name="Title 2 2 7 2 3" xfId="50757"/>
    <cellStyle name="Title 2 2 7 2 30" xfId="50758"/>
    <cellStyle name="Title 2 2 7 2 31" xfId="50759"/>
    <cellStyle name="Title 2 2 7 2 32" xfId="50760"/>
    <cellStyle name="Title 2 2 7 2 33" xfId="50761"/>
    <cellStyle name="Title 2 2 7 2 34" xfId="50762"/>
    <cellStyle name="Title 2 2 7 2 35" xfId="50763"/>
    <cellStyle name="Title 2 2 7 2 36" xfId="50764"/>
    <cellStyle name="Title 2 2 7 2 37" xfId="50765"/>
    <cellStyle name="Title 2 2 7 2 38" xfId="50766"/>
    <cellStyle name="Title 2 2 7 2 39" xfId="50767"/>
    <cellStyle name="Title 2 2 7 2 4" xfId="50768"/>
    <cellStyle name="Title 2 2 7 2 40" xfId="50769"/>
    <cellStyle name="Title 2 2 7 2 41" xfId="50770"/>
    <cellStyle name="Title 2 2 7 2 42" xfId="50771"/>
    <cellStyle name="Title 2 2 7 2 43" xfId="50772"/>
    <cellStyle name="Title 2 2 7 2 44" xfId="50773"/>
    <cellStyle name="Title 2 2 7 2 45" xfId="50774"/>
    <cellStyle name="Title 2 2 7 2 46" xfId="50775"/>
    <cellStyle name="Title 2 2 7 2 47" xfId="50776"/>
    <cellStyle name="Title 2 2 7 2 48" xfId="50777"/>
    <cellStyle name="Title 2 2 7 2 49" xfId="50778"/>
    <cellStyle name="Title 2 2 7 2 5" xfId="50779"/>
    <cellStyle name="Title 2 2 7 2 50" xfId="50780"/>
    <cellStyle name="Title 2 2 7 2 51" xfId="50781"/>
    <cellStyle name="Title 2 2 7 2 52" xfId="50782"/>
    <cellStyle name="Title 2 2 7 2 53" xfId="50783"/>
    <cellStyle name="Title 2 2 7 2 54" xfId="50784"/>
    <cellStyle name="Title 2 2 7 2 55" xfId="50785"/>
    <cellStyle name="Title 2 2 7 2 56" xfId="50786"/>
    <cellStyle name="Title 2 2 7 2 57" xfId="50787"/>
    <cellStyle name="Title 2 2 7 2 58" xfId="50788"/>
    <cellStyle name="Title 2 2 7 2 59" xfId="50789"/>
    <cellStyle name="Title 2 2 7 2 6" xfId="50790"/>
    <cellStyle name="Title 2 2 7 2 60" xfId="50791"/>
    <cellStyle name="Title 2 2 7 2 61" xfId="50792"/>
    <cellStyle name="Title 2 2 7 2 62" xfId="50793"/>
    <cellStyle name="Title 2 2 7 2 63" xfId="50794"/>
    <cellStyle name="Title 2 2 7 2 64" xfId="50795"/>
    <cellStyle name="Title 2 2 7 2 65" xfId="50796"/>
    <cellStyle name="Title 2 2 7 2 66" xfId="50797"/>
    <cellStyle name="Title 2 2 7 2 67" xfId="50798"/>
    <cellStyle name="Title 2 2 7 2 68" xfId="50799"/>
    <cellStyle name="Title 2 2 7 2 69" xfId="50800"/>
    <cellStyle name="Title 2 2 7 2 7" xfId="50801"/>
    <cellStyle name="Title 2 2 7 2 70" xfId="50802"/>
    <cellStyle name="Title 2 2 7 2 71" xfId="50803"/>
    <cellStyle name="Title 2 2 7 2 72" xfId="50804"/>
    <cellStyle name="Title 2 2 7 2 73" xfId="50805"/>
    <cellStyle name="Title 2 2 7 2 74" xfId="50806"/>
    <cellStyle name="Title 2 2 7 2 75" xfId="50807"/>
    <cellStyle name="Title 2 2 7 2 76" xfId="50808"/>
    <cellStyle name="Title 2 2 7 2 77" xfId="50809"/>
    <cellStyle name="Title 2 2 7 2 78" xfId="50810"/>
    <cellStyle name="Title 2 2 7 2 79" xfId="50811"/>
    <cellStyle name="Title 2 2 7 2 8" xfId="50812"/>
    <cellStyle name="Title 2 2 7 2 80" xfId="50813"/>
    <cellStyle name="Title 2 2 7 2 81" xfId="50814"/>
    <cellStyle name="Title 2 2 7 2 82" xfId="50815"/>
    <cellStyle name="Title 2 2 7 2 83" xfId="50816"/>
    <cellStyle name="Title 2 2 7 2 84" xfId="50817"/>
    <cellStyle name="Title 2 2 7 2 85" xfId="50818"/>
    <cellStyle name="Title 2 2 7 2 86" xfId="50819"/>
    <cellStyle name="Title 2 2 7 2 87" xfId="50820"/>
    <cellStyle name="Title 2 2 7 2 88" xfId="50821"/>
    <cellStyle name="Title 2 2 7 2 89" xfId="50822"/>
    <cellStyle name="Title 2 2 7 2 9" xfId="50823"/>
    <cellStyle name="Title 2 2 7 2 90" xfId="50824"/>
    <cellStyle name="Title 2 2 7 2 91" xfId="50825"/>
    <cellStyle name="Title 2 2 7 2 92" xfId="50826"/>
    <cellStyle name="Title 2 2 7 2 93" xfId="50827"/>
    <cellStyle name="Title 2 2 7 2 94" xfId="50828"/>
    <cellStyle name="Title 2 2 7 2 95" xfId="50829"/>
    <cellStyle name="Title 2 2 7 2 96" xfId="50830"/>
    <cellStyle name="Title 2 2 7 2 97" xfId="50831"/>
    <cellStyle name="Title 2 2 7 2 98" xfId="50832"/>
    <cellStyle name="Title 2 2 7 20" xfId="50833"/>
    <cellStyle name="Title 2 2 7 21" xfId="50834"/>
    <cellStyle name="Title 2 2 7 22" xfId="50835"/>
    <cellStyle name="Title 2 2 7 23" xfId="50836"/>
    <cellStyle name="Title 2 2 7 24" xfId="50837"/>
    <cellStyle name="Title 2 2 7 25" xfId="50838"/>
    <cellStyle name="Title 2 2 7 25 2" xfId="50839"/>
    <cellStyle name="Title 2 2 7 26" xfId="50840"/>
    <cellStyle name="Title 2 2 7 27" xfId="50841"/>
    <cellStyle name="Title 2 2 7 28" xfId="50842"/>
    <cellStyle name="Title 2 2 7 29" xfId="50843"/>
    <cellStyle name="Title 2 2 7 3" xfId="50844"/>
    <cellStyle name="Title 2 2 7 30" xfId="50845"/>
    <cellStyle name="Title 2 2 7 31" xfId="50846"/>
    <cellStyle name="Title 2 2 7 32" xfId="50847"/>
    <cellStyle name="Title 2 2 7 33" xfId="50848"/>
    <cellStyle name="Title 2 2 7 34" xfId="50849"/>
    <cellStyle name="Title 2 2 7 35" xfId="50850"/>
    <cellStyle name="Title 2 2 7 36" xfId="50851"/>
    <cellStyle name="Title 2 2 7 37" xfId="50852"/>
    <cellStyle name="Title 2 2 7 38" xfId="50853"/>
    <cellStyle name="Title 2 2 7 39" xfId="50854"/>
    <cellStyle name="Title 2 2 7 4" xfId="50855"/>
    <cellStyle name="Title 2 2 7 4 10" xfId="50856"/>
    <cellStyle name="Title 2 2 7 4 11" xfId="50857"/>
    <cellStyle name="Title 2 2 7 4 12" xfId="50858"/>
    <cellStyle name="Title 2 2 7 4 13" xfId="50859"/>
    <cellStyle name="Title 2 2 7 4 14" xfId="50860"/>
    <cellStyle name="Title 2 2 7 4 15" xfId="50861"/>
    <cellStyle name="Title 2 2 7 4 16" xfId="50862"/>
    <cellStyle name="Title 2 2 7 4 17" xfId="50863"/>
    <cellStyle name="Title 2 2 7 4 18" xfId="50864"/>
    <cellStyle name="Title 2 2 7 4 19" xfId="50865"/>
    <cellStyle name="Title 2 2 7 4 2" xfId="50866"/>
    <cellStyle name="Title 2 2 7 4 2 10" xfId="50867"/>
    <cellStyle name="Title 2 2 7 4 2 11" xfId="50868"/>
    <cellStyle name="Title 2 2 7 4 2 12" xfId="50869"/>
    <cellStyle name="Title 2 2 7 4 2 13" xfId="50870"/>
    <cellStyle name="Title 2 2 7 4 2 14" xfId="50871"/>
    <cellStyle name="Title 2 2 7 4 2 15" xfId="50872"/>
    <cellStyle name="Title 2 2 7 4 2 16" xfId="50873"/>
    <cellStyle name="Title 2 2 7 4 2 17" xfId="50874"/>
    <cellStyle name="Title 2 2 7 4 2 18" xfId="50875"/>
    <cellStyle name="Title 2 2 7 4 2 19" xfId="50876"/>
    <cellStyle name="Title 2 2 7 4 2 2" xfId="50877"/>
    <cellStyle name="Title 2 2 7 4 2 2 2" xfId="50878"/>
    <cellStyle name="Title 2 2 7 4 2 20" xfId="50879"/>
    <cellStyle name="Title 2 2 7 4 2 21" xfId="50880"/>
    <cellStyle name="Title 2 2 7 4 2 22" xfId="50881"/>
    <cellStyle name="Title 2 2 7 4 2 23" xfId="50882"/>
    <cellStyle name="Title 2 2 7 4 2 24" xfId="50883"/>
    <cellStyle name="Title 2 2 7 4 2 25" xfId="50884"/>
    <cellStyle name="Title 2 2 7 4 2 26" xfId="50885"/>
    <cellStyle name="Title 2 2 7 4 2 27" xfId="50886"/>
    <cellStyle name="Title 2 2 7 4 2 28" xfId="50887"/>
    <cellStyle name="Title 2 2 7 4 2 29" xfId="50888"/>
    <cellStyle name="Title 2 2 7 4 2 3" xfId="50889"/>
    <cellStyle name="Title 2 2 7 4 2 30" xfId="50890"/>
    <cellStyle name="Title 2 2 7 4 2 31" xfId="50891"/>
    <cellStyle name="Title 2 2 7 4 2 32" xfId="50892"/>
    <cellStyle name="Title 2 2 7 4 2 33" xfId="50893"/>
    <cellStyle name="Title 2 2 7 4 2 34" xfId="50894"/>
    <cellStyle name="Title 2 2 7 4 2 35" xfId="50895"/>
    <cellStyle name="Title 2 2 7 4 2 36" xfId="50896"/>
    <cellStyle name="Title 2 2 7 4 2 37" xfId="50897"/>
    <cellStyle name="Title 2 2 7 4 2 38" xfId="50898"/>
    <cellStyle name="Title 2 2 7 4 2 39" xfId="50899"/>
    <cellStyle name="Title 2 2 7 4 2 4" xfId="50900"/>
    <cellStyle name="Title 2 2 7 4 2 40" xfId="50901"/>
    <cellStyle name="Title 2 2 7 4 2 41" xfId="50902"/>
    <cellStyle name="Title 2 2 7 4 2 42" xfId="50903"/>
    <cellStyle name="Title 2 2 7 4 2 43" xfId="50904"/>
    <cellStyle name="Title 2 2 7 4 2 44" xfId="50905"/>
    <cellStyle name="Title 2 2 7 4 2 45" xfId="50906"/>
    <cellStyle name="Title 2 2 7 4 2 46" xfId="50907"/>
    <cellStyle name="Title 2 2 7 4 2 47" xfId="50908"/>
    <cellStyle name="Title 2 2 7 4 2 48" xfId="50909"/>
    <cellStyle name="Title 2 2 7 4 2 49" xfId="50910"/>
    <cellStyle name="Title 2 2 7 4 2 5" xfId="50911"/>
    <cellStyle name="Title 2 2 7 4 2 50" xfId="50912"/>
    <cellStyle name="Title 2 2 7 4 2 51" xfId="50913"/>
    <cellStyle name="Title 2 2 7 4 2 52" xfId="50914"/>
    <cellStyle name="Title 2 2 7 4 2 53" xfId="50915"/>
    <cellStyle name="Title 2 2 7 4 2 54" xfId="50916"/>
    <cellStyle name="Title 2 2 7 4 2 55" xfId="50917"/>
    <cellStyle name="Title 2 2 7 4 2 56" xfId="50918"/>
    <cellStyle name="Title 2 2 7 4 2 57" xfId="50919"/>
    <cellStyle name="Title 2 2 7 4 2 58" xfId="50920"/>
    <cellStyle name="Title 2 2 7 4 2 59" xfId="50921"/>
    <cellStyle name="Title 2 2 7 4 2 6" xfId="50922"/>
    <cellStyle name="Title 2 2 7 4 2 60" xfId="50923"/>
    <cellStyle name="Title 2 2 7 4 2 61" xfId="50924"/>
    <cellStyle name="Title 2 2 7 4 2 62" xfId="50925"/>
    <cellStyle name="Title 2 2 7 4 2 63" xfId="50926"/>
    <cellStyle name="Title 2 2 7 4 2 64" xfId="50927"/>
    <cellStyle name="Title 2 2 7 4 2 65" xfId="50928"/>
    <cellStyle name="Title 2 2 7 4 2 66" xfId="50929"/>
    <cellStyle name="Title 2 2 7 4 2 67" xfId="50930"/>
    <cellStyle name="Title 2 2 7 4 2 68" xfId="50931"/>
    <cellStyle name="Title 2 2 7 4 2 69" xfId="50932"/>
    <cellStyle name="Title 2 2 7 4 2 7" xfId="50933"/>
    <cellStyle name="Title 2 2 7 4 2 70" xfId="50934"/>
    <cellStyle name="Title 2 2 7 4 2 71" xfId="50935"/>
    <cellStyle name="Title 2 2 7 4 2 72" xfId="50936"/>
    <cellStyle name="Title 2 2 7 4 2 73" xfId="50937"/>
    <cellStyle name="Title 2 2 7 4 2 74" xfId="50938"/>
    <cellStyle name="Title 2 2 7 4 2 8" xfId="50939"/>
    <cellStyle name="Title 2 2 7 4 2 9" xfId="50940"/>
    <cellStyle name="Title 2 2 7 4 20" xfId="50941"/>
    <cellStyle name="Title 2 2 7 4 21" xfId="50942"/>
    <cellStyle name="Title 2 2 7 4 22" xfId="50943"/>
    <cellStyle name="Title 2 2 7 4 23" xfId="50944"/>
    <cellStyle name="Title 2 2 7 4 24" xfId="50945"/>
    <cellStyle name="Title 2 2 7 4 25" xfId="50946"/>
    <cellStyle name="Title 2 2 7 4 26" xfId="50947"/>
    <cellStyle name="Title 2 2 7 4 27" xfId="50948"/>
    <cellStyle name="Title 2 2 7 4 28" xfId="50949"/>
    <cellStyle name="Title 2 2 7 4 29" xfId="50950"/>
    <cellStyle name="Title 2 2 7 4 3" xfId="50951"/>
    <cellStyle name="Title 2 2 7 4 3 2" xfId="50952"/>
    <cellStyle name="Title 2 2 7 4 30" xfId="50953"/>
    <cellStyle name="Title 2 2 7 4 31" xfId="50954"/>
    <cellStyle name="Title 2 2 7 4 32" xfId="50955"/>
    <cellStyle name="Title 2 2 7 4 33" xfId="50956"/>
    <cellStyle name="Title 2 2 7 4 34" xfId="50957"/>
    <cellStyle name="Title 2 2 7 4 35" xfId="50958"/>
    <cellStyle name="Title 2 2 7 4 36" xfId="50959"/>
    <cellStyle name="Title 2 2 7 4 37" xfId="50960"/>
    <cellStyle name="Title 2 2 7 4 38" xfId="50961"/>
    <cellStyle name="Title 2 2 7 4 39" xfId="50962"/>
    <cellStyle name="Title 2 2 7 4 4" xfId="50963"/>
    <cellStyle name="Title 2 2 7 4 40" xfId="50964"/>
    <cellStyle name="Title 2 2 7 4 41" xfId="50965"/>
    <cellStyle name="Title 2 2 7 4 42" xfId="50966"/>
    <cellStyle name="Title 2 2 7 4 43" xfId="50967"/>
    <cellStyle name="Title 2 2 7 4 44" xfId="50968"/>
    <cellStyle name="Title 2 2 7 4 45" xfId="50969"/>
    <cellStyle name="Title 2 2 7 4 46" xfId="50970"/>
    <cellStyle name="Title 2 2 7 4 47" xfId="50971"/>
    <cellStyle name="Title 2 2 7 4 48" xfId="50972"/>
    <cellStyle name="Title 2 2 7 4 49" xfId="50973"/>
    <cellStyle name="Title 2 2 7 4 5" xfId="50974"/>
    <cellStyle name="Title 2 2 7 4 50" xfId="50975"/>
    <cellStyle name="Title 2 2 7 4 51" xfId="50976"/>
    <cellStyle name="Title 2 2 7 4 52" xfId="50977"/>
    <cellStyle name="Title 2 2 7 4 53" xfId="50978"/>
    <cellStyle name="Title 2 2 7 4 54" xfId="50979"/>
    <cellStyle name="Title 2 2 7 4 55" xfId="50980"/>
    <cellStyle name="Title 2 2 7 4 56" xfId="50981"/>
    <cellStyle name="Title 2 2 7 4 57" xfId="50982"/>
    <cellStyle name="Title 2 2 7 4 58" xfId="50983"/>
    <cellStyle name="Title 2 2 7 4 59" xfId="50984"/>
    <cellStyle name="Title 2 2 7 4 6" xfId="50985"/>
    <cellStyle name="Title 2 2 7 4 60" xfId="50986"/>
    <cellStyle name="Title 2 2 7 4 61" xfId="50987"/>
    <cellStyle name="Title 2 2 7 4 62" xfId="50988"/>
    <cellStyle name="Title 2 2 7 4 63" xfId="50989"/>
    <cellStyle name="Title 2 2 7 4 64" xfId="50990"/>
    <cellStyle name="Title 2 2 7 4 65" xfId="50991"/>
    <cellStyle name="Title 2 2 7 4 66" xfId="50992"/>
    <cellStyle name="Title 2 2 7 4 67" xfId="50993"/>
    <cellStyle name="Title 2 2 7 4 68" xfId="50994"/>
    <cellStyle name="Title 2 2 7 4 69" xfId="50995"/>
    <cellStyle name="Title 2 2 7 4 7" xfId="50996"/>
    <cellStyle name="Title 2 2 7 4 70" xfId="50997"/>
    <cellStyle name="Title 2 2 7 4 71" xfId="50998"/>
    <cellStyle name="Title 2 2 7 4 72" xfId="50999"/>
    <cellStyle name="Title 2 2 7 4 73" xfId="51000"/>
    <cellStyle name="Title 2 2 7 4 74" xfId="51001"/>
    <cellStyle name="Title 2 2 7 4 8" xfId="51002"/>
    <cellStyle name="Title 2 2 7 4 9" xfId="51003"/>
    <cellStyle name="Title 2 2 7 40" xfId="51004"/>
    <cellStyle name="Title 2 2 7 41" xfId="51005"/>
    <cellStyle name="Title 2 2 7 42" xfId="51006"/>
    <cellStyle name="Title 2 2 7 43" xfId="51007"/>
    <cellStyle name="Title 2 2 7 44" xfId="51008"/>
    <cellStyle name="Title 2 2 7 45" xfId="51009"/>
    <cellStyle name="Title 2 2 7 46" xfId="51010"/>
    <cellStyle name="Title 2 2 7 47" xfId="51011"/>
    <cellStyle name="Title 2 2 7 48" xfId="51012"/>
    <cellStyle name="Title 2 2 7 49" xfId="51013"/>
    <cellStyle name="Title 2 2 7 5" xfId="51014"/>
    <cellStyle name="Title 2 2 7 50" xfId="51015"/>
    <cellStyle name="Title 2 2 7 51" xfId="51016"/>
    <cellStyle name="Title 2 2 7 52" xfId="51017"/>
    <cellStyle name="Title 2 2 7 53" xfId="51018"/>
    <cellStyle name="Title 2 2 7 54" xfId="51019"/>
    <cellStyle name="Title 2 2 7 55" xfId="51020"/>
    <cellStyle name="Title 2 2 7 56" xfId="51021"/>
    <cellStyle name="Title 2 2 7 57" xfId="51022"/>
    <cellStyle name="Title 2 2 7 58" xfId="51023"/>
    <cellStyle name="Title 2 2 7 59" xfId="51024"/>
    <cellStyle name="Title 2 2 7 6" xfId="51025"/>
    <cellStyle name="Title 2 2 7 60" xfId="51026"/>
    <cellStyle name="Title 2 2 7 61" xfId="51027"/>
    <cellStyle name="Title 2 2 7 62" xfId="51028"/>
    <cellStyle name="Title 2 2 7 63" xfId="51029"/>
    <cellStyle name="Title 2 2 7 64" xfId="51030"/>
    <cellStyle name="Title 2 2 7 65" xfId="51031"/>
    <cellStyle name="Title 2 2 7 66" xfId="51032"/>
    <cellStyle name="Title 2 2 7 67" xfId="51033"/>
    <cellStyle name="Title 2 2 7 68" xfId="51034"/>
    <cellStyle name="Title 2 2 7 69" xfId="51035"/>
    <cellStyle name="Title 2 2 7 7" xfId="51036"/>
    <cellStyle name="Title 2 2 7 70" xfId="51037"/>
    <cellStyle name="Title 2 2 7 71" xfId="51038"/>
    <cellStyle name="Title 2 2 7 72" xfId="51039"/>
    <cellStyle name="Title 2 2 7 73" xfId="51040"/>
    <cellStyle name="Title 2 2 7 74" xfId="51041"/>
    <cellStyle name="Title 2 2 7 75" xfId="51042"/>
    <cellStyle name="Title 2 2 7 76" xfId="51043"/>
    <cellStyle name="Title 2 2 7 77" xfId="51044"/>
    <cellStyle name="Title 2 2 7 78" xfId="51045"/>
    <cellStyle name="Title 2 2 7 79" xfId="51046"/>
    <cellStyle name="Title 2 2 7 8" xfId="51047"/>
    <cellStyle name="Title 2 2 7 80" xfId="51048"/>
    <cellStyle name="Title 2 2 7 81" xfId="51049"/>
    <cellStyle name="Title 2 2 7 82" xfId="51050"/>
    <cellStyle name="Title 2 2 7 83" xfId="51051"/>
    <cellStyle name="Title 2 2 7 84" xfId="51052"/>
    <cellStyle name="Title 2 2 7 85" xfId="51053"/>
    <cellStyle name="Title 2 2 7 86" xfId="51054"/>
    <cellStyle name="Title 2 2 7 87" xfId="51055"/>
    <cellStyle name="Title 2 2 7 88" xfId="51056"/>
    <cellStyle name="Title 2 2 7 89" xfId="51057"/>
    <cellStyle name="Title 2 2 7 9" xfId="51058"/>
    <cellStyle name="Title 2 2 7 90" xfId="51059"/>
    <cellStyle name="Title 2 2 7 91" xfId="51060"/>
    <cellStyle name="Title 2 2 7 92" xfId="51061"/>
    <cellStyle name="Title 2 2 7 93" xfId="51062"/>
    <cellStyle name="Title 2 2 7 94" xfId="51063"/>
    <cellStyle name="Title 2 2 7 95" xfId="51064"/>
    <cellStyle name="Title 2 2 7 96" xfId="51065"/>
    <cellStyle name="Title 2 2 7 97" xfId="51066"/>
    <cellStyle name="Title 2 2 7 98" xfId="51067"/>
    <cellStyle name="Title 2 2 7 99" xfId="51068"/>
    <cellStyle name="Title 2 2 70" xfId="51069"/>
    <cellStyle name="Title 2 2 70 2" xfId="51070"/>
    <cellStyle name="Title 2 2 71" xfId="51071"/>
    <cellStyle name="Title 2 2 71 2" xfId="51072"/>
    <cellStyle name="Title 2 2 72" xfId="51073"/>
    <cellStyle name="Title 2 2 72 2" xfId="51074"/>
    <cellStyle name="Title 2 2 73" xfId="51075"/>
    <cellStyle name="Title 2 2 73 2" xfId="51076"/>
    <cellStyle name="Title 2 2 74" xfId="51077"/>
    <cellStyle name="Title 2 2 74 2" xfId="51078"/>
    <cellStyle name="Title 2 2 75" xfId="51079"/>
    <cellStyle name="Title 2 2 75 2" xfId="51080"/>
    <cellStyle name="Title 2 2 76" xfId="51081"/>
    <cellStyle name="Title 2 2 76 2" xfId="51082"/>
    <cellStyle name="Title 2 2 77" xfId="51083"/>
    <cellStyle name="Title 2 2 78" xfId="51084"/>
    <cellStyle name="Title 2 2 79" xfId="51085"/>
    <cellStyle name="Title 2 2 8" xfId="51086"/>
    <cellStyle name="Title 2 2 8 10" xfId="51087"/>
    <cellStyle name="Title 2 2 8 100" xfId="51088"/>
    <cellStyle name="Title 2 2 8 101" xfId="51089"/>
    <cellStyle name="Title 2 2 8 102" xfId="51090"/>
    <cellStyle name="Title 2 2 8 103" xfId="51091"/>
    <cellStyle name="Title 2 2 8 104" xfId="51092"/>
    <cellStyle name="Title 2 2 8 105" xfId="51093"/>
    <cellStyle name="Title 2 2 8 106" xfId="51094"/>
    <cellStyle name="Title 2 2 8 107" xfId="51095"/>
    <cellStyle name="Title 2 2 8 108" xfId="51096"/>
    <cellStyle name="Title 2 2 8 109" xfId="51097"/>
    <cellStyle name="Title 2 2 8 11" xfId="51098"/>
    <cellStyle name="Title 2 2 8 110" xfId="51099"/>
    <cellStyle name="Title 2 2 8 12" xfId="51100"/>
    <cellStyle name="Title 2 2 8 13" xfId="51101"/>
    <cellStyle name="Title 2 2 8 14" xfId="51102"/>
    <cellStyle name="Title 2 2 8 15" xfId="51103"/>
    <cellStyle name="Title 2 2 8 16" xfId="51104"/>
    <cellStyle name="Title 2 2 8 17" xfId="51105"/>
    <cellStyle name="Title 2 2 8 18" xfId="51106"/>
    <cellStyle name="Title 2 2 8 19" xfId="51107"/>
    <cellStyle name="Title 2 2 8 2" xfId="51108"/>
    <cellStyle name="Title 2 2 8 2 10" xfId="51109"/>
    <cellStyle name="Title 2 2 8 2 11" xfId="51110"/>
    <cellStyle name="Title 2 2 8 2 12" xfId="51111"/>
    <cellStyle name="Title 2 2 8 2 13" xfId="51112"/>
    <cellStyle name="Title 2 2 8 2 13 2" xfId="51113"/>
    <cellStyle name="Title 2 2 8 2 14" xfId="51114"/>
    <cellStyle name="Title 2 2 8 2 15" xfId="51115"/>
    <cellStyle name="Title 2 2 8 2 16" xfId="51116"/>
    <cellStyle name="Title 2 2 8 2 17" xfId="51117"/>
    <cellStyle name="Title 2 2 8 2 18" xfId="51118"/>
    <cellStyle name="Title 2 2 8 2 19" xfId="51119"/>
    <cellStyle name="Title 2 2 8 2 2" xfId="51120"/>
    <cellStyle name="Title 2 2 8 2 2 10" xfId="51121"/>
    <cellStyle name="Title 2 2 8 2 2 11" xfId="51122"/>
    <cellStyle name="Title 2 2 8 2 2 12" xfId="51123"/>
    <cellStyle name="Title 2 2 8 2 2 13" xfId="51124"/>
    <cellStyle name="Title 2 2 8 2 2 14" xfId="51125"/>
    <cellStyle name="Title 2 2 8 2 2 15" xfId="51126"/>
    <cellStyle name="Title 2 2 8 2 2 16" xfId="51127"/>
    <cellStyle name="Title 2 2 8 2 2 17" xfId="51128"/>
    <cellStyle name="Title 2 2 8 2 2 18" xfId="51129"/>
    <cellStyle name="Title 2 2 8 2 2 19" xfId="51130"/>
    <cellStyle name="Title 2 2 8 2 2 2" xfId="51131"/>
    <cellStyle name="Title 2 2 8 2 2 2 10" xfId="51132"/>
    <cellStyle name="Title 2 2 8 2 2 2 11" xfId="51133"/>
    <cellStyle name="Title 2 2 8 2 2 2 12" xfId="51134"/>
    <cellStyle name="Title 2 2 8 2 2 2 13" xfId="51135"/>
    <cellStyle name="Title 2 2 8 2 2 2 14" xfId="51136"/>
    <cellStyle name="Title 2 2 8 2 2 2 15" xfId="51137"/>
    <cellStyle name="Title 2 2 8 2 2 2 16" xfId="51138"/>
    <cellStyle name="Title 2 2 8 2 2 2 17" xfId="51139"/>
    <cellStyle name="Title 2 2 8 2 2 2 18" xfId="51140"/>
    <cellStyle name="Title 2 2 8 2 2 2 19" xfId="51141"/>
    <cellStyle name="Title 2 2 8 2 2 2 2" xfId="51142"/>
    <cellStyle name="Title 2 2 8 2 2 2 2 10" xfId="51143"/>
    <cellStyle name="Title 2 2 8 2 2 2 2 11" xfId="51144"/>
    <cellStyle name="Title 2 2 8 2 2 2 2 12" xfId="51145"/>
    <cellStyle name="Title 2 2 8 2 2 2 2 13" xfId="51146"/>
    <cellStyle name="Title 2 2 8 2 2 2 2 14" xfId="51147"/>
    <cellStyle name="Title 2 2 8 2 2 2 2 15" xfId="51148"/>
    <cellStyle name="Title 2 2 8 2 2 2 2 16" xfId="51149"/>
    <cellStyle name="Title 2 2 8 2 2 2 2 17" xfId="51150"/>
    <cellStyle name="Title 2 2 8 2 2 2 2 18" xfId="51151"/>
    <cellStyle name="Title 2 2 8 2 2 2 2 19" xfId="51152"/>
    <cellStyle name="Title 2 2 8 2 2 2 2 2" xfId="51153"/>
    <cellStyle name="Title 2 2 8 2 2 2 2 2 10" xfId="51154"/>
    <cellStyle name="Title 2 2 8 2 2 2 2 2 11" xfId="51155"/>
    <cellStyle name="Title 2 2 8 2 2 2 2 2 12" xfId="51156"/>
    <cellStyle name="Title 2 2 8 2 2 2 2 2 13" xfId="51157"/>
    <cellStyle name="Title 2 2 8 2 2 2 2 2 14" xfId="51158"/>
    <cellStyle name="Title 2 2 8 2 2 2 2 2 15" xfId="51159"/>
    <cellStyle name="Title 2 2 8 2 2 2 2 2 16" xfId="51160"/>
    <cellStyle name="Title 2 2 8 2 2 2 2 2 17" xfId="51161"/>
    <cellStyle name="Title 2 2 8 2 2 2 2 2 18" xfId="51162"/>
    <cellStyle name="Title 2 2 8 2 2 2 2 2 19" xfId="51163"/>
    <cellStyle name="Title 2 2 8 2 2 2 2 2 2" xfId="51164"/>
    <cellStyle name="Title 2 2 8 2 2 2 2 2 2 2" xfId="51165"/>
    <cellStyle name="Title 2 2 8 2 2 2 2 2 20" xfId="51166"/>
    <cellStyle name="Title 2 2 8 2 2 2 2 2 21" xfId="51167"/>
    <cellStyle name="Title 2 2 8 2 2 2 2 2 22" xfId="51168"/>
    <cellStyle name="Title 2 2 8 2 2 2 2 2 23" xfId="51169"/>
    <cellStyle name="Title 2 2 8 2 2 2 2 2 24" xfId="51170"/>
    <cellStyle name="Title 2 2 8 2 2 2 2 2 25" xfId="51171"/>
    <cellStyle name="Title 2 2 8 2 2 2 2 2 26" xfId="51172"/>
    <cellStyle name="Title 2 2 8 2 2 2 2 2 27" xfId="51173"/>
    <cellStyle name="Title 2 2 8 2 2 2 2 2 28" xfId="51174"/>
    <cellStyle name="Title 2 2 8 2 2 2 2 2 29" xfId="51175"/>
    <cellStyle name="Title 2 2 8 2 2 2 2 2 3" xfId="51176"/>
    <cellStyle name="Title 2 2 8 2 2 2 2 2 30" xfId="51177"/>
    <cellStyle name="Title 2 2 8 2 2 2 2 2 31" xfId="51178"/>
    <cellStyle name="Title 2 2 8 2 2 2 2 2 32" xfId="51179"/>
    <cellStyle name="Title 2 2 8 2 2 2 2 2 33" xfId="51180"/>
    <cellStyle name="Title 2 2 8 2 2 2 2 2 34" xfId="51181"/>
    <cellStyle name="Title 2 2 8 2 2 2 2 2 35" xfId="51182"/>
    <cellStyle name="Title 2 2 8 2 2 2 2 2 36" xfId="51183"/>
    <cellStyle name="Title 2 2 8 2 2 2 2 2 37" xfId="51184"/>
    <cellStyle name="Title 2 2 8 2 2 2 2 2 38" xfId="51185"/>
    <cellStyle name="Title 2 2 8 2 2 2 2 2 39" xfId="51186"/>
    <cellStyle name="Title 2 2 8 2 2 2 2 2 4" xfId="51187"/>
    <cellStyle name="Title 2 2 8 2 2 2 2 2 40" xfId="51188"/>
    <cellStyle name="Title 2 2 8 2 2 2 2 2 41" xfId="51189"/>
    <cellStyle name="Title 2 2 8 2 2 2 2 2 42" xfId="51190"/>
    <cellStyle name="Title 2 2 8 2 2 2 2 2 43" xfId="51191"/>
    <cellStyle name="Title 2 2 8 2 2 2 2 2 44" xfId="51192"/>
    <cellStyle name="Title 2 2 8 2 2 2 2 2 45" xfId="51193"/>
    <cellStyle name="Title 2 2 8 2 2 2 2 2 46" xfId="51194"/>
    <cellStyle name="Title 2 2 8 2 2 2 2 2 47" xfId="51195"/>
    <cellStyle name="Title 2 2 8 2 2 2 2 2 48" xfId="51196"/>
    <cellStyle name="Title 2 2 8 2 2 2 2 2 49" xfId="51197"/>
    <cellStyle name="Title 2 2 8 2 2 2 2 2 5" xfId="51198"/>
    <cellStyle name="Title 2 2 8 2 2 2 2 2 50" xfId="51199"/>
    <cellStyle name="Title 2 2 8 2 2 2 2 2 51" xfId="51200"/>
    <cellStyle name="Title 2 2 8 2 2 2 2 2 52" xfId="51201"/>
    <cellStyle name="Title 2 2 8 2 2 2 2 2 53" xfId="51202"/>
    <cellStyle name="Title 2 2 8 2 2 2 2 2 54" xfId="51203"/>
    <cellStyle name="Title 2 2 8 2 2 2 2 2 55" xfId="51204"/>
    <cellStyle name="Title 2 2 8 2 2 2 2 2 56" xfId="51205"/>
    <cellStyle name="Title 2 2 8 2 2 2 2 2 57" xfId="51206"/>
    <cellStyle name="Title 2 2 8 2 2 2 2 2 58" xfId="51207"/>
    <cellStyle name="Title 2 2 8 2 2 2 2 2 59" xfId="51208"/>
    <cellStyle name="Title 2 2 8 2 2 2 2 2 6" xfId="51209"/>
    <cellStyle name="Title 2 2 8 2 2 2 2 2 60" xfId="51210"/>
    <cellStyle name="Title 2 2 8 2 2 2 2 2 61" xfId="51211"/>
    <cellStyle name="Title 2 2 8 2 2 2 2 2 62" xfId="51212"/>
    <cellStyle name="Title 2 2 8 2 2 2 2 2 63" xfId="51213"/>
    <cellStyle name="Title 2 2 8 2 2 2 2 2 64" xfId="51214"/>
    <cellStyle name="Title 2 2 8 2 2 2 2 2 65" xfId="51215"/>
    <cellStyle name="Title 2 2 8 2 2 2 2 2 66" xfId="51216"/>
    <cellStyle name="Title 2 2 8 2 2 2 2 2 67" xfId="51217"/>
    <cellStyle name="Title 2 2 8 2 2 2 2 2 68" xfId="51218"/>
    <cellStyle name="Title 2 2 8 2 2 2 2 2 69" xfId="51219"/>
    <cellStyle name="Title 2 2 8 2 2 2 2 2 7" xfId="51220"/>
    <cellStyle name="Title 2 2 8 2 2 2 2 2 70" xfId="51221"/>
    <cellStyle name="Title 2 2 8 2 2 2 2 2 71" xfId="51222"/>
    <cellStyle name="Title 2 2 8 2 2 2 2 2 72" xfId="51223"/>
    <cellStyle name="Title 2 2 8 2 2 2 2 2 73" xfId="51224"/>
    <cellStyle name="Title 2 2 8 2 2 2 2 2 74" xfId="51225"/>
    <cellStyle name="Title 2 2 8 2 2 2 2 2 8" xfId="51226"/>
    <cellStyle name="Title 2 2 8 2 2 2 2 2 9" xfId="51227"/>
    <cellStyle name="Title 2 2 8 2 2 2 2 20" xfId="51228"/>
    <cellStyle name="Title 2 2 8 2 2 2 2 21" xfId="51229"/>
    <cellStyle name="Title 2 2 8 2 2 2 2 22" xfId="51230"/>
    <cellStyle name="Title 2 2 8 2 2 2 2 23" xfId="51231"/>
    <cellStyle name="Title 2 2 8 2 2 2 2 24" xfId="51232"/>
    <cellStyle name="Title 2 2 8 2 2 2 2 25" xfId="51233"/>
    <cellStyle name="Title 2 2 8 2 2 2 2 26" xfId="51234"/>
    <cellStyle name="Title 2 2 8 2 2 2 2 27" xfId="51235"/>
    <cellStyle name="Title 2 2 8 2 2 2 2 28" xfId="51236"/>
    <cellStyle name="Title 2 2 8 2 2 2 2 29" xfId="51237"/>
    <cellStyle name="Title 2 2 8 2 2 2 2 3" xfId="51238"/>
    <cellStyle name="Title 2 2 8 2 2 2 2 3 2" xfId="51239"/>
    <cellStyle name="Title 2 2 8 2 2 2 2 30" xfId="51240"/>
    <cellStyle name="Title 2 2 8 2 2 2 2 31" xfId="51241"/>
    <cellStyle name="Title 2 2 8 2 2 2 2 32" xfId="51242"/>
    <cellStyle name="Title 2 2 8 2 2 2 2 33" xfId="51243"/>
    <cellStyle name="Title 2 2 8 2 2 2 2 34" xfId="51244"/>
    <cellStyle name="Title 2 2 8 2 2 2 2 35" xfId="51245"/>
    <cellStyle name="Title 2 2 8 2 2 2 2 36" xfId="51246"/>
    <cellStyle name="Title 2 2 8 2 2 2 2 37" xfId="51247"/>
    <cellStyle name="Title 2 2 8 2 2 2 2 38" xfId="51248"/>
    <cellStyle name="Title 2 2 8 2 2 2 2 39" xfId="51249"/>
    <cellStyle name="Title 2 2 8 2 2 2 2 4" xfId="51250"/>
    <cellStyle name="Title 2 2 8 2 2 2 2 40" xfId="51251"/>
    <cellStyle name="Title 2 2 8 2 2 2 2 41" xfId="51252"/>
    <cellStyle name="Title 2 2 8 2 2 2 2 42" xfId="51253"/>
    <cellStyle name="Title 2 2 8 2 2 2 2 43" xfId="51254"/>
    <cellStyle name="Title 2 2 8 2 2 2 2 44" xfId="51255"/>
    <cellStyle name="Title 2 2 8 2 2 2 2 45" xfId="51256"/>
    <cellStyle name="Title 2 2 8 2 2 2 2 46" xfId="51257"/>
    <cellStyle name="Title 2 2 8 2 2 2 2 47" xfId="51258"/>
    <cellStyle name="Title 2 2 8 2 2 2 2 48" xfId="51259"/>
    <cellStyle name="Title 2 2 8 2 2 2 2 49" xfId="51260"/>
    <cellStyle name="Title 2 2 8 2 2 2 2 5" xfId="51261"/>
    <cellStyle name="Title 2 2 8 2 2 2 2 50" xfId="51262"/>
    <cellStyle name="Title 2 2 8 2 2 2 2 51" xfId="51263"/>
    <cellStyle name="Title 2 2 8 2 2 2 2 52" xfId="51264"/>
    <cellStyle name="Title 2 2 8 2 2 2 2 53" xfId="51265"/>
    <cellStyle name="Title 2 2 8 2 2 2 2 54" xfId="51266"/>
    <cellStyle name="Title 2 2 8 2 2 2 2 55" xfId="51267"/>
    <cellStyle name="Title 2 2 8 2 2 2 2 56" xfId="51268"/>
    <cellStyle name="Title 2 2 8 2 2 2 2 57" xfId="51269"/>
    <cellStyle name="Title 2 2 8 2 2 2 2 58" xfId="51270"/>
    <cellStyle name="Title 2 2 8 2 2 2 2 59" xfId="51271"/>
    <cellStyle name="Title 2 2 8 2 2 2 2 6" xfId="51272"/>
    <cellStyle name="Title 2 2 8 2 2 2 2 60" xfId="51273"/>
    <cellStyle name="Title 2 2 8 2 2 2 2 61" xfId="51274"/>
    <cellStyle name="Title 2 2 8 2 2 2 2 62" xfId="51275"/>
    <cellStyle name="Title 2 2 8 2 2 2 2 63" xfId="51276"/>
    <cellStyle name="Title 2 2 8 2 2 2 2 64" xfId="51277"/>
    <cellStyle name="Title 2 2 8 2 2 2 2 65" xfId="51278"/>
    <cellStyle name="Title 2 2 8 2 2 2 2 66" xfId="51279"/>
    <cellStyle name="Title 2 2 8 2 2 2 2 67" xfId="51280"/>
    <cellStyle name="Title 2 2 8 2 2 2 2 68" xfId="51281"/>
    <cellStyle name="Title 2 2 8 2 2 2 2 69" xfId="51282"/>
    <cellStyle name="Title 2 2 8 2 2 2 2 7" xfId="51283"/>
    <cellStyle name="Title 2 2 8 2 2 2 2 70" xfId="51284"/>
    <cellStyle name="Title 2 2 8 2 2 2 2 71" xfId="51285"/>
    <cellStyle name="Title 2 2 8 2 2 2 2 72" xfId="51286"/>
    <cellStyle name="Title 2 2 8 2 2 2 2 73" xfId="51287"/>
    <cellStyle name="Title 2 2 8 2 2 2 2 74" xfId="51288"/>
    <cellStyle name="Title 2 2 8 2 2 2 2 8" xfId="51289"/>
    <cellStyle name="Title 2 2 8 2 2 2 2 9" xfId="51290"/>
    <cellStyle name="Title 2 2 8 2 2 2 20" xfId="51291"/>
    <cellStyle name="Title 2 2 8 2 2 2 21" xfId="51292"/>
    <cellStyle name="Title 2 2 8 2 2 2 22" xfId="51293"/>
    <cellStyle name="Title 2 2 8 2 2 2 23" xfId="51294"/>
    <cellStyle name="Title 2 2 8 2 2 2 24" xfId="51295"/>
    <cellStyle name="Title 2 2 8 2 2 2 25" xfId="51296"/>
    <cellStyle name="Title 2 2 8 2 2 2 26" xfId="51297"/>
    <cellStyle name="Title 2 2 8 2 2 2 27" xfId="51298"/>
    <cellStyle name="Title 2 2 8 2 2 2 28" xfId="51299"/>
    <cellStyle name="Title 2 2 8 2 2 2 29" xfId="51300"/>
    <cellStyle name="Title 2 2 8 2 2 2 3" xfId="51301"/>
    <cellStyle name="Title 2 2 8 2 2 2 3 2" xfId="51302"/>
    <cellStyle name="Title 2 2 8 2 2 2 30" xfId="51303"/>
    <cellStyle name="Title 2 2 8 2 2 2 31" xfId="51304"/>
    <cellStyle name="Title 2 2 8 2 2 2 32" xfId="51305"/>
    <cellStyle name="Title 2 2 8 2 2 2 33" xfId="51306"/>
    <cellStyle name="Title 2 2 8 2 2 2 34" xfId="51307"/>
    <cellStyle name="Title 2 2 8 2 2 2 35" xfId="51308"/>
    <cellStyle name="Title 2 2 8 2 2 2 36" xfId="51309"/>
    <cellStyle name="Title 2 2 8 2 2 2 37" xfId="51310"/>
    <cellStyle name="Title 2 2 8 2 2 2 38" xfId="51311"/>
    <cellStyle name="Title 2 2 8 2 2 2 39" xfId="51312"/>
    <cellStyle name="Title 2 2 8 2 2 2 4" xfId="51313"/>
    <cellStyle name="Title 2 2 8 2 2 2 40" xfId="51314"/>
    <cellStyle name="Title 2 2 8 2 2 2 41" xfId="51315"/>
    <cellStyle name="Title 2 2 8 2 2 2 42" xfId="51316"/>
    <cellStyle name="Title 2 2 8 2 2 2 43" xfId="51317"/>
    <cellStyle name="Title 2 2 8 2 2 2 44" xfId="51318"/>
    <cellStyle name="Title 2 2 8 2 2 2 45" xfId="51319"/>
    <cellStyle name="Title 2 2 8 2 2 2 46" xfId="51320"/>
    <cellStyle name="Title 2 2 8 2 2 2 47" xfId="51321"/>
    <cellStyle name="Title 2 2 8 2 2 2 48" xfId="51322"/>
    <cellStyle name="Title 2 2 8 2 2 2 49" xfId="51323"/>
    <cellStyle name="Title 2 2 8 2 2 2 5" xfId="51324"/>
    <cellStyle name="Title 2 2 8 2 2 2 50" xfId="51325"/>
    <cellStyle name="Title 2 2 8 2 2 2 51" xfId="51326"/>
    <cellStyle name="Title 2 2 8 2 2 2 52" xfId="51327"/>
    <cellStyle name="Title 2 2 8 2 2 2 53" xfId="51328"/>
    <cellStyle name="Title 2 2 8 2 2 2 54" xfId="51329"/>
    <cellStyle name="Title 2 2 8 2 2 2 55" xfId="51330"/>
    <cellStyle name="Title 2 2 8 2 2 2 56" xfId="51331"/>
    <cellStyle name="Title 2 2 8 2 2 2 57" xfId="51332"/>
    <cellStyle name="Title 2 2 8 2 2 2 58" xfId="51333"/>
    <cellStyle name="Title 2 2 8 2 2 2 59" xfId="51334"/>
    <cellStyle name="Title 2 2 8 2 2 2 6" xfId="51335"/>
    <cellStyle name="Title 2 2 8 2 2 2 60" xfId="51336"/>
    <cellStyle name="Title 2 2 8 2 2 2 61" xfId="51337"/>
    <cellStyle name="Title 2 2 8 2 2 2 62" xfId="51338"/>
    <cellStyle name="Title 2 2 8 2 2 2 63" xfId="51339"/>
    <cellStyle name="Title 2 2 8 2 2 2 64" xfId="51340"/>
    <cellStyle name="Title 2 2 8 2 2 2 65" xfId="51341"/>
    <cellStyle name="Title 2 2 8 2 2 2 66" xfId="51342"/>
    <cellStyle name="Title 2 2 8 2 2 2 67" xfId="51343"/>
    <cellStyle name="Title 2 2 8 2 2 2 68" xfId="51344"/>
    <cellStyle name="Title 2 2 8 2 2 2 69" xfId="51345"/>
    <cellStyle name="Title 2 2 8 2 2 2 7" xfId="51346"/>
    <cellStyle name="Title 2 2 8 2 2 2 70" xfId="51347"/>
    <cellStyle name="Title 2 2 8 2 2 2 71" xfId="51348"/>
    <cellStyle name="Title 2 2 8 2 2 2 72" xfId="51349"/>
    <cellStyle name="Title 2 2 8 2 2 2 73" xfId="51350"/>
    <cellStyle name="Title 2 2 8 2 2 2 74" xfId="51351"/>
    <cellStyle name="Title 2 2 8 2 2 2 75" xfId="51352"/>
    <cellStyle name="Title 2 2 8 2 2 2 76" xfId="51353"/>
    <cellStyle name="Title 2 2 8 2 2 2 77" xfId="51354"/>
    <cellStyle name="Title 2 2 8 2 2 2 78" xfId="51355"/>
    <cellStyle name="Title 2 2 8 2 2 2 79" xfId="51356"/>
    <cellStyle name="Title 2 2 8 2 2 2 8" xfId="51357"/>
    <cellStyle name="Title 2 2 8 2 2 2 80" xfId="51358"/>
    <cellStyle name="Title 2 2 8 2 2 2 81" xfId="51359"/>
    <cellStyle name="Title 2 2 8 2 2 2 82" xfId="51360"/>
    <cellStyle name="Title 2 2 8 2 2 2 83" xfId="51361"/>
    <cellStyle name="Title 2 2 8 2 2 2 84" xfId="51362"/>
    <cellStyle name="Title 2 2 8 2 2 2 85" xfId="51363"/>
    <cellStyle name="Title 2 2 8 2 2 2 86" xfId="51364"/>
    <cellStyle name="Title 2 2 8 2 2 2 87" xfId="51365"/>
    <cellStyle name="Title 2 2 8 2 2 2 88" xfId="51366"/>
    <cellStyle name="Title 2 2 8 2 2 2 9" xfId="51367"/>
    <cellStyle name="Title 2 2 8 2 2 20" xfId="51368"/>
    <cellStyle name="Title 2 2 8 2 2 21" xfId="51369"/>
    <cellStyle name="Title 2 2 8 2 2 22" xfId="51370"/>
    <cellStyle name="Title 2 2 8 2 2 23" xfId="51371"/>
    <cellStyle name="Title 2 2 8 2 2 24" xfId="51372"/>
    <cellStyle name="Title 2 2 8 2 2 25" xfId="51373"/>
    <cellStyle name="Title 2 2 8 2 2 26" xfId="51374"/>
    <cellStyle name="Title 2 2 8 2 2 27" xfId="51375"/>
    <cellStyle name="Title 2 2 8 2 2 28" xfId="51376"/>
    <cellStyle name="Title 2 2 8 2 2 29" xfId="51377"/>
    <cellStyle name="Title 2 2 8 2 2 3" xfId="51378"/>
    <cellStyle name="Title 2 2 8 2 2 3 2" xfId="51379"/>
    <cellStyle name="Title 2 2 8 2 2 30" xfId="51380"/>
    <cellStyle name="Title 2 2 8 2 2 31" xfId="51381"/>
    <cellStyle name="Title 2 2 8 2 2 32" xfId="51382"/>
    <cellStyle name="Title 2 2 8 2 2 33" xfId="51383"/>
    <cellStyle name="Title 2 2 8 2 2 34" xfId="51384"/>
    <cellStyle name="Title 2 2 8 2 2 35" xfId="51385"/>
    <cellStyle name="Title 2 2 8 2 2 36" xfId="51386"/>
    <cellStyle name="Title 2 2 8 2 2 37" xfId="51387"/>
    <cellStyle name="Title 2 2 8 2 2 38" xfId="51388"/>
    <cellStyle name="Title 2 2 8 2 2 39" xfId="51389"/>
    <cellStyle name="Title 2 2 8 2 2 4" xfId="51390"/>
    <cellStyle name="Title 2 2 8 2 2 40" xfId="51391"/>
    <cellStyle name="Title 2 2 8 2 2 41" xfId="51392"/>
    <cellStyle name="Title 2 2 8 2 2 42" xfId="51393"/>
    <cellStyle name="Title 2 2 8 2 2 43" xfId="51394"/>
    <cellStyle name="Title 2 2 8 2 2 44" xfId="51395"/>
    <cellStyle name="Title 2 2 8 2 2 45" xfId="51396"/>
    <cellStyle name="Title 2 2 8 2 2 46" xfId="51397"/>
    <cellStyle name="Title 2 2 8 2 2 47" xfId="51398"/>
    <cellStyle name="Title 2 2 8 2 2 48" xfId="51399"/>
    <cellStyle name="Title 2 2 8 2 2 49" xfId="51400"/>
    <cellStyle name="Title 2 2 8 2 2 5" xfId="51401"/>
    <cellStyle name="Title 2 2 8 2 2 50" xfId="51402"/>
    <cellStyle name="Title 2 2 8 2 2 51" xfId="51403"/>
    <cellStyle name="Title 2 2 8 2 2 52" xfId="51404"/>
    <cellStyle name="Title 2 2 8 2 2 53" xfId="51405"/>
    <cellStyle name="Title 2 2 8 2 2 54" xfId="51406"/>
    <cellStyle name="Title 2 2 8 2 2 55" xfId="51407"/>
    <cellStyle name="Title 2 2 8 2 2 56" xfId="51408"/>
    <cellStyle name="Title 2 2 8 2 2 57" xfId="51409"/>
    <cellStyle name="Title 2 2 8 2 2 58" xfId="51410"/>
    <cellStyle name="Title 2 2 8 2 2 59" xfId="51411"/>
    <cellStyle name="Title 2 2 8 2 2 6" xfId="51412"/>
    <cellStyle name="Title 2 2 8 2 2 60" xfId="51413"/>
    <cellStyle name="Title 2 2 8 2 2 61" xfId="51414"/>
    <cellStyle name="Title 2 2 8 2 2 62" xfId="51415"/>
    <cellStyle name="Title 2 2 8 2 2 63" xfId="51416"/>
    <cellStyle name="Title 2 2 8 2 2 64" xfId="51417"/>
    <cellStyle name="Title 2 2 8 2 2 65" xfId="51418"/>
    <cellStyle name="Title 2 2 8 2 2 66" xfId="51419"/>
    <cellStyle name="Title 2 2 8 2 2 67" xfId="51420"/>
    <cellStyle name="Title 2 2 8 2 2 68" xfId="51421"/>
    <cellStyle name="Title 2 2 8 2 2 69" xfId="51422"/>
    <cellStyle name="Title 2 2 8 2 2 7" xfId="51423"/>
    <cellStyle name="Title 2 2 8 2 2 70" xfId="51424"/>
    <cellStyle name="Title 2 2 8 2 2 71" xfId="51425"/>
    <cellStyle name="Title 2 2 8 2 2 72" xfId="51426"/>
    <cellStyle name="Title 2 2 8 2 2 73" xfId="51427"/>
    <cellStyle name="Title 2 2 8 2 2 74" xfId="51428"/>
    <cellStyle name="Title 2 2 8 2 2 75" xfId="51429"/>
    <cellStyle name="Title 2 2 8 2 2 76" xfId="51430"/>
    <cellStyle name="Title 2 2 8 2 2 77" xfId="51431"/>
    <cellStyle name="Title 2 2 8 2 2 78" xfId="51432"/>
    <cellStyle name="Title 2 2 8 2 2 79" xfId="51433"/>
    <cellStyle name="Title 2 2 8 2 2 8" xfId="51434"/>
    <cellStyle name="Title 2 2 8 2 2 80" xfId="51435"/>
    <cellStyle name="Title 2 2 8 2 2 81" xfId="51436"/>
    <cellStyle name="Title 2 2 8 2 2 82" xfId="51437"/>
    <cellStyle name="Title 2 2 8 2 2 83" xfId="51438"/>
    <cellStyle name="Title 2 2 8 2 2 84" xfId="51439"/>
    <cellStyle name="Title 2 2 8 2 2 85" xfId="51440"/>
    <cellStyle name="Title 2 2 8 2 2 86" xfId="51441"/>
    <cellStyle name="Title 2 2 8 2 2 87" xfId="51442"/>
    <cellStyle name="Title 2 2 8 2 2 88" xfId="51443"/>
    <cellStyle name="Title 2 2 8 2 2 9" xfId="51444"/>
    <cellStyle name="Title 2 2 8 2 20" xfId="51445"/>
    <cellStyle name="Title 2 2 8 2 21" xfId="51446"/>
    <cellStyle name="Title 2 2 8 2 22" xfId="51447"/>
    <cellStyle name="Title 2 2 8 2 23" xfId="51448"/>
    <cellStyle name="Title 2 2 8 2 24" xfId="51449"/>
    <cellStyle name="Title 2 2 8 2 25" xfId="51450"/>
    <cellStyle name="Title 2 2 8 2 26" xfId="51451"/>
    <cellStyle name="Title 2 2 8 2 27" xfId="51452"/>
    <cellStyle name="Title 2 2 8 2 28" xfId="51453"/>
    <cellStyle name="Title 2 2 8 2 29" xfId="51454"/>
    <cellStyle name="Title 2 2 8 2 3" xfId="51455"/>
    <cellStyle name="Title 2 2 8 2 30" xfId="51456"/>
    <cellStyle name="Title 2 2 8 2 31" xfId="51457"/>
    <cellStyle name="Title 2 2 8 2 32" xfId="51458"/>
    <cellStyle name="Title 2 2 8 2 33" xfId="51459"/>
    <cellStyle name="Title 2 2 8 2 34" xfId="51460"/>
    <cellStyle name="Title 2 2 8 2 35" xfId="51461"/>
    <cellStyle name="Title 2 2 8 2 36" xfId="51462"/>
    <cellStyle name="Title 2 2 8 2 37" xfId="51463"/>
    <cellStyle name="Title 2 2 8 2 38" xfId="51464"/>
    <cellStyle name="Title 2 2 8 2 39" xfId="51465"/>
    <cellStyle name="Title 2 2 8 2 4" xfId="51466"/>
    <cellStyle name="Title 2 2 8 2 40" xfId="51467"/>
    <cellStyle name="Title 2 2 8 2 41" xfId="51468"/>
    <cellStyle name="Title 2 2 8 2 42" xfId="51469"/>
    <cellStyle name="Title 2 2 8 2 43" xfId="51470"/>
    <cellStyle name="Title 2 2 8 2 44" xfId="51471"/>
    <cellStyle name="Title 2 2 8 2 45" xfId="51472"/>
    <cellStyle name="Title 2 2 8 2 46" xfId="51473"/>
    <cellStyle name="Title 2 2 8 2 47" xfId="51474"/>
    <cellStyle name="Title 2 2 8 2 48" xfId="51475"/>
    <cellStyle name="Title 2 2 8 2 49" xfId="51476"/>
    <cellStyle name="Title 2 2 8 2 5" xfId="51477"/>
    <cellStyle name="Title 2 2 8 2 50" xfId="51478"/>
    <cellStyle name="Title 2 2 8 2 51" xfId="51479"/>
    <cellStyle name="Title 2 2 8 2 52" xfId="51480"/>
    <cellStyle name="Title 2 2 8 2 53" xfId="51481"/>
    <cellStyle name="Title 2 2 8 2 54" xfId="51482"/>
    <cellStyle name="Title 2 2 8 2 55" xfId="51483"/>
    <cellStyle name="Title 2 2 8 2 56" xfId="51484"/>
    <cellStyle name="Title 2 2 8 2 57" xfId="51485"/>
    <cellStyle name="Title 2 2 8 2 58" xfId="51486"/>
    <cellStyle name="Title 2 2 8 2 59" xfId="51487"/>
    <cellStyle name="Title 2 2 8 2 6" xfId="51488"/>
    <cellStyle name="Title 2 2 8 2 60" xfId="51489"/>
    <cellStyle name="Title 2 2 8 2 61" xfId="51490"/>
    <cellStyle name="Title 2 2 8 2 62" xfId="51491"/>
    <cellStyle name="Title 2 2 8 2 63" xfId="51492"/>
    <cellStyle name="Title 2 2 8 2 64" xfId="51493"/>
    <cellStyle name="Title 2 2 8 2 65" xfId="51494"/>
    <cellStyle name="Title 2 2 8 2 66" xfId="51495"/>
    <cellStyle name="Title 2 2 8 2 67" xfId="51496"/>
    <cellStyle name="Title 2 2 8 2 68" xfId="51497"/>
    <cellStyle name="Title 2 2 8 2 69" xfId="51498"/>
    <cellStyle name="Title 2 2 8 2 7" xfId="51499"/>
    <cellStyle name="Title 2 2 8 2 70" xfId="51500"/>
    <cellStyle name="Title 2 2 8 2 71" xfId="51501"/>
    <cellStyle name="Title 2 2 8 2 72" xfId="51502"/>
    <cellStyle name="Title 2 2 8 2 73" xfId="51503"/>
    <cellStyle name="Title 2 2 8 2 74" xfId="51504"/>
    <cellStyle name="Title 2 2 8 2 75" xfId="51505"/>
    <cellStyle name="Title 2 2 8 2 76" xfId="51506"/>
    <cellStyle name="Title 2 2 8 2 77" xfId="51507"/>
    <cellStyle name="Title 2 2 8 2 78" xfId="51508"/>
    <cellStyle name="Title 2 2 8 2 79" xfId="51509"/>
    <cellStyle name="Title 2 2 8 2 8" xfId="51510"/>
    <cellStyle name="Title 2 2 8 2 80" xfId="51511"/>
    <cellStyle name="Title 2 2 8 2 81" xfId="51512"/>
    <cellStyle name="Title 2 2 8 2 82" xfId="51513"/>
    <cellStyle name="Title 2 2 8 2 83" xfId="51514"/>
    <cellStyle name="Title 2 2 8 2 84" xfId="51515"/>
    <cellStyle name="Title 2 2 8 2 85" xfId="51516"/>
    <cellStyle name="Title 2 2 8 2 86" xfId="51517"/>
    <cellStyle name="Title 2 2 8 2 87" xfId="51518"/>
    <cellStyle name="Title 2 2 8 2 88" xfId="51519"/>
    <cellStyle name="Title 2 2 8 2 89" xfId="51520"/>
    <cellStyle name="Title 2 2 8 2 9" xfId="51521"/>
    <cellStyle name="Title 2 2 8 2 90" xfId="51522"/>
    <cellStyle name="Title 2 2 8 2 91" xfId="51523"/>
    <cellStyle name="Title 2 2 8 2 92" xfId="51524"/>
    <cellStyle name="Title 2 2 8 2 93" xfId="51525"/>
    <cellStyle name="Title 2 2 8 2 94" xfId="51526"/>
    <cellStyle name="Title 2 2 8 2 95" xfId="51527"/>
    <cellStyle name="Title 2 2 8 2 96" xfId="51528"/>
    <cellStyle name="Title 2 2 8 2 97" xfId="51529"/>
    <cellStyle name="Title 2 2 8 2 98" xfId="51530"/>
    <cellStyle name="Title 2 2 8 20" xfId="51531"/>
    <cellStyle name="Title 2 2 8 21" xfId="51532"/>
    <cellStyle name="Title 2 2 8 22" xfId="51533"/>
    <cellStyle name="Title 2 2 8 23" xfId="51534"/>
    <cellStyle name="Title 2 2 8 24" xfId="51535"/>
    <cellStyle name="Title 2 2 8 25" xfId="51536"/>
    <cellStyle name="Title 2 2 8 25 2" xfId="51537"/>
    <cellStyle name="Title 2 2 8 26" xfId="51538"/>
    <cellStyle name="Title 2 2 8 27" xfId="51539"/>
    <cellStyle name="Title 2 2 8 28" xfId="51540"/>
    <cellStyle name="Title 2 2 8 29" xfId="51541"/>
    <cellStyle name="Title 2 2 8 3" xfId="51542"/>
    <cellStyle name="Title 2 2 8 30" xfId="51543"/>
    <cellStyle name="Title 2 2 8 31" xfId="51544"/>
    <cellStyle name="Title 2 2 8 32" xfId="51545"/>
    <cellStyle name="Title 2 2 8 33" xfId="51546"/>
    <cellStyle name="Title 2 2 8 34" xfId="51547"/>
    <cellStyle name="Title 2 2 8 35" xfId="51548"/>
    <cellStyle name="Title 2 2 8 36" xfId="51549"/>
    <cellStyle name="Title 2 2 8 37" xfId="51550"/>
    <cellStyle name="Title 2 2 8 38" xfId="51551"/>
    <cellStyle name="Title 2 2 8 39" xfId="51552"/>
    <cellStyle name="Title 2 2 8 4" xfId="51553"/>
    <cellStyle name="Title 2 2 8 4 10" xfId="51554"/>
    <cellStyle name="Title 2 2 8 4 11" xfId="51555"/>
    <cellStyle name="Title 2 2 8 4 12" xfId="51556"/>
    <cellStyle name="Title 2 2 8 4 13" xfId="51557"/>
    <cellStyle name="Title 2 2 8 4 14" xfId="51558"/>
    <cellStyle name="Title 2 2 8 4 15" xfId="51559"/>
    <cellStyle name="Title 2 2 8 4 16" xfId="51560"/>
    <cellStyle name="Title 2 2 8 4 17" xfId="51561"/>
    <cellStyle name="Title 2 2 8 4 18" xfId="51562"/>
    <cellStyle name="Title 2 2 8 4 19" xfId="51563"/>
    <cellStyle name="Title 2 2 8 4 2" xfId="51564"/>
    <cellStyle name="Title 2 2 8 4 2 10" xfId="51565"/>
    <cellStyle name="Title 2 2 8 4 2 11" xfId="51566"/>
    <cellStyle name="Title 2 2 8 4 2 12" xfId="51567"/>
    <cellStyle name="Title 2 2 8 4 2 13" xfId="51568"/>
    <cellStyle name="Title 2 2 8 4 2 14" xfId="51569"/>
    <cellStyle name="Title 2 2 8 4 2 15" xfId="51570"/>
    <cellStyle name="Title 2 2 8 4 2 16" xfId="51571"/>
    <cellStyle name="Title 2 2 8 4 2 17" xfId="51572"/>
    <cellStyle name="Title 2 2 8 4 2 18" xfId="51573"/>
    <cellStyle name="Title 2 2 8 4 2 19" xfId="51574"/>
    <cellStyle name="Title 2 2 8 4 2 2" xfId="51575"/>
    <cellStyle name="Title 2 2 8 4 2 2 2" xfId="51576"/>
    <cellStyle name="Title 2 2 8 4 2 20" xfId="51577"/>
    <cellStyle name="Title 2 2 8 4 2 21" xfId="51578"/>
    <cellStyle name="Title 2 2 8 4 2 22" xfId="51579"/>
    <cellStyle name="Title 2 2 8 4 2 23" xfId="51580"/>
    <cellStyle name="Title 2 2 8 4 2 24" xfId="51581"/>
    <cellStyle name="Title 2 2 8 4 2 25" xfId="51582"/>
    <cellStyle name="Title 2 2 8 4 2 26" xfId="51583"/>
    <cellStyle name="Title 2 2 8 4 2 27" xfId="51584"/>
    <cellStyle name="Title 2 2 8 4 2 28" xfId="51585"/>
    <cellStyle name="Title 2 2 8 4 2 29" xfId="51586"/>
    <cellStyle name="Title 2 2 8 4 2 3" xfId="51587"/>
    <cellStyle name="Title 2 2 8 4 2 30" xfId="51588"/>
    <cellStyle name="Title 2 2 8 4 2 31" xfId="51589"/>
    <cellStyle name="Title 2 2 8 4 2 32" xfId="51590"/>
    <cellStyle name="Title 2 2 8 4 2 33" xfId="51591"/>
    <cellStyle name="Title 2 2 8 4 2 34" xfId="51592"/>
    <cellStyle name="Title 2 2 8 4 2 35" xfId="51593"/>
    <cellStyle name="Title 2 2 8 4 2 36" xfId="51594"/>
    <cellStyle name="Title 2 2 8 4 2 37" xfId="51595"/>
    <cellStyle name="Title 2 2 8 4 2 38" xfId="51596"/>
    <cellStyle name="Title 2 2 8 4 2 39" xfId="51597"/>
    <cellStyle name="Title 2 2 8 4 2 4" xfId="51598"/>
    <cellStyle name="Title 2 2 8 4 2 40" xfId="51599"/>
    <cellStyle name="Title 2 2 8 4 2 41" xfId="51600"/>
    <cellStyle name="Title 2 2 8 4 2 42" xfId="51601"/>
    <cellStyle name="Title 2 2 8 4 2 43" xfId="51602"/>
    <cellStyle name="Title 2 2 8 4 2 44" xfId="51603"/>
    <cellStyle name="Title 2 2 8 4 2 45" xfId="51604"/>
    <cellStyle name="Title 2 2 8 4 2 46" xfId="51605"/>
    <cellStyle name="Title 2 2 8 4 2 47" xfId="51606"/>
    <cellStyle name="Title 2 2 8 4 2 48" xfId="51607"/>
    <cellStyle name="Title 2 2 8 4 2 49" xfId="51608"/>
    <cellStyle name="Title 2 2 8 4 2 5" xfId="51609"/>
    <cellStyle name="Title 2 2 8 4 2 50" xfId="51610"/>
    <cellStyle name="Title 2 2 8 4 2 51" xfId="51611"/>
    <cellStyle name="Title 2 2 8 4 2 52" xfId="51612"/>
    <cellStyle name="Title 2 2 8 4 2 53" xfId="51613"/>
    <cellStyle name="Title 2 2 8 4 2 54" xfId="51614"/>
    <cellStyle name="Title 2 2 8 4 2 55" xfId="51615"/>
    <cellStyle name="Title 2 2 8 4 2 56" xfId="51616"/>
    <cellStyle name="Title 2 2 8 4 2 57" xfId="51617"/>
    <cellStyle name="Title 2 2 8 4 2 58" xfId="51618"/>
    <cellStyle name="Title 2 2 8 4 2 59" xfId="51619"/>
    <cellStyle name="Title 2 2 8 4 2 6" xfId="51620"/>
    <cellStyle name="Title 2 2 8 4 2 60" xfId="51621"/>
    <cellStyle name="Title 2 2 8 4 2 61" xfId="51622"/>
    <cellStyle name="Title 2 2 8 4 2 62" xfId="51623"/>
    <cellStyle name="Title 2 2 8 4 2 63" xfId="51624"/>
    <cellStyle name="Title 2 2 8 4 2 64" xfId="51625"/>
    <cellStyle name="Title 2 2 8 4 2 65" xfId="51626"/>
    <cellStyle name="Title 2 2 8 4 2 66" xfId="51627"/>
    <cellStyle name="Title 2 2 8 4 2 67" xfId="51628"/>
    <cellStyle name="Title 2 2 8 4 2 68" xfId="51629"/>
    <cellStyle name="Title 2 2 8 4 2 69" xfId="51630"/>
    <cellStyle name="Title 2 2 8 4 2 7" xfId="51631"/>
    <cellStyle name="Title 2 2 8 4 2 70" xfId="51632"/>
    <cellStyle name="Title 2 2 8 4 2 71" xfId="51633"/>
    <cellStyle name="Title 2 2 8 4 2 72" xfId="51634"/>
    <cellStyle name="Title 2 2 8 4 2 73" xfId="51635"/>
    <cellStyle name="Title 2 2 8 4 2 74" xfId="51636"/>
    <cellStyle name="Title 2 2 8 4 2 8" xfId="51637"/>
    <cellStyle name="Title 2 2 8 4 2 9" xfId="51638"/>
    <cellStyle name="Title 2 2 8 4 20" xfId="51639"/>
    <cellStyle name="Title 2 2 8 4 21" xfId="51640"/>
    <cellStyle name="Title 2 2 8 4 22" xfId="51641"/>
    <cellStyle name="Title 2 2 8 4 23" xfId="51642"/>
    <cellStyle name="Title 2 2 8 4 24" xfId="51643"/>
    <cellStyle name="Title 2 2 8 4 25" xfId="51644"/>
    <cellStyle name="Title 2 2 8 4 26" xfId="51645"/>
    <cellStyle name="Title 2 2 8 4 27" xfId="51646"/>
    <cellStyle name="Title 2 2 8 4 28" xfId="51647"/>
    <cellStyle name="Title 2 2 8 4 29" xfId="51648"/>
    <cellStyle name="Title 2 2 8 4 3" xfId="51649"/>
    <cellStyle name="Title 2 2 8 4 3 2" xfId="51650"/>
    <cellStyle name="Title 2 2 8 4 30" xfId="51651"/>
    <cellStyle name="Title 2 2 8 4 31" xfId="51652"/>
    <cellStyle name="Title 2 2 8 4 32" xfId="51653"/>
    <cellStyle name="Title 2 2 8 4 33" xfId="51654"/>
    <cellStyle name="Title 2 2 8 4 34" xfId="51655"/>
    <cellStyle name="Title 2 2 8 4 35" xfId="51656"/>
    <cellStyle name="Title 2 2 8 4 36" xfId="51657"/>
    <cellStyle name="Title 2 2 8 4 37" xfId="51658"/>
    <cellStyle name="Title 2 2 8 4 38" xfId="51659"/>
    <cellStyle name="Title 2 2 8 4 39" xfId="51660"/>
    <cellStyle name="Title 2 2 8 4 4" xfId="51661"/>
    <cellStyle name="Title 2 2 8 4 40" xfId="51662"/>
    <cellStyle name="Title 2 2 8 4 41" xfId="51663"/>
    <cellStyle name="Title 2 2 8 4 42" xfId="51664"/>
    <cellStyle name="Title 2 2 8 4 43" xfId="51665"/>
    <cellStyle name="Title 2 2 8 4 44" xfId="51666"/>
    <cellStyle name="Title 2 2 8 4 45" xfId="51667"/>
    <cellStyle name="Title 2 2 8 4 46" xfId="51668"/>
    <cellStyle name="Title 2 2 8 4 47" xfId="51669"/>
    <cellStyle name="Title 2 2 8 4 48" xfId="51670"/>
    <cellStyle name="Title 2 2 8 4 49" xfId="51671"/>
    <cellStyle name="Title 2 2 8 4 5" xfId="51672"/>
    <cellStyle name="Title 2 2 8 4 50" xfId="51673"/>
    <cellStyle name="Title 2 2 8 4 51" xfId="51674"/>
    <cellStyle name="Title 2 2 8 4 52" xfId="51675"/>
    <cellStyle name="Title 2 2 8 4 53" xfId="51676"/>
    <cellStyle name="Title 2 2 8 4 54" xfId="51677"/>
    <cellStyle name="Title 2 2 8 4 55" xfId="51678"/>
    <cellStyle name="Title 2 2 8 4 56" xfId="51679"/>
    <cellStyle name="Title 2 2 8 4 57" xfId="51680"/>
    <cellStyle name="Title 2 2 8 4 58" xfId="51681"/>
    <cellStyle name="Title 2 2 8 4 59" xfId="51682"/>
    <cellStyle name="Title 2 2 8 4 6" xfId="51683"/>
    <cellStyle name="Title 2 2 8 4 60" xfId="51684"/>
    <cellStyle name="Title 2 2 8 4 61" xfId="51685"/>
    <cellStyle name="Title 2 2 8 4 62" xfId="51686"/>
    <cellStyle name="Title 2 2 8 4 63" xfId="51687"/>
    <cellStyle name="Title 2 2 8 4 64" xfId="51688"/>
    <cellStyle name="Title 2 2 8 4 65" xfId="51689"/>
    <cellStyle name="Title 2 2 8 4 66" xfId="51690"/>
    <cellStyle name="Title 2 2 8 4 67" xfId="51691"/>
    <cellStyle name="Title 2 2 8 4 68" xfId="51692"/>
    <cellStyle name="Title 2 2 8 4 69" xfId="51693"/>
    <cellStyle name="Title 2 2 8 4 7" xfId="51694"/>
    <cellStyle name="Title 2 2 8 4 70" xfId="51695"/>
    <cellStyle name="Title 2 2 8 4 71" xfId="51696"/>
    <cellStyle name="Title 2 2 8 4 72" xfId="51697"/>
    <cellStyle name="Title 2 2 8 4 73" xfId="51698"/>
    <cellStyle name="Title 2 2 8 4 74" xfId="51699"/>
    <cellStyle name="Title 2 2 8 4 8" xfId="51700"/>
    <cellStyle name="Title 2 2 8 4 9" xfId="51701"/>
    <cellStyle name="Title 2 2 8 40" xfId="51702"/>
    <cellStyle name="Title 2 2 8 41" xfId="51703"/>
    <cellStyle name="Title 2 2 8 42" xfId="51704"/>
    <cellStyle name="Title 2 2 8 43" xfId="51705"/>
    <cellStyle name="Title 2 2 8 44" xfId="51706"/>
    <cellStyle name="Title 2 2 8 45" xfId="51707"/>
    <cellStyle name="Title 2 2 8 46" xfId="51708"/>
    <cellStyle name="Title 2 2 8 47" xfId="51709"/>
    <cellStyle name="Title 2 2 8 48" xfId="51710"/>
    <cellStyle name="Title 2 2 8 49" xfId="51711"/>
    <cellStyle name="Title 2 2 8 5" xfId="51712"/>
    <cellStyle name="Title 2 2 8 50" xfId="51713"/>
    <cellStyle name="Title 2 2 8 51" xfId="51714"/>
    <cellStyle name="Title 2 2 8 52" xfId="51715"/>
    <cellStyle name="Title 2 2 8 53" xfId="51716"/>
    <cellStyle name="Title 2 2 8 54" xfId="51717"/>
    <cellStyle name="Title 2 2 8 55" xfId="51718"/>
    <cellStyle name="Title 2 2 8 56" xfId="51719"/>
    <cellStyle name="Title 2 2 8 57" xfId="51720"/>
    <cellStyle name="Title 2 2 8 58" xfId="51721"/>
    <cellStyle name="Title 2 2 8 59" xfId="51722"/>
    <cellStyle name="Title 2 2 8 6" xfId="51723"/>
    <cellStyle name="Title 2 2 8 60" xfId="51724"/>
    <cellStyle name="Title 2 2 8 61" xfId="51725"/>
    <cellStyle name="Title 2 2 8 62" xfId="51726"/>
    <cellStyle name="Title 2 2 8 63" xfId="51727"/>
    <cellStyle name="Title 2 2 8 64" xfId="51728"/>
    <cellStyle name="Title 2 2 8 65" xfId="51729"/>
    <cellStyle name="Title 2 2 8 66" xfId="51730"/>
    <cellStyle name="Title 2 2 8 67" xfId="51731"/>
    <cellStyle name="Title 2 2 8 68" xfId="51732"/>
    <cellStyle name="Title 2 2 8 69" xfId="51733"/>
    <cellStyle name="Title 2 2 8 7" xfId="51734"/>
    <cellStyle name="Title 2 2 8 70" xfId="51735"/>
    <cellStyle name="Title 2 2 8 71" xfId="51736"/>
    <cellStyle name="Title 2 2 8 72" xfId="51737"/>
    <cellStyle name="Title 2 2 8 73" xfId="51738"/>
    <cellStyle name="Title 2 2 8 74" xfId="51739"/>
    <cellStyle name="Title 2 2 8 75" xfId="51740"/>
    <cellStyle name="Title 2 2 8 76" xfId="51741"/>
    <cellStyle name="Title 2 2 8 77" xfId="51742"/>
    <cellStyle name="Title 2 2 8 78" xfId="51743"/>
    <cellStyle name="Title 2 2 8 79" xfId="51744"/>
    <cellStyle name="Title 2 2 8 8" xfId="51745"/>
    <cellStyle name="Title 2 2 8 80" xfId="51746"/>
    <cellStyle name="Title 2 2 8 81" xfId="51747"/>
    <cellStyle name="Title 2 2 8 82" xfId="51748"/>
    <cellStyle name="Title 2 2 8 83" xfId="51749"/>
    <cellStyle name="Title 2 2 8 84" xfId="51750"/>
    <cellStyle name="Title 2 2 8 85" xfId="51751"/>
    <cellStyle name="Title 2 2 8 86" xfId="51752"/>
    <cellStyle name="Title 2 2 8 87" xfId="51753"/>
    <cellStyle name="Title 2 2 8 88" xfId="51754"/>
    <cellStyle name="Title 2 2 8 89" xfId="51755"/>
    <cellStyle name="Title 2 2 8 9" xfId="51756"/>
    <cellStyle name="Title 2 2 8 90" xfId="51757"/>
    <cellStyle name="Title 2 2 8 91" xfId="51758"/>
    <cellStyle name="Title 2 2 8 92" xfId="51759"/>
    <cellStyle name="Title 2 2 8 93" xfId="51760"/>
    <cellStyle name="Title 2 2 8 94" xfId="51761"/>
    <cellStyle name="Title 2 2 8 95" xfId="51762"/>
    <cellStyle name="Title 2 2 8 96" xfId="51763"/>
    <cellStyle name="Title 2 2 8 97" xfId="51764"/>
    <cellStyle name="Title 2 2 8 98" xfId="51765"/>
    <cellStyle name="Title 2 2 8 99" xfId="51766"/>
    <cellStyle name="Title 2 2 80" xfId="51767"/>
    <cellStyle name="Title 2 2 81" xfId="51768"/>
    <cellStyle name="Title 2 2 82" xfId="51769"/>
    <cellStyle name="Title 2 2 83" xfId="51770"/>
    <cellStyle name="Title 2 2 84" xfId="51771"/>
    <cellStyle name="Title 2 2 85" xfId="51772"/>
    <cellStyle name="Title 2 2 86" xfId="51773"/>
    <cellStyle name="Title 2 2 87" xfId="51774"/>
    <cellStyle name="Title 2 2 88" xfId="51775"/>
    <cellStyle name="Title 2 2 89" xfId="51776"/>
    <cellStyle name="Title 2 2 9" xfId="51777"/>
    <cellStyle name="Title 2 2 9 10" xfId="51778"/>
    <cellStyle name="Title 2 2 9 10 2" xfId="51779"/>
    <cellStyle name="Title 2 2 9 100" xfId="51780"/>
    <cellStyle name="Title 2 2 9 101" xfId="51781"/>
    <cellStyle name="Title 2 2 9 102" xfId="51782"/>
    <cellStyle name="Title 2 2 9 103" xfId="51783"/>
    <cellStyle name="Title 2 2 9 104" xfId="51784"/>
    <cellStyle name="Title 2 2 9 105" xfId="51785"/>
    <cellStyle name="Title 2 2 9 106" xfId="51786"/>
    <cellStyle name="Title 2 2 9 107" xfId="51787"/>
    <cellStyle name="Title 2 2 9 108" xfId="51788"/>
    <cellStyle name="Title 2 2 9 109" xfId="51789"/>
    <cellStyle name="Title 2 2 9 11" xfId="51790"/>
    <cellStyle name="Title 2 2 9 11 2" xfId="51791"/>
    <cellStyle name="Title 2 2 9 12" xfId="51792"/>
    <cellStyle name="Title 2 2 9 12 2" xfId="51793"/>
    <cellStyle name="Title 2 2 9 13" xfId="51794"/>
    <cellStyle name="Title 2 2 9 13 2" xfId="51795"/>
    <cellStyle name="Title 2 2 9 14" xfId="51796"/>
    <cellStyle name="Title 2 2 9 14 2" xfId="51797"/>
    <cellStyle name="Title 2 2 9 15" xfId="51798"/>
    <cellStyle name="Title 2 2 9 15 2" xfId="51799"/>
    <cellStyle name="Title 2 2 9 16" xfId="51800"/>
    <cellStyle name="Title 2 2 9 16 2" xfId="51801"/>
    <cellStyle name="Title 2 2 9 17" xfId="51802"/>
    <cellStyle name="Title 2 2 9 17 2" xfId="51803"/>
    <cellStyle name="Title 2 2 9 18" xfId="51804"/>
    <cellStyle name="Title 2 2 9 18 2" xfId="51805"/>
    <cellStyle name="Title 2 2 9 19" xfId="51806"/>
    <cellStyle name="Title 2 2 9 19 2" xfId="51807"/>
    <cellStyle name="Title 2 2 9 2" xfId="51808"/>
    <cellStyle name="Title 2 2 9 2 10" xfId="51809"/>
    <cellStyle name="Title 2 2 9 2 11" xfId="51810"/>
    <cellStyle name="Title 2 2 9 2 12" xfId="51811"/>
    <cellStyle name="Title 2 2 9 2 13" xfId="51812"/>
    <cellStyle name="Title 2 2 9 2 14" xfId="51813"/>
    <cellStyle name="Title 2 2 9 2 15" xfId="51814"/>
    <cellStyle name="Title 2 2 9 2 16" xfId="51815"/>
    <cellStyle name="Title 2 2 9 2 17" xfId="51816"/>
    <cellStyle name="Title 2 2 9 2 18" xfId="51817"/>
    <cellStyle name="Title 2 2 9 2 19" xfId="51818"/>
    <cellStyle name="Title 2 2 9 2 2" xfId="51819"/>
    <cellStyle name="Title 2 2 9 2 2 10" xfId="51820"/>
    <cellStyle name="Title 2 2 9 2 2 11" xfId="51821"/>
    <cellStyle name="Title 2 2 9 2 2 12" xfId="51822"/>
    <cellStyle name="Title 2 2 9 2 2 13" xfId="51823"/>
    <cellStyle name="Title 2 2 9 2 2 14" xfId="51824"/>
    <cellStyle name="Title 2 2 9 2 2 15" xfId="51825"/>
    <cellStyle name="Title 2 2 9 2 2 16" xfId="51826"/>
    <cellStyle name="Title 2 2 9 2 2 17" xfId="51827"/>
    <cellStyle name="Title 2 2 9 2 2 18" xfId="51828"/>
    <cellStyle name="Title 2 2 9 2 2 19" xfId="51829"/>
    <cellStyle name="Title 2 2 9 2 2 2" xfId="51830"/>
    <cellStyle name="Title 2 2 9 2 2 2 10" xfId="51831"/>
    <cellStyle name="Title 2 2 9 2 2 2 11" xfId="51832"/>
    <cellStyle name="Title 2 2 9 2 2 2 12" xfId="51833"/>
    <cellStyle name="Title 2 2 9 2 2 2 13" xfId="51834"/>
    <cellStyle name="Title 2 2 9 2 2 2 14" xfId="51835"/>
    <cellStyle name="Title 2 2 9 2 2 2 15" xfId="51836"/>
    <cellStyle name="Title 2 2 9 2 2 2 16" xfId="51837"/>
    <cellStyle name="Title 2 2 9 2 2 2 17" xfId="51838"/>
    <cellStyle name="Title 2 2 9 2 2 2 18" xfId="51839"/>
    <cellStyle name="Title 2 2 9 2 2 2 19" xfId="51840"/>
    <cellStyle name="Title 2 2 9 2 2 2 2" xfId="51841"/>
    <cellStyle name="Title 2 2 9 2 2 2 2 10" xfId="51842"/>
    <cellStyle name="Title 2 2 9 2 2 2 2 11" xfId="51843"/>
    <cellStyle name="Title 2 2 9 2 2 2 2 12" xfId="51844"/>
    <cellStyle name="Title 2 2 9 2 2 2 2 13" xfId="51845"/>
    <cellStyle name="Title 2 2 9 2 2 2 2 14" xfId="51846"/>
    <cellStyle name="Title 2 2 9 2 2 2 2 15" xfId="51847"/>
    <cellStyle name="Title 2 2 9 2 2 2 2 16" xfId="51848"/>
    <cellStyle name="Title 2 2 9 2 2 2 2 17" xfId="51849"/>
    <cellStyle name="Title 2 2 9 2 2 2 2 18" xfId="51850"/>
    <cellStyle name="Title 2 2 9 2 2 2 2 19" xfId="51851"/>
    <cellStyle name="Title 2 2 9 2 2 2 2 2" xfId="51852"/>
    <cellStyle name="Title 2 2 9 2 2 2 2 2 2" xfId="51853"/>
    <cellStyle name="Title 2 2 9 2 2 2 2 20" xfId="51854"/>
    <cellStyle name="Title 2 2 9 2 2 2 2 21" xfId="51855"/>
    <cellStyle name="Title 2 2 9 2 2 2 2 22" xfId="51856"/>
    <cellStyle name="Title 2 2 9 2 2 2 2 23" xfId="51857"/>
    <cellStyle name="Title 2 2 9 2 2 2 2 24" xfId="51858"/>
    <cellStyle name="Title 2 2 9 2 2 2 2 25" xfId="51859"/>
    <cellStyle name="Title 2 2 9 2 2 2 2 26" xfId="51860"/>
    <cellStyle name="Title 2 2 9 2 2 2 2 27" xfId="51861"/>
    <cellStyle name="Title 2 2 9 2 2 2 2 28" xfId="51862"/>
    <cellStyle name="Title 2 2 9 2 2 2 2 29" xfId="51863"/>
    <cellStyle name="Title 2 2 9 2 2 2 2 3" xfId="51864"/>
    <cellStyle name="Title 2 2 9 2 2 2 2 30" xfId="51865"/>
    <cellStyle name="Title 2 2 9 2 2 2 2 31" xfId="51866"/>
    <cellStyle name="Title 2 2 9 2 2 2 2 32" xfId="51867"/>
    <cellStyle name="Title 2 2 9 2 2 2 2 33" xfId="51868"/>
    <cellStyle name="Title 2 2 9 2 2 2 2 34" xfId="51869"/>
    <cellStyle name="Title 2 2 9 2 2 2 2 35" xfId="51870"/>
    <cellStyle name="Title 2 2 9 2 2 2 2 36" xfId="51871"/>
    <cellStyle name="Title 2 2 9 2 2 2 2 37" xfId="51872"/>
    <cellStyle name="Title 2 2 9 2 2 2 2 38" xfId="51873"/>
    <cellStyle name="Title 2 2 9 2 2 2 2 39" xfId="51874"/>
    <cellStyle name="Title 2 2 9 2 2 2 2 4" xfId="51875"/>
    <cellStyle name="Title 2 2 9 2 2 2 2 40" xfId="51876"/>
    <cellStyle name="Title 2 2 9 2 2 2 2 41" xfId="51877"/>
    <cellStyle name="Title 2 2 9 2 2 2 2 42" xfId="51878"/>
    <cellStyle name="Title 2 2 9 2 2 2 2 43" xfId="51879"/>
    <cellStyle name="Title 2 2 9 2 2 2 2 44" xfId="51880"/>
    <cellStyle name="Title 2 2 9 2 2 2 2 45" xfId="51881"/>
    <cellStyle name="Title 2 2 9 2 2 2 2 46" xfId="51882"/>
    <cellStyle name="Title 2 2 9 2 2 2 2 47" xfId="51883"/>
    <cellStyle name="Title 2 2 9 2 2 2 2 48" xfId="51884"/>
    <cellStyle name="Title 2 2 9 2 2 2 2 49" xfId="51885"/>
    <cellStyle name="Title 2 2 9 2 2 2 2 5" xfId="51886"/>
    <cellStyle name="Title 2 2 9 2 2 2 2 50" xfId="51887"/>
    <cellStyle name="Title 2 2 9 2 2 2 2 51" xfId="51888"/>
    <cellStyle name="Title 2 2 9 2 2 2 2 52" xfId="51889"/>
    <cellStyle name="Title 2 2 9 2 2 2 2 53" xfId="51890"/>
    <cellStyle name="Title 2 2 9 2 2 2 2 54" xfId="51891"/>
    <cellStyle name="Title 2 2 9 2 2 2 2 55" xfId="51892"/>
    <cellStyle name="Title 2 2 9 2 2 2 2 56" xfId="51893"/>
    <cellStyle name="Title 2 2 9 2 2 2 2 57" xfId="51894"/>
    <cellStyle name="Title 2 2 9 2 2 2 2 58" xfId="51895"/>
    <cellStyle name="Title 2 2 9 2 2 2 2 59" xfId="51896"/>
    <cellStyle name="Title 2 2 9 2 2 2 2 6" xfId="51897"/>
    <cellStyle name="Title 2 2 9 2 2 2 2 60" xfId="51898"/>
    <cellStyle name="Title 2 2 9 2 2 2 2 61" xfId="51899"/>
    <cellStyle name="Title 2 2 9 2 2 2 2 62" xfId="51900"/>
    <cellStyle name="Title 2 2 9 2 2 2 2 63" xfId="51901"/>
    <cellStyle name="Title 2 2 9 2 2 2 2 64" xfId="51902"/>
    <cellStyle name="Title 2 2 9 2 2 2 2 65" xfId="51903"/>
    <cellStyle name="Title 2 2 9 2 2 2 2 66" xfId="51904"/>
    <cellStyle name="Title 2 2 9 2 2 2 2 67" xfId="51905"/>
    <cellStyle name="Title 2 2 9 2 2 2 2 68" xfId="51906"/>
    <cellStyle name="Title 2 2 9 2 2 2 2 69" xfId="51907"/>
    <cellStyle name="Title 2 2 9 2 2 2 2 7" xfId="51908"/>
    <cellStyle name="Title 2 2 9 2 2 2 2 70" xfId="51909"/>
    <cellStyle name="Title 2 2 9 2 2 2 2 71" xfId="51910"/>
    <cellStyle name="Title 2 2 9 2 2 2 2 72" xfId="51911"/>
    <cellStyle name="Title 2 2 9 2 2 2 2 73" xfId="51912"/>
    <cellStyle name="Title 2 2 9 2 2 2 2 74" xfId="51913"/>
    <cellStyle name="Title 2 2 9 2 2 2 2 8" xfId="51914"/>
    <cellStyle name="Title 2 2 9 2 2 2 2 9" xfId="51915"/>
    <cellStyle name="Title 2 2 9 2 2 2 20" xfId="51916"/>
    <cellStyle name="Title 2 2 9 2 2 2 21" xfId="51917"/>
    <cellStyle name="Title 2 2 9 2 2 2 22" xfId="51918"/>
    <cellStyle name="Title 2 2 9 2 2 2 23" xfId="51919"/>
    <cellStyle name="Title 2 2 9 2 2 2 24" xfId="51920"/>
    <cellStyle name="Title 2 2 9 2 2 2 25" xfId="51921"/>
    <cellStyle name="Title 2 2 9 2 2 2 26" xfId="51922"/>
    <cellStyle name="Title 2 2 9 2 2 2 27" xfId="51923"/>
    <cellStyle name="Title 2 2 9 2 2 2 28" xfId="51924"/>
    <cellStyle name="Title 2 2 9 2 2 2 29" xfId="51925"/>
    <cellStyle name="Title 2 2 9 2 2 2 3" xfId="51926"/>
    <cellStyle name="Title 2 2 9 2 2 2 3 2" xfId="51927"/>
    <cellStyle name="Title 2 2 9 2 2 2 30" xfId="51928"/>
    <cellStyle name="Title 2 2 9 2 2 2 31" xfId="51929"/>
    <cellStyle name="Title 2 2 9 2 2 2 32" xfId="51930"/>
    <cellStyle name="Title 2 2 9 2 2 2 33" xfId="51931"/>
    <cellStyle name="Title 2 2 9 2 2 2 34" xfId="51932"/>
    <cellStyle name="Title 2 2 9 2 2 2 35" xfId="51933"/>
    <cellStyle name="Title 2 2 9 2 2 2 36" xfId="51934"/>
    <cellStyle name="Title 2 2 9 2 2 2 37" xfId="51935"/>
    <cellStyle name="Title 2 2 9 2 2 2 38" xfId="51936"/>
    <cellStyle name="Title 2 2 9 2 2 2 39" xfId="51937"/>
    <cellStyle name="Title 2 2 9 2 2 2 4" xfId="51938"/>
    <cellStyle name="Title 2 2 9 2 2 2 40" xfId="51939"/>
    <cellStyle name="Title 2 2 9 2 2 2 41" xfId="51940"/>
    <cellStyle name="Title 2 2 9 2 2 2 42" xfId="51941"/>
    <cellStyle name="Title 2 2 9 2 2 2 43" xfId="51942"/>
    <cellStyle name="Title 2 2 9 2 2 2 44" xfId="51943"/>
    <cellStyle name="Title 2 2 9 2 2 2 45" xfId="51944"/>
    <cellStyle name="Title 2 2 9 2 2 2 46" xfId="51945"/>
    <cellStyle name="Title 2 2 9 2 2 2 47" xfId="51946"/>
    <cellStyle name="Title 2 2 9 2 2 2 48" xfId="51947"/>
    <cellStyle name="Title 2 2 9 2 2 2 49" xfId="51948"/>
    <cellStyle name="Title 2 2 9 2 2 2 5" xfId="51949"/>
    <cellStyle name="Title 2 2 9 2 2 2 50" xfId="51950"/>
    <cellStyle name="Title 2 2 9 2 2 2 51" xfId="51951"/>
    <cellStyle name="Title 2 2 9 2 2 2 52" xfId="51952"/>
    <cellStyle name="Title 2 2 9 2 2 2 53" xfId="51953"/>
    <cellStyle name="Title 2 2 9 2 2 2 54" xfId="51954"/>
    <cellStyle name="Title 2 2 9 2 2 2 55" xfId="51955"/>
    <cellStyle name="Title 2 2 9 2 2 2 56" xfId="51956"/>
    <cellStyle name="Title 2 2 9 2 2 2 57" xfId="51957"/>
    <cellStyle name="Title 2 2 9 2 2 2 58" xfId="51958"/>
    <cellStyle name="Title 2 2 9 2 2 2 59" xfId="51959"/>
    <cellStyle name="Title 2 2 9 2 2 2 6" xfId="51960"/>
    <cellStyle name="Title 2 2 9 2 2 2 60" xfId="51961"/>
    <cellStyle name="Title 2 2 9 2 2 2 61" xfId="51962"/>
    <cellStyle name="Title 2 2 9 2 2 2 62" xfId="51963"/>
    <cellStyle name="Title 2 2 9 2 2 2 63" xfId="51964"/>
    <cellStyle name="Title 2 2 9 2 2 2 64" xfId="51965"/>
    <cellStyle name="Title 2 2 9 2 2 2 65" xfId="51966"/>
    <cellStyle name="Title 2 2 9 2 2 2 66" xfId="51967"/>
    <cellStyle name="Title 2 2 9 2 2 2 67" xfId="51968"/>
    <cellStyle name="Title 2 2 9 2 2 2 68" xfId="51969"/>
    <cellStyle name="Title 2 2 9 2 2 2 69" xfId="51970"/>
    <cellStyle name="Title 2 2 9 2 2 2 7" xfId="51971"/>
    <cellStyle name="Title 2 2 9 2 2 2 70" xfId="51972"/>
    <cellStyle name="Title 2 2 9 2 2 2 71" xfId="51973"/>
    <cellStyle name="Title 2 2 9 2 2 2 72" xfId="51974"/>
    <cellStyle name="Title 2 2 9 2 2 2 73" xfId="51975"/>
    <cellStyle name="Title 2 2 9 2 2 2 74" xfId="51976"/>
    <cellStyle name="Title 2 2 9 2 2 2 8" xfId="51977"/>
    <cellStyle name="Title 2 2 9 2 2 2 9" xfId="51978"/>
    <cellStyle name="Title 2 2 9 2 2 20" xfId="51979"/>
    <cellStyle name="Title 2 2 9 2 2 21" xfId="51980"/>
    <cellStyle name="Title 2 2 9 2 2 22" xfId="51981"/>
    <cellStyle name="Title 2 2 9 2 2 23" xfId="51982"/>
    <cellStyle name="Title 2 2 9 2 2 24" xfId="51983"/>
    <cellStyle name="Title 2 2 9 2 2 25" xfId="51984"/>
    <cellStyle name="Title 2 2 9 2 2 26" xfId="51985"/>
    <cellStyle name="Title 2 2 9 2 2 27" xfId="51986"/>
    <cellStyle name="Title 2 2 9 2 2 28" xfId="51987"/>
    <cellStyle name="Title 2 2 9 2 2 29" xfId="51988"/>
    <cellStyle name="Title 2 2 9 2 2 3" xfId="51989"/>
    <cellStyle name="Title 2 2 9 2 2 3 2" xfId="51990"/>
    <cellStyle name="Title 2 2 9 2 2 30" xfId="51991"/>
    <cellStyle name="Title 2 2 9 2 2 31" xfId="51992"/>
    <cellStyle name="Title 2 2 9 2 2 32" xfId="51993"/>
    <cellStyle name="Title 2 2 9 2 2 33" xfId="51994"/>
    <cellStyle name="Title 2 2 9 2 2 34" xfId="51995"/>
    <cellStyle name="Title 2 2 9 2 2 35" xfId="51996"/>
    <cellStyle name="Title 2 2 9 2 2 36" xfId="51997"/>
    <cellStyle name="Title 2 2 9 2 2 37" xfId="51998"/>
    <cellStyle name="Title 2 2 9 2 2 38" xfId="51999"/>
    <cellStyle name="Title 2 2 9 2 2 39" xfId="52000"/>
    <cellStyle name="Title 2 2 9 2 2 4" xfId="52001"/>
    <cellStyle name="Title 2 2 9 2 2 40" xfId="52002"/>
    <cellStyle name="Title 2 2 9 2 2 41" xfId="52003"/>
    <cellStyle name="Title 2 2 9 2 2 42" xfId="52004"/>
    <cellStyle name="Title 2 2 9 2 2 43" xfId="52005"/>
    <cellStyle name="Title 2 2 9 2 2 44" xfId="52006"/>
    <cellStyle name="Title 2 2 9 2 2 45" xfId="52007"/>
    <cellStyle name="Title 2 2 9 2 2 46" xfId="52008"/>
    <cellStyle name="Title 2 2 9 2 2 47" xfId="52009"/>
    <cellStyle name="Title 2 2 9 2 2 48" xfId="52010"/>
    <cellStyle name="Title 2 2 9 2 2 49" xfId="52011"/>
    <cellStyle name="Title 2 2 9 2 2 5" xfId="52012"/>
    <cellStyle name="Title 2 2 9 2 2 50" xfId="52013"/>
    <cellStyle name="Title 2 2 9 2 2 51" xfId="52014"/>
    <cellStyle name="Title 2 2 9 2 2 52" xfId="52015"/>
    <cellStyle name="Title 2 2 9 2 2 53" xfId="52016"/>
    <cellStyle name="Title 2 2 9 2 2 54" xfId="52017"/>
    <cellStyle name="Title 2 2 9 2 2 55" xfId="52018"/>
    <cellStyle name="Title 2 2 9 2 2 56" xfId="52019"/>
    <cellStyle name="Title 2 2 9 2 2 57" xfId="52020"/>
    <cellStyle name="Title 2 2 9 2 2 58" xfId="52021"/>
    <cellStyle name="Title 2 2 9 2 2 59" xfId="52022"/>
    <cellStyle name="Title 2 2 9 2 2 6" xfId="52023"/>
    <cellStyle name="Title 2 2 9 2 2 60" xfId="52024"/>
    <cellStyle name="Title 2 2 9 2 2 61" xfId="52025"/>
    <cellStyle name="Title 2 2 9 2 2 62" xfId="52026"/>
    <cellStyle name="Title 2 2 9 2 2 63" xfId="52027"/>
    <cellStyle name="Title 2 2 9 2 2 64" xfId="52028"/>
    <cellStyle name="Title 2 2 9 2 2 65" xfId="52029"/>
    <cellStyle name="Title 2 2 9 2 2 66" xfId="52030"/>
    <cellStyle name="Title 2 2 9 2 2 67" xfId="52031"/>
    <cellStyle name="Title 2 2 9 2 2 68" xfId="52032"/>
    <cellStyle name="Title 2 2 9 2 2 69" xfId="52033"/>
    <cellStyle name="Title 2 2 9 2 2 7" xfId="52034"/>
    <cellStyle name="Title 2 2 9 2 2 70" xfId="52035"/>
    <cellStyle name="Title 2 2 9 2 2 71" xfId="52036"/>
    <cellStyle name="Title 2 2 9 2 2 72" xfId="52037"/>
    <cellStyle name="Title 2 2 9 2 2 73" xfId="52038"/>
    <cellStyle name="Title 2 2 9 2 2 74" xfId="52039"/>
    <cellStyle name="Title 2 2 9 2 2 75" xfId="52040"/>
    <cellStyle name="Title 2 2 9 2 2 76" xfId="52041"/>
    <cellStyle name="Title 2 2 9 2 2 77" xfId="52042"/>
    <cellStyle name="Title 2 2 9 2 2 78" xfId="52043"/>
    <cellStyle name="Title 2 2 9 2 2 79" xfId="52044"/>
    <cellStyle name="Title 2 2 9 2 2 8" xfId="52045"/>
    <cellStyle name="Title 2 2 9 2 2 80" xfId="52046"/>
    <cellStyle name="Title 2 2 9 2 2 81" xfId="52047"/>
    <cellStyle name="Title 2 2 9 2 2 82" xfId="52048"/>
    <cellStyle name="Title 2 2 9 2 2 83" xfId="52049"/>
    <cellStyle name="Title 2 2 9 2 2 84" xfId="52050"/>
    <cellStyle name="Title 2 2 9 2 2 85" xfId="52051"/>
    <cellStyle name="Title 2 2 9 2 2 86" xfId="52052"/>
    <cellStyle name="Title 2 2 9 2 2 87" xfId="52053"/>
    <cellStyle name="Title 2 2 9 2 2 88" xfId="52054"/>
    <cellStyle name="Title 2 2 9 2 2 9" xfId="52055"/>
    <cellStyle name="Title 2 2 9 2 20" xfId="52056"/>
    <cellStyle name="Title 2 2 9 2 21" xfId="52057"/>
    <cellStyle name="Title 2 2 9 2 22" xfId="52058"/>
    <cellStyle name="Title 2 2 9 2 23" xfId="52059"/>
    <cellStyle name="Title 2 2 9 2 24" xfId="52060"/>
    <cellStyle name="Title 2 2 9 2 25" xfId="52061"/>
    <cellStyle name="Title 2 2 9 2 26" xfId="52062"/>
    <cellStyle name="Title 2 2 9 2 27" xfId="52063"/>
    <cellStyle name="Title 2 2 9 2 28" xfId="52064"/>
    <cellStyle name="Title 2 2 9 2 29" xfId="52065"/>
    <cellStyle name="Title 2 2 9 2 3" xfId="52066"/>
    <cellStyle name="Title 2 2 9 2 3 2" xfId="52067"/>
    <cellStyle name="Title 2 2 9 2 30" xfId="52068"/>
    <cellStyle name="Title 2 2 9 2 31" xfId="52069"/>
    <cellStyle name="Title 2 2 9 2 32" xfId="52070"/>
    <cellStyle name="Title 2 2 9 2 33" xfId="52071"/>
    <cellStyle name="Title 2 2 9 2 34" xfId="52072"/>
    <cellStyle name="Title 2 2 9 2 35" xfId="52073"/>
    <cellStyle name="Title 2 2 9 2 36" xfId="52074"/>
    <cellStyle name="Title 2 2 9 2 37" xfId="52075"/>
    <cellStyle name="Title 2 2 9 2 38" xfId="52076"/>
    <cellStyle name="Title 2 2 9 2 39" xfId="52077"/>
    <cellStyle name="Title 2 2 9 2 4" xfId="52078"/>
    <cellStyle name="Title 2 2 9 2 40" xfId="52079"/>
    <cellStyle name="Title 2 2 9 2 41" xfId="52080"/>
    <cellStyle name="Title 2 2 9 2 42" xfId="52081"/>
    <cellStyle name="Title 2 2 9 2 43" xfId="52082"/>
    <cellStyle name="Title 2 2 9 2 44" xfId="52083"/>
    <cellStyle name="Title 2 2 9 2 45" xfId="52084"/>
    <cellStyle name="Title 2 2 9 2 46" xfId="52085"/>
    <cellStyle name="Title 2 2 9 2 47" xfId="52086"/>
    <cellStyle name="Title 2 2 9 2 48" xfId="52087"/>
    <cellStyle name="Title 2 2 9 2 49" xfId="52088"/>
    <cellStyle name="Title 2 2 9 2 5" xfId="52089"/>
    <cellStyle name="Title 2 2 9 2 50" xfId="52090"/>
    <cellStyle name="Title 2 2 9 2 51" xfId="52091"/>
    <cellStyle name="Title 2 2 9 2 52" xfId="52092"/>
    <cellStyle name="Title 2 2 9 2 53" xfId="52093"/>
    <cellStyle name="Title 2 2 9 2 54" xfId="52094"/>
    <cellStyle name="Title 2 2 9 2 55" xfId="52095"/>
    <cellStyle name="Title 2 2 9 2 56" xfId="52096"/>
    <cellStyle name="Title 2 2 9 2 57" xfId="52097"/>
    <cellStyle name="Title 2 2 9 2 58" xfId="52098"/>
    <cellStyle name="Title 2 2 9 2 59" xfId="52099"/>
    <cellStyle name="Title 2 2 9 2 6" xfId="52100"/>
    <cellStyle name="Title 2 2 9 2 60" xfId="52101"/>
    <cellStyle name="Title 2 2 9 2 61" xfId="52102"/>
    <cellStyle name="Title 2 2 9 2 62" xfId="52103"/>
    <cellStyle name="Title 2 2 9 2 63" xfId="52104"/>
    <cellStyle name="Title 2 2 9 2 64" xfId="52105"/>
    <cellStyle name="Title 2 2 9 2 65" xfId="52106"/>
    <cellStyle name="Title 2 2 9 2 66" xfId="52107"/>
    <cellStyle name="Title 2 2 9 2 67" xfId="52108"/>
    <cellStyle name="Title 2 2 9 2 68" xfId="52109"/>
    <cellStyle name="Title 2 2 9 2 69" xfId="52110"/>
    <cellStyle name="Title 2 2 9 2 7" xfId="52111"/>
    <cellStyle name="Title 2 2 9 2 70" xfId="52112"/>
    <cellStyle name="Title 2 2 9 2 71" xfId="52113"/>
    <cellStyle name="Title 2 2 9 2 72" xfId="52114"/>
    <cellStyle name="Title 2 2 9 2 73" xfId="52115"/>
    <cellStyle name="Title 2 2 9 2 74" xfId="52116"/>
    <cellStyle name="Title 2 2 9 2 75" xfId="52117"/>
    <cellStyle name="Title 2 2 9 2 76" xfId="52118"/>
    <cellStyle name="Title 2 2 9 2 77" xfId="52119"/>
    <cellStyle name="Title 2 2 9 2 78" xfId="52120"/>
    <cellStyle name="Title 2 2 9 2 79" xfId="52121"/>
    <cellStyle name="Title 2 2 9 2 8" xfId="52122"/>
    <cellStyle name="Title 2 2 9 2 80" xfId="52123"/>
    <cellStyle name="Title 2 2 9 2 81" xfId="52124"/>
    <cellStyle name="Title 2 2 9 2 82" xfId="52125"/>
    <cellStyle name="Title 2 2 9 2 83" xfId="52126"/>
    <cellStyle name="Title 2 2 9 2 84" xfId="52127"/>
    <cellStyle name="Title 2 2 9 2 85" xfId="52128"/>
    <cellStyle name="Title 2 2 9 2 86" xfId="52129"/>
    <cellStyle name="Title 2 2 9 2 87" xfId="52130"/>
    <cellStyle name="Title 2 2 9 2 88" xfId="52131"/>
    <cellStyle name="Title 2 2 9 2 9" xfId="52132"/>
    <cellStyle name="Title 2 2 9 20" xfId="52133"/>
    <cellStyle name="Title 2 2 9 20 2" xfId="52134"/>
    <cellStyle name="Title 2 2 9 21" xfId="52135"/>
    <cellStyle name="Title 2 2 9 21 2" xfId="52136"/>
    <cellStyle name="Title 2 2 9 22" xfId="52137"/>
    <cellStyle name="Title 2 2 9 22 2" xfId="52138"/>
    <cellStyle name="Title 2 2 9 23" xfId="52139"/>
    <cellStyle name="Title 2 2 9 23 2" xfId="52140"/>
    <cellStyle name="Title 2 2 9 24" xfId="52141"/>
    <cellStyle name="Title 2 2 9 24 2" xfId="52142"/>
    <cellStyle name="Title 2 2 9 25" xfId="52143"/>
    <cellStyle name="Title 2 2 9 25 2" xfId="52144"/>
    <cellStyle name="Title 2 2 9 26" xfId="52145"/>
    <cellStyle name="Title 2 2 9 26 2" xfId="52146"/>
    <cellStyle name="Title 2 2 9 27" xfId="52147"/>
    <cellStyle name="Title 2 2 9 27 2" xfId="52148"/>
    <cellStyle name="Title 2 2 9 28" xfId="52149"/>
    <cellStyle name="Title 2 2 9 28 2" xfId="52150"/>
    <cellStyle name="Title 2 2 9 29" xfId="52151"/>
    <cellStyle name="Title 2 2 9 29 2" xfId="52152"/>
    <cellStyle name="Title 2 2 9 3" xfId="52153"/>
    <cellStyle name="Title 2 2 9 3 2" xfId="52154"/>
    <cellStyle name="Title 2 2 9 30" xfId="52155"/>
    <cellStyle name="Title 2 2 9 30 2" xfId="52156"/>
    <cellStyle name="Title 2 2 9 31" xfId="52157"/>
    <cellStyle name="Title 2 2 9 31 2" xfId="52158"/>
    <cellStyle name="Title 2 2 9 32" xfId="52159"/>
    <cellStyle name="Title 2 2 9 32 2" xfId="52160"/>
    <cellStyle name="Title 2 2 9 33" xfId="52161"/>
    <cellStyle name="Title 2 2 9 33 2" xfId="52162"/>
    <cellStyle name="Title 2 2 9 34" xfId="52163"/>
    <cellStyle name="Title 2 2 9 34 2" xfId="52164"/>
    <cellStyle name="Title 2 2 9 35" xfId="52165"/>
    <cellStyle name="Title 2 2 9 35 2" xfId="52166"/>
    <cellStyle name="Title 2 2 9 36" xfId="52167"/>
    <cellStyle name="Title 2 2 9 36 2" xfId="52168"/>
    <cellStyle name="Title 2 2 9 37" xfId="52169"/>
    <cellStyle name="Title 2 2 9 37 2" xfId="52170"/>
    <cellStyle name="Title 2 2 9 38" xfId="52171"/>
    <cellStyle name="Title 2 2 9 38 2" xfId="52172"/>
    <cellStyle name="Title 2 2 9 39" xfId="52173"/>
    <cellStyle name="Title 2 2 9 39 2" xfId="52174"/>
    <cellStyle name="Title 2 2 9 4" xfId="52175"/>
    <cellStyle name="Title 2 2 9 4 2" xfId="52176"/>
    <cellStyle name="Title 2 2 9 40" xfId="52177"/>
    <cellStyle name="Title 2 2 9 40 2" xfId="52178"/>
    <cellStyle name="Title 2 2 9 41" xfId="52179"/>
    <cellStyle name="Title 2 2 9 41 2" xfId="52180"/>
    <cellStyle name="Title 2 2 9 42" xfId="52181"/>
    <cellStyle name="Title 2 2 9 42 2" xfId="52182"/>
    <cellStyle name="Title 2 2 9 43" xfId="52183"/>
    <cellStyle name="Title 2 2 9 43 2" xfId="52184"/>
    <cellStyle name="Title 2 2 9 44" xfId="52185"/>
    <cellStyle name="Title 2 2 9 44 2" xfId="52186"/>
    <cellStyle name="Title 2 2 9 45" xfId="52187"/>
    <cellStyle name="Title 2 2 9 46" xfId="52188"/>
    <cellStyle name="Title 2 2 9 47" xfId="52189"/>
    <cellStyle name="Title 2 2 9 48" xfId="52190"/>
    <cellStyle name="Title 2 2 9 49" xfId="52191"/>
    <cellStyle name="Title 2 2 9 5" xfId="52192"/>
    <cellStyle name="Title 2 2 9 5 2" xfId="52193"/>
    <cellStyle name="Title 2 2 9 50" xfId="52194"/>
    <cellStyle name="Title 2 2 9 51" xfId="52195"/>
    <cellStyle name="Title 2 2 9 52" xfId="52196"/>
    <cellStyle name="Title 2 2 9 53" xfId="52197"/>
    <cellStyle name="Title 2 2 9 54" xfId="52198"/>
    <cellStyle name="Title 2 2 9 55" xfId="52199"/>
    <cellStyle name="Title 2 2 9 56" xfId="52200"/>
    <cellStyle name="Title 2 2 9 57" xfId="52201"/>
    <cellStyle name="Title 2 2 9 58" xfId="52202"/>
    <cellStyle name="Title 2 2 9 59" xfId="52203"/>
    <cellStyle name="Title 2 2 9 6" xfId="52204"/>
    <cellStyle name="Title 2 2 9 6 2" xfId="52205"/>
    <cellStyle name="Title 2 2 9 60" xfId="52206"/>
    <cellStyle name="Title 2 2 9 61" xfId="52207"/>
    <cellStyle name="Title 2 2 9 62" xfId="52208"/>
    <cellStyle name="Title 2 2 9 63" xfId="52209"/>
    <cellStyle name="Title 2 2 9 64" xfId="52210"/>
    <cellStyle name="Title 2 2 9 65" xfId="52211"/>
    <cellStyle name="Title 2 2 9 66" xfId="52212"/>
    <cellStyle name="Title 2 2 9 67" xfId="52213"/>
    <cellStyle name="Title 2 2 9 68" xfId="52214"/>
    <cellStyle name="Title 2 2 9 69" xfId="52215"/>
    <cellStyle name="Title 2 2 9 7" xfId="52216"/>
    <cellStyle name="Title 2 2 9 7 2" xfId="52217"/>
    <cellStyle name="Title 2 2 9 70" xfId="52218"/>
    <cellStyle name="Title 2 2 9 71" xfId="52219"/>
    <cellStyle name="Title 2 2 9 72" xfId="52220"/>
    <cellStyle name="Title 2 2 9 73" xfId="52221"/>
    <cellStyle name="Title 2 2 9 74" xfId="52222"/>
    <cellStyle name="Title 2 2 9 75" xfId="52223"/>
    <cellStyle name="Title 2 2 9 76" xfId="52224"/>
    <cellStyle name="Title 2 2 9 77" xfId="52225"/>
    <cellStyle name="Title 2 2 9 78" xfId="52226"/>
    <cellStyle name="Title 2 2 9 79" xfId="52227"/>
    <cellStyle name="Title 2 2 9 8" xfId="52228"/>
    <cellStyle name="Title 2 2 9 8 2" xfId="52229"/>
    <cellStyle name="Title 2 2 9 80" xfId="52230"/>
    <cellStyle name="Title 2 2 9 81" xfId="52231"/>
    <cellStyle name="Title 2 2 9 82" xfId="52232"/>
    <cellStyle name="Title 2 2 9 83" xfId="52233"/>
    <cellStyle name="Title 2 2 9 84" xfId="52234"/>
    <cellStyle name="Title 2 2 9 85" xfId="52235"/>
    <cellStyle name="Title 2 2 9 86" xfId="52236"/>
    <cellStyle name="Title 2 2 9 87" xfId="52237"/>
    <cellStyle name="Title 2 2 9 88" xfId="52238"/>
    <cellStyle name="Title 2 2 9 89" xfId="52239"/>
    <cellStyle name="Title 2 2 9 9" xfId="52240"/>
    <cellStyle name="Title 2 2 9 9 2" xfId="52241"/>
    <cellStyle name="Title 2 2 9 90" xfId="52242"/>
    <cellStyle name="Title 2 2 9 91" xfId="52243"/>
    <cellStyle name="Title 2 2 9 92" xfId="52244"/>
    <cellStyle name="Title 2 2 9 93" xfId="52245"/>
    <cellStyle name="Title 2 2 9 94" xfId="52246"/>
    <cellStyle name="Title 2 2 9 95" xfId="52247"/>
    <cellStyle name="Title 2 2 9 96" xfId="52248"/>
    <cellStyle name="Title 2 2 9 97" xfId="52249"/>
    <cellStyle name="Title 2 2 9 98" xfId="52250"/>
    <cellStyle name="Title 2 2 9 99" xfId="52251"/>
    <cellStyle name="Title 2 2 90" xfId="52252"/>
    <cellStyle name="Title 2 2 91" xfId="52253"/>
    <cellStyle name="Title 2 2 92" xfId="52254"/>
    <cellStyle name="Title 2 2 93" xfId="52255"/>
    <cellStyle name="Title 2 2 94" xfId="52256"/>
    <cellStyle name="Title 2 2 95" xfId="52257"/>
    <cellStyle name="Title 2 2 96" xfId="52258"/>
    <cellStyle name="Title 2 2 97" xfId="52259"/>
    <cellStyle name="Title 2 2 98" xfId="52260"/>
    <cellStyle name="Title 2 2 99" xfId="52261"/>
    <cellStyle name="Title 2 20" xfId="52262"/>
    <cellStyle name="Title 2 20 2" xfId="52263"/>
    <cellStyle name="Title 2 21" xfId="52264"/>
    <cellStyle name="Title 2 21 2" xfId="52265"/>
    <cellStyle name="Title 2 22" xfId="52266"/>
    <cellStyle name="Title 2 22 2" xfId="52267"/>
    <cellStyle name="Title 2 23" xfId="52268"/>
    <cellStyle name="Title 2 23 2" xfId="52269"/>
    <cellStyle name="Title 2 24" xfId="52270"/>
    <cellStyle name="Title 2 24 2" xfId="52271"/>
    <cellStyle name="Title 2 25" xfId="52272"/>
    <cellStyle name="Title 2 25 2" xfId="52273"/>
    <cellStyle name="Title 2 26" xfId="52274"/>
    <cellStyle name="Title 2 26 2" xfId="52275"/>
    <cellStyle name="Title 2 27" xfId="52276"/>
    <cellStyle name="Title 2 27 2" xfId="52277"/>
    <cellStyle name="Title 2 28" xfId="52278"/>
    <cellStyle name="Title 2 28 2" xfId="52279"/>
    <cellStyle name="Title 2 29" xfId="52280"/>
    <cellStyle name="Title 2 29 2" xfId="52281"/>
    <cellStyle name="Title 2 3" xfId="52282"/>
    <cellStyle name="Title 2 3 2" xfId="52283"/>
    <cellStyle name="Title 2 30" xfId="52284"/>
    <cellStyle name="Title 2 30 2" xfId="52285"/>
    <cellStyle name="Title 2 31" xfId="52286"/>
    <cellStyle name="Title 2 31 2" xfId="52287"/>
    <cellStyle name="Title 2 32" xfId="52288"/>
    <cellStyle name="Title 2 32 2" xfId="52289"/>
    <cellStyle name="Title 2 33" xfId="52290"/>
    <cellStyle name="Title 2 33 2" xfId="52291"/>
    <cellStyle name="Title 2 34" xfId="52292"/>
    <cellStyle name="Title 2 34 10" xfId="52293"/>
    <cellStyle name="Title 2 34 11" xfId="52294"/>
    <cellStyle name="Title 2 34 12" xfId="52295"/>
    <cellStyle name="Title 2 34 13" xfId="52296"/>
    <cellStyle name="Title 2 34 14" xfId="52297"/>
    <cellStyle name="Title 2 34 15" xfId="52298"/>
    <cellStyle name="Title 2 34 16" xfId="52299"/>
    <cellStyle name="Title 2 34 17" xfId="52300"/>
    <cellStyle name="Title 2 34 18" xfId="52301"/>
    <cellStyle name="Title 2 34 19" xfId="52302"/>
    <cellStyle name="Title 2 34 2" xfId="52303"/>
    <cellStyle name="Title 2 34 2 10" xfId="52304"/>
    <cellStyle name="Title 2 34 2 11" xfId="52305"/>
    <cellStyle name="Title 2 34 2 12" xfId="52306"/>
    <cellStyle name="Title 2 34 2 13" xfId="52307"/>
    <cellStyle name="Title 2 34 2 14" xfId="52308"/>
    <cellStyle name="Title 2 34 2 15" xfId="52309"/>
    <cellStyle name="Title 2 34 2 16" xfId="52310"/>
    <cellStyle name="Title 2 34 2 17" xfId="52311"/>
    <cellStyle name="Title 2 34 2 18" xfId="52312"/>
    <cellStyle name="Title 2 34 2 19" xfId="52313"/>
    <cellStyle name="Title 2 34 2 2" xfId="52314"/>
    <cellStyle name="Title 2 34 2 2 2" xfId="52315"/>
    <cellStyle name="Title 2 34 2 20" xfId="52316"/>
    <cellStyle name="Title 2 34 2 21" xfId="52317"/>
    <cellStyle name="Title 2 34 2 22" xfId="52318"/>
    <cellStyle name="Title 2 34 2 23" xfId="52319"/>
    <cellStyle name="Title 2 34 2 24" xfId="52320"/>
    <cellStyle name="Title 2 34 2 25" xfId="52321"/>
    <cellStyle name="Title 2 34 2 26" xfId="52322"/>
    <cellStyle name="Title 2 34 2 27" xfId="52323"/>
    <cellStyle name="Title 2 34 2 28" xfId="52324"/>
    <cellStyle name="Title 2 34 2 29" xfId="52325"/>
    <cellStyle name="Title 2 34 2 3" xfId="52326"/>
    <cellStyle name="Title 2 34 2 30" xfId="52327"/>
    <cellStyle name="Title 2 34 2 31" xfId="52328"/>
    <cellStyle name="Title 2 34 2 32" xfId="52329"/>
    <cellStyle name="Title 2 34 2 33" xfId="52330"/>
    <cellStyle name="Title 2 34 2 34" xfId="52331"/>
    <cellStyle name="Title 2 34 2 35" xfId="52332"/>
    <cellStyle name="Title 2 34 2 36" xfId="52333"/>
    <cellStyle name="Title 2 34 2 37" xfId="52334"/>
    <cellStyle name="Title 2 34 2 38" xfId="52335"/>
    <cellStyle name="Title 2 34 2 39" xfId="52336"/>
    <cellStyle name="Title 2 34 2 4" xfId="52337"/>
    <cellStyle name="Title 2 34 2 40" xfId="52338"/>
    <cellStyle name="Title 2 34 2 41" xfId="52339"/>
    <cellStyle name="Title 2 34 2 42" xfId="52340"/>
    <cellStyle name="Title 2 34 2 43" xfId="52341"/>
    <cellStyle name="Title 2 34 2 44" xfId="52342"/>
    <cellStyle name="Title 2 34 2 45" xfId="52343"/>
    <cellStyle name="Title 2 34 2 46" xfId="52344"/>
    <cellStyle name="Title 2 34 2 47" xfId="52345"/>
    <cellStyle name="Title 2 34 2 48" xfId="52346"/>
    <cellStyle name="Title 2 34 2 49" xfId="52347"/>
    <cellStyle name="Title 2 34 2 5" xfId="52348"/>
    <cellStyle name="Title 2 34 2 50" xfId="52349"/>
    <cellStyle name="Title 2 34 2 51" xfId="52350"/>
    <cellStyle name="Title 2 34 2 52" xfId="52351"/>
    <cellStyle name="Title 2 34 2 53" xfId="52352"/>
    <cellStyle name="Title 2 34 2 54" xfId="52353"/>
    <cellStyle name="Title 2 34 2 55" xfId="52354"/>
    <cellStyle name="Title 2 34 2 56" xfId="52355"/>
    <cellStyle name="Title 2 34 2 57" xfId="52356"/>
    <cellStyle name="Title 2 34 2 58" xfId="52357"/>
    <cellStyle name="Title 2 34 2 59" xfId="52358"/>
    <cellStyle name="Title 2 34 2 6" xfId="52359"/>
    <cellStyle name="Title 2 34 2 60" xfId="52360"/>
    <cellStyle name="Title 2 34 2 61" xfId="52361"/>
    <cellStyle name="Title 2 34 2 62" xfId="52362"/>
    <cellStyle name="Title 2 34 2 63" xfId="52363"/>
    <cellStyle name="Title 2 34 2 64" xfId="52364"/>
    <cellStyle name="Title 2 34 2 65" xfId="52365"/>
    <cellStyle name="Title 2 34 2 66" xfId="52366"/>
    <cellStyle name="Title 2 34 2 67" xfId="52367"/>
    <cellStyle name="Title 2 34 2 68" xfId="52368"/>
    <cellStyle name="Title 2 34 2 69" xfId="52369"/>
    <cellStyle name="Title 2 34 2 7" xfId="52370"/>
    <cellStyle name="Title 2 34 2 70" xfId="52371"/>
    <cellStyle name="Title 2 34 2 71" xfId="52372"/>
    <cellStyle name="Title 2 34 2 72" xfId="52373"/>
    <cellStyle name="Title 2 34 2 73" xfId="52374"/>
    <cellStyle name="Title 2 34 2 74" xfId="52375"/>
    <cellStyle name="Title 2 34 2 8" xfId="52376"/>
    <cellStyle name="Title 2 34 2 9" xfId="52377"/>
    <cellStyle name="Title 2 34 20" xfId="52378"/>
    <cellStyle name="Title 2 34 21" xfId="52379"/>
    <cellStyle name="Title 2 34 22" xfId="52380"/>
    <cellStyle name="Title 2 34 23" xfId="52381"/>
    <cellStyle name="Title 2 34 24" xfId="52382"/>
    <cellStyle name="Title 2 34 25" xfId="52383"/>
    <cellStyle name="Title 2 34 26" xfId="52384"/>
    <cellStyle name="Title 2 34 27" xfId="52385"/>
    <cellStyle name="Title 2 34 28" xfId="52386"/>
    <cellStyle name="Title 2 34 29" xfId="52387"/>
    <cellStyle name="Title 2 34 3" xfId="52388"/>
    <cellStyle name="Title 2 34 3 2" xfId="52389"/>
    <cellStyle name="Title 2 34 30" xfId="52390"/>
    <cellStyle name="Title 2 34 31" xfId="52391"/>
    <cellStyle name="Title 2 34 32" xfId="52392"/>
    <cellStyle name="Title 2 34 33" xfId="52393"/>
    <cellStyle name="Title 2 34 34" xfId="52394"/>
    <cellStyle name="Title 2 34 35" xfId="52395"/>
    <cellStyle name="Title 2 34 36" xfId="52396"/>
    <cellStyle name="Title 2 34 37" xfId="52397"/>
    <cellStyle name="Title 2 34 38" xfId="52398"/>
    <cellStyle name="Title 2 34 39" xfId="52399"/>
    <cellStyle name="Title 2 34 4" xfId="52400"/>
    <cellStyle name="Title 2 34 40" xfId="52401"/>
    <cellStyle name="Title 2 34 41" xfId="52402"/>
    <cellStyle name="Title 2 34 42" xfId="52403"/>
    <cellStyle name="Title 2 34 43" xfId="52404"/>
    <cellStyle name="Title 2 34 44" xfId="52405"/>
    <cellStyle name="Title 2 34 45" xfId="52406"/>
    <cellStyle name="Title 2 34 46" xfId="52407"/>
    <cellStyle name="Title 2 34 47" xfId="52408"/>
    <cellStyle name="Title 2 34 48" xfId="52409"/>
    <cellStyle name="Title 2 34 49" xfId="52410"/>
    <cellStyle name="Title 2 34 5" xfId="52411"/>
    <cellStyle name="Title 2 34 50" xfId="52412"/>
    <cellStyle name="Title 2 34 51" xfId="52413"/>
    <cellStyle name="Title 2 34 52" xfId="52414"/>
    <cellStyle name="Title 2 34 53" xfId="52415"/>
    <cellStyle name="Title 2 34 54" xfId="52416"/>
    <cellStyle name="Title 2 34 55" xfId="52417"/>
    <cellStyle name="Title 2 34 56" xfId="52418"/>
    <cellStyle name="Title 2 34 57" xfId="52419"/>
    <cellStyle name="Title 2 34 58" xfId="52420"/>
    <cellStyle name="Title 2 34 59" xfId="52421"/>
    <cellStyle name="Title 2 34 6" xfId="52422"/>
    <cellStyle name="Title 2 34 60" xfId="52423"/>
    <cellStyle name="Title 2 34 61" xfId="52424"/>
    <cellStyle name="Title 2 34 62" xfId="52425"/>
    <cellStyle name="Title 2 34 63" xfId="52426"/>
    <cellStyle name="Title 2 34 64" xfId="52427"/>
    <cellStyle name="Title 2 34 65" xfId="52428"/>
    <cellStyle name="Title 2 34 66" xfId="52429"/>
    <cellStyle name="Title 2 34 67" xfId="52430"/>
    <cellStyle name="Title 2 34 68" xfId="52431"/>
    <cellStyle name="Title 2 34 69" xfId="52432"/>
    <cellStyle name="Title 2 34 7" xfId="52433"/>
    <cellStyle name="Title 2 34 70" xfId="52434"/>
    <cellStyle name="Title 2 34 71" xfId="52435"/>
    <cellStyle name="Title 2 34 72" xfId="52436"/>
    <cellStyle name="Title 2 34 73" xfId="52437"/>
    <cellStyle name="Title 2 34 74" xfId="52438"/>
    <cellStyle name="Title 2 34 8" xfId="52439"/>
    <cellStyle name="Title 2 34 9" xfId="52440"/>
    <cellStyle name="Title 2 35" xfId="52441"/>
    <cellStyle name="Title 2 35 2" xfId="52442"/>
    <cellStyle name="Title 2 36" xfId="52443"/>
    <cellStyle name="Title 2 36 2" xfId="52444"/>
    <cellStyle name="Title 2 37" xfId="52445"/>
    <cellStyle name="Title 2 37 2" xfId="52446"/>
    <cellStyle name="Title 2 38" xfId="52447"/>
    <cellStyle name="Title 2 38 2" xfId="52448"/>
    <cellStyle name="Title 2 39" xfId="52449"/>
    <cellStyle name="Title 2 39 2" xfId="52450"/>
    <cellStyle name="Title 2 4" xfId="52451"/>
    <cellStyle name="Title 2 4 2" xfId="52452"/>
    <cellStyle name="Title 2 40" xfId="52453"/>
    <cellStyle name="Title 2 40 2" xfId="52454"/>
    <cellStyle name="Title 2 41" xfId="52455"/>
    <cellStyle name="Title 2 41 2" xfId="52456"/>
    <cellStyle name="Title 2 42" xfId="52457"/>
    <cellStyle name="Title 2 42 2" xfId="52458"/>
    <cellStyle name="Title 2 43" xfId="52459"/>
    <cellStyle name="Title 2 43 2" xfId="52460"/>
    <cellStyle name="Title 2 44" xfId="52461"/>
    <cellStyle name="Title 2 44 2" xfId="52462"/>
    <cellStyle name="Title 2 45" xfId="52463"/>
    <cellStyle name="Title 2 45 2" xfId="52464"/>
    <cellStyle name="Title 2 46" xfId="52465"/>
    <cellStyle name="Title 2 46 2" xfId="52466"/>
    <cellStyle name="Title 2 47" xfId="52467"/>
    <cellStyle name="Title 2 47 2" xfId="52468"/>
    <cellStyle name="Title 2 48" xfId="52469"/>
    <cellStyle name="Title 2 48 2" xfId="52470"/>
    <cellStyle name="Title 2 49" xfId="52471"/>
    <cellStyle name="Title 2 49 2" xfId="52472"/>
    <cellStyle name="Title 2 5" xfId="52473"/>
    <cellStyle name="Title 2 5 2" xfId="52474"/>
    <cellStyle name="Title 2 50" xfId="52475"/>
    <cellStyle name="Title 2 50 2" xfId="52476"/>
    <cellStyle name="Title 2 51" xfId="52477"/>
    <cellStyle name="Title 2 51 2" xfId="52478"/>
    <cellStyle name="Title 2 52" xfId="52479"/>
    <cellStyle name="Title 2 52 2" xfId="52480"/>
    <cellStyle name="Title 2 53" xfId="52481"/>
    <cellStyle name="Title 2 53 2" xfId="52482"/>
    <cellStyle name="Title 2 54" xfId="52483"/>
    <cellStyle name="Title 2 54 2" xfId="52484"/>
    <cellStyle name="Title 2 55" xfId="52485"/>
    <cellStyle name="Title 2 55 2" xfId="52486"/>
    <cellStyle name="Title 2 56" xfId="52487"/>
    <cellStyle name="Title 2 56 2" xfId="52488"/>
    <cellStyle name="Title 2 57" xfId="52489"/>
    <cellStyle name="Title 2 57 2" xfId="52490"/>
    <cellStyle name="Title 2 58" xfId="52491"/>
    <cellStyle name="Title 2 58 2" xfId="52492"/>
    <cellStyle name="Title 2 59" xfId="52493"/>
    <cellStyle name="Title 2 59 2" xfId="52494"/>
    <cellStyle name="Title 2 6" xfId="52495"/>
    <cellStyle name="Title 2 6 2" xfId="52496"/>
    <cellStyle name="Title 2 60" xfId="52497"/>
    <cellStyle name="Title 2 60 2" xfId="52498"/>
    <cellStyle name="Title 2 61" xfId="52499"/>
    <cellStyle name="Title 2 61 2" xfId="52500"/>
    <cellStyle name="Title 2 62" xfId="52501"/>
    <cellStyle name="Title 2 62 2" xfId="52502"/>
    <cellStyle name="Title 2 63" xfId="52503"/>
    <cellStyle name="Title 2 63 2" xfId="52504"/>
    <cellStyle name="Title 2 64" xfId="52505"/>
    <cellStyle name="Title 2 64 2" xfId="52506"/>
    <cellStyle name="Title 2 65" xfId="52507"/>
    <cellStyle name="Title 2 65 2" xfId="52508"/>
    <cellStyle name="Title 2 66" xfId="52509"/>
    <cellStyle name="Title 2 66 2" xfId="52510"/>
    <cellStyle name="Title 2 67" xfId="52511"/>
    <cellStyle name="Title 2 67 2" xfId="52512"/>
    <cellStyle name="Title 2 68" xfId="52513"/>
    <cellStyle name="Title 2 68 2" xfId="52514"/>
    <cellStyle name="Title 2 69" xfId="52515"/>
    <cellStyle name="Title 2 69 2" xfId="52516"/>
    <cellStyle name="Title 2 7" xfId="52517"/>
    <cellStyle name="Title 2 7 2" xfId="52518"/>
    <cellStyle name="Title 2 70" xfId="52519"/>
    <cellStyle name="Title 2 70 2" xfId="52520"/>
    <cellStyle name="Title 2 71" xfId="52521"/>
    <cellStyle name="Title 2 71 2" xfId="52522"/>
    <cellStyle name="Title 2 72" xfId="52523"/>
    <cellStyle name="Title 2 72 2" xfId="52524"/>
    <cellStyle name="Title 2 73" xfId="52525"/>
    <cellStyle name="Title 2 73 2" xfId="52526"/>
    <cellStyle name="Title 2 74" xfId="52527"/>
    <cellStyle name="Title 2 74 2" xfId="52528"/>
    <cellStyle name="Title 2 75" xfId="52529"/>
    <cellStyle name="Title 2 75 2" xfId="52530"/>
    <cellStyle name="Title 2 76" xfId="52531"/>
    <cellStyle name="Title 2 76 2" xfId="52532"/>
    <cellStyle name="Title 2 77" xfId="52533"/>
    <cellStyle name="Title 2 77 2" xfId="52534"/>
    <cellStyle name="Title 2 78" xfId="52535"/>
    <cellStyle name="Title 2 79" xfId="52536"/>
    <cellStyle name="Title 2 8" xfId="52537"/>
    <cellStyle name="Title 2 8 10" xfId="52538"/>
    <cellStyle name="Title 2 8 100" xfId="52539"/>
    <cellStyle name="Title 2 8 101" xfId="52540"/>
    <cellStyle name="Title 2 8 102" xfId="52541"/>
    <cellStyle name="Title 2 8 103" xfId="52542"/>
    <cellStyle name="Title 2 8 104" xfId="52543"/>
    <cellStyle name="Title 2 8 105" xfId="52544"/>
    <cellStyle name="Title 2 8 106" xfId="52545"/>
    <cellStyle name="Title 2 8 107" xfId="52546"/>
    <cellStyle name="Title 2 8 108" xfId="52547"/>
    <cellStyle name="Title 2 8 109" xfId="52548"/>
    <cellStyle name="Title 2 8 11" xfId="52549"/>
    <cellStyle name="Title 2 8 110" xfId="52550"/>
    <cellStyle name="Title 2 8 12" xfId="52551"/>
    <cellStyle name="Title 2 8 13" xfId="52552"/>
    <cellStyle name="Title 2 8 14" xfId="52553"/>
    <cellStyle name="Title 2 8 15" xfId="52554"/>
    <cellStyle name="Title 2 8 16" xfId="52555"/>
    <cellStyle name="Title 2 8 17" xfId="52556"/>
    <cellStyle name="Title 2 8 18" xfId="52557"/>
    <cellStyle name="Title 2 8 19" xfId="52558"/>
    <cellStyle name="Title 2 8 2" xfId="52559"/>
    <cellStyle name="Title 2 8 2 10" xfId="52560"/>
    <cellStyle name="Title 2 8 2 11" xfId="52561"/>
    <cellStyle name="Title 2 8 2 12" xfId="52562"/>
    <cellStyle name="Title 2 8 2 13" xfId="52563"/>
    <cellStyle name="Title 2 8 2 13 2" xfId="52564"/>
    <cellStyle name="Title 2 8 2 14" xfId="52565"/>
    <cellStyle name="Title 2 8 2 15" xfId="52566"/>
    <cellStyle name="Title 2 8 2 16" xfId="52567"/>
    <cellStyle name="Title 2 8 2 17" xfId="52568"/>
    <cellStyle name="Title 2 8 2 18" xfId="52569"/>
    <cellStyle name="Title 2 8 2 19" xfId="52570"/>
    <cellStyle name="Title 2 8 2 2" xfId="52571"/>
    <cellStyle name="Title 2 8 2 2 10" xfId="52572"/>
    <cellStyle name="Title 2 8 2 2 11" xfId="52573"/>
    <cellStyle name="Title 2 8 2 2 12" xfId="52574"/>
    <cellStyle name="Title 2 8 2 2 13" xfId="52575"/>
    <cellStyle name="Title 2 8 2 2 14" xfId="52576"/>
    <cellStyle name="Title 2 8 2 2 15" xfId="52577"/>
    <cellStyle name="Title 2 8 2 2 16" xfId="52578"/>
    <cellStyle name="Title 2 8 2 2 17" xfId="52579"/>
    <cellStyle name="Title 2 8 2 2 18" xfId="52580"/>
    <cellStyle name="Title 2 8 2 2 19" xfId="52581"/>
    <cellStyle name="Title 2 8 2 2 2" xfId="52582"/>
    <cellStyle name="Title 2 8 2 2 2 10" xfId="52583"/>
    <cellStyle name="Title 2 8 2 2 2 11" xfId="52584"/>
    <cellStyle name="Title 2 8 2 2 2 12" xfId="52585"/>
    <cellStyle name="Title 2 8 2 2 2 13" xfId="52586"/>
    <cellStyle name="Title 2 8 2 2 2 14" xfId="52587"/>
    <cellStyle name="Title 2 8 2 2 2 15" xfId="52588"/>
    <cellStyle name="Title 2 8 2 2 2 16" xfId="52589"/>
    <cellStyle name="Title 2 8 2 2 2 17" xfId="52590"/>
    <cellStyle name="Title 2 8 2 2 2 18" xfId="52591"/>
    <cellStyle name="Title 2 8 2 2 2 19" xfId="52592"/>
    <cellStyle name="Title 2 8 2 2 2 2" xfId="52593"/>
    <cellStyle name="Title 2 8 2 2 2 2 10" xfId="52594"/>
    <cellStyle name="Title 2 8 2 2 2 2 11" xfId="52595"/>
    <cellStyle name="Title 2 8 2 2 2 2 12" xfId="52596"/>
    <cellStyle name="Title 2 8 2 2 2 2 13" xfId="52597"/>
    <cellStyle name="Title 2 8 2 2 2 2 14" xfId="52598"/>
    <cellStyle name="Title 2 8 2 2 2 2 15" xfId="52599"/>
    <cellStyle name="Title 2 8 2 2 2 2 16" xfId="52600"/>
    <cellStyle name="Title 2 8 2 2 2 2 17" xfId="52601"/>
    <cellStyle name="Title 2 8 2 2 2 2 18" xfId="52602"/>
    <cellStyle name="Title 2 8 2 2 2 2 19" xfId="52603"/>
    <cellStyle name="Title 2 8 2 2 2 2 2" xfId="52604"/>
    <cellStyle name="Title 2 8 2 2 2 2 2 10" xfId="52605"/>
    <cellStyle name="Title 2 8 2 2 2 2 2 11" xfId="52606"/>
    <cellStyle name="Title 2 8 2 2 2 2 2 12" xfId="52607"/>
    <cellStyle name="Title 2 8 2 2 2 2 2 13" xfId="52608"/>
    <cellStyle name="Title 2 8 2 2 2 2 2 14" xfId="52609"/>
    <cellStyle name="Title 2 8 2 2 2 2 2 15" xfId="52610"/>
    <cellStyle name="Title 2 8 2 2 2 2 2 16" xfId="52611"/>
    <cellStyle name="Title 2 8 2 2 2 2 2 17" xfId="52612"/>
    <cellStyle name="Title 2 8 2 2 2 2 2 18" xfId="52613"/>
    <cellStyle name="Title 2 8 2 2 2 2 2 19" xfId="52614"/>
    <cellStyle name="Title 2 8 2 2 2 2 2 2" xfId="52615"/>
    <cellStyle name="Title 2 8 2 2 2 2 2 2 2" xfId="52616"/>
    <cellStyle name="Title 2 8 2 2 2 2 2 20" xfId="52617"/>
    <cellStyle name="Title 2 8 2 2 2 2 2 21" xfId="52618"/>
    <cellStyle name="Title 2 8 2 2 2 2 2 22" xfId="52619"/>
    <cellStyle name="Title 2 8 2 2 2 2 2 23" xfId="52620"/>
    <cellStyle name="Title 2 8 2 2 2 2 2 24" xfId="52621"/>
    <cellStyle name="Title 2 8 2 2 2 2 2 25" xfId="52622"/>
    <cellStyle name="Title 2 8 2 2 2 2 2 26" xfId="52623"/>
    <cellStyle name="Title 2 8 2 2 2 2 2 27" xfId="52624"/>
    <cellStyle name="Title 2 8 2 2 2 2 2 28" xfId="52625"/>
    <cellStyle name="Title 2 8 2 2 2 2 2 29" xfId="52626"/>
    <cellStyle name="Title 2 8 2 2 2 2 2 3" xfId="52627"/>
    <cellStyle name="Title 2 8 2 2 2 2 2 30" xfId="52628"/>
    <cellStyle name="Title 2 8 2 2 2 2 2 31" xfId="52629"/>
    <cellStyle name="Title 2 8 2 2 2 2 2 32" xfId="52630"/>
    <cellStyle name="Title 2 8 2 2 2 2 2 33" xfId="52631"/>
    <cellStyle name="Title 2 8 2 2 2 2 2 34" xfId="52632"/>
    <cellStyle name="Title 2 8 2 2 2 2 2 35" xfId="52633"/>
    <cellStyle name="Title 2 8 2 2 2 2 2 36" xfId="52634"/>
    <cellStyle name="Title 2 8 2 2 2 2 2 37" xfId="52635"/>
    <cellStyle name="Title 2 8 2 2 2 2 2 38" xfId="52636"/>
    <cellStyle name="Title 2 8 2 2 2 2 2 39" xfId="52637"/>
    <cellStyle name="Title 2 8 2 2 2 2 2 4" xfId="52638"/>
    <cellStyle name="Title 2 8 2 2 2 2 2 40" xfId="52639"/>
    <cellStyle name="Title 2 8 2 2 2 2 2 41" xfId="52640"/>
    <cellStyle name="Title 2 8 2 2 2 2 2 42" xfId="52641"/>
    <cellStyle name="Title 2 8 2 2 2 2 2 43" xfId="52642"/>
    <cellStyle name="Title 2 8 2 2 2 2 2 44" xfId="52643"/>
    <cellStyle name="Title 2 8 2 2 2 2 2 45" xfId="52644"/>
    <cellStyle name="Title 2 8 2 2 2 2 2 46" xfId="52645"/>
    <cellStyle name="Title 2 8 2 2 2 2 2 47" xfId="52646"/>
    <cellStyle name="Title 2 8 2 2 2 2 2 48" xfId="52647"/>
    <cellStyle name="Title 2 8 2 2 2 2 2 49" xfId="52648"/>
    <cellStyle name="Title 2 8 2 2 2 2 2 5" xfId="52649"/>
    <cellStyle name="Title 2 8 2 2 2 2 2 50" xfId="52650"/>
    <cellStyle name="Title 2 8 2 2 2 2 2 51" xfId="52651"/>
    <cellStyle name="Title 2 8 2 2 2 2 2 52" xfId="52652"/>
    <cellStyle name="Title 2 8 2 2 2 2 2 53" xfId="52653"/>
    <cellStyle name="Title 2 8 2 2 2 2 2 54" xfId="52654"/>
    <cellStyle name="Title 2 8 2 2 2 2 2 55" xfId="52655"/>
    <cellStyle name="Title 2 8 2 2 2 2 2 56" xfId="52656"/>
    <cellStyle name="Title 2 8 2 2 2 2 2 57" xfId="52657"/>
    <cellStyle name="Title 2 8 2 2 2 2 2 58" xfId="52658"/>
    <cellStyle name="Title 2 8 2 2 2 2 2 59" xfId="52659"/>
    <cellStyle name="Title 2 8 2 2 2 2 2 6" xfId="52660"/>
    <cellStyle name="Title 2 8 2 2 2 2 2 60" xfId="52661"/>
    <cellStyle name="Title 2 8 2 2 2 2 2 61" xfId="52662"/>
    <cellStyle name="Title 2 8 2 2 2 2 2 62" xfId="52663"/>
    <cellStyle name="Title 2 8 2 2 2 2 2 63" xfId="52664"/>
    <cellStyle name="Title 2 8 2 2 2 2 2 64" xfId="52665"/>
    <cellStyle name="Title 2 8 2 2 2 2 2 65" xfId="52666"/>
    <cellStyle name="Title 2 8 2 2 2 2 2 66" xfId="52667"/>
    <cellStyle name="Title 2 8 2 2 2 2 2 67" xfId="52668"/>
    <cellStyle name="Title 2 8 2 2 2 2 2 68" xfId="52669"/>
    <cellStyle name="Title 2 8 2 2 2 2 2 69" xfId="52670"/>
    <cellStyle name="Title 2 8 2 2 2 2 2 7" xfId="52671"/>
    <cellStyle name="Title 2 8 2 2 2 2 2 70" xfId="52672"/>
    <cellStyle name="Title 2 8 2 2 2 2 2 71" xfId="52673"/>
    <cellStyle name="Title 2 8 2 2 2 2 2 72" xfId="52674"/>
    <cellStyle name="Title 2 8 2 2 2 2 2 73" xfId="52675"/>
    <cellStyle name="Title 2 8 2 2 2 2 2 74" xfId="52676"/>
    <cellStyle name="Title 2 8 2 2 2 2 2 8" xfId="52677"/>
    <cellStyle name="Title 2 8 2 2 2 2 2 9" xfId="52678"/>
    <cellStyle name="Title 2 8 2 2 2 2 20" xfId="52679"/>
    <cellStyle name="Title 2 8 2 2 2 2 21" xfId="52680"/>
    <cellStyle name="Title 2 8 2 2 2 2 22" xfId="52681"/>
    <cellStyle name="Title 2 8 2 2 2 2 23" xfId="52682"/>
    <cellStyle name="Title 2 8 2 2 2 2 24" xfId="52683"/>
    <cellStyle name="Title 2 8 2 2 2 2 25" xfId="52684"/>
    <cellStyle name="Title 2 8 2 2 2 2 26" xfId="52685"/>
    <cellStyle name="Title 2 8 2 2 2 2 27" xfId="52686"/>
    <cellStyle name="Title 2 8 2 2 2 2 28" xfId="52687"/>
    <cellStyle name="Title 2 8 2 2 2 2 29" xfId="52688"/>
    <cellStyle name="Title 2 8 2 2 2 2 3" xfId="52689"/>
    <cellStyle name="Title 2 8 2 2 2 2 3 2" xfId="52690"/>
    <cellStyle name="Title 2 8 2 2 2 2 30" xfId="52691"/>
    <cellStyle name="Title 2 8 2 2 2 2 31" xfId="52692"/>
    <cellStyle name="Title 2 8 2 2 2 2 32" xfId="52693"/>
    <cellStyle name="Title 2 8 2 2 2 2 33" xfId="52694"/>
    <cellStyle name="Title 2 8 2 2 2 2 34" xfId="52695"/>
    <cellStyle name="Title 2 8 2 2 2 2 35" xfId="52696"/>
    <cellStyle name="Title 2 8 2 2 2 2 36" xfId="52697"/>
    <cellStyle name="Title 2 8 2 2 2 2 37" xfId="52698"/>
    <cellStyle name="Title 2 8 2 2 2 2 38" xfId="52699"/>
    <cellStyle name="Title 2 8 2 2 2 2 39" xfId="52700"/>
    <cellStyle name="Title 2 8 2 2 2 2 4" xfId="52701"/>
    <cellStyle name="Title 2 8 2 2 2 2 40" xfId="52702"/>
    <cellStyle name="Title 2 8 2 2 2 2 41" xfId="52703"/>
    <cellStyle name="Title 2 8 2 2 2 2 42" xfId="52704"/>
    <cellStyle name="Title 2 8 2 2 2 2 43" xfId="52705"/>
    <cellStyle name="Title 2 8 2 2 2 2 44" xfId="52706"/>
    <cellStyle name="Title 2 8 2 2 2 2 45" xfId="52707"/>
    <cellStyle name="Title 2 8 2 2 2 2 46" xfId="52708"/>
    <cellStyle name="Title 2 8 2 2 2 2 47" xfId="52709"/>
    <cellStyle name="Title 2 8 2 2 2 2 48" xfId="52710"/>
    <cellStyle name="Title 2 8 2 2 2 2 49" xfId="52711"/>
    <cellStyle name="Title 2 8 2 2 2 2 5" xfId="52712"/>
    <cellStyle name="Title 2 8 2 2 2 2 50" xfId="52713"/>
    <cellStyle name="Title 2 8 2 2 2 2 51" xfId="52714"/>
    <cellStyle name="Title 2 8 2 2 2 2 52" xfId="52715"/>
    <cellStyle name="Title 2 8 2 2 2 2 53" xfId="52716"/>
    <cellStyle name="Title 2 8 2 2 2 2 54" xfId="52717"/>
    <cellStyle name="Title 2 8 2 2 2 2 55" xfId="52718"/>
    <cellStyle name="Title 2 8 2 2 2 2 56" xfId="52719"/>
    <cellStyle name="Title 2 8 2 2 2 2 57" xfId="52720"/>
    <cellStyle name="Title 2 8 2 2 2 2 58" xfId="52721"/>
    <cellStyle name="Title 2 8 2 2 2 2 59" xfId="52722"/>
    <cellStyle name="Title 2 8 2 2 2 2 6" xfId="52723"/>
    <cellStyle name="Title 2 8 2 2 2 2 60" xfId="52724"/>
    <cellStyle name="Title 2 8 2 2 2 2 61" xfId="52725"/>
    <cellStyle name="Title 2 8 2 2 2 2 62" xfId="52726"/>
    <cellStyle name="Title 2 8 2 2 2 2 63" xfId="52727"/>
    <cellStyle name="Title 2 8 2 2 2 2 64" xfId="52728"/>
    <cellStyle name="Title 2 8 2 2 2 2 65" xfId="52729"/>
    <cellStyle name="Title 2 8 2 2 2 2 66" xfId="52730"/>
    <cellStyle name="Title 2 8 2 2 2 2 67" xfId="52731"/>
    <cellStyle name="Title 2 8 2 2 2 2 68" xfId="52732"/>
    <cellStyle name="Title 2 8 2 2 2 2 69" xfId="52733"/>
    <cellStyle name="Title 2 8 2 2 2 2 7" xfId="52734"/>
    <cellStyle name="Title 2 8 2 2 2 2 70" xfId="52735"/>
    <cellStyle name="Title 2 8 2 2 2 2 71" xfId="52736"/>
    <cellStyle name="Title 2 8 2 2 2 2 72" xfId="52737"/>
    <cellStyle name="Title 2 8 2 2 2 2 73" xfId="52738"/>
    <cellStyle name="Title 2 8 2 2 2 2 74" xfId="52739"/>
    <cellStyle name="Title 2 8 2 2 2 2 8" xfId="52740"/>
    <cellStyle name="Title 2 8 2 2 2 2 9" xfId="52741"/>
    <cellStyle name="Title 2 8 2 2 2 20" xfId="52742"/>
    <cellStyle name="Title 2 8 2 2 2 21" xfId="52743"/>
    <cellStyle name="Title 2 8 2 2 2 22" xfId="52744"/>
    <cellStyle name="Title 2 8 2 2 2 23" xfId="52745"/>
    <cellStyle name="Title 2 8 2 2 2 24" xfId="52746"/>
    <cellStyle name="Title 2 8 2 2 2 25" xfId="52747"/>
    <cellStyle name="Title 2 8 2 2 2 26" xfId="52748"/>
    <cellStyle name="Title 2 8 2 2 2 27" xfId="52749"/>
    <cellStyle name="Title 2 8 2 2 2 28" xfId="52750"/>
    <cellStyle name="Title 2 8 2 2 2 29" xfId="52751"/>
    <cellStyle name="Title 2 8 2 2 2 3" xfId="52752"/>
    <cellStyle name="Title 2 8 2 2 2 3 2" xfId="52753"/>
    <cellStyle name="Title 2 8 2 2 2 30" xfId="52754"/>
    <cellStyle name="Title 2 8 2 2 2 31" xfId="52755"/>
    <cellStyle name="Title 2 8 2 2 2 32" xfId="52756"/>
    <cellStyle name="Title 2 8 2 2 2 33" xfId="52757"/>
    <cellStyle name="Title 2 8 2 2 2 34" xfId="52758"/>
    <cellStyle name="Title 2 8 2 2 2 35" xfId="52759"/>
    <cellStyle name="Title 2 8 2 2 2 36" xfId="52760"/>
    <cellStyle name="Title 2 8 2 2 2 37" xfId="52761"/>
    <cellStyle name="Title 2 8 2 2 2 38" xfId="52762"/>
    <cellStyle name="Title 2 8 2 2 2 39" xfId="52763"/>
    <cellStyle name="Title 2 8 2 2 2 4" xfId="52764"/>
    <cellStyle name="Title 2 8 2 2 2 40" xfId="52765"/>
    <cellStyle name="Title 2 8 2 2 2 41" xfId="52766"/>
    <cellStyle name="Title 2 8 2 2 2 42" xfId="52767"/>
    <cellStyle name="Title 2 8 2 2 2 43" xfId="52768"/>
    <cellStyle name="Title 2 8 2 2 2 44" xfId="52769"/>
    <cellStyle name="Title 2 8 2 2 2 45" xfId="52770"/>
    <cellStyle name="Title 2 8 2 2 2 46" xfId="52771"/>
    <cellStyle name="Title 2 8 2 2 2 47" xfId="52772"/>
    <cellStyle name="Title 2 8 2 2 2 48" xfId="52773"/>
    <cellStyle name="Title 2 8 2 2 2 49" xfId="52774"/>
    <cellStyle name="Title 2 8 2 2 2 5" xfId="52775"/>
    <cellStyle name="Title 2 8 2 2 2 50" xfId="52776"/>
    <cellStyle name="Title 2 8 2 2 2 51" xfId="52777"/>
    <cellStyle name="Title 2 8 2 2 2 52" xfId="52778"/>
    <cellStyle name="Title 2 8 2 2 2 53" xfId="52779"/>
    <cellStyle name="Title 2 8 2 2 2 54" xfId="52780"/>
    <cellStyle name="Title 2 8 2 2 2 55" xfId="52781"/>
    <cellStyle name="Title 2 8 2 2 2 56" xfId="52782"/>
    <cellStyle name="Title 2 8 2 2 2 57" xfId="52783"/>
    <cellStyle name="Title 2 8 2 2 2 58" xfId="52784"/>
    <cellStyle name="Title 2 8 2 2 2 59" xfId="52785"/>
    <cellStyle name="Title 2 8 2 2 2 6" xfId="52786"/>
    <cellStyle name="Title 2 8 2 2 2 60" xfId="52787"/>
    <cellStyle name="Title 2 8 2 2 2 61" xfId="52788"/>
    <cellStyle name="Title 2 8 2 2 2 62" xfId="52789"/>
    <cellStyle name="Title 2 8 2 2 2 63" xfId="52790"/>
    <cellStyle name="Title 2 8 2 2 2 64" xfId="52791"/>
    <cellStyle name="Title 2 8 2 2 2 65" xfId="52792"/>
    <cellStyle name="Title 2 8 2 2 2 66" xfId="52793"/>
    <cellStyle name="Title 2 8 2 2 2 67" xfId="52794"/>
    <cellStyle name="Title 2 8 2 2 2 68" xfId="52795"/>
    <cellStyle name="Title 2 8 2 2 2 69" xfId="52796"/>
    <cellStyle name="Title 2 8 2 2 2 7" xfId="52797"/>
    <cellStyle name="Title 2 8 2 2 2 70" xfId="52798"/>
    <cellStyle name="Title 2 8 2 2 2 71" xfId="52799"/>
    <cellStyle name="Title 2 8 2 2 2 72" xfId="52800"/>
    <cellStyle name="Title 2 8 2 2 2 73" xfId="52801"/>
    <cellStyle name="Title 2 8 2 2 2 74" xfId="52802"/>
    <cellStyle name="Title 2 8 2 2 2 75" xfId="52803"/>
    <cellStyle name="Title 2 8 2 2 2 76" xfId="52804"/>
    <cellStyle name="Title 2 8 2 2 2 77" xfId="52805"/>
    <cellStyle name="Title 2 8 2 2 2 78" xfId="52806"/>
    <cellStyle name="Title 2 8 2 2 2 79" xfId="52807"/>
    <cellStyle name="Title 2 8 2 2 2 8" xfId="52808"/>
    <cellStyle name="Title 2 8 2 2 2 80" xfId="52809"/>
    <cellStyle name="Title 2 8 2 2 2 81" xfId="52810"/>
    <cellStyle name="Title 2 8 2 2 2 82" xfId="52811"/>
    <cellStyle name="Title 2 8 2 2 2 83" xfId="52812"/>
    <cellStyle name="Title 2 8 2 2 2 84" xfId="52813"/>
    <cellStyle name="Title 2 8 2 2 2 85" xfId="52814"/>
    <cellStyle name="Title 2 8 2 2 2 86" xfId="52815"/>
    <cellStyle name="Title 2 8 2 2 2 87" xfId="52816"/>
    <cellStyle name="Title 2 8 2 2 2 88" xfId="52817"/>
    <cellStyle name="Title 2 8 2 2 2 9" xfId="52818"/>
    <cellStyle name="Title 2 8 2 2 20" xfId="52819"/>
    <cellStyle name="Title 2 8 2 2 21" xfId="52820"/>
    <cellStyle name="Title 2 8 2 2 22" xfId="52821"/>
    <cellStyle name="Title 2 8 2 2 23" xfId="52822"/>
    <cellStyle name="Title 2 8 2 2 24" xfId="52823"/>
    <cellStyle name="Title 2 8 2 2 25" xfId="52824"/>
    <cellStyle name="Title 2 8 2 2 26" xfId="52825"/>
    <cellStyle name="Title 2 8 2 2 27" xfId="52826"/>
    <cellStyle name="Title 2 8 2 2 28" xfId="52827"/>
    <cellStyle name="Title 2 8 2 2 29" xfId="52828"/>
    <cellStyle name="Title 2 8 2 2 3" xfId="52829"/>
    <cellStyle name="Title 2 8 2 2 3 2" xfId="52830"/>
    <cellStyle name="Title 2 8 2 2 30" xfId="52831"/>
    <cellStyle name="Title 2 8 2 2 31" xfId="52832"/>
    <cellStyle name="Title 2 8 2 2 32" xfId="52833"/>
    <cellStyle name="Title 2 8 2 2 33" xfId="52834"/>
    <cellStyle name="Title 2 8 2 2 34" xfId="52835"/>
    <cellStyle name="Title 2 8 2 2 35" xfId="52836"/>
    <cellStyle name="Title 2 8 2 2 36" xfId="52837"/>
    <cellStyle name="Title 2 8 2 2 37" xfId="52838"/>
    <cellStyle name="Title 2 8 2 2 38" xfId="52839"/>
    <cellStyle name="Title 2 8 2 2 39" xfId="52840"/>
    <cellStyle name="Title 2 8 2 2 4" xfId="52841"/>
    <cellStyle name="Title 2 8 2 2 40" xfId="52842"/>
    <cellStyle name="Title 2 8 2 2 41" xfId="52843"/>
    <cellStyle name="Title 2 8 2 2 42" xfId="52844"/>
    <cellStyle name="Title 2 8 2 2 43" xfId="52845"/>
    <cellStyle name="Title 2 8 2 2 44" xfId="52846"/>
    <cellStyle name="Title 2 8 2 2 45" xfId="52847"/>
    <cellStyle name="Title 2 8 2 2 46" xfId="52848"/>
    <cellStyle name="Title 2 8 2 2 47" xfId="52849"/>
    <cellStyle name="Title 2 8 2 2 48" xfId="52850"/>
    <cellStyle name="Title 2 8 2 2 49" xfId="52851"/>
    <cellStyle name="Title 2 8 2 2 5" xfId="52852"/>
    <cellStyle name="Title 2 8 2 2 50" xfId="52853"/>
    <cellStyle name="Title 2 8 2 2 51" xfId="52854"/>
    <cellStyle name="Title 2 8 2 2 52" xfId="52855"/>
    <cellStyle name="Title 2 8 2 2 53" xfId="52856"/>
    <cellStyle name="Title 2 8 2 2 54" xfId="52857"/>
    <cellStyle name="Title 2 8 2 2 55" xfId="52858"/>
    <cellStyle name="Title 2 8 2 2 56" xfId="52859"/>
    <cellStyle name="Title 2 8 2 2 57" xfId="52860"/>
    <cellStyle name="Title 2 8 2 2 58" xfId="52861"/>
    <cellStyle name="Title 2 8 2 2 59" xfId="52862"/>
    <cellStyle name="Title 2 8 2 2 6" xfId="52863"/>
    <cellStyle name="Title 2 8 2 2 60" xfId="52864"/>
    <cellStyle name="Title 2 8 2 2 61" xfId="52865"/>
    <cellStyle name="Title 2 8 2 2 62" xfId="52866"/>
    <cellStyle name="Title 2 8 2 2 63" xfId="52867"/>
    <cellStyle name="Title 2 8 2 2 64" xfId="52868"/>
    <cellStyle name="Title 2 8 2 2 65" xfId="52869"/>
    <cellStyle name="Title 2 8 2 2 66" xfId="52870"/>
    <cellStyle name="Title 2 8 2 2 67" xfId="52871"/>
    <cellStyle name="Title 2 8 2 2 68" xfId="52872"/>
    <cellStyle name="Title 2 8 2 2 69" xfId="52873"/>
    <cellStyle name="Title 2 8 2 2 7" xfId="52874"/>
    <cellStyle name="Title 2 8 2 2 70" xfId="52875"/>
    <cellStyle name="Title 2 8 2 2 71" xfId="52876"/>
    <cellStyle name="Title 2 8 2 2 72" xfId="52877"/>
    <cellStyle name="Title 2 8 2 2 73" xfId="52878"/>
    <cellStyle name="Title 2 8 2 2 74" xfId="52879"/>
    <cellStyle name="Title 2 8 2 2 75" xfId="52880"/>
    <cellStyle name="Title 2 8 2 2 76" xfId="52881"/>
    <cellStyle name="Title 2 8 2 2 77" xfId="52882"/>
    <cellStyle name="Title 2 8 2 2 78" xfId="52883"/>
    <cellStyle name="Title 2 8 2 2 79" xfId="52884"/>
    <cellStyle name="Title 2 8 2 2 8" xfId="52885"/>
    <cellStyle name="Title 2 8 2 2 80" xfId="52886"/>
    <cellStyle name="Title 2 8 2 2 81" xfId="52887"/>
    <cellStyle name="Title 2 8 2 2 82" xfId="52888"/>
    <cellStyle name="Title 2 8 2 2 83" xfId="52889"/>
    <cellStyle name="Title 2 8 2 2 84" xfId="52890"/>
    <cellStyle name="Title 2 8 2 2 85" xfId="52891"/>
    <cellStyle name="Title 2 8 2 2 86" xfId="52892"/>
    <cellStyle name="Title 2 8 2 2 87" xfId="52893"/>
    <cellStyle name="Title 2 8 2 2 88" xfId="52894"/>
    <cellStyle name="Title 2 8 2 2 9" xfId="52895"/>
    <cellStyle name="Title 2 8 2 20" xfId="52896"/>
    <cellStyle name="Title 2 8 2 21" xfId="52897"/>
    <cellStyle name="Title 2 8 2 22" xfId="52898"/>
    <cellStyle name="Title 2 8 2 23" xfId="52899"/>
    <cellStyle name="Title 2 8 2 24" xfId="52900"/>
    <cellStyle name="Title 2 8 2 25" xfId="52901"/>
    <cellStyle name="Title 2 8 2 26" xfId="52902"/>
    <cellStyle name="Title 2 8 2 27" xfId="52903"/>
    <cellStyle name="Title 2 8 2 28" xfId="52904"/>
    <cellStyle name="Title 2 8 2 29" xfId="52905"/>
    <cellStyle name="Title 2 8 2 3" xfId="52906"/>
    <cellStyle name="Title 2 8 2 30" xfId="52907"/>
    <cellStyle name="Title 2 8 2 31" xfId="52908"/>
    <cellStyle name="Title 2 8 2 32" xfId="52909"/>
    <cellStyle name="Title 2 8 2 33" xfId="52910"/>
    <cellStyle name="Title 2 8 2 34" xfId="52911"/>
    <cellStyle name="Title 2 8 2 35" xfId="52912"/>
    <cellStyle name="Title 2 8 2 36" xfId="52913"/>
    <cellStyle name="Title 2 8 2 37" xfId="52914"/>
    <cellStyle name="Title 2 8 2 38" xfId="52915"/>
    <cellStyle name="Title 2 8 2 39" xfId="52916"/>
    <cellStyle name="Title 2 8 2 4" xfId="52917"/>
    <cellStyle name="Title 2 8 2 40" xfId="52918"/>
    <cellStyle name="Title 2 8 2 41" xfId="52919"/>
    <cellStyle name="Title 2 8 2 42" xfId="52920"/>
    <cellStyle name="Title 2 8 2 43" xfId="52921"/>
    <cellStyle name="Title 2 8 2 44" xfId="52922"/>
    <cellStyle name="Title 2 8 2 45" xfId="52923"/>
    <cellStyle name="Title 2 8 2 46" xfId="52924"/>
    <cellStyle name="Title 2 8 2 47" xfId="52925"/>
    <cellStyle name="Title 2 8 2 48" xfId="52926"/>
    <cellStyle name="Title 2 8 2 49" xfId="52927"/>
    <cellStyle name="Title 2 8 2 5" xfId="52928"/>
    <cellStyle name="Title 2 8 2 50" xfId="52929"/>
    <cellStyle name="Title 2 8 2 51" xfId="52930"/>
    <cellStyle name="Title 2 8 2 52" xfId="52931"/>
    <cellStyle name="Title 2 8 2 53" xfId="52932"/>
    <cellStyle name="Title 2 8 2 54" xfId="52933"/>
    <cellStyle name="Title 2 8 2 55" xfId="52934"/>
    <cellStyle name="Title 2 8 2 56" xfId="52935"/>
    <cellStyle name="Title 2 8 2 57" xfId="52936"/>
    <cellStyle name="Title 2 8 2 58" xfId="52937"/>
    <cellStyle name="Title 2 8 2 59" xfId="52938"/>
    <cellStyle name="Title 2 8 2 6" xfId="52939"/>
    <cellStyle name="Title 2 8 2 60" xfId="52940"/>
    <cellStyle name="Title 2 8 2 61" xfId="52941"/>
    <cellStyle name="Title 2 8 2 62" xfId="52942"/>
    <cellStyle name="Title 2 8 2 63" xfId="52943"/>
    <cellStyle name="Title 2 8 2 64" xfId="52944"/>
    <cellStyle name="Title 2 8 2 65" xfId="52945"/>
    <cellStyle name="Title 2 8 2 66" xfId="52946"/>
    <cellStyle name="Title 2 8 2 67" xfId="52947"/>
    <cellStyle name="Title 2 8 2 68" xfId="52948"/>
    <cellStyle name="Title 2 8 2 69" xfId="52949"/>
    <cellStyle name="Title 2 8 2 7" xfId="52950"/>
    <cellStyle name="Title 2 8 2 70" xfId="52951"/>
    <cellStyle name="Title 2 8 2 71" xfId="52952"/>
    <cellStyle name="Title 2 8 2 72" xfId="52953"/>
    <cellStyle name="Title 2 8 2 73" xfId="52954"/>
    <cellStyle name="Title 2 8 2 74" xfId="52955"/>
    <cellStyle name="Title 2 8 2 75" xfId="52956"/>
    <cellStyle name="Title 2 8 2 76" xfId="52957"/>
    <cellStyle name="Title 2 8 2 77" xfId="52958"/>
    <cellStyle name="Title 2 8 2 78" xfId="52959"/>
    <cellStyle name="Title 2 8 2 79" xfId="52960"/>
    <cellStyle name="Title 2 8 2 8" xfId="52961"/>
    <cellStyle name="Title 2 8 2 80" xfId="52962"/>
    <cellStyle name="Title 2 8 2 81" xfId="52963"/>
    <cellStyle name="Title 2 8 2 82" xfId="52964"/>
    <cellStyle name="Title 2 8 2 83" xfId="52965"/>
    <cellStyle name="Title 2 8 2 84" xfId="52966"/>
    <cellStyle name="Title 2 8 2 85" xfId="52967"/>
    <cellStyle name="Title 2 8 2 86" xfId="52968"/>
    <cellStyle name="Title 2 8 2 87" xfId="52969"/>
    <cellStyle name="Title 2 8 2 88" xfId="52970"/>
    <cellStyle name="Title 2 8 2 89" xfId="52971"/>
    <cellStyle name="Title 2 8 2 9" xfId="52972"/>
    <cellStyle name="Title 2 8 2 90" xfId="52973"/>
    <cellStyle name="Title 2 8 2 91" xfId="52974"/>
    <cellStyle name="Title 2 8 2 92" xfId="52975"/>
    <cellStyle name="Title 2 8 2 93" xfId="52976"/>
    <cellStyle name="Title 2 8 2 94" xfId="52977"/>
    <cellStyle name="Title 2 8 2 95" xfId="52978"/>
    <cellStyle name="Title 2 8 2 96" xfId="52979"/>
    <cellStyle name="Title 2 8 2 97" xfId="52980"/>
    <cellStyle name="Title 2 8 2 98" xfId="52981"/>
    <cellStyle name="Title 2 8 20" xfId="52982"/>
    <cellStyle name="Title 2 8 21" xfId="52983"/>
    <cellStyle name="Title 2 8 22" xfId="52984"/>
    <cellStyle name="Title 2 8 23" xfId="52985"/>
    <cellStyle name="Title 2 8 24" xfId="52986"/>
    <cellStyle name="Title 2 8 25" xfId="52987"/>
    <cellStyle name="Title 2 8 25 2" xfId="52988"/>
    <cellStyle name="Title 2 8 26" xfId="52989"/>
    <cellStyle name="Title 2 8 27" xfId="52990"/>
    <cellStyle name="Title 2 8 28" xfId="52991"/>
    <cellStyle name="Title 2 8 29" xfId="52992"/>
    <cellStyle name="Title 2 8 3" xfId="52993"/>
    <cellStyle name="Title 2 8 30" xfId="52994"/>
    <cellStyle name="Title 2 8 31" xfId="52995"/>
    <cellStyle name="Title 2 8 32" xfId="52996"/>
    <cellStyle name="Title 2 8 33" xfId="52997"/>
    <cellStyle name="Title 2 8 34" xfId="52998"/>
    <cellStyle name="Title 2 8 35" xfId="52999"/>
    <cellStyle name="Title 2 8 36" xfId="53000"/>
    <cellStyle name="Title 2 8 37" xfId="53001"/>
    <cellStyle name="Title 2 8 38" xfId="53002"/>
    <cellStyle name="Title 2 8 39" xfId="53003"/>
    <cellStyle name="Title 2 8 4" xfId="53004"/>
    <cellStyle name="Title 2 8 4 10" xfId="53005"/>
    <cellStyle name="Title 2 8 4 11" xfId="53006"/>
    <cellStyle name="Title 2 8 4 12" xfId="53007"/>
    <cellStyle name="Title 2 8 4 13" xfId="53008"/>
    <cellStyle name="Title 2 8 4 14" xfId="53009"/>
    <cellStyle name="Title 2 8 4 15" xfId="53010"/>
    <cellStyle name="Title 2 8 4 16" xfId="53011"/>
    <cellStyle name="Title 2 8 4 17" xfId="53012"/>
    <cellStyle name="Title 2 8 4 18" xfId="53013"/>
    <cellStyle name="Title 2 8 4 19" xfId="53014"/>
    <cellStyle name="Title 2 8 4 2" xfId="53015"/>
    <cellStyle name="Title 2 8 4 2 10" xfId="53016"/>
    <cellStyle name="Title 2 8 4 2 11" xfId="53017"/>
    <cellStyle name="Title 2 8 4 2 12" xfId="53018"/>
    <cellStyle name="Title 2 8 4 2 13" xfId="53019"/>
    <cellStyle name="Title 2 8 4 2 14" xfId="53020"/>
    <cellStyle name="Title 2 8 4 2 15" xfId="53021"/>
    <cellStyle name="Title 2 8 4 2 16" xfId="53022"/>
    <cellStyle name="Title 2 8 4 2 17" xfId="53023"/>
    <cellStyle name="Title 2 8 4 2 18" xfId="53024"/>
    <cellStyle name="Title 2 8 4 2 19" xfId="53025"/>
    <cellStyle name="Title 2 8 4 2 2" xfId="53026"/>
    <cellStyle name="Title 2 8 4 2 2 2" xfId="53027"/>
    <cellStyle name="Title 2 8 4 2 20" xfId="53028"/>
    <cellStyle name="Title 2 8 4 2 21" xfId="53029"/>
    <cellStyle name="Title 2 8 4 2 22" xfId="53030"/>
    <cellStyle name="Title 2 8 4 2 23" xfId="53031"/>
    <cellStyle name="Title 2 8 4 2 24" xfId="53032"/>
    <cellStyle name="Title 2 8 4 2 25" xfId="53033"/>
    <cellStyle name="Title 2 8 4 2 26" xfId="53034"/>
    <cellStyle name="Title 2 8 4 2 27" xfId="53035"/>
    <cellStyle name="Title 2 8 4 2 28" xfId="53036"/>
    <cellStyle name="Title 2 8 4 2 29" xfId="53037"/>
    <cellStyle name="Title 2 8 4 2 3" xfId="53038"/>
    <cellStyle name="Title 2 8 4 2 30" xfId="53039"/>
    <cellStyle name="Title 2 8 4 2 31" xfId="53040"/>
    <cellStyle name="Title 2 8 4 2 32" xfId="53041"/>
    <cellStyle name="Title 2 8 4 2 33" xfId="53042"/>
    <cellStyle name="Title 2 8 4 2 34" xfId="53043"/>
    <cellStyle name="Title 2 8 4 2 35" xfId="53044"/>
    <cellStyle name="Title 2 8 4 2 36" xfId="53045"/>
    <cellStyle name="Title 2 8 4 2 37" xfId="53046"/>
    <cellStyle name="Title 2 8 4 2 38" xfId="53047"/>
    <cellStyle name="Title 2 8 4 2 39" xfId="53048"/>
    <cellStyle name="Title 2 8 4 2 4" xfId="53049"/>
    <cellStyle name="Title 2 8 4 2 40" xfId="53050"/>
    <cellStyle name="Title 2 8 4 2 41" xfId="53051"/>
    <cellStyle name="Title 2 8 4 2 42" xfId="53052"/>
    <cellStyle name="Title 2 8 4 2 43" xfId="53053"/>
    <cellStyle name="Title 2 8 4 2 44" xfId="53054"/>
    <cellStyle name="Title 2 8 4 2 45" xfId="53055"/>
    <cellStyle name="Title 2 8 4 2 46" xfId="53056"/>
    <cellStyle name="Title 2 8 4 2 47" xfId="53057"/>
    <cellStyle name="Title 2 8 4 2 48" xfId="53058"/>
    <cellStyle name="Title 2 8 4 2 49" xfId="53059"/>
    <cellStyle name="Title 2 8 4 2 5" xfId="53060"/>
    <cellStyle name="Title 2 8 4 2 50" xfId="53061"/>
    <cellStyle name="Title 2 8 4 2 51" xfId="53062"/>
    <cellStyle name="Title 2 8 4 2 52" xfId="53063"/>
    <cellStyle name="Title 2 8 4 2 53" xfId="53064"/>
    <cellStyle name="Title 2 8 4 2 54" xfId="53065"/>
    <cellStyle name="Title 2 8 4 2 55" xfId="53066"/>
    <cellStyle name="Title 2 8 4 2 56" xfId="53067"/>
    <cellStyle name="Title 2 8 4 2 57" xfId="53068"/>
    <cellStyle name="Title 2 8 4 2 58" xfId="53069"/>
    <cellStyle name="Title 2 8 4 2 59" xfId="53070"/>
    <cellStyle name="Title 2 8 4 2 6" xfId="53071"/>
    <cellStyle name="Title 2 8 4 2 60" xfId="53072"/>
    <cellStyle name="Title 2 8 4 2 61" xfId="53073"/>
    <cellStyle name="Title 2 8 4 2 62" xfId="53074"/>
    <cellStyle name="Title 2 8 4 2 63" xfId="53075"/>
    <cellStyle name="Title 2 8 4 2 64" xfId="53076"/>
    <cellStyle name="Title 2 8 4 2 65" xfId="53077"/>
    <cellStyle name="Title 2 8 4 2 66" xfId="53078"/>
    <cellStyle name="Title 2 8 4 2 67" xfId="53079"/>
    <cellStyle name="Title 2 8 4 2 68" xfId="53080"/>
    <cellStyle name="Title 2 8 4 2 69" xfId="53081"/>
    <cellStyle name="Title 2 8 4 2 7" xfId="53082"/>
    <cellStyle name="Title 2 8 4 2 70" xfId="53083"/>
    <cellStyle name="Title 2 8 4 2 71" xfId="53084"/>
    <cellStyle name="Title 2 8 4 2 72" xfId="53085"/>
    <cellStyle name="Title 2 8 4 2 73" xfId="53086"/>
    <cellStyle name="Title 2 8 4 2 74" xfId="53087"/>
    <cellStyle name="Title 2 8 4 2 8" xfId="53088"/>
    <cellStyle name="Title 2 8 4 2 9" xfId="53089"/>
    <cellStyle name="Title 2 8 4 20" xfId="53090"/>
    <cellStyle name="Title 2 8 4 21" xfId="53091"/>
    <cellStyle name="Title 2 8 4 22" xfId="53092"/>
    <cellStyle name="Title 2 8 4 23" xfId="53093"/>
    <cellStyle name="Title 2 8 4 24" xfId="53094"/>
    <cellStyle name="Title 2 8 4 25" xfId="53095"/>
    <cellStyle name="Title 2 8 4 26" xfId="53096"/>
    <cellStyle name="Title 2 8 4 27" xfId="53097"/>
    <cellStyle name="Title 2 8 4 28" xfId="53098"/>
    <cellStyle name="Title 2 8 4 29" xfId="53099"/>
    <cellStyle name="Title 2 8 4 3" xfId="53100"/>
    <cellStyle name="Title 2 8 4 3 2" xfId="53101"/>
    <cellStyle name="Title 2 8 4 30" xfId="53102"/>
    <cellStyle name="Title 2 8 4 31" xfId="53103"/>
    <cellStyle name="Title 2 8 4 32" xfId="53104"/>
    <cellStyle name="Title 2 8 4 33" xfId="53105"/>
    <cellStyle name="Title 2 8 4 34" xfId="53106"/>
    <cellStyle name="Title 2 8 4 35" xfId="53107"/>
    <cellStyle name="Title 2 8 4 36" xfId="53108"/>
    <cellStyle name="Title 2 8 4 37" xfId="53109"/>
    <cellStyle name="Title 2 8 4 38" xfId="53110"/>
    <cellStyle name="Title 2 8 4 39" xfId="53111"/>
    <cellStyle name="Title 2 8 4 4" xfId="53112"/>
    <cellStyle name="Title 2 8 4 40" xfId="53113"/>
    <cellStyle name="Title 2 8 4 41" xfId="53114"/>
    <cellStyle name="Title 2 8 4 42" xfId="53115"/>
    <cellStyle name="Title 2 8 4 43" xfId="53116"/>
    <cellStyle name="Title 2 8 4 44" xfId="53117"/>
    <cellStyle name="Title 2 8 4 45" xfId="53118"/>
    <cellStyle name="Title 2 8 4 46" xfId="53119"/>
    <cellStyle name="Title 2 8 4 47" xfId="53120"/>
    <cellStyle name="Title 2 8 4 48" xfId="53121"/>
    <cellStyle name="Title 2 8 4 49" xfId="53122"/>
    <cellStyle name="Title 2 8 4 5" xfId="53123"/>
    <cellStyle name="Title 2 8 4 50" xfId="53124"/>
    <cellStyle name="Title 2 8 4 51" xfId="53125"/>
    <cellStyle name="Title 2 8 4 52" xfId="53126"/>
    <cellStyle name="Title 2 8 4 53" xfId="53127"/>
    <cellStyle name="Title 2 8 4 54" xfId="53128"/>
    <cellStyle name="Title 2 8 4 55" xfId="53129"/>
    <cellStyle name="Title 2 8 4 56" xfId="53130"/>
    <cellStyle name="Title 2 8 4 57" xfId="53131"/>
    <cellStyle name="Title 2 8 4 58" xfId="53132"/>
    <cellStyle name="Title 2 8 4 59" xfId="53133"/>
    <cellStyle name="Title 2 8 4 6" xfId="53134"/>
    <cellStyle name="Title 2 8 4 60" xfId="53135"/>
    <cellStyle name="Title 2 8 4 61" xfId="53136"/>
    <cellStyle name="Title 2 8 4 62" xfId="53137"/>
    <cellStyle name="Title 2 8 4 63" xfId="53138"/>
    <cellStyle name="Title 2 8 4 64" xfId="53139"/>
    <cellStyle name="Title 2 8 4 65" xfId="53140"/>
    <cellStyle name="Title 2 8 4 66" xfId="53141"/>
    <cellStyle name="Title 2 8 4 67" xfId="53142"/>
    <cellStyle name="Title 2 8 4 68" xfId="53143"/>
    <cellStyle name="Title 2 8 4 69" xfId="53144"/>
    <cellStyle name="Title 2 8 4 7" xfId="53145"/>
    <cellStyle name="Title 2 8 4 70" xfId="53146"/>
    <cellStyle name="Title 2 8 4 71" xfId="53147"/>
    <cellStyle name="Title 2 8 4 72" xfId="53148"/>
    <cellStyle name="Title 2 8 4 73" xfId="53149"/>
    <cellStyle name="Title 2 8 4 74" xfId="53150"/>
    <cellStyle name="Title 2 8 4 8" xfId="53151"/>
    <cellStyle name="Title 2 8 4 9" xfId="53152"/>
    <cellStyle name="Title 2 8 40" xfId="53153"/>
    <cellStyle name="Title 2 8 41" xfId="53154"/>
    <cellStyle name="Title 2 8 42" xfId="53155"/>
    <cellStyle name="Title 2 8 43" xfId="53156"/>
    <cellStyle name="Title 2 8 44" xfId="53157"/>
    <cellStyle name="Title 2 8 45" xfId="53158"/>
    <cellStyle name="Title 2 8 46" xfId="53159"/>
    <cellStyle name="Title 2 8 47" xfId="53160"/>
    <cellStyle name="Title 2 8 48" xfId="53161"/>
    <cellStyle name="Title 2 8 49" xfId="53162"/>
    <cellStyle name="Title 2 8 5" xfId="53163"/>
    <cellStyle name="Title 2 8 50" xfId="53164"/>
    <cellStyle name="Title 2 8 51" xfId="53165"/>
    <cellStyle name="Title 2 8 52" xfId="53166"/>
    <cellStyle name="Title 2 8 53" xfId="53167"/>
    <cellStyle name="Title 2 8 54" xfId="53168"/>
    <cellStyle name="Title 2 8 55" xfId="53169"/>
    <cellStyle name="Title 2 8 56" xfId="53170"/>
    <cellStyle name="Title 2 8 57" xfId="53171"/>
    <cellStyle name="Title 2 8 58" xfId="53172"/>
    <cellStyle name="Title 2 8 59" xfId="53173"/>
    <cellStyle name="Title 2 8 6" xfId="53174"/>
    <cellStyle name="Title 2 8 60" xfId="53175"/>
    <cellStyle name="Title 2 8 61" xfId="53176"/>
    <cellStyle name="Title 2 8 62" xfId="53177"/>
    <cellStyle name="Title 2 8 63" xfId="53178"/>
    <cellStyle name="Title 2 8 64" xfId="53179"/>
    <cellStyle name="Title 2 8 65" xfId="53180"/>
    <cellStyle name="Title 2 8 66" xfId="53181"/>
    <cellStyle name="Title 2 8 67" xfId="53182"/>
    <cellStyle name="Title 2 8 68" xfId="53183"/>
    <cellStyle name="Title 2 8 69" xfId="53184"/>
    <cellStyle name="Title 2 8 7" xfId="53185"/>
    <cellStyle name="Title 2 8 70" xfId="53186"/>
    <cellStyle name="Title 2 8 71" xfId="53187"/>
    <cellStyle name="Title 2 8 72" xfId="53188"/>
    <cellStyle name="Title 2 8 73" xfId="53189"/>
    <cellStyle name="Title 2 8 74" xfId="53190"/>
    <cellStyle name="Title 2 8 75" xfId="53191"/>
    <cellStyle name="Title 2 8 76" xfId="53192"/>
    <cellStyle name="Title 2 8 77" xfId="53193"/>
    <cellStyle name="Title 2 8 78" xfId="53194"/>
    <cellStyle name="Title 2 8 79" xfId="53195"/>
    <cellStyle name="Title 2 8 8" xfId="53196"/>
    <cellStyle name="Title 2 8 80" xfId="53197"/>
    <cellStyle name="Title 2 8 81" xfId="53198"/>
    <cellStyle name="Title 2 8 82" xfId="53199"/>
    <cellStyle name="Title 2 8 83" xfId="53200"/>
    <cellStyle name="Title 2 8 84" xfId="53201"/>
    <cellStyle name="Title 2 8 85" xfId="53202"/>
    <cellStyle name="Title 2 8 86" xfId="53203"/>
    <cellStyle name="Title 2 8 87" xfId="53204"/>
    <cellStyle name="Title 2 8 88" xfId="53205"/>
    <cellStyle name="Title 2 8 89" xfId="53206"/>
    <cellStyle name="Title 2 8 9" xfId="53207"/>
    <cellStyle name="Title 2 8 90" xfId="53208"/>
    <cellStyle name="Title 2 8 91" xfId="53209"/>
    <cellStyle name="Title 2 8 92" xfId="53210"/>
    <cellStyle name="Title 2 8 93" xfId="53211"/>
    <cellStyle name="Title 2 8 94" xfId="53212"/>
    <cellStyle name="Title 2 8 95" xfId="53213"/>
    <cellStyle name="Title 2 8 96" xfId="53214"/>
    <cellStyle name="Title 2 8 97" xfId="53215"/>
    <cellStyle name="Title 2 8 98" xfId="53216"/>
    <cellStyle name="Title 2 8 99" xfId="53217"/>
    <cellStyle name="Title 2 80" xfId="53218"/>
    <cellStyle name="Title 2 81" xfId="53219"/>
    <cellStyle name="Title 2 82" xfId="53220"/>
    <cellStyle name="Title 2 83" xfId="53221"/>
    <cellStyle name="Title 2 84" xfId="53222"/>
    <cellStyle name="Title 2 85" xfId="53223"/>
    <cellStyle name="Title 2 86" xfId="53224"/>
    <cellStyle name="Title 2 87" xfId="53225"/>
    <cellStyle name="Title 2 88" xfId="53226"/>
    <cellStyle name="Title 2 89" xfId="53227"/>
    <cellStyle name="Title 2 9" xfId="53228"/>
    <cellStyle name="Title 2 9 10" xfId="53229"/>
    <cellStyle name="Title 2 9 100" xfId="53230"/>
    <cellStyle name="Title 2 9 101" xfId="53231"/>
    <cellStyle name="Title 2 9 102" xfId="53232"/>
    <cellStyle name="Title 2 9 103" xfId="53233"/>
    <cellStyle name="Title 2 9 104" xfId="53234"/>
    <cellStyle name="Title 2 9 105" xfId="53235"/>
    <cellStyle name="Title 2 9 106" xfId="53236"/>
    <cellStyle name="Title 2 9 107" xfId="53237"/>
    <cellStyle name="Title 2 9 108" xfId="53238"/>
    <cellStyle name="Title 2 9 109" xfId="53239"/>
    <cellStyle name="Title 2 9 11" xfId="53240"/>
    <cellStyle name="Title 2 9 110" xfId="53241"/>
    <cellStyle name="Title 2 9 12" xfId="53242"/>
    <cellStyle name="Title 2 9 13" xfId="53243"/>
    <cellStyle name="Title 2 9 14" xfId="53244"/>
    <cellStyle name="Title 2 9 15" xfId="53245"/>
    <cellStyle name="Title 2 9 16" xfId="53246"/>
    <cellStyle name="Title 2 9 17" xfId="53247"/>
    <cellStyle name="Title 2 9 18" xfId="53248"/>
    <cellStyle name="Title 2 9 19" xfId="53249"/>
    <cellStyle name="Title 2 9 2" xfId="53250"/>
    <cellStyle name="Title 2 9 2 10" xfId="53251"/>
    <cellStyle name="Title 2 9 2 11" xfId="53252"/>
    <cellStyle name="Title 2 9 2 12" xfId="53253"/>
    <cellStyle name="Title 2 9 2 13" xfId="53254"/>
    <cellStyle name="Title 2 9 2 13 2" xfId="53255"/>
    <cellStyle name="Title 2 9 2 14" xfId="53256"/>
    <cellStyle name="Title 2 9 2 15" xfId="53257"/>
    <cellStyle name="Title 2 9 2 16" xfId="53258"/>
    <cellStyle name="Title 2 9 2 17" xfId="53259"/>
    <cellStyle name="Title 2 9 2 18" xfId="53260"/>
    <cellStyle name="Title 2 9 2 19" xfId="53261"/>
    <cellStyle name="Title 2 9 2 2" xfId="53262"/>
    <cellStyle name="Title 2 9 2 2 10" xfId="53263"/>
    <cellStyle name="Title 2 9 2 2 11" xfId="53264"/>
    <cellStyle name="Title 2 9 2 2 12" xfId="53265"/>
    <cellStyle name="Title 2 9 2 2 13" xfId="53266"/>
    <cellStyle name="Title 2 9 2 2 14" xfId="53267"/>
    <cellStyle name="Title 2 9 2 2 15" xfId="53268"/>
    <cellStyle name="Title 2 9 2 2 16" xfId="53269"/>
    <cellStyle name="Title 2 9 2 2 17" xfId="53270"/>
    <cellStyle name="Title 2 9 2 2 18" xfId="53271"/>
    <cellStyle name="Title 2 9 2 2 19" xfId="53272"/>
    <cellStyle name="Title 2 9 2 2 2" xfId="53273"/>
    <cellStyle name="Title 2 9 2 2 2 10" xfId="53274"/>
    <cellStyle name="Title 2 9 2 2 2 11" xfId="53275"/>
    <cellStyle name="Title 2 9 2 2 2 12" xfId="53276"/>
    <cellStyle name="Title 2 9 2 2 2 13" xfId="53277"/>
    <cellStyle name="Title 2 9 2 2 2 14" xfId="53278"/>
    <cellStyle name="Title 2 9 2 2 2 15" xfId="53279"/>
    <cellStyle name="Title 2 9 2 2 2 16" xfId="53280"/>
    <cellStyle name="Title 2 9 2 2 2 17" xfId="53281"/>
    <cellStyle name="Title 2 9 2 2 2 18" xfId="53282"/>
    <cellStyle name="Title 2 9 2 2 2 19" xfId="53283"/>
    <cellStyle name="Title 2 9 2 2 2 2" xfId="53284"/>
    <cellStyle name="Title 2 9 2 2 2 2 10" xfId="53285"/>
    <cellStyle name="Title 2 9 2 2 2 2 11" xfId="53286"/>
    <cellStyle name="Title 2 9 2 2 2 2 12" xfId="53287"/>
    <cellStyle name="Title 2 9 2 2 2 2 13" xfId="53288"/>
    <cellStyle name="Title 2 9 2 2 2 2 14" xfId="53289"/>
    <cellStyle name="Title 2 9 2 2 2 2 15" xfId="53290"/>
    <cellStyle name="Title 2 9 2 2 2 2 16" xfId="53291"/>
    <cellStyle name="Title 2 9 2 2 2 2 17" xfId="53292"/>
    <cellStyle name="Title 2 9 2 2 2 2 18" xfId="53293"/>
    <cellStyle name="Title 2 9 2 2 2 2 19" xfId="53294"/>
    <cellStyle name="Title 2 9 2 2 2 2 2" xfId="53295"/>
    <cellStyle name="Title 2 9 2 2 2 2 2 10" xfId="53296"/>
    <cellStyle name="Title 2 9 2 2 2 2 2 11" xfId="53297"/>
    <cellStyle name="Title 2 9 2 2 2 2 2 12" xfId="53298"/>
    <cellStyle name="Title 2 9 2 2 2 2 2 13" xfId="53299"/>
    <cellStyle name="Title 2 9 2 2 2 2 2 14" xfId="53300"/>
    <cellStyle name="Title 2 9 2 2 2 2 2 15" xfId="53301"/>
    <cellStyle name="Title 2 9 2 2 2 2 2 16" xfId="53302"/>
    <cellStyle name="Title 2 9 2 2 2 2 2 17" xfId="53303"/>
    <cellStyle name="Title 2 9 2 2 2 2 2 18" xfId="53304"/>
    <cellStyle name="Title 2 9 2 2 2 2 2 19" xfId="53305"/>
    <cellStyle name="Title 2 9 2 2 2 2 2 2" xfId="53306"/>
    <cellStyle name="Title 2 9 2 2 2 2 2 2 2" xfId="53307"/>
    <cellStyle name="Title 2 9 2 2 2 2 2 20" xfId="53308"/>
    <cellStyle name="Title 2 9 2 2 2 2 2 21" xfId="53309"/>
    <cellStyle name="Title 2 9 2 2 2 2 2 22" xfId="53310"/>
    <cellStyle name="Title 2 9 2 2 2 2 2 23" xfId="53311"/>
    <cellStyle name="Title 2 9 2 2 2 2 2 24" xfId="53312"/>
    <cellStyle name="Title 2 9 2 2 2 2 2 25" xfId="53313"/>
    <cellStyle name="Title 2 9 2 2 2 2 2 26" xfId="53314"/>
    <cellStyle name="Title 2 9 2 2 2 2 2 27" xfId="53315"/>
    <cellStyle name="Title 2 9 2 2 2 2 2 28" xfId="53316"/>
    <cellStyle name="Title 2 9 2 2 2 2 2 29" xfId="53317"/>
    <cellStyle name="Title 2 9 2 2 2 2 2 3" xfId="53318"/>
    <cellStyle name="Title 2 9 2 2 2 2 2 30" xfId="53319"/>
    <cellStyle name="Title 2 9 2 2 2 2 2 31" xfId="53320"/>
    <cellStyle name="Title 2 9 2 2 2 2 2 32" xfId="53321"/>
    <cellStyle name="Title 2 9 2 2 2 2 2 33" xfId="53322"/>
    <cellStyle name="Title 2 9 2 2 2 2 2 34" xfId="53323"/>
    <cellStyle name="Title 2 9 2 2 2 2 2 35" xfId="53324"/>
    <cellStyle name="Title 2 9 2 2 2 2 2 36" xfId="53325"/>
    <cellStyle name="Title 2 9 2 2 2 2 2 37" xfId="53326"/>
    <cellStyle name="Title 2 9 2 2 2 2 2 38" xfId="53327"/>
    <cellStyle name="Title 2 9 2 2 2 2 2 39" xfId="53328"/>
    <cellStyle name="Title 2 9 2 2 2 2 2 4" xfId="53329"/>
    <cellStyle name="Title 2 9 2 2 2 2 2 40" xfId="53330"/>
    <cellStyle name="Title 2 9 2 2 2 2 2 41" xfId="53331"/>
    <cellStyle name="Title 2 9 2 2 2 2 2 42" xfId="53332"/>
    <cellStyle name="Title 2 9 2 2 2 2 2 43" xfId="53333"/>
    <cellStyle name="Title 2 9 2 2 2 2 2 44" xfId="53334"/>
    <cellStyle name="Title 2 9 2 2 2 2 2 45" xfId="53335"/>
    <cellStyle name="Title 2 9 2 2 2 2 2 46" xfId="53336"/>
    <cellStyle name="Title 2 9 2 2 2 2 2 47" xfId="53337"/>
    <cellStyle name="Title 2 9 2 2 2 2 2 48" xfId="53338"/>
    <cellStyle name="Title 2 9 2 2 2 2 2 49" xfId="53339"/>
    <cellStyle name="Title 2 9 2 2 2 2 2 5" xfId="53340"/>
    <cellStyle name="Title 2 9 2 2 2 2 2 50" xfId="53341"/>
    <cellStyle name="Title 2 9 2 2 2 2 2 51" xfId="53342"/>
    <cellStyle name="Title 2 9 2 2 2 2 2 52" xfId="53343"/>
    <cellStyle name="Title 2 9 2 2 2 2 2 53" xfId="53344"/>
    <cellStyle name="Title 2 9 2 2 2 2 2 54" xfId="53345"/>
    <cellStyle name="Title 2 9 2 2 2 2 2 55" xfId="53346"/>
    <cellStyle name="Title 2 9 2 2 2 2 2 56" xfId="53347"/>
    <cellStyle name="Title 2 9 2 2 2 2 2 57" xfId="53348"/>
    <cellStyle name="Title 2 9 2 2 2 2 2 58" xfId="53349"/>
    <cellStyle name="Title 2 9 2 2 2 2 2 59" xfId="53350"/>
    <cellStyle name="Title 2 9 2 2 2 2 2 6" xfId="53351"/>
    <cellStyle name="Title 2 9 2 2 2 2 2 60" xfId="53352"/>
    <cellStyle name="Title 2 9 2 2 2 2 2 61" xfId="53353"/>
    <cellStyle name="Title 2 9 2 2 2 2 2 62" xfId="53354"/>
    <cellStyle name="Title 2 9 2 2 2 2 2 63" xfId="53355"/>
    <cellStyle name="Title 2 9 2 2 2 2 2 64" xfId="53356"/>
    <cellStyle name="Title 2 9 2 2 2 2 2 65" xfId="53357"/>
    <cellStyle name="Title 2 9 2 2 2 2 2 66" xfId="53358"/>
    <cellStyle name="Title 2 9 2 2 2 2 2 67" xfId="53359"/>
    <cellStyle name="Title 2 9 2 2 2 2 2 68" xfId="53360"/>
    <cellStyle name="Title 2 9 2 2 2 2 2 69" xfId="53361"/>
    <cellStyle name="Title 2 9 2 2 2 2 2 7" xfId="53362"/>
    <cellStyle name="Title 2 9 2 2 2 2 2 70" xfId="53363"/>
    <cellStyle name="Title 2 9 2 2 2 2 2 71" xfId="53364"/>
    <cellStyle name="Title 2 9 2 2 2 2 2 72" xfId="53365"/>
    <cellStyle name="Title 2 9 2 2 2 2 2 73" xfId="53366"/>
    <cellStyle name="Title 2 9 2 2 2 2 2 74" xfId="53367"/>
    <cellStyle name="Title 2 9 2 2 2 2 2 8" xfId="53368"/>
    <cellStyle name="Title 2 9 2 2 2 2 2 9" xfId="53369"/>
    <cellStyle name="Title 2 9 2 2 2 2 20" xfId="53370"/>
    <cellStyle name="Title 2 9 2 2 2 2 21" xfId="53371"/>
    <cellStyle name="Title 2 9 2 2 2 2 22" xfId="53372"/>
    <cellStyle name="Title 2 9 2 2 2 2 23" xfId="53373"/>
    <cellStyle name="Title 2 9 2 2 2 2 24" xfId="53374"/>
    <cellStyle name="Title 2 9 2 2 2 2 25" xfId="53375"/>
    <cellStyle name="Title 2 9 2 2 2 2 26" xfId="53376"/>
    <cellStyle name="Title 2 9 2 2 2 2 27" xfId="53377"/>
    <cellStyle name="Title 2 9 2 2 2 2 28" xfId="53378"/>
    <cellStyle name="Title 2 9 2 2 2 2 29" xfId="53379"/>
    <cellStyle name="Title 2 9 2 2 2 2 3" xfId="53380"/>
    <cellStyle name="Title 2 9 2 2 2 2 3 2" xfId="53381"/>
    <cellStyle name="Title 2 9 2 2 2 2 30" xfId="53382"/>
    <cellStyle name="Title 2 9 2 2 2 2 31" xfId="53383"/>
    <cellStyle name="Title 2 9 2 2 2 2 32" xfId="53384"/>
    <cellStyle name="Title 2 9 2 2 2 2 33" xfId="53385"/>
    <cellStyle name="Title 2 9 2 2 2 2 34" xfId="53386"/>
    <cellStyle name="Title 2 9 2 2 2 2 35" xfId="53387"/>
    <cellStyle name="Title 2 9 2 2 2 2 36" xfId="53388"/>
    <cellStyle name="Title 2 9 2 2 2 2 37" xfId="53389"/>
    <cellStyle name="Title 2 9 2 2 2 2 38" xfId="53390"/>
    <cellStyle name="Title 2 9 2 2 2 2 39" xfId="53391"/>
    <cellStyle name="Title 2 9 2 2 2 2 4" xfId="53392"/>
    <cellStyle name="Title 2 9 2 2 2 2 40" xfId="53393"/>
    <cellStyle name="Title 2 9 2 2 2 2 41" xfId="53394"/>
    <cellStyle name="Title 2 9 2 2 2 2 42" xfId="53395"/>
    <cellStyle name="Title 2 9 2 2 2 2 43" xfId="53396"/>
    <cellStyle name="Title 2 9 2 2 2 2 44" xfId="53397"/>
    <cellStyle name="Title 2 9 2 2 2 2 45" xfId="53398"/>
    <cellStyle name="Title 2 9 2 2 2 2 46" xfId="53399"/>
    <cellStyle name="Title 2 9 2 2 2 2 47" xfId="53400"/>
    <cellStyle name="Title 2 9 2 2 2 2 48" xfId="53401"/>
    <cellStyle name="Title 2 9 2 2 2 2 49" xfId="53402"/>
    <cellStyle name="Title 2 9 2 2 2 2 5" xfId="53403"/>
    <cellStyle name="Title 2 9 2 2 2 2 50" xfId="53404"/>
    <cellStyle name="Title 2 9 2 2 2 2 51" xfId="53405"/>
    <cellStyle name="Title 2 9 2 2 2 2 52" xfId="53406"/>
    <cellStyle name="Title 2 9 2 2 2 2 53" xfId="53407"/>
    <cellStyle name="Title 2 9 2 2 2 2 54" xfId="53408"/>
    <cellStyle name="Title 2 9 2 2 2 2 55" xfId="53409"/>
    <cellStyle name="Title 2 9 2 2 2 2 56" xfId="53410"/>
    <cellStyle name="Title 2 9 2 2 2 2 57" xfId="53411"/>
    <cellStyle name="Title 2 9 2 2 2 2 58" xfId="53412"/>
    <cellStyle name="Title 2 9 2 2 2 2 59" xfId="53413"/>
    <cellStyle name="Title 2 9 2 2 2 2 6" xfId="53414"/>
    <cellStyle name="Title 2 9 2 2 2 2 60" xfId="53415"/>
    <cellStyle name="Title 2 9 2 2 2 2 61" xfId="53416"/>
    <cellStyle name="Title 2 9 2 2 2 2 62" xfId="53417"/>
    <cellStyle name="Title 2 9 2 2 2 2 63" xfId="53418"/>
    <cellStyle name="Title 2 9 2 2 2 2 64" xfId="53419"/>
    <cellStyle name="Title 2 9 2 2 2 2 65" xfId="53420"/>
    <cellStyle name="Title 2 9 2 2 2 2 66" xfId="53421"/>
    <cellStyle name="Title 2 9 2 2 2 2 67" xfId="53422"/>
    <cellStyle name="Title 2 9 2 2 2 2 68" xfId="53423"/>
    <cellStyle name="Title 2 9 2 2 2 2 69" xfId="53424"/>
    <cellStyle name="Title 2 9 2 2 2 2 7" xfId="53425"/>
    <cellStyle name="Title 2 9 2 2 2 2 70" xfId="53426"/>
    <cellStyle name="Title 2 9 2 2 2 2 71" xfId="53427"/>
    <cellStyle name="Title 2 9 2 2 2 2 72" xfId="53428"/>
    <cellStyle name="Title 2 9 2 2 2 2 73" xfId="53429"/>
    <cellStyle name="Title 2 9 2 2 2 2 74" xfId="53430"/>
    <cellStyle name="Title 2 9 2 2 2 2 8" xfId="53431"/>
    <cellStyle name="Title 2 9 2 2 2 2 9" xfId="53432"/>
    <cellStyle name="Title 2 9 2 2 2 20" xfId="53433"/>
    <cellStyle name="Title 2 9 2 2 2 21" xfId="53434"/>
    <cellStyle name="Title 2 9 2 2 2 22" xfId="53435"/>
    <cellStyle name="Title 2 9 2 2 2 23" xfId="53436"/>
    <cellStyle name="Title 2 9 2 2 2 24" xfId="53437"/>
    <cellStyle name="Title 2 9 2 2 2 25" xfId="53438"/>
    <cellStyle name="Title 2 9 2 2 2 26" xfId="53439"/>
    <cellStyle name="Title 2 9 2 2 2 27" xfId="53440"/>
    <cellStyle name="Title 2 9 2 2 2 28" xfId="53441"/>
    <cellStyle name="Title 2 9 2 2 2 29" xfId="53442"/>
    <cellStyle name="Title 2 9 2 2 2 3" xfId="53443"/>
    <cellStyle name="Title 2 9 2 2 2 3 2" xfId="53444"/>
    <cellStyle name="Title 2 9 2 2 2 30" xfId="53445"/>
    <cellStyle name="Title 2 9 2 2 2 31" xfId="53446"/>
    <cellStyle name="Title 2 9 2 2 2 32" xfId="53447"/>
    <cellStyle name="Title 2 9 2 2 2 33" xfId="53448"/>
    <cellStyle name="Title 2 9 2 2 2 34" xfId="53449"/>
    <cellStyle name="Title 2 9 2 2 2 35" xfId="53450"/>
    <cellStyle name="Title 2 9 2 2 2 36" xfId="53451"/>
    <cellStyle name="Title 2 9 2 2 2 37" xfId="53452"/>
    <cellStyle name="Title 2 9 2 2 2 38" xfId="53453"/>
    <cellStyle name="Title 2 9 2 2 2 39" xfId="53454"/>
    <cellStyle name="Title 2 9 2 2 2 4" xfId="53455"/>
    <cellStyle name="Title 2 9 2 2 2 40" xfId="53456"/>
    <cellStyle name="Title 2 9 2 2 2 41" xfId="53457"/>
    <cellStyle name="Title 2 9 2 2 2 42" xfId="53458"/>
    <cellStyle name="Title 2 9 2 2 2 43" xfId="53459"/>
    <cellStyle name="Title 2 9 2 2 2 44" xfId="53460"/>
    <cellStyle name="Title 2 9 2 2 2 45" xfId="53461"/>
    <cellStyle name="Title 2 9 2 2 2 46" xfId="53462"/>
    <cellStyle name="Title 2 9 2 2 2 47" xfId="53463"/>
    <cellStyle name="Title 2 9 2 2 2 48" xfId="53464"/>
    <cellStyle name="Title 2 9 2 2 2 49" xfId="53465"/>
    <cellStyle name="Title 2 9 2 2 2 5" xfId="53466"/>
    <cellStyle name="Title 2 9 2 2 2 50" xfId="53467"/>
    <cellStyle name="Title 2 9 2 2 2 51" xfId="53468"/>
    <cellStyle name="Title 2 9 2 2 2 52" xfId="53469"/>
    <cellStyle name="Title 2 9 2 2 2 53" xfId="53470"/>
    <cellStyle name="Title 2 9 2 2 2 54" xfId="53471"/>
    <cellStyle name="Title 2 9 2 2 2 55" xfId="53472"/>
    <cellStyle name="Title 2 9 2 2 2 56" xfId="53473"/>
    <cellStyle name="Title 2 9 2 2 2 57" xfId="53474"/>
    <cellStyle name="Title 2 9 2 2 2 58" xfId="53475"/>
    <cellStyle name="Title 2 9 2 2 2 59" xfId="53476"/>
    <cellStyle name="Title 2 9 2 2 2 6" xfId="53477"/>
    <cellStyle name="Title 2 9 2 2 2 60" xfId="53478"/>
    <cellStyle name="Title 2 9 2 2 2 61" xfId="53479"/>
    <cellStyle name="Title 2 9 2 2 2 62" xfId="53480"/>
    <cellStyle name="Title 2 9 2 2 2 63" xfId="53481"/>
    <cellStyle name="Title 2 9 2 2 2 64" xfId="53482"/>
    <cellStyle name="Title 2 9 2 2 2 65" xfId="53483"/>
    <cellStyle name="Title 2 9 2 2 2 66" xfId="53484"/>
    <cellStyle name="Title 2 9 2 2 2 67" xfId="53485"/>
    <cellStyle name="Title 2 9 2 2 2 68" xfId="53486"/>
    <cellStyle name="Title 2 9 2 2 2 69" xfId="53487"/>
    <cellStyle name="Title 2 9 2 2 2 7" xfId="53488"/>
    <cellStyle name="Title 2 9 2 2 2 70" xfId="53489"/>
    <cellStyle name="Title 2 9 2 2 2 71" xfId="53490"/>
    <cellStyle name="Title 2 9 2 2 2 72" xfId="53491"/>
    <cellStyle name="Title 2 9 2 2 2 73" xfId="53492"/>
    <cellStyle name="Title 2 9 2 2 2 74" xfId="53493"/>
    <cellStyle name="Title 2 9 2 2 2 75" xfId="53494"/>
    <cellStyle name="Title 2 9 2 2 2 76" xfId="53495"/>
    <cellStyle name="Title 2 9 2 2 2 77" xfId="53496"/>
    <cellStyle name="Title 2 9 2 2 2 78" xfId="53497"/>
    <cellStyle name="Title 2 9 2 2 2 79" xfId="53498"/>
    <cellStyle name="Title 2 9 2 2 2 8" xfId="53499"/>
    <cellStyle name="Title 2 9 2 2 2 80" xfId="53500"/>
    <cellStyle name="Title 2 9 2 2 2 81" xfId="53501"/>
    <cellStyle name="Title 2 9 2 2 2 82" xfId="53502"/>
    <cellStyle name="Title 2 9 2 2 2 83" xfId="53503"/>
    <cellStyle name="Title 2 9 2 2 2 84" xfId="53504"/>
    <cellStyle name="Title 2 9 2 2 2 85" xfId="53505"/>
    <cellStyle name="Title 2 9 2 2 2 86" xfId="53506"/>
    <cellStyle name="Title 2 9 2 2 2 87" xfId="53507"/>
    <cellStyle name="Title 2 9 2 2 2 88" xfId="53508"/>
    <cellStyle name="Title 2 9 2 2 2 9" xfId="53509"/>
    <cellStyle name="Title 2 9 2 2 20" xfId="53510"/>
    <cellStyle name="Title 2 9 2 2 21" xfId="53511"/>
    <cellStyle name="Title 2 9 2 2 22" xfId="53512"/>
    <cellStyle name="Title 2 9 2 2 23" xfId="53513"/>
    <cellStyle name="Title 2 9 2 2 24" xfId="53514"/>
    <cellStyle name="Title 2 9 2 2 25" xfId="53515"/>
    <cellStyle name="Title 2 9 2 2 26" xfId="53516"/>
    <cellStyle name="Title 2 9 2 2 27" xfId="53517"/>
    <cellStyle name="Title 2 9 2 2 28" xfId="53518"/>
    <cellStyle name="Title 2 9 2 2 29" xfId="53519"/>
    <cellStyle name="Title 2 9 2 2 3" xfId="53520"/>
    <cellStyle name="Title 2 9 2 2 3 2" xfId="53521"/>
    <cellStyle name="Title 2 9 2 2 30" xfId="53522"/>
    <cellStyle name="Title 2 9 2 2 31" xfId="53523"/>
    <cellStyle name="Title 2 9 2 2 32" xfId="53524"/>
    <cellStyle name="Title 2 9 2 2 33" xfId="53525"/>
    <cellStyle name="Title 2 9 2 2 34" xfId="53526"/>
    <cellStyle name="Title 2 9 2 2 35" xfId="53527"/>
    <cellStyle name="Title 2 9 2 2 36" xfId="53528"/>
    <cellStyle name="Title 2 9 2 2 37" xfId="53529"/>
    <cellStyle name="Title 2 9 2 2 38" xfId="53530"/>
    <cellStyle name="Title 2 9 2 2 39" xfId="53531"/>
    <cellStyle name="Title 2 9 2 2 4" xfId="53532"/>
    <cellStyle name="Title 2 9 2 2 40" xfId="53533"/>
    <cellStyle name="Title 2 9 2 2 41" xfId="53534"/>
    <cellStyle name="Title 2 9 2 2 42" xfId="53535"/>
    <cellStyle name="Title 2 9 2 2 43" xfId="53536"/>
    <cellStyle name="Title 2 9 2 2 44" xfId="53537"/>
    <cellStyle name="Title 2 9 2 2 45" xfId="53538"/>
    <cellStyle name="Title 2 9 2 2 46" xfId="53539"/>
    <cellStyle name="Title 2 9 2 2 47" xfId="53540"/>
    <cellStyle name="Title 2 9 2 2 48" xfId="53541"/>
    <cellStyle name="Title 2 9 2 2 49" xfId="53542"/>
    <cellStyle name="Title 2 9 2 2 5" xfId="53543"/>
    <cellStyle name="Title 2 9 2 2 50" xfId="53544"/>
    <cellStyle name="Title 2 9 2 2 51" xfId="53545"/>
    <cellStyle name="Title 2 9 2 2 52" xfId="53546"/>
    <cellStyle name="Title 2 9 2 2 53" xfId="53547"/>
    <cellStyle name="Title 2 9 2 2 54" xfId="53548"/>
    <cellStyle name="Title 2 9 2 2 55" xfId="53549"/>
    <cellStyle name="Title 2 9 2 2 56" xfId="53550"/>
    <cellStyle name="Title 2 9 2 2 57" xfId="53551"/>
    <cellStyle name="Title 2 9 2 2 58" xfId="53552"/>
    <cellStyle name="Title 2 9 2 2 59" xfId="53553"/>
    <cellStyle name="Title 2 9 2 2 6" xfId="53554"/>
    <cellStyle name="Title 2 9 2 2 60" xfId="53555"/>
    <cellStyle name="Title 2 9 2 2 61" xfId="53556"/>
    <cellStyle name="Title 2 9 2 2 62" xfId="53557"/>
    <cellStyle name="Title 2 9 2 2 63" xfId="53558"/>
    <cellStyle name="Title 2 9 2 2 64" xfId="53559"/>
    <cellStyle name="Title 2 9 2 2 65" xfId="53560"/>
    <cellStyle name="Title 2 9 2 2 66" xfId="53561"/>
    <cellStyle name="Title 2 9 2 2 67" xfId="53562"/>
    <cellStyle name="Title 2 9 2 2 68" xfId="53563"/>
    <cellStyle name="Title 2 9 2 2 69" xfId="53564"/>
    <cellStyle name="Title 2 9 2 2 7" xfId="53565"/>
    <cellStyle name="Title 2 9 2 2 70" xfId="53566"/>
    <cellStyle name="Title 2 9 2 2 71" xfId="53567"/>
    <cellStyle name="Title 2 9 2 2 72" xfId="53568"/>
    <cellStyle name="Title 2 9 2 2 73" xfId="53569"/>
    <cellStyle name="Title 2 9 2 2 74" xfId="53570"/>
    <cellStyle name="Title 2 9 2 2 75" xfId="53571"/>
    <cellStyle name="Title 2 9 2 2 76" xfId="53572"/>
    <cellStyle name="Title 2 9 2 2 77" xfId="53573"/>
    <cellStyle name="Title 2 9 2 2 78" xfId="53574"/>
    <cellStyle name="Title 2 9 2 2 79" xfId="53575"/>
    <cellStyle name="Title 2 9 2 2 8" xfId="53576"/>
    <cellStyle name="Title 2 9 2 2 80" xfId="53577"/>
    <cellStyle name="Title 2 9 2 2 81" xfId="53578"/>
    <cellStyle name="Title 2 9 2 2 82" xfId="53579"/>
    <cellStyle name="Title 2 9 2 2 83" xfId="53580"/>
    <cellStyle name="Title 2 9 2 2 84" xfId="53581"/>
    <cellStyle name="Title 2 9 2 2 85" xfId="53582"/>
    <cellStyle name="Title 2 9 2 2 86" xfId="53583"/>
    <cellStyle name="Title 2 9 2 2 87" xfId="53584"/>
    <cellStyle name="Title 2 9 2 2 88" xfId="53585"/>
    <cellStyle name="Title 2 9 2 2 9" xfId="53586"/>
    <cellStyle name="Title 2 9 2 20" xfId="53587"/>
    <cellStyle name="Title 2 9 2 21" xfId="53588"/>
    <cellStyle name="Title 2 9 2 22" xfId="53589"/>
    <cellStyle name="Title 2 9 2 23" xfId="53590"/>
    <cellStyle name="Title 2 9 2 24" xfId="53591"/>
    <cellStyle name="Title 2 9 2 25" xfId="53592"/>
    <cellStyle name="Title 2 9 2 26" xfId="53593"/>
    <cellStyle name="Title 2 9 2 27" xfId="53594"/>
    <cellStyle name="Title 2 9 2 28" xfId="53595"/>
    <cellStyle name="Title 2 9 2 29" xfId="53596"/>
    <cellStyle name="Title 2 9 2 3" xfId="53597"/>
    <cellStyle name="Title 2 9 2 30" xfId="53598"/>
    <cellStyle name="Title 2 9 2 31" xfId="53599"/>
    <cellStyle name="Title 2 9 2 32" xfId="53600"/>
    <cellStyle name="Title 2 9 2 33" xfId="53601"/>
    <cellStyle name="Title 2 9 2 34" xfId="53602"/>
    <cellStyle name="Title 2 9 2 35" xfId="53603"/>
    <cellStyle name="Title 2 9 2 36" xfId="53604"/>
    <cellStyle name="Title 2 9 2 37" xfId="53605"/>
    <cellStyle name="Title 2 9 2 38" xfId="53606"/>
    <cellStyle name="Title 2 9 2 39" xfId="53607"/>
    <cellStyle name="Title 2 9 2 4" xfId="53608"/>
    <cellStyle name="Title 2 9 2 40" xfId="53609"/>
    <cellStyle name="Title 2 9 2 41" xfId="53610"/>
    <cellStyle name="Title 2 9 2 42" xfId="53611"/>
    <cellStyle name="Title 2 9 2 43" xfId="53612"/>
    <cellStyle name="Title 2 9 2 44" xfId="53613"/>
    <cellStyle name="Title 2 9 2 45" xfId="53614"/>
    <cellStyle name="Title 2 9 2 46" xfId="53615"/>
    <cellStyle name="Title 2 9 2 47" xfId="53616"/>
    <cellStyle name="Title 2 9 2 48" xfId="53617"/>
    <cellStyle name="Title 2 9 2 49" xfId="53618"/>
    <cellStyle name="Title 2 9 2 5" xfId="53619"/>
    <cellStyle name="Title 2 9 2 50" xfId="53620"/>
    <cellStyle name="Title 2 9 2 51" xfId="53621"/>
    <cellStyle name="Title 2 9 2 52" xfId="53622"/>
    <cellStyle name="Title 2 9 2 53" xfId="53623"/>
    <cellStyle name="Title 2 9 2 54" xfId="53624"/>
    <cellStyle name="Title 2 9 2 55" xfId="53625"/>
    <cellStyle name="Title 2 9 2 56" xfId="53626"/>
    <cellStyle name="Title 2 9 2 57" xfId="53627"/>
    <cellStyle name="Title 2 9 2 58" xfId="53628"/>
    <cellStyle name="Title 2 9 2 59" xfId="53629"/>
    <cellStyle name="Title 2 9 2 6" xfId="53630"/>
    <cellStyle name="Title 2 9 2 60" xfId="53631"/>
    <cellStyle name="Title 2 9 2 61" xfId="53632"/>
    <cellStyle name="Title 2 9 2 62" xfId="53633"/>
    <cellStyle name="Title 2 9 2 63" xfId="53634"/>
    <cellStyle name="Title 2 9 2 64" xfId="53635"/>
    <cellStyle name="Title 2 9 2 65" xfId="53636"/>
    <cellStyle name="Title 2 9 2 66" xfId="53637"/>
    <cellStyle name="Title 2 9 2 67" xfId="53638"/>
    <cellStyle name="Title 2 9 2 68" xfId="53639"/>
    <cellStyle name="Title 2 9 2 69" xfId="53640"/>
    <cellStyle name="Title 2 9 2 7" xfId="53641"/>
    <cellStyle name="Title 2 9 2 70" xfId="53642"/>
    <cellStyle name="Title 2 9 2 71" xfId="53643"/>
    <cellStyle name="Title 2 9 2 72" xfId="53644"/>
    <cellStyle name="Title 2 9 2 73" xfId="53645"/>
    <cellStyle name="Title 2 9 2 74" xfId="53646"/>
    <cellStyle name="Title 2 9 2 75" xfId="53647"/>
    <cellStyle name="Title 2 9 2 76" xfId="53648"/>
    <cellStyle name="Title 2 9 2 77" xfId="53649"/>
    <cellStyle name="Title 2 9 2 78" xfId="53650"/>
    <cellStyle name="Title 2 9 2 79" xfId="53651"/>
    <cellStyle name="Title 2 9 2 8" xfId="53652"/>
    <cellStyle name="Title 2 9 2 80" xfId="53653"/>
    <cellStyle name="Title 2 9 2 81" xfId="53654"/>
    <cellStyle name="Title 2 9 2 82" xfId="53655"/>
    <cellStyle name="Title 2 9 2 83" xfId="53656"/>
    <cellStyle name="Title 2 9 2 84" xfId="53657"/>
    <cellStyle name="Title 2 9 2 85" xfId="53658"/>
    <cellStyle name="Title 2 9 2 86" xfId="53659"/>
    <cellStyle name="Title 2 9 2 87" xfId="53660"/>
    <cellStyle name="Title 2 9 2 88" xfId="53661"/>
    <cellStyle name="Title 2 9 2 89" xfId="53662"/>
    <cellStyle name="Title 2 9 2 9" xfId="53663"/>
    <cellStyle name="Title 2 9 2 90" xfId="53664"/>
    <cellStyle name="Title 2 9 2 91" xfId="53665"/>
    <cellStyle name="Title 2 9 2 92" xfId="53666"/>
    <cellStyle name="Title 2 9 2 93" xfId="53667"/>
    <cellStyle name="Title 2 9 2 94" xfId="53668"/>
    <cellStyle name="Title 2 9 2 95" xfId="53669"/>
    <cellStyle name="Title 2 9 2 96" xfId="53670"/>
    <cellStyle name="Title 2 9 2 97" xfId="53671"/>
    <cellStyle name="Title 2 9 2 98" xfId="53672"/>
    <cellStyle name="Title 2 9 20" xfId="53673"/>
    <cellStyle name="Title 2 9 21" xfId="53674"/>
    <cellStyle name="Title 2 9 22" xfId="53675"/>
    <cellStyle name="Title 2 9 23" xfId="53676"/>
    <cellStyle name="Title 2 9 24" xfId="53677"/>
    <cellStyle name="Title 2 9 25" xfId="53678"/>
    <cellStyle name="Title 2 9 25 2" xfId="53679"/>
    <cellStyle name="Title 2 9 26" xfId="53680"/>
    <cellStyle name="Title 2 9 27" xfId="53681"/>
    <cellStyle name="Title 2 9 28" xfId="53682"/>
    <cellStyle name="Title 2 9 29" xfId="53683"/>
    <cellStyle name="Title 2 9 3" xfId="53684"/>
    <cellStyle name="Title 2 9 30" xfId="53685"/>
    <cellStyle name="Title 2 9 31" xfId="53686"/>
    <cellStyle name="Title 2 9 32" xfId="53687"/>
    <cellStyle name="Title 2 9 33" xfId="53688"/>
    <cellStyle name="Title 2 9 34" xfId="53689"/>
    <cellStyle name="Title 2 9 35" xfId="53690"/>
    <cellStyle name="Title 2 9 36" xfId="53691"/>
    <cellStyle name="Title 2 9 37" xfId="53692"/>
    <cellStyle name="Title 2 9 38" xfId="53693"/>
    <cellStyle name="Title 2 9 39" xfId="53694"/>
    <cellStyle name="Title 2 9 4" xfId="53695"/>
    <cellStyle name="Title 2 9 4 10" xfId="53696"/>
    <cellStyle name="Title 2 9 4 11" xfId="53697"/>
    <cellStyle name="Title 2 9 4 12" xfId="53698"/>
    <cellStyle name="Title 2 9 4 13" xfId="53699"/>
    <cellStyle name="Title 2 9 4 14" xfId="53700"/>
    <cellStyle name="Title 2 9 4 15" xfId="53701"/>
    <cellStyle name="Title 2 9 4 16" xfId="53702"/>
    <cellStyle name="Title 2 9 4 17" xfId="53703"/>
    <cellStyle name="Title 2 9 4 18" xfId="53704"/>
    <cellStyle name="Title 2 9 4 19" xfId="53705"/>
    <cellStyle name="Title 2 9 4 2" xfId="53706"/>
    <cellStyle name="Title 2 9 4 2 10" xfId="53707"/>
    <cellStyle name="Title 2 9 4 2 11" xfId="53708"/>
    <cellStyle name="Title 2 9 4 2 12" xfId="53709"/>
    <cellStyle name="Title 2 9 4 2 13" xfId="53710"/>
    <cellStyle name="Title 2 9 4 2 14" xfId="53711"/>
    <cellStyle name="Title 2 9 4 2 15" xfId="53712"/>
    <cellStyle name="Title 2 9 4 2 16" xfId="53713"/>
    <cellStyle name="Title 2 9 4 2 17" xfId="53714"/>
    <cellStyle name="Title 2 9 4 2 18" xfId="53715"/>
    <cellStyle name="Title 2 9 4 2 19" xfId="53716"/>
    <cellStyle name="Title 2 9 4 2 2" xfId="53717"/>
    <cellStyle name="Title 2 9 4 2 2 2" xfId="53718"/>
    <cellStyle name="Title 2 9 4 2 20" xfId="53719"/>
    <cellStyle name="Title 2 9 4 2 21" xfId="53720"/>
    <cellStyle name="Title 2 9 4 2 22" xfId="53721"/>
    <cellStyle name="Title 2 9 4 2 23" xfId="53722"/>
    <cellStyle name="Title 2 9 4 2 24" xfId="53723"/>
    <cellStyle name="Title 2 9 4 2 25" xfId="53724"/>
    <cellStyle name="Title 2 9 4 2 26" xfId="53725"/>
    <cellStyle name="Title 2 9 4 2 27" xfId="53726"/>
    <cellStyle name="Title 2 9 4 2 28" xfId="53727"/>
    <cellStyle name="Title 2 9 4 2 29" xfId="53728"/>
    <cellStyle name="Title 2 9 4 2 3" xfId="53729"/>
    <cellStyle name="Title 2 9 4 2 30" xfId="53730"/>
    <cellStyle name="Title 2 9 4 2 31" xfId="53731"/>
    <cellStyle name="Title 2 9 4 2 32" xfId="53732"/>
    <cellStyle name="Title 2 9 4 2 33" xfId="53733"/>
    <cellStyle name="Title 2 9 4 2 34" xfId="53734"/>
    <cellStyle name="Title 2 9 4 2 35" xfId="53735"/>
    <cellStyle name="Title 2 9 4 2 36" xfId="53736"/>
    <cellStyle name="Title 2 9 4 2 37" xfId="53737"/>
    <cellStyle name="Title 2 9 4 2 38" xfId="53738"/>
    <cellStyle name="Title 2 9 4 2 39" xfId="53739"/>
    <cellStyle name="Title 2 9 4 2 4" xfId="53740"/>
    <cellStyle name="Title 2 9 4 2 40" xfId="53741"/>
    <cellStyle name="Title 2 9 4 2 41" xfId="53742"/>
    <cellStyle name="Title 2 9 4 2 42" xfId="53743"/>
    <cellStyle name="Title 2 9 4 2 43" xfId="53744"/>
    <cellStyle name="Title 2 9 4 2 44" xfId="53745"/>
    <cellStyle name="Title 2 9 4 2 45" xfId="53746"/>
    <cellStyle name="Title 2 9 4 2 46" xfId="53747"/>
    <cellStyle name="Title 2 9 4 2 47" xfId="53748"/>
    <cellStyle name="Title 2 9 4 2 48" xfId="53749"/>
    <cellStyle name="Title 2 9 4 2 49" xfId="53750"/>
    <cellStyle name="Title 2 9 4 2 5" xfId="53751"/>
    <cellStyle name="Title 2 9 4 2 50" xfId="53752"/>
    <cellStyle name="Title 2 9 4 2 51" xfId="53753"/>
    <cellStyle name="Title 2 9 4 2 52" xfId="53754"/>
    <cellStyle name="Title 2 9 4 2 53" xfId="53755"/>
    <cellStyle name="Title 2 9 4 2 54" xfId="53756"/>
    <cellStyle name="Title 2 9 4 2 55" xfId="53757"/>
    <cellStyle name="Title 2 9 4 2 56" xfId="53758"/>
    <cellStyle name="Title 2 9 4 2 57" xfId="53759"/>
    <cellStyle name="Title 2 9 4 2 58" xfId="53760"/>
    <cellStyle name="Title 2 9 4 2 59" xfId="53761"/>
    <cellStyle name="Title 2 9 4 2 6" xfId="53762"/>
    <cellStyle name="Title 2 9 4 2 60" xfId="53763"/>
    <cellStyle name="Title 2 9 4 2 61" xfId="53764"/>
    <cellStyle name="Title 2 9 4 2 62" xfId="53765"/>
    <cellStyle name="Title 2 9 4 2 63" xfId="53766"/>
    <cellStyle name="Title 2 9 4 2 64" xfId="53767"/>
    <cellStyle name="Title 2 9 4 2 65" xfId="53768"/>
    <cellStyle name="Title 2 9 4 2 66" xfId="53769"/>
    <cellStyle name="Title 2 9 4 2 67" xfId="53770"/>
    <cellStyle name="Title 2 9 4 2 68" xfId="53771"/>
    <cellStyle name="Title 2 9 4 2 69" xfId="53772"/>
    <cellStyle name="Title 2 9 4 2 7" xfId="53773"/>
    <cellStyle name="Title 2 9 4 2 70" xfId="53774"/>
    <cellStyle name="Title 2 9 4 2 71" xfId="53775"/>
    <cellStyle name="Title 2 9 4 2 72" xfId="53776"/>
    <cellStyle name="Title 2 9 4 2 73" xfId="53777"/>
    <cellStyle name="Title 2 9 4 2 74" xfId="53778"/>
    <cellStyle name="Title 2 9 4 2 8" xfId="53779"/>
    <cellStyle name="Title 2 9 4 2 9" xfId="53780"/>
    <cellStyle name="Title 2 9 4 20" xfId="53781"/>
    <cellStyle name="Title 2 9 4 21" xfId="53782"/>
    <cellStyle name="Title 2 9 4 22" xfId="53783"/>
    <cellStyle name="Title 2 9 4 23" xfId="53784"/>
    <cellStyle name="Title 2 9 4 24" xfId="53785"/>
    <cellStyle name="Title 2 9 4 25" xfId="53786"/>
    <cellStyle name="Title 2 9 4 26" xfId="53787"/>
    <cellStyle name="Title 2 9 4 27" xfId="53788"/>
    <cellStyle name="Title 2 9 4 28" xfId="53789"/>
    <cellStyle name="Title 2 9 4 29" xfId="53790"/>
    <cellStyle name="Title 2 9 4 3" xfId="53791"/>
    <cellStyle name="Title 2 9 4 3 2" xfId="53792"/>
    <cellStyle name="Title 2 9 4 30" xfId="53793"/>
    <cellStyle name="Title 2 9 4 31" xfId="53794"/>
    <cellStyle name="Title 2 9 4 32" xfId="53795"/>
    <cellStyle name="Title 2 9 4 33" xfId="53796"/>
    <cellStyle name="Title 2 9 4 34" xfId="53797"/>
    <cellStyle name="Title 2 9 4 35" xfId="53798"/>
    <cellStyle name="Title 2 9 4 36" xfId="53799"/>
    <cellStyle name="Title 2 9 4 37" xfId="53800"/>
    <cellStyle name="Title 2 9 4 38" xfId="53801"/>
    <cellStyle name="Title 2 9 4 39" xfId="53802"/>
    <cellStyle name="Title 2 9 4 4" xfId="53803"/>
    <cellStyle name="Title 2 9 4 40" xfId="53804"/>
    <cellStyle name="Title 2 9 4 41" xfId="53805"/>
    <cellStyle name="Title 2 9 4 42" xfId="53806"/>
    <cellStyle name="Title 2 9 4 43" xfId="53807"/>
    <cellStyle name="Title 2 9 4 44" xfId="53808"/>
    <cellStyle name="Title 2 9 4 45" xfId="53809"/>
    <cellStyle name="Title 2 9 4 46" xfId="53810"/>
    <cellStyle name="Title 2 9 4 47" xfId="53811"/>
    <cellStyle name="Title 2 9 4 48" xfId="53812"/>
    <cellStyle name="Title 2 9 4 49" xfId="53813"/>
    <cellStyle name="Title 2 9 4 5" xfId="53814"/>
    <cellStyle name="Title 2 9 4 50" xfId="53815"/>
    <cellStyle name="Title 2 9 4 51" xfId="53816"/>
    <cellStyle name="Title 2 9 4 52" xfId="53817"/>
    <cellStyle name="Title 2 9 4 53" xfId="53818"/>
    <cellStyle name="Title 2 9 4 54" xfId="53819"/>
    <cellStyle name="Title 2 9 4 55" xfId="53820"/>
    <cellStyle name="Title 2 9 4 56" xfId="53821"/>
    <cellStyle name="Title 2 9 4 57" xfId="53822"/>
    <cellStyle name="Title 2 9 4 58" xfId="53823"/>
    <cellStyle name="Title 2 9 4 59" xfId="53824"/>
    <cellStyle name="Title 2 9 4 6" xfId="53825"/>
    <cellStyle name="Title 2 9 4 60" xfId="53826"/>
    <cellStyle name="Title 2 9 4 61" xfId="53827"/>
    <cellStyle name="Title 2 9 4 62" xfId="53828"/>
    <cellStyle name="Title 2 9 4 63" xfId="53829"/>
    <cellStyle name="Title 2 9 4 64" xfId="53830"/>
    <cellStyle name="Title 2 9 4 65" xfId="53831"/>
    <cellStyle name="Title 2 9 4 66" xfId="53832"/>
    <cellStyle name="Title 2 9 4 67" xfId="53833"/>
    <cellStyle name="Title 2 9 4 68" xfId="53834"/>
    <cellStyle name="Title 2 9 4 69" xfId="53835"/>
    <cellStyle name="Title 2 9 4 7" xfId="53836"/>
    <cellStyle name="Title 2 9 4 70" xfId="53837"/>
    <cellStyle name="Title 2 9 4 71" xfId="53838"/>
    <cellStyle name="Title 2 9 4 72" xfId="53839"/>
    <cellStyle name="Title 2 9 4 73" xfId="53840"/>
    <cellStyle name="Title 2 9 4 74" xfId="53841"/>
    <cellStyle name="Title 2 9 4 8" xfId="53842"/>
    <cellStyle name="Title 2 9 4 9" xfId="53843"/>
    <cellStyle name="Title 2 9 40" xfId="53844"/>
    <cellStyle name="Title 2 9 41" xfId="53845"/>
    <cellStyle name="Title 2 9 42" xfId="53846"/>
    <cellStyle name="Title 2 9 43" xfId="53847"/>
    <cellStyle name="Title 2 9 44" xfId="53848"/>
    <cellStyle name="Title 2 9 45" xfId="53849"/>
    <cellStyle name="Title 2 9 46" xfId="53850"/>
    <cellStyle name="Title 2 9 47" xfId="53851"/>
    <cellStyle name="Title 2 9 48" xfId="53852"/>
    <cellStyle name="Title 2 9 49" xfId="53853"/>
    <cellStyle name="Title 2 9 5" xfId="53854"/>
    <cellStyle name="Title 2 9 50" xfId="53855"/>
    <cellStyle name="Title 2 9 51" xfId="53856"/>
    <cellStyle name="Title 2 9 52" xfId="53857"/>
    <cellStyle name="Title 2 9 53" xfId="53858"/>
    <cellStyle name="Title 2 9 54" xfId="53859"/>
    <cellStyle name="Title 2 9 55" xfId="53860"/>
    <cellStyle name="Title 2 9 56" xfId="53861"/>
    <cellStyle name="Title 2 9 57" xfId="53862"/>
    <cellStyle name="Title 2 9 58" xfId="53863"/>
    <cellStyle name="Title 2 9 59" xfId="53864"/>
    <cellStyle name="Title 2 9 6" xfId="53865"/>
    <cellStyle name="Title 2 9 60" xfId="53866"/>
    <cellStyle name="Title 2 9 61" xfId="53867"/>
    <cellStyle name="Title 2 9 62" xfId="53868"/>
    <cellStyle name="Title 2 9 63" xfId="53869"/>
    <cellStyle name="Title 2 9 64" xfId="53870"/>
    <cellStyle name="Title 2 9 65" xfId="53871"/>
    <cellStyle name="Title 2 9 66" xfId="53872"/>
    <cellStyle name="Title 2 9 67" xfId="53873"/>
    <cellStyle name="Title 2 9 68" xfId="53874"/>
    <cellStyle name="Title 2 9 69" xfId="53875"/>
    <cellStyle name="Title 2 9 7" xfId="53876"/>
    <cellStyle name="Title 2 9 70" xfId="53877"/>
    <cellStyle name="Title 2 9 71" xfId="53878"/>
    <cellStyle name="Title 2 9 72" xfId="53879"/>
    <cellStyle name="Title 2 9 73" xfId="53880"/>
    <cellStyle name="Title 2 9 74" xfId="53881"/>
    <cellStyle name="Title 2 9 75" xfId="53882"/>
    <cellStyle name="Title 2 9 76" xfId="53883"/>
    <cellStyle name="Title 2 9 77" xfId="53884"/>
    <cellStyle name="Title 2 9 78" xfId="53885"/>
    <cellStyle name="Title 2 9 79" xfId="53886"/>
    <cellStyle name="Title 2 9 8" xfId="53887"/>
    <cellStyle name="Title 2 9 80" xfId="53888"/>
    <cellStyle name="Title 2 9 81" xfId="53889"/>
    <cellStyle name="Title 2 9 82" xfId="53890"/>
    <cellStyle name="Title 2 9 83" xfId="53891"/>
    <cellStyle name="Title 2 9 84" xfId="53892"/>
    <cellStyle name="Title 2 9 85" xfId="53893"/>
    <cellStyle name="Title 2 9 86" xfId="53894"/>
    <cellStyle name="Title 2 9 87" xfId="53895"/>
    <cellStyle name="Title 2 9 88" xfId="53896"/>
    <cellStyle name="Title 2 9 89" xfId="53897"/>
    <cellStyle name="Title 2 9 9" xfId="53898"/>
    <cellStyle name="Title 2 9 90" xfId="53899"/>
    <cellStyle name="Title 2 9 91" xfId="53900"/>
    <cellStyle name="Title 2 9 92" xfId="53901"/>
    <cellStyle name="Title 2 9 93" xfId="53902"/>
    <cellStyle name="Title 2 9 94" xfId="53903"/>
    <cellStyle name="Title 2 9 95" xfId="53904"/>
    <cellStyle name="Title 2 9 96" xfId="53905"/>
    <cellStyle name="Title 2 9 97" xfId="53906"/>
    <cellStyle name="Title 2 9 98" xfId="53907"/>
    <cellStyle name="Title 2 9 99" xfId="53908"/>
    <cellStyle name="Title 2 90" xfId="53909"/>
    <cellStyle name="Title 2 91" xfId="53910"/>
    <cellStyle name="Title 2 92" xfId="53911"/>
    <cellStyle name="Title 2 93" xfId="53912"/>
    <cellStyle name="Title 2 94" xfId="53913"/>
    <cellStyle name="Title 2 95" xfId="53914"/>
    <cellStyle name="Title 2 96" xfId="53915"/>
    <cellStyle name="Title 2 97" xfId="53916"/>
    <cellStyle name="Title 2 98" xfId="53917"/>
    <cellStyle name="Title 2 99" xfId="53918"/>
    <cellStyle name="Title 20" xfId="53919"/>
    <cellStyle name="Title 20 2" xfId="53920"/>
    <cellStyle name="Title 20 3" xfId="53921"/>
    <cellStyle name="Title 21" xfId="53922"/>
    <cellStyle name="Title 21 2" xfId="53923"/>
    <cellStyle name="Title 21 3" xfId="53924"/>
    <cellStyle name="Title 22" xfId="53925"/>
    <cellStyle name="Title 22 2" xfId="53926"/>
    <cellStyle name="Title 22 3" xfId="53927"/>
    <cellStyle name="Title 23" xfId="53928"/>
    <cellStyle name="Title 23 2" xfId="53929"/>
    <cellStyle name="Title 23 3" xfId="53930"/>
    <cellStyle name="Title 24" xfId="53931"/>
    <cellStyle name="Title 24 2" xfId="53932"/>
    <cellStyle name="Title 24 3" xfId="53933"/>
    <cellStyle name="Title 25" xfId="53934"/>
    <cellStyle name="Title 25 2" xfId="53935"/>
    <cellStyle name="Title 25 3" xfId="53936"/>
    <cellStyle name="Title 26" xfId="53937"/>
    <cellStyle name="Title 26 2" xfId="53938"/>
    <cellStyle name="Title 26 3" xfId="53939"/>
    <cellStyle name="Title 27" xfId="53940"/>
    <cellStyle name="Title 27 2" xfId="53941"/>
    <cellStyle name="Title 27 3" xfId="53942"/>
    <cellStyle name="Title 28" xfId="53943"/>
    <cellStyle name="Title 28 2" xfId="53944"/>
    <cellStyle name="Title 28 3" xfId="53945"/>
    <cellStyle name="Title 29" xfId="53946"/>
    <cellStyle name="Title 29 2" xfId="53947"/>
    <cellStyle name="Title 29 3" xfId="53948"/>
    <cellStyle name="Title 3" xfId="879"/>
    <cellStyle name="Title 3 2" xfId="53950"/>
    <cellStyle name="Title 3 3" xfId="53949"/>
    <cellStyle name="Title 30" xfId="53951"/>
    <cellStyle name="Title 30 2" xfId="53952"/>
    <cellStyle name="Title 30 3" xfId="53953"/>
    <cellStyle name="Title 31" xfId="53954"/>
    <cellStyle name="Title 31 2" xfId="53955"/>
    <cellStyle name="Title 31 3" xfId="53956"/>
    <cellStyle name="Title 32" xfId="53957"/>
    <cellStyle name="Title 32 2" xfId="53958"/>
    <cellStyle name="Title 33" xfId="53959"/>
    <cellStyle name="Title 34" xfId="993"/>
    <cellStyle name="Title 35" xfId="54454"/>
    <cellStyle name="Title 4" xfId="53960"/>
    <cellStyle name="Title 4 10" xfId="53961"/>
    <cellStyle name="Title 4 10 2" xfId="53962"/>
    <cellStyle name="Title 4 100" xfId="53963"/>
    <cellStyle name="Title 4 101" xfId="53964"/>
    <cellStyle name="Title 4 102" xfId="53965"/>
    <cellStyle name="Title 4 103" xfId="53966"/>
    <cellStyle name="Title 4 104" xfId="53967"/>
    <cellStyle name="Title 4 105" xfId="53968"/>
    <cellStyle name="Title 4 106" xfId="53969"/>
    <cellStyle name="Title 4 107" xfId="53970"/>
    <cellStyle name="Title 4 108" xfId="53971"/>
    <cellStyle name="Title 4 109" xfId="53972"/>
    <cellStyle name="Title 4 11" xfId="53973"/>
    <cellStyle name="Title 4 11 2" xfId="53974"/>
    <cellStyle name="Title 4 110" xfId="53975"/>
    <cellStyle name="Title 4 111" xfId="53976"/>
    <cellStyle name="Title 4 112" xfId="53977"/>
    <cellStyle name="Title 4 113" xfId="53978"/>
    <cellStyle name="Title 4 114" xfId="53979"/>
    <cellStyle name="Title 4 115" xfId="53980"/>
    <cellStyle name="Title 4 116" xfId="53981"/>
    <cellStyle name="Title 4 12" xfId="53982"/>
    <cellStyle name="Title 4 12 2" xfId="53983"/>
    <cellStyle name="Title 4 13" xfId="53984"/>
    <cellStyle name="Title 4 13 2" xfId="53985"/>
    <cellStyle name="Title 4 14" xfId="53986"/>
    <cellStyle name="Title 4 14 2" xfId="53987"/>
    <cellStyle name="Title 4 15" xfId="53988"/>
    <cellStyle name="Title 4 15 2" xfId="53989"/>
    <cellStyle name="Title 4 16" xfId="53990"/>
    <cellStyle name="Title 4 16 2" xfId="53991"/>
    <cellStyle name="Title 4 17" xfId="53992"/>
    <cellStyle name="Title 4 17 2" xfId="53993"/>
    <cellStyle name="Title 4 18" xfId="53994"/>
    <cellStyle name="Title 4 18 2" xfId="53995"/>
    <cellStyle name="Title 4 19" xfId="53996"/>
    <cellStyle name="Title 4 19 2" xfId="53997"/>
    <cellStyle name="Title 4 2" xfId="53998"/>
    <cellStyle name="Title 4 2 2" xfId="53999"/>
    <cellStyle name="Title 4 20" xfId="54000"/>
    <cellStyle name="Title 4 20 2" xfId="54001"/>
    <cellStyle name="Title 4 21" xfId="54002"/>
    <cellStyle name="Title 4 21 2" xfId="54003"/>
    <cellStyle name="Title 4 22" xfId="54004"/>
    <cellStyle name="Title 4 22 2" xfId="54005"/>
    <cellStyle name="Title 4 23" xfId="54006"/>
    <cellStyle name="Title 4 23 2" xfId="54007"/>
    <cellStyle name="Title 4 24" xfId="54008"/>
    <cellStyle name="Title 4 24 2" xfId="54009"/>
    <cellStyle name="Title 4 25" xfId="54010"/>
    <cellStyle name="Title 4 25 2" xfId="54011"/>
    <cellStyle name="Title 4 26" xfId="54012"/>
    <cellStyle name="Title 4 26 2" xfId="54013"/>
    <cellStyle name="Title 4 27" xfId="54014"/>
    <cellStyle name="Title 4 27 2" xfId="54015"/>
    <cellStyle name="Title 4 28" xfId="54016"/>
    <cellStyle name="Title 4 28 2" xfId="54017"/>
    <cellStyle name="Title 4 29" xfId="54018"/>
    <cellStyle name="Title 4 29 2" xfId="54019"/>
    <cellStyle name="Title 4 3" xfId="54020"/>
    <cellStyle name="Title 4 3 2" xfId="54021"/>
    <cellStyle name="Title 4 30" xfId="54022"/>
    <cellStyle name="Title 4 30 2" xfId="54023"/>
    <cellStyle name="Title 4 31" xfId="54024"/>
    <cellStyle name="Title 4 31 2" xfId="54025"/>
    <cellStyle name="Title 4 32" xfId="54026"/>
    <cellStyle name="Title 4 32 2" xfId="54027"/>
    <cellStyle name="Title 4 33" xfId="54028"/>
    <cellStyle name="Title 4 33 2" xfId="54029"/>
    <cellStyle name="Title 4 34" xfId="54030"/>
    <cellStyle name="Title 4 34 2" xfId="54031"/>
    <cellStyle name="Title 4 35" xfId="54032"/>
    <cellStyle name="Title 4 35 2" xfId="54033"/>
    <cellStyle name="Title 4 36" xfId="54034"/>
    <cellStyle name="Title 4 36 2" xfId="54035"/>
    <cellStyle name="Title 4 37" xfId="54036"/>
    <cellStyle name="Title 4 37 2" xfId="54037"/>
    <cellStyle name="Title 4 38" xfId="54038"/>
    <cellStyle name="Title 4 38 2" xfId="54039"/>
    <cellStyle name="Title 4 39" xfId="54040"/>
    <cellStyle name="Title 4 39 2" xfId="54041"/>
    <cellStyle name="Title 4 4" xfId="54042"/>
    <cellStyle name="Title 4 4 2" xfId="54043"/>
    <cellStyle name="Title 4 40" xfId="54044"/>
    <cellStyle name="Title 4 40 2" xfId="54045"/>
    <cellStyle name="Title 4 41" xfId="54046"/>
    <cellStyle name="Title 4 41 2" xfId="54047"/>
    <cellStyle name="Title 4 42" xfId="54048"/>
    <cellStyle name="Title 4 42 2" xfId="54049"/>
    <cellStyle name="Title 4 43" xfId="54050"/>
    <cellStyle name="Title 4 43 2" xfId="54051"/>
    <cellStyle name="Title 4 44" xfId="54052"/>
    <cellStyle name="Title 4 44 2" xfId="54053"/>
    <cellStyle name="Title 4 45" xfId="54054"/>
    <cellStyle name="Title 4 45 2" xfId="54055"/>
    <cellStyle name="Title 4 46" xfId="54056"/>
    <cellStyle name="Title 4 46 2" xfId="54057"/>
    <cellStyle name="Title 4 47" xfId="54058"/>
    <cellStyle name="Title 4 47 2" xfId="54059"/>
    <cellStyle name="Title 4 48" xfId="54060"/>
    <cellStyle name="Title 4 48 2" xfId="54061"/>
    <cellStyle name="Title 4 49" xfId="54062"/>
    <cellStyle name="Title 4 49 2" xfId="54063"/>
    <cellStyle name="Title 4 5" xfId="54064"/>
    <cellStyle name="Title 4 5 2" xfId="54065"/>
    <cellStyle name="Title 4 50" xfId="54066"/>
    <cellStyle name="Title 4 50 2" xfId="54067"/>
    <cellStyle name="Title 4 51" xfId="54068"/>
    <cellStyle name="Title 4 51 2" xfId="54069"/>
    <cellStyle name="Title 4 52" xfId="54070"/>
    <cellStyle name="Title 4 53" xfId="54071"/>
    <cellStyle name="Title 4 54" xfId="54072"/>
    <cellStyle name="Title 4 55" xfId="54073"/>
    <cellStyle name="Title 4 56" xfId="54074"/>
    <cellStyle name="Title 4 57" xfId="54075"/>
    <cellStyle name="Title 4 58" xfId="54076"/>
    <cellStyle name="Title 4 59" xfId="54077"/>
    <cellStyle name="Title 4 6" xfId="54078"/>
    <cellStyle name="Title 4 6 2" xfId="54079"/>
    <cellStyle name="Title 4 60" xfId="54080"/>
    <cellStyle name="Title 4 61" xfId="54081"/>
    <cellStyle name="Title 4 62" xfId="54082"/>
    <cellStyle name="Title 4 63" xfId="54083"/>
    <cellStyle name="Title 4 64" xfId="54084"/>
    <cellStyle name="Title 4 65" xfId="54085"/>
    <cellStyle name="Title 4 66" xfId="54086"/>
    <cellStyle name="Title 4 67" xfId="54087"/>
    <cellStyle name="Title 4 68" xfId="54088"/>
    <cellStyle name="Title 4 69" xfId="54089"/>
    <cellStyle name="Title 4 7" xfId="54090"/>
    <cellStyle name="Title 4 7 2" xfId="54091"/>
    <cellStyle name="Title 4 70" xfId="54092"/>
    <cellStyle name="Title 4 71" xfId="54093"/>
    <cellStyle name="Title 4 72" xfId="54094"/>
    <cellStyle name="Title 4 73" xfId="54095"/>
    <cellStyle name="Title 4 74" xfId="54096"/>
    <cellStyle name="Title 4 75" xfId="54097"/>
    <cellStyle name="Title 4 76" xfId="54098"/>
    <cellStyle name="Title 4 77" xfId="54099"/>
    <cellStyle name="Title 4 78" xfId="54100"/>
    <cellStyle name="Title 4 79" xfId="54101"/>
    <cellStyle name="Title 4 8" xfId="54102"/>
    <cellStyle name="Title 4 8 2" xfId="54103"/>
    <cellStyle name="Title 4 80" xfId="54104"/>
    <cellStyle name="Title 4 81" xfId="54105"/>
    <cellStyle name="Title 4 82" xfId="54106"/>
    <cellStyle name="Title 4 83" xfId="54107"/>
    <cellStyle name="Title 4 84" xfId="54108"/>
    <cellStyle name="Title 4 85" xfId="54109"/>
    <cellStyle name="Title 4 86" xfId="54110"/>
    <cellStyle name="Title 4 87" xfId="54111"/>
    <cellStyle name="Title 4 88" xfId="54112"/>
    <cellStyle name="Title 4 89" xfId="54113"/>
    <cellStyle name="Title 4 9" xfId="54114"/>
    <cellStyle name="Title 4 9 2" xfId="54115"/>
    <cellStyle name="Title 4 90" xfId="54116"/>
    <cellStyle name="Title 4 91" xfId="54117"/>
    <cellStyle name="Title 4 92" xfId="54118"/>
    <cellStyle name="Title 4 93" xfId="54119"/>
    <cellStyle name="Title 4 94" xfId="54120"/>
    <cellStyle name="Title 4 95" xfId="54121"/>
    <cellStyle name="Title 4 96" xfId="54122"/>
    <cellStyle name="Title 4 97" xfId="54123"/>
    <cellStyle name="Title 4 98" xfId="54124"/>
    <cellStyle name="Title 4 99" xfId="54125"/>
    <cellStyle name="Title 5" xfId="54126"/>
    <cellStyle name="Title 5 2" xfId="54127"/>
    <cellStyle name="Title 6" xfId="54128"/>
    <cellStyle name="Title 6 2" xfId="54129"/>
    <cellStyle name="Title 6 3" xfId="54130"/>
    <cellStyle name="Title 7" xfId="54131"/>
    <cellStyle name="Title 7 2" xfId="54132"/>
    <cellStyle name="Title 7 3" xfId="54133"/>
    <cellStyle name="Title 8" xfId="54134"/>
    <cellStyle name="Title 8 2" xfId="54135"/>
    <cellStyle name="Title 8 3" xfId="54136"/>
    <cellStyle name="Title 9" xfId="54137"/>
    <cellStyle name="Title 9 2" xfId="54138"/>
    <cellStyle name="Title 9 3" xfId="54139"/>
    <cellStyle name="Titolo" xfId="880"/>
    <cellStyle name="Titolo 1" xfId="881"/>
    <cellStyle name="Titolo 2" xfId="882"/>
    <cellStyle name="Titolo 3" xfId="883"/>
    <cellStyle name="Titolo 4" xfId="884"/>
    <cellStyle name="TitreRub" xfId="885"/>
    <cellStyle name="TitreTab" xfId="886"/>
    <cellStyle name="Total 10" xfId="54141"/>
    <cellStyle name="Total 10 2" xfId="54142"/>
    <cellStyle name="Total 10 3" xfId="54143"/>
    <cellStyle name="Total 11" xfId="54144"/>
    <cellStyle name="Total 11 2" xfId="54145"/>
    <cellStyle name="Total 11 3" xfId="54146"/>
    <cellStyle name="Total 12" xfId="54147"/>
    <cellStyle name="Total 12 2" xfId="54148"/>
    <cellStyle name="Total 12 3" xfId="54149"/>
    <cellStyle name="Total 13" xfId="54150"/>
    <cellStyle name="Total 13 2" xfId="54151"/>
    <cellStyle name="Total 13 3" xfId="54152"/>
    <cellStyle name="Total 14" xfId="54153"/>
    <cellStyle name="Total 14 2" xfId="54154"/>
    <cellStyle name="Total 14 3" xfId="54155"/>
    <cellStyle name="Total 15" xfId="54156"/>
    <cellStyle name="Total 15 2" xfId="54157"/>
    <cellStyle name="Total 15 3" xfId="54158"/>
    <cellStyle name="Total 16" xfId="54159"/>
    <cellStyle name="Total 16 2" xfId="54160"/>
    <cellStyle name="Total 16 3" xfId="54161"/>
    <cellStyle name="Total 17" xfId="54162"/>
    <cellStyle name="Total 17 2" xfId="54163"/>
    <cellStyle name="Total 17 3" xfId="54164"/>
    <cellStyle name="Total 18" xfId="54165"/>
    <cellStyle name="Total 18 2" xfId="54166"/>
    <cellStyle name="Total 18 3" xfId="54167"/>
    <cellStyle name="Total 19" xfId="54168"/>
    <cellStyle name="Total 19 2" xfId="54169"/>
    <cellStyle name="Total 19 3" xfId="54170"/>
    <cellStyle name="Total 2" xfId="887"/>
    <cellStyle name="Total 2 10" xfId="54172"/>
    <cellStyle name="Total 2 10 2" xfId="54173"/>
    <cellStyle name="Total 2 11" xfId="54174"/>
    <cellStyle name="Total 2 11 2" xfId="54175"/>
    <cellStyle name="Total 2 12" xfId="54176"/>
    <cellStyle name="Total 2 12 2" xfId="54177"/>
    <cellStyle name="Total 2 13" xfId="54178"/>
    <cellStyle name="Total 2 13 2" xfId="54179"/>
    <cellStyle name="Total 2 14" xfId="54180"/>
    <cellStyle name="Total 2 14 2" xfId="54181"/>
    <cellStyle name="Total 2 15" xfId="54182"/>
    <cellStyle name="Total 2 15 2" xfId="54183"/>
    <cellStyle name="Total 2 16" xfId="54184"/>
    <cellStyle name="Total 2 16 2" xfId="54185"/>
    <cellStyle name="Total 2 17" xfId="54186"/>
    <cellStyle name="Total 2 17 2" xfId="54187"/>
    <cellStyle name="Total 2 18" xfId="54188"/>
    <cellStyle name="Total 2 18 2" xfId="54189"/>
    <cellStyle name="Total 2 19" xfId="54190"/>
    <cellStyle name="Total 2 19 2" xfId="54191"/>
    <cellStyle name="Total 2 2" xfId="54171"/>
    <cellStyle name="Total 2 2 2" xfId="54192"/>
    <cellStyle name="Total 2 2 3" xfId="55541"/>
    <cellStyle name="Total 2 20" xfId="54193"/>
    <cellStyle name="Total 2 20 2" xfId="54194"/>
    <cellStyle name="Total 2 21" xfId="54195"/>
    <cellStyle name="Total 2 21 2" xfId="54196"/>
    <cellStyle name="Total 2 22" xfId="54197"/>
    <cellStyle name="Total 2 22 2" xfId="54198"/>
    <cellStyle name="Total 2 23" xfId="54199"/>
    <cellStyle name="Total 2 23 2" xfId="54200"/>
    <cellStyle name="Total 2 24" xfId="54201"/>
    <cellStyle name="Total 2 24 2" xfId="54202"/>
    <cellStyle name="Total 2 25" xfId="54203"/>
    <cellStyle name="Total 2 25 2" xfId="54204"/>
    <cellStyle name="Total 2 26" xfId="54205"/>
    <cellStyle name="Total 2 26 2" xfId="54206"/>
    <cellStyle name="Total 2 27" xfId="54207"/>
    <cellStyle name="Total 2 27 2" xfId="54208"/>
    <cellStyle name="Total 2 28" xfId="54209"/>
    <cellStyle name="Total 2 28 2" xfId="54210"/>
    <cellStyle name="Total 2 29" xfId="54211"/>
    <cellStyle name="Total 2 3" xfId="54212"/>
    <cellStyle name="Total 2 3 2" xfId="54213"/>
    <cellStyle name="Total 2 3 3" xfId="55596"/>
    <cellStyle name="Total 2 30" xfId="54214"/>
    <cellStyle name="Total 2 31" xfId="54140"/>
    <cellStyle name="Total 2 32" xfId="1174"/>
    <cellStyle name="Total 2 33" xfId="54525"/>
    <cellStyle name="Total 2 4" xfId="54215"/>
    <cellStyle name="Total 2 4 2" xfId="54216"/>
    <cellStyle name="Total 2 5" xfId="54217"/>
    <cellStyle name="Total 2 5 2" xfId="54218"/>
    <cellStyle name="Total 2 6" xfId="54219"/>
    <cellStyle name="Total 2 6 2" xfId="54220"/>
    <cellStyle name="Total 2 7" xfId="54221"/>
    <cellStyle name="Total 2 7 2" xfId="54222"/>
    <cellStyle name="Total 2 8" xfId="54223"/>
    <cellStyle name="Total 2 8 2" xfId="54224"/>
    <cellStyle name="Total 2 9" xfId="54225"/>
    <cellStyle name="Total 2 9 2" xfId="54226"/>
    <cellStyle name="Total 20" xfId="54227"/>
    <cellStyle name="Total 20 2" xfId="54228"/>
    <cellStyle name="Total 20 3" xfId="54229"/>
    <cellStyle name="Total 21" xfId="54230"/>
    <cellStyle name="Total 21 2" xfId="54231"/>
    <cellStyle name="Total 21 3" xfId="54232"/>
    <cellStyle name="Total 22" xfId="54233"/>
    <cellStyle name="Total 22 2" xfId="54234"/>
    <cellStyle name="Total 22 3" xfId="54235"/>
    <cellStyle name="Total 23" xfId="54236"/>
    <cellStyle name="Total 23 2" xfId="54237"/>
    <cellStyle name="Total 23 3" xfId="54238"/>
    <cellStyle name="Total 24" xfId="54239"/>
    <cellStyle name="Total 24 2" xfId="54240"/>
    <cellStyle name="Total 24 3" xfId="54241"/>
    <cellStyle name="Total 25" xfId="54242"/>
    <cellStyle name="Total 25 2" xfId="54243"/>
    <cellStyle name="Total 25 3" xfId="54244"/>
    <cellStyle name="Total 26" xfId="54245"/>
    <cellStyle name="Total 26 2" xfId="54246"/>
    <cellStyle name="Total 26 3" xfId="54247"/>
    <cellStyle name="Total 27" xfId="54248"/>
    <cellStyle name="Total 27 2" xfId="54249"/>
    <cellStyle name="Total 27 3" xfId="54250"/>
    <cellStyle name="Total 28" xfId="54251"/>
    <cellStyle name="Total 28 2" xfId="54252"/>
    <cellStyle name="Total 28 3" xfId="54253"/>
    <cellStyle name="Total 29" xfId="54254"/>
    <cellStyle name="Total 29 2" xfId="54255"/>
    <cellStyle name="Total 29 3" xfId="54256"/>
    <cellStyle name="Total 3" xfId="888"/>
    <cellStyle name="Total 3 2" xfId="54258"/>
    <cellStyle name="Total 3 3" xfId="54257"/>
    <cellStyle name="Total 30" xfId="54259"/>
    <cellStyle name="Total 30 2" xfId="54260"/>
    <cellStyle name="Total 31" xfId="54261"/>
    <cellStyle name="Total 32" xfId="1008"/>
    <cellStyle name="Total 33" xfId="54455"/>
    <cellStyle name="Total 4" xfId="54262"/>
    <cellStyle name="Total 4 2" xfId="54263"/>
    <cellStyle name="Total 4 3" xfId="54264"/>
    <cellStyle name="Total 5" xfId="54265"/>
    <cellStyle name="Total 5 2" xfId="54266"/>
    <cellStyle name="Total 5 3" xfId="54267"/>
    <cellStyle name="Total 6" xfId="54268"/>
    <cellStyle name="Total 6 2" xfId="54269"/>
    <cellStyle name="Total 6 3" xfId="54270"/>
    <cellStyle name="Total 7" xfId="54271"/>
    <cellStyle name="Total 7 2" xfId="54272"/>
    <cellStyle name="Total 7 3" xfId="54273"/>
    <cellStyle name="Total 8" xfId="54274"/>
    <cellStyle name="Total 8 2" xfId="54275"/>
    <cellStyle name="Total 8 3" xfId="54276"/>
    <cellStyle name="Total 9" xfId="54277"/>
    <cellStyle name="Total 9 2" xfId="54278"/>
    <cellStyle name="Total 9 3" xfId="54279"/>
    <cellStyle name="Totale" xfId="889"/>
    <cellStyle name="Trigger" xfId="55577"/>
    <cellStyle name="User" xfId="946"/>
    <cellStyle name="User 2" xfId="960"/>
    <cellStyle name="UserInput" xfId="947"/>
    <cellStyle name="UserInput 2" xfId="961"/>
    <cellStyle name="Valore non valido" xfId="890"/>
    <cellStyle name="Valore valido" xfId="891"/>
    <cellStyle name="Valuta (0)_Anagrafiche Mutui" xfId="892"/>
    <cellStyle name="Valuta_BENCH2" xfId="893"/>
    <cellStyle name="VerticalText" xfId="950"/>
    <cellStyle name="VerticalText 2" xfId="964"/>
    <cellStyle name="Warning Text 10" xfId="54281"/>
    <cellStyle name="Warning Text 10 2" xfId="54282"/>
    <cellStyle name="Warning Text 10 3" xfId="54283"/>
    <cellStyle name="Warning Text 11" xfId="54284"/>
    <cellStyle name="Warning Text 11 2" xfId="54285"/>
    <cellStyle name="Warning Text 11 3" xfId="54286"/>
    <cellStyle name="Warning Text 12" xfId="54287"/>
    <cellStyle name="Warning Text 12 2" xfId="54288"/>
    <cellStyle name="Warning Text 12 3" xfId="54289"/>
    <cellStyle name="Warning Text 13" xfId="54290"/>
    <cellStyle name="Warning Text 13 2" xfId="54291"/>
    <cellStyle name="Warning Text 13 3" xfId="54292"/>
    <cellStyle name="Warning Text 14" xfId="54293"/>
    <cellStyle name="Warning Text 14 2" xfId="54294"/>
    <cellStyle name="Warning Text 14 3" xfId="54295"/>
    <cellStyle name="Warning Text 15" xfId="54296"/>
    <cellStyle name="Warning Text 15 2" xfId="54297"/>
    <cellStyle name="Warning Text 15 3" xfId="54298"/>
    <cellStyle name="Warning Text 16" xfId="54299"/>
    <cellStyle name="Warning Text 16 2" xfId="54300"/>
    <cellStyle name="Warning Text 16 3" xfId="54301"/>
    <cellStyle name="Warning Text 17" xfId="54302"/>
    <cellStyle name="Warning Text 17 2" xfId="54303"/>
    <cellStyle name="Warning Text 17 3" xfId="54304"/>
    <cellStyle name="Warning Text 18" xfId="54305"/>
    <cellStyle name="Warning Text 18 2" xfId="54306"/>
    <cellStyle name="Warning Text 18 3" xfId="54307"/>
    <cellStyle name="Warning Text 19" xfId="54308"/>
    <cellStyle name="Warning Text 19 2" xfId="54309"/>
    <cellStyle name="Warning Text 19 3" xfId="54310"/>
    <cellStyle name="Warning Text 2" xfId="894"/>
    <cellStyle name="Warning Text 2 10" xfId="54312"/>
    <cellStyle name="Warning Text 2 10 2" xfId="54313"/>
    <cellStyle name="Warning Text 2 11" xfId="54314"/>
    <cellStyle name="Warning Text 2 11 2" xfId="54315"/>
    <cellStyle name="Warning Text 2 12" xfId="54316"/>
    <cellStyle name="Warning Text 2 12 2" xfId="54317"/>
    <cellStyle name="Warning Text 2 13" xfId="54318"/>
    <cellStyle name="Warning Text 2 13 2" xfId="54319"/>
    <cellStyle name="Warning Text 2 14" xfId="54320"/>
    <cellStyle name="Warning Text 2 14 2" xfId="54321"/>
    <cellStyle name="Warning Text 2 15" xfId="54322"/>
    <cellStyle name="Warning Text 2 15 2" xfId="54323"/>
    <cellStyle name="Warning Text 2 16" xfId="54324"/>
    <cellStyle name="Warning Text 2 16 2" xfId="54325"/>
    <cellStyle name="Warning Text 2 17" xfId="54326"/>
    <cellStyle name="Warning Text 2 17 2" xfId="54327"/>
    <cellStyle name="Warning Text 2 18" xfId="54328"/>
    <cellStyle name="Warning Text 2 18 2" xfId="54329"/>
    <cellStyle name="Warning Text 2 19" xfId="54330"/>
    <cellStyle name="Warning Text 2 19 2" xfId="54331"/>
    <cellStyle name="Warning Text 2 2" xfId="54311"/>
    <cellStyle name="Warning Text 2 2 2" xfId="54332"/>
    <cellStyle name="Warning Text 2 2 3" xfId="55544"/>
    <cellStyle name="Warning Text 2 20" xfId="54333"/>
    <cellStyle name="Warning Text 2 20 2" xfId="54334"/>
    <cellStyle name="Warning Text 2 21" xfId="54335"/>
    <cellStyle name="Warning Text 2 21 2" xfId="54336"/>
    <cellStyle name="Warning Text 2 22" xfId="54337"/>
    <cellStyle name="Warning Text 2 22 2" xfId="54338"/>
    <cellStyle name="Warning Text 2 23" xfId="54339"/>
    <cellStyle name="Warning Text 2 23 2" xfId="54340"/>
    <cellStyle name="Warning Text 2 24" xfId="54341"/>
    <cellStyle name="Warning Text 2 24 2" xfId="54342"/>
    <cellStyle name="Warning Text 2 25" xfId="54343"/>
    <cellStyle name="Warning Text 2 25 2" xfId="54344"/>
    <cellStyle name="Warning Text 2 26" xfId="54345"/>
    <cellStyle name="Warning Text 2 26 2" xfId="54346"/>
    <cellStyle name="Warning Text 2 27" xfId="54347"/>
    <cellStyle name="Warning Text 2 27 2" xfId="54348"/>
    <cellStyle name="Warning Text 2 28" xfId="54349"/>
    <cellStyle name="Warning Text 2 28 2" xfId="54350"/>
    <cellStyle name="Warning Text 2 29" xfId="54351"/>
    <cellStyle name="Warning Text 2 3" xfId="54352"/>
    <cellStyle name="Warning Text 2 3 2" xfId="54353"/>
    <cellStyle name="Warning Text 2 30" xfId="54354"/>
    <cellStyle name="Warning Text 2 31" xfId="54280"/>
    <cellStyle name="Warning Text 2 32" xfId="1175"/>
    <cellStyle name="Warning Text 2 33" xfId="54526"/>
    <cellStyle name="Warning Text 2 4" xfId="54355"/>
    <cellStyle name="Warning Text 2 4 2" xfId="54356"/>
    <cellStyle name="Warning Text 2 5" xfId="54357"/>
    <cellStyle name="Warning Text 2 5 2" xfId="54358"/>
    <cellStyle name="Warning Text 2 6" xfId="54359"/>
    <cellStyle name="Warning Text 2 6 2" xfId="54360"/>
    <cellStyle name="Warning Text 2 7" xfId="54361"/>
    <cellStyle name="Warning Text 2 7 2" xfId="54362"/>
    <cellStyle name="Warning Text 2 8" xfId="54363"/>
    <cellStyle name="Warning Text 2 8 2" xfId="54364"/>
    <cellStyle name="Warning Text 2 9" xfId="54365"/>
    <cellStyle name="Warning Text 2 9 2" xfId="54366"/>
    <cellStyle name="Warning Text 20" xfId="54367"/>
    <cellStyle name="Warning Text 20 2" xfId="54368"/>
    <cellStyle name="Warning Text 20 3" xfId="54369"/>
    <cellStyle name="Warning Text 21" xfId="54370"/>
    <cellStyle name="Warning Text 21 2" xfId="54371"/>
    <cellStyle name="Warning Text 21 3" xfId="54372"/>
    <cellStyle name="Warning Text 22" xfId="54373"/>
    <cellStyle name="Warning Text 22 2" xfId="54374"/>
    <cellStyle name="Warning Text 22 3" xfId="54375"/>
    <cellStyle name="Warning Text 23" xfId="54376"/>
    <cellStyle name="Warning Text 23 2" xfId="54377"/>
    <cellStyle name="Warning Text 23 3" xfId="54378"/>
    <cellStyle name="Warning Text 24" xfId="54379"/>
    <cellStyle name="Warning Text 24 2" xfId="54380"/>
    <cellStyle name="Warning Text 24 3" xfId="54381"/>
    <cellStyle name="Warning Text 25" xfId="54382"/>
    <cellStyle name="Warning Text 25 2" xfId="54383"/>
    <cellStyle name="Warning Text 25 3" xfId="54384"/>
    <cellStyle name="Warning Text 26" xfId="54385"/>
    <cellStyle name="Warning Text 26 2" xfId="54386"/>
    <cellStyle name="Warning Text 26 3" xfId="54387"/>
    <cellStyle name="Warning Text 27" xfId="54388"/>
    <cellStyle name="Warning Text 27 2" xfId="54389"/>
    <cellStyle name="Warning Text 27 3" xfId="54390"/>
    <cellStyle name="Warning Text 28" xfId="54391"/>
    <cellStyle name="Warning Text 28 2" xfId="54392"/>
    <cellStyle name="Warning Text 28 3" xfId="54393"/>
    <cellStyle name="Warning Text 29" xfId="54394"/>
    <cellStyle name="Warning Text 29 2" xfId="54395"/>
    <cellStyle name="Warning Text 29 3" xfId="54396"/>
    <cellStyle name="Warning Text 3" xfId="895"/>
    <cellStyle name="Warning Text 3 2" xfId="54398"/>
    <cellStyle name="Warning Text 3 3" xfId="54397"/>
    <cellStyle name="Warning Text 30" xfId="54399"/>
    <cellStyle name="Warning Text 30 2" xfId="54400"/>
    <cellStyle name="Warning Text 31" xfId="54401"/>
    <cellStyle name="Warning Text 32" xfId="1006"/>
    <cellStyle name="Warning Text 4" xfId="54402"/>
    <cellStyle name="Warning Text 4 2" xfId="54403"/>
    <cellStyle name="Warning Text 4 3" xfId="54404"/>
    <cellStyle name="Warning Text 5" xfId="54405"/>
    <cellStyle name="Warning Text 5 2" xfId="54406"/>
    <cellStyle name="Warning Text 5 3" xfId="54407"/>
    <cellStyle name="Warning Text 6" xfId="54408"/>
    <cellStyle name="Warning Text 6 2" xfId="54409"/>
    <cellStyle name="Warning Text 6 3" xfId="54410"/>
    <cellStyle name="Warning Text 7" xfId="54411"/>
    <cellStyle name="Warning Text 7 2" xfId="54412"/>
    <cellStyle name="Warning Text 7 3" xfId="54413"/>
    <cellStyle name="Warning Text 8" xfId="54414"/>
    <cellStyle name="Warning Text 8 2" xfId="54415"/>
    <cellStyle name="Warning Text 8 3" xfId="54416"/>
    <cellStyle name="Warning Text 9" xfId="54417"/>
    <cellStyle name="Warning Text 9 2" xfId="54418"/>
    <cellStyle name="Warning Text 9 3" xfId="54419"/>
  </cellStyles>
  <dxfs count="516"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rgb="FF00F26D"/>
      </font>
    </dxf>
    <dxf>
      <font>
        <color rgb="FFFF0000"/>
      </font>
    </dxf>
    <dxf>
      <font>
        <color rgb="FF00F26D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9FF66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72FA96"/>
        </patternFill>
      </fill>
    </dxf>
    <dxf>
      <fill>
        <patternFill>
          <bgColor rgb="FF89FBA7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125.47997572738528</v>
        <stp/>
        <stp>##V3_BDPV12</stp>
        <stp>IT0005056541 Corp@CBBT Corp</stp>
        <stp>Z_SPRD_MID</stp>
        <stp>[Mkt&amp;Position.xlsm]CCT!R9C10</stp>
        <tr r="J9" s="5"/>
      </tp>
      <tp t="s">
        <v>#N/A Field Not Applicable</v>
        <stp/>
        <stp>##V3_BDPV12</stp>
        <stp>IT0004716319 Corp@CBBT Corp</stp>
        <stp>Z_SPRD_MID</stp>
        <stp>[Mkt&amp;Position.xlsm]CCT!R6C10</stp>
        <tr r="J6" s="5"/>
      </tp>
    </main>
    <main first="bloomberg.rtd">
      <tp t="s">
        <v>Aa2u</v>
        <stp/>
        <stp>##V3_BDPV12</stp>
        <stp>FR0011337880 Corp</stp>
        <stp>RTG_MOODY</stp>
        <stp>[Mkt&amp;Position.xlsm]MARKET!R206C43</stp>
        <tr r="AQ206" s="1"/>
      </tp>
      <tp t="s">
        <v>Aa2u</v>
        <stp/>
        <stp>##V3_BDPV12</stp>
        <stp>FR0011317783 Corp</stp>
        <stp>RTG_MOODY</stp>
        <stp>[Mkt&amp;Position.xlsm]MARKET!R219C43</stp>
        <tr r="AQ219" s="1"/>
      </tp>
      <tp t="s">
        <v>Aa2u</v>
        <stp/>
        <stp>##V3_BDPV12</stp>
        <stp>FR0010916924 Corp</stp>
        <stp>RTG_MOODY</stp>
        <stp>[Mkt&amp;Position.xlsm]MARKET!R215C43</stp>
        <tr r="AQ215" s="1"/>
      </tp>
    </main>
    <main first="marketviewexcelplugin.mkvxp">
      <tp t="e">
        <v>#REF!</v>
        <stp/>
        <stp>0</stp>
        <stp>EUR.CM_DEPTH.XLS_GOVIES.PTOTEAOE0021</stp>
        <stp>Mid</stp>
        <tr r="P254" s="1"/>
      </tp>
      <tp t="e">
        <v>#REF!</v>
        <stp/>
        <stp>0</stp>
        <stp>EUR.CM_DEPTH.XLS_GOVIES.AT0000A1FAP5</stp>
        <stp>Mid</stp>
        <tr r="P283" s="1"/>
      </tp>
    </main>
    <main first="bloomberg.rtd">
      <tp t="s">
        <v>Aa3</v>
        <stp/>
        <stp>##V3_BDPV12</stp>
        <stp>BE0000320292 Corp</stp>
        <stp>RTG_MOODY</stp>
        <stp>[Mkt&amp;Position.xlsm]MARKET!R309C43</stp>
        <tr r="AQ309" s="1"/>
      </tp>
      <tp>
        <v>101.509</v>
        <stp/>
        <stp>##V3_BDPV12</stp>
        <stp>IT0004957574 Corp</stp>
        <stp>PX_BID</stp>
        <stp>[Mkt&amp;Position.xlsm]CCT!R27C7</stp>
        <tr r="G27" s="5"/>
      </tp>
      <tp t="s">
        <v>NR</v>
        <stp/>
        <stp>##V3_BDPV12</stp>
        <stp>NL0010881827 Corp</stp>
        <stp>RTG_MOODY</stp>
        <stp>[Mkt&amp;Position.xlsm]MARKET!R235C43</stp>
        <tr r="AQ235" s="1"/>
      </tp>
      <tp t="s">
        <v>A2</v>
        <stp/>
        <stp>##V3_BDPV12</stp>
        <stp>IE00BV8C9418 Corp</stp>
        <stp>RTG_MOODY</stp>
        <stp>[Mkt&amp;Position.xlsm]MARKET!R270C43</stp>
        <tr r="AQ270" s="1"/>
      </tp>
      <tp t="s">
        <v>A2</v>
        <stp/>
        <stp>##V3_BDPV12</stp>
        <stp>IE00B60Z6194 Corp</stp>
        <stp>RTG_MOODY</stp>
        <stp>[Mkt&amp;Position.xlsm]MARKET!R265C43</stp>
        <tr r="AQ265" s="1"/>
      </tp>
    </main>
    <main first="marketviewexcelplugin.mkvxp">
      <tp t="e">
        <v>#REF!</v>
        <stp/>
        <stp>0</stp>
        <stp>EUR.CM_DEPTH.XLS_GOVIES.AT0000A12B06</stp>
        <stp>Mid</stp>
        <tr r="P273" s="1"/>
      </tp>
      <tp t="e">
        <v>#REF!</v>
        <stp/>
        <stp>0</stp>
        <stp>EUR.CM_DEPTH.XLS_GOVIES.PTOTEBOE0020</stp>
        <stp>Mid</stp>
        <tr r="P260" s="1"/>
      </tp>
    </main>
    <main first="bloomberg.rtd">
      <tp t="s">
        <v>Aaau</v>
        <stp/>
        <stp>##V3_BDPV12</stp>
        <stp>DE0001135382 Corp</stp>
        <stp>RTG_MOODY</stp>
        <stp>[Mkt&amp;Position.xlsm]MARKET!R151C43</stp>
        <tr r="AQ151" s="1"/>
      </tp>
      <tp t="s">
        <v>#N/A N/A</v>
        <stp/>
        <stp>##V3_BDPV12</stp>
        <stp>GR0138013793 Corp</stp>
        <stp>RTG_MOODY</stp>
        <stp>[Mkt&amp;Position.xlsm]MARKET!R331C43</stp>
        <tr r="AQ331" s="1"/>
      </tp>
      <tp t="s">
        <v>Aaau</v>
        <stp/>
        <stp>##V3_BDPV12</stp>
        <stp>DE0001135481 Corp</stp>
        <stp>RTG_MOODY</stp>
        <stp>[Mkt&amp;Position.xlsm]MARKET!R187C43</stp>
        <tr r="AQ187" s="1"/>
      </tp>
      <tp t="s">
        <v>Aaau</v>
        <stp/>
        <stp>##V3_BDPV12</stp>
        <stp>DE0001102382 Corp</stp>
        <stp>RTG_MOODY</stp>
        <stp>[Mkt&amp;Position.xlsm]MARKET!R174C43</stp>
        <tr r="AQ174" s="1"/>
      </tp>
      <tp t="s">
        <v>Aaau</v>
        <stp/>
        <stp>##V3_BDPV12</stp>
        <stp>DE0001141687 Corp</stp>
        <stp>RTG_MOODY</stp>
        <stp>[Mkt&amp;Position.xlsm]MARKET!R148C43</stp>
        <tr r="AQ148" s="1"/>
      </tp>
      <tp t="s">
        <v>#N/A N/A</v>
        <stp/>
        <stp>##V3_BDPV12</stp>
        <stp>DE0001104685 Corp</stp>
        <stp>RTG_MOODY</stp>
        <stp>[Mkt&amp;Position.xlsm]MARKET!R150C43</stp>
        <tr r="AQ150" s="1"/>
      </tp>
      <tp t="s">
        <v>Aaau</v>
        <stp/>
        <stp>##V3_BDPV12</stp>
        <stp>DE0001135085 Corp</stp>
        <stp>RTG_MOODY</stp>
        <stp>[Mkt&amp;Position.xlsm]MARKET!R179C43</stp>
        <tr r="AQ179" s="1"/>
      </tp>
      <tp t="s">
        <v>Aa2u</v>
        <stp/>
        <stp>##V3_BDPV12</stp>
        <stp>FR0012993103 Corp</stp>
        <stp>RTG_MOODY</stp>
        <stp>[Mkt&amp;Position.xlsm]MARKET!R222C43</stp>
        <tr r="AQ222" s="1"/>
      </tp>
      <tp t="s">
        <v>#N/A N/A</v>
        <stp/>
        <stp>##V3_BDPV12</stp>
        <stp>GR0128012698 Corp</stp>
        <stp>RTG_MOODY</stp>
        <stp>[Mkt&amp;Position.xlsm]MARKET!R315C43</stp>
        <tr r="AQ315" s="1"/>
      </tp>
      <tp t="s">
        <v>#N/A N/A</v>
        <stp/>
        <stp>##V3_BDPV12</stp>
        <stp>GR0133006198 Corp</stp>
        <stp>RTG_MOODY</stp>
        <stp>[Mkt&amp;Position.xlsm]MARKET!R318C43</stp>
        <tr r="AQ318" s="1"/>
      </tp>
    </main>
    <main first="bloomberg.rtd">
      <tp t="s">
        <v>A2</v>
        <stp/>
        <stp>##V3_BDPV12</stp>
        <stp>IE00B28HXX02 Corp</stp>
        <stp>RTG_MOODY</stp>
        <stp>[Mkt&amp;Position.xlsm]MARKET!R261C43</stp>
        <tr r="AQ261" s="1"/>
      </tp>
      <tp>
        <v>93.728645850651063</v>
        <stp/>
        <stp>##V3_BDPV12</stp>
        <stp>IT0005009839 Corp@CBBT Corp</stp>
        <stp>ASSET_SWAP_SPD_MID</stp>
        <stp>[Mkt&amp;Position.xlsm]CCT!R8C11</stp>
        <tr r="K8" s="5"/>
      </tp>
    </main>
    <main first="marketviewexcelplugin.mkvxp">
      <tp t="e">
        <v>#REF!</v>
        <stp/>
        <stp>0</stp>
        <stp>EUR.CM_DEPTH.XLS_GOVIES.IE00B6X95T99</stp>
        <stp>Mid</stp>
        <tr r="P268" s="1"/>
      </tp>
      <tp t="e">
        <v>#REF!</v>
        <stp/>
        <stp>0</stp>
        <stp>EUR.CM_DEPTH.XLS_GOVIES.PTOTECOE0029</stp>
        <stp>Mid</stp>
        <tr r="P251" s="1"/>
      </tp>
      <tp t="e">
        <v>#REF!</v>
        <stp/>
        <stp>0</stp>
        <stp>EUR.CM_DEPTH.XLS_GOVIES.IE00BV8C9418</stp>
        <stp>Mid</stp>
        <tr r="P270" s="1"/>
      </tp>
    </main>
    <main first="bloomberg.rtd">
      <tp t="s">
        <v>Aaau</v>
        <stp/>
        <stp>##V3_BDPV12</stp>
        <stp>DE0001102390 Corp</stp>
        <stp>RTG_MOODY</stp>
        <stp>[Mkt&amp;Position.xlsm]MARKET!R175C43</stp>
        <tr r="AQ175" s="1"/>
      </tp>
      <tp t="s">
        <v>#N/A N/A</v>
        <stp/>
        <stp>##V3_BDPV12</stp>
        <stp>GR0128011682 Corp</stp>
        <stp>RTG_MOODY</stp>
        <stp>[Mkt&amp;Position.xlsm]MARKET!R314C43</stp>
        <tr r="AQ314" s="1"/>
      </tp>
      <tp t="s">
        <v>Aaau</v>
        <stp/>
        <stp>##V3_BDPV12</stp>
        <stp>DE0001141695 Corp</stp>
        <stp>RTG_MOODY</stp>
        <stp>[Mkt&amp;Position.xlsm]MARKET!R149C43</stp>
        <tr r="AQ149" s="1"/>
      </tp>
      <tp t="s">
        <v>#N/A N/A</v>
        <stp/>
        <stp>##V3_BDPV12</stp>
        <stp>DE0001104693 Corp</stp>
        <stp>RTG_MOODY</stp>
        <stp>[Mkt&amp;Position.xlsm]MARKET!R153C43</stp>
        <tr r="AQ153" s="1"/>
      </tp>
      <tp t="s">
        <v>Aaau</v>
        <stp/>
        <stp>##V3_BDPV12</stp>
        <stp>DE0001135390 Corp</stp>
        <stp>RTG_MOODY</stp>
        <stp>[Mkt&amp;Position.xlsm]MARKET!R154C43</stp>
        <tr r="AQ154" s="1"/>
      </tp>
      <tp t="s">
        <v>#N/A N/A</v>
        <stp/>
        <stp>##V3_BDPV12</stp>
        <stp>GR0138012787 Corp</stp>
        <stp>RTG_MOODY</stp>
        <stp>[Mkt&amp;Position.xlsm]MARKET!R330C43</stp>
        <tr r="AQ330" s="1"/>
      </tp>
      <tp t="s">
        <v>Aa2u</v>
        <stp/>
        <stp>##V3_BDPV12</stp>
        <stp>FR0012938116 Corp</stp>
        <stp>RTG_MOODY</stp>
        <stp>[Mkt&amp;Position.xlsm]MARKET!R214C43</stp>
        <tr r="AQ214" s="1"/>
      </tp>
      <tp t="s">
        <v>Baa1</v>
        <stp/>
        <stp>##V3_BDPV12</stp>
        <stp>ES0000012A89 Corp</stp>
        <stp>RTG_MOODY</stp>
        <stp>[Mkt&amp;Position.xlsm]MARKET!R130C43</stp>
        <tr r="AQ130" s="1"/>
      </tp>
      <tp t="s">
        <v>Aaau</v>
        <stp/>
        <stp>##V3_BDPV12</stp>
        <stp>DE0001135499 Corp</stp>
        <stp>RTG_MOODY</stp>
        <stp>[Mkt&amp;Position.xlsm]MARKET!R165C43</stp>
        <tr r="AQ165" s="1"/>
      </tp>
      <tp t="s">
        <v>A2</v>
        <stp/>
        <stp>##V3_BDPV12</stp>
        <stp>IE0034074488 Corp</stp>
        <stp>RTG_MOODY</stp>
        <stp>[Mkt&amp;Position.xlsm]MARKET!R264C43</stp>
        <tr r="AQ264" s="1"/>
      </tp>
      <tp t="s">
        <v>Aaau</v>
        <stp/>
        <stp>##V3_BDPV12</stp>
        <stp>NL0010071189 Corp</stp>
        <stp>RTG_MOODY</stp>
        <stp>[Mkt&amp;Position.xlsm]MARKET!R245C43</stp>
        <tr r="AQ245" s="1"/>
      </tp>
      <tp t="s">
        <v>Aa2u</v>
        <stp/>
        <stp>##V3_BDPV12</stp>
        <stp>FR0010192997 Corp</stp>
        <stp>RTG_MOODY</stp>
        <stp>[Mkt&amp;Position.xlsm]MARKET!R202C43</stp>
        <tr r="AQ202" s="1"/>
      </tp>
      <tp t="s">
        <v>Aa2u</v>
        <stp/>
        <stp>##V3_BDPV12</stp>
        <stp>FR0011059088 Corp</stp>
        <stp>RTG_MOODY</stp>
        <stp>[Mkt&amp;Position.xlsm]MARKET!R203C43</stp>
        <tr r="AQ203" s="1"/>
      </tp>
    </main>
    <main first="bloomberg.rtd">
      <tp>
        <v>16.335641716779755</v>
        <stp/>
        <stp>##V3_BDPV12</stp>
        <stp>IT0004922909 Corp@CBBT Corp</stp>
        <stp>Z_SPRD_MID</stp>
        <stp>[Mkt&amp;Position.xlsm]CCT!R7C10</stp>
        <tr r="J7" s="5"/>
      </tp>
      <tp t="s">
        <v>Aa2u</v>
        <stp/>
        <stp>##V3_BDPV12</stp>
        <stp>FR0011708080 Corp</stp>
        <stp>RTG_MOODY</stp>
        <stp>[Mkt&amp;Position.xlsm]MARKET!R195C43</stp>
        <tr r="AQ195" s="1"/>
      </tp>
      <tp>
        <v>108.839</v>
        <stp/>
        <stp>##V3_BDPV12</stp>
        <stp>IT0005001547 Corp</stp>
        <stp>PX_BID</stp>
        <stp>[Mkt&amp;Position.xlsm]CCT!R38C7</stp>
        <tr r="G38" s="5"/>
      </tp>
    </main>
    <main first="marketviewexcelplugin.mkvxp">
      <tp t="e">
        <v>#REF!</v>
        <stp/>
        <stp>0</stp>
        <stp>EUR.CM_DEPTH.XLS_GOVIES.ES0000012B39</stp>
        <stp>Mid</stp>
        <tr r="P131" s="1"/>
      </tp>
    </main>
    <main first="bloomberg.rtd">
      <tp t="s">
        <v>Aa2u</v>
        <stp/>
        <stp>##V3_BDPV12</stp>
        <stp>FR0011993179 Corp</stp>
        <stp>RTG_MOODY</stp>
        <stp>[Mkt&amp;Position.xlsm]MARKET!R198C43</stp>
        <tr r="AQ198" s="1"/>
      </tp>
      <tp t="s">
        <v>WR</v>
        <stp/>
        <stp>##V3_BDPV12</stp>
        <stp>FR0010604983 Corp</stp>
        <stp>RTG_MOODY</stp>
        <stp>[Mkt&amp;Position.xlsm]MARKET!R190C43</stp>
        <tr r="AQ190" s="1"/>
      </tp>
      <tp t="s">
        <v>Aa2u</v>
        <stp/>
        <stp>##V3_BDPV12</stp>
        <stp>FR0010773192 Corp</stp>
        <stp>RTG_MOODY</stp>
        <stp>[Mkt&amp;Position.xlsm]MARKET!R227C43</stp>
        <tr r="AQ227" s="1"/>
      </tp>
      <tp t="s">
        <v>NR</v>
        <stp/>
        <stp>##V3_BDPV12</stp>
        <stp>NL0010721999 Corp</stp>
        <stp>RTG_MOODY</stp>
        <stp>[Mkt&amp;Position.xlsm]MARKET!R248C43</stp>
        <tr r="AQ248" s="1"/>
      </tp>
    </main>
    <main first="marketviewexcelplugin.mkvxp">
      <tp t="e">
        <v>#REF!</v>
        <stp/>
        <stp>0</stp>
        <stp>EUR.CM_DEPTH.VMO_REPO.AT0000A001X2_TN_Fixed</stp>
        <stp>TrdValueAvg</stp>
        <tr r="AB278" s="1"/>
      </tp>
    </main>
    <main first="bloomberg.rtd">
      <tp>
        <v>104.348</v>
        <stp/>
        <stp>##V3_BDPV12</stp>
        <stp>IT0004489610 Corp</stp>
        <stp>PX_BID</stp>
        <stp>[Mkt&amp;Position.xlsm]CCT!R28C7</stp>
        <tr r="G28" s="5"/>
      </tp>
      <tp t="s">
        <v>Aa2u</v>
        <stp/>
        <stp>##V3_BDPV12</stp>
        <stp>FR0011883966 Corp</stp>
        <stp>RTG_MOODY</stp>
        <stp>[Mkt&amp;Position.xlsm]MARKET!R221C43</stp>
        <tr r="AQ221" s="1"/>
      </tp>
      <tp>
        <v>0.93530899999999995</v>
        <stp/>
        <stp>##V3_BDPV12</stp>
        <stp>KOAM8 Comdty</stp>
        <stp>FUT_CNVS_FACTOR</stp>
        <stp>[Mkt&amp;Position.xlsm]MARKET!R8C25</stp>
        <tr r="Y8" s="1"/>
      </tp>
    </main>
    <main first="marketviewexcelplugin.mkvxp">
      <tp t="e">
        <v>#REF!</v>
        <stp/>
        <stp>0</stp>
        <stp>EUR.CM_DEPTH.XLS_GOVIES.IE00BV8C9186</stp>
        <stp>Mid</stp>
        <tr r="P272" s="1"/>
      </tp>
      <tp t="e">
        <v>#REF!</v>
        <stp/>
        <stp>0</stp>
        <stp>EUR.CM_DEPTH.XLS_GOVIES.ES0000012A89</stp>
        <stp>Mid</stp>
        <tr r="P130" s="1"/>
      </tp>
    </main>
    <main first="bloomberg.rtd">
      <tp>
        <v>101.804</v>
        <stp/>
        <stp>##V3_BDPV12</stp>
        <stp>IT0005045270 Corp</stp>
        <stp>PX_BID</stp>
        <stp>[Mkt&amp;Position.xlsm]CCT!R39C7</stp>
        <tr r="G39" s="5"/>
      </tp>
      <tp t="s">
        <v>Aa2u</v>
        <stp/>
        <stp>##V3_BDPV12</stp>
        <stp>FR0000571085 Corp</stp>
        <stp>RTG_MOODY</stp>
        <stp>[Mkt&amp;Position.xlsm]MARKET!R207C43</stp>
        <tr r="AQ207" s="1"/>
      </tp>
      <tp t="s">
        <v>Aa2u</v>
        <stp/>
        <stp>##V3_BDPV12</stp>
        <stp>FR0010870956 Corp</stp>
        <stp>RTG_MOODY</stp>
        <stp>[Mkt&amp;Position.xlsm]MARKET!R230C43</stp>
        <tr r="AQ230" s="1"/>
      </tp>
      <tp>
        <v>112.223</v>
        <stp/>
        <stp>##V3_BDPV12</stp>
        <stp>IT0004898034 Corp</stp>
        <stp>PX_BID</stp>
        <stp>[Mkt&amp;Position.xlsm]CCT!R35C7</stp>
        <tr r="G35" s="5"/>
      </tp>
      <tp>
        <v>115.643</v>
        <stp/>
        <stp>##V3_BDPV12</stp>
        <stp>IT0004848831 Corp</stp>
        <stp>PX_BID</stp>
        <stp>[Mkt&amp;Position.xlsm]CCT!R34C7</stp>
        <tr r="G34" s="5"/>
      </tp>
      <tp>
        <v>115.315</v>
        <stp/>
        <stp>##V3_BDPV12</stp>
        <stp>IT0004801541 Corp</stp>
        <stp>PX_BID</stp>
        <stp>[Mkt&amp;Position.xlsm]CCT!R33C7</stp>
        <tr r="G33" s="5"/>
      </tp>
      <tp t="s">
        <v>Aa2u</v>
        <stp/>
        <stp>##V3_BDPV12</stp>
        <stp>FR0010949651 Corp</stp>
        <stp>RTG_MOODY</stp>
        <stp>[Mkt&amp;Position.xlsm]MARKET!R201C43</stp>
        <tr r="AQ201" s="1"/>
      </tp>
      <tp>
        <v>112.78400000000001</v>
        <stp/>
        <stp>##V3_BDPV12</stp>
        <stp>IT0004953417 Corp</stp>
        <stp>PX_BID</stp>
        <stp>[Mkt&amp;Position.xlsm]CCT!R37C7</stp>
        <tr r="G37" s="5"/>
      </tp>
    </main>
    <main first="marketviewexcelplugin.mkvxp">
      <tp t="e">
        <v>#REF!</v>
        <stp/>
        <stp>0</stp>
        <stp>EUR.CM_INSTRUMENT.PXE.PTOTE5OE0007</stp>
        <stp>CouponInterest</stp>
        <tr r="D259" s="1"/>
      </tp>
    </main>
    <main first="bloomberg.rtd">
      <tp>
        <v>0.77187099999999997</v>
        <stp/>
        <stp>##V3_BDPV12</stp>
        <stp>OATM8 Comdty</stp>
        <stp>FUT_CNVS_FACTOR</stp>
        <stp>[Mkt&amp;Position.xlsm]MARKET!R9C25</stp>
        <tr r="Y9" s="1"/>
      </tp>
    </main>
    <main first="bloomberg.rtd">
      <tp>
        <v>65.947612642850515</v>
        <stp/>
        <stp>##V3_BDPV12</stp>
        <stp>IT0004922909 Corp@CBBT Corp</stp>
        <stp>ASSET_SWAP_SPD_MID</stp>
        <stp>[Mkt&amp;Position.xlsm]CCT!R7C11</stp>
        <tr r="K7" s="5"/>
      </tp>
    </main>
    <main first="marketviewexcelplugin.mkvxp">
      <tp t="e">
        <v>#REF!</v>
        <stp/>
        <stp>0</stp>
        <stp>EUR.CM_INSTRUMENT.PXE.PTOTEYOE0007</stp>
        <stp>CouponInterest</stp>
        <tr r="D252" s="1"/>
      </tp>
      <tp t="e">
        <v>#REF!</v>
        <stp/>
        <stp>0</stp>
        <stp>EUR.CM_INSTRUMENT.PXE.PTOTEQOE0015</stp>
        <stp>CouponInterest</stp>
        <tr r="D255" s="1"/>
      </tp>
      <tp t="e">
        <v>#REF!</v>
        <stp/>
        <stp>0</stp>
        <stp>EUR.CM_INSTRUMENT.PXE.PTOTESOE0013</stp>
        <stp>CouponInterest</stp>
        <tr r="D253" s="1"/>
      </tp>
      <tp t="e">
        <v>#REF!</v>
        <stp/>
        <stp>0</stp>
        <stp>EUR.CM_INSTRUMENT.PXE.PTOTEROE0014</stp>
        <stp>CouponInterest</stp>
        <tr r="D258" s="1"/>
      </tp>
      <tp t="e">
        <v>#REF!</v>
        <stp/>
        <stp>0</stp>
        <stp>EUR.CM_INSTRUMENT.PXE.PTOTETOE0012</stp>
        <stp>CouponInterest</stp>
        <tr r="D257" s="1"/>
      </tp>
    </main>
    <main first="bloomberg.rtd">
      <tp t="s">
        <v>Aa2u</v>
        <stp/>
        <stp>##V3_BDPV12</stp>
        <stp>FR0013200813 Corp</stp>
        <stp>RTG_MOODY</stp>
        <stp>[Mkt&amp;Position.xlsm]MARKET!R218C43</stp>
        <tr r="AQ218" s="1"/>
      </tp>
      <tp t="s">
        <v>#N/A N/A</v>
        <stp/>
        <stp>##V3_BDPV12</stp>
        <stp>GR0133010232 Corp</stp>
        <stp>RTG_MOODY</stp>
        <stp>[Mkt&amp;Position.xlsm]MARKET!R322C43</stp>
        <tr r="AQ322" s="1"/>
      </tp>
      <tp t="s">
        <v>Aaau</v>
        <stp/>
        <stp>##V3_BDPV12</stp>
        <stp>DE0001134922 Corp</stp>
        <stp>RTG_MOODY</stp>
        <stp>[Mkt&amp;Position.xlsm]MARKET!R169C43</stp>
        <tr r="AQ169" s="1"/>
      </tp>
      <tp>
        <v>93.757999999999996</v>
        <stp/>
        <stp>##V3_BDPV12</stp>
        <stp>IT0005215246 Corp</stp>
        <stp>PX_BID</stp>
        <stp>[Mkt&amp;Position.xlsm]CCT!R36C7</stp>
        <tr r="G36" s="5"/>
      </tp>
    </main>
    <main first="marketviewexcelplugin.mkvxp">
      <tp t="e">
        <v>#REF!</v>
        <stp/>
        <stp>0</stp>
        <stp>EUR.CM_INSTRUMENT.PXE.PTOTEKOE0011</stp>
        <stp>CouponInterest</stp>
        <tr r="D256" s="1"/>
      </tp>
    </main>
    <main first="bloomberg.rtd">
      <tp t="s">
        <v>Baa1</v>
        <stp/>
        <stp>##V3_BDPV12</stp>
        <stp>ES0000012932 Corp</stp>
        <stp>RTG_MOODY</stp>
        <stp>[Mkt&amp;Position.xlsm]MARKET!R137C43</stp>
        <tr r="AQ137" s="1"/>
      </tp>
      <tp>
        <v>94.828000000000003</v>
        <stp/>
        <stp>##V3_BDPV12</stp>
        <stp>IT0005090318 Corp</stp>
        <stp>PX_BID</stp>
        <stp>[Mkt&amp;Position.xlsm]CCT!R41C7</stp>
        <tr r="G41" s="5"/>
      </tp>
    </main>
    <main first="marketviewexcelplugin.mkvxp">
      <tp t="e">
        <v>#REF!</v>
        <stp/>
        <stp>0</stp>
        <stp>EUR.CM_INSTRUMENT.PXE.PTOTEMOE0027</stp>
        <stp>CouponInterest</stp>
        <tr r="D250" s="1"/>
      </tp>
    </main>
    <main first="bloomberg.rtd">
      <tp t="s">
        <v>Aaau</v>
        <stp/>
        <stp>##V3_BDPV12</stp>
        <stp>DE0001135226 Corp</stp>
        <stp>RTG_MOODY</stp>
        <stp>[Mkt&amp;Position.xlsm]MARKET!R182C43</stp>
        <tr r="AQ182" s="1"/>
      </tp>
      <tp t="s">
        <v>B3</v>
        <stp/>
        <stp>##V3_BDPV12</stp>
        <stp>GR0114028534 Corp</stp>
        <stp>RTG_MOODY</stp>
        <stp>[Mkt&amp;Position.xlsm]MARKET!R312C43</stp>
        <tr r="AQ312" s="1"/>
      </tp>
      <tp t="s">
        <v>Aaau</v>
        <stp/>
        <stp>##V3_BDPV12</stp>
        <stp>DE0001102325 Corp</stp>
        <stp>RTG_MOODY</stp>
        <stp>[Mkt&amp;Position.xlsm]MARKET!R168C43</stp>
        <tr r="AQ168" s="1"/>
      </tp>
      <tp t="s">
        <v>Aa2u</v>
        <stp/>
        <stp>##V3_BDPV12</stp>
        <stp>FR0010371401 Corp</stp>
        <stp>RTG_MOODY</stp>
        <stp>[Mkt&amp;Position.xlsm]MARKET!R226C43</stp>
        <tr r="AQ226" s="1"/>
      </tp>
      <tp>
        <v>100.54600000000001</v>
        <stp/>
        <stp>##V3_BDPV12</stp>
        <stp>IT0005069395 Corp</stp>
        <stp>PX_BID</stp>
        <stp>[Mkt&amp;Position.xlsm]CCT!R29C7</stp>
        <tr r="G29" s="5"/>
      </tp>
      <tp t="s">
        <v>Aaau</v>
        <stp/>
        <stp>##V3_BDPV12</stp>
        <stp>DE0001135325 Corp</stp>
        <stp>RTG_MOODY</stp>
        <stp>[Mkt&amp;Position.xlsm]MARKET!R184C43</stp>
        <tr r="AQ184" s="1"/>
      </tp>
    </main>
    <main first="marketviewexcelplugin.mkvxp">
      <tp t="e">
        <v>#REF!</v>
        <stp/>
        <stp>0</stp>
        <stp>EUR.CM_INSTRUMENT.PXE.PTOTENOE0018</stp>
        <stp>CouponInterest</stp>
        <tr r="D249" s="1"/>
      </tp>
    </main>
    <main first="bloomberg.rtd">
      <tp t="s">
        <v>Aaau</v>
        <stp/>
        <stp>##V3_BDPV12</stp>
        <stp>NL0006227316 Corp</stp>
        <stp>RTG_MOODY</stp>
        <stp>[Mkt&amp;Position.xlsm]MARKET!R232C43</stp>
        <tr r="AQ232" s="1"/>
      </tp>
      <tp t="s">
        <v>NR</v>
        <stp/>
        <stp>##V3_BDPV12</stp>
        <stp>BE0000331406 Corp</stp>
        <stp>RTG_MOODY</stp>
        <stp>[Mkt&amp;Position.xlsm]MARKET!R310C43</stp>
        <tr r="AQ310" s="1"/>
      </tp>
      <tp t="s">
        <v>Aaau</v>
        <stp/>
        <stp>##V3_BDPV12</stp>
        <stp>DE0001135424 Corp</stp>
        <stp>RTG_MOODY</stp>
        <stp>[Mkt&amp;Position.xlsm]MARKET!R159C43</stp>
        <tr r="AQ159" s="1"/>
      </tp>
    </main>
    <main first="marketviewexcelplugin.mkvxp">
      <tp t="e">
        <v>#REF!</v>
        <stp/>
        <stp>0</stp>
        <stp>EUR.CM_INSTRUMENT.PXE.PTOTEAOE0021</stp>
        <stp>CouponInterest</stp>
        <tr r="D254" s="1"/>
      </tp>
    </main>
    <main first="bloomberg.rtd">
      <tp t="s">
        <v>NR</v>
        <stp/>
        <stp>##V3_BDPV12</stp>
        <stp>ES0000012B39 Corp</stp>
        <stp>RTG_MOODY</stp>
        <stp>[Mkt&amp;Position.xlsm]MARKET!R131C43</stp>
        <tr r="AQ131" s="1"/>
      </tp>
      <tp t="s">
        <v>Aa3</v>
        <stp/>
        <stp>##V3_BDPV12</stp>
        <stp>BE0000321308 Corp</stp>
        <stp>RTG_MOODY</stp>
        <stp>[Mkt&amp;Position.xlsm]MARKET!R296C43</stp>
        <tr r="AQ296" s="1"/>
      </tp>
    </main>
    <main first="marketviewexcelplugin.mkvxp">
      <tp t="e">
        <v>#REF!</v>
        <stp/>
        <stp>0</stp>
        <stp>EUR.CM_INSTRUMENT.PXE.PTOTECOE0029</stp>
        <stp>CouponInterest</stp>
        <tr r="D251" s="1"/>
      </tp>
      <tp t="e">
        <v>#REF!</v>
        <stp/>
        <stp>0</stp>
        <stp>EUR.CM_INSTRUMENT.PXE.PTOTEBOE0020</stp>
        <stp>CouponInterest</stp>
        <tr r="D260" s="1"/>
      </tp>
    </main>
    <main first="bloomberg.rtd">
      <tp t="s">
        <v>WR</v>
        <stp/>
        <stp>##V3_BDPV12</stp>
        <stp>FR0012634558 Corp</stp>
        <stp>RTG_MOODY</stp>
        <stp>[Mkt&amp;Position.xlsm]MARKET!R189C43</stp>
        <tr r="AQ189" s="1"/>
      </tp>
      <tp t="s">
        <v>#N/A N/A</v>
        <stp/>
        <stp>##V3_BDPV12</stp>
        <stp>GR0138007738 Corp</stp>
        <stp>RTG_MOODY</stp>
        <stp>[Mkt&amp;Position.xlsm]MARKET!R325C43</stp>
        <tr r="AQ325" s="1"/>
      </tp>
      <tp t="s">
        <v>#N/A N/A</v>
        <stp/>
        <stp>##V3_BDPV12</stp>
        <stp>IT0005106049 Corp</stp>
        <stp>PX_BID</stp>
        <stp>[Mkt&amp;Position.xlsm]CCT!R25C7</stp>
        <tr r="G25" s="5"/>
      </tp>
      <tp t="s">
        <v>Aaau</v>
        <stp/>
        <stp>##V3_BDPV12</stp>
        <stp>DE0001141729 Corp</stp>
        <stp>RTG_MOODY</stp>
        <stp>[Mkt&amp;Position.xlsm]MARKET!R158C43</stp>
        <tr r="AQ158" s="1"/>
      </tp>
      <tp t="s">
        <v>Aa2u</v>
        <stp/>
        <stp>##V3_BDPV12</stp>
        <stp>FR0013154028 Corp</stp>
        <stp>RTG_MOODY</stp>
        <stp>[Mkt&amp;Position.xlsm]MARKET!R231C43</stp>
        <tr r="AQ231" s="1"/>
      </tp>
    </main>
    <main first="marketviewexcelplugin.mkvxp">
      <tp t="e">
        <v>#REF!</v>
        <stp/>
        <stp>0</stp>
        <stp>EUR.CM_INSTRUMENT.PXE.AT0000A0U3T4</stp>
        <stp>CouponInterest</stp>
        <tr r="D280" s="1"/>
      </tp>
      <tp t="e">
        <v>#REF!</v>
        <stp/>
        <stp>0</stp>
        <stp>EUR.CM_INSTRUMENT.PXE.AT0000A0U299</stp>
        <stp>CouponInterest</stp>
        <tr r="D291" s="1"/>
      </tp>
    </main>
    <main first="bloomberg.rtd">
      <tp>
        <v>0.61948899999999996</v>
        <stp/>
        <stp>##V3_BDPV12</stp>
        <stp>RXM8 Comdty</stp>
        <stp>FUT_CNVS_FACTOR</stp>
        <stp>[Mkt&amp;Position.xlsm]MARKET!R4C25</stp>
        <tr r="Y4" s="1"/>
      </tp>
      <tp t="s">
        <v>Ba1</v>
        <stp/>
        <stp>##V3_BDPV12</stp>
        <stp>PTOTEBOE0020 Corp</stp>
        <stp>RTG_MOODY</stp>
        <stp>[Mkt&amp;Position.xlsm]MARKET!R260C43</stp>
        <tr r="AQ260" s="1"/>
      </tp>
      <tp t="s">
        <v>Ba1</v>
        <stp/>
        <stp>##V3_BDPV12</stp>
        <stp>PTOTEAOE0021 Corp</stp>
        <stp>RTG_MOODY</stp>
        <stp>[Mkt&amp;Position.xlsm]MARKET!R254C43</stp>
        <tr r="AQ254" s="1"/>
      </tp>
      <tp t="s">
        <v>Ba1</v>
        <stp/>
        <stp>##V3_BDPV12</stp>
        <stp>PTOTEMOE0027 Corp</stp>
        <stp>RTG_MOODY</stp>
        <stp>[Mkt&amp;Position.xlsm]MARKET!R250C43</stp>
        <tr r="AQ250" s="1"/>
      </tp>
      <tp t="s">
        <v>Ba1</v>
        <stp/>
        <stp>##V3_BDPV12</stp>
        <stp>PTOTECOE0029 Corp</stp>
        <stp>RTG_MOODY</stp>
        <stp>[Mkt&amp;Position.xlsm]MARKET!R251C43</stp>
        <tr r="AQ251" s="1"/>
      </tp>
      <tp t="s">
        <v>Aa1</v>
        <stp/>
        <stp>##V3_BDPV12</stp>
        <stp>AT0000A0DXC2 Corp</stp>
        <stp>RTG_MOODY</stp>
        <stp>[Mkt&amp;Position.xlsm]MARKET!R284C43</stp>
        <tr r="AQ284" s="1"/>
      </tp>
      <tp t="s">
        <v>Aaau</v>
        <stp/>
        <stp>##V3_BDPV12</stp>
        <stp>DE0001135432 Corp</stp>
        <stp>RTG_MOODY</stp>
        <stp>[Mkt&amp;Position.xlsm]MARKET!R186C43</stp>
        <tr r="AQ186" s="1"/>
      </tp>
      <tp t="s">
        <v>Aa1</v>
        <stp/>
        <stp>##V3_BDPV12</stp>
        <stp>AT0000A19XC3 Corp</stp>
        <stp>RTG_MOODY</stp>
        <stp>[Mkt&amp;Position.xlsm]MARKET!R276C43</stp>
        <tr r="AQ276" s="1"/>
      </tp>
      <tp t="s">
        <v>#N/A N/A</v>
        <stp/>
        <stp>##V3_BDPV12</stp>
        <stp>GR0138006722 Corp</stp>
        <stp>RTG_MOODY</stp>
        <stp>[Mkt&amp;Position.xlsm]MARKET!R324C43</stp>
        <tr r="AQ324" s="1"/>
      </tp>
      <tp>
        <v>96.138999999999996</v>
        <stp/>
        <stp>##V3_BDPV12</stp>
        <stp>IT0005137614 Corp</stp>
        <stp>PX_BID</stp>
        <stp>[Mkt&amp;Position.xlsm]CCT!R11C7</stp>
        <tr r="G11" s="5"/>
      </tp>
      <tp>
        <v>100.411</v>
        <stp/>
        <stp>##V3_BDPV12</stp>
        <stp>IT0004361041 Corp</stp>
        <stp>PX_BID</stp>
        <stp>[Mkt&amp;Position.xlsm]CCT!R26C7</stp>
        <tr r="G26" s="5"/>
      </tp>
      <tp t="s">
        <v>Aaau</v>
        <stp/>
        <stp>##V3_BDPV12</stp>
        <stp>DE0001102333 Corp</stp>
        <stp>RTG_MOODY</stp>
        <stp>[Mkt&amp;Position.xlsm]MARKET!R170C43</stp>
        <tr r="AQ170" s="1"/>
      </tp>
      <tp t="s">
        <v>NR</v>
        <stp/>
        <stp>##V3_BDPV12</stp>
        <stp>BE0000332412 Corp</stp>
        <stp>RTG_MOODY</stp>
        <stp>[Mkt&amp;Position.xlsm]MARKET!R300C43</stp>
        <tr r="AQ300" s="1"/>
      </tp>
      <tp t="s">
        <v>WR</v>
        <stp/>
        <stp>##V3_BDPV12</stp>
        <stp>BE0000312216 Corp</stp>
        <stp>RTG_MOODY</stp>
        <stp>[Mkt&amp;Position.xlsm]MARKET!R292C43</stp>
        <tr r="AQ292" s="1"/>
      </tp>
      <tp>
        <v>116.80800000000001</v>
        <stp/>
        <stp>##V3_BDPV12</stp>
        <stp>IT0004513641 Corp</stp>
        <stp>PX_BID</stp>
        <stp>[Mkt&amp;Position.xlsm]CCT!R40C7</stp>
        <tr r="G40" s="5"/>
      </tp>
      <tp t="s">
        <v>#N/A N/A</v>
        <stp/>
        <stp>##V3_BDPV12</stp>
        <stp>GR0133009226 Corp</stp>
        <stp>RTG_MOODY</stp>
        <stp>[Mkt&amp;Position.xlsm]MARKET!R321C43</stp>
        <tr r="AQ321" s="1"/>
      </tp>
      <tp t="s">
        <v>Aaau</v>
        <stp/>
        <stp>##V3_BDPV12</stp>
        <stp>NL0000102234 Corp</stp>
        <stp>RTG_MOODY</stp>
        <stp>[Mkt&amp;Position.xlsm]MARKET!R246C43</stp>
        <tr r="AQ246" s="1"/>
      </tp>
      <tp t="s">
        <v>NR</v>
        <stp/>
        <stp>##V3_BDPV12</stp>
        <stp>NL0011220108 Corp</stp>
        <stp>RTG_MOODY</stp>
        <stp>[Mkt&amp;Position.xlsm]MARKET!R243C43</stp>
        <tr r="AQ243" s="1"/>
      </tp>
      <tp t="s">
        <v>Aa1</v>
        <stp/>
        <stp>##V3_BDPV12</stp>
        <stp>AT0000A1K9C8 Corp</stp>
        <stp>RTG_MOODY</stp>
        <stp>[Mkt&amp;Position.xlsm]MARKET!R285C43</stp>
        <tr r="AQ285" s="1"/>
      </tp>
    </main>
    <main first="marketviewexcelplugin.mkvxp">
      <tp t="e">
        <v>#REF!</v>
        <stp/>
        <stp>0</stp>
        <stp>EUR.CM_DEPTH.VMO_REPO.AT0000A185T1_TN_Fixed</stp>
        <stp>TrdValueAvg</stp>
        <tr r="AB282" s="1"/>
      </tp>
    </main>
    <main first="bloomberg.rtd">
      <tp t="s">
        <v>Aa2u</v>
        <stp/>
        <stp>##V3_BDPV12</stp>
        <stp>FR0011486067 Corp</stp>
        <stp>RTG_MOODY</stp>
        <stp>[Mkt&amp;Position.xlsm]MARKET!R208C43</stp>
        <tr r="AQ208" s="1"/>
      </tp>
      <tp t="s">
        <v>Aa1</v>
        <stp/>
        <stp>##V3_BDPV12</stp>
        <stp>AT0000386115 Corp</stp>
        <stp>RTG_MOODY</stp>
        <stp>[Mkt&amp;Position.xlsm]MARKET!R277C43</stp>
        <tr r="AQ277" s="1"/>
      </tp>
      <tp t="s">
        <v>Aa2u</v>
        <stp/>
        <stp>##V3_BDPV12</stp>
        <stp>FR0000187635 Corp</stp>
        <stp>RTG_MOODY</stp>
        <stp>[Mkt&amp;Position.xlsm]MARKET!R223C43</stp>
        <tr r="AQ223" s="1"/>
      </tp>
    </main>
    <main first="marketviewexcelplugin.mkvxp">
      <tp t="e">
        <v>#REF!</v>
        <stp/>
        <stp>0</stp>
        <stp>EUR.CM_DEPTH.VMO_REPO.AT0000A0U3T4_TN_Fixed</stp>
        <stp>TrdValueAvg</stp>
        <tr r="AB280" s="1"/>
      </tp>
    </main>
    <main first="bloomberg.rtd">
      <tp t="s">
        <v>Ba1</v>
        <stp/>
        <stp>##V3_BDPV12</stp>
        <stp>PTOTETOE0012 Corp</stp>
        <stp>RTG_MOODY</stp>
        <stp>[Mkt&amp;Position.xlsm]MARKET!R257C43</stp>
        <tr r="AQ257" s="1"/>
      </tp>
      <tp t="s">
        <v>Ba1</v>
        <stp/>
        <stp>##V3_BDPV12</stp>
        <stp>PTOTESOE0013 Corp</stp>
        <stp>RTG_MOODY</stp>
        <stp>[Mkt&amp;Position.xlsm]MARKET!R253C43</stp>
        <tr r="AQ253" s="1"/>
      </tp>
      <tp t="s">
        <v>Ba1</v>
        <stp/>
        <stp>##V3_BDPV12</stp>
        <stp>PTOTEKOE0011 Corp</stp>
        <stp>RTG_MOODY</stp>
        <stp>[Mkt&amp;Position.xlsm]MARKET!R256C43</stp>
        <tr r="AQ256" s="1"/>
      </tp>
      <tp t="s">
        <v>Ba1</v>
        <stp/>
        <stp>##V3_BDPV12</stp>
        <stp>PTOTEROE0014 Corp</stp>
        <stp>RTG_MOODY</stp>
        <stp>[Mkt&amp;Position.xlsm]MARKET!R258C43</stp>
        <tr r="AQ258" s="1"/>
      </tp>
      <tp t="s">
        <v>Ba1</v>
        <stp/>
        <stp>##V3_BDPV12</stp>
        <stp>PTOTEQOE0015 Corp</stp>
        <stp>RTG_MOODY</stp>
        <stp>[Mkt&amp;Position.xlsm]MARKET!R255C43</stp>
        <tr r="AQ255" s="1"/>
      </tp>
      <tp t="s">
        <v>WR</v>
        <stp/>
        <stp>##V3_BDPV12</stp>
        <stp>PTOTENOE0018 Corp</stp>
        <stp>RTG_MOODY</stp>
        <stp>[Mkt&amp;Position.xlsm]MARKET!R249C43</stp>
        <tr r="AQ249" s="1"/>
      </tp>
    </main>
    <main first="marketviewexcelplugin.mkvxp">
      <tp t="e">
        <v>#REF!</v>
        <stp/>
        <stp>0</stp>
        <stp>EUR.CM_INSTRUMENT.PXE.AT0000A0VRQ6</stp>
        <stp>CouponInterest</stp>
        <tr r="D289" s="1"/>
      </tp>
      <tp t="e">
        <v>#REF!</v>
        <stp/>
        <stp>0</stp>
        <stp>EUR.CM_INSTRUMENT.PXE.AT0000A0VRF9</stp>
        <stp>CouponInterest</stp>
        <tr r="D275" s="1"/>
      </tp>
    </main>
    <main first="bloomberg.rtd">
      <tp t="s">
        <v>Baa1</v>
        <stp/>
        <stp>##V3_BDPV12</stp>
        <stp>ES0000012411 Corp</stp>
        <stp>RTG_MOODY</stp>
        <stp>[Mkt&amp;Position.xlsm]MARKET!R135C43</stp>
        <tr r="AQ135" s="1"/>
      </tp>
      <tp t="s">
        <v>Aa2u</v>
        <stp/>
        <stp>##V3_BDPV12</stp>
        <stp>FR0000571044 Corp</stp>
        <stp>RTG_MOODY</stp>
        <stp>[Mkt&amp;Position.xlsm]MARKET!R204C43</stp>
        <tr r="AQ204" s="1"/>
      </tp>
      <tp t="s">
        <v>#N/A N/A</v>
        <stp/>
        <stp>##V3_BDPV12</stp>
        <stp>GR0128014710 Corp</stp>
        <stp>RTG_MOODY</stp>
        <stp>[Mkt&amp;Position.xlsm]MARKET!R317C43</stp>
        <tr r="AQ317" s="1"/>
      </tp>
      <tp>
        <v>112.30200000000001</v>
        <stp/>
        <stp>##V3_BDPV12</stp>
        <stp>IT0004759673 Corp</stp>
        <stp>PX_BID</stp>
        <stp>[Mkt&amp;Position.xlsm]CCT!R32C7</stp>
        <tr r="G32" s="5"/>
      </tp>
      <tp t="s">
        <v>#N/A N/A</v>
        <stp/>
        <stp>##V3_BDPV12</stp>
        <stp>GR0133008210 Corp</stp>
        <stp>RTG_MOODY</stp>
        <stp>[Mkt&amp;Position.xlsm]MARKET!R320C43</stp>
        <tr r="AQ320" s="1"/>
      </tp>
      <tp t="s">
        <v>NR</v>
        <stp/>
        <stp>##V3_BDPV12</stp>
        <stp>NL0010514246 Corp</stp>
        <stp>RTG_MOODY</stp>
        <stp>[Mkt&amp;Position.xlsm]MARKET!R233C43</stp>
        <tr r="AQ233" s="1"/>
      </tp>
      <tp t="s">
        <v>#N/A N/A</v>
        <stp/>
        <stp>##V3_BDPV12</stp>
        <stp>GR0138005716 Corp</stp>
        <stp>RTG_MOODY</stp>
        <stp>[Mkt&amp;Position.xlsm]MARKET!R323C43</stp>
        <tr r="AQ323" s="1"/>
      </tp>
      <tp t="s">
        <v>Aa2u</v>
        <stp/>
        <stp>##V3_BDPV12</stp>
        <stp>FR0010776161 Corp</stp>
        <stp>RTG_MOODY</stp>
        <stp>[Mkt&amp;Position.xlsm]MARKET!R196C43</stp>
        <tr r="AQ196" s="1"/>
      </tp>
      <tp t="s">
        <v>Aaau</v>
        <stp/>
        <stp>##V3_BDPV12</stp>
        <stp>DE0001141703 Corp</stp>
        <stp>RTG_MOODY</stp>
        <stp>[Mkt&amp;Position.xlsm]MARKET!R152C43</stp>
        <tr r="AQ152" s="1"/>
      </tp>
      <tp t="s">
        <v>Aaau</v>
        <stp/>
        <stp>##V3_BDPV12</stp>
        <stp>DE0001102408 Corp</stp>
        <stp>RTG_MOODY</stp>
        <stp>[Mkt&amp;Position.xlsm]MARKET!R176C43</stp>
        <tr r="AQ176" s="1"/>
      </tp>
    </main>
    <main first="marketviewexcelplugin.mkvxp">
      <tp t="e">
        <v>#REF!</v>
        <stp/>
        <stp>0</stp>
        <stp>EUR.CM_DEPTH.VMO_REPO.AT0000A105W3_TN_Fixed</stp>
        <stp>TrdValueAvg</stp>
        <tr r="AB281" s="1"/>
      </tp>
    </main>
    <main first="bloomberg.rtd">
      <tp t="s">
        <v>NR</v>
        <stp/>
        <stp>##V3_BDPV12</stp>
        <stp>BE0000333428 Corp</stp>
        <stp>RTG_MOODY</stp>
        <stp>[Mkt&amp;Position.xlsm]MARKET!R307C43</stp>
        <tr r="AQ307" s="1"/>
      </tp>
      <tp t="s">
        <v>Aaau</v>
        <stp/>
        <stp>##V3_BDPV12</stp>
        <stp>DE0001102309 Corp</stp>
        <stp>RTG_MOODY</stp>
        <stp>[Mkt&amp;Position.xlsm]MARKET!R166C43</stp>
        <tr r="AQ166" s="1"/>
      </tp>
      <tp t="s">
        <v>Aaau</v>
        <stp/>
        <stp>##V3_BDPV12</stp>
        <stp>DE0001135408 Corp</stp>
        <stp>RTG_MOODY</stp>
        <stp>[Mkt&amp;Position.xlsm]MARKET!R156C43</stp>
        <tr r="AQ156" s="1"/>
      </tp>
      <tp t="s">
        <v>A2</v>
        <stp/>
        <stp>##V3_BDPV12</stp>
        <stp>IE00B6089D15 Corp</stp>
        <stp>RTG_MOODY</stp>
        <stp>[Mkt&amp;Position.xlsm]MARKET!R263C43</stp>
        <tr r="AQ263" s="1"/>
      </tp>
      <tp t="s">
        <v>Aaau</v>
        <stp/>
        <stp>##V3_BDPV12</stp>
        <stp>NL0009086115 Corp</stp>
        <stp>RTG_MOODY</stp>
        <stp>[Mkt&amp;Position.xlsm]MARKET!R234C43</stp>
        <tr r="AQ234" s="1"/>
      </tp>
    </main>
    <main first="bloomberg.rtd">
      <tp t="s">
        <v>A2</v>
        <stp/>
        <stp>##V3_BDPV12</stp>
        <stp>IE00BV8C9186 Corp</stp>
        <stp>RTG_MOODY</stp>
        <stp>[Mkt&amp;Position.xlsm]MARKET!R272C43</stp>
        <tr r="AQ272" s="1"/>
      </tp>
    </main>
    <main first="marketviewexcelplugin.mkvxp">
      <tp t="e">
        <v>#REF!</v>
        <stp/>
        <stp>0</stp>
        <stp>EUR.CM_DEPTH.XLS_GOVIES.PTOTEKOE0011</stp>
        <stp>Mid</stp>
        <tr r="P256" s="1"/>
      </tp>
      <tp t="e">
        <v>#REF!</v>
        <stp/>
        <stp>0</stp>
        <stp>EUR.CM_DEPTH.XLS_GOVIES.IE00B28HXX02</stp>
        <stp>Mid</stp>
        <tr r="P261" s="1"/>
      </tp>
    </main>
    <main first="bloomberg.rtd">
      <tp t="s">
        <v>Ba1</v>
        <stp/>
        <stp>##V3_BDPV12</stp>
        <stp>PTOTE5OE0007 Corp</stp>
        <stp>RTG_MOODY</stp>
        <stp>[Mkt&amp;Position.xlsm]MARKET!R259C43</stp>
        <tr r="AQ259" s="1"/>
      </tp>
      <tp t="s">
        <v>Ba1</v>
        <stp/>
        <stp>##V3_BDPV12</stp>
        <stp>PTOTEYOE0007 Corp</stp>
        <stp>RTG_MOODY</stp>
        <stp>[Mkt&amp;Position.xlsm]MARKET!R252C43</stp>
        <tr r="AQ252" s="1"/>
      </tp>
      <tp t="s">
        <v>Aa2u</v>
        <stp/>
        <stp>##V3_BDPV12</stp>
        <stp>FR0012557957 Corp</stp>
        <stp>RTG_MOODY</stp>
        <stp>[Mkt&amp;Position.xlsm]MARKET!R200C43</stp>
        <tr r="AQ200" s="1"/>
      </tp>
      <tp t="s">
        <v>Aaau</v>
        <stp/>
        <stp>##V3_BDPV12</stp>
        <stp>NL0009712470 Corp</stp>
        <stp>RTG_MOODY</stp>
        <stp>[Mkt&amp;Position.xlsm]MARKET!R237C43</stp>
        <tr r="AQ237" s="1"/>
      </tp>
      <tp t="s">
        <v>Aa3</v>
        <stp/>
        <stp>##V3_BDPV12</stp>
        <stp>BE0000304130 Corp</stp>
        <stp>RTG_MOODY</stp>
        <stp>[Mkt&amp;Position.xlsm]MARKET!R308C43</stp>
        <tr r="AQ308" s="1"/>
      </tp>
      <tp t="s">
        <v>Aa1</v>
        <stp/>
        <stp>##V3_BDPV12</stp>
        <stp>AT0000A0N9A0 Corp</stp>
        <stp>RTG_MOODY</stp>
        <stp>[Mkt&amp;Position.xlsm]MARKET!R279C43</stp>
        <tr r="AQ279" s="1"/>
      </tp>
      <tp t="s">
        <v>#N/A N/A</v>
        <stp/>
        <stp>##V3_BDPV12</stp>
        <stp>IT0005175366 Corp</stp>
        <stp>PX_BID</stp>
        <stp>[Mkt&amp;Position.xlsm]CCT!R24C7</stp>
        <tr r="G24" s="5"/>
      </tp>
      <tp t="s">
        <v>Aaau</v>
        <stp/>
        <stp>##V3_BDPV12</stp>
        <stp>NL0000102317 Corp</stp>
        <stp>RTG_MOODY</stp>
        <stp>[Mkt&amp;Position.xlsm]MARKET!R244C43</stp>
        <tr r="AQ244" s="1"/>
      </tp>
      <tp t="s">
        <v>Aa2u</v>
        <stp/>
        <stp>##V3_BDPV12</stp>
        <stp>FR0000571150 Corp</stp>
        <stp>RTG_MOODY</stp>
        <stp>[Mkt&amp;Position.xlsm]MARKET!R213C43</stp>
        <tr r="AQ213" s="1"/>
      </tp>
      <tp t="s">
        <v>Baa2u *-</v>
        <stp/>
        <stp>##V3_BDPV12</stp>
        <stp>IT0005252520 Corp</stp>
        <stp>RTG_MOODY</stp>
        <stp>[Mkt&amp;Position.xlsm]MARKET!R101C43</stp>
        <tr r="AQ101" s="1"/>
      </tp>
      <tp t="s">
        <v>Aa2u</v>
        <stp/>
        <stp>##V3_BDPV12</stp>
        <stp>FR0011523257 Corp</stp>
        <stp>RTG_MOODY</stp>
        <stp>[Mkt&amp;Position.xlsm]MARKET!R193C43</stp>
        <tr r="AQ193" s="1"/>
      </tp>
      <tp t="s">
        <v>Aaau</v>
        <stp/>
        <stp>##V3_BDPV12</stp>
        <stp>DE0001141711 Corp</stp>
        <stp>RTG_MOODY</stp>
        <stp>[Mkt&amp;Position.xlsm]MARKET!R155C43</stp>
        <tr r="AQ155" s="1"/>
      </tp>
      <tp t="s">
        <v>Aaau</v>
        <stp/>
        <stp>##V3_BDPV12</stp>
        <stp>DE0001135416 Corp</stp>
        <stp>RTG_MOODY</stp>
        <stp>[Mkt&amp;Position.xlsm]MARKET!R157C43</stp>
        <tr r="AQ157" s="1"/>
      </tp>
      <tp t="s">
        <v>NR</v>
        <stp/>
        <stp>##V3_BDPV12</stp>
        <stp>BE0000334434 Corp</stp>
        <stp>RTG_MOODY</stp>
        <stp>[Mkt&amp;Position.xlsm]MARKET!R301C43</stp>
        <tr r="AQ301" s="1"/>
      </tp>
      <tp t="s">
        <v>#N/A N/A</v>
        <stp/>
        <stp>##V3_BDPV12</stp>
        <stp>GR0128013704 Corp</stp>
        <stp>RTG_MOODY</stp>
        <stp>[Mkt&amp;Position.xlsm]MARKET!R316C43</stp>
        <tr r="AQ316" s="1"/>
      </tp>
      <tp t="s">
        <v>NR</v>
        <stp/>
        <stp>##V3_BDPV12</stp>
        <stp>BE0000324336 Corp</stp>
        <stp>RTG_MOODY</stp>
        <stp>[Mkt&amp;Position.xlsm]MARKET!R302C43</stp>
        <tr r="AQ302" s="1"/>
      </tp>
      <tp t="s">
        <v>Aa2u</v>
        <stp/>
        <stp>##V3_BDPV12</stp>
        <stp>FR0010854182 Corp</stp>
        <stp>RTG_MOODY</stp>
        <stp>[Mkt&amp;Position.xlsm]MARKET!R199C43</stp>
        <tr r="AQ199" s="1"/>
      </tp>
      <tp t="s">
        <v>Aaau</v>
        <stp/>
        <stp>##V3_BDPV12</stp>
        <stp>DE0001102317 Corp</stp>
        <stp>RTG_MOODY</stp>
        <stp>[Mkt&amp;Position.xlsm]MARKET!R167C43</stp>
        <tr r="AQ167" s="1"/>
      </tp>
      <tp t="s">
        <v>#N/A N/A</v>
        <stp/>
        <stp>##V3_BDPV12</stp>
        <stp>GR0133007204 Corp</stp>
        <stp>RTG_MOODY</stp>
        <stp>[Mkt&amp;Position.xlsm]MARKET!R319C43</stp>
        <tr r="AQ319" s="1"/>
      </tp>
      <tp t="s">
        <v>#N/A N/A</v>
        <stp/>
        <stp>##V3_BDPV12</stp>
        <stp>GR0138014809 Corp</stp>
        <stp>RTG_MOODY</stp>
        <stp>[Mkt&amp;Position.xlsm]MARKET!R332C43</stp>
        <tr r="AQ332" s="1"/>
      </tp>
      <tp t="s">
        <v>A2</v>
        <stp/>
        <stp>##V3_BDPV12</stp>
        <stp>IE00BJ38CQ36 Corp</stp>
        <stp>RTG_MOODY</stp>
        <stp>[Mkt&amp;Position.xlsm]MARKET!R266C43</stp>
        <tr r="AQ266" s="1"/>
      </tp>
      <tp t="s">
        <v>Aa2u</v>
        <stp/>
        <stp>##V3_BDPV12</stp>
        <stp>FR0011962398 Corp</stp>
        <stp>RTG_MOODY</stp>
        <stp>[Mkt&amp;Position.xlsm]MARKET!R211C43</stp>
        <tr r="AQ211" s="1"/>
      </tp>
    </main>
    <main first="bloomberg.rtd">
      <tp>
        <v>124.05632969369984</v>
        <stp/>
        <stp>##V3_BDPV12</stp>
        <stp>IT0005056541 Corp@CBBT Corp</stp>
        <stp>ASSET_SWAP_SPD_MID</stp>
        <stp>[Mkt&amp;Position.xlsm]CCT!R9C11</stp>
        <tr r="K9" s="5"/>
      </tp>
      <tp t="s">
        <v>#N/A Field Not Applicable</v>
        <stp/>
        <stp>##V3_BDPV12</stp>
        <stp>IT0004716319 Corp@CBBT Corp</stp>
        <stp>ASSET_SWAP_SPD_MID</stp>
        <stp>[Mkt&amp;Position.xlsm]CCT!R6C11</stp>
        <tr r="K6" s="5"/>
      </tp>
      <tp>
        <v>95.914000000000001</v>
        <stp/>
        <stp>##V3_BDPV12</stp>
        <stp>IT0005252520 Corp</stp>
        <stp>PX_BID</stp>
        <stp>[Mkt&amp;Position.xlsm]CCT!R14C7</stp>
        <tr r="G14" s="5"/>
      </tp>
      <tp t="s">
        <v>NR</v>
        <stp/>
        <stp>##V3_BDPV12</stp>
        <stp>BE0000325341 Corp</stp>
        <stp>RTG_MOODY</stp>
        <stp>[Mkt&amp;Position.xlsm]MARKET!R298C43</stp>
        <tr r="AQ298" s="1"/>
      </tp>
      <tp t="s">
        <v>Aa3</v>
        <stp/>
        <stp>##V3_BDPV12</stp>
        <stp>BE0000315243 Corp</stp>
        <stp>RTG_MOODY</stp>
        <stp>[Mkt&amp;Position.xlsm]MARKET!R293C43</stp>
        <tr r="AQ293" s="1"/>
      </tp>
      <tp t="s">
        <v>Aa2u</v>
        <stp/>
        <stp>##V3_BDPV12</stp>
        <stp>FR0011461037 Corp</stp>
        <stp>RTG_MOODY</stp>
        <stp>[Mkt&amp;Position.xlsm]MARKET!R228C43</stp>
        <tr r="AQ228" s="1"/>
      </tp>
      <tp t="s">
        <v>Aa1</v>
        <stp/>
        <stp>##V3_BDPV12</stp>
        <stp>AT0000A1K9F1 Corp</stp>
        <stp>RTG_MOODY</stp>
        <stp>[Mkt&amp;Position.xlsm]MARKET!R290C43</stp>
        <tr r="AQ290" s="1"/>
      </tp>
      <tp t="s">
        <v>#N/A N/A</v>
        <stp/>
        <stp>##V3_BDPV12</stp>
        <stp>GR0138011771 Corp</stp>
        <stp>RTG_MOODY</stp>
        <stp>[Mkt&amp;Position.xlsm]MARKET!R329C43</stp>
        <tr r="AQ329" s="1"/>
      </tp>
      <tp>
        <v>106.893</v>
        <stp/>
        <stp>##V3_BDPV12</stp>
        <stp>IT0004634132 Corp</stp>
        <stp>PX_BID</stp>
        <stp>[Mkt&amp;Position.xlsm]CCT!R31C7</stp>
        <tr r="G31" s="5"/>
      </tp>
      <tp t="s">
        <v>#N/A N/A</v>
        <stp/>
        <stp>##V3_BDPV12</stp>
        <stp>GR0128010676 Corp</stp>
        <stp>RTG_MOODY</stp>
        <stp>[Mkt&amp;Position.xlsm]MARKET!R313C43</stp>
        <tr r="AQ313" s="1"/>
      </tp>
      <tp t="s">
        <v>Aaau</v>
        <stp/>
        <stp>##V3_BDPV12</stp>
        <stp>DE0001135366 Corp</stp>
        <stp>RTG_MOODY</stp>
        <stp>[Mkt&amp;Position.xlsm]MARKET!R185C43</stp>
        <tr r="AQ185" s="1"/>
      </tp>
      <tp t="s">
        <v>WR</v>
        <stp/>
        <stp>##V3_BDPV12</stp>
        <stp>DE0001141661 Corp</stp>
        <stp>RTG_MOODY</stp>
        <stp>[Mkt&amp;Position.xlsm]MARKET!R143C43</stp>
        <tr r="AQ143" s="1"/>
      </tp>
      <tp t="s">
        <v>Aa2u</v>
        <stp/>
        <stp>##V3_BDPV12</stp>
        <stp>FR0012517027 Corp</stp>
        <stp>RTG_MOODY</stp>
        <stp>[Mkt&amp;Position.xlsm]MARKET!R212C43</stp>
        <tr r="AQ212" s="1"/>
      </tp>
      <tp t="s">
        <v>Aaau</v>
        <stp/>
        <stp>##V3_BDPV12</stp>
        <stp>NL0009348242 Corp</stp>
        <stp>RTG_MOODY</stp>
        <stp>[Mkt&amp;Position.xlsm]MARKET!R236C43</stp>
        <tr r="AQ236" s="1"/>
      </tp>
      <tp t="s">
        <v>Aa2u</v>
        <stp/>
        <stp>##V3_BDPV12</stp>
        <stp>FR0000570921 Corp</stp>
        <stp>RTG_MOODY</stp>
        <stp>[Mkt&amp;Position.xlsm]MARKET!R197C43</stp>
        <tr r="AQ197" s="1"/>
      </tp>
      <tp t="s">
        <v>Aaau</v>
        <stp/>
        <stp>##V3_BDPV12</stp>
        <stp>DE0001102366 Corp</stp>
        <stp>RTG_MOODY</stp>
        <stp>[Mkt&amp;Position.xlsm]MARKET!R172C43</stp>
        <tr r="AQ172" s="1"/>
      </tp>
      <tp t="s">
        <v>Aaau</v>
        <stp/>
        <stp>##V3_BDPV12</stp>
        <stp>DE0001135465 Corp</stp>
        <stp>RTG_MOODY</stp>
        <stp>[Mkt&amp;Position.xlsm]MARKET!R162C43</stp>
        <tr r="AQ162" s="1"/>
      </tp>
      <tp t="s">
        <v>A2</v>
        <stp/>
        <stp>##V3_BDPV12</stp>
        <stp>IE00BJ38CR43 Corp</stp>
        <stp>RTG_MOODY</stp>
        <stp>[Mkt&amp;Position.xlsm]MARKET!R271C43</stp>
        <tr r="AQ271" s="1"/>
      </tp>
      <tp t="s">
        <v>NR</v>
        <stp/>
        <stp>##V3_BDPV12</stp>
        <stp>BE0000335449 Corp</stp>
        <stp>RTG_MOODY</stp>
        <stp>[Mkt&amp;Position.xlsm]MARKET!R305C43</stp>
        <tr r="AQ305" s="1"/>
      </tp>
      <tp t="s">
        <v>Aa1</v>
        <stp/>
        <stp>##V3_BDPV12</stp>
        <stp>AT0000A0VRF9 Corp</stp>
        <stp>RTG_MOODY</stp>
        <stp>[Mkt&amp;Position.xlsm]MARKET!R275C43</stp>
        <tr r="AQ275" s="1"/>
      </tp>
      <tp t="s">
        <v>Aaau</v>
        <stp/>
        <stp>##V3_BDPV12</stp>
        <stp>DE0001135069 Corp</stp>
        <stp>RTG_MOODY</stp>
        <stp>[Mkt&amp;Position.xlsm]MARKET!R178C43</stp>
        <tr r="AQ178" s="1"/>
      </tp>
      <tp t="s">
        <v>WR</v>
        <stp/>
        <stp>##V3_BDPV12</stp>
        <stp>FR0011394345 Corp</stp>
        <stp>RTG_MOODY</stp>
        <stp>[Mkt&amp;Position.xlsm]MARKET!R191C43</stp>
        <tr r="AQ191" s="1"/>
      </tp>
      <tp t="s">
        <v>Aa2u</v>
        <stp/>
        <stp>##V3_BDPV12</stp>
        <stp>FR0010466938 Corp</stp>
        <stp>RTG_MOODY</stp>
        <stp>[Mkt&amp;Position.xlsm]MARKET!R209C43</stp>
        <tr r="AQ209" s="1"/>
      </tp>
    </main>
    <main first="marketviewexcelplugin.mkvxp">
      <tp t="e">
        <v>#REF!</v>
        <stp/>
        <stp>0</stp>
        <stp>EUR.CM_DEPTH.VMO_REPO.AT0000A0VRQ6_TN_Fixed</stp>
        <stp>TrdValueAvg</stp>
        <tr r="AB289" s="1"/>
      </tp>
    </main>
    <main first="marketviewexcelplugin.mkvxp">
      <tp t="e">
        <v>#REF!</v>
        <stp/>
        <stp>0</stp>
        <stp>EUR.CM_DEPTH.XLS_GOVIES.PTOTEMOE0027</stp>
        <stp>Mid</stp>
        <tr r="P250" s="1"/>
      </tp>
    </main>
    <main first="bloomberg.rtd">
      <tp t="s">
        <v>Aaau</v>
        <stp/>
        <stp>##V3_BDPV12</stp>
        <stp>DE0001135473 Corp</stp>
        <stp>RTG_MOODY</stp>
        <stp>[Mkt&amp;Position.xlsm]MARKET!R163C43</stp>
        <tr r="AQ163" s="1"/>
      </tp>
      <tp t="s">
        <v>Aa2u</v>
        <stp/>
        <stp>##V3_BDPV12</stp>
        <stp>FR0010171975 Corp</stp>
        <stp>RTG_MOODY</stp>
        <stp>[Mkt&amp;Position.xlsm]MARKET!R229C43</stp>
        <tr r="AQ229" s="1"/>
      </tp>
      <tp t="s">
        <v>Aaau</v>
        <stp/>
        <stp>##V3_BDPV12</stp>
        <stp>NL0000102077 Corp</stp>
        <stp>RTG_MOODY</stp>
        <stp>[Mkt&amp;Position.xlsm]MARKET!R240C43</stp>
        <tr r="AQ240" s="1"/>
      </tp>
      <tp t="s">
        <v>Aaau</v>
        <stp/>
        <stp>##V3_BDPV12</stp>
        <stp>DE0001102374 Corp</stp>
        <stp>RTG_MOODY</stp>
        <stp>[Mkt&amp;Position.xlsm]MARKET!R173C43</stp>
        <tr r="AQ173" s="1"/>
      </tp>
      <tp t="s">
        <v>Aa2u</v>
        <stp/>
        <stp>##V3_BDPV12</stp>
        <stp>FR0010070060 Corp</stp>
        <stp>RTG_MOODY</stp>
        <stp>[Mkt&amp;Position.xlsm]MARKET!R224C43</stp>
        <tr r="AQ224" s="1"/>
      </tp>
      <tp t="s">
        <v>Aaau</v>
        <stp/>
        <stp>##V3_BDPV12</stp>
        <stp>DE0001135176 Corp</stp>
        <stp>RTG_MOODY</stp>
        <stp>[Mkt&amp;Position.xlsm]MARKET!R181C43</stp>
        <tr r="AQ181" s="1"/>
      </tp>
      <tp t="s">
        <v>Aaau</v>
        <stp/>
        <stp>##V3_BDPV12</stp>
        <stp>DE0001135275 Corp</stp>
        <stp>RTG_MOODY</stp>
        <stp>[Mkt&amp;Position.xlsm]MARKET!R183C43</stp>
        <tr r="AQ183" s="1"/>
      </tp>
      <tp t="s">
        <v>Aaau</v>
        <stp/>
        <stp>##V3_BDPV12</stp>
        <stp>NL0000102275 Corp</stp>
        <stp>RTG_MOODY</stp>
        <stp>[Mkt&amp;Position.xlsm]MARKET!R239C43</stp>
        <tr r="AQ239" s="1"/>
      </tp>
      <tp t="s">
        <v>NR</v>
        <stp/>
        <stp>##V3_BDPV12</stp>
        <stp>BE0000326356 Corp</stp>
        <stp>RTG_MOODY</stp>
        <stp>[Mkt&amp;Position.xlsm]MARKET!R306C43</stp>
        <tr r="AQ306" s="1"/>
      </tp>
      <tp t="s">
        <v>Aaau</v>
        <stp/>
        <stp>##V3_BDPV12</stp>
        <stp>DE0001135374 Corp</stp>
        <stp>RTG_MOODY</stp>
        <stp>[Mkt&amp;Position.xlsm]MARKET!R147C43</stp>
        <tr r="AQ147" s="1"/>
      </tp>
      <tp t="s">
        <v>Aa2u</v>
        <stp/>
        <stp>##V3_BDPV12</stp>
        <stp>FR0013131877 Corp</stp>
        <stp>RTG_MOODY</stp>
        <stp>[Mkt&amp;Position.xlsm]MARKET!R216C43</stp>
        <tr r="AQ216" s="1"/>
      </tp>
      <tp t="s">
        <v>#N/A N/A</v>
        <stp/>
        <stp>##V3_BDPV12</stp>
        <stp>GR0138010765 Corp</stp>
        <stp>RTG_MOODY</stp>
        <stp>[Mkt&amp;Position.xlsm]MARKET!R328C43</stp>
        <tr r="AQ328" s="1"/>
      </tp>
      <tp t="s">
        <v>Baa1</v>
        <stp/>
        <stp>##V3_BDPV12</stp>
        <stp>ES0000011868 Corp</stp>
        <stp>RTG_MOODY</stp>
        <stp>[Mkt&amp;Position.xlsm]MARKET!R133C43</stp>
        <tr r="AQ133" s="1"/>
      </tp>
      <tp t="s">
        <v>Aaau</v>
        <stp/>
        <stp>##V3_BDPV12</stp>
        <stp>DE0001141679 Corp</stp>
        <stp>RTG_MOODY</stp>
        <stp>[Mkt&amp;Position.xlsm]MARKET!R146C43</stp>
        <tr r="AQ146" s="1"/>
      </tp>
    </main>
    <main first="marketviewexcelplugin.mkvxp">
      <tp t="e">
        <v>#REF!</v>
        <stp/>
        <stp>0</stp>
        <stp>EUR.CM_DEPTH.VMO_REPO.AT0000A1FAP5_TN_Fixed</stp>
        <stp>TrdValueAvg</stp>
        <tr r="AB283" s="1"/>
      </tp>
    </main>
    <main first="marketviewexcelplugin.mkvxp">
      <tp t="e">
        <v>#REF!</v>
        <stp/>
        <stp>0</stp>
        <stp>EUR.CM_DEPTH.XLS_GOVIES.PTOTENOE0018</stp>
        <stp>Mid</stp>
        <tr r="P249" s="1"/>
      </tp>
    </main>
    <main first="bloomberg.rtd">
      <tp>
        <v>0.88542900000000002</v>
        <stp/>
        <stp>##V3_BDPV12</stp>
        <stp>UBM8 Comdty</stp>
        <stp>FUT_CNVS_FACTOR</stp>
        <stp>[Mkt&amp;Position.xlsm]MARKET!R5C25</stp>
        <tr r="Y5" s="1"/>
      </tp>
      <tp t="s">
        <v>Aaau</v>
        <stp/>
        <stp>##V3_BDPV12</stp>
        <stp>DE0001135143 Corp</stp>
        <stp>RTG_MOODY</stp>
        <stp>[Mkt&amp;Position.xlsm]MARKET!R180C43</stp>
        <tr r="AQ180" s="1"/>
      </tp>
      <tp t="s">
        <v>Aa2u</v>
        <stp/>
        <stp>##V3_BDPV12</stp>
        <stp>FR0010670737 Corp</stp>
        <stp>RTG_MOODY</stp>
        <stp>[Mkt&amp;Position.xlsm]MARKET!R192C43</stp>
        <tr r="AQ192" s="1"/>
      </tp>
      <tp t="s">
        <v>Aaau</v>
        <stp/>
        <stp>##V3_BDPV12</stp>
        <stp>DE0001102341 Corp</stp>
        <stp>RTG_MOODY</stp>
        <stp>[Mkt&amp;Position.xlsm]MARKET!R188C43</stp>
        <tr r="AQ188" s="1"/>
      </tp>
      <tp t="s">
        <v>NR</v>
        <stp/>
        <stp>##V3_BDPV12</stp>
        <stp>BE0000337460 Corp</stp>
        <stp>RTG_MOODY</stp>
        <stp>[Mkt&amp;Position.xlsm]MARKET!R303C43</stp>
        <tr r="AQ303" s="1"/>
      </tp>
      <tp t="s">
        <v>NR</v>
        <stp/>
        <stp>##V3_BDPV12</stp>
        <stp>NL0010060257 Corp</stp>
        <stp>RTG_MOODY</stp>
        <stp>[Mkt&amp;Position.xlsm]MARKET!R238C43</stp>
        <tr r="AQ238" s="1"/>
      </tp>
      <tp t="s">
        <v>Aa2u</v>
        <stp/>
        <stp>##V3_BDPV12</stp>
        <stp>FR0013154044 Corp</stp>
        <stp>RTG_MOODY</stp>
        <stp>[Mkt&amp;Position.xlsm]MARKET!R225C43</stp>
        <tr r="AQ225" s="1"/>
      </tp>
      <tp t="s">
        <v>NR</v>
        <stp/>
        <stp>##V3_BDPV12</stp>
        <stp>NL0010418810 Corp</stp>
        <stp>RTG_MOODY</stp>
        <stp>[Mkt&amp;Position.xlsm]MARKET!R241C43</stp>
        <tr r="AQ241" s="1"/>
      </tp>
      <tp t="s">
        <v>Aa3</v>
        <stp/>
        <stp>##V3_BDPV12</stp>
        <stp>BE0000327362 Corp</stp>
        <stp>RTG_MOODY</stp>
        <stp>[Mkt&amp;Position.xlsm]MARKET!R294C43</stp>
        <tr r="AQ294" s="1"/>
      </tp>
      <tp t="s">
        <v>Aaau</v>
        <stp/>
        <stp>##V3_BDPV12</stp>
        <stp>DE0001135440 Corp</stp>
        <stp>RTG_MOODY</stp>
        <stp>[Mkt&amp;Position.xlsm]MARKET!R160C43</stp>
        <tr r="AQ160" s="1"/>
      </tp>
      <tp t="s">
        <v>NR</v>
        <stp/>
        <stp>##V3_BDPV12</stp>
        <stp>NL0010733424 Corp</stp>
        <stp>RTG_MOODY</stp>
        <stp>[Mkt&amp;Position.xlsm]MARKET!R242C43</stp>
        <tr r="AQ242" s="1"/>
      </tp>
      <tp t="s">
        <v>Aa2u</v>
        <stp/>
        <stp>##V3_BDPV12</stp>
        <stp>FR0011619436 Corp</stp>
        <stp>RTG_MOODY</stp>
        <stp>[Mkt&amp;Position.xlsm]MARKET!R210C43</stp>
        <tr r="AQ210" s="1"/>
      </tp>
      <tp t="s">
        <v>WR</v>
        <stp/>
        <stp>##V3_BDPV12</stp>
        <stp>DE0001104644 Corp</stp>
        <stp>RTG_MOODY</stp>
        <stp>[Mkt&amp;Position.xlsm]MARKET!R144C43</stp>
        <tr r="AQ144" s="1"/>
      </tp>
      <tp>
        <v>96.316000000000003</v>
        <stp/>
        <stp>##V3_BDPV12</stp>
        <stp>IT0005104473 Corp</stp>
        <stp>PX_BID</stp>
        <stp>[Mkt&amp;Position.xlsm]CCT!R10C7</stp>
        <tr r="G10" s="5"/>
      </tp>
      <tp t="s">
        <v>Aaau</v>
        <stp/>
        <stp>##V3_BDPV12</stp>
        <stp>DE0001135044 Corp</stp>
        <stp>RTG_MOODY</stp>
        <stp>[Mkt&amp;Position.xlsm]MARKET!R177C43</stp>
        <tr r="AQ177" s="1"/>
      </tp>
      <tp t="s">
        <v>Aa3</v>
        <stp/>
        <stp>##V3_BDPV12</stp>
        <stp>BE0000291972 Corp</stp>
        <stp>RTG_MOODY</stp>
        <stp>[Mkt&amp;Position.xlsm]MARKET!R304C43</stp>
        <tr r="AQ304" s="1"/>
      </tp>
      <tp t="s">
        <v>#N/A N/A</v>
        <stp/>
        <stp>##V3_BDPV12</stp>
        <stp>GR0138009759 Corp</stp>
        <stp>RTG_MOODY</stp>
        <stp>[Mkt&amp;Position.xlsm]MARKET!R327C43</stp>
        <tr r="AQ327" s="1"/>
      </tp>
      <tp>
        <v>95.522999999999996</v>
        <stp/>
        <stp>##V3_BDPV12</stp>
        <stp>IT0005185456 Corp</stp>
        <stp>PX_BID</stp>
        <stp>[Mkt&amp;Position.xlsm]CCT!R12C7</stp>
        <tr r="G12" s="5"/>
      </tp>
      <tp>
        <v>106.504</v>
        <stp/>
        <stp>##V3_BDPV12</stp>
        <stp>IT0004594930 Corp</stp>
        <stp>PX_BID</stp>
        <stp>[Mkt&amp;Position.xlsm]CCT!R30C7</stp>
        <tr r="G30" s="5"/>
      </tp>
      <tp>
        <v>94.655000000000001</v>
        <stp/>
        <stp>##V3_BDPV12</stp>
        <stp>IT0005311508 Corp</stp>
        <stp>PX_BID</stp>
        <stp>[Mkt&amp;Position.xlsm]CCT!R15C7</stp>
        <tr r="G15" s="5"/>
      </tp>
      <tp t="s">
        <v>Aa1</v>
        <stp/>
        <stp>##V3_BDPV12</stp>
        <stp>AT0000383864 Corp</stp>
        <stp>RTG_MOODY</stp>
        <stp>[Mkt&amp;Position.xlsm]MARKET!R286C43</stp>
        <tr r="AQ286" s="1"/>
      </tp>
      <tp t="s">
        <v>Aaau</v>
        <stp/>
        <stp>##V3_BDPV12</stp>
        <stp>NL0009446418 Corp</stp>
        <stp>RTG_MOODY</stp>
        <stp>[Mkt&amp;Position.xlsm]MARKET!R247C43</stp>
        <tr r="AQ247" s="1"/>
      </tp>
    </main>
    <main first="bloomberg.rtd">
      <tp>
        <v>91.268037804556769</v>
        <stp/>
        <stp>##V3_BDPV12</stp>
        <stp>IT0005009839 Corp@CBBT Corp</stp>
        <stp>Z_SPRD_MID</stp>
        <stp>[Mkt&amp;Position.xlsm]CCT!R8C10</stp>
        <tr r="J8" s="5"/>
      </tp>
      <tp t="s">
        <v>6/26/2018</v>
        <stp/>
        <stp>##V3_BDPV12</stp>
        <stp>DE0001141752 Corp</stp>
        <stp>SETTLE_DT</stp>
        <stp>[Mkt&amp;Position.xlsm]MARKET!R3C10</stp>
        <tr r="J3" s="1"/>
      </tp>
      <tp t="s">
        <v>Aa3</v>
        <stp/>
        <stp>##V3_BDPV12</stp>
        <stp>BE0000308172 Corp</stp>
        <stp>RTG_MOODY</stp>
        <stp>[Mkt&amp;Position.xlsm]MARKET!R297C43</stp>
        <tr r="AQ297" s="1"/>
      </tp>
      <tp t="s">
        <v>Aa3</v>
        <stp/>
        <stp>##V3_BDPV12</stp>
        <stp>BE0000318270 Corp</stp>
        <stp>RTG_MOODY</stp>
        <stp>[Mkt&amp;Position.xlsm]MARKET!R295C43</stp>
        <tr r="AQ295" s="1"/>
      </tp>
      <tp t="s">
        <v>Aaau</v>
        <stp/>
        <stp>##V3_BDPV12</stp>
        <stp>DE0001135457 Corp</stp>
        <stp>RTG_MOODY</stp>
        <stp>[Mkt&amp;Position.xlsm]MARKET!R161C43</stp>
        <tr r="AQ161" s="1"/>
      </tp>
      <tp t="s">
        <v>Aaau</v>
        <stp/>
        <stp>##V3_BDPV12</stp>
        <stp>DE0001141752 Corp</stp>
        <stp>RTG_MOODY</stp>
        <stp>[Mkt&amp;Position.xlsm]MARKET!R164C43</stp>
        <tr r="AQ164" s="1"/>
      </tp>
      <tp t="s">
        <v>Aa2u</v>
        <stp/>
        <stp>##V3_BDPV12</stp>
        <stp>FR0013250560 Corp</stp>
        <stp>RTG_MOODY</stp>
        <stp>[Mkt&amp;Position.xlsm]MARKET!R217C43</stp>
        <tr r="AQ217" s="1"/>
      </tp>
      <tp t="s">
        <v>NR</v>
        <stp/>
        <stp>##V3_BDPV12</stp>
        <stp>BE0000338476 Corp</stp>
        <stp>RTG_MOODY</stp>
        <stp>[Mkt&amp;Position.xlsm]MARKET!R311C43</stp>
        <tr r="AQ311" s="1"/>
      </tp>
      <tp t="s">
        <v>#N/A N/A</v>
        <stp/>
        <stp>##V3_BDPV12</stp>
        <stp>GR0138008744 Corp</stp>
        <stp>RTG_MOODY</stp>
        <stp>[Mkt&amp;Position.xlsm]MARKET!R326C43</stp>
        <tr r="AQ326" s="1"/>
      </tp>
      <tp t="s">
        <v>WR</v>
        <stp/>
        <stp>##V3_BDPV12</stp>
        <stp>DE0001141653 Corp</stp>
        <stp>RTG_MOODY</stp>
        <stp>[Mkt&amp;Position.xlsm]MARKET!R142C43</stp>
        <tr r="AQ142" s="1"/>
      </tp>
      <tp t="s">
        <v>Aaau</v>
        <stp/>
        <stp>##V3_BDPV12</stp>
        <stp>DE0001102358 Corp</stp>
        <stp>RTG_MOODY</stp>
        <stp>[Mkt&amp;Position.xlsm]MARKET!R171C43</stp>
        <tr r="AQ171" s="1"/>
      </tp>
      <tp t="s">
        <v>Baa2u *-</v>
        <stp/>
        <stp>##V3_BDPV12</stp>
        <stp>IT0005218968 Corp</stp>
        <stp>RTG_MOODY</stp>
        <stp>[Mkt&amp;Position.xlsm]MARKET!R100C43</stp>
        <tr r="AQ100" s="1"/>
      </tp>
      <tp t="s">
        <v>NR</v>
        <stp/>
        <stp>##V3_BDPV12</stp>
        <stp>BE0000328378 Corp</stp>
        <stp>RTG_MOODY</stp>
        <stp>[Mkt&amp;Position.xlsm]MARKET!R299C43</stp>
        <tr r="AQ299" s="1"/>
      </tp>
      <tp t="s">
        <v>Aa2u</v>
        <stp/>
        <stp>##V3_BDPV12</stp>
        <stp>FR0000189151 Corp</stp>
        <stp>RTG_MOODY</stp>
        <stp>[Mkt&amp;Position.xlsm]MARKET!R194C43</stp>
        <tr r="AQ194" s="1"/>
      </tp>
      <tp t="s">
        <v>Aaau</v>
        <stp/>
        <stp>##V3_BDPV12</stp>
        <stp>DE0001135358 Corp</stp>
        <stp>RTG_MOODY</stp>
        <stp>[Mkt&amp;Position.xlsm]MARKET!R145C43</stp>
        <tr r="AQ145" s="1"/>
      </tp>
      <tp>
        <v>94.838999999999999</v>
        <stp/>
        <stp>##V3_BDPV12</stp>
        <stp>IT0005218968 Corp</stp>
        <stp>PX_BID</stp>
        <stp>[Mkt&amp;Position.xlsm]CCT!R13C7</stp>
        <tr r="G13" s="5"/>
      </tp>
      <tp t="s">
        <v>Aa2u</v>
        <stp/>
        <stp>##V3_BDPV12</stp>
        <stp>FR0011196856 Corp</stp>
        <stp>RTG_MOODY</stp>
        <stp>[Mkt&amp;Position.xlsm]MARKET!R205C43</stp>
        <tr r="AQ205" s="1"/>
      </tp>
      <tp t="s">
        <v>Aa2u</v>
        <stp/>
        <stp>##V3_BDPV12</stp>
        <stp>FR0000571218 Corp</stp>
        <stp>RTG_MOODY</stp>
        <stp>[Mkt&amp;Position.xlsm]MARKET!R220C43</stp>
        <tr r="AQ220" s="1"/>
      </tp>
    </main>
    <main first="marketviewexcelplugin.mkvxp">
      <tp t="e">
        <v>#REF!</v>
        <stp/>
        <stp>0</stp>
        <stp>EUR.CM_INSTRUMENT.PXE.IE00B60Z6194</stp>
        <stp>CouponInterest</stp>
        <tr r="D265" s="1"/>
      </tp>
    </main>
    <main first="bloomberg.rtd">
      <tp t="s">
        <v>9/1/2024</v>
        <stp/>
        <stp>##V3_BDPV12</stp>
        <stp>IT0005001547 Corp</stp>
        <stp>Maturity</stp>
        <stp>[Mkt&amp;Position.xlsm]CCT!R38C4</stp>
        <tr r="D38" s="5"/>
      </tp>
    </main>
    <main first="marketviewexcelplugin.mkvxp">
      <tp t="e">
        <v>#REF!</v>
        <stp/>
        <stp>0</stp>
        <stp>EUR.CM_DEPTH.VMO_REPO.FR0012993103_TN_Floating</stp>
        <stp>TrdValueAvg</stp>
        <tr r="AB222" s="1"/>
      </tp>
      <tp t="e">
        <v>#REF!</v>
        <stp/>
        <stp>0</stp>
        <stp>EUR.CM_DEPTH.VMO_REPO.FR0012938116_TN_Floating</stp>
        <stp>TrdValueAvg</stp>
        <tr r="AB214" s="1"/>
      </tp>
      <tp t="e">
        <v>#REF!</v>
        <stp/>
        <stp>0</stp>
        <stp>EUR.CM_DEPTH.VMO_REPO.FR0011523257_TN_Floating</stp>
        <stp>TrdValueAvg</stp>
        <tr r="AB193" s="1"/>
      </tp>
      <tp t="e">
        <v>#REF!</v>
        <stp/>
        <stp>0</stp>
        <stp>EUR.CM_DEPTH.VMO_REPO.IT0004801541_TN_Fixed</stp>
        <stp>TrdValueAvg</stp>
        <tr r="AB51" s="1"/>
      </tp>
      <tp t="e">
        <v>#REF!</v>
        <stp/>
        <stp>0</stp>
        <stp>EUR.CM_DEPTH.VMO_REPO.FR0013154028_TN_Floating</stp>
        <stp>TrdValueAvg</stp>
        <tr r="AB231" s="1"/>
      </tp>
      <tp t="e">
        <v>#REF!</v>
        <stp/>
        <stp>0</stp>
        <stp>EUR.CM_DEPTH.VMO_REPO.FR0013154044_TN_Floating</stp>
        <stp>TrdValueAvg</stp>
        <tr r="AB225" s="1"/>
      </tp>
    </main>
    <main first="bloomberg.rtd">
      <tp>
        <v>112.477</v>
        <stp/>
        <stp>##V3_BDPV12</stp>
        <stp>IT0004759673 Corp</stp>
        <stp>PX_ASK</stp>
        <stp>[Mkt&amp;Position.xlsm]CCT!R32C9</stp>
        <tr r="I32" s="5"/>
      </tp>
    </main>
    <main first="marketviewexcelplugin.mkvxp">
      <tp t="e">
        <v>#REF!</v>
        <stp/>
        <stp>0</stp>
        <stp>EUR.CM_DEPTH.VMO_REPO.IT0003934657_TN_Fixed</stp>
        <stp>TrdValueAvg</stp>
        <tr r="AB86" s="1"/>
      </tp>
    </main>
    <main first="marketviewexcelplugin.mkvxp">
      <tp t="e">
        <v>#REF!</v>
        <stp/>
        <stp>0</stp>
        <stp>EUR.CM_DEPTH.XLS_GOVIES.IE00B4S3JD47</stp>
        <stp>Mid</stp>
        <tr r="P267" s="1"/>
      </tp>
      <tp t="e">
        <v>#REF!</v>
        <stp/>
        <stp>0</stp>
        <stp>EUR.CM_DEPTH.XLS_GOVIES.IE00B4TV0D44</stp>
        <stp>Mid</stp>
        <tr r="P269" s="1"/>
      </tp>
    </main>
    <main first="marketviewexcelplugin.mkvxp">
      <tp t="e">
        <v>#REF!</v>
        <stp/>
        <stp>0</stp>
        <stp>EUR.CM_DEPTH.XLS_GOVIES.PTOTEQOE0015</stp>
        <stp>Mid</stp>
        <tr r="P255" s="1"/>
      </tp>
      <tp t="e">
        <v>#REF!</v>
        <stp/>
        <stp>0</stp>
        <stp>EUR.CM_DEPTH.VMO_REPO.IT0004907843_TN_Fixed</stp>
        <stp>TrdValueAvg</stp>
        <tr r="AB19" s="1"/>
      </tp>
      <tp t="e">
        <v>#REF!</v>
        <stp/>
        <stp>0</stp>
        <stp>EUR.CM_DEPTH.VMO_REPO.FR0011962398_TN_Floating</stp>
        <stp>TrdValueAvg</stp>
        <tr r="AB211" s="1"/>
      </tp>
    </main>
    <main first="bloomberg.rtd">
      <tp t="s">
        <v>#N/A N/A</v>
        <stp/>
        <stp>##V3_BDPV12</stp>
        <stp>IT0005175366 Corp</stp>
        <stp>PX_ASK</stp>
        <stp>[Mkt&amp;Position.xlsm]CCT!R24C9</stp>
        <tr r="I24" s="5"/>
      </tp>
    </main>
    <main first="marketviewexcelplugin.mkvxp">
      <tp t="e">
        <v>#REF!</v>
        <stp/>
        <stp>0</stp>
        <stp>EUR.CM_DEPTH.VMO_REPO.FR0000571218_TN_Floating</stp>
        <stp>TrdValueAvg</stp>
        <tr r="AB220" s="1"/>
      </tp>
      <tp t="e">
        <v>#REF!</v>
        <stp/>
        <stp>0</stp>
        <stp>EUR.CM_DEPTH.VMO_REPO.FR0012517027_TN_Floating</stp>
        <stp>TrdValueAvg</stp>
        <tr r="AB212" s="1"/>
      </tp>
      <tp t="e">
        <v>#REF!</v>
        <stp/>
        <stp>0</stp>
        <stp>EUR.CM_DEPTH.VMO_REPO.FR0011394345_TN_Floating</stp>
        <stp>TrdValueAvg</stp>
        <tr r="AB191" s="1"/>
      </tp>
      <tp t="e">
        <v>#REF!</v>
        <stp/>
        <stp>0</stp>
        <stp>EUR.CM_INSTRUMENT.PXE.AT0000A0N9A0</stp>
        <stp>CouponInterest</stp>
        <tr r="D279" s="1"/>
      </tp>
      <tp t="e">
        <v>#REF!</v>
        <stp/>
        <stp>0</stp>
        <stp>EUR.PRICING_MAIN.PXE.IT0005009839</stp>
        <stp>CurrentClosingPriceMid</stp>
        <tr r="X8" s="5"/>
      </tp>
      <tp t="e">
        <v>#REF!</v>
        <stp/>
        <stp>0</stp>
        <stp>EUR.CM_DEPTH.XLS_GOVIES.AT0000A0VRF9</stp>
        <stp>Mid</stp>
        <tr r="P275" s="1"/>
      </tp>
      <tp t="e">
        <v>#REF!</v>
        <stp/>
        <stp>0</stp>
        <stp>EUR.CM_DEPTH.XLS_GOVIES.PTOTEROE0014</stp>
        <stp>Mid</stp>
        <tr r="P258" s="1"/>
      </tp>
      <tp t="e">
        <v>#REF!</v>
        <stp/>
        <stp>0</stp>
        <stp>EUR.CM_DEPTH.XLS_GOVIES.AT0000A0VRQ6</stp>
        <stp>Mid</stp>
        <tr r="P289" s="1"/>
      </tp>
    </main>
    <main first="bloomberg.rtd">
      <tp>
        <v>0.91164000000000001</v>
        <stp/>
        <stp>##V3_BDPV12</stp>
        <stp>IKM8 Comdty</stp>
        <stp>FUT_CNVS_FACTOR</stp>
        <stp>[Mkt&amp;Position.xlsm]MARKET!R6C25</stp>
        <tr r="Y6" s="1"/>
      </tp>
      <tp t="s">
        <v>3/1/2022</v>
        <stp/>
        <stp>##V3_BDPV12</stp>
        <stp>IT0004759673 Corp</stp>
        <stp>Maturity</stp>
        <stp>[Mkt&amp;Position.xlsm]CCT!R32C4</stp>
        <tr r="D32" s="5"/>
      </tp>
      <tp t="s">
        <v>2/15/2024</v>
        <stp/>
        <stp>##V3_BDPV12</stp>
        <stp>IT0005218968 Corp</stp>
        <stp>Maturity</stp>
        <stp>[Mkt&amp;Position.xlsm]CCT!R13C4</stp>
        <tr r="D13" s="5"/>
      </tp>
    </main>
    <main first="marketviewexcelplugin.mkvxp">
      <tp t="e">
        <v>#REF!</v>
        <stp/>
        <stp>0</stp>
        <stp>EUR.CM_DEPTH.VMO_REPO.NL0010721999_TN_Fixed</stp>
        <stp>TrdValueAvg</stp>
        <tr r="AB248" s="1"/>
      </tp>
      <tp t="e">
        <v>#REF!</v>
        <stp/>
        <stp>0</stp>
        <stp>EUR.CM_DEPTH.VMO_REPO.FR0011059088_TN_Floating</stp>
        <stp>TrdValueAvg</stp>
        <tr r="AB203" s="1"/>
      </tp>
    </main>
    <main first="bloomberg.rtd">
      <tp t="s">
        <v>Aa1</v>
        <stp/>
        <stp>##V3_BDPV12</stp>
        <stp>AT0000A001X2 Corp</stp>
        <stp>RTG_MOODY</stp>
        <stp>[Mkt&amp;Position.xlsm]MARKET!R278C43</stp>
        <tr r="AQ278" s="1"/>
      </tp>
      <tp t="s">
        <v>#N/A N/A</v>
        <stp/>
        <stp>##V3_BDPV12</stp>
        <stp>IT0005106049 Corp</stp>
        <stp>PX_ASK</stp>
        <stp>[Mkt&amp;Position.xlsm]CCT!R25C9</stp>
        <tr r="I25" s="5"/>
      </tp>
    </main>
    <main first="marketviewexcelplugin.mkvxp">
      <tp t="e">
        <v>#REF!</v>
        <stp/>
        <stp>0</stp>
        <stp>EUR.CM_DEPTH.VMO_REPO.FR0011708080_TN_Floating</stp>
        <stp>TrdValueAvg</stp>
        <tr r="AB195" s="1"/>
      </tp>
      <tp t="e">
        <v>#REF!</v>
        <stp/>
        <stp>0</stp>
        <stp>EUR.CM_DEPTH.VMO_REPO.FR0010773192_TN_Floating</stp>
        <stp>TrdValueAvg</stp>
        <tr r="AB227" s="1"/>
      </tp>
      <tp t="e">
        <v>#REF!</v>
        <stp/>
        <stp>0</stp>
        <stp>EUR.CM_DEPTH.VMO_REPO.FR0010776161_TN_Floating</stp>
        <stp>TrdValueAvg</stp>
        <tr r="AB196" s="1"/>
      </tp>
      <tp t="e">
        <v>#REF!</v>
        <stp/>
        <stp>0</stp>
        <stp>EUR.CM_DEPTH.VMO_REPO.FR0010854182_TN_Floating</stp>
        <stp>TrdValueAvg</stp>
        <tr r="AB199" s="1"/>
      </tp>
      <tp t="e">
        <v>#REF!</v>
        <stp/>
        <stp>0</stp>
        <stp>EUR.CM_DEPTH.VMO_REPO.FR0000571150_TN_Floating</stp>
        <stp>TrdValueAvg</stp>
        <tr r="AB213" s="1"/>
      </tp>
    </main>
    <main first="bloomberg.rtd">
      <tp>
        <v>100.68899999999999</v>
        <stp/>
        <stp>##V3_BDPV12</stp>
        <stp>IT0005069395 Corp</stp>
        <stp>PX_ASK</stp>
        <stp>[Mkt&amp;Position.xlsm]CCT!R29C9</stp>
        <tr r="I29" s="5"/>
      </tp>
    </main>
    <main first="marketviewexcelplugin.mkvxp">
      <tp t="e">
        <v>#REF!</v>
        <stp/>
        <stp>0</stp>
        <stp>EUR.CM_DEPTH.VMO_REPO.IT0004957574_TN_Fixed</stp>
        <stp>TrdValueAvg</stp>
        <tr r="AB22" s="1"/>
      </tp>
      <tp t="e">
        <v>#REF!</v>
        <stp/>
        <stp>0</stp>
        <stp>EUR.CM_DEPTH.VMO_REPO.FR0011486067_TN_Floating</stp>
        <stp>TrdValueAvg</stp>
        <tr r="AB208" s="1"/>
      </tp>
    </main>
    <main first="bloomberg.rtd">
      <tp>
        <v>94.936000000000007</v>
        <stp/>
        <stp>##V3_BDPV12</stp>
        <stp>IT0005090318 Corp</stp>
        <stp>PX_ASK</stp>
        <stp>[Mkt&amp;Position.xlsm]CCT!R41C9</stp>
        <tr r="I41" s="5"/>
      </tp>
    </main>
    <main first="marketviewexcelplugin.mkvxp">
      <tp t="e">
        <v>#REF!</v>
        <stp/>
        <stp>0</stp>
        <stp>EUR.CM_DEPTH.VMO_REPO.FR0000189151_TN_Floating</stp>
        <stp>TrdValueAvg</stp>
        <tr r="AB194" s="1"/>
      </tp>
    </main>
    <main first="bloomberg.rtd">
      <tp>
        <v>93.855999999999995</v>
        <stp/>
        <stp>##V3_BDPV12</stp>
        <stp>IT0005215246 Corp</stp>
        <stp>PX_ASK</stp>
        <stp>[Mkt&amp;Position.xlsm]CCT!R36C9</stp>
        <tr r="I36" s="5"/>
      </tp>
    </main>
    <main first="marketviewexcelplugin.mkvxp">
      <tp t="e">
        <v>#REF!</v>
        <stp/>
        <stp>0</stp>
        <stp>EUR.CM_DEPTH.VMO_REPO.FR0011461037_TN_Floating</stp>
        <stp>TrdValueAvg</stp>
        <tr r="AB228" s="1"/>
      </tp>
      <tp t="e">
        <v>#REF!</v>
        <stp/>
        <stp>0</stp>
        <stp>EUR.PRICING_MAIN.PXE.IT0005218968</stp>
        <stp>CurrentClosingPriceMid</stp>
        <tr r="X13" s="5"/>
      </tp>
    </main>
    <main first="marketviewexcelplugin.mkvxp">
      <tp t="e">
        <v>#REF!</v>
        <stp/>
        <stp>0</stp>
        <stp>EUR.CM_DEPTH.XLS_GOVIES.IE00B6089D15</stp>
        <stp>Mid</stp>
        <tr r="P263" s="1"/>
      </tp>
      <tp t="e">
        <v>#REF!</v>
        <stp/>
        <stp>0</stp>
        <stp>EUR.CM_DEPTH.XLS_GOVIES.PTOTESOE0013</stp>
        <stp>Mid</stp>
        <tr r="P253" s="1"/>
      </tp>
      <tp t="e">
        <v>#REF!</v>
        <stp/>
        <stp>0</stp>
        <stp>EUR.CM_DEPTH.VMO_REPO.FR0000571085_TN_Floating</stp>
        <stp>TrdValueAvg</stp>
        <tr r="AB207" s="1"/>
      </tp>
      <tp t="e">
        <v>#REF!</v>
        <stp/>
        <stp>0</stp>
        <stp>EUR.CM_DEPTH.VMO_REPO.FR0011993179_TN_Floating</stp>
        <stp>TrdValueAvg</stp>
        <tr r="AB198" s="1"/>
      </tp>
      <tp t="e">
        <v>#REF!</v>
        <stp/>
        <stp>0</stp>
        <stp>EUR.CM_DEPTH.VMO_REPO.FR0000571044_TN_Floating</stp>
        <stp>TrdValueAvg</stp>
        <tr r="AB204" s="1"/>
      </tp>
    </main>
    <main first="bloomberg.rtd">
      <tp>
        <v>116.935</v>
        <stp/>
        <stp>##V3_BDPV12</stp>
        <stp>IT0004513641 Corp</stp>
        <stp>PX_ASK</stp>
        <stp>[Mkt&amp;Position.xlsm]CCT!R40C9</stp>
        <tr r="I40" s="5"/>
      </tp>
    </main>
    <main first="marketviewexcelplugin.mkvxp">
      <tp t="e">
        <v>#REF!</v>
        <stp/>
        <stp>0</stp>
        <stp>EUR.CM_INSTRUMENT.PXE.IE00B6X95T99</stp>
        <stp>CouponInterest</stp>
        <tr r="D268" s="1"/>
      </tp>
    </main>
    <main first="bloomberg.rtd">
      <tp>
        <v>100.508</v>
        <stp/>
        <stp>##V3_BDPV12</stp>
        <stp>IT0004361041 Corp</stp>
        <stp>PX_ASK</stp>
        <stp>[Mkt&amp;Position.xlsm]CCT!R26C9</stp>
        <tr r="I26" s="5"/>
      </tp>
      <tp>
        <v>96.269000000000005</v>
        <stp/>
        <stp>##V3_BDPV12</stp>
        <stp>IT0005137614 Corp</stp>
        <stp>PX_ASK</stp>
        <stp>[Mkt&amp;Position.xlsm]CCT!R11C9</stp>
        <tr r="I11" s="5"/>
      </tp>
    </main>
    <main first="marketviewexcelplugin.mkvxp">
      <tp t="e">
        <v>#REF!</v>
        <stp/>
        <stp>0</stp>
        <stp>EUR.CM_DEPTH.VMO_REPO.FR0010070060_TN_Floating</stp>
        <stp>TrdValueAvg</stp>
        <tr r="AB224" s="1"/>
      </tp>
      <tp t="e">
        <v>#REF!</v>
        <stp/>
        <stp>0</stp>
        <stp>EUR.CM_DEPTH.VMO_REPO.IE00B28HXX02_TN_Fixed</stp>
        <stp>TrdValueAvg</stp>
        <tr r="AB261" s="1"/>
      </tp>
      <tp t="e">
        <v>#REF!</v>
        <stp/>
        <stp>0</stp>
        <stp>EUR.CM_DEPTH.XLS_GOVIES.IE00B2QTFG59</stp>
        <stp>Mid</stp>
        <tr r="P262" s="1"/>
      </tp>
      <tp t="e">
        <v>#REF!</v>
        <stp/>
        <stp>0</stp>
        <stp>EUR.CM_DEPTH.VMO_REPO.GC_ITA_TN_Fixed</stp>
        <stp>TrdValueAvg</stp>
        <tr r="AA11" s="1"/>
      </tp>
      <tp t="e">
        <v>#REF!</v>
        <stp/>
        <stp>0</stp>
        <stp>EUR.CM_DEPTH.XLS_GOVIES.PTOTETOE0012</stp>
        <stp>Mid</stp>
        <tr r="P257" s="1"/>
      </tp>
    </main>
    <main first="bloomberg.rtd">
      <tp>
        <v>0.820824</v>
        <stp/>
        <stp>##V3_BDPV12</stp>
        <stp>OEM8 Comdty</stp>
        <stp>FUT_CNVS_FACTOR</stp>
        <stp>[Mkt&amp;Position.xlsm]MARKET!R3C25</stp>
        <tr r="Y3" s="1"/>
      </tp>
      <tp t="s">
        <v>5/1/2023</v>
        <stp/>
        <stp>##V3_BDPV12</stp>
        <stp>IT0004898034 Corp</stp>
        <stp>Maturity</stp>
        <stp>[Mkt&amp;Position.xlsm]CCT!R35C4</stp>
        <tr r="D35" s="5"/>
      </tp>
    </main>
    <main first="marketviewexcelplugin.mkvxp">
      <tp t="e">
        <v>#REF!</v>
        <stp/>
        <stp>0</stp>
        <stp>EUR.CM_DEPTH.VMO_REPO.IT0005139099_TN_Fixed</stp>
        <stp>TrdValueAvg</stp>
        <tr r="AB21" s="1"/>
      </tp>
      <tp t="e">
        <v>#REF!</v>
        <stp/>
        <stp>0</stp>
        <stp>EUR.CM_DEPTH.VMO_REPO.DE0001135499_TN_Fixed</stp>
        <stp>TrdValueAvg</stp>
        <tr r="AB165" s="1"/>
      </tp>
      <tp t="e">
        <v>#REF!</v>
        <stp/>
        <stp>0</stp>
        <stp>EUR.CM_DEPTH.VMO_REPO.ES0000012A89_TN_Fixed</stp>
        <stp>TrdValueAvg</stp>
        <tr r="AB130" s="1"/>
      </tp>
    </main>
    <main first="bloomberg.rtd">
      <tp>
        <v>94.772999999999996</v>
        <stp/>
        <stp>##V3_BDPV12</stp>
        <stp>IT0005311508 Corp</stp>
        <stp>PX_ASK</stp>
        <stp>[Mkt&amp;Position.xlsm]CCT!R15C9</stp>
        <tr r="I15" s="5"/>
      </tp>
      <tp>
        <v>106.65900000000001</v>
        <stp/>
        <stp>##V3_BDPV12</stp>
        <stp>IT0004594930 Corp</stp>
        <stp>PX_ASK</stp>
        <stp>[Mkt&amp;Position.xlsm]CCT!R30C9</stp>
        <tr r="I30" s="5"/>
      </tp>
    </main>
    <main first="marketviewexcelplugin.mkvxp">
      <tp t="e">
        <v>#REF!</v>
        <stp/>
        <stp>0</stp>
        <stp>EUR.CM_DEPTH.VMO_REPO.IE0034074488_TN_Fixed</stp>
        <stp>TrdValueAvg</stp>
        <tr r="AB264" s="1"/>
      </tp>
      <tp t="e">
        <v>#REF!</v>
        <stp/>
        <stp>0</stp>
        <stp>EUR.CM_DEPTH.VMO_REPO.IT0005175598_TN_Fixed</stp>
        <stp>TrdValueAvg</stp>
        <tr r="AB42" s="1"/>
      </tp>
    </main>
    <main first="bloomberg.rtd">
      <tp>
        <v>95.661000000000001</v>
        <stp/>
        <stp>##V3_BDPV12</stp>
        <stp>IT0005185456 Corp</stp>
        <stp>PX_ASK</stp>
        <stp>[Mkt&amp;Position.xlsm]CCT!R12C9</stp>
        <tr r="I12" s="5"/>
      </tp>
    </main>
    <main first="marketviewexcelplugin.mkvxp">
      <tp t="e">
        <v>#REF!</v>
        <stp/>
        <stp>0</stp>
        <stp>EUR.CM_DEPTH.VMO_REPO.NL0010071189_TN_Fixed</stp>
        <stp>TrdValueAvg</stp>
        <tr r="AB245" s="1"/>
      </tp>
      <tp t="e">
        <v>#REF!</v>
        <stp/>
        <stp>0</stp>
        <stp>EUR.CM_DEPTH.VMO_REPO.IT0005086886_TN_Fixed</stp>
        <stp>TrdValueAvg</stp>
        <tr r="AB49" s="1"/>
      </tp>
      <tp t="e">
        <v>#REF!</v>
        <stp/>
        <stp>0</stp>
        <stp>EUR.CM_DEPTH.VMO_REPO.DE0001104693_TN_Fixed</stp>
        <stp>TrdValueAvg</stp>
        <tr r="AB153" s="1"/>
      </tp>
      <tp t="e">
        <v>#REF!</v>
        <stp/>
        <stp>0</stp>
        <stp>EUR.CM_DEPTH.VMO_REPO.DE0001135390_TN_Fixed</stp>
        <stp>TrdValueAvg</stp>
        <tr r="AB154" s="1"/>
      </tp>
      <tp t="e">
        <v>#REF!</v>
        <stp/>
        <stp>0</stp>
        <stp>EUR.CM_DEPTH.VMO_REPO.IT0004953417_TN_Fixed</stp>
        <stp>TrdValueAvg</stp>
        <tr r="AB60" s="1"/>
      </tp>
      <tp t="e">
        <v>#REF!</v>
        <stp/>
        <stp>0</stp>
        <stp>EUR.CM_DEPTH.VMO_REPO.GR0128011682_TN_Fixed</stp>
        <stp>TrdValueAvg</stp>
        <tr r="AB314" s="1"/>
      </tp>
    </main>
    <main first="bloomberg.rtd">
      <tp>
        <v>96.442999999999998</v>
        <stp/>
        <stp>##V3_BDPV12</stp>
        <stp>IT0005104473 Corp</stp>
        <stp>PX_ASK</stp>
        <stp>[Mkt&amp;Position.xlsm]CCT!R10C9</stp>
        <tr r="I10" s="5"/>
      </tp>
    </main>
    <main first="marketviewexcelplugin.mkvxp">
      <tp t="e">
        <v>#REF!</v>
        <stp/>
        <stp>0</stp>
        <stp>EUR.CM_DEPTH.VMO_REPO.IT0005094088_TN_Fixed</stp>
        <stp>TrdValueAvg</stp>
        <tr r="AB81" s="1"/>
      </tp>
      <tp t="e">
        <v>#REF!</v>
        <stp/>
        <stp>0</stp>
        <stp>EUR.CM_DEPTH.VMO_REPO.DE0001141695_TN_Fixed</stp>
        <stp>TrdValueAvg</stp>
        <tr r="AB149" s="1"/>
      </tp>
      <tp t="e">
        <v>#REF!</v>
        <stp/>
        <stp>0</stp>
        <stp>EUR.CM_DEPTH.VMO_REPO.FR0012634558_TN_Floating</stp>
        <stp>TrdValueAvg</stp>
        <tr r="AB189" s="1"/>
      </tp>
      <tp t="e">
        <v>#REF!</v>
        <stp/>
        <stp>0</stp>
        <stp>EUR.CM_DEPTH.VMO_REPO.DE0001102390_TN_Fixed</stp>
        <stp>TrdValueAvg</stp>
        <tr r="AB175" s="1"/>
      </tp>
      <tp t="e">
        <v>#REF!</v>
        <stp/>
        <stp>0</stp>
        <stp>EUR.CM_DEPTH.VMO_REPO.FR0010670737_TN_Floating</stp>
        <stp>TrdValueAvg</stp>
        <tr r="AB192" s="1"/>
      </tp>
      <tp t="e">
        <v>#REF!</v>
        <stp/>
        <stp>0</stp>
        <stp>EUR.CM_DEPTH.VMO_REPO.GR0138012787_TN_Fixed</stp>
        <stp>TrdValueAvg</stp>
        <tr r="AB330" s="1"/>
      </tp>
      <tp t="e">
        <v>#REF!</v>
        <stp/>
        <stp>0</stp>
        <stp>EUR.CM_DEPTH.VMO_REPO.IE00BV8C9418_TN_Fixed</stp>
        <stp>TrdValueAvg</stp>
        <tr r="AB270" s="1"/>
      </tp>
      <tp t="e">
        <v>#REF!</v>
        <stp/>
        <stp>0</stp>
        <stp>EUR.CM_DEPTH.VMO_REPO.IE00B60Z6194_TN_Fixed</stp>
        <stp>TrdValueAvg</stp>
        <tr r="AB265" s="1"/>
      </tp>
    </main>
    <main first="bloomberg.rtd">
      <tp t="s">
        <v>12/1/2024</v>
        <stp/>
        <stp>##V3_BDPV12</stp>
        <stp>IT0005045270 Corp</stp>
        <stp>Maturity</stp>
        <stp>[Mkt&amp;Position.xlsm]CCT!R39C4</stp>
        <tr r="D39" s="5"/>
      </tp>
      <tp t="s">
        <v>11/1/2022</v>
        <stp/>
        <stp>##V3_BDPV12</stp>
        <stp>IT0004848831 Corp</stp>
        <stp>Maturity</stp>
        <stp>[Mkt&amp;Position.xlsm]CCT!R34C4</stp>
        <tr r="D34" s="5"/>
      </tp>
    </main>
    <main first="marketviewexcelplugin.mkvxp">
      <tp t="e">
        <v>#REF!</v>
        <stp/>
        <stp>0</stp>
        <stp>EUR.CM_DEPTH.VMO_REPO.IT0004922909_SN_Fixed</stp>
        <stp>TrdValueAvg</stp>
        <tr r="M7" s="5"/>
      </tp>
      <tp t="e">
        <v>#REF!</v>
        <stp/>
        <stp>0</stp>
        <stp>EUR.CM_DEPTH.VMO_REPO.IT0004922909_TN_Fixed</stp>
        <stp>TrdValueAvg</stp>
        <tr r="AB94" s="1"/>
      </tp>
      <tp t="e">
        <v>#REF!</v>
        <stp/>
        <stp>0</stp>
        <stp>EUR.CM_DEPTH.VMO_REPO.FR0011317783_TN_Floating</stp>
        <stp>TrdValueAvg</stp>
        <tr r="AB219" s="1"/>
      </tp>
      <tp t="e">
        <v>#REF!</v>
        <stp/>
        <stp>0</stp>
        <stp>EUR.CM_DEPTH.VMO_REPO.GR0133006198_TN_Fixed</stp>
        <stp>TrdValueAvg</stp>
        <tr r="AB318" s="1"/>
      </tp>
      <tp t="e">
        <v>#REF!</v>
        <stp/>
        <stp>0</stp>
        <stp>EUR.CM_DEPTH.VMO_REPO.GR0128012698_TN_Fixed</stp>
        <stp>TrdValueAvg</stp>
        <tr r="AB315" s="1"/>
      </tp>
    </main>
    <main first="bloomberg.rtd">
      <tp>
        <v>94.971000000000004</v>
        <stp/>
        <stp>##V3_BDPV12</stp>
        <stp>IT0005218968 Corp</stp>
        <stp>PX_ASK</stp>
        <stp>[Mkt&amp;Position.xlsm]CCT!R13C9</stp>
        <tr r="I13" s="5"/>
      </tp>
    </main>
    <main first="marketviewexcelplugin.mkvxp">
      <tp t="e">
        <v>#REF!</v>
        <stp/>
        <stp>0</stp>
        <stp>EUR.CM_DEPTH.VMO_REPO.FR0010949651_TN_Floating</stp>
        <stp>TrdValueAvg</stp>
        <tr r="AB201" s="1"/>
      </tp>
      <tp t="e">
        <v>#REF!</v>
        <stp/>
        <stp>0</stp>
        <stp>EUR.CM_DEPTH.VMO_REPO.GR0138013793_TN_Fixed</stp>
        <stp>TrdValueAvg</stp>
        <tr r="AB331" s="1"/>
      </tp>
      <tp t="e">
        <v>#REF!</v>
        <stp/>
        <stp>0</stp>
        <stp>EUR.CM_DEPTH.VMO_REPO.DE0001141687_TN_Fixed</stp>
        <stp>TrdValueAvg</stp>
        <tr r="AB148" s="1"/>
      </tp>
      <tp t="e">
        <v>#REF!</v>
        <stp/>
        <stp>0</stp>
        <stp>EUR.CM_DEPTH.VMO_REPO.IT0005069395_TN_Fixed</stp>
        <stp>TrdValueAvg</stp>
        <tr r="AB32" s="1"/>
      </tp>
      <tp t="e">
        <v>#REF!</v>
        <stp/>
        <stp>0</stp>
        <stp>EUR.CM_DEPTH.VMO_REPO.DE0001102382_TN_Fixed</stp>
        <stp>TrdValueAvg</stp>
        <tr r="AB174" s="1"/>
      </tp>
      <tp t="e">
        <v>#REF!</v>
        <stp/>
        <stp>0</stp>
        <stp>EUR.CM_DEPTH.VMO_REPO.DE0001135481_TN_Fixed</stp>
        <stp>TrdValueAvg</stp>
        <tr r="AB187" s="1"/>
      </tp>
      <tp t="e">
        <v>#REF!</v>
        <stp/>
        <stp>0</stp>
        <stp>EUR.CM_DEPTH.VMO_REPO.IT0004992308_TN_Fixed</stp>
        <stp>TrdValueAvg</stp>
        <tr r="AB28" s="1"/>
      </tp>
      <tp t="e">
        <v>#REF!</v>
        <stp/>
        <stp>0</stp>
        <stp>EUR.CM_DEPTH.VMO_REPO.DE0001135382_TN_Fixed</stp>
        <stp>TrdValueAvg</stp>
        <tr r="AB151" s="1"/>
      </tp>
      <tp t="e">
        <v>#REF!</v>
        <stp/>
        <stp>0</stp>
        <stp>EUR.CM_DEPTH.VMO_REPO.FR0000187635_TN_Floating</stp>
        <stp>TrdValueAvg</stp>
        <tr r="AB223" s="1"/>
      </tp>
      <tp t="e">
        <v>#REF!</v>
        <stp/>
        <stp>0</stp>
        <stp>EUR.CM_DEPTH.VMO_REPO.IT0004966401_TN_Fixed</stp>
        <stp>TrdValueAvg</stp>
        <tr r="AB41" s="1"/>
      </tp>
      <tp t="e">
        <v>#REF!</v>
        <stp/>
        <stp>0</stp>
        <stp>EUR.CM_DEPTH.VMO_REPO.FR0013250560_TN_Floating</stp>
        <stp>TrdValueAvg</stp>
        <tr r="AB217" s="1"/>
      </tp>
      <tp t="e">
        <v>#REF!</v>
        <stp/>
        <stp>0</stp>
        <stp>EUR.CM_DEPTH.VMO_REPO.DE0001135085_TN_Fixed</stp>
        <stp>TrdValueAvg</stp>
        <tr r="AB179" s="1"/>
      </tp>
      <tp t="e">
        <v>#REF!</v>
        <stp/>
        <stp>0</stp>
        <stp>EUR.CM_DEPTH.VMO_REPO.DE0001104685_TN_Fixed</stp>
        <stp>TrdValueAvg</stp>
        <tr r="AB150" s="1"/>
      </tp>
      <tp t="e">
        <v>#REF!</v>
        <stp/>
        <stp>0</stp>
        <stp>EUR.CM_DEPTH.VMO_REPO.IT0005127086_TN_Fixed</stp>
        <stp>TrdValueAvg</stp>
        <tr r="AB68" s="1"/>
      </tp>
      <tp t="e">
        <v>#REF!</v>
        <stp/>
        <stp>0</stp>
        <stp>EUR.CM_INSTRUMENT.PXE.IE00B4TV0D44</stp>
        <stp>CouponInterest</stp>
        <tr r="D269" s="1"/>
      </tp>
      <tp t="e">
        <v>#REF!</v>
        <stp/>
        <stp>0</stp>
        <stp>EUR.CM_DEPTH.VMO_REPO.NL0010881827_TN_Fixed</stp>
        <stp>TrdValueAvg</stp>
        <tr r="AB235" s="1"/>
      </tp>
      <tp t="e">
        <v>#REF!</v>
        <stp/>
        <stp>0</stp>
        <stp>EUR.CM_DEPTH.VMO_REPO.BE0000320292_TN_Fixed</stp>
        <stp>TrdValueAvg</stp>
        <tr r="AB309" s="1"/>
      </tp>
    </main>
    <main first="bloomberg.rtd">
      <tp>
        <v>107.00700000000001</v>
        <stp/>
        <stp>##V3_BDPV12</stp>
        <stp>IT0004634132 Corp</stp>
        <stp>PX_ASK</stp>
        <stp>[Mkt&amp;Position.xlsm]CCT!R31C9</stp>
        <tr r="I31" s="5"/>
      </tp>
    </main>
    <main first="marketviewexcelplugin.mkvxp">
      <tp t="e">
        <v>#REF!</v>
        <stp/>
        <stp>0</stp>
        <stp>EUR.CM_DEPTH.VMO_REPO.FR0011619436_TN_Floating</stp>
        <stp>TrdValueAvg</stp>
        <tr r="AB210" s="1"/>
      </tp>
      <tp t="e">
        <v>#REF!</v>
        <stp/>
        <stp>0</stp>
        <stp>EUR.CM_DEPTH.VMO_REPO.IT0005221285_TN_Fixed</stp>
        <stp>TrdValueAvg</stp>
        <tr r="AB23" s="1"/>
      </tp>
      <tp t="e">
        <v>#REF!</v>
        <stp/>
        <stp>0</stp>
        <stp>EUR.CM_DEPTH.VMO_REPO.IT0005244782_TN_Fixed</stp>
        <stp>TrdValueAvg</stp>
        <tr r="AB48" s="1"/>
      </tp>
    </main>
    <main first="bloomberg.rtd">
      <tp>
        <v>96.049000000000007</v>
        <stp/>
        <stp>##V3_BDPV12</stp>
        <stp>IT0005252520 Corp</stp>
        <stp>PX_ASK</stp>
        <stp>[Mkt&amp;Position.xlsm]CCT!R14C9</stp>
        <tr r="I14" s="5"/>
      </tp>
    </main>
    <main first="marketviewexcelplugin.mkvxp">
      <tp t="e">
        <v>#REF!</v>
        <stp/>
        <stp>0</stp>
        <stp>EUR.CM_INSTRUMENT.PXE.AT0000A1K9F1</stp>
        <stp>CouponInterest</stp>
        <tr r="D290" s="1"/>
      </tp>
      <tp t="e">
        <v>#REF!</v>
        <stp/>
        <stp>0</stp>
        <stp>EUR.CM_INSTRUMENT.PXE.AT0000A1K9C8</stp>
        <stp>CouponInterest</stp>
        <tr r="D285" s="1"/>
      </tp>
      <tp t="e">
        <v>#REF!</v>
        <stp/>
        <stp>0</stp>
        <stp>EUR.CM_DEPTH.VMO_REPO.IT0004889033_TN_Fixed</stp>
        <stp>TrdValueAvg</stp>
        <tr r="AB77" s="1"/>
      </tp>
      <tp t="e">
        <v>#REF!</v>
        <stp/>
        <stp>0</stp>
        <stp>EUR.CM_DEPTH.VMO_REPO.IT0004898034_TN_Fixed</stp>
        <stp>TrdValueAvg</stp>
        <tr r="AB56" s="1"/>
      </tp>
      <tp t="e">
        <v>#REF!</v>
        <stp/>
        <stp>0</stp>
        <stp>EUR.CM_DEPTH.VMO_REPO.IT0005217390_TN_Fixed</stp>
        <stp>TrdValueAvg</stp>
        <tr r="AB92" s="1"/>
      </tp>
      <tp t="e">
        <v>#REF!</v>
        <stp/>
        <stp>0</stp>
        <stp>EUR.CM_DEPTH.VMO_REPO.FR0010371401_TN_Floating</stp>
        <stp>TrdValueAvg</stp>
        <tr r="AB226" s="1"/>
      </tp>
      <tp t="e">
        <v>#REF!</v>
        <stp/>
        <stp>0</stp>
        <stp>EUR.CM_DEPTH.VMO_REPO.IT0005248395_TN_Fixed</stp>
        <stp>TrdValueAvg</stp>
        <tr r="AB17" s="1"/>
      </tp>
      <tp t="e">
        <v>#REF!</v>
        <stp/>
        <stp>0</stp>
        <stp>EUR.CM_DEPTH.VMO_REPO.IT0005216491_TN_Fixed</stp>
        <stp>TrdValueAvg</stp>
        <tr r="AB45" s="1"/>
      </tp>
      <tp t="e">
        <v>#REF!</v>
        <stp/>
        <stp>0</stp>
        <stp>EUR.CM_DEPTH.VMO_REPO.IT0004848831_TN_Fixed</stp>
        <stp>TrdValueAvg</stp>
        <tr r="AB53" s="1"/>
      </tp>
      <tp t="e">
        <v>#REF!</v>
        <stp/>
        <stp>0</stp>
        <stp>EUR.CM_DEPTH.VMO_REPO.IT0004273493_TN_Fixed</stp>
        <stp>TrdValueAvg</stp>
        <tr r="AB15" s="1"/>
      </tp>
    </main>
    <main first="marketviewexcelplugin.mkvxp">
      <tp t="e">
        <v>#REF!</v>
        <stp/>
        <stp>0</stp>
        <stp>EUR.CM_DEPTH.XLS_GOVIES.AT0000A19XC3</stp>
        <stp>Mid</stp>
        <tr r="P276" s="1"/>
      </tp>
      <tp t="e">
        <v>#REF!</v>
        <stp/>
        <stp>0</stp>
        <stp>EUR.CM_DEPTH.XLS_GOVIES.AT0000A0DXC2</stp>
        <stp>Mid</stp>
        <tr r="P284" s="1"/>
      </tp>
    </main>
    <main first="marketviewexcelplugin.mkvxp">
      <tp t="e">
        <v>#REF!</v>
        <stp/>
        <stp>0</stp>
        <stp>EUR.CM_INSTRUMENT.PXE.AT0000A0DXC2</stp>
        <stp>CouponInterest</stp>
        <tr r="D284" s="1"/>
      </tp>
    </main>
    <main first="bloomberg.rtd">
      <tp t="s">
        <v>3/28/2018</v>
        <stp/>
        <stp>##V3_BDPV12</stp>
        <stp>IT0005175366 Corp</stp>
        <stp>Maturity</stp>
        <stp>[Mkt&amp;Position.xlsm]CCT!R24C4</stp>
        <tr r="D24" s="5"/>
      </tp>
      <tp t="s">
        <v>6/1/2025</v>
        <stp/>
        <stp>##V3_BDPV12</stp>
        <stp>IT0005090318 Corp</stp>
        <stp>Maturity</stp>
        <stp>[Mkt&amp;Position.xlsm]CCT!R41C4</stp>
        <tr r="D41" s="5"/>
      </tp>
      <tp t="s">
        <v>9/1/2019</v>
        <stp/>
        <stp>##V3_BDPV12</stp>
        <stp>IT0004489610 Corp</stp>
        <stp>Maturity</stp>
        <stp>[Mkt&amp;Position.xlsm]CCT!R28C4</stp>
        <tr r="D28" s="5"/>
      </tp>
    </main>
    <main first="marketviewexcelplugin.mkvxp">
      <tp t="e">
        <v>#REF!</v>
        <stp/>
        <stp>0</stp>
        <stp>EUR.CM_DEPTH.VMO_REPO.DE0001135358_TN_Fixed</stp>
        <stp>TrdValueAvg</stp>
        <tr r="AB145" s="1"/>
      </tp>
      <tp t="e">
        <v>#REF!</v>
        <stp/>
        <stp>0</stp>
        <stp>EUR.CM_DEPTH.VMO_REPO.BE0000328378_TN_Fixed</stp>
        <stp>TrdValueAvg</stp>
        <tr r="AB299" s="1"/>
      </tp>
      <tp t="e">
        <v>#REF!</v>
        <stp/>
        <stp>0</stp>
        <stp>EUR.CM_DEPTH.VMO_REPO.IT0005218968_SN_Fixed</stp>
        <stp>TrdValueAvg</stp>
        <tr r="M13" s="5"/>
      </tp>
      <tp t="e">
        <v>#REF!</v>
        <stp/>
        <stp>0</stp>
        <stp>EUR.CM_DEPTH.VMO_REPO.IT0005218968_TN_Fixed</stp>
        <stp>TrdValueAvg</stp>
        <tr r="AB100" s="1"/>
      </tp>
      <tp t="e">
        <v>#REF!</v>
        <stp/>
        <stp>0</stp>
        <stp>EUR.CM_DEPTH.VMO_REPO.DE0001102358_TN_Fixed</stp>
        <stp>TrdValueAvg</stp>
        <tr r="AB171" s="1"/>
      </tp>
      <tp t="e">
        <v>#REF!</v>
        <stp/>
        <stp>0</stp>
        <stp>EUR.CM_DEPTH.VMO_REPO.IT0004286966_TN_Fixed</stp>
        <stp>TrdValueAvg</stp>
        <tr r="AB87" s="1"/>
      </tp>
      <tp t="e">
        <v>#REF!</v>
        <stp/>
        <stp>0</stp>
        <stp>EUR.CM_DEPTH.VMO_REPO.IT0005185456_TN_Fixed</stp>
        <stp>TrdValueAvg</stp>
        <tr r="AB99" s="1"/>
      </tp>
      <tp t="e">
        <v>#REF!</v>
        <stp/>
        <stp>0</stp>
        <stp>EUR.CM_DEPTH.VMO_REPO.IT0005185456_SN_Fixed</stp>
        <stp>TrdValueAvg</stp>
        <tr r="M12" s="5"/>
      </tp>
      <tp t="e">
        <v>#REF!</v>
        <stp/>
        <stp>0</stp>
        <stp>EUR.CM_DEPTH.VMO_REPO.BE0000308172_TN_Fixed</stp>
        <stp>TrdValueAvg</stp>
        <tr r="AB297" s="1"/>
      </tp>
      <tp t="e">
        <v>#REF!</v>
        <stp/>
        <stp>0</stp>
        <stp>EUR.CM_DEPTH.VMO_REPO.FR0012557957_TN_Floating</stp>
        <stp>TrdValueAvg</stp>
        <tr r="AB200" s="1"/>
      </tp>
      <tp t="e">
        <v>#REF!</v>
        <stp/>
        <stp>0</stp>
        <stp>EUR.CM_DEPTH.VMO_REPO.BE0000318270_TN_Fixed</stp>
        <stp>TrdValueAvg</stp>
        <tr r="AB295" s="1"/>
      </tp>
      <tp t="e">
        <v>#REF!</v>
        <stp/>
        <stp>0</stp>
        <stp>EUR.CM_DEPTH.VMO_REPO.FR0013200813_TN_Floating</stp>
        <stp>TrdValueAvg</stp>
        <tr r="AB218" s="1"/>
      </tp>
      <tp t="e">
        <v>#REF!</v>
        <stp/>
        <stp>0</stp>
        <stp>EUR.CM_DEPTH.VMO_REPO.IT0005001547_TN_Fixed</stp>
        <stp>TrdValueAvg</stp>
        <tr r="AB62" s="1"/>
      </tp>
      <tp t="e">
        <v>#REF!</v>
        <stp/>
        <stp>0</stp>
        <stp>EUR.CM_DEPTH.VMO_REPO.DE0001141653_TN_Fixed</stp>
        <stp>TrdValueAvg</stp>
        <tr r="AB142" s="1"/>
      </tp>
      <tp t="e">
        <v>#REF!</v>
        <stp/>
        <stp>0</stp>
        <stp>EUR.CM_DEPTH.VMO_REPO.DE0001141752_TN_Fixed</stp>
        <stp>TrdValueAvg</stp>
        <tr r="AB164" s="1"/>
      </tp>
      <tp t="e">
        <v>#REF!</v>
        <stp/>
        <stp>0</stp>
        <stp>EUR.CM_DEPTH.VMO_REPO.GR0138008744_TN_Fixed</stp>
        <stp>TrdValueAvg</stp>
        <tr r="AB326" s="1"/>
      </tp>
      <tp t="e">
        <v>#REF!</v>
        <stp/>
        <stp>0</stp>
        <stp>EUR.CM_DEPTH.VMO_REPO.BE0000338476_TN_Fixed</stp>
        <stp>TrdValueAvg</stp>
        <tr r="AB311" s="1"/>
      </tp>
      <tp t="e">
        <v>#REF!</v>
        <stp/>
        <stp>0</stp>
        <stp>EUR.CM_DEPTH.VMO_REPO.IT0005056541_TN_Fixed</stp>
        <stp>TrdValueAvg</stp>
        <tr r="AB96" s="1"/>
      </tp>
      <tp t="e">
        <v>#REF!</v>
        <stp/>
        <stp>0</stp>
        <stp>EUR.CM_DEPTH.VMO_REPO.IT0005056541_SN_Fixed</stp>
        <stp>TrdValueAvg</stp>
        <tr r="M9" s="5"/>
      </tp>
      <tp t="e">
        <v>#REF!</v>
        <stp/>
        <stp>0</stp>
        <stp>EUR.CM_DEPTH.VMO_REPO.FR0013131877_TN_Floating</stp>
        <stp>TrdValueAvg</stp>
        <tr r="AB216" s="1"/>
      </tp>
      <tp t="e">
        <v>#REF!</v>
        <stp/>
        <stp>0</stp>
        <stp>EUR.CM_DEPTH.VMO_REPO.DE0001135457_TN_Fixed</stp>
        <stp>TrdValueAvg</stp>
        <tr r="AB161" s="1"/>
      </tp>
      <tp t="e">
        <v>#REF!</v>
        <stp/>
        <stp>0</stp>
        <stp>EUR.PRICING_MAIN.PXE.IT0004922909</stp>
        <stp>CurrentClosingPriceMid</stp>
        <tr r="X7" s="5"/>
      </tp>
      <tp t="e">
        <v>#REF!</v>
        <stp/>
        <stp>0</stp>
        <stp>EUR.PRICING_MAIN.PXE.IT0005252520</stp>
        <stp>CurrentClosingPriceMid</stp>
        <tr r="X14" s="5"/>
      </tp>
    </main>
    <main first="marketviewexcelplugin.mkvxp">
      <tp t="e">
        <v>#REF!</v>
        <stp/>
        <stp>0</stp>
        <stp>EUR.CM_DEPTH.XLS_GOVIES.PTOTEYOE0007</stp>
        <stp>Mid</stp>
        <tr r="P252" s="1"/>
      </tp>
    </main>
    <main first="bloomberg.rtd">
      <tp t="s">
        <v>12/1/2019</v>
        <stp/>
        <stp>##V3_BDPV12</stp>
        <stp>IT0005069395 Corp</stp>
        <stp>Maturity</stp>
        <stp>[Mkt&amp;Position.xlsm]CCT!R29C4</stp>
        <tr r="D29" s="5"/>
      </tp>
      <tp t="s">
        <v>12/1/2018</v>
        <stp/>
        <stp>##V3_BDPV12</stp>
        <stp>IT0004957574 Corp</stp>
        <stp>Maturity</stp>
        <stp>[Mkt&amp;Position.xlsm]CCT!R27C4</stp>
        <tr r="D27" s="5"/>
      </tp>
    </main>
    <main first="marketviewexcelplugin.mkvxp">
      <tp t="e">
        <v>#REF!</v>
        <stp/>
        <stp>0</stp>
        <stp>EUR.CM_DEPTH.VMO_REPO.BE0000291972_TN_Fixed</stp>
        <stp>TrdValueAvg</stp>
        <tr r="AB304" s="1"/>
      </tp>
      <tp t="e">
        <v>#REF!</v>
        <stp/>
        <stp>0</stp>
        <stp>EUR.CM_DEPTH.VMO_REPO.IT0005106049_TN_Fixed</stp>
        <stp>TrdValueAvg</stp>
        <tr r="AB18" s="1"/>
      </tp>
      <tp t="e">
        <v>#REF!</v>
        <stp/>
        <stp>0</stp>
        <stp>EUR.CM_DEPTH.VMO_REPO.GR0138009759_TN_Fixed</stp>
        <stp>TrdValueAvg</stp>
        <tr r="AB327" s="1"/>
      </tp>
      <tp t="e">
        <v>#REF!</v>
        <stp/>
        <stp>0</stp>
        <stp>EUR.CM_DEPTH.VMO_REPO.IT0004489610_TN_Fixed</stp>
        <stp>TrdValueAvg</stp>
        <tr r="AB30" s="1"/>
      </tp>
      <tp t="e">
        <v>#REF!</v>
        <stp/>
        <stp>0</stp>
        <stp>EUR.CM_DEPTH.VMO_REPO.IT0005083057_TN_Fixed</stp>
        <stp>TrdValueAvg</stp>
        <tr r="AB90" s="1"/>
      </tp>
      <tp t="e">
        <v>#REF!</v>
        <stp/>
        <stp>0</stp>
        <stp>EUR.CM_DEPTH.VMO_REPO.NL0009446418_TN_Fixed</stp>
        <stp>TrdValueAvg</stp>
        <tr r="AB247" s="1"/>
      </tp>
      <tp t="e">
        <v>#REF!</v>
        <stp/>
        <stp>0</stp>
        <stp>EUR.CM_DEPTH.VMO_REPO.AT0000383864_TN_Fixed</stp>
        <stp>TrdValueAvg</stp>
        <tr r="AB286" s="1"/>
      </tp>
      <tp t="e">
        <v>#REF!</v>
        <stp/>
        <stp>0</stp>
        <stp>EUR.CM_DEPTH.VMO_REPO.IT0005135840_TN_Fixed</stp>
        <stp>TrdValueAvg</stp>
        <tr r="AB52" s="1"/>
      </tp>
      <tp t="e">
        <v>#REF!</v>
        <stp/>
        <stp>0</stp>
        <stp>EUR.CM_DEPTH.VMO_REPO.BE0000337460_TN_Fixed</stp>
        <stp>TrdValueAvg</stp>
        <tr r="AB303" s="1"/>
      </tp>
      <tp t="e">
        <v>#REF!</v>
        <stp/>
        <stp>0</stp>
        <stp>EUR.CM_DEPTH.VMO_REPO.DE0001135440_TN_Fixed</stp>
        <stp>TrdValueAvg</stp>
        <tr r="AB160" s="1"/>
      </tp>
      <tp t="e">
        <v>#REF!</v>
        <stp/>
        <stp>0</stp>
        <stp>EUR.CM_DEPTH.VMO_REPO.NL0010060257_TN_Fixed</stp>
        <stp>TrdValueAvg</stp>
        <tr r="AB238" s="1"/>
      </tp>
      <tp t="e">
        <v>#REF!</v>
        <stp/>
        <stp>0</stp>
        <stp>EUR.CM_DEPTH.VMO_REPO.IT0004644735_TN_Fixed</stp>
        <stp>TrdValueAvg</stp>
        <tr r="AB69" s="1"/>
      </tp>
      <tp t="e">
        <v>#REF!</v>
        <stp/>
        <stp>0</stp>
        <stp>EUR.CM_DEPTH.VMO_REPO.IT0004634132_TN_Fixed</stp>
        <stp>TrdValueAvg</stp>
        <tr r="AB40" s="1"/>
      </tp>
      <tp t="e">
        <v>#REF!</v>
        <stp/>
        <stp>0</stp>
        <stp>EUR.CM_DEPTH.VMO_REPO.DE0001102341_TN_Fixed</stp>
        <stp>TrdValueAvg</stp>
        <tr r="AB188" s="1"/>
      </tp>
      <tp t="e">
        <v>#REF!</v>
        <stp/>
        <stp>0</stp>
        <stp>EUR.CM_DEPTH.VMO_REPO.NL0010418810_TN_Fixed</stp>
        <stp>TrdValueAvg</stp>
        <tr r="AB241" s="1"/>
      </tp>
      <tp t="e">
        <v>#REF!</v>
        <stp/>
        <stp>0</stp>
        <stp>EUR.CM_DEPTH.VMO_REPO.BE0000327362_TN_Fixed</stp>
        <stp>TrdValueAvg</stp>
        <tr r="AB294" s="1"/>
      </tp>
      <tp t="e">
        <v>#REF!</v>
        <stp/>
        <stp>0</stp>
        <stp>EUR.CM_DEPTH.VMO_REPO.DE0001135143_TN_Fixed</stp>
        <stp>TrdValueAvg</stp>
        <tr r="AB180" s="1"/>
      </tp>
      <tp t="e">
        <v>#REF!</v>
        <stp/>
        <stp>0</stp>
        <stp>EUR.CM_DEPTH.VMO_REPO.NL0010733424_TN_Fixed</stp>
        <stp>TrdValueAvg</stp>
        <tr r="AB242" s="1"/>
      </tp>
      <tp t="e">
        <v>#REF!</v>
        <stp/>
        <stp>0</stp>
        <stp>EUR.CM_DEPTH.VMO_REPO.IT0005142143_TN_Fixed</stp>
        <stp>TrdValueAvg</stp>
        <tr r="AB39" s="1"/>
      </tp>
      <tp t="e">
        <v>#REF!</v>
        <stp/>
        <stp>0</stp>
        <stp>EUR.CM_DEPTH.VMO_REPO.DE0001135044_TN_Fixed</stp>
        <stp>TrdValueAvg</stp>
        <tr r="AB177" s="1"/>
      </tp>
      <tp t="e">
        <v>#REF!</v>
        <stp/>
        <stp>0</stp>
        <stp>EUR.CM_DEPTH.VMO_REPO.IT0005241770_TN_Fixed</stp>
        <stp>TrdValueAvg</stp>
        <tr r="AB13" s="1"/>
      </tp>
      <tp t="e">
        <v>#REF!</v>
        <stp/>
        <stp>0</stp>
        <stp>EUR.CM_DEPTH.VMO_REPO.DE0001104644_TN_Fixed</stp>
        <stp>TrdValueAvg</stp>
        <tr r="AB144" s="1"/>
      </tp>
      <tp t="e">
        <v>#REF!</v>
        <stp/>
        <stp>0</stp>
        <stp>EUR.PRICING_MAIN.PXE.IT0005311508</stp>
        <stp>CurrentClosingPriceMid</stp>
        <tr r="X15" s="5"/>
      </tp>
    </main>
    <main first="bloomberg.rtd">
      <tp t="s">
        <v>5/15/2018</v>
        <stp/>
        <stp>##V3_BDPV12</stp>
        <stp>IT0005106049 Corp</stp>
        <stp>Maturity</stp>
        <stp>[Mkt&amp;Position.xlsm]CCT!R25C4</stp>
        <tr r="D25" s="5"/>
      </tp>
      <tp t="s">
        <v>10/15/2023</v>
        <stp/>
        <stp>##V3_BDPV12</stp>
        <stp>IT0005215246 Corp</stp>
        <stp>Maturity</stp>
        <stp>[Mkt&amp;Position.xlsm]CCT!R36C4</stp>
        <tr r="D36" s="5"/>
      </tp>
      <tp t="s">
        <v>3/1/2025</v>
        <stp/>
        <stp>##V3_BDPV12</stp>
        <stp>IT0004513641 Corp</stp>
        <stp>Maturity</stp>
        <stp>[Mkt&amp;Position.xlsm]CCT!R40C4</stp>
        <tr r="D40" s="5"/>
      </tp>
    </main>
    <main first="marketviewexcelplugin.mkvxp">
      <tp t="e">
        <v>#REF!</v>
        <stp/>
        <stp>0</stp>
        <stp>EUR.CM_DEPTH.VMO_REPO.FR0010192997_TN_Floating</stp>
        <stp>TrdValueAvg</stp>
        <tr r="AB202" s="1"/>
      </tp>
      <tp t="e">
        <v>#REF!</v>
        <stp/>
        <stp>0</stp>
        <stp>EUR.CM_DEPTH.VMO_REPO.IT0005285041_TN_Fixed</stp>
        <stp>TrdValueAvg</stp>
        <tr r="AB38" s="1"/>
      </tp>
      <tp t="e">
        <v>#REF!</v>
        <stp/>
        <stp>0</stp>
        <stp>EUR.CM_DEPTH.VMO_REPO.IT0004594930_TN_Fixed</stp>
        <stp>TrdValueAvg</stp>
        <tr r="AB37" s="1"/>
      </tp>
      <tp t="e">
        <v>#REF!</v>
        <stp/>
        <stp>0</stp>
        <stp>EUR.CM_DEPTH.VMO_REPO.FR0010916924_TN_Floating</stp>
        <stp>TrdValueAvg</stp>
        <tr r="AB215" s="1"/>
      </tp>
      <tp t="e">
        <v>#REF!</v>
        <stp/>
        <stp>0</stp>
        <stp>EUR.CM_DEPTH.VMO_REPO.FR0011337880_TN_Floating</stp>
        <stp>TrdValueAvg</stp>
        <tr r="AB206" s="1"/>
      </tp>
      <tp t="e">
        <v>#REF!</v>
        <stp/>
        <stp>0</stp>
        <stp>EUR.CM_DEPTH.VMO_REPO.ES0000011868_TN_Fixed</stp>
        <stp>TrdValueAvg</stp>
        <tr r="AB133" s="1"/>
      </tp>
      <tp t="e">
        <v>#REF!</v>
        <stp/>
        <stp>0</stp>
        <stp>EUR.CM_DEPTH.VMO_REPO.IT0004716319_SN_Fixed</stp>
        <stp>TrdValueAvg</stp>
        <tr r="M6" s="5"/>
      </tp>
      <tp t="e">
        <v>#REF!</v>
        <stp/>
        <stp>0</stp>
        <stp>EUR.CM_DEPTH.VMO_REPO.IT0004716319_TN_Fixed</stp>
        <stp>TrdValueAvg</stp>
        <tr r="AB93" s="1"/>
      </tp>
      <tp t="e">
        <v>#REF!</v>
        <stp/>
        <stp>0</stp>
        <stp>EUR.CM_DEPTH.VMO_REPO.IT0001086567_TN_Fixed</stp>
        <stp>TrdValueAvg</stp>
        <tr r="AB71" s="1"/>
      </tp>
      <tp t="e">
        <v>#REF!</v>
        <stp/>
        <stp>0</stp>
        <stp>EUR.CM_DEPTH.VMO_REPO.FR0010870956_TN_Floating</stp>
        <stp>TrdValueAvg</stp>
        <tr r="AB230" s="1"/>
      </tp>
      <tp t="e">
        <v>#REF!</v>
        <stp/>
        <stp>0</stp>
        <stp>EUR.CM_DEPTH.VMO_REPO.DE0001141679_TN_Fixed</stp>
        <stp>TrdValueAvg</stp>
        <tr r="AB146" s="1"/>
      </tp>
      <tp t="e">
        <v>#REF!</v>
        <stp/>
        <stp>0</stp>
        <stp>EUR.CM_DEPTH.VMO_REPO.FR0010604983_TN_Floating</stp>
        <stp>TrdValueAvg</stp>
        <tr r="AB190" s="1"/>
      </tp>
    </main>
    <main first="bloomberg.rtd">
      <tp t="s">
        <v>Aa1</v>
        <stp/>
        <stp>##V3_BDPV12</stp>
        <stp>AT0000A1FAP5 Corp</stp>
        <stp>RTG_MOODY</stp>
        <stp>[Mkt&amp;Position.xlsm]MARKET!R283C43</stp>
        <tr r="AQ283" s="1"/>
      </tp>
    </main>
    <main first="marketviewexcelplugin.mkvxp">
      <tp t="e">
        <v>#REF!</v>
        <stp/>
        <stp>0</stp>
        <stp>EUR.CM_DEPTH.VMO_REPO.IT0005277444_TN_Fixed</stp>
        <stp>TrdValueAvg</stp>
        <tr r="AB50" s="1"/>
      </tp>
      <tp t="e">
        <v>#REF!</v>
        <stp/>
        <stp>0</stp>
        <stp>EUR.CM_DEPTH.VMO_REPO.IT0000366655_TN_Fixed</stp>
        <stp>TrdValueAvg</stp>
        <tr r="AB59" s="1"/>
      </tp>
      <tp t="e">
        <v>#REF!</v>
        <stp/>
        <stp>0</stp>
        <stp>EUR.CM_DEPTH.VMO_REPO.IT0005104473_TN_Fixed</stp>
        <stp>TrdValueAvg</stp>
        <tr r="AB97" s="1"/>
      </tp>
      <tp t="e">
        <v>#REF!</v>
        <stp/>
        <stp>0</stp>
        <stp>EUR.CM_DEPTH.VMO_REPO.IT0005104473_SN_Fixed</stp>
        <stp>TrdValueAvg</stp>
        <tr r="M10" s="5"/>
      </tp>
      <tp t="e">
        <v>#REF!</v>
        <stp/>
        <stp>0</stp>
        <stp>EUR.CM_DEPTH.VMO_REPO.IT0005250946_TN_Fixed</stp>
        <stp>TrdValueAvg</stp>
        <tr r="AB36" s="1"/>
      </tp>
      <tp t="e">
        <v>#REF!</v>
        <stp/>
        <stp>0</stp>
        <stp>EUR.CM_INSTRUMENT.PXE.AT0000A1FAP5</stp>
        <stp>CouponInterest</stp>
        <tr r="D283" s="1"/>
      </tp>
      <tp t="e">
        <v>#REF!</v>
        <stp/>
        <stp>0</stp>
        <stp>EUR.CM_DEPTH.VMO_REPO.DE0001135473_TN_Fixed</stp>
        <stp>TrdValueAvg</stp>
        <tr r="AB163" s="1"/>
      </tp>
      <tp t="e">
        <v>#REF!</v>
        <stp/>
        <stp>0</stp>
        <stp>EUR.CM_DEPTH.VMO_REPO.NL0000102077_TN_Fixed</stp>
        <stp>TrdValueAvg</stp>
        <tr r="AB240" s="1"/>
      </tp>
      <tp t="e">
        <v>#REF!</v>
        <stp/>
        <stp>0</stp>
        <stp>EUR.CM_DEPTH.VMO_REPO.IT0005215246_TN_Fixed</stp>
        <stp>TrdValueAvg</stp>
        <tr r="AB58" s="1"/>
      </tp>
      <tp t="e">
        <v>#REF!</v>
        <stp/>
        <stp>0</stp>
        <stp>EUR.CM_DEPTH.VMO_REPO.DE0001135374_TN_Fixed</stp>
        <stp>TrdValueAvg</stp>
        <tr r="AB147" s="1"/>
      </tp>
      <tp t="e">
        <v>#REF!</v>
        <stp/>
        <stp>0</stp>
        <stp>EUR.CM_DEPTH.VMO_REPO.IT0005177271_TN_Fixed</stp>
        <stp>TrdValueAvg</stp>
        <tr r="AB26" s="1"/>
      </tp>
      <tp t="e">
        <v>#REF!</v>
        <stp/>
        <stp>0</stp>
        <stp>EUR.CM_DEPTH.VMO_REPO.FR0011196856_TN_Floating</stp>
        <stp>TrdValueAvg</stp>
        <tr r="AB205" s="1"/>
      </tp>
      <tp t="e">
        <v>#REF!</v>
        <stp/>
        <stp>0</stp>
        <stp>EUR.CM_DEPTH.VMO_REPO.DE0001135275_TN_Fixed</stp>
        <stp>TrdValueAvg</stp>
        <tr r="AB183" s="1"/>
      </tp>
      <tp t="e">
        <v>#REF!</v>
        <stp/>
        <stp>0</stp>
        <stp>EUR.CM_DEPTH.VMO_REPO.FR0000570921_TN_Floating</stp>
        <stp>TrdValueAvg</stp>
        <tr r="AB197" s="1"/>
      </tp>
      <tp t="e">
        <v>#REF!</v>
        <stp/>
        <stp>0</stp>
        <stp>EUR.CM_DEPTH.VMO_REPO.NL0000102275_TN_Fixed</stp>
        <stp>TrdValueAvg</stp>
        <tr r="AB239" s="1"/>
      </tp>
      <tp t="e">
        <v>#REF!</v>
        <stp/>
        <stp>0</stp>
        <stp>EUR.CM_DEPTH.VMO_REPO.FR0010466938_TN_Floating</stp>
        <stp>TrdValueAvg</stp>
        <tr r="AB209" s="1"/>
      </tp>
      <tp t="e">
        <v>#REF!</v>
        <stp/>
        <stp>0</stp>
        <stp>EUR.CM_DEPTH.VMO_REPO.GR0138010765_TN_Fixed</stp>
        <stp>TrdValueAvg</stp>
        <tr r="AB328" s="1"/>
      </tp>
      <tp t="e">
        <v>#REF!</v>
        <stp/>
        <stp>0</stp>
        <stp>EUR.CM_DEPTH.VMO_REPO.DE0001135176_TN_Fixed</stp>
        <stp>TrdValueAvg</stp>
        <tr r="AB181" s="1"/>
      </tp>
      <tp t="e">
        <v>#REF!</v>
        <stp/>
        <stp>0</stp>
        <stp>EUR.CM_DEPTH.VMO_REPO.IT0005246340_TN_Fixed</stp>
        <stp>TrdValueAvg</stp>
        <tr r="AB61" s="1"/>
      </tp>
      <tp t="e">
        <v>#REF!</v>
        <stp/>
        <stp>0</stp>
        <stp>EUR.CM_DEPTH.VMO_REPO.FR0010171975_TN_Floating</stp>
        <stp>TrdValueAvg</stp>
        <tr r="AB229" s="1"/>
      </tp>
      <tp t="e">
        <v>#REF!</v>
        <stp/>
        <stp>0</stp>
        <stp>EUR.CM_DEPTH.VMO_REPO.DE0001102374_TN_Fixed</stp>
        <stp>TrdValueAvg</stp>
        <tr r="AB173" s="1"/>
      </tp>
      <tp t="e">
        <v>#REF!</v>
        <stp/>
        <stp>0</stp>
        <stp>EUR.CM_DEPTH.VMO_REPO.BE0000326356_TN_Fixed</stp>
        <stp>TrdValueAvg</stp>
        <tr r="AB306" s="1"/>
      </tp>
    </main>
    <main first="bloomberg.rtd">
      <tp t="s">
        <v>9/1/2022</v>
        <stp/>
        <stp>##V3_BDPV12</stp>
        <stp>IT0004801541 Corp</stp>
        <stp>Maturity</stp>
        <stp>[Mkt&amp;Position.xlsm]CCT!R33C4</stp>
        <tr r="D33" s="5"/>
      </tp>
    </main>
    <main first="marketviewexcelplugin.mkvxp">
      <tp t="e">
        <v>#REF!</v>
        <stp/>
        <stp>0</stp>
        <stp>EUR.CM_DEPTH.VMO_REPO.IE00BJ38CR43_TN_Fixed</stp>
        <stp>TrdValueAvg</stp>
        <tr r="AB271" s="1"/>
      </tp>
      <tp t="e">
        <v>#REF!</v>
        <stp/>
        <stp>0</stp>
        <stp>EUR.CM_DEPTH.VMO_REPO.BE0000335449_TN_Fixed</stp>
        <stp>TrdValueAvg</stp>
        <tr r="AB305" s="1"/>
      </tp>
      <tp t="e">
        <v>#REF!</v>
        <stp/>
        <stp>0</stp>
        <stp>EUR.CM_DEPTH.VMO_REPO.DE0001135069_TN_Fixed</stp>
        <stp>TrdValueAvg</stp>
        <tr r="AB178" s="1"/>
      </tp>
      <tp t="e">
        <v>#REF!</v>
        <stp/>
        <stp>0</stp>
        <stp>EUR.CM_DEPTH.VMO_REPO.AT0000A0VRF9_TN_Fixed</stp>
        <stp>TrdValueAvg</stp>
        <tr r="AB275" s="1"/>
      </tp>
    </main>
    <main first="bloomberg.rtd">
      <tp t="s">
        <v>Aa1</v>
        <stp/>
        <stp>##V3_BDPV12</stp>
        <stp>AT0000A0VRQ6 Corp</stp>
        <stp>RTG_MOODY</stp>
        <stp>[Mkt&amp;Position.xlsm]MARKET!R289C43</stp>
        <tr r="AQ289" s="1"/>
      </tp>
    </main>
    <main first="marketviewexcelplugin.mkvxp">
      <tp t="e">
        <v>#REF!</v>
        <stp/>
        <stp>0</stp>
        <stp>EUR.CM_DEPTH.VMO_REPO.FR0011883966_TN_Floating</stp>
        <stp>TrdValueAvg</stp>
        <tr r="AB221" s="1"/>
      </tp>
      <tp t="e">
        <v>#REF!</v>
        <stp/>
        <stp>0</stp>
        <stp>EUR.CM_DEPTH.VMO_REPO.BE0000325341_TN_Fixed</stp>
        <stp>TrdValueAvg</stp>
        <tr r="AB298" s="1"/>
      </tp>
      <tp t="e">
        <v>#REF!</v>
        <stp/>
        <stp>0</stp>
        <stp>EUR.CM_DEPTH.VMO_REPO.IT0004009673_TN_Fixed</stp>
        <stp>TrdValueAvg</stp>
        <tr r="AB43" s="1"/>
      </tp>
      <tp t="e">
        <v>#REF!</v>
        <stp/>
        <stp>0</stp>
        <stp>EUR.CM_DEPTH.VMO_REPO.BE0000315243_TN_Fixed</stp>
        <stp>TrdValueAvg</stp>
        <tr r="AB293" s="1"/>
      </tp>
      <tp t="e">
        <v>#REF!</v>
        <stp/>
        <stp>0</stp>
        <stp>EUR.CM_DEPTH.VMO_REPO.IT0005175366_TN_Fixed</stp>
        <stp>TrdValueAvg</stp>
        <tr r="AB16" s="1"/>
      </tp>
      <tp t="e">
        <v>#REF!</v>
        <stp/>
        <stp>0</stp>
        <stp>EUR.CM_DEPTH.VMO_REPO.IT0005210650_TN_Fixed</stp>
        <stp>TrdValueAvg</stp>
        <tr r="AB72" s="1"/>
      </tp>
      <tp t="e">
        <v>#REF!</v>
        <stp/>
        <stp>0</stp>
        <stp>EUR.CM_DEPTH.VMO_REPO.GR0138011771_TN_Fixed</stp>
        <stp>TrdValueAvg</stp>
        <tr r="AB329" s="1"/>
      </tp>
    </main>
    <main first="bloomberg.rtd">
      <tp>
        <v>101.624</v>
        <stp/>
        <stp>##V3_BDPV12</stp>
        <stp>IT0004957574 Corp</stp>
        <stp>PX_ASK</stp>
        <stp>[Mkt&amp;Position.xlsm]CCT!R27C9</stp>
        <tr r="I27" s="5"/>
      </tp>
    </main>
    <main first="marketviewexcelplugin.mkvxp">
      <tp t="e">
        <v>#REF!</v>
        <stp/>
        <stp>0</stp>
        <stp>EUR.CM_DEPTH.VMO_REPO.AT0000A1K9F1_TN_Fixed</stp>
        <stp>TrdValueAvg</stp>
        <tr r="AB290" s="1"/>
      </tp>
      <tp t="e">
        <v>#REF!</v>
        <stp/>
        <stp>0</stp>
        <stp>EUR.CM_DEPTH.VMO_REPO.IT0004361041_TN_Fixed</stp>
        <stp>TrdValueAvg</stp>
        <tr r="AB20" s="1"/>
      </tp>
      <tp t="e">
        <v>#REF!</v>
        <stp/>
        <stp>0</stp>
        <stp>EUR.CM_DEPTH.VMO_REPO.IT0004356843_TN_Fixed</stp>
        <stp>TrdValueAvg</stp>
        <tr r="AB57" s="1"/>
      </tp>
      <tp t="e">
        <v>#REF!</v>
        <stp/>
        <stp>0</stp>
        <stp>EUR.CM_DEPTH.VMO_REPO.DE0001102366_TN_Fixed</stp>
        <stp>TrdValueAvg</stp>
        <tr r="AB172" s="1"/>
      </tp>
      <tp t="e">
        <v>#REF!</v>
        <stp/>
        <stp>0</stp>
        <stp>EUR.CM_DEPTH.VMO_REPO.NL0009348242_TN_Fixed</stp>
        <stp>TrdValueAvg</stp>
        <tr r="AB236" s="1"/>
      </tp>
      <tp t="e">
        <v>#REF!</v>
        <stp/>
        <stp>0</stp>
        <stp>EUR.CM_DEPTH.VMO_REPO.GR0128010676_TN_Fixed</stp>
        <stp>TrdValueAvg</stp>
        <tr r="AB313" s="1"/>
      </tp>
      <tp t="e">
        <v>#REF!</v>
        <stp/>
        <stp>0</stp>
        <stp>EUR.CM_DEPTH.VMO_REPO.DE0001135465_TN_Fixed</stp>
        <stp>TrdValueAvg</stp>
        <tr r="AB162" s="1"/>
      </tp>
      <tp t="e">
        <v>#REF!</v>
        <stp/>
        <stp>0</stp>
        <stp>EUR.CM_DEPTH.VMO_REPO.DE0001141661_TN_Fixed</stp>
        <stp>TrdValueAvg</stp>
        <tr r="AB143" s="1"/>
      </tp>
      <tp t="e">
        <v>#REF!</v>
        <stp/>
        <stp>0</stp>
        <stp>EUR.CM_DEPTH.VMO_REPO.DE0001135366_TN_Fixed</stp>
        <stp>TrdValueAvg</stp>
        <tr r="AB185" s="1"/>
      </tp>
      <tp t="e">
        <v>#REF!</v>
        <stp/>
        <stp>0</stp>
        <stp>EUR.CM_DEPTH.VMO_REPO.IT0005045270_TN_Fixed</stp>
        <stp>TrdValueAvg</stp>
        <tr r="AB64" s="1"/>
      </tp>
      <tp t="e">
        <v>#REF!</v>
        <stp/>
        <stp>0</stp>
        <stp>EUR.CM_DEPTH.VMO_REPO.IT0005325946_TN_Fixed</stp>
        <stp>TrdValueAvg</stp>
        <tr r="AB55" s="1"/>
      </tp>
      <tp t="e">
        <v>#REF!</v>
        <stp/>
        <stp>0</stp>
        <stp>EUR.CM_DEPTH.VMO_REPO.IT0005240350_TN_Fixed</stp>
        <stp>TrdValueAvg</stp>
        <tr r="AB83" s="1"/>
      </tp>
      <tp t="e">
        <v>#REF!</v>
        <stp/>
        <stp>0</stp>
        <stp>EUR.CM_DEPTH.VMO_REPO.IE00BV8C9186_TN_Fixed</stp>
        <stp>TrdValueAvg</stp>
        <tr r="AB272" s="1"/>
      </tp>
    </main>
    <main first="marketviewexcelplugin.mkvxp">
      <tp t="e">
        <v>#REF!</v>
        <stp/>
        <stp>0</stp>
        <stp>EUR.PRICING_MAIN.PXE.IT0005137614</stp>
        <stp>CurrentClosingPriceMid</stp>
        <tr r="X11" s="5"/>
      </tp>
    </main>
    <main first="bloomberg.rtd">
      <tp t="s">
        <v>3/1/2021</v>
        <stp/>
        <stp>##V3_BDPV12</stp>
        <stp>IT0004634132 Corp</stp>
        <stp>Maturity</stp>
        <stp>[Mkt&amp;Position.xlsm]CCT!R31C4</stp>
        <tr r="D31" s="5"/>
      </tp>
    </main>
    <main first="marketviewexcelplugin.mkvxp">
      <tp t="e">
        <v>#REF!</v>
        <stp/>
        <stp>0</stp>
        <stp>EUR.CM_DEPTH.VMO_REPO.PTOTE5OE0007_TN_Fixed</stp>
        <stp>TrdValueAvg</stp>
        <tr r="AB259" s="1"/>
      </tp>
      <tp t="e">
        <v>#REF!</v>
        <stp/>
        <stp>0</stp>
        <stp>EUR.CM_DEPTH.VMO_REPO.PTOTEYOE0007_TN_Fixed</stp>
        <stp>TrdValueAvg</stp>
        <tr r="AB252" s="1"/>
      </tp>
      <tp t="e">
        <v>#REF!</v>
        <stp/>
        <stp>0</stp>
        <stp>EUR.CM_DEPTH.VMO_REPO.IT0004923998_TN_Fixed</stp>
        <stp>TrdValueAvg</stp>
        <tr r="AB89" s="1"/>
      </tp>
      <tp t="e">
        <v>#REF!</v>
        <stp/>
        <stp>0</stp>
        <stp>EUR.CM_DEPTH.VMO_REPO.IT0004532559_TN_Fixed</stp>
        <stp>TrdValueAvg</stp>
        <tr r="AB88" s="1"/>
      </tp>
      <tp t="e">
        <v>#REF!</v>
        <stp/>
        <stp>0</stp>
        <stp>EUR.CM_DEPTH.VMO_REPO.GR0138014809_TN_Fixed</stp>
        <stp>TrdValueAvg</stp>
        <tr r="AB332" s="1"/>
      </tp>
      <tp t="e">
        <v>#REF!</v>
        <stp/>
        <stp>0</stp>
        <stp>EUR.CM_DEPTH.VMO_REPO.IT0005217929_TN_Fixed</stp>
        <stp>TrdValueAvg</stp>
        <tr r="AB31" s="1"/>
      </tp>
      <tp t="e">
        <v>#REF!</v>
        <stp/>
        <stp>0</stp>
        <stp>EUR.CM_DEPTH.VMO_REPO.IT0005282527_TN_Fixed</stp>
        <stp>TrdValueAvg</stp>
        <tr r="AB63" s="1"/>
      </tp>
      <tp t="e">
        <v>#REF!</v>
        <stp/>
        <stp>0</stp>
        <stp>EUR.CM_DEPTH.VMO_REPO.IE00BJ38CQ36_TN_Fixed</stp>
        <stp>TrdValueAvg</stp>
        <tr r="AB266" s="1"/>
      </tp>
      <tp t="e">
        <v>#REF!</v>
        <stp/>
        <stp>0</stp>
        <stp>EUR.CM_DEPTH.VMO_REPO.IT0003644769_TN_Fixed</stp>
        <stp>TrdValueAvg</stp>
        <tr r="AB33" s="1"/>
      </tp>
    </main>
    <main first="bloomberg.rtd">
      <tp>
        <v>112.324</v>
        <stp/>
        <stp>##V3_BDPV12</stp>
        <stp>IT0004898034 Corp</stp>
        <stp>PX_ASK</stp>
        <stp>[Mkt&amp;Position.xlsm]CCT!R35C9</stp>
        <tr r="I35" s="5"/>
      </tp>
    </main>
    <main first="marketviewexcelplugin.mkvxp">
      <tp t="e">
        <v>#REF!</v>
        <stp/>
        <stp>0</stp>
        <stp>EUR.CM_DEPTH.VMO_REPO.IT0005245326_TN_Fixed</stp>
        <stp>TrdValueAvg</stp>
        <tr r="AB14" s="1"/>
      </tp>
      <tp t="e">
        <v>#REF!</v>
        <stp/>
        <stp>0</stp>
        <stp>EUR.CM_DEPTH.VMO_REPO.NL0009712470_TN_Fixed</stp>
        <stp>TrdValueAvg</stp>
        <tr r="AB237" s="1"/>
      </tp>
      <tp t="e">
        <v>#REF!</v>
        <stp/>
        <stp>0</stp>
        <stp>EUR.CM_DEPTH.VMO_REPO.IT0005028003_TN_Fixed</stp>
        <stp>TrdValueAvg</stp>
        <tr r="AB46" s="1"/>
      </tp>
      <tp t="e">
        <v>#REF!</v>
        <stp/>
        <stp>0</stp>
        <stp>EUR.CM_DEPTH.VMO_REPO.IT0005323032_TN_Fixed</stp>
        <stp>TrdValueAvg</stp>
        <tr r="AB76" s="1"/>
      </tp>
      <tp t="e">
        <v>#REF!</v>
        <stp/>
        <stp>0</stp>
        <stp>EUR.CM_DEPTH.VMO_REPO.BE0000304130_TN_Fixed</stp>
        <stp>TrdValueAvg</stp>
        <tr r="AB308" s="1"/>
      </tp>
      <tp t="e">
        <v>#REF!</v>
        <stp/>
        <stp>0</stp>
        <stp>EUR.CM_DEPTH.VMO_REPO.AT0000A0N9A0_TN_Fixed</stp>
        <stp>TrdValueAvg</stp>
        <tr r="AB279" s="1"/>
      </tp>
      <tp t="e">
        <v>#REF!</v>
        <stp/>
        <stp>0</stp>
        <stp>EUR.CM_DEPTH.VMO_REPO.IT0005137614_TN_Fixed</stp>
        <stp>TrdValueAvg</stp>
        <tr r="AB98" s="1"/>
      </tp>
      <tp t="e">
        <v>#REF!</v>
        <stp/>
        <stp>0</stp>
        <stp>EUR.CM_DEPTH.VMO_REPO.IT0005137614_SN_Fixed</stp>
        <stp>TrdValueAvg</stp>
        <tr r="M11" s="5"/>
      </tp>
      <tp t="e">
        <v>#REF!</v>
        <stp/>
        <stp>0</stp>
        <stp>EUR.CM_DEPTH.VMO_REPO.NL0000102317_TN_Fixed</stp>
        <stp>TrdValueAvg</stp>
        <tr r="AB244" s="1"/>
      </tp>
      <tp t="e">
        <v>#REF!</v>
        <stp/>
        <stp>0</stp>
        <stp>EUR.CM_DEPTH.VMO_REPO.IT0005030504_TN_Fixed</stp>
        <stp>TrdValueAvg</stp>
        <tr r="AB29" s="1"/>
      </tp>
      <tp t="e">
        <v>#REF!</v>
        <stp/>
        <stp>0</stp>
        <stp>EUR.CM_DEPTH.VMO_REPO.DE0001102317_TN_Fixed</stp>
        <stp>TrdValueAvg</stp>
        <tr r="AB167" s="1"/>
      </tp>
      <tp t="e">
        <v>#REF!</v>
        <stp/>
        <stp>0</stp>
        <stp>EUR.CM_DEPTH.VMO_REPO.BE0000334434_TN_Fixed</stp>
        <stp>TrdValueAvg</stp>
        <tr r="AB301" s="1"/>
      </tp>
      <tp t="e">
        <v>#REF!</v>
        <stp/>
        <stp>0</stp>
        <stp>EUR.CM_DEPTH.VMO_REPO.IT0001174611_TN_Fixed</stp>
        <stp>TrdValueAvg</stp>
        <tr r="AB75" s="1"/>
      </tp>
      <tp t="e">
        <v>#REF!</v>
        <stp/>
        <stp>0</stp>
        <stp>EUR.CM_DEPTH.VMO_REPO.IT0004759673_TN_Fixed</stp>
        <stp>TrdValueAvg</stp>
        <tr r="AB47" s="1"/>
      </tp>
      <tp t="e">
        <v>#REF!</v>
        <stp/>
        <stp>0</stp>
        <stp>EUR.CM_DEPTH.VMO_REPO.IT0003256820_TN_Fixed</stp>
        <stp>TrdValueAvg</stp>
        <tr r="AB82" s="1"/>
      </tp>
      <tp t="e">
        <v>#REF!</v>
        <stp/>
        <stp>0</stp>
        <stp>EUR.CM_DEPTH.VMO_REPO.IT0005252520_TN_Fixed</stp>
        <stp>TrdValueAvg</stp>
        <tr r="AB101" s="1"/>
      </tp>
      <tp t="e">
        <v>#REF!</v>
        <stp/>
        <stp>0</stp>
        <stp>EUR.CM_DEPTH.VMO_REPO.IT0005252520_SN_Fixed</stp>
        <stp>TrdValueAvg</stp>
        <tr r="M14" s="5"/>
      </tp>
      <tp t="e">
        <v>#REF!</v>
        <stp/>
        <stp>0</stp>
        <stp>EUR.CM_DEPTH.VMO_REPO.DE0001141711_TN_Fixed</stp>
        <stp>TrdValueAvg</stp>
        <tr r="AB155" s="1"/>
      </tp>
      <tp t="e">
        <v>#REF!</v>
        <stp/>
        <stp>0</stp>
        <stp>EUR.CM_DEPTH.VMO_REPO.GR0133007204_TN_Fixed</stp>
        <stp>TrdValueAvg</stp>
        <tr r="AB319" s="1"/>
      </tp>
      <tp t="e">
        <v>#REF!</v>
        <stp/>
        <stp>0</stp>
        <stp>EUR.CM_DEPTH.VMO_REPO.DE0001135416_TN_Fixed</stp>
        <stp>TrdValueAvg</stp>
        <tr r="AB157" s="1"/>
      </tp>
    </main>
    <main first="bloomberg.rtd">
      <tp>
        <v>101.911</v>
        <stp/>
        <stp>##V3_BDPV12</stp>
        <stp>IT0005045270 Corp</stp>
        <stp>PX_ASK</stp>
        <stp>[Mkt&amp;Position.xlsm]CCT!R39C9</stp>
        <tr r="I39" s="5"/>
      </tp>
    </main>
    <main first="marketviewexcelplugin.mkvxp">
      <tp t="e">
        <v>#REF!</v>
        <stp/>
        <stp>0</stp>
        <stp>EUR.CM_DEPTH.VMO_REPO.IT0003535157_TN_Fixed</stp>
        <stp>TrdValueAvg</stp>
        <tr r="AB84" s="1"/>
      </tp>
      <tp t="e">
        <v>#REF!</v>
        <stp/>
        <stp>0</stp>
        <stp>EUR.CM_DEPTH.VMO_REPO.BE0000324336_TN_Fixed</stp>
        <stp>TrdValueAvg</stp>
        <tr r="AB302" s="1"/>
      </tp>
      <tp t="e">
        <v>#REF!</v>
        <stp/>
        <stp>0</stp>
        <stp>EUR.CM_DEPTH.VMO_REPO.GR0128013704_TN_Fixed</stp>
        <stp>TrdValueAvg</stp>
        <tr r="AB316" s="1"/>
      </tp>
    </main>
    <main first="bloomberg.rtd">
      <tp>
        <v>0.89597000000000004</v>
        <stp/>
        <stp>##V3_BDPV12</stp>
        <stp>BTSM8 Comdty</stp>
        <stp>FUT_CNVS_FACTOR</stp>
        <stp>[Mkt&amp;Position.xlsm]MARKET!R7C25</stp>
        <tr r="Y7" s="1"/>
      </tp>
    </main>
    <main first="marketviewexcelplugin.mkvxp">
      <tp t="e">
        <v>#REF!</v>
        <stp/>
        <stp>0</stp>
        <stp>EUR.PRICING_MAIN.PXE.IT0005056541</stp>
        <stp>CurrentClosingPriceMid</stp>
        <tr r="X9" s="5"/>
      </tp>
      <tp t="e">
        <v>#REF!</v>
        <stp/>
        <stp>0</stp>
        <stp>EUR.PRICING_MAIN.PXE.IT0004716319</stp>
        <stp>CurrentClosingPriceMid</stp>
        <tr r="X6" s="5"/>
      </tp>
      <tp t="e">
        <v>#REF!</v>
        <stp/>
        <stp>0</stp>
        <stp>EUR.CM_DEPTH.VMO_REPO.PTOTENOE0018_TN_Fixed</stp>
        <stp>TrdValueAvg</stp>
        <tr r="AB249" s="1"/>
      </tp>
    </main>
    <main first="bloomberg.rtd">
      <tp t="s">
        <v>6/15/2022</v>
        <stp/>
        <stp>##V3_BDPV12</stp>
        <stp>IT0005104473 Corp</stp>
        <stp>Maturity</stp>
        <stp>[Mkt&amp;Position.xlsm]CCT!R10C4</stp>
        <tr r="D10" s="5"/>
      </tp>
      <tp t="s">
        <v>3/1/2024</v>
        <stp/>
        <stp>##V3_BDPV12</stp>
        <stp>IT0004953417 Corp</stp>
        <stp>Maturity</stp>
        <stp>[Mkt&amp;Position.xlsm]CCT!R37C4</stp>
        <tr r="D37" s="5"/>
      </tp>
      <tp t="s">
        <v>4/15/2025</v>
        <stp/>
        <stp>##V3_BDPV12</stp>
        <stp>IT0005311508 Corp</stp>
        <stp>Maturity</stp>
        <stp>[Mkt&amp;Position.xlsm]CCT!R15C4</stp>
        <tr r="D15" s="5"/>
      </tp>
      <tp t="s">
        <v>9/1/2020</v>
        <stp/>
        <stp>##V3_BDPV12</stp>
        <stp>IT0004594930 Corp</stp>
        <stp>Maturity</stp>
        <stp>[Mkt&amp;Position.xlsm]CCT!R30C4</stp>
        <tr r="D30" s="5"/>
      </tp>
    </main>
    <main first="marketviewexcelplugin.mkvxp">
      <tp t="e">
        <v>#REF!</v>
        <stp/>
        <stp>0</stp>
        <stp>EUR.CM_DEPTH.VMO_REPO.PTOTETOE0012_TN_Fixed</stp>
        <stp>TrdValueAvg</stp>
        <tr r="AB257" s="1"/>
      </tp>
      <tp t="e">
        <v>#REF!</v>
        <stp/>
        <stp>0</stp>
        <stp>EUR.CM_DEPTH.VMO_REPO.PTOTESOE0013_TN_Fixed</stp>
        <stp>TrdValueAvg</stp>
        <tr r="AB253" s="1"/>
      </tp>
      <tp t="e">
        <v>#REF!</v>
        <stp/>
        <stp>0</stp>
        <stp>EUR.CM_DEPTH.VMO_REPO.PTOTEKOE0011_TN_Fixed</stp>
        <stp>TrdValueAvg</stp>
        <tr r="AB256" s="1"/>
      </tp>
      <tp t="e">
        <v>#REF!</v>
        <stp/>
        <stp>0</stp>
        <stp>EUR.CM_DEPTH.VMO_REPO.PTOTEROE0014_TN_Fixed</stp>
        <stp>TrdValueAvg</stp>
        <tr r="AB258" s="1"/>
      </tp>
      <tp t="e">
        <v>#REF!</v>
        <stp/>
        <stp>0</stp>
        <stp>EUR.CM_DEPTH.VMO_REPO.PTOTEQOE0015_TN_Fixed</stp>
        <stp>TrdValueAvg</stp>
        <tr r="AB255" s="1"/>
      </tp>
      <tp t="e">
        <v>#REF!</v>
        <stp/>
        <stp>0</stp>
        <stp>EUR.CM_DEPTH.VMO_REPO.DE0001135408_TN_Fixed</stp>
        <stp>TrdValueAvg</stp>
        <tr r="AB156" s="1"/>
      </tp>
      <tp t="e">
        <v>#REF!</v>
        <stp/>
        <stp>0</stp>
        <stp>EUR.CM_DEPTH.VMO_REPO.BE0000333428_TN_Fixed</stp>
        <stp>TrdValueAvg</stp>
        <tr r="AB307" s="1"/>
      </tp>
      <tp t="e">
        <v>#REF!</v>
        <stp/>
        <stp>0</stp>
        <stp>EUR.CM_DEPTH.VMO_REPO.IT0004536949_TN_Fixed</stp>
        <stp>TrdValueAvg</stp>
        <tr r="AB34" s="1"/>
      </tp>
    </main>
    <main first="bloomberg.rtd">
      <tp t="s">
        <v>Aa1</v>
        <stp/>
        <stp>##V3_BDPV12</stp>
        <stp>AT0000A105W3 Corp</stp>
        <stp>RTG_MOODY</stp>
        <stp>[Mkt&amp;Position.xlsm]MARKET!R281C43</stp>
        <tr r="AQ281" s="1"/>
      </tp>
    </main>
    <main first="marketviewexcelplugin.mkvxp">
      <tp t="e">
        <v>#REF!</v>
        <stp/>
        <stp>0</stp>
        <stp>EUR.CM_DEPTH.VMO_REPO.DE0001102309_TN_Fixed</stp>
        <stp>TrdValueAvg</stp>
        <tr r="AB166" s="1"/>
      </tp>
      <tp t="e">
        <v>#REF!</v>
        <stp/>
        <stp>0</stp>
        <stp>EUR.CM_DEPTH.VMO_REPO.IT0005107708_TN_Fixed</stp>
        <stp>TrdValueAvg</stp>
        <tr r="AB35" s="1"/>
      </tp>
      <tp t="e">
        <v>#REF!</v>
        <stp/>
        <stp>0</stp>
        <stp>EUR.CM_DEPTH.VMO_REPO.DE0001102408_TN_Fixed</stp>
        <stp>TrdValueAvg</stp>
        <tr r="AB176" s="1"/>
      </tp>
      <tp t="e">
        <v>#REF!</v>
        <stp/>
        <stp>0</stp>
        <stp>EUR.CM_DEPTH.VMO_REPO.IT0005177909_TN_Fixed</stp>
        <stp>TrdValueAvg</stp>
        <tr r="AB85" s="1"/>
      </tp>
      <tp t="e">
        <v>#REF!</v>
        <stp/>
        <stp>0</stp>
        <stp>EUR.CM_DEPTH.VMO_REPO.NL0009086115_TN_Fixed</stp>
        <stp>TrdValueAvg</stp>
        <tr r="AB234" s="1"/>
      </tp>
      <tp t="e">
        <v>#REF!</v>
        <stp/>
        <stp>0</stp>
        <stp>EUR.CM_DEPTH.VMO_REPO.IE00B6089D15_TN_Fixed</stp>
        <stp>TrdValueAvg</stp>
        <tr r="AB263" s="1"/>
      </tp>
      <tp t="e">
        <v>#REF!</v>
        <stp/>
        <stp>0</stp>
        <stp>EUR.CM_DEPTH.VMO_REPO.IT0004695075_TN_Fixed</stp>
        <stp>TrdValueAvg</stp>
        <tr r="AB44" s="1"/>
      </tp>
    </main>
    <main first="bloomberg.rtd">
      <tp>
        <v>112.913</v>
        <stp/>
        <stp>##V3_BDPV12</stp>
        <stp>IT0004953417 Corp</stp>
        <stp>PX_ASK</stp>
        <stp>[Mkt&amp;Position.xlsm]CCT!R37C9</stp>
        <tr r="I37" s="5"/>
      </tp>
    </main>
    <main first="marketviewexcelplugin.mkvxp">
      <tp t="e">
        <v>#REF!</v>
        <stp/>
        <stp>0</stp>
        <stp>EUR.CM_DEPTH.VMO_REPO.GR0133008210_TN_Fixed</stp>
        <stp>TrdValueAvg</stp>
        <tr r="AB320" s="1"/>
      </tp>
      <tp t="e">
        <v>#REF!</v>
        <stp/>
        <stp>0</stp>
        <stp>EUR.CM_DEPTH.VMO_REPO.IT0003493258_TN_Fixed</stp>
        <stp>TrdValueAvg</stp>
        <tr r="AB24" s="1"/>
      </tp>
      <tp t="e">
        <v>#REF!</v>
        <stp/>
        <stp>0</stp>
        <stp>EUR.CM_DEPTH.VMO_REPO.IT0005090318_TN_Fixed</stp>
        <stp>TrdValueAvg</stp>
        <tr r="AB67" s="1"/>
      </tp>
      <tp t="e">
        <v>#REF!</v>
        <stp/>
        <stp>0</stp>
        <stp>EUR.CM_DEPTH.VMO_REPO.IT0004513641_TN_Fixed</stp>
        <stp>TrdValueAvg</stp>
        <tr r="AB65" s="1"/>
      </tp>
      <tp t="e">
        <v>#REF!</v>
        <stp/>
        <stp>0</stp>
        <stp>EUR.CM_DEPTH.VMO_REPO.ES0000012411_TN_Fixed</stp>
        <stp>TrdValueAvg</stp>
        <tr r="AB135" s="1"/>
      </tp>
      <tp t="e">
        <v>#REF!</v>
        <stp/>
        <stp>0</stp>
        <stp>EUR.CM_DEPTH.VMO_REPO.GR0128014710_TN_Fixed</stp>
        <stp>TrdValueAvg</stp>
        <tr r="AB317" s="1"/>
      </tp>
    </main>
    <main first="bloomberg.rtd">
      <tp>
        <v>115.453</v>
        <stp/>
        <stp>##V3_BDPV12</stp>
        <stp>IT0004801541 Corp</stp>
        <stp>PX_ASK</stp>
        <stp>[Mkt&amp;Position.xlsm]CCT!R33C9</stp>
        <tr r="I33" s="5"/>
      </tp>
    </main>
    <main first="marketviewexcelplugin.mkvxp">
      <tp t="e">
        <v>#REF!</v>
        <stp/>
        <stp>0</stp>
        <stp>EUR.CM_DEPTH.VMO_REPO.NL0010514246_TN_Fixed</stp>
        <stp>TrdValueAvg</stp>
        <tr r="AB233" s="1"/>
      </tp>
      <tp t="e">
        <v>#REF!</v>
        <stp/>
        <stp>0</stp>
        <stp>EUR.CM_DEPTH.VMO_REPO.DE0001141703_TN_Fixed</stp>
        <stp>TrdValueAvg</stp>
        <tr r="AB152" s="1"/>
      </tp>
      <tp t="e">
        <v>#REF!</v>
        <stp/>
        <stp>0</stp>
        <stp>EUR.CM_DEPTH.VMO_REPO.GR0138005716_TN_Fixed</stp>
        <stp>TrdValueAvg</stp>
        <tr r="AB323" s="1"/>
      </tp>
      <tp t="e">
        <v>#REF!</v>
        <stp/>
        <stp>0</stp>
        <stp>EUR.CM_DEPTH.VMO_REPO.IT0004423957_TN_Fixed</stp>
        <stp>TrdValueAvg</stp>
        <tr r="AB25" s="1"/>
      </tp>
      <tp t="e">
        <v>#REF!</v>
        <stp/>
        <stp>0</stp>
        <stp>EUR.CM_DEPTH.VMO_REPO.IT0005240830_TN_Fixed</stp>
        <stp>TrdValueAvg</stp>
        <tr r="AB73" s="1"/>
      </tp>
    </main>
    <main first="bloomberg.rtd">
      <tp>
        <v>115.798</v>
        <stp/>
        <stp>##V3_BDPV12</stp>
        <stp>IT0004848831 Corp</stp>
        <stp>PX_ASK</stp>
        <stp>[Mkt&amp;Position.xlsm]CCT!R34C9</stp>
        <tr r="I34" s="5"/>
      </tp>
    </main>
    <main first="marketviewexcelplugin.mkvxp">
      <tp t="e">
        <v>#REF!</v>
        <stp/>
        <stp>0</stp>
        <stp>EUR.PRICING_MAIN.PXE.IT0005185456</stp>
        <stp>CurrentClosingPriceMid</stp>
        <tr r="X12" s="5"/>
      </tp>
    </main>
    <main first="bloomberg.rtd">
      <tp>
        <v>3.8683319426581875</v>
        <stp/>
        <stp>##V3_BDPV12</stp>
        <stp>DE0001141752 Corp</stp>
        <stp>risk mid</stp>
        <stp>[Mkt&amp;Position.xlsm]MARKET!R3C25</stp>
        <tr r="Y3" s="1"/>
      </tp>
      <tp t="s">
        <v>8/1/2018</v>
        <stp/>
        <stp>##V3_BDPV12</stp>
        <stp>IT0004361041 Corp</stp>
        <stp>Maturity</stp>
        <stp>[Mkt&amp;Position.xlsm]CCT!R26C4</stp>
        <tr r="D26" s="5"/>
      </tp>
    </main>
    <main first="marketviewexcelplugin.mkvxp">
      <tp t="e">
        <v>#REF!</v>
        <stp/>
        <stp>0</stp>
        <stp>EUR.CM_DEPTH.VMO_REPO.PTOTECOE0029_TN_Fixed</stp>
        <stp>TrdValueAvg</stp>
        <tr r="AB251" s="1"/>
      </tp>
    </main>
    <main first="bloomberg.rtd">
      <tp t="s">
        <v>7/15/2023</v>
        <stp/>
        <stp>##V3_BDPV12</stp>
        <stp>IT0005185456 Corp</stp>
        <stp>Maturity</stp>
        <stp>[Mkt&amp;Position.xlsm]CCT!R12C4</stp>
        <tr r="D12" s="5"/>
      </tp>
    </main>
    <main first="marketviewexcelplugin.mkvxp">
      <tp t="e">
        <v>#REF!</v>
        <stp/>
        <stp>0</stp>
        <stp>EUR.CM_DEPTH.VMO_REPO.PTOTEBOE0020_TN_Fixed</stp>
        <stp>TrdValueAvg</stp>
        <tr r="AB260" s="1"/>
      </tp>
      <tp t="e">
        <v>#REF!</v>
        <stp/>
        <stp>0</stp>
        <stp>EUR.CM_DEPTH.VMO_REPO.PTOTEAOE0021_TN_Fixed</stp>
        <stp>TrdValueAvg</stp>
        <tr r="AB254" s="1"/>
      </tp>
      <tp t="e">
        <v>#REF!</v>
        <stp/>
        <stp>0</stp>
        <stp>EUR.CM_DEPTH.VMO_REPO.PTOTEMOE0027_TN_Fixed</stp>
        <stp>TrdValueAvg</stp>
        <tr r="AB250" s="1"/>
      </tp>
      <tp t="e">
        <v>#REF!</v>
        <stp/>
        <stp>0</stp>
        <stp>EUR.CM_DEPTH.VMO_REPO.NL0011220108_TN_Fixed</stp>
        <stp>TrdValueAvg</stp>
        <tr r="AB243" s="1"/>
      </tp>
      <tp t="e">
        <v>#REF!</v>
        <stp/>
        <stp>0</stp>
        <stp>EUR.CM_DEPTH.VMO_REPO.AT0000A1K9C8_TN_Fixed</stp>
        <stp>TrdValueAvg</stp>
        <tr r="AB285" s="1"/>
      </tp>
    </main>
    <main first="bloomberg.rtd">
      <tp t="s">
        <v>Aa1</v>
        <stp/>
        <stp>##V3_BDPV12</stp>
        <stp>AT0000A185T1 Corp</stp>
        <stp>RTG_MOODY</stp>
        <stp>[Mkt&amp;Position.xlsm]MARKET!R282C43</stp>
        <tr r="AQ282" s="1"/>
      </tp>
    </main>
    <main first="marketviewexcelplugin.mkvxp">
      <tp t="e">
        <v>#REF!</v>
        <stp/>
        <stp>0</stp>
        <stp>EUR.CM_DEPTH.VMO_REPO.IT0005170839_TN_Fixed</stp>
        <stp>TrdValueAvg</stp>
        <tr r="AB70" s="1"/>
      </tp>
      <tp t="e">
        <v>#REF!</v>
        <stp/>
        <stp>0</stp>
        <stp>EUR.CM_DEPTH.VMO_REPO.AT0000386115_TN_Fixed</stp>
        <stp>TrdValueAvg</stp>
        <tr r="AB277" s="1"/>
      </tp>
    </main>
    <main first="bloomberg.rtd">
      <tp t="s">
        <v>Aa1</v>
        <stp/>
        <stp>##V3_BDPV12</stp>
        <stp>AT0000A0U3T4 Corp</stp>
        <stp>RTG_MOODY</stp>
        <stp>[Mkt&amp;Position.xlsm]MARKET!R280C43</stp>
        <tr r="AQ280" s="1"/>
      </tp>
    </main>
    <main first="marketviewexcelplugin.mkvxp">
      <tp t="e">
        <v>#REF!</v>
        <stp/>
        <stp>0</stp>
        <stp>EUR.CM_DEPTH.VMO_REPO.DE0001102333_TN_Fixed</stp>
        <stp>TrdValueAvg</stp>
        <tr r="AB170" s="1"/>
      </tp>
      <tp t="e">
        <v>#REF!</v>
        <stp/>
        <stp>0</stp>
        <stp>EUR.CM_DEPTH.VMO_REPO.GR0138006722_TN_Fixed</stp>
        <stp>TrdValueAvg</stp>
        <tr r="AB324" s="1"/>
      </tp>
      <tp t="e">
        <v>#REF!</v>
        <stp/>
        <stp>0</stp>
        <stp>EUR.CM_DEPTH.VMO_REPO.IT0005274805_TN_Fixed</stp>
        <stp>TrdValueAvg</stp>
        <tr r="AB74" s="1"/>
      </tp>
      <tp t="e">
        <v>#REF!</v>
        <stp/>
        <stp>0</stp>
        <stp>EUR.CM_DEPTH.VMO_REPO.AT0000A19XC3_TN_Fixed</stp>
        <stp>TrdValueAvg</stp>
        <tr r="AB276" s="1"/>
      </tp>
      <tp t="e">
        <v>#REF!</v>
        <stp/>
        <stp>0</stp>
        <stp>EUR.CM_DEPTH.VMO_REPO.AT0000A0DXC2_TN_Fixed</stp>
        <stp>TrdValueAvg</stp>
        <tr r="AB284" s="1"/>
      </tp>
      <tp t="e">
        <v>#REF!</v>
        <stp/>
        <stp>0</stp>
        <stp>EUR.CM_DEPTH.VMO_REPO.BE0000332412_TN_Fixed</stp>
        <stp>TrdValueAvg</stp>
        <tr r="AB300" s="1"/>
      </tp>
      <tp t="e">
        <v>#REF!</v>
        <stp/>
        <stp>0</stp>
        <stp>EUR.CM_DEPTH.VMO_REPO.DE0001135432_TN_Fixed</stp>
        <stp>TrdValueAvg</stp>
        <tr r="AB186" s="1"/>
      </tp>
      <tp t="e">
        <v>#REF!</v>
        <stp/>
        <stp>0</stp>
        <stp>EUR.CM_DEPTH.VMO_REPO.IT0005332413_TN_Fixed</stp>
        <stp>TrdValueAvg</stp>
        <tr r="AB27" s="1"/>
      </tp>
      <tp t="e">
        <v>#REF!</v>
        <stp/>
        <stp>0</stp>
        <stp>EUR.CM_DEPTH.VMO_REPO.GR0133009226_TN_Fixed</stp>
        <stp>TrdValueAvg</stp>
        <tr r="AB321" s="1"/>
      </tp>
      <tp t="e">
        <v>#REF!</v>
        <stp/>
        <stp>0</stp>
        <stp>EUR.CM_DEPTH.VMO_REPO.BE0000312216_TN_Fixed</stp>
        <stp>TrdValueAvg</stp>
        <tr r="AB292" s="1"/>
      </tp>
    </main>
    <main first="bloomberg.rtd">
      <tp>
        <v>108.946</v>
        <stp/>
        <stp>##V3_BDPV12</stp>
        <stp>IT0005001547 Corp</stp>
        <stp>PX_ASK</stp>
        <stp>[Mkt&amp;Position.xlsm]CCT!R38C9</stp>
        <tr r="I38" s="5"/>
      </tp>
    </main>
    <main first="marketviewexcelplugin.mkvxp">
      <tp t="e">
        <v>#REF!</v>
        <stp/>
        <stp>0</stp>
        <stp>EUR.CM_DEPTH.VMO_REPO.NL0000102234_TN_Fixed</stp>
        <stp>TrdValueAvg</stp>
        <tr r="AB246" s="1"/>
      </tp>
      <tp t="e">
        <v>#REF!</v>
        <stp/>
        <stp>0</stp>
        <stp>EUR.PRICING_MAIN.PXE.IT0005104473</stp>
        <stp>CurrentClosingPriceMid</stp>
        <tr r="X10" s="5"/>
      </tp>
    </main>
    <main first="bloomberg.rtd">
      <tp>
        <v>0.90287600000000001</v>
        <stp/>
        <stp>##V3_BDPV12</stp>
        <stp>DUM8 Comdty</stp>
        <stp>FUT_CNVS_FACTOR</stp>
        <stp>[Mkt&amp;Position.xlsm]MARKET!R2C25</stp>
        <tr r="Y2" s="1"/>
      </tp>
    </main>
    <main first="bloomberg.rtd">
      <tp t="s">
        <v>10/15/2024</v>
        <stp/>
        <stp>##V3_BDPV12</stp>
        <stp>IT0005252520 Corp</stp>
        <stp>Maturity</stp>
        <stp>[Mkt&amp;Position.xlsm]CCT!R14C4</stp>
        <tr r="D14" s="5"/>
      </tp>
      <tp t="s">
        <v>12/15/2022</v>
        <stp/>
        <stp>##V3_BDPV12</stp>
        <stp>IT0005137614 Corp</stp>
        <stp>Maturity</stp>
        <stp>[Mkt&amp;Position.xlsm]CCT!R11C4</stp>
        <tr r="D11" s="5"/>
      </tp>
    </main>
    <main first="marketviewexcelplugin.mkvxp">
      <tp t="e">
        <v>#REF!</v>
        <stp/>
        <stp>0</stp>
        <stp>EUR.CM_INSTRUMENT.PXE.IE00B6089D15</stp>
        <stp>CouponInterest</stp>
        <tr r="D263" s="1"/>
      </tp>
      <tp t="e">
        <v>#REF!</v>
        <stp/>
        <stp>0</stp>
        <stp>EUR.CM_DEPTH.VMO_REPO.BE0000321308_TN_Fixed</stp>
        <stp>TrdValueAvg</stp>
        <tr r="AB296" s="1"/>
      </tp>
      <tp t="e">
        <v>#REF!</v>
        <stp/>
        <stp>0</stp>
        <stp>EUR.CM_DEPTH.VMO_REPO.IT0005311508_SN_Fixed</stp>
        <stp>TrdValueAvg</stp>
        <tr r="M15" s="5"/>
      </tp>
      <tp t="e">
        <v>#REF!</v>
        <stp/>
        <stp>0</stp>
        <stp>EUR.CM_DEPTH.VMO_REPO.GR0138007738_TN_Fixed</stp>
        <stp>TrdValueAvg</stp>
        <tr r="AB325" s="1"/>
      </tp>
      <tp t="e">
        <v>#REF!</v>
        <stp/>
        <stp>0</stp>
        <stp>EUR.CM_DEPTH.VMO_REPO.IT0005009839_SN_Fixed</stp>
        <stp>TrdValueAvg</stp>
        <tr r="M8" s="5"/>
      </tp>
      <tp t="e">
        <v>#REF!</v>
        <stp/>
        <stp>0</stp>
        <stp>EUR.CM_DEPTH.VMO_REPO.IT0005009839_TN_Fixed</stp>
        <stp>TrdValueAvg</stp>
        <tr r="AB95" s="1"/>
      </tp>
    </main>
    <main first="bloomberg.rtd">
      <tp>
        <v>104.458</v>
        <stp/>
        <stp>##V3_BDPV12</stp>
        <stp>IT0004489610 Corp</stp>
        <stp>PX_ASK</stp>
        <stp>[Mkt&amp;Position.xlsm]CCT!R28C9</stp>
        <tr r="I28" s="5"/>
      </tp>
    </main>
    <main first="marketviewexcelplugin.mkvxp">
      <tp t="e">
        <v>#REF!</v>
        <stp/>
        <stp>0</stp>
        <stp>EUR.CM_DEPTH.VMO_REPO.ES0000012B39_TN_Fixed</stp>
        <stp>TrdValueAvg</stp>
        <tr r="AB131" s="1"/>
      </tp>
      <tp t="e">
        <v>#REF!</v>
        <stp/>
        <stp>0</stp>
        <stp>EUR.CM_DEPTH.VMO_REPO.IT0005162828_TN_Fixed</stp>
        <stp>TrdValueAvg</stp>
        <tr r="AB91" s="1"/>
      </tp>
      <tp t="e">
        <v>#REF!</v>
        <stp/>
        <stp>0</stp>
        <stp>EUR.CM_DEPTH.VMO_REPO.DE0001141729_TN_Fixed</stp>
        <stp>TrdValueAvg</stp>
        <tr r="AB158" s="1"/>
      </tp>
      <tp t="e">
        <v>#REF!</v>
        <stp/>
        <stp>0</stp>
        <stp>EUR.CM_DEPTH.VMO_REPO.IT0001444378_TN_Fixed</stp>
        <stp>TrdValueAvg</stp>
        <tr r="AB80" s="1"/>
      </tp>
      <tp t="e">
        <v>#REF!</v>
        <stp/>
        <stp>0</stp>
        <stp>EUR.CM_DEPTH.VMO_REPO.ES0000012932_TN_Fixed</stp>
        <stp>TrdValueAvg</stp>
        <tr r="AB137" s="1"/>
      </tp>
      <tp t="e">
        <v>#REF!</v>
        <stp/>
        <stp>0</stp>
        <stp>EUR.CM_DEPTH.VMO_REPO.GR0133010232_TN_Fixed</stp>
        <stp>TrdValueAvg</stp>
        <tr r="AB322" s="1"/>
      </tp>
      <tp t="e">
        <v>#REF!</v>
        <stp/>
        <stp>0</stp>
        <stp>EUR.CM_DEPTH.VMO_REPO.DE0001134922_TN_Fixed</stp>
        <stp>TrdValueAvg</stp>
        <tr r="AB169" s="1"/>
      </tp>
      <tp t="e">
        <v>#REF!</v>
        <stp/>
        <stp>0</stp>
        <stp>EUR.CM_INSTRUMENT.PXE.IE00BV8C9418</stp>
        <stp>CouponInterest</stp>
        <tr r="D270" s="1"/>
      </tp>
      <tp t="e">
        <v>#REF!</v>
        <stp/>
        <stp>0</stp>
        <stp>EUR.CM_DEPTH.VMO_REPO.GR0114028534_TN_Fixed</stp>
        <stp>TrdValueAvg</stp>
        <tr r="AB312" s="1"/>
      </tp>
      <tp t="e">
        <v>#REF!</v>
        <stp/>
        <stp>0</stp>
        <stp>EUR.CM_DEPTH.VMO_REPO.DE0001135424_TN_Fixed</stp>
        <stp>TrdValueAvg</stp>
        <tr r="AB159" s="1"/>
      </tp>
      <tp t="e">
        <v>#REF!</v>
        <stp/>
        <stp>0</stp>
        <stp>EUR.CM_DEPTH.VMO_REPO.IT0005024234_TN_Fixed</stp>
        <stp>TrdValueAvg</stp>
        <tr r="AB79" s="1"/>
      </tp>
      <tp t="e">
        <v>#REF!</v>
        <stp/>
        <stp>0</stp>
        <stp>EUR.CM_DEPTH.VMO_REPO.DE0001135325_TN_Fixed</stp>
        <stp>TrdValueAvg</stp>
        <tr r="AB184" s="1"/>
      </tp>
      <tp t="e">
        <v>#REF!</v>
        <stp/>
        <stp>0</stp>
        <stp>EUR.CM_DEPTH.VMO_REPO.IT0001278511_TN_Fixed</stp>
        <stp>TrdValueAvg</stp>
        <tr r="AB78" s="1"/>
      </tp>
      <tp t="e">
        <v>#REF!</v>
        <stp/>
        <stp>0</stp>
        <stp>EUR.CM_DEPTH.VMO_REPO.IT0005172322_TN_Fixed</stp>
        <stp>TrdValueAvg</stp>
        <tr r="AB54" s="1"/>
      </tp>
      <tp t="e">
        <v>#REF!</v>
        <stp/>
        <stp>0</stp>
        <stp>EUR.CM_DEPTH.VMO_REPO.DE0001102325_TN_Fixed</stp>
        <stp>TrdValueAvg</stp>
        <tr r="AB168" s="1"/>
      </tp>
      <tp t="e">
        <v>#REF!</v>
        <stp/>
        <stp>0</stp>
        <stp>EUR.CM_DEPTH.VMO_REPO.BE0000331406_TN_Fixed</stp>
        <stp>TrdValueAvg</stp>
        <tr r="AB310" s="1"/>
      </tp>
      <tp t="e">
        <v>#REF!</v>
        <stp/>
        <stp>0</stp>
        <stp>EUR.CM_DEPTH.VMO_REPO.DE0001135226_TN_Fixed</stp>
        <stp>TrdValueAvg</stp>
        <tr r="AB182" s="1"/>
      </tp>
      <tp t="e">
        <v>#REF!</v>
        <stp/>
        <stp>0</stp>
        <stp>EUR.CM_DEPTH.VMO_REPO.IT0005327306_TN_Fixed</stp>
        <stp>TrdValueAvg</stp>
        <tr r="AB66" s="1"/>
      </tp>
      <tp t="e">
        <v>#REF!</v>
        <stp/>
        <stp>0</stp>
        <stp>EUR.CM_DEPTH.VMO_REPO.NL0006227316_TN_Fixed</stp>
        <stp>TrdValueAvg</stp>
        <tr r="AB232" s="1"/>
      </tp>
      <tp t="e">
        <v>#REF!</v>
        <stp/>
        <stp>0</stp>
        <stp>EUR.CM_INSTRUMENT.PXE.IE00BV8C9186</stp>
        <stp>CouponInterest</stp>
        <tr r="D272" s="1"/>
      </tp>
    </main>
    <main first="bloomberg.rtd">
      <tp>
        <v>8604324790.5</v>
        <stp/>
        <stp>##V3_BDPV12</stp>
        <stp>PTOTE5OE0007 Corp</stp>
        <stp>amt_outstanding</stp>
        <stp>[Mkt&amp;Position.xlsm]MARKET!R259C12</stp>
        <tr r="L259" s="1"/>
      </tp>
      <tp>
        <v>100</v>
        <stp/>
        <stp>##V3_BDPV12</stp>
        <stp>IT0004716319 Corp</stp>
        <stp>FLT_SPREAD</stp>
        <stp>[Mkt&amp;Position.xlsm]CCT!R6C5</stp>
        <tr r="E6" s="5"/>
      </tp>
    </main>
    <main first="marketviewexcelplugin.mkvxp">
      <tp t="e">
        <v>#REF!</v>
        <stp/>
        <stp>0</stp>
        <stp>EUR.CM_INSTRUMENT.PXE.ES00000127Z9</stp>
        <stp>Desc</stp>
        <tr r="K126" s="1"/>
      </tp>
    </main>
    <main first="marketviewexcelplugin.mkvxp">
      <tp t="e">
        <v>#REF!</v>
        <stp/>
        <stp>0</stp>
        <stp>EUR.CM_INSTRUMENT.PXE.ES00000124V5</stp>
        <stp>DateMaturity</stp>
        <tr r="E107" s="1"/>
      </tp>
      <tp t="e">
        <v>#REF!</v>
        <stp/>
        <stp>0</stp>
        <stp>EUR.CM_INSTRUMENT.PXE.ES00000126Z1</stp>
        <stp>Desc</stp>
        <tr r="K123" s="1"/>
      </tp>
      <tp t="e">
        <v>#REF!</v>
        <stp/>
        <stp>0</stp>
        <stp>EUR.CM_INSTRUMENT.PXE.BE0000335449</stp>
        <stp>DateLastMaturity</stp>
        <tr r="BB305" s="1"/>
        <tr r="AU305" s="1"/>
        <tr r="AG305" s="1"/>
      </tp>
      <tp t="e">
        <v>#REF!</v>
        <stp/>
        <stp>0</stp>
        <stp>EUR.CM_INSTRUMENT.PXE.DE0001135069</stp>
        <stp>DateLastMaturity</stp>
        <tr r="BI178" s="1"/>
        <tr r="AU178" s="1"/>
        <tr r="AG178" s="1"/>
        <tr r="BB178" s="1"/>
      </tp>
    </main>
    <main first="bloomberg.rtd">
      <tp>
        <v>4914902491.0500002</v>
        <stp/>
        <stp>##V3_BDPV12</stp>
        <stp>PTOTEROE0014 Corp</stp>
        <stp>amt_outstanding</stp>
        <stp>[Mkt&amp;Position.xlsm]MARKET!R258C12</stp>
        <tr r="L258" s="1"/>
      </tp>
    </main>
    <main first="marketviewexcelplugin.mkvxp">
      <tp t="e">
        <v>#REF!</v>
        <stp/>
        <stp>0</stp>
        <stp>EUR.CM_INSTRUMENT.PXE.IE00BJ38CR43</stp>
        <stp>DateLastMaturity</stp>
        <tr r="BB271" s="1"/>
        <tr r="AU271" s="1"/>
        <tr r="AG271" s="1"/>
      </tp>
    </main>
    <main first="bloomberg.rtd">
      <tp>
        <v>10697461936.999998</v>
        <stp/>
        <stp>##V3_BDPV12</stp>
        <stp>PTOTESOE0013 Corp</stp>
        <stp>amt_outstanding</stp>
        <stp>[Mkt&amp;Position.xlsm]MARKET!R253C12</stp>
        <tr r="L253" s="1"/>
      </tp>
      <tp>
        <v>12711355069.51</v>
        <stp/>
        <stp>##V3_BDPV12</stp>
        <stp>PTOTEQOE0015 Corp</stp>
        <stp>amt_outstanding</stp>
        <stp>[Mkt&amp;Position.xlsm]MARKET!R255C12</stp>
        <tr r="L255" s="1"/>
      </tp>
    </main>
    <main first="marketviewexcelplugin.mkvxp">
      <tp t="e">
        <v>#REF!</v>
        <stp/>
        <stp>0</stp>
        <stp>EUR.CM_INSTRUMENT.PXE.AT0000A0VRF9</stp>
        <stp>DateLastMaturity</stp>
        <tr r="BB275" s="1"/>
        <tr r="AG275" s="1"/>
      </tp>
      <tp t="e">
        <v>#REF!</v>
        <stp/>
        <stp>0</stp>
        <stp>EUR.CM_INSTRUMENT.PXE.FR0010466938</stp>
        <stp>DateLastMaturity</stp>
        <tr r="BI209" s="1"/>
        <tr r="BB209" s="1"/>
        <tr r="AU209" s="1"/>
        <tr r="AG209" s="1"/>
      </tp>
      <tp t="e">
        <v>#REF!</v>
        <stp/>
        <stp>0</stp>
        <stp>EUR.CM_INSTRUMENT.PXE.FR0011394345</stp>
        <stp>DateLastMaturity</stp>
        <tr r="AU191" s="1"/>
        <tr r="BB191" s="1"/>
        <tr r="AG191" s="1"/>
        <tr r="BI191" s="1"/>
      </tp>
    </main>
    <main first="bloomberg.rtd">
      <tp>
        <v>7982982000</v>
        <stp/>
        <stp>##V3_BDPV12</stp>
        <stp>PTOTETOE0012 Corp</stp>
        <stp>amt_outstanding</stp>
        <stp>[Mkt&amp;Position.xlsm]MARKET!R257C12</stp>
        <tr r="L257" s="1"/>
      </tp>
    </main>
    <main first="marketviewexcelplugin.mkvxp">
      <tp t="e">
        <v>#REF!</v>
        <stp/>
        <stp>0</stp>
        <stp>EUR.CM_INSTRUMENT.PXE.BE0000315243</stp>
        <stp>DateLastMaturity</stp>
        <tr r="AU293" s="1"/>
        <tr r="BB293" s="1"/>
        <tr r="AG293" s="1"/>
      </tp>
      <tp t="e">
        <v>#REF!</v>
        <stp/>
        <stp>0</stp>
        <stp>EUR.CM_INSTRUMENT.PXE.BE0000325341</stp>
        <stp>DateLastMaturity</stp>
        <tr r="AU298" s="1"/>
        <tr r="BB298" s="1"/>
        <tr r="AG298" s="1"/>
      </tp>
      <tp t="e">
        <v>#REF!</v>
        <stp/>
        <stp>0</stp>
        <stp>EUR.CM_INSTRUMENT.PXE.IT0004009673</stp>
        <stp>DateLastMaturity</stp>
        <tr r="AG43" s="1"/>
        <tr r="BB43" s="1"/>
        <tr r="BI43" s="1"/>
        <tr r="AU43" s="1"/>
      </tp>
      <tp t="e">
        <v>#REF!</v>
        <stp/>
        <stp>0</stp>
        <stp>EUR.CM_INSTRUMENT.PXE.AT0000A1K9F1</stp>
        <stp>DateLastMaturity</stp>
        <tr r="AG290" s="1"/>
        <tr r="BB290" s="1"/>
      </tp>
    </main>
    <main first="marketviewexcelplugin.mkvxp">
      <tp t="e">
        <v>#REF!</v>
        <stp/>
        <stp>0</stp>
        <stp>EUR.CM_INSTRUMENT.PXE.GR0138011771</stp>
        <stp>DateLastMaturity</stp>
        <tr r="BB329" s="1"/>
        <tr r="AG329" s="1"/>
      </tp>
      <tp t="e">
        <v>#REF!</v>
        <stp/>
        <stp>0</stp>
        <stp>EUR.CM_INSTRUMENT.PXE.FR0011461037</stp>
        <stp>DateLastMaturity</stp>
        <tr r="BI228" s="1"/>
        <tr r="AU228" s="1"/>
        <tr r="BB228" s="1"/>
        <tr r="AG228" s="1"/>
      </tp>
      <tp t="e">
        <v>#REF!</v>
        <stp/>
        <stp>0</stp>
        <stp>EUR.CM_INSTRUMENT.PXE.IT0005175366</stp>
        <stp>DateLastMaturity</stp>
        <tr r="AU16" s="1"/>
        <tr r="BI16" s="1"/>
        <tr r="BB16" s="1"/>
        <tr r="AG16" s="1"/>
      </tp>
      <tp t="e">
        <v>#REF!</v>
        <stp/>
        <stp>0</stp>
        <stp>EUR.CM_INSTRUMENT.PXE.IT0005210650</stp>
        <stp>DateLastMaturity</stp>
        <tr r="AU72" s="1"/>
        <tr r="AG72" s="1"/>
        <tr r="BI72" s="1"/>
        <tr r="BB72" s="1"/>
      </tp>
    </main>
    <main first="bloomberg.rtd">
      <tp>
        <v>13539958000</v>
        <stp/>
        <stp>##V3_BDPV12</stp>
        <stp>PTOTEYOE0007 Corp</stp>
        <stp>amt_outstanding</stp>
        <stp>[Mkt&amp;Position.xlsm]MARKET!R252C12</stp>
        <tr r="L252" s="1"/>
      </tp>
    </main>
    <main first="marketviewexcelplugin.mkvxp">
      <tp t="e">
        <v>#REF!</v>
        <stp/>
        <stp>0</stp>
        <stp>EUR.CM_INSTRUMENT.PXE.GR0128010676</stp>
        <stp>DateLastMaturity</stp>
        <tr r="BB313" s="1"/>
        <tr r="AG313" s="1"/>
      </tp>
      <tp t="e">
        <v>#REF!</v>
        <stp/>
        <stp>0</stp>
        <stp>EUR.CM_INSTRUMENT.PXE.DE0001102366</stp>
        <stp>DateLastMaturity</stp>
        <tr r="BB172" s="1"/>
        <tr r="BI172" s="1"/>
        <tr r="AG172" s="1"/>
        <tr r="AU172" s="1"/>
      </tp>
      <tp t="e">
        <v>#REF!</v>
        <stp/>
        <stp>0</stp>
        <stp>EUR.CM_INSTRUMENT.PXE.NL0009348242</stp>
        <stp>DateLastMaturity</stp>
        <tr r="BB236" s="1"/>
        <tr r="AG236" s="1"/>
      </tp>
      <tp t="e">
        <v>#REF!</v>
        <stp/>
        <stp>0</stp>
        <stp>EUR.CM_INSTRUMENT.PXE.FR0000570921</stp>
        <stp>DateLastMaturity</stp>
        <tr r="AU197" s="1"/>
        <tr r="BI197" s="1"/>
        <tr r="AG197" s="1"/>
        <tr r="BB197" s="1"/>
      </tp>
      <tp t="e">
        <v>#REF!</v>
        <stp/>
        <stp>0</stp>
        <stp>EUR.CM_INSTRUMENT.PXE.DE0001135465</stp>
        <stp>DateLastMaturity</stp>
        <tr r="AG162" s="1"/>
        <tr r="BI162" s="1"/>
        <tr r="AU162" s="1"/>
        <tr r="BB162" s="1"/>
      </tp>
      <tp t="e">
        <v>#REF!</v>
        <stp/>
        <stp>0</stp>
        <stp>EUR.CM_INSTRUMENT.PXE.FR0012517027</stp>
        <stp>DateLastMaturity</stp>
        <tr r="AG212" s="1"/>
        <tr r="BI212" s="1"/>
        <tr r="BB212" s="1"/>
        <tr r="AU212" s="1"/>
      </tp>
      <tp t="e">
        <v>#REF!</v>
        <stp/>
        <stp>0</stp>
        <stp>EUR.CM_INSTRUMENT.PXE.IT0004356843</stp>
        <stp>DateLastMaturity</stp>
        <tr r="AU57" s="1"/>
        <tr r="BB57" s="1"/>
        <tr r="BI57" s="1"/>
        <tr r="AG57" s="1"/>
      </tp>
      <tp t="e">
        <v>#REF!</v>
        <stp/>
        <stp>0</stp>
        <stp>EUR.CM_INSTRUMENT.PXE.IT0004361041</stp>
        <stp>DateLastMaturity</stp>
        <tr r="AU20" s="1"/>
        <tr r="BI20" s="1"/>
        <tr r="BB20" s="1"/>
        <tr r="AG20" s="1"/>
      </tp>
      <tp t="e">
        <v>#REF!</v>
        <stp/>
        <stp>0</stp>
        <stp>EUR.CM_INSTRUMENT.PXE.IT0005045270</stp>
        <stp>DateLastMaturity</stp>
        <tr r="BB64" s="1"/>
        <tr r="BI64" s="1"/>
        <tr r="AG64" s="1"/>
        <tr r="AU64" s="1"/>
      </tp>
      <tp t="e">
        <v>#REF!</v>
        <stp/>
        <stp>0</stp>
        <stp>EUR.CM_INSTRUMENT.PXE.IT0005325946</stp>
        <stp>DateLastMaturity</stp>
        <tr r="BI55" s="1"/>
        <tr r="BB55" s="1"/>
        <tr r="AU55" s="1"/>
        <tr r="AG55" s="1"/>
      </tp>
      <tp t="e">
        <v>#REF!</v>
        <stp/>
        <stp>0</stp>
        <stp>EUR.CM_INSTRUMENT.PXE.IT0005240350</stp>
        <stp>DateLastMaturity</stp>
        <tr r="BI83" s="1"/>
        <tr r="AG83" s="1"/>
        <tr r="BB83" s="1"/>
        <tr r="AU83" s="1"/>
      </tp>
      <tp t="e">
        <v>#REF!</v>
        <stp/>
        <stp>0</stp>
        <stp>EUR.CM_INSTRUMENT.PXE.DE0001141661</stp>
        <stp>DateLastMaturity</stp>
        <tr r="AU143" s="1"/>
        <tr r="BI143" s="1"/>
        <tr r="BB143" s="1"/>
        <tr r="AG143" s="1"/>
      </tp>
      <tp t="e">
        <v>#REF!</v>
        <stp/>
        <stp>0</stp>
        <stp>EUR.CM_INSTRUMENT.PXE.DE0001135366</stp>
        <stp>DateLastMaturity</stp>
        <tr r="AU185" s="1"/>
        <tr r="BI185" s="1"/>
        <tr r="BB185" s="1"/>
        <tr r="AG185" s="1"/>
      </tp>
    </main>
    <main first="bloomberg.rtd">
      <tp t="s">
        <v>5/1/2018</v>
        <stp/>
        <stp>##V3_BDPV12</stp>
        <stp>IT0004922909 Corp</stp>
        <stp>PREV_CPN_DT</stp>
        <stp>[Mkt&amp;Position.xlsm]CCT!R7C26</stp>
        <tr r="Z7" s="5"/>
      </tp>
      <tp>
        <v>3650935000</v>
        <stp/>
        <stp>##V3_BDPV12</stp>
        <stp>PTOTEBOE0020 Corp</stp>
        <stp>amt_outstanding</stp>
        <stp>[Mkt&amp;Position.xlsm]MARKET!R260C12</stp>
        <tr r="L260" s="1"/>
      </tp>
      <tp>
        <v>10012658000</v>
        <stp/>
        <stp>##V3_BDPV12</stp>
        <stp>PTOTECOE0029 Corp</stp>
        <stp>amt_outstanding</stp>
        <stp>[Mkt&amp;Position.xlsm]MARKET!R251C12</stp>
        <tr r="L251" s="1"/>
      </tp>
      <tp>
        <v>9693734000</v>
        <stp/>
        <stp>##V3_BDPV12</stp>
        <stp>PTOTEAOE0021 Corp</stp>
        <stp>amt_outstanding</stp>
        <stp>[Mkt&amp;Position.xlsm]MARKET!R254C12</stp>
        <tr r="L254" s="1"/>
      </tp>
      <tp>
        <v>12613262526.999998</v>
        <stp/>
        <stp>##V3_BDPV12</stp>
        <stp>PTOTEKOE0011 Corp</stp>
        <stp>amt_outstanding</stp>
        <stp>[Mkt&amp;Position.xlsm]MARKET!R256C12</stp>
        <tr r="L256" s="1"/>
      </tp>
      <tp>
        <v>0</v>
        <stp/>
        <stp>##V3_BDPV12</stp>
        <stp>PTOTENOE0018 Corp</stp>
        <stp>amt_outstanding</stp>
        <stp>[Mkt&amp;Position.xlsm]MARKET!R249C12</stp>
        <tr r="L249" s="1"/>
      </tp>
      <tp>
        <v>8770580000</v>
        <stp/>
        <stp>##V3_BDPV12</stp>
        <stp>PTOTEMOE0027 Corp</stp>
        <stp>amt_outstanding</stp>
        <stp>[Mkt&amp;Position.xlsm]MARKET!R250C12</stp>
        <tr r="L250" s="1"/>
      </tp>
    </main>
    <main first="marketviewexcelplugin.mkvxp">
      <tp t="e">
        <v>#REF!</v>
        <stp/>
        <stp>0</stp>
        <stp>EUR.PRICING_MAIN.PXE.IT0005185456</stp>
        <stp>MDuration</stp>
        <tr r="W12" s="5"/>
      </tp>
    </main>
    <main first="marketviewexcelplugin.mkvxp">
      <tp t="e">
        <v>#REF!</v>
        <stp/>
        <stp>0</stp>
        <stp>EUR.CM_INSTRUMENT.PXE.IE00B2QTFG59</stp>
        <stp>DateFirstSettlement</stp>
        <tr r="H262" s="1"/>
      </tp>
    </main>
    <main first="bloomberg.rtd">
      <tp>
        <v>3773666000</v>
        <stp/>
        <stp>##V3_BDPV12</stp>
        <stp>AT0000A0U299 Corp</stp>
        <stp>amt_outstanding</stp>
        <stp>[Mkt&amp;Position.xlsm]MARKET!R291C12</stp>
        <tr r="L291" s="1"/>
      </tp>
      <tp>
        <v>10546375000</v>
        <stp/>
        <stp>##V3_BDPV12</stp>
        <stp>AT0000A0U3T4 Corp</stp>
        <stp>amt_outstanding</stp>
        <stp>[Mkt&amp;Position.xlsm]MARKET!R280C12</stp>
        <tr r="L280" s="1"/>
      </tp>
    </main>
    <main first="marketviewexcelplugin.mkvxp">
      <tp t="e">
        <v>#REF!</v>
        <stp/>
        <stp>0</stp>
        <stp>EUR.CM_INSTRUMENT.PXE.ES00000124W3</stp>
        <stp>DateMaturity</stp>
        <tr r="E121" s="1"/>
      </tp>
      <tp t="e">
        <v>#REF!</v>
        <stp/>
        <stp>0</stp>
        <stp>EUR.CM_INSTRUMENT.PXE.IE00B4S3JD47</stp>
        <stp>DateMaturity</stp>
        <tr r="E267" s="1"/>
      </tp>
      <tp t="e">
        <v>#REF!</v>
        <stp/>
        <stp>0</stp>
        <stp>EUR.CM_INSTRUMENT.PXE.IT0004716319</stp>
        <stp>DateLastMaturity</stp>
        <tr r="AG93" s="1"/>
      </tp>
      <tp t="e">
        <v>#REF!</v>
        <stp/>
        <stp>0</stp>
        <stp>EUR.CM_INSTRUMENT.PXE.ES0000011868</stp>
        <stp>DateLastMaturity</stp>
        <tr r="AG133" s="1"/>
        <tr r="AU133" s="1"/>
        <tr r="BI133" s="1"/>
        <tr r="BB133" s="1"/>
      </tp>
      <tp t="e">
        <v>#REF!</v>
        <stp/>
        <stp>0</stp>
        <stp>EUR.CM_INSTRUMENT.PXE.IT0004594930</stp>
        <stp>DateLastMaturity</stp>
        <tr r="AU37" s="1"/>
        <tr r="BI37" s="1"/>
        <tr r="AG37" s="1"/>
        <tr r="BB37" s="1"/>
      </tp>
      <tp t="e">
        <v>#REF!</v>
        <stp/>
        <stp>0</stp>
        <stp>EUR.CM_INSTRUMENT.PXE.IT0005285041</stp>
        <stp>DateLastMaturity</stp>
        <tr r="BI38" s="1"/>
        <tr r="AU38" s="1"/>
        <tr r="BB38" s="1"/>
        <tr r="AG38" s="1"/>
      </tp>
      <tp t="e">
        <v>#REF!</v>
        <stp/>
        <stp>0</stp>
        <stp>EUR.CM_INSTRUMENT.PXE.IT0001086567</stp>
        <stp>DateLastMaturity</stp>
        <tr r="AU71" s="1"/>
        <tr r="BI71" s="1"/>
        <tr r="AG71" s="1"/>
        <tr r="BB71" s="1"/>
      </tp>
      <tp t="e">
        <v>#REF!</v>
        <stp/>
        <stp>0</stp>
        <stp>EUR.CM_INSTRUMENT.PXE.DE0001141679</stp>
        <stp>DateLastMaturity</stp>
        <tr r="BI146" s="1"/>
        <tr r="AU146" s="1"/>
        <tr r="BB146" s="1"/>
        <tr r="AG146" s="1"/>
      </tp>
      <tp t="e">
        <v>#REF!</v>
        <stp/>
        <stp>0</stp>
        <stp>EUR.CM_INSTRUMENT.PXE.FR0010171975</stp>
        <stp>DateLastMaturity</stp>
        <tr r="BB229" s="1"/>
        <tr r="BI229" s="1"/>
        <tr r="AG229" s="1"/>
        <tr r="AU229" s="1"/>
      </tp>
      <tp t="e">
        <v>#REF!</v>
        <stp/>
        <stp>0</stp>
        <stp>EUR.CM_INSTRUMENT.PXE.IT0005104473</stp>
        <stp>DateLastMaturity</stp>
        <tr r="AG97" s="1"/>
      </tp>
      <tp t="e">
        <v>#REF!</v>
        <stp/>
        <stp>0</stp>
        <stp>EUR.CM_INSTRUMENT.PXE.IT0000366655</stp>
        <stp>DateLastMaturity</stp>
        <tr r="BI59" s="1"/>
        <tr r="AU59" s="1"/>
        <tr r="AG59" s="1"/>
        <tr r="BB59" s="1"/>
      </tp>
      <tp t="e">
        <v>#REF!</v>
        <stp/>
        <stp>0</stp>
        <stp>EUR.CM_INSTRUMENT.PXE.IT0005277444</stp>
        <stp>DateLastMaturity</stp>
        <tr r="AG50" s="1"/>
        <tr r="BB50" s="1"/>
        <tr r="AU50" s="1"/>
        <tr r="BI50" s="1"/>
      </tp>
      <tp t="e">
        <v>#REF!</v>
        <stp/>
        <stp>0</stp>
        <stp>EUR.CM_INSTRUMENT.PXE.IT0005250946</stp>
        <stp>DateLastMaturity</stp>
        <tr r="AG36" s="1"/>
        <tr r="BI36" s="1"/>
        <tr r="AU36" s="1"/>
        <tr r="BB36" s="1"/>
      </tp>
      <tp t="e">
        <v>#REF!</v>
        <stp/>
        <stp>0</stp>
        <stp>EUR.CM_INSTRUMENT.PXE.DE0001135473</stp>
        <stp>DateLastMaturity</stp>
        <tr r="AG163" s="1"/>
        <tr r="BB163" s="1"/>
        <tr r="AU163" s="1"/>
        <tr r="BI163" s="1"/>
      </tp>
      <tp t="e">
        <v>#REF!</v>
        <stp/>
        <stp>0</stp>
        <stp>EUR.CM_INSTRUMENT.PXE.DE0001135275</stp>
        <stp>DateLastMaturity</stp>
        <tr r="AU183" s="1"/>
        <tr r="BI183" s="1"/>
        <tr r="AG183" s="1"/>
        <tr r="BB183" s="1"/>
      </tp>
      <tp t="e">
        <v>#REF!</v>
        <stp/>
        <stp>0</stp>
        <stp>EUR.CM_INSTRUMENT.PXE.IT0005177271</stp>
        <stp>DateLastMaturity</stp>
        <tr r="AU26" s="1"/>
        <tr r="BI26" s="1"/>
        <tr r="AG26" s="1"/>
        <tr r="BB26" s="1"/>
      </tp>
      <tp t="e">
        <v>#REF!</v>
        <stp/>
        <stp>0</stp>
        <stp>EUR.CM_INSTRUMENT.PXE.FR0010070060</stp>
        <stp>DateLastMaturity</stp>
        <tr r="BI224" s="1"/>
        <tr r="AU224" s="1"/>
        <tr r="BB224" s="1"/>
        <tr r="AG224" s="1"/>
      </tp>
      <tp t="e">
        <v>#REF!</v>
        <stp/>
        <stp>0</stp>
        <stp>EUR.CM_INSTRUMENT.PXE.DE0001135374</stp>
        <stp>DateLastMaturity</stp>
        <tr r="AG147" s="1"/>
        <tr r="AU147" s="1"/>
        <tr r="BB147" s="1"/>
        <tr r="BI147" s="1"/>
      </tp>
      <tp t="e">
        <v>#REF!</v>
        <stp/>
        <stp>0</stp>
        <stp>EUR.CM_INSTRUMENT.PXE.NL0000102077</stp>
        <stp>DateLastMaturity</stp>
        <tr r="AG240" s="1"/>
        <tr r="BB240" s="1"/>
      </tp>
      <tp t="e">
        <v>#REF!</v>
        <stp/>
        <stp>0</stp>
        <stp>EUR.CM_INSTRUMENT.PXE.IT0005215246</stp>
        <stp>DateLastMaturity</stp>
        <tr r="BI58" s="1"/>
        <tr r="AG58" s="1"/>
        <tr r="AU58" s="1"/>
        <tr r="BB58" s="1"/>
      </tp>
      <tp t="e">
        <v>#REF!</v>
        <stp/>
        <stp>0</stp>
        <stp>EUR.CM_INSTRUMENT.PXE.BE0000326356</stp>
        <stp>DateLastMaturity</stp>
        <tr r="BB306" s="1"/>
        <tr r="AG306" s="1"/>
        <tr r="AU306" s="1"/>
      </tp>
      <tp t="e">
        <v>#REF!</v>
        <stp/>
        <stp>0</stp>
        <stp>EUR.CM_INSTRUMENT.PXE.DE0001102374</stp>
        <stp>DateLastMaturity</stp>
        <tr r="BI173" s="1"/>
        <tr r="BB173" s="1"/>
        <tr r="AU173" s="1"/>
        <tr r="AG173" s="1"/>
      </tp>
      <tp t="e">
        <v>#REF!</v>
        <stp/>
        <stp>0</stp>
        <stp>EUR.CM_INSTRUMENT.PXE.FR0013131877</stp>
        <stp>DateLastMaturity</stp>
        <tr r="BI216" s="1"/>
        <tr r="AU216" s="1"/>
        <tr r="AG216" s="1"/>
        <tr r="BB216" s="1"/>
      </tp>
      <tp t="e">
        <v>#REF!</v>
        <stp/>
        <stp>0</stp>
        <stp>EUR.CM_INSTRUMENT.PXE.IT0005246340</stp>
        <stp>DateLastMaturity</stp>
        <tr r="BI61" s="1"/>
        <tr r="BB61" s="1"/>
        <tr r="AU61" s="1"/>
        <tr r="AG61" s="1"/>
      </tp>
      <tp t="e">
        <v>#REF!</v>
        <stp/>
        <stp>0</stp>
        <stp>EUR.CM_INSTRUMENT.PXE.GR0138010765</stp>
        <stp>DateLastMaturity</stp>
        <tr r="BB328" s="1"/>
        <tr r="AG328" s="1"/>
      </tp>
      <tp t="e">
        <v>#REF!</v>
        <stp/>
        <stp>0</stp>
        <stp>EUR.CM_INSTRUMENT.PXE.DE0001135176</stp>
        <stp>DateLastMaturity</stp>
        <tr r="AU181" s="1"/>
        <tr r="AG181" s="1"/>
        <tr r="BB181" s="1"/>
        <tr r="BI181" s="1"/>
      </tp>
      <tp t="e">
        <v>#REF!</v>
        <stp/>
        <stp>0</stp>
        <stp>EUR.CM_INSTRUMENT.PXE.NL0000102275</stp>
        <stp>DateLastMaturity</stp>
        <tr r="BB239" s="1"/>
        <tr r="AG239" s="1"/>
      </tp>
    </main>
    <main first="marketviewexcelplugin.mkvxp">
      <tp t="e">
        <v>#REF!</v>
        <stp/>
        <stp>0</stp>
        <stp>EUR.CM_INSTRUMENT.PXE.PTOTETOE0012</stp>
        <stp>DateFirstSettlement</stp>
        <tr r="H257" s="1"/>
      </tp>
    </main>
    <main first="marketviewexcelplugin.mkvxp">
      <tp t="e">
        <v>#REF!</v>
        <stp/>
        <stp>0</stp>
        <stp>EUR.CM_INSTRUMENT.PXE.ES00000122T3</stp>
        <stp>DateMaturity</stp>
        <tr r="E113" s="1"/>
      </tp>
      <tp t="e">
        <v>#REF!</v>
        <stp/>
        <stp>0</stp>
        <stp>EUR.CM_INSTRUMENT.PXE.ES00000123X3</stp>
        <stp>Desc</stp>
        <tr r="K119" s="1"/>
      </tp>
    </main>
    <main first="bloomberg.rtd">
      <tp>
        <v>6799272000</v>
        <stp/>
        <stp>##V3_BDPV12</stp>
        <stp>AT0000A0VRQ6 Corp</stp>
        <stp>amt_outstanding</stp>
        <stp>[Mkt&amp;Position.xlsm]MARKET!R289C12</stp>
        <tr r="L289" s="1"/>
      </tp>
      <tp>
        <v>7278921000</v>
        <stp/>
        <stp>##V3_BDPV12</stp>
        <stp>AT0000A0VRF9 Corp</stp>
        <stp>amt_outstanding</stp>
        <stp>[Mkt&amp;Position.xlsm]MARKET!R275C12</stp>
        <tr r="L275" s="1"/>
      </tp>
    </main>
    <main first="marketviewexcelplugin.mkvxp">
      <tp t="e">
        <v>#REF!</v>
        <stp/>
        <stp>0</stp>
        <stp>EUR.CM_INSTRUMENT.PXE.BE0000291972</stp>
        <stp>DateLastMaturity</stp>
        <tr r="BB304" s="1"/>
        <tr r="AU304" s="1"/>
        <tr r="AG304" s="1"/>
      </tp>
      <tp t="e">
        <v>#REF!</v>
        <stp/>
        <stp>0</stp>
        <stp>EUR.CM_INSTRUMENT.PXE.IT0004489610</stp>
        <stp>DateLastMaturity</stp>
        <tr r="AG30" s="1"/>
        <tr r="BB30" s="1"/>
        <tr r="AU30" s="1"/>
        <tr r="BI30" s="1"/>
      </tp>
      <tp t="e">
        <v>#REF!</v>
        <stp/>
        <stp>0</stp>
        <stp>EUR.CM_INSTRUMENT.PXE.GR0138009759</stp>
        <stp>DateLastMaturity</stp>
        <tr r="BB327" s="1"/>
        <tr r="AG327" s="1"/>
      </tp>
      <tp t="e">
        <v>#REF!</v>
        <stp/>
        <stp>0</stp>
        <stp>EUR.CM_INSTRUMENT.PXE.IT0005106049</stp>
        <stp>DateLastMaturity</stp>
        <tr r="AU18" s="1"/>
        <tr r="BI18" s="1"/>
        <tr r="BB18" s="1"/>
        <tr r="AG18" s="1"/>
      </tp>
    </main>
    <main first="bloomberg.rtd">
      <tp t="s">
        <v>5/15/2018</v>
        <stp/>
        <stp>##V3_BDPV12</stp>
        <stp>IT0005009839 Corp</stp>
        <stp>PREV_CPN_DT</stp>
        <stp>[Mkt&amp;Position.xlsm]CCT!R8C26</stp>
        <tr r="Z8" s="5"/>
      </tp>
    </main>
    <main first="marketviewexcelplugin.mkvxp">
      <tp t="e">
        <v>#REF!</v>
        <stp/>
        <stp>0</stp>
        <stp>EUR.CM_INSTRUMENT.PXE.IT0005083057</stp>
        <stp>DateLastMaturity</stp>
        <tr r="BI90" s="1"/>
        <tr r="AU90" s="1"/>
        <tr r="AG90" s="1"/>
        <tr r="BB90" s="1"/>
      </tp>
      <tp t="e">
        <v>#REF!</v>
        <stp/>
        <stp>0</stp>
        <stp>EUR.CM_INSTRUMENT.PXE.AT0000383864</stp>
        <stp>DateLastMaturity</stp>
        <tr r="AG286" s="1"/>
        <tr r="BB286" s="1"/>
      </tp>
      <tp t="e">
        <v>#REF!</v>
        <stp/>
        <stp>0</stp>
        <stp>EUR.CM_INSTRUMENT.PXE.NL0009446418</stp>
        <stp>DateLastMaturity</stp>
        <tr r="AG247" s="1"/>
        <tr r="BB247" s="1"/>
      </tp>
      <tp t="e">
        <v>#REF!</v>
        <stp/>
        <stp>0</stp>
        <stp>EUR.CM_INSTRUMENT.PXE.BE0000337460</stp>
        <stp>DateLastMaturity</stp>
        <tr r="AG303" s="1"/>
        <tr r="BB303" s="1"/>
        <tr r="AU303" s="1"/>
      </tp>
      <tp t="e">
        <v>#REF!</v>
        <stp/>
        <stp>0</stp>
        <stp>EUR.CM_INSTRUMENT.PXE.DE0001135440</stp>
        <stp>DateLastMaturity</stp>
        <tr r="AG160" s="1"/>
        <tr r="BB160" s="1"/>
        <tr r="AU160" s="1"/>
        <tr r="BI160" s="1"/>
      </tp>
      <tp t="e">
        <v>#REF!</v>
        <stp/>
        <stp>0</stp>
        <stp>EUR.CM_INSTRUMENT.PXE.IT0005135840</stp>
        <stp>DateLastMaturity</stp>
        <tr r="BB52" s="1"/>
        <tr r="AG52" s="1"/>
        <tr r="BI52" s="1"/>
        <tr r="AU52" s="1"/>
      </tp>
      <tp t="e">
        <v>#REF!</v>
        <stp/>
        <stp>0</stp>
        <stp>EUR.CM_INSTRUMENT.PXE.BE0000327362</stp>
        <stp>DateLastMaturity</stp>
        <tr r="AU294" s="1"/>
        <tr r="AG294" s="1"/>
        <tr r="BB294" s="1"/>
      </tp>
      <tp t="e">
        <v>#REF!</v>
        <stp/>
        <stp>0</stp>
        <stp>EUR.CM_INSTRUMENT.PXE.FR0010670737</stp>
        <stp>DateLastMaturity</stp>
        <tr r="AU192" s="1"/>
        <tr r="BB192" s="1"/>
        <tr r="AG192" s="1"/>
        <tr r="BI192" s="1"/>
      </tp>
      <tp t="e">
        <v>#REF!</v>
        <stp/>
        <stp>0</stp>
        <stp>EUR.CM_INSTRUMENT.PXE.DE0001135143</stp>
        <stp>DateLastMaturity</stp>
        <tr r="AU180" s="1"/>
        <tr r="AG180" s="1"/>
        <tr r="BB180" s="1"/>
        <tr r="BI180" s="1"/>
      </tp>
      <tp t="e">
        <v>#REF!</v>
        <stp/>
        <stp>0</stp>
        <stp>EUR.CM_INSTRUMENT.PXE.NL0010418810</stp>
        <stp>DateLastMaturity</stp>
        <tr r="AG241" s="1"/>
        <tr r="BB241" s="1"/>
      </tp>
      <tp t="e">
        <v>#REF!</v>
        <stp/>
        <stp>0</stp>
        <stp>EUR.CM_INSTRUMENT.PXE.DE0001102341</stp>
        <stp>DateLastMaturity</stp>
        <tr r="BB188" s="1"/>
        <tr r="BI188" s="1"/>
        <tr r="AG188" s="1"/>
        <tr r="AU188" s="1"/>
      </tp>
      <tp t="e">
        <v>#REF!</v>
        <stp/>
        <stp>0</stp>
        <stp>EUR.CM_INSTRUMENT.PXE.FR0013154044</stp>
        <stp>DateLastMaturity</stp>
        <tr r="BB225" s="1"/>
        <tr r="BI225" s="1"/>
        <tr r="AG225" s="1"/>
        <tr r="AU225" s="1"/>
      </tp>
      <tp t="e">
        <v>#REF!</v>
        <stp/>
        <stp>0</stp>
        <stp>EUR.CM_INSTRUMENT.PXE.IT0004634132</stp>
        <stp>DateLastMaturity</stp>
        <tr r="BI40" s="1"/>
        <tr r="BB40" s="1"/>
        <tr r="AG40" s="1"/>
        <tr r="AU40" s="1"/>
      </tp>
      <tp t="e">
        <v>#REF!</v>
        <stp/>
        <stp>0</stp>
        <stp>EUR.CM_INSTRUMENT.PXE.IT0004644735</stp>
        <stp>DateLastMaturity</stp>
        <tr r="BB69" s="1"/>
        <tr r="AG69" s="1"/>
        <tr r="BI69" s="1"/>
        <tr r="AU69" s="1"/>
      </tp>
      <tp t="e">
        <v>#REF!</v>
        <stp/>
        <stp>0</stp>
        <stp>EUR.CM_INSTRUMENT.PXE.NL0010060257</stp>
        <stp>DateLastMaturity</stp>
        <tr r="AG238" s="1"/>
        <tr r="BB238" s="1"/>
      </tp>
      <tp t="e">
        <v>#REF!</v>
        <stp/>
        <stp>0</stp>
        <stp>EUR.CM_INSTRUMENT.PXE.DE0001135044</stp>
        <stp>DateLastMaturity</stp>
        <tr r="BB177" s="1"/>
        <tr r="BI177" s="1"/>
        <tr r="AG177" s="1"/>
        <tr r="AU177" s="1"/>
      </tp>
      <tp t="e">
        <v>#REF!</v>
        <stp/>
        <stp>0</stp>
        <stp>EUR.CM_INSTRUMENT.PXE.NL0010733424</stp>
        <stp>DateLastMaturity</stp>
        <tr r="AG242" s="1"/>
        <tr r="BB242" s="1"/>
      </tp>
      <tp t="e">
        <v>#REF!</v>
        <stp/>
        <stp>0</stp>
        <stp>EUR.CM_INSTRUMENT.PXE.FR0011619436</stp>
        <stp>DateLastMaturity</stp>
        <tr r="AG210" s="1"/>
        <tr r="AU210" s="1"/>
        <tr r="BI210" s="1"/>
        <tr r="BB210" s="1"/>
      </tp>
      <tp t="e">
        <v>#REF!</v>
        <stp/>
        <stp>0</stp>
        <stp>EUR.CM_INSTRUMENT.PXE.IT0005142143</stp>
        <stp>DateLastMaturity</stp>
        <tr r="AG39" s="1"/>
        <tr r="AU39" s="1"/>
        <tr r="BB39" s="1"/>
        <tr r="BI39" s="1"/>
      </tp>
      <tp t="e">
        <v>#REF!</v>
        <stp/>
        <stp>0</stp>
        <stp>EUR.CM_INSTRUMENT.PXE.DE0001104644</stp>
        <stp>DateLastMaturity</stp>
        <tr r="BI144" s="1"/>
        <tr r="BB144" s="1"/>
        <tr r="AU144" s="1"/>
        <tr r="AG144" s="1"/>
      </tp>
      <tp t="e">
        <v>#REF!</v>
        <stp/>
        <stp>0</stp>
        <stp>EUR.CM_INSTRUMENT.PXE.IT0005241770</stp>
        <stp>DateLastMaturity</stp>
        <tr r="BB13" s="1"/>
        <tr r="BI13" s="1"/>
        <tr r="AU13" s="1"/>
        <tr r="AG13" s="1"/>
      </tp>
    </main>
    <main first="bloomberg.rtd">
      <tp t="s">
        <v>11/1/2018</v>
        <stp/>
        <stp>##V3_BDPV12</stp>
        <stp>IT0004922909 Corp</stp>
        <stp>NXT_CPN_DT</stp>
        <stp>[Mkt&amp;Position.xlsm]CCT!R7C25</stp>
        <tr r="Y7" s="5"/>
      </tp>
    </main>
    <main first="marketviewexcelplugin.mkvxp">
      <tp t="e">
        <v>#REF!</v>
        <stp/>
        <stp>0</stp>
        <stp>EUR.CM_INSTRUMENT.PXE.IE00B2QTFG59</stp>
        <stp>DateMaturity</stp>
        <tr r="E262" s="1"/>
      </tp>
      <tp t="e">
        <v>#REF!</v>
        <stp/>
        <stp>0</stp>
        <stp>EUR.CM_INSTRUMENT.BONDVISION.IE00BV8C9418</stp>
        <stp>DateSettl</stp>
        <tr r="J270" s="1"/>
      </tp>
    </main>
    <main first="marketviewexcelplugin.mkvxp">
      <tp t="e">
        <v>#REF!</v>
        <stp/>
        <stp>0</stp>
        <stp>EUR.CM_INSTRUMENT.BONDVISION.IE00B28HXX02</stp>
        <stp>DateSettl</stp>
        <tr r="J261" s="1"/>
      </tp>
      <tp t="e">
        <v>#REF!</v>
        <stp/>
        <stp>0</stp>
        <stp>EUR.CM_INSTRUMENT.PXE.ES00000123U9</stp>
        <stp>DateMaturity</stp>
        <tr r="E118" s="1"/>
      </tp>
      <tp t="e">
        <v>#REF!</v>
        <stp/>
        <stp>0</stp>
        <stp>EUR.CM_INSTRUMENT.PXE.BE0000328378</stp>
        <stp>DateLastMaturity</stp>
        <tr r="BB299" s="1"/>
        <tr r="AU299" s="1"/>
        <tr r="AG299" s="1"/>
      </tp>
      <tp t="e">
        <v>#REF!</v>
        <stp/>
        <stp>0</stp>
        <stp>EUR.CM_INSTRUMENT.PXE.DE0001135358</stp>
        <stp>DateLastMaturity</stp>
        <tr r="BI145" s="1"/>
        <tr r="AU145" s="1"/>
        <tr r="BB145" s="1"/>
        <tr r="AG145" s="1"/>
      </tp>
      <tp t="e">
        <v>#REF!</v>
        <stp/>
        <stp>0</stp>
        <stp>EUR.CM_INSTRUMENT.PXE.DE0001102358</stp>
        <stp>DateLastMaturity</stp>
        <tr r="AG171" s="1"/>
        <tr r="AU171" s="1"/>
        <tr r="BB171" s="1"/>
        <tr r="BI171" s="1"/>
      </tp>
      <tp t="e">
        <v>#REF!</v>
        <stp/>
        <stp>0</stp>
        <stp>EUR.CM_INSTRUMENT.PXE.IT0005218968</stp>
        <stp>DateLastMaturity</stp>
        <tr r="AG100" s="1"/>
      </tp>
      <tp t="e">
        <v>#REF!</v>
        <stp/>
        <stp>0</stp>
        <stp>EUR.CM_INSTRUMENT.PXE.FR0000189151</stp>
        <stp>DateLastMaturity</stp>
        <tr r="BB194" s="1"/>
        <tr r="AU194" s="1"/>
        <tr r="BI194" s="1"/>
        <tr r="AG194" s="1"/>
      </tp>
      <tp t="e">
        <v>#REF!</v>
        <stp/>
        <stp>0</stp>
        <stp>EUR.CM_INSTRUMENT.PXE.IT0005185456</stp>
        <stp>DateLastMaturity</stp>
        <tr r="AG99" s="1"/>
      </tp>
      <tp t="e">
        <v>#REF!</v>
        <stp/>
        <stp>0</stp>
        <stp>EUR.CM_INSTRUMENT.PXE.IT0004286966</stp>
        <stp>DateLastMaturity</stp>
        <tr r="AU87" s="1"/>
        <tr r="AG87" s="1"/>
        <tr r="BI87" s="1"/>
        <tr r="BB87" s="1"/>
      </tp>
      <tp t="e">
        <v>#REF!</v>
        <stp/>
        <stp>0</stp>
        <stp>EUR.CM_INSTRUMENT.PXE.FR0000571218</stp>
        <stp>DateLastMaturity</stp>
        <tr r="BB220" s="1"/>
        <tr r="BI220" s="1"/>
        <tr r="AG220" s="1"/>
        <tr r="AU220" s="1"/>
      </tp>
      <tp t="e">
        <v>#REF!</v>
        <stp/>
        <stp>0</stp>
        <stp>EUR.CM_INSTRUMENT.PXE.FR0011196856</stp>
        <stp>DateLastMaturity</stp>
        <tr r="AG205" s="1"/>
        <tr r="BB205" s="1"/>
        <tr r="BI205" s="1"/>
        <tr r="AU205" s="1"/>
      </tp>
      <tp t="e">
        <v>#REF!</v>
        <stp/>
        <stp>0</stp>
        <stp>EUR.CM_INSTRUMENT.PXE.BE0000308172</stp>
        <stp>DateLastMaturity</stp>
        <tr r="AU297" s="1"/>
        <tr r="AG297" s="1"/>
        <tr r="BB297" s="1"/>
      </tp>
      <tp t="e">
        <v>#REF!</v>
        <stp/>
        <stp>0</stp>
        <stp>EUR.CM_INSTRUMENT.PXE.BE0000318270</stp>
        <stp>DateLastMaturity</stp>
        <tr r="BB295" s="1"/>
        <tr r="AG295" s="1"/>
        <tr r="AU295" s="1"/>
      </tp>
    </main>
    <main first="bloomberg.rtd">
      <tp t="s">
        <v>#N/A Field Not Applicable</v>
        <stp/>
        <stp>##V3_BDPV12</stp>
        <stp>IT0004716319 Corp</stp>
        <stp>PREV_CPN_DT</stp>
        <stp>[Mkt&amp;Position.xlsm]CCT!R6C26</stp>
        <tr r="Z6" s="5"/>
      </tp>
    </main>
    <main first="marketviewexcelplugin.mkvxp">
      <tp t="e">
        <v>#REF!</v>
        <stp/>
        <stp>0</stp>
        <stp>EUR.CM_INSTRUMENT.PXE.DE0001141752</stp>
        <stp>DateLastMaturity</stp>
        <tr r="BI164" s="1"/>
        <tr r="BB164" s="1"/>
        <tr r="AG164" s="1"/>
        <tr r="AU164" s="1"/>
      </tp>
      <tp t="e">
        <v>#REF!</v>
        <stp/>
        <stp>0</stp>
        <stp>EUR.CM_INSTRUMENT.PXE.DE0001141653</stp>
        <stp>DateLastMaturity</stp>
        <tr r="BI142" s="1"/>
        <tr r="BB142" s="1"/>
        <tr r="AG142" s="1"/>
        <tr r="AU142" s="1"/>
      </tp>
      <tp t="e">
        <v>#REF!</v>
        <stp/>
        <stp>0</stp>
        <stp>EUR.CM_INSTRUMENT.PXE.IT0005001547</stp>
        <stp>DateLastMaturity</stp>
        <tr r="AG62" s="1"/>
        <tr r="AU62" s="1"/>
        <tr r="BB62" s="1"/>
        <tr r="BI62" s="1"/>
      </tp>
      <tp t="e">
        <v>#REF!</v>
        <stp/>
        <stp>0</stp>
        <stp>EUR.CM_INSTRUMENT.PXE.DE0001135457</stp>
        <stp>DateLastMaturity</stp>
        <tr r="AG161" s="1"/>
        <tr r="BB161" s="1"/>
        <tr r="BI161" s="1"/>
        <tr r="AU161" s="1"/>
      </tp>
      <tp t="e">
        <v>#REF!</v>
        <stp/>
        <stp>0</stp>
        <stp>EUR.CM_INSTRUMENT.PXE.IT0005056541</stp>
        <stp>DateLastMaturity</stp>
        <tr r="AG96" s="1"/>
      </tp>
      <tp t="e">
        <v>#REF!</v>
        <stp/>
        <stp>0</stp>
        <stp>EUR.CM_INSTRUMENT.PXE.FR0013250560</stp>
        <stp>DateLastMaturity</stp>
        <tr r="BI217" s="1"/>
        <tr r="BB217" s="1"/>
        <tr r="AU217" s="1"/>
        <tr r="AG217" s="1"/>
      </tp>
      <tp t="e">
        <v>#REF!</v>
        <stp/>
        <stp>0</stp>
        <stp>EUR.CM_INSTRUMENT.PXE.GR0138008744</stp>
        <stp>DateLastMaturity</stp>
        <tr r="AG326" s="1"/>
        <tr r="BB326" s="1"/>
      </tp>
      <tp t="e">
        <v>#REF!</v>
        <stp/>
        <stp>0</stp>
        <stp>EUR.CM_INSTRUMENT.PXE.BE0000338476</stp>
        <stp>DateLastMaturity</stp>
        <tr r="BB311" s="1"/>
        <tr r="AG311" s="1"/>
        <tr r="AU311" s="1"/>
      </tp>
    </main>
    <main first="marketviewexcelplugin.mkvxp">
      <tp t="e">
        <v>#REF!</v>
        <stp/>
        <stp>0</stp>
        <stp>EUR.CM_INSTRUMENT.PXE.IE00B4S3JD47</stp>
        <stp>DateFirstSettlement</stp>
        <tr r="H267" s="1"/>
      </tp>
      <tp t="e">
        <v>#REF!</v>
        <stp/>
        <stp>0</stp>
        <stp>EUR.CM_INSTRUMENT.PXE.IE00B4TV0D44</stp>
        <stp>DateFirstSettlement</stp>
        <tr r="H269" s="1"/>
      </tp>
    </main>
    <main first="bloomberg.rtd">
      <tp>
        <v>120</v>
        <stp/>
        <stp>##V3_BDPV12</stp>
        <stp>IT0005009839 Corp</stp>
        <stp>FLT_SPREAD</stp>
        <stp>[Mkt&amp;Position.xlsm]CCT!R8C5</stp>
        <tr r="E8" s="5"/>
      </tp>
    </main>
    <main first="marketviewexcelplugin.mkvxp">
      <tp t="e">
        <v>#REF!</v>
        <stp/>
        <stp>0</stp>
        <stp>EUR.CM_INSTRUMENT.PXE.BE0000321308</stp>
        <stp>DateLastMaturity</stp>
        <tr r="BB296" s="1"/>
        <tr r="AG296" s="1"/>
        <tr r="AU296" s="1"/>
      </tp>
      <tp t="e">
        <v>#REF!</v>
        <stp/>
        <stp>0</stp>
        <stp>EUR.CM_INSTRUMENT.PXE.FR0012634558</stp>
        <stp>DateLastMaturity</stp>
        <tr r="BB189" s="1"/>
        <tr r="AU189" s="1"/>
        <tr r="AG189" s="1"/>
        <tr r="BI189" s="1"/>
      </tp>
      <tp t="e">
        <v>#REF!</v>
        <stp/>
        <stp>0</stp>
        <stp>EUR.CM_INSTRUMENT.PXE.ES0000012B39</stp>
        <stp>DateLastMaturity</stp>
        <tr r="BI131" s="1"/>
        <tr r="AG131" s="1"/>
        <tr r="BB131" s="1"/>
        <tr r="AU131" s="1"/>
      </tp>
      <tp t="e">
        <v>#REF!</v>
        <stp/>
        <stp>0</stp>
        <stp>EUR.CM_INSTRUMENT.PXE.IT0005009839</stp>
        <stp>DateLastMaturity</stp>
        <tr r="AG95" s="1"/>
      </tp>
      <tp t="e">
        <v>#REF!</v>
        <stp/>
        <stp>0</stp>
        <stp>EUR.CM_INSTRUMENT.PXE.GR0138007738</stp>
        <stp>DateLastMaturity</stp>
        <tr r="AG325" s="1"/>
        <tr r="BB325" s="1"/>
      </tp>
      <tp t="e">
        <v>#REF!</v>
        <stp/>
        <stp>0</stp>
        <stp>EUR.CM_INSTRUMENT.PXE.IT0005162828</stp>
        <stp>DateLastMaturity</stp>
        <tr r="BI91" s="1"/>
        <tr r="AU91" s="1"/>
        <tr r="AG91" s="1"/>
        <tr r="BB91" s="1"/>
      </tp>
      <tp t="e">
        <v>#REF!</v>
        <stp/>
        <stp>0</stp>
        <stp>EUR.CM_INSTRUMENT.PXE.IT0001444378</stp>
        <stp>DateLastMaturity</stp>
        <tr r="BB80" s="1"/>
        <tr r="AG80" s="1"/>
        <tr r="BI80" s="1"/>
        <tr r="AU80" s="1"/>
      </tp>
      <tp t="e">
        <v>#REF!</v>
        <stp/>
        <stp>0</stp>
        <stp>EUR.CM_INSTRUMENT.PXE.DE0001141729</stp>
        <stp>DateLastMaturity</stp>
        <tr r="AU158" s="1"/>
        <tr r="AG158" s="1"/>
        <tr r="BB158" s="1"/>
        <tr r="BI158" s="1"/>
      </tp>
      <tp t="e">
        <v>#REF!</v>
        <stp/>
        <stp>0</stp>
        <stp>EUR.CM_INSTRUMENT.PXE.FR0013154028</stp>
        <stp>DateLastMaturity</stp>
        <tr r="BB231" s="1"/>
        <tr r="BI231" s="1"/>
        <tr r="AG231" s="1"/>
        <tr r="AU231" s="1"/>
      </tp>
      <tp t="e">
        <v>#REF!</v>
        <stp/>
        <stp>0</stp>
        <stp>EUR.CM_INSTRUMENT.PXE.GR0133010232</stp>
        <stp>DateLastMaturity</stp>
        <tr r="AG322" s="1"/>
        <tr r="BB322" s="1"/>
      </tp>
      <tp t="e">
        <v>#REF!</v>
        <stp/>
        <stp>0</stp>
        <stp>EUR.CM_INSTRUMENT.PXE.FR0013200813</stp>
        <stp>DateLastMaturity</stp>
        <tr r="AU218" s="1"/>
        <tr r="AG218" s="1"/>
        <tr r="BI218" s="1"/>
        <tr r="BB218" s="1"/>
      </tp>
      <tp t="e">
        <v>#REF!</v>
        <stp/>
        <stp>0</stp>
        <stp>EUR.CM_INSTRUMENT.PXE.ES0000012932</stp>
        <stp>DateLastMaturity</stp>
        <tr r="BB137" s="1"/>
        <tr r="BI137" s="1"/>
        <tr r="AU137" s="1"/>
        <tr r="AG137" s="1"/>
      </tp>
    </main>
    <main first="marketviewexcelplugin.mkvxp">
      <tp t="e">
        <v>#REF!</v>
        <stp/>
        <stp>0</stp>
        <stp>EUR.CM_INSTRUMENT.PXE.DE0001134922</stp>
        <stp>DateLastMaturity</stp>
        <tr r="AG169" s="1"/>
        <tr r="BB169" s="1"/>
        <tr r="AU169" s="1"/>
        <tr r="BI169" s="1"/>
      </tp>
      <tp t="e">
        <v>#REF!</v>
        <stp/>
        <stp>0</stp>
        <stp>EUR.CM_INSTRUMENT.PXE.FR0010371401</stp>
        <stp>DateLastMaturity</stp>
        <tr r="AU226" s="1"/>
        <tr r="AG226" s="1"/>
        <tr r="BB226" s="1"/>
        <tr r="BI226" s="1"/>
      </tp>
      <tp t="e">
        <v>#REF!</v>
        <stp/>
        <stp>0</stp>
        <stp>EUR.CM_INSTRUMENT.PXE.DE0001135325</stp>
        <stp>DateLastMaturity</stp>
        <tr r="BB184" s="1"/>
        <tr r="AU184" s="1"/>
        <tr r="BI184" s="1"/>
        <tr r="AG184" s="1"/>
      </tp>
      <tp t="e">
        <v>#REF!</v>
        <stp/>
        <stp>0</stp>
        <stp>EUR.CM_INSTRUMENT.PXE.IT0001278511</stp>
        <stp>DateLastMaturity</stp>
        <tr r="BI78" s="1"/>
        <tr r="AG78" s="1"/>
        <tr r="BB78" s="1"/>
        <tr r="AU78" s="1"/>
      </tp>
      <tp t="e">
        <v>#REF!</v>
        <stp/>
        <stp>0</stp>
        <stp>EUR.CM_INSTRUMENT.PXE.IT0005024234</stp>
        <stp>DateLastMaturity</stp>
        <tr r="BB79" s="1"/>
        <tr r="AU79" s="1"/>
        <tr r="AG79" s="1"/>
        <tr r="BI79" s="1"/>
      </tp>
      <tp t="e">
        <v>#REF!</v>
        <stp/>
        <stp>0</stp>
        <stp>EUR.CM_INSTRUMENT.PXE.DE0001135424</stp>
        <stp>DateLastMaturity</stp>
        <tr r="AU159" s="1"/>
        <tr r="BB159" s="1"/>
        <tr r="BI159" s="1"/>
        <tr r="AG159" s="1"/>
      </tp>
      <tp t="e">
        <v>#REF!</v>
        <stp/>
        <stp>0</stp>
        <stp>EUR.CM_INSTRUMENT.PXE.GR0114028534</stp>
        <stp>DateLastMaturity</stp>
        <tr r="BB312" s="1"/>
        <tr r="AG312" s="1"/>
      </tp>
      <tp t="e">
        <v>#REF!</v>
        <stp/>
        <stp>0</stp>
        <stp>EUR.CM_INSTRUMENT.PXE.IT0005327306</stp>
        <stp>DateLastMaturity</stp>
        <tr r="AG66" s="1"/>
        <tr r="AU66" s="1"/>
        <tr r="BI66" s="1"/>
        <tr r="BB66" s="1"/>
      </tp>
      <tp t="e">
        <v>#REF!</v>
        <stp/>
        <stp>0</stp>
        <stp>EUR.CM_INSTRUMENT.PXE.NL0006227316</stp>
        <stp>DateLastMaturity</stp>
        <tr r="BB232" s="1"/>
        <tr r="AG232" s="1"/>
      </tp>
      <tp t="e">
        <v>#REF!</v>
        <stp/>
        <stp>0</stp>
        <stp>EUR.CM_INSTRUMENT.PXE.DE0001102325</stp>
        <stp>DateLastMaturity</stp>
        <tr r="BB168" s="1"/>
        <tr r="AG168" s="1"/>
        <tr r="AU168" s="1"/>
        <tr r="BI168" s="1"/>
      </tp>
      <tp t="e">
        <v>#REF!</v>
        <stp/>
        <stp>0</stp>
        <stp>EUR.CM_INSTRUMENT.PXE.DE0001135226</stp>
        <stp>DateLastMaturity</stp>
        <tr r="AU182" s="1"/>
        <tr r="AG182" s="1"/>
        <tr r="BB182" s="1"/>
        <tr r="BI182" s="1"/>
      </tp>
      <tp t="e">
        <v>#REF!</v>
        <stp/>
        <stp>0</stp>
        <stp>EUR.CM_INSTRUMENT.PXE.BE0000331406</stp>
        <stp>DateLastMaturity</stp>
        <tr r="AG310" s="1"/>
        <tr r="BB310" s="1"/>
        <tr r="AU310" s="1"/>
      </tp>
      <tp t="e">
        <v>#REF!</v>
        <stp/>
        <stp>0</stp>
        <stp>EUR.CM_INSTRUMENT.PXE.IT0005172322</stp>
        <stp>DateLastMaturity</stp>
        <tr r="BB54" s="1"/>
        <tr r="AG54" s="1"/>
        <tr r="AU54" s="1"/>
        <tr r="BI54" s="1"/>
      </tp>
    </main>
    <main first="marketviewexcelplugin.mkvxp">
      <tp t="e">
        <v>#REF!</v>
        <stp/>
        <stp>0</stp>
        <stp>EUR.CM_INSTRUMENT.PXE.PTOTEQOE0015</stp>
        <stp>DateFirstSettlement</stp>
        <tr r="H255" s="1"/>
      </tp>
    </main>
    <main first="marketviewexcelplugin.mkvxp">
      <tp t="e">
        <v>#REF!</v>
        <stp/>
        <stp>0</stp>
        <stp>EUR.CM_INSTRUMENT.PXE.ES00000121S7</stp>
        <stp>DateMaturity</stp>
        <tr r="E139" s="1"/>
      </tp>
      <tp t="e">
        <v>#REF!</v>
        <stp/>
        <stp>0</stp>
        <stp>EUR.CM_INSTRUMENT.PXE.NL0011220108</stp>
        <stp>DateLastMaturity</stp>
        <tr r="AG243" s="1"/>
        <tr r="BB243" s="1"/>
      </tp>
      <tp t="e">
        <v>#REF!</v>
        <stp/>
        <stp>0</stp>
        <stp>EUR.CM_INSTRUMENT.PXE.AT0000A1K9C8</stp>
        <stp>DateLastMaturity</stp>
        <tr r="BB285" s="1"/>
        <tr r="AG285" s="1"/>
      </tp>
      <tp t="e">
        <v>#REF!</v>
        <stp/>
        <stp>0</stp>
        <stp>EUR.CM_INSTRUMENT.PXE.IT0005170839</stp>
        <stp>DateLastMaturity</stp>
        <tr r="BI70" s="1"/>
        <tr r="BB70" s="1"/>
        <tr r="AG70" s="1"/>
        <tr r="AU70" s="1"/>
      </tp>
      <tp t="e">
        <v>#REF!</v>
        <stp/>
        <stp>0</stp>
        <stp>EUR.CM_INSTRUMENT.PXE.FR0011486067</stp>
        <stp>DateLastMaturity</stp>
        <tr r="BI208" s="1"/>
        <tr r="AG208" s="1"/>
        <tr r="AU208" s="1"/>
        <tr r="BB208" s="1"/>
      </tp>
      <tp t="e">
        <v>#REF!</v>
        <stp/>
        <stp>0</stp>
        <stp>EUR.CM_INSTRUMENT.PXE.AT0000386115</stp>
        <stp>DateLastMaturity</stp>
        <tr r="AG277" s="1"/>
        <tr r="BB277" s="1"/>
      </tp>
      <tp t="e">
        <v>#REF!</v>
        <stp/>
        <stp>0</stp>
        <stp>EUR.CM_INSTRUMENT.PXE.FR0000187635</stp>
        <stp>DateLastMaturity</stp>
        <tr r="BI223" s="1"/>
        <tr r="AU223" s="1"/>
        <tr r="BB223" s="1"/>
        <tr r="AG223" s="1"/>
      </tp>
      <tp t="e">
        <v>#REF!</v>
        <stp/>
        <stp>0</stp>
        <stp>EUR.CM_INSTRUMENT.PXE.IT0005274805</stp>
        <stp>DateLastMaturity</stp>
        <tr r="BB74" s="1"/>
        <tr r="AG74" s="1"/>
        <tr r="AU74" s="1"/>
        <tr r="BI74" s="1"/>
      </tp>
      <tp t="e">
        <v>#REF!</v>
        <stp/>
        <stp>0</stp>
        <stp>EUR.CM_INSTRUMENT.PXE.AT0000A19XC3</stp>
        <stp>DateLastMaturity</stp>
        <tr r="BB276" s="1"/>
        <tr r="AG276" s="1"/>
      </tp>
      <tp t="e">
        <v>#REF!</v>
        <stp/>
        <stp>0</stp>
        <stp>EUR.CM_INSTRUMENT.PXE.AT0000A0DXC2</stp>
        <stp>DateLastMaturity</stp>
        <tr r="AG284" s="1"/>
        <tr r="BB284" s="1"/>
      </tp>
      <tp t="e">
        <v>#REF!</v>
        <stp/>
        <stp>0</stp>
        <stp>EUR.CM_INSTRUMENT.PXE.DE0001102333</stp>
        <stp>DateLastMaturity</stp>
        <tr r="AG170" s="1"/>
        <tr r="BB170" s="1"/>
        <tr r="BI170" s="1"/>
        <tr r="AU170" s="1"/>
      </tp>
      <tp t="e">
        <v>#REF!</v>
        <stp/>
        <stp>0</stp>
        <stp>EUR.CM_INSTRUMENT.PXE.GR0138006722</stp>
        <stp>DateLastMaturity</stp>
        <tr r="AG324" s="1"/>
        <tr r="BB324" s="1"/>
      </tp>
      <tp t="e">
        <v>#REF!</v>
        <stp/>
        <stp>0</stp>
        <stp>EUR.CM_INSTRUMENT.PXE.IT0005332413</stp>
        <stp>DateLastMaturity</stp>
        <tr r="AG27" s="1"/>
        <tr r="BI27" s="1"/>
        <tr r="AU27" s="1"/>
        <tr r="BB27" s="1"/>
      </tp>
      <tp t="e">
        <v>#REF!</v>
        <stp/>
        <stp>0</stp>
        <stp>EUR.CM_INSTRUMENT.PXE.DE0001135432</stp>
        <stp>DateLastMaturity</stp>
        <tr r="AG186" s="1"/>
        <tr r="BB186" s="1"/>
        <tr r="AU186" s="1"/>
        <tr r="BI186" s="1"/>
      </tp>
      <tp t="e">
        <v>#REF!</v>
        <stp/>
        <stp>0</stp>
        <stp>EUR.CM_INSTRUMENT.PXE.BE0000332412</stp>
        <stp>DateLastMaturity</stp>
        <tr r="BB300" s="1"/>
        <tr r="AG300" s="1"/>
        <tr r="AU300" s="1"/>
      </tp>
      <tp t="e">
        <v>#REF!</v>
        <stp/>
        <stp>0</stp>
        <stp>EUR.CM_INSTRUMENT.PXE.BE0000312216</stp>
        <stp>DateLastMaturity</stp>
        <tr r="AU292" s="1"/>
        <tr r="AG292" s="1"/>
        <tr r="BB292" s="1"/>
      </tp>
      <tp t="e">
        <v>#REF!</v>
        <stp/>
        <stp>0</stp>
        <stp>EUR.CM_INSTRUMENT.PXE.GR0133009226</stp>
        <stp>DateLastMaturity</stp>
        <tr r="AG321" s="1"/>
        <tr r="BB321" s="1"/>
      </tp>
      <tp t="e">
        <v>#REF!</v>
        <stp/>
        <stp>0</stp>
        <stp>EUR.CM_INSTRUMENT.PXE.NL0000102234</stp>
        <stp>DateLastMaturity</stp>
        <tr r="BB246" s="1"/>
        <tr r="AG246" s="1"/>
      </tp>
      <tp t="e">
        <v>#REF!</v>
        <stp/>
        <stp>0</stp>
        <stp>EUR.CM_INSTRUMENT.PXE.PTOTECOE0029</stp>
        <stp>DateLastMaturity</stp>
        <tr r="AG251" s="1"/>
        <tr r="AU251" s="1"/>
        <tr r="BI251" s="1"/>
        <tr r="BB251" s="1"/>
      </tp>
      <tp t="e">
        <v>#REF!</v>
        <stp/>
        <stp>0</stp>
        <stp>EUR.CM_INSTRUMENT.PXE.PTOTEAOE0021</stp>
        <stp>DateLastMaturity</stp>
        <tr r="AU254" s="1"/>
        <tr r="BI254" s="1"/>
        <tr r="AG254" s="1"/>
        <tr r="BB254" s="1"/>
      </tp>
      <tp t="e">
        <v>#REF!</v>
        <stp/>
        <stp>0</stp>
        <stp>EUR.CM_INSTRUMENT.PXE.PTOTEBOE0020</stp>
        <stp>DateLastMaturity</stp>
        <tr r="BB260" s="1"/>
        <tr r="BI260" s="1"/>
        <tr r="AG260" s="1"/>
        <tr r="AU260" s="1"/>
      </tp>
      <tp t="e">
        <v>#REF!</v>
        <stp/>
        <stp>0</stp>
        <stp>EUR.CM_INSTRUMENT.PXE.PTOTEMOE0027</stp>
        <stp>DateLastMaturity</stp>
        <tr r="AG250" s="1"/>
        <tr r="BI250" s="1"/>
        <tr r="AU250" s="1"/>
        <tr r="BB250" s="1"/>
      </tp>
    </main>
    <main first="marketviewexcelplugin.mkvxp">
      <tp t="e">
        <v>#REF!</v>
        <stp/>
        <stp>0</stp>
        <stp>EUR.PRICING_MAIN.PXE.IT0004922909</stp>
        <stp>MDuration</stp>
        <tr r="W7" s="5"/>
      </tp>
    </main>
    <main first="marketviewexcelplugin.mkvxp">
      <tp t="e">
        <v>#REF!</v>
        <stp/>
        <stp>0</stp>
        <stp>EUR.CM_INSTRUMENT.PXE.ES00000128P8</stp>
        <stp>DateMaturity</stp>
        <tr r="E129" s="1"/>
      </tp>
    </main>
    <main first="marketviewexcelplugin.mkvxp">
      <tp t="e">
        <v>#REF!</v>
        <stp/>
        <stp>0</stp>
        <stp>EUR.CM_INSTRUMENT.PXE.IT0004536949</stp>
        <stp>DateLastMaturity</stp>
        <tr r="AU34" s="1"/>
        <tr r="BI34" s="1"/>
        <tr r="BB34" s="1"/>
        <tr r="AG34" s="1"/>
      </tp>
      <tp t="e">
        <v>#REF!</v>
        <stp/>
        <stp>0</stp>
        <stp>EUR.CM_INSTRUMENT.PXE.BE0000333428</stp>
        <stp>DateLastMaturity</stp>
        <tr r="AG307" s="1"/>
        <tr r="AU307" s="1"/>
        <tr r="BB307" s="1"/>
      </tp>
      <tp t="e">
        <v>#REF!</v>
        <stp/>
        <stp>0</stp>
        <stp>EUR.CM_INSTRUMENT.PXE.DE0001135408</stp>
        <stp>DateLastMaturity</stp>
        <tr r="BI156" s="1"/>
        <tr r="AG156" s="1"/>
        <tr r="BB156" s="1"/>
        <tr r="AU156" s="1"/>
      </tp>
      <tp t="e">
        <v>#REF!</v>
        <stp/>
        <stp>0</stp>
        <stp>EUR.CM_INSTRUMENT.PXE.DE0001102408</stp>
        <stp>DateLastMaturity</stp>
        <tr r="BB176" s="1"/>
        <tr r="AU176" s="1"/>
        <tr r="BI176" s="1"/>
        <tr r="AG176" s="1"/>
      </tp>
      <tp t="e">
        <v>#REF!</v>
        <stp/>
        <stp>0</stp>
        <stp>EUR.CM_INSTRUMENT.PXE.IT0005107708</stp>
        <stp>DateLastMaturity</stp>
        <tr r="AG35" s="1"/>
        <tr r="AU35" s="1"/>
        <tr r="BB35" s="1"/>
        <tr r="BI35" s="1"/>
      </tp>
      <tp t="e">
        <v>#REF!</v>
        <stp/>
        <stp>0</stp>
        <stp>EUR.CM_INSTRUMENT.PXE.DE0001102309</stp>
        <stp>DateLastMaturity</stp>
        <tr r="AG166" s="1"/>
        <tr r="BI166" s="1"/>
        <tr r="AU166" s="1"/>
        <tr r="BB166" s="1"/>
      </tp>
      <tp t="e">
        <v>#REF!</v>
        <stp/>
        <stp>0</stp>
        <stp>EUR.CM_INSTRUMENT.PXE.IT0005177909</stp>
        <stp>DateLastMaturity</stp>
        <tr r="BB85" s="1"/>
        <tr r="AG85" s="1"/>
        <tr r="AU85" s="1"/>
        <tr r="BI85" s="1"/>
      </tp>
      <tp t="e">
        <v>#REF!</v>
        <stp/>
        <stp>0</stp>
        <stp>EUR.CM_INSTRUMENT.PXE.IT0004695075</stp>
        <stp>DateLastMaturity</stp>
        <tr r="BB44" s="1"/>
        <tr r="AU44" s="1"/>
        <tr r="BI44" s="1"/>
        <tr r="AG44" s="1"/>
      </tp>
      <tp t="e">
        <v>#REF!</v>
        <stp/>
        <stp>0</stp>
        <stp>EUR.CM_INSTRUMENT.PXE.NL0009086115</stp>
        <stp>DateLastMaturity</stp>
        <tr r="BB234" s="1"/>
        <tr r="AG234" s="1"/>
      </tp>
      <tp t="e">
        <v>#REF!</v>
        <stp/>
        <stp>0</stp>
        <stp>EUR.CM_INSTRUMENT.PXE.IE00B6089D15</stp>
        <stp>DateLastMaturity</stp>
        <tr r="AU263" s="1"/>
        <tr r="AG263" s="1"/>
        <tr r="BB263" s="1"/>
      </tp>
      <tp t="e">
        <v>#REF!</v>
        <stp/>
        <stp>0</stp>
        <stp>EUR.CM_INSTRUMENT.PXE.FR0000571044</stp>
        <stp>DateLastMaturity</stp>
        <tr r="AU204" s="1"/>
        <tr r="BI204" s="1"/>
        <tr r="BB204" s="1"/>
        <tr r="AG204" s="1"/>
      </tp>
      <tp t="e">
        <v>#REF!</v>
        <stp/>
        <stp>0</stp>
        <stp>EUR.CM_INSTRUMENT.PXE.ES0000012411</stp>
        <stp>DateLastMaturity</stp>
        <tr r="BB135" s="1"/>
        <tr r="BI135" s="1"/>
        <tr r="AU135" s="1"/>
        <tr r="AG135" s="1"/>
      </tp>
      <tp t="e">
        <v>#REF!</v>
        <stp/>
        <stp>0</stp>
        <stp>EUR.CM_INSTRUMENT.PXE.GR0128014710</stp>
        <stp>DateLastMaturity</stp>
        <tr r="BB317" s="1"/>
        <tr r="AG317" s="1"/>
      </tp>
      <tp t="e">
        <v>#REF!</v>
        <stp/>
        <stp>0</stp>
        <stp>EUR.CM_INSTRUMENT.PXE.IT0004513641</stp>
        <stp>DateLastMaturity</stp>
        <tr r="BI65" s="1"/>
        <tr r="AG65" s="1"/>
        <tr r="BB65" s="1"/>
        <tr r="AU65" s="1"/>
      </tp>
      <tp t="e">
        <v>#REF!</v>
        <stp/>
        <stp>0</stp>
        <stp>EUR.CM_INSTRUMENT.PXE.GR0133008210</stp>
        <stp>DateLastMaturity</stp>
        <tr r="AG320" s="1"/>
        <tr r="BB320" s="1"/>
      </tp>
      <tp t="e">
        <v>#REF!</v>
        <stp/>
        <stp>0</stp>
        <stp>EUR.CM_INSTRUMENT.PXE.IT0005090318</stp>
        <stp>DateLastMaturity</stp>
        <tr r="AG67" s="1"/>
        <tr r="BB67" s="1"/>
        <tr r="AU67" s="1"/>
        <tr r="BI67" s="1"/>
      </tp>
      <tp t="e">
        <v>#REF!</v>
        <stp/>
        <stp>0</stp>
        <stp>EUR.CM_INSTRUMENT.PXE.IT0003493258</stp>
        <stp>DateLastMaturity</stp>
        <tr r="BI24" s="1"/>
        <tr r="BB24" s="1"/>
        <tr r="AG24" s="1"/>
        <tr r="AU24" s="1"/>
      </tp>
      <tp t="e">
        <v>#REF!</v>
        <stp/>
        <stp>0</stp>
        <stp>EUR.CM_INSTRUMENT.PXE.FR0010776161</stp>
        <stp>DateLastMaturity</stp>
        <tr r="BI196" s="1"/>
        <tr r="AG196" s="1"/>
        <tr r="BB196" s="1"/>
        <tr r="AU196" s="1"/>
      </tp>
      <tp t="e">
        <v>#REF!</v>
        <stp/>
        <stp>0</stp>
        <stp>EUR.CM_INSTRUMENT.PXE.DE0001141703</stp>
        <stp>DateLastMaturity</stp>
        <tr r="AU152" s="1"/>
        <tr r="BI152" s="1"/>
        <tr r="AG152" s="1"/>
        <tr r="BB152" s="1"/>
      </tp>
      <tp t="e">
        <v>#REF!</v>
        <stp/>
        <stp>0</stp>
        <stp>EUR.CM_INSTRUMENT.PXE.GR0138005716</stp>
        <stp>DateLastMaturity</stp>
        <tr r="BB323" s="1"/>
        <tr r="AG323" s="1"/>
      </tp>
      <tp t="e">
        <v>#REF!</v>
        <stp/>
        <stp>0</stp>
        <stp>EUR.CM_INSTRUMENT.PXE.NL0010514246</stp>
        <stp>DateLastMaturity</stp>
        <tr r="AG233" s="1"/>
        <tr r="BB233" s="1"/>
      </tp>
      <tp t="e">
        <v>#REF!</v>
        <stp/>
        <stp>0</stp>
        <stp>EUR.CM_INSTRUMENT.PXE.IT0005240830</stp>
        <stp>DateLastMaturity</stp>
        <tr r="BB73" s="1"/>
        <tr r="BI73" s="1"/>
        <tr r="AG73" s="1"/>
        <tr r="AU73" s="1"/>
      </tp>
      <tp t="e">
        <v>#REF!</v>
        <stp/>
        <stp>0</stp>
        <stp>EUR.CM_INSTRUMENT.PXE.IT0004423957</stp>
        <stp>DateLastMaturity</stp>
        <tr r="BB25" s="1"/>
        <tr r="AU25" s="1"/>
        <tr r="AG25" s="1"/>
        <tr r="BI25" s="1"/>
      </tp>
      <tp t="e">
        <v>#REF!</v>
        <stp/>
        <stp>0</stp>
        <stp>EUR.CM_INSTRUMENT.PXE.PTOTENOE0018</stp>
        <stp>DateLastMaturity</stp>
        <tr r="AG249" s="1"/>
        <tr r="BB249" s="1"/>
        <tr r="AU249" s="1"/>
        <tr r="BI249" s="1"/>
      </tp>
    </main>
    <main first="marketviewexcelplugin.mkvxp">
      <tp t="e">
        <v>#REF!</v>
        <stp/>
        <stp>0</stp>
        <stp>EUR.CM_INSTRUMENT.PXE.PTOTESOE0013</stp>
        <stp>DateLastMaturity</stp>
        <tr r="BB253" s="1"/>
        <tr r="BI253" s="1"/>
        <tr r="AU253" s="1"/>
        <tr r="AG253" s="1"/>
      </tp>
      <tp t="e">
        <v>#REF!</v>
        <stp/>
        <stp>0</stp>
        <stp>EUR.CM_INSTRUMENT.PXE.PTOTETOE0012</stp>
        <stp>DateLastMaturity</stp>
        <tr r="BB257" s="1"/>
        <tr r="AG257" s="1"/>
        <tr r="BI257" s="1"/>
        <tr r="AU257" s="1"/>
      </tp>
      <tp t="e">
        <v>#REF!</v>
        <stp/>
        <stp>0</stp>
        <stp>EUR.CM_INSTRUMENT.PXE.PTOTEKOE0011</stp>
        <stp>DateLastMaturity</stp>
        <tr r="AG256" s="1"/>
        <tr r="BB256" s="1"/>
        <tr r="AU256" s="1"/>
        <tr r="BI256" s="1"/>
      </tp>
      <tp t="e">
        <v>#REF!</v>
        <stp/>
        <stp>0</stp>
        <stp>EUR.CM_INSTRUMENT.PXE.IE00B4TV0D44</stp>
        <stp>DateMaturity</stp>
        <tr r="E269" s="1"/>
      </tp>
      <tp t="e">
        <v>#REF!</v>
        <stp/>
        <stp>0</stp>
        <stp>EUR.CM_INSTRUMENT.PXE.PTOTEQOE0015</stp>
        <stp>DateLastMaturity</stp>
        <tr r="AU255" s="1"/>
        <tr r="BI255" s="1"/>
        <tr r="BB255" s="1"/>
        <tr r="AG255" s="1"/>
      </tp>
      <tp t="e">
        <v>#REF!</v>
        <stp/>
        <stp>0</stp>
        <stp>EUR.CM_INSTRUMENT.PXE.PTOTEROE0014</stp>
        <stp>DateLastMaturity</stp>
        <tr r="AG258" s="1"/>
        <tr r="BI258" s="1"/>
        <tr r="AU258" s="1"/>
        <tr r="BB258" s="1"/>
      </tp>
      <tp t="e">
        <v>#REF!</v>
        <stp/>
        <stp>0</stp>
        <stp>EUR.CM_INSTRUMENT.PXE.PTOTESOE0013</stp>
        <stp>DateFirstSettlement</stp>
        <tr r="H253" s="1"/>
      </tp>
      <tp t="e">
        <v>#REF!</v>
        <stp/>
        <stp>0</stp>
        <stp>EUR.CM_INSTRUMENT.PXE.IE00B6089D15</stp>
        <stp>DateFirstSettlement</stp>
        <tr r="H263" s="1"/>
      </tp>
      <tp t="e">
        <v>#REF!</v>
        <stp/>
        <stp>0</stp>
        <stp>EUR.PRICING_MAIN.PXE.IT0004716319</stp>
        <stp>MDuration</stp>
        <tr r="W6" s="5"/>
      </tp>
    </main>
    <main first="marketviewexcelplugin.mkvxp">
      <tp t="e">
        <v>#REF!</v>
        <stp/>
        <stp>0</stp>
        <stp>EUR.CM_INSTRUMENT.PXE.IE00B6X95T99</stp>
        <stp>DateMaturity</stp>
        <tr r="E268" s="1"/>
      </tp>
      <tp t="e">
        <v>#REF!</v>
        <stp/>
        <stp>0</stp>
        <stp>EUR.CM_INSTRUMENT.PXE.ES00000128Q6</stp>
        <stp>DateMaturity</stp>
        <tr r="E136" s="1"/>
      </tp>
      <tp t="e">
        <v>#REF!</v>
        <stp/>
        <stp>0</stp>
        <stp>EUR.CM_INSTRUMENT.PXE.IE00BV8C9186</stp>
        <stp>DateLastMaturity</stp>
        <tr r="AU272" s="1"/>
        <tr r="AG272" s="1"/>
        <tr r="BB272" s="1"/>
      </tp>
      <tp t="e">
        <v>#REF!</v>
        <stp/>
        <stp>0</stp>
        <stp>EUR.CM_INSTRUMENT.PXE.ES00000123Q7</stp>
        <stp>DateMaturity</stp>
        <tr r="E102" s="1"/>
      </tp>
      <tp t="e">
        <v>#REF!</v>
        <stp/>
        <stp>0</stp>
        <stp>EUR.CM_INSTRUMENT.PXE.IT0004532559</stp>
        <stp>DateLastMaturity</stp>
        <tr r="BB88" s="1"/>
        <tr r="BI88" s="1"/>
        <tr r="AG88" s="1"/>
        <tr r="AU88" s="1"/>
      </tp>
      <tp t="e">
        <v>#REF!</v>
        <stp/>
        <stp>0</stp>
        <stp>EUR.CM_INSTRUMENT.PXE.IT0004923998</stp>
        <stp>DateLastMaturity</stp>
        <tr r="BI89" s="1"/>
        <tr r="AU89" s="1"/>
        <tr r="AG89" s="1"/>
        <tr r="BB89" s="1"/>
      </tp>
      <tp t="e">
        <v>#REF!</v>
        <stp/>
        <stp>0</stp>
        <stp>EUR.CM_INSTRUMENT.PXE.IT0005217929</stp>
        <stp>DateLastMaturity</stp>
        <tr r="AU31" s="1"/>
        <tr r="BI31" s="1"/>
        <tr r="BB31" s="1"/>
        <tr r="AG31" s="1"/>
      </tp>
      <tp t="e">
        <v>#REF!</v>
        <stp/>
        <stp>0</stp>
        <stp>EUR.CM_INSTRUMENT.PXE.GR0138014809</stp>
        <stp>DateLastMaturity</stp>
        <tr r="BB332" s="1"/>
        <tr r="AG332" s="1"/>
      </tp>
      <tp t="e">
        <v>#REF!</v>
        <stp/>
        <stp>0</stp>
        <stp>EUR.CM_INSTRUMENT.PXE.FR0011962398</stp>
        <stp>DateLastMaturity</stp>
        <tr r="BB211" s="1"/>
        <tr r="AG211" s="1"/>
        <tr r="AU211" s="1"/>
        <tr r="BI211" s="1"/>
      </tp>
      <tp t="e">
        <v>#REF!</v>
        <stp/>
        <stp>0</stp>
        <stp>EUR.CM_INSTRUMENT.PXE.IE00BJ38CQ36</stp>
        <stp>DateLastMaturity</stp>
        <tr r="AG266" s="1"/>
        <tr r="AU266" s="1"/>
        <tr r="BB266" s="1"/>
      </tp>
      <tp t="e">
        <v>#REF!</v>
        <stp/>
        <stp>0</stp>
        <stp>EUR.CM_INSTRUMENT.PXE.IT0005282527</stp>
        <stp>DateLastMaturity</stp>
        <tr r="AU63" s="1"/>
        <tr r="AG63" s="1"/>
        <tr r="BB63" s="1"/>
        <tr r="BI63" s="1"/>
      </tp>
      <tp t="e">
        <v>#REF!</v>
        <stp/>
        <stp>0</stp>
        <stp>EUR.CM_INSTRUMENT.PXE.IT0003644769</stp>
        <stp>DateLastMaturity</stp>
        <tr r="BI33" s="1"/>
        <tr r="AU33" s="1"/>
        <tr r="AG33" s="1"/>
        <tr r="BB33" s="1"/>
      </tp>
      <tp t="e">
        <v>#REF!</v>
        <stp/>
        <stp>0</stp>
        <stp>EUR.CM_INSTRUMENT.PXE.FR0012557957</stp>
        <stp>DateLastMaturity</stp>
        <tr r="AG200" s="1"/>
        <tr r="BI200" s="1"/>
        <tr r="AU200" s="1"/>
        <tr r="BB200" s="1"/>
      </tp>
      <tp t="e">
        <v>#REF!</v>
        <stp/>
        <stp>0</stp>
        <stp>EUR.CM_INSTRUMENT.PXE.IT0005245326</stp>
        <stp>DateLastMaturity</stp>
        <tr r="AU14" s="1"/>
        <tr r="AG14" s="1"/>
        <tr r="BI14" s="1"/>
        <tr r="BB14" s="1"/>
      </tp>
      <tp t="e">
        <v>#REF!</v>
        <stp/>
        <stp>0</stp>
        <stp>EUR.CM_INSTRUMENT.PXE.BE0000304130</stp>
        <stp>DateLastMaturity</stp>
        <tr r="AU308" s="1"/>
        <tr r="BB308" s="1"/>
        <tr r="AG308" s="1"/>
      </tp>
      <tp t="e">
        <v>#REF!</v>
        <stp/>
        <stp>0</stp>
        <stp>EUR.CM_INSTRUMENT.PXE.IT0005323032</stp>
        <stp>DateLastMaturity</stp>
        <tr r="BI76" s="1"/>
        <tr r="AG76" s="1"/>
        <tr r="BB76" s="1"/>
        <tr r="AU76" s="1"/>
      </tp>
      <tp t="e">
        <v>#REF!</v>
        <stp/>
        <stp>0</stp>
        <stp>EUR.CM_INSTRUMENT.PXE.AT0000A0N9A0</stp>
        <stp>DateLastMaturity</stp>
        <tr r="AG279" s="1"/>
        <tr r="BB279" s="1"/>
      </tp>
      <tp t="e">
        <v>#REF!</v>
        <stp/>
        <stp>0</stp>
        <stp>EUR.CM_INSTRUMENT.PXE.IT0005028003</stp>
        <stp>DateLastMaturity</stp>
        <tr r="BI46" s="1"/>
        <tr r="BB46" s="1"/>
        <tr r="AU46" s="1"/>
        <tr r="AG46" s="1"/>
      </tp>
      <tp t="e">
        <v>#REF!</v>
        <stp/>
        <stp>0</stp>
        <stp>EUR.CM_INSTRUMENT.PXE.NL0009712470</stp>
        <stp>DateLastMaturity</stp>
        <tr r="AG237" s="1"/>
        <tr r="BB237" s="1"/>
      </tp>
      <tp t="e">
        <v>#REF!</v>
        <stp/>
        <stp>0</stp>
        <stp>EUR.CM_INSTRUMENT.PXE.IT0004759673</stp>
        <stp>DateLastMaturity</stp>
        <tr r="BI47" s="1"/>
        <tr r="BB47" s="1"/>
        <tr r="AG47" s="1"/>
        <tr r="AU47" s="1"/>
      </tp>
      <tp t="e">
        <v>#REF!</v>
        <stp/>
        <stp>0</stp>
        <stp>EUR.CM_INSTRUMENT.PXE.IT0001174611</stp>
        <stp>DateLastMaturity</stp>
        <tr r="AG75" s="1"/>
        <tr r="AU75" s="1"/>
        <tr r="BI75" s="1"/>
        <tr r="BB75" s="1"/>
      </tp>
      <tp t="e">
        <v>#REF!</v>
        <stp/>
        <stp>0</stp>
        <stp>EUR.CM_INSTRUMENT.PXE.FR0000571150</stp>
        <stp>DateLastMaturity</stp>
        <tr r="AG213" s="1"/>
        <tr r="BB213" s="1"/>
        <tr r="AU213" s="1"/>
        <tr r="BI213" s="1"/>
      </tp>
      <tp t="e">
        <v>#REF!</v>
        <stp/>
        <stp>0</stp>
        <stp>EUR.CM_INSTRUMENT.PXE.BE0000334434</stp>
        <stp>DateLastMaturity</stp>
        <tr r="AU301" s="1"/>
        <tr r="BB301" s="1"/>
        <tr r="AG301" s="1"/>
      </tp>
      <tp t="e">
        <v>#REF!</v>
        <stp/>
        <stp>0</stp>
        <stp>EUR.CM_INSTRUMENT.PXE.DE0001102317</stp>
        <stp>DateLastMaturity</stp>
        <tr r="BI167" s="1"/>
        <tr r="AG167" s="1"/>
        <tr r="BB167" s="1"/>
        <tr r="AU167" s="1"/>
      </tp>
      <tp t="e">
        <v>#REF!</v>
        <stp/>
        <stp>0</stp>
        <stp>EUR.CM_INSTRUMENT.PXE.FR0010854182</stp>
        <stp>DateLastMaturity</stp>
        <tr r="AG199" s="1"/>
        <tr r="BI199" s="1"/>
        <tr r="BB199" s="1"/>
        <tr r="AU199" s="1"/>
      </tp>
      <tp t="e">
        <v>#REF!</v>
        <stp/>
        <stp>0</stp>
        <stp>EUR.CM_INSTRUMENT.PXE.NL0000102317</stp>
        <stp>DateLastMaturity</stp>
        <tr r="AG244" s="1"/>
        <tr r="BB244" s="1"/>
      </tp>
      <tp t="e">
        <v>#REF!</v>
        <stp/>
        <stp>0</stp>
        <stp>EUR.CM_INSTRUMENT.PXE.IT0005137614</stp>
        <stp>DateLastMaturity</stp>
        <tr r="AG98" s="1"/>
      </tp>
      <tp t="e">
        <v>#REF!</v>
        <stp/>
        <stp>0</stp>
        <stp>EUR.CM_INSTRUMENT.PXE.IT0005030504</stp>
        <stp>DateLastMaturity</stp>
        <tr r="AG29" s="1"/>
        <tr r="BB29" s="1"/>
        <tr r="AU29" s="1"/>
        <tr r="BI29" s="1"/>
      </tp>
      <tp t="e">
        <v>#REF!</v>
        <stp/>
        <stp>0</stp>
        <stp>EUR.CM_INSTRUMENT.PXE.BE0000324336</stp>
        <stp>DateLastMaturity</stp>
        <tr r="BB302" s="1"/>
        <tr r="AG302" s="1"/>
        <tr r="AU302" s="1"/>
      </tp>
      <tp t="e">
        <v>#REF!</v>
        <stp/>
        <stp>0</stp>
        <stp>EUR.CM_INSTRUMENT.PXE.GR0128013704</stp>
        <stp>DateLastMaturity</stp>
        <tr r="AG316" s="1"/>
        <tr r="BB316" s="1"/>
      </tp>
      <tp t="e">
        <v>#REF!</v>
        <stp/>
        <stp>0</stp>
        <stp>EUR.CM_INSTRUMENT.PXE.IT0003535157</stp>
        <stp>DateLastMaturity</stp>
        <tr r="AU84" s="1"/>
        <tr r="BI84" s="1"/>
        <tr r="BB84" s="1"/>
        <tr r="AG84" s="1"/>
      </tp>
      <tp t="e">
        <v>#REF!</v>
        <stp/>
        <stp>0</stp>
        <stp>EUR.CM_INSTRUMENT.PXE.DE0001141711</stp>
        <stp>DateLastMaturity</stp>
        <tr r="BI155" s="1"/>
        <tr r="BB155" s="1"/>
        <tr r="AU155" s="1"/>
        <tr r="AG155" s="1"/>
      </tp>
      <tp t="e">
        <v>#REF!</v>
        <stp/>
        <stp>0</stp>
        <stp>EUR.CM_INSTRUMENT.PXE.FR0011523257</stp>
        <stp>DateLastMaturity</stp>
        <tr r="BI193" s="1"/>
        <tr r="AG193" s="1"/>
        <tr r="AU193" s="1"/>
        <tr r="BB193" s="1"/>
      </tp>
      <tp t="e">
        <v>#REF!</v>
        <stp/>
        <stp>0</stp>
        <stp>EUR.CM_INSTRUMENT.PXE.DE0001135416</stp>
        <stp>DateLastMaturity</stp>
        <tr r="BB157" s="1"/>
        <tr r="BI157" s="1"/>
        <tr r="AG157" s="1"/>
        <tr r="AU157" s="1"/>
      </tp>
      <tp t="e">
        <v>#REF!</v>
        <stp/>
        <stp>0</stp>
        <stp>EUR.CM_INSTRUMENT.PXE.GR0133007204</stp>
        <stp>DateLastMaturity</stp>
        <tr r="BB319" s="1"/>
        <tr r="AG319" s="1"/>
      </tp>
      <tp t="e">
        <v>#REF!</v>
        <stp/>
        <stp>0</stp>
        <stp>EUR.CM_INSTRUMENT.PXE.IT0003256820</stp>
        <stp>DateLastMaturity</stp>
        <tr r="BB82" s="1"/>
        <tr r="AU82" s="1"/>
        <tr r="BI82" s="1"/>
        <tr r="AG82" s="1"/>
      </tp>
      <tp t="e">
        <v>#REF!</v>
        <stp/>
        <stp>0</stp>
        <stp>EUR.CM_INSTRUMENT.PXE.IT0005252520</stp>
        <stp>DateLastMaturity</stp>
        <tr r="AG101" s="1"/>
      </tp>
      <tp t="e">
        <v>#REF!</v>
        <stp/>
        <stp>0</stp>
        <stp>EUR.CM_INSTRUMENT.PXE.PTOTE5OE0007</stp>
        <stp>DateLastMaturity</stp>
        <tr r="AG259" s="1"/>
        <tr r="BI259" s="1"/>
        <tr r="AU259" s="1"/>
        <tr r="BB259" s="1"/>
      </tp>
      <tp t="e">
        <v>#REF!</v>
        <stp/>
        <stp>0</stp>
        <stp>EUR.CM_INSTRUMENT.PXE.PTOTEYOE0007</stp>
        <stp>DateLastMaturity</stp>
        <tr r="AU252" s="1"/>
        <tr r="AG252" s="1"/>
        <tr r="BI252" s="1"/>
        <tr r="BB252" s="1"/>
      </tp>
    </main>
    <main first="marketviewexcelplugin.mkvxp">
      <tp t="e">
        <v>#REF!</v>
        <stp/>
        <stp>0</stp>
        <stp>EUR.CM_INSTRUMENT.PXE.AT0000A0VRQ6</stp>
        <stp>DateFirstSettlement</stp>
        <tr r="H289" s="1"/>
      </tp>
    </main>
    <main first="marketviewexcelplugin.mkvxp">
      <tp t="e">
        <v>#REF!</v>
        <stp/>
        <stp>0</stp>
        <stp>EUR.CM_INSTRUMENT.PXE.AT0000A0VRF9</stp>
        <stp>DateFirstSettlement</stp>
        <tr r="H275" s="1"/>
      </tp>
    </main>
    <main first="marketviewexcelplugin.mkvxp">
      <tp t="e">
        <v>#REF!</v>
        <stp/>
        <stp>0</stp>
        <stp>EUR.PRICING_MAIN.PXE.IT0005218968</stp>
        <stp>MDuration</stp>
        <tr r="W13" s="5"/>
      </tp>
      <tp t="e">
        <v>#REF!</v>
        <stp/>
        <stp>0</stp>
        <stp>EUR.CM_INSTRUMENT.PXE.PTOTEROE0014</stp>
        <stp>DateFirstSettlement</stp>
        <tr r="H258" s="1"/>
      </tp>
      <tp t="e">
        <v>#REF!</v>
        <stp/>
        <stp>0</stp>
        <stp>EUR.PRICING_MAIN.PXE.IT0005009839</stp>
        <stp>MDuration</stp>
        <tr r="W8" s="5"/>
      </tp>
      <tp t="e">
        <v>#REF!</v>
        <stp/>
        <stp>0</stp>
        <stp>EUR.PRICING_MAIN.PXE.IT0005311508</stp>
        <stp>MDuration</stp>
        <tr r="W15" s="5"/>
      </tp>
    </main>
    <main first="bloomberg.rtd">
      <tp>
        <v>80</v>
        <stp/>
        <stp>##V3_BDPV12</stp>
        <stp>IT0005056541 Corp</stp>
        <stp>FLT_SPREAD</stp>
        <stp>[Mkt&amp;Position.xlsm]CCT!R9C5</stp>
        <tr r="E9" s="5"/>
      </tp>
    </main>
    <main first="marketviewexcelplugin.mkvxp">
      <tp t="e">
        <v>#REF!</v>
        <stp/>
        <stp>0</stp>
        <stp>EUR.CM_INSTRUMENT.PXE.FR0011708080</stp>
        <stp>DateLastMaturity</stp>
        <tr r="BB195" s="1"/>
        <tr r="AG195" s="1"/>
        <tr r="BI195" s="1"/>
        <tr r="AU195" s="1"/>
      </tp>
    </main>
    <main first="bloomberg.rtd">
      <tp t="s">
        <v>11/15/2018</v>
        <stp/>
        <stp>##V3_BDPV12</stp>
        <stp>IT0005009839 Corp</stp>
        <stp>NXT_CPN_DT</stp>
        <stp>[Mkt&amp;Position.xlsm]CCT!R8C25</stp>
        <tr r="Y8" s="5"/>
      </tp>
      <tp t="s">
        <v>6/25/2018</v>
        <stp/>
        <stp>##V3_BDPV12</stp>
        <stp>IT0005185456 Corp</stp>
        <stp>T_PLUS_1_SETTLE_DT</stp>
        <stp>[Mkt&amp;Position.xlsm]CCT!R1C26</stp>
        <tr r="Z1" s="5"/>
      </tp>
    </main>
    <main first="marketviewexcelplugin.mkvxp">
      <tp t="e">
        <v>#REF!</v>
        <stp/>
        <stp>0</stp>
        <stp>EUR.CM_INSTRUMENT.PXE.ES00000121S7</stp>
        <stp>Desc</stp>
        <tr r="K139" s="1"/>
      </tp>
      <tp t="e">
        <v>#REF!</v>
        <stp/>
        <stp>0</stp>
        <stp>EUR.CM_INSTRUMENT.PXE.NL0010721999</stp>
        <stp>DateLastMaturity</stp>
        <tr r="AG248" s="1"/>
        <tr r="BB248" s="1"/>
      </tp>
    </main>
    <main first="bloomberg.rtd">
      <tp t="s">
        <v>SPGB 1.4 04/30/28</v>
        <stp/>
        <stp>##V3_BDPV12</stp>
        <stp>ES0000012B39 Corp</stp>
        <stp>security des</stp>
        <stp>[Mkt&amp;Position.xlsm]POSITION!R4C3</stp>
        <tr r="C4" s="2"/>
      </tp>
    </main>
    <main first="marketviewexcelplugin.mkvxp">
      <tp t="e">
        <v>#REF!</v>
        <stp/>
        <stp>0</stp>
        <stp>EUR.CM_INSTRUMENT.PXE.FR0011883966</stp>
        <stp>DateLastMaturity</stp>
        <tr r="AG221" s="1"/>
        <tr r="BI221" s="1"/>
        <tr r="AU221" s="1"/>
        <tr r="BB221" s="1"/>
      </tp>
    </main>
    <main first="marketviewexcelplugin.mkvxp">
      <tp t="e">
        <v>#REF!</v>
        <stp/>
        <stp>0</stp>
        <stp>EUR.CM_INSTRUMENT.PXE.FR0010604983</stp>
        <stp>DateLastMaturity</stp>
        <tr r="BB190" s="1"/>
        <tr r="AG190" s="1"/>
        <tr r="BI190" s="1"/>
        <tr r="AU190" s="1"/>
      </tp>
      <tp t="e">
        <v>#REF!</v>
        <stp/>
        <stp>0</stp>
        <stp>EUR.CM_INSTRUMENT.PXE.FR0011993179</stp>
        <stp>DateLastMaturity</stp>
        <tr r="AG198" s="1"/>
        <tr r="BB198" s="1"/>
        <tr r="AU198" s="1"/>
        <tr r="BI198" s="1"/>
      </tp>
      <tp t="e">
        <v>#REF!</v>
        <stp/>
        <stp>0</stp>
        <stp>EUR.CM_INSTRUMENT.PXE.IT0004957574</stp>
        <stp>DateLastMaturity</stp>
        <tr r="BB22" s="1"/>
        <tr r="AU22" s="1"/>
        <tr r="BI22" s="1"/>
        <tr r="AG22" s="1"/>
      </tp>
      <tp t="e">
        <v>#REF!</v>
        <stp/>
        <stp>0</stp>
        <stp>EUR.CM_INSTRUMENT.PXE.FR0010773192</stp>
        <stp>DateLastMaturity</stp>
        <tr r="AU227" s="1"/>
        <tr r="BB227" s="1"/>
        <tr r="BI227" s="1"/>
        <tr r="AG227" s="1"/>
      </tp>
    </main>
    <main first="marketviewexcelplugin.mkvxp">
      <tp t="e">
        <v>#REF!</v>
        <stp/>
        <stp>0</stp>
        <stp>EUR.PRICING_MAIN.PXE.IT0005137614</stp>
        <stp>MDuration</stp>
        <tr r="W11" s="5"/>
      </tp>
    </main>
    <main first="marketviewexcelplugin.mkvxp">
      <tp t="e">
        <v>#REF!</v>
        <stp/>
        <stp>0</stp>
        <stp>EUR.CM_INSTRUMENT.PXE.ES00000128P8</stp>
        <stp>Desc</stp>
        <tr r="K129" s="1"/>
      </tp>
      <tp t="e">
        <v>#REF!</v>
        <stp/>
        <stp>0</stp>
        <stp>EUR.CM_INSTRUMENT.PXE.FR0000571085</stp>
        <stp>DateLastMaturity</stp>
        <tr r="BB207" s="1"/>
        <tr r="BI207" s="1"/>
        <tr r="AG207" s="1"/>
        <tr r="AU207" s="1"/>
      </tp>
      <tp t="e">
        <v>#REF!</v>
        <stp/>
        <stp>0</stp>
        <stp>EUR.CM_INSTRUMENT.PXE.IT0004907843</stp>
        <stp>DateLastMaturity</stp>
        <tr r="AU19" s="1"/>
        <tr r="BI19" s="1"/>
        <tr r="BB19" s="1"/>
        <tr r="AG19" s="1"/>
      </tp>
      <tp t="e">
        <v>#REF!</v>
        <stp/>
        <stp>0</stp>
        <stp>EUR.CM_INSTRUMENT.PXE.FR0010870956</stp>
        <stp>DateLastMaturity</stp>
        <tr r="BB230" s="1"/>
        <tr r="AU230" s="1"/>
        <tr r="AG230" s="1"/>
        <tr r="BI230" s="1"/>
      </tp>
    </main>
    <main first="marketviewexcelplugin.mkvxp">
      <tp t="e">
        <v>#REF!</v>
        <stp/>
        <stp>0</stp>
        <stp>EUR.CM_INSTRUMENT.PXE.IE00B4TV0D44</stp>
        <stp>Desc</stp>
        <tr r="K269" s="1"/>
      </tp>
    </main>
    <main first="marketviewexcelplugin.mkvxp">
      <tp t="e">
        <v>#REF!</v>
        <stp/>
        <stp>0</stp>
        <stp>EUR.PRICING_MAIN.PXE.IT0005056541</stp>
        <stp>MDuration</stp>
        <tr r="W9" s="5"/>
      </tp>
    </main>
    <main first="marketviewexcelplugin.mkvxp">
      <tp t="e">
        <v>#REF!</v>
        <stp/>
        <stp>0</stp>
        <stp>EUR.CM_INSTRUMENT.PXE.ES00000123Q7</stp>
        <stp>Desc</stp>
        <tr r="K102" s="1"/>
      </tp>
      <tp t="e">
        <v>#REF!</v>
        <stp/>
        <stp>0</stp>
        <stp>EUR.CM_INSTRUMENT.PXE.ES00000128Q6</stp>
        <stp>Desc</stp>
        <tr r="K136" s="1"/>
      </tp>
      <tp t="e">
        <v>#REF!</v>
        <stp/>
        <stp>0</stp>
        <stp>EUR.CM_INSTRUMENT.PXE.IE00B6X95T99</stp>
        <stp>Desc</stp>
        <tr r="K268" s="1"/>
      </tp>
    </main>
    <main first="bloomberg.rtd">
      <tp>
        <v>180</v>
        <stp/>
        <stp>##V3_BDPV12</stp>
        <stp>IT0004922909 Corp</stp>
        <stp>FLT_SPREAD</stp>
        <stp>[Mkt&amp;Position.xlsm]CCT!R7C5</stp>
        <tr r="E7" s="5"/>
      </tp>
    </main>
    <main first="marketviewexcelplugin.mkvxp">
      <tp t="e">
        <v>#REF!</v>
        <stp/>
        <stp>0</stp>
        <stp>EUR.CM_INSTRUMENT.PXE.IT0004801541</stp>
        <stp>DateLastMaturity</stp>
        <tr r="AG51" s="1"/>
        <tr r="BI51" s="1"/>
        <tr r="BB51" s="1"/>
        <tr r="AU51" s="1"/>
      </tp>
      <tp t="e">
        <v>#REF!</v>
        <stp/>
        <stp>0</stp>
        <stp>EUR.CM_INSTRUMENT.PXE.IT0003934657</stp>
        <stp>DateLastMaturity</stp>
        <tr r="AG86" s="1"/>
        <tr r="AU86" s="1"/>
        <tr r="BI86" s="1"/>
        <tr r="BB86" s="1"/>
      </tp>
      <tp t="e">
        <v>#REF!</v>
        <stp/>
        <stp>0</stp>
        <stp>EUR.CM_INSTRUMENT.PXE.FR0010949651</stp>
        <stp>DateLastMaturity</stp>
        <tr r="AU201" s="1"/>
        <tr r="AG201" s="1"/>
        <tr r="BB201" s="1"/>
        <tr r="BI201" s="1"/>
      </tp>
    </main>
    <main first="marketviewexcelplugin.mkvxp">
      <tp t="e">
        <v>#REF!</v>
        <stp/>
        <stp>0</stp>
        <stp>EUR.PRICING_MAIN.PXE.IT0005252520</stp>
        <stp>MDuration</stp>
        <tr r="W14" s="5"/>
      </tp>
    </main>
    <main first="marketviewexcelplugin.mkvxp">
      <tp t="e">
        <v>#REF!</v>
        <stp/>
        <stp>0</stp>
        <stp>EUR.CM_INSTRUMENT.PXE.ES00000127Z9</stp>
        <stp>DateMaturity</stp>
        <tr r="E126" s="1"/>
      </tp>
    </main>
    <main first="bloomberg.rtd">
      <tp t="s">
        <v>BTPS 3 1/2 06/01/18</v>
        <stp/>
        <stp>##V3_BDPV12</stp>
        <stp>IT0004907843 Corp</stp>
        <stp>security des</stp>
        <stp>[Mkt&amp;Position.xlsm]POSITION!R8C3</stp>
        <tr r="C8" s="2"/>
      </tp>
    </main>
    <main first="marketviewexcelplugin.mkvxp">
      <tp t="e">
        <v>#REF!</v>
        <stp/>
        <stp>0</stp>
        <stp>EUR.CM_INSTRUMENT.PXE.ES00000126Z1</stp>
        <stp>DateMaturity</stp>
        <tr r="E123" s="1"/>
      </tp>
      <tp t="e">
        <v>#REF!</v>
        <stp/>
        <stp>0</stp>
        <stp>EUR.CM_INSTRUMENT.PXE.ES00000124V5</stp>
        <stp>Desc</stp>
        <tr r="K107" s="1"/>
      </tp>
    </main>
    <main first="marketviewexcelplugin.mkvxp">
      <tp t="e">
        <v>#REF!</v>
        <stp/>
        <stp>0</stp>
        <stp>EUR.CM_INSTRUMENT.PXE.IT0004889033</stp>
        <stp>DateLastMaturity</stp>
        <tr r="BB77" s="1"/>
        <tr r="AG77" s="1"/>
        <tr r="AU77" s="1"/>
        <tr r="BI77" s="1"/>
      </tp>
      <tp t="e">
        <v>#REF!</v>
        <stp/>
        <stp>0</stp>
        <stp>EUR.CM_INSTRUMENT.PXE.IT0004898034</stp>
        <stp>DateLastMaturity</stp>
        <tr r="AU56" s="1"/>
        <tr r="BI56" s="1"/>
        <tr r="BB56" s="1"/>
        <tr r="AG56" s="1"/>
      </tp>
      <tp t="e">
        <v>#REF!</v>
        <stp/>
        <stp>0</stp>
        <stp>EUR.CM_INSTRUMENT.PXE.FR0011317783</stp>
        <stp>DateLastMaturity</stp>
        <tr r="AU219" s="1"/>
        <tr r="BB219" s="1"/>
        <tr r="AG219" s="1"/>
        <tr r="BI219" s="1"/>
      </tp>
      <tp t="e">
        <v>#REF!</v>
        <stp/>
        <stp>0</stp>
        <stp>EUR.CM_INSTRUMENT.PXE.FR0011337880</stp>
        <stp>DateLastMaturity</stp>
        <tr r="BB206" s="1"/>
        <tr r="AG206" s="1"/>
        <tr r="BI206" s="1"/>
        <tr r="AU206" s="1"/>
      </tp>
      <tp t="e">
        <v>#REF!</v>
        <stp/>
        <stp>0</stp>
        <stp>EUR.CM_INSTRUMENT.PXE.IT0005216491</stp>
        <stp>DateLastMaturity</stp>
        <tr r="AG45" s="1"/>
        <tr r="BB45" s="1"/>
        <tr r="AU45" s="1"/>
        <tr r="BI45" s="1"/>
      </tp>
    </main>
    <main first="marketviewexcelplugin.mkvxp">
      <tp t="e">
        <v>#REF!</v>
        <stp/>
        <stp>0</stp>
        <stp>EUR.CM_INSTRUMENT.PXE.IT0005248395</stp>
        <stp>DateLastMaturity</stp>
        <tr r="BB17" s="1"/>
        <tr r="AG17" s="1"/>
        <tr r="AU17" s="1"/>
        <tr r="BI17" s="1"/>
      </tp>
      <tp t="e">
        <v>#REF!</v>
        <stp/>
        <stp>0</stp>
        <stp>EUR.CM_INSTRUMENT.PXE.IT0005217390</stp>
        <stp>DateLastMaturity</stp>
        <tr r="BI92" s="1"/>
        <tr r="BB92" s="1"/>
        <tr r="AG92" s="1"/>
        <tr r="AU92" s="1"/>
      </tp>
      <tp t="e">
        <v>#REF!</v>
        <stp/>
        <stp>0</stp>
        <stp>EUR.CM_INSTRUMENT.PXE.IT0004273493</stp>
        <stp>DateLastMaturity</stp>
        <tr r="AU15" s="1"/>
        <tr r="BI15" s="1"/>
        <tr r="AG15" s="1"/>
        <tr r="BB15" s="1"/>
      </tp>
      <tp t="e">
        <v>#REF!</v>
        <stp/>
        <stp>0</stp>
        <stp>EUR.CM_INSTRUMENT.PXE.IT0004848831</stp>
        <stp>DateLastMaturity</stp>
        <tr r="BI53" s="1"/>
        <tr r="AG53" s="1"/>
        <tr r="BB53" s="1"/>
        <tr r="AU53" s="1"/>
      </tp>
      <tp t="e">
        <v>#REF!</v>
        <stp/>
        <stp>0</stp>
        <stp>EUR.CM_INSTRUMENT.PXE.FR0010916924</stp>
        <stp>DateLastMaturity</stp>
        <tr r="BI215" s="1"/>
        <tr r="BB215" s="1"/>
        <tr r="AU215" s="1"/>
        <tr r="AG215" s="1"/>
      </tp>
    </main>
    <main first="marketviewexcelplugin.mkvxp">
      <tp t="e">
        <v>#REF!</v>
        <stp/>
        <stp>0</stp>
        <stp>EUR.CM_INSTRUMENT.BONDVISION.IE00BV8C9186</stp>
        <stp>DateSettl</stp>
        <tr r="J272" s="1"/>
      </tp>
      <tp t="e">
        <v>#REF!</v>
        <stp/>
        <stp>0</stp>
        <stp>EUR.CM_INSTRUMENT.PXE.PTOTEYOE0007</stp>
        <stp>DateFirstSettlement</stp>
        <tr r="H252" s="1"/>
      </tp>
    </main>
    <main first="marketviewexcelplugin.mkvxp">
      <tp t="e">
        <v>#REF!</v>
        <stp/>
        <stp>0</stp>
        <stp>EUR.CM_INSTRUMENT.PXE.IE00B4S3JD47</stp>
        <stp>Desc</stp>
        <tr r="K267" s="1"/>
      </tp>
      <tp t="e">
        <v>#REF!</v>
        <stp/>
        <stp>0</stp>
        <stp>EUR.CM_INSTRUMENT.PXE.ES00000124W3</stp>
        <stp>Desc</stp>
        <tr r="K121" s="1"/>
      </tp>
      <tp t="e">
        <v>#REF!</v>
        <stp/>
        <stp>0</stp>
        <stp>EUR.CM_INSTRUMENT.PXE.NL0010881827</stp>
        <stp>DateLastMaturity</stp>
        <tr r="BB235" s="1"/>
        <tr r="AG235" s="1"/>
      </tp>
      <tp t="e">
        <v>#REF!</v>
        <stp/>
        <stp>0</stp>
        <stp>EUR.CM_INSTRUMENT.PXE.BE0000320292</stp>
        <stp>DateLastMaturity</stp>
        <tr r="AG309" s="1"/>
        <tr r="AU309" s="1"/>
        <tr r="BB309" s="1"/>
      </tp>
      <tp t="e">
        <v>#REF!</v>
        <stp/>
        <stp>0</stp>
        <stp>EUR.CM_INSTRUMENT.PXE.IT0005244782</stp>
        <stp>DateLastMaturity</stp>
        <tr r="BI48" s="1"/>
        <tr r="BB48" s="1"/>
        <tr r="AG48" s="1"/>
        <tr r="AU48" s="1"/>
      </tp>
    </main>
    <main first="bloomberg.rtd">
      <tp t="s">
        <v>#N/A Field Not Applicable</v>
        <stp/>
        <stp>##V3_BDPV12</stp>
        <stp>IT0004716319 Corp</stp>
        <stp>NXT_CPN_DT</stp>
        <stp>[Mkt&amp;Position.xlsm]CCT!R6C25</stp>
        <tr r="Y6" s="5"/>
      </tp>
    </main>
    <main first="marketviewexcelplugin.mkvxp">
      <tp t="e">
        <v>#REF!</v>
        <stp/>
        <stp>0</stp>
        <stp>EUR.CM_INSTRUMENT.PXE.IT0005221285</stp>
        <stp>DateLastMaturity</stp>
        <tr r="BI23" s="1"/>
        <tr r="AU23" s="1"/>
        <tr r="AG23" s="1"/>
        <tr r="BB23" s="1"/>
      </tp>
    </main>
    <main first="marketviewexcelplugin.mkvxp">
      <tp t="e">
        <v>#REF!</v>
        <stp/>
        <stp>0</stp>
        <stp>EUR.CM_INSTRUMENT.PXE.AT0000A19XC3</stp>
        <stp>DateFirstSettlement</stp>
        <tr r="H276" s="1"/>
      </tp>
      <tp t="e">
        <v>#REF!</v>
        <stp/>
        <stp>0</stp>
        <stp>EUR.CM_INSTRUMENT.PXE.AT0000A0DXC2</stp>
        <stp>DateFirstSettlement</stp>
        <tr r="H284" s="1"/>
      </tp>
    </main>
    <main first="marketviewexcelplugin.mkvxp">
      <tp t="e">
        <v>#REF!</v>
        <stp/>
        <stp>0</stp>
        <stp>EUR.PRICING_MAIN.PXE.IT0005104473</stp>
        <stp>MDuration</stp>
        <tr r="W10" s="5"/>
      </tp>
    </main>
    <main first="marketviewexcelplugin.mkvxp">
      <tp t="e">
        <v>#REF!</v>
        <stp/>
        <stp>0</stp>
        <stp>EUR.CM_INSTRUMENT.PXE.IE00B60Z6194</stp>
        <stp>DateLastMaturity</stp>
        <tr r="AU265" s="1"/>
        <tr r="BB265" s="1"/>
        <tr r="AG265" s="1"/>
      </tp>
      <tp t="e">
        <v>#REF!</v>
        <stp/>
        <stp>0</stp>
        <stp>EUR.CM_DEPTH.EUREX_MD.Future_FOAT_JUN18</stp>
        <stp>Ask0</stp>
        <tr r="M9" s="1"/>
      </tp>
      <tp t="e">
        <v>#REF!</v>
        <stp/>
        <stp>0</stp>
        <stp>EUR.CM_DEPTH.EUREX_MD.Future_FBTS_JUN18</stp>
        <stp>Ask0</stp>
        <tr r="M7" s="1"/>
      </tp>
      <tp t="e">
        <v>#REF!</v>
        <stp/>
        <stp>0</stp>
        <stp>EUR.CM_DEPTH.EUREX_MD.Future_FBTP_JUN18</stp>
        <stp>Ask0</stp>
        <tr r="M6" s="1"/>
      </tp>
      <tp t="e">
        <v>#REF!</v>
        <stp/>
        <stp>0</stp>
        <stp>EUR.CM_DEPTH.EUREX_MD.Future_FBON_JUN18</stp>
        <stp>Ask0</stp>
        <tr r="M8" s="1"/>
      </tp>
      <tp t="e">
        <v>#REF!</v>
        <stp/>
        <stp>0</stp>
        <stp>EUR.CM_DEPTH.EUREX_MD.Future_FGBX_JUN18</stp>
        <stp>Ask0</stp>
        <tr r="M5" s="1"/>
      </tp>
      <tp t="e">
        <v>#REF!</v>
        <stp/>
        <stp>0</stp>
        <stp>EUR.CM_DEPTH.EUREX_MD.Future_FGBS_JUN18</stp>
        <stp>Ask0</stp>
        <tr r="M2" s="1"/>
      </tp>
      <tp t="e">
        <v>#REF!</v>
        <stp/>
        <stp>0</stp>
        <stp>EUR.CM_DEPTH.EUREX_MD.Future_FGBM_JUN18</stp>
        <stp>Ask0</stp>
        <tr r="M3" s="1"/>
      </tp>
      <tp t="e">
        <v>#REF!</v>
        <stp/>
        <stp>0</stp>
        <stp>EUR.CM_DEPTH.EUREX_MD.Future_FGBL_JUN18</stp>
        <stp>Ask0</stp>
        <tr r="M4" s="1"/>
      </tp>
      <tp t="e">
        <v>#REF!</v>
        <stp/>
        <stp>0</stp>
        <stp>EUR.CM_INSTRUMENT.PXE.IE00BV8C9418</stp>
        <stp>DateLastMaturity</stp>
        <tr r="AG270" s="1"/>
        <tr r="AU270" s="1"/>
        <tr r="BB270" s="1"/>
      </tp>
    </main>
    <main first="bloomberg.rtd">
      <tp t="s">
        <v>SPGB 1 1/2 04/30/27</v>
        <stp/>
        <stp>##V3_BDPV12</stp>
        <stp>ES00000128P8 Corp</stp>
        <stp>security des</stp>
        <stp>[Mkt&amp;Position.xlsm]POSITION!R3C3</stp>
        <tr r="C3" s="2"/>
      </tp>
    </main>
    <main first="marketviewexcelplugin.mkvxp">
      <tp t="e">
        <v>#REF!</v>
        <stp/>
        <stp>0</stp>
        <stp>EUR.CM_INSTRUMENT.PXE.ES00000123X3</stp>
        <stp>DateMaturity</stp>
        <tr r="E119" s="1"/>
      </tp>
      <tp t="e">
        <v>#REF!</v>
        <stp/>
        <stp>0</stp>
        <stp>EUR.CM_INSTRUMENT.PXE.ES00000122T3</stp>
        <stp>Desc</stp>
        <tr r="K113" s="1"/>
      </tp>
      <tp t="e">
        <v>#REF!</v>
        <stp/>
        <stp>0</stp>
        <stp>EUR.CM_INSTRUMENT.PXE.FR0012993103</stp>
        <stp>DateLastMaturity</stp>
        <tr r="BI222" s="1"/>
        <tr r="AU222" s="1"/>
        <tr r="AG222" s="1"/>
        <tr r="BB222" s="1"/>
      </tp>
      <tp t="e">
        <v>#REF!</v>
        <stp/>
        <stp>0</stp>
        <stp>EUR.CM_INSTRUMENT.PXE.IT0004922909</stp>
        <stp>DateLastMaturity</stp>
        <tr r="AG94" s="1"/>
      </tp>
      <tp t="e">
        <v>#REF!</v>
        <stp/>
        <stp>0</stp>
        <stp>EUR.CM_INSTRUMENT.PXE.GR0128012698</stp>
        <stp>DateLastMaturity</stp>
        <tr r="BB315" s="1"/>
        <tr r="AG315" s="1"/>
      </tp>
      <tp t="e">
        <v>#REF!</v>
        <stp/>
        <stp>0</stp>
        <stp>EUR.CM_INSTRUMENT.PXE.GR0133006198</stp>
        <stp>DateLastMaturity</stp>
        <tr r="AG318" s="1"/>
        <tr r="BB318" s="1"/>
      </tp>
      <tp t="e">
        <v>#REF!</v>
        <stp/>
        <stp>0</stp>
        <stp>EUR.CM_INSTRUMENT.PXE.DE0001102382</stp>
        <stp>DateLastMaturity</stp>
        <tr r="BB174" s="1"/>
        <tr r="AU174" s="1"/>
        <tr r="AG174" s="1"/>
        <tr r="BI174" s="1"/>
      </tp>
      <tp t="e">
        <v>#REF!</v>
        <stp/>
        <stp>0</stp>
        <stp>EUR.CM_INSTRUMENT.PXE.DE0001135481</stp>
        <stp>DateLastMaturity</stp>
        <tr r="BB187" s="1"/>
        <tr r="AU187" s="1"/>
        <tr r="BI187" s="1"/>
        <tr r="AG187" s="1"/>
      </tp>
      <tp t="e">
        <v>#REF!</v>
        <stp/>
        <stp>0</stp>
        <stp>EUR.CM_INSTRUMENT.PXE.DE0001141687</stp>
        <stp>DateLastMaturity</stp>
        <tr r="AG148" s="1"/>
        <tr r="BB148" s="1"/>
        <tr r="BI148" s="1"/>
        <tr r="AU148" s="1"/>
      </tp>
      <tp t="e">
        <v>#REF!</v>
        <stp/>
        <stp>0</stp>
        <stp>EUR.CM_INSTRUMENT.PXE.GR0138013793</stp>
        <stp>DateLastMaturity</stp>
        <tr r="BB331" s="1"/>
        <tr r="AG331" s="1"/>
      </tp>
      <tp t="e">
        <v>#REF!</v>
        <stp/>
        <stp>0</stp>
        <stp>EUR.CM_INSTRUMENT.PXE.IT0005069395</stp>
        <stp>DateLastMaturity</stp>
        <tr r="AU32" s="1"/>
        <tr r="BB32" s="1"/>
        <tr r="AG32" s="1"/>
        <tr r="BI32" s="1"/>
      </tp>
    </main>
    <main first="marketviewexcelplugin.mkvxp">
      <tp t="e">
        <v>#REF!</v>
        <stp/>
        <stp>0</stp>
        <stp>EUR.CM_INSTRUMENT.PXE.DE0001135382</stp>
        <stp>DateLastMaturity</stp>
        <tr r="AU151" s="1"/>
        <tr r="BI151" s="1"/>
        <tr r="BB151" s="1"/>
        <tr r="AG151" s="1"/>
      </tp>
      <tp t="e">
        <v>#REF!</v>
        <stp/>
        <stp>0</stp>
        <stp>EUR.CM_INSTRUMENT.PXE.IT0004992308</stp>
        <stp>DateLastMaturity</stp>
        <tr r="AU28" s="1"/>
        <tr r="BI28" s="1"/>
        <tr r="AG28" s="1"/>
        <tr r="BB28" s="1"/>
      </tp>
      <tp t="e">
        <v>#REF!</v>
        <stp/>
        <stp>0</stp>
        <stp>EUR.CM_INSTRUMENT.PXE.DE0001135085</stp>
        <stp>DateLastMaturity</stp>
        <tr r="AG179" s="1"/>
        <tr r="BB179" s="1"/>
        <tr r="BI179" s="1"/>
        <tr r="AU179" s="1"/>
      </tp>
      <tp t="e">
        <v>#REF!</v>
        <stp/>
        <stp>0</stp>
        <stp>EUR.CM_INSTRUMENT.PXE.IT0004966401</stp>
        <stp>DateLastMaturity</stp>
        <tr r="BB41" s="1"/>
        <tr r="BI41" s="1"/>
        <tr r="AG41" s="1"/>
        <tr r="AU41" s="1"/>
      </tp>
      <tp t="e">
        <v>#REF!</v>
        <stp/>
        <stp>0</stp>
        <stp>EUR.CM_INSTRUMENT.PXE.IT0005127086</stp>
        <stp>DateLastMaturity</stp>
        <tr r="AG68" s="1"/>
        <tr r="BI68" s="1"/>
        <tr r="BB68" s="1"/>
        <tr r="AU68" s="1"/>
      </tp>
      <tp t="e">
        <v>#REF!</v>
        <stp/>
        <stp>0</stp>
        <stp>EUR.CM_INSTRUMENT.PXE.DE0001104685</stp>
        <stp>DateLastMaturity</stp>
        <tr r="BB150" s="1"/>
        <tr r="AG150" s="1"/>
        <tr r="AU150" s="1"/>
        <tr r="BI150" s="1"/>
      </tp>
    </main>
    <main first="marketviewexcelplugin.mkvxp">
      <tp t="e">
        <v>#REF!</v>
        <stp/>
        <stp>0</stp>
        <stp>EUR.CM_INSTRUMENT.PXE.IE00B2QTFG59</stp>
        <stp>Desc</stp>
        <tr r="K262" s="1"/>
      </tp>
    </main>
    <main first="marketviewexcelplugin.mkvxp">
      <tp t="e">
        <v>#REF!</v>
        <stp/>
        <stp>0</stp>
        <stp>EUR.CM_INSTRUMENT.PXE.IE00B28HXX02</stp>
        <stp>DateLastMaturity</stp>
        <tr r="AU261" s="1"/>
        <tr r="AG261" s="1"/>
        <tr r="BB261" s="1"/>
      </tp>
    </main>
    <main first="marketviewexcelplugin.mkvxp">
      <tp t="e">
        <v>#REF!</v>
        <stp/>
        <stp>0</stp>
        <stp>EUR.CM_INSTRUMENT.PXE.ES00000123U9</stp>
        <stp>Desc</stp>
        <tr r="K118" s="1"/>
      </tp>
      <tp t="e">
        <v>#REF!</v>
        <stp/>
        <stp>0</stp>
        <stp>EUR.CM_INSTRUMENT.PXE.DE0001135499</stp>
        <stp>DateLastMaturity</stp>
        <tr r="BB165" s="1"/>
        <tr r="AU165" s="1"/>
        <tr r="BI165" s="1"/>
        <tr r="AG165" s="1"/>
      </tp>
      <tp t="e">
        <v>#REF!</v>
        <stp/>
        <stp>0</stp>
        <stp>EUR.CM_INSTRUMENT.PXE.IT0005139099</stp>
        <stp>DateLastMaturity</stp>
        <tr r="BI21" s="1"/>
        <tr r="AG21" s="1"/>
        <tr r="AU21" s="1"/>
        <tr r="BB21" s="1"/>
      </tp>
    </main>
    <main first="bloomberg.rtd">
      <tp t="s">
        <v>12/15/2018</v>
        <stp/>
        <stp>##V3_BDPV12</stp>
        <stp>IT0005056541 Corp</stp>
        <stp>NXT_CPN_DT</stp>
        <stp>[Mkt&amp;Position.xlsm]CCT!R9C25</stp>
        <tr r="Y9" s="5"/>
      </tp>
    </main>
    <main first="marketviewexcelplugin.mkvxp">
      <tp t="e">
        <v>#REF!</v>
        <stp/>
        <stp>0</stp>
        <stp>EUR.CM_INSTRUMENT.PXE.ES0000012A89</stp>
        <stp>DateLastMaturity</stp>
        <tr r="AG130" s="1"/>
        <tr r="AU130" s="1"/>
        <tr r="BI130" s="1"/>
        <tr r="BB130" s="1"/>
      </tp>
      <tp t="e">
        <v>#REF!</v>
        <stp/>
        <stp>0</stp>
        <stp>EUR.CM_INSTRUMENT.PXE.FR0010192997</stp>
        <stp>DateLastMaturity</stp>
        <tr r="AG202" s="1"/>
        <tr r="AU202" s="1"/>
        <tr r="BI202" s="1"/>
        <tr r="BB202" s="1"/>
      </tp>
      <tp t="e">
        <v>#REF!</v>
        <stp/>
        <stp>0</stp>
        <stp>EUR.CM_INSTRUMENT.PXE.IT0005086886</stp>
        <stp>DateLastMaturity</stp>
        <tr r="AU49" s="1"/>
        <tr r="BI49" s="1"/>
        <tr r="BB49" s="1"/>
        <tr r="AG49" s="1"/>
      </tp>
      <tp t="e">
        <v>#REF!</v>
        <stp/>
        <stp>0</stp>
        <stp>EUR.CM_INSTRUMENT.PXE.NL0010071189</stp>
        <stp>DateLastMaturity</stp>
        <tr r="AG245" s="1"/>
        <tr r="BB245" s="1"/>
      </tp>
      <tp t="e">
        <v>#REF!</v>
        <stp/>
        <stp>0</stp>
        <stp>EUR.CM_INSTRUMENT.PXE.IT0005175598</stp>
        <stp>DateLastMaturity</stp>
        <tr r="AG42" s="1"/>
        <tr r="BI42" s="1"/>
        <tr r="BB42" s="1"/>
        <tr r="AU42" s="1"/>
      </tp>
      <tp t="e">
        <v>#REF!</v>
        <stp/>
        <stp>0</stp>
        <stp>EUR.CM_INSTRUMENT.PXE.IE0034074488</stp>
        <stp>DateLastMaturity</stp>
        <tr r="AU264" s="1"/>
        <tr r="AG264" s="1"/>
        <tr r="BB264" s="1"/>
      </tp>
      <tp t="e">
        <v>#REF!</v>
        <stp/>
        <stp>0</stp>
        <stp>EUR.CM_INSTRUMENT.PXE.FR0011059088</stp>
        <stp>DateLastMaturity</stp>
        <tr r="AG203" s="1"/>
        <tr r="BI203" s="1"/>
        <tr r="AU203" s="1"/>
        <tr r="BB203" s="1"/>
      </tp>
      <tp t="e">
        <v>#REF!</v>
        <stp/>
        <stp>0</stp>
        <stp>EUR.CM_INSTRUMENT.PXE.GR0128011682</stp>
        <stp>DateLastMaturity</stp>
        <tr r="BB314" s="1"/>
        <tr r="AG314" s="1"/>
      </tp>
      <tp t="e">
        <v>#REF!</v>
        <stp/>
        <stp>0</stp>
        <stp>EUR.CM_INSTRUMENT.PXE.IT0004953417</stp>
        <stp>DateLastMaturity</stp>
        <tr r="AU60" s="1"/>
        <tr r="BB60" s="1"/>
        <tr r="BI60" s="1"/>
        <tr r="AG60" s="1"/>
      </tp>
      <tp t="e">
        <v>#REF!</v>
        <stp/>
        <stp>0</stp>
        <stp>EUR.CM_INSTRUMENT.PXE.DE0001135390</stp>
        <stp>DateLastMaturity</stp>
        <tr r="AU154" s="1"/>
        <tr r="AG154" s="1"/>
        <tr r="BI154" s="1"/>
        <tr r="BB154" s="1"/>
      </tp>
      <tp t="e">
        <v>#REF!</v>
        <stp/>
        <stp>0</stp>
        <stp>EUR.CM_INSTRUMENT.PXE.DE0001104693</stp>
        <stp>DateLastMaturity</stp>
        <tr r="BI153" s="1"/>
        <tr r="BB153" s="1"/>
        <tr r="AG153" s="1"/>
        <tr r="AU153" s="1"/>
      </tp>
      <tp t="e">
        <v>#REF!</v>
        <stp/>
        <stp>0</stp>
        <stp>EUR.CM_INSTRUMENT.PXE.DE0001102390</stp>
        <stp>DateLastMaturity</stp>
        <tr r="BI175" s="1"/>
        <tr r="AU175" s="1"/>
        <tr r="AG175" s="1"/>
        <tr r="BB175" s="1"/>
      </tp>
      <tp t="e">
        <v>#REF!</v>
        <stp/>
        <stp>0</stp>
        <stp>EUR.CM_INSTRUMENT.PXE.DE0001141695</stp>
        <stp>DateLastMaturity</stp>
        <tr r="BB149" s="1"/>
        <tr r="AU149" s="1"/>
        <tr r="AG149" s="1"/>
        <tr r="BI149" s="1"/>
      </tp>
      <tp t="e">
        <v>#REF!</v>
        <stp/>
        <stp>0</stp>
        <stp>EUR.CM_INSTRUMENT.PXE.IT0005094088</stp>
        <stp>DateLastMaturity</stp>
        <tr r="BI81" s="1"/>
        <tr r="BB81" s="1"/>
        <tr r="AG81" s="1"/>
        <tr r="AU81" s="1"/>
      </tp>
    </main>
    <main first="bloomberg.rtd">
      <tp t="s">
        <v>6/15/2018</v>
        <stp/>
        <stp>##V3_BDPV12</stp>
        <stp>IT0005056541 Corp</stp>
        <stp>PREV_CPN_DT</stp>
        <stp>[Mkt&amp;Position.xlsm]CCT!R9C26</stp>
        <tr r="Z9" s="5"/>
      </tp>
    </main>
    <main first="marketviewexcelplugin.mkvxp">
      <tp t="e">
        <v>#REF!</v>
        <stp/>
        <stp>0</stp>
        <stp>EUR.CM_INSTRUMENT.PXE.GR0138012787</stp>
        <stp>DateLastMaturity</stp>
        <tr r="BB330" s="1"/>
        <tr r="AG330" s="1"/>
      </tp>
      <tp t="e">
        <v>#REF!</v>
        <stp/>
        <stp>0</stp>
        <stp>EUR.CM_INSTRUMENT.PXE.FR0012938116</stp>
        <stp>DateLastMaturity</stp>
        <tr r="AU214" s="1"/>
        <tr r="AG214" s="1"/>
        <tr r="BB214" s="1"/>
        <tr r="BI214" s="1"/>
      </tp>
    </main>
    <main first="pldatasource.rdatartdserver">
      <tp>
        <v>0</v>
        <stp/>
        <stp>{CE71D31C-2897-4063-9113-A9E0F58A68F8}</stp>
        <tr r="M11" s="1"/>
      </tp>
    </main>
    <main first="bloomberg.rtd">
      <tp>
        <v>8951371000</v>
        <stp/>
        <stp>##V3_BDPV12</stp>
        <stp>AT0000A0DXC2 Corp</stp>
        <stp>amt_outstanding</stp>
        <stp>[Mkt&amp;Position.xlsm]MARKET!R284C12</stp>
        <tr r="L284" s="1"/>
      </tp>
    </main>
    <main first="pldatasource.rdatartdserver">
      <tp>
        <v>0</v>
        <stp/>
        <stp>{5CF91847-0700-48DF-AD8A-BAF92AE4C512}</stp>
        <tr r="L11" s="1"/>
      </tp>
    </main>
    <main first="bloomberg.rtd">
      <tp t="s">
        <v>11/15/2019</v>
        <stp/>
        <stp>##V3_BDPV12</stp>
        <stp>IT0005009839 Corp</stp>
        <stp>Maturity</stp>
        <stp>[Mkt&amp;Position.xlsm]CCT!R8C4</stp>
        <tr r="D8" s="5"/>
      </tp>
      <tp t="s">
        <v>10/15/2018</v>
        <stp/>
        <stp>##V3_BDPV12</stp>
        <stp>IT0005252520 Corp</stp>
        <stp>NXT_CPN_DT</stp>
        <stp>[Mkt&amp;Position.xlsm]CCT!R14C25</stp>
        <tr r="Y14" s="5"/>
      </tp>
    </main>
    <main first="marketviewexcelplugin.mkvxp">
      <tp t="e">
        <v>#REF!</v>
        <stp/>
        <stp>0</stp>
        <stp>EUR.CM_INSTRUMENT.PXE.ES0000012B39</stp>
        <stp>DateFirstSettlement</stp>
        <tr r="F4" s="2"/>
        <tr r="H131" s="1"/>
      </tp>
    </main>
    <main first="marketviewexcelplugin.mkvxp">
      <tp t="e">
        <v>#REF!</v>
        <stp/>
        <stp>0</stp>
        <stp>EUR.CM_INSTRUMENT.PXE.AT0000A08968</stp>
        <stp>DateMaturity</stp>
        <tr r="E274" s="1"/>
      </tp>
      <tp t="e">
        <v>#REF!</v>
        <stp/>
        <stp>0</stp>
        <stp>EUR.CM_INSTRUMENT.PXE.ES00000127G9</stp>
        <stp>DateMaturity</stp>
        <tr r="E125" s="1"/>
      </tp>
      <tp t="e">
        <v>#REF!</v>
        <stp/>
        <stp>0</stp>
        <stp>EUR.CM_INSTRUMENT.PXE.ES00000121G2</stp>
        <stp>DateMaturity</stp>
        <tr r="E120" s="1"/>
      </tp>
      <tp t="e">
        <v>#REF!</v>
        <stp/>
        <stp>0</stp>
        <stp>EUR.CM_INSTRUMENT.PXE.AT0000A04967</stp>
        <stp>DateMaturity</stp>
        <tr r="E288" s="1"/>
      </tp>
      <tp t="e">
        <v>#REF!</v>
        <stp/>
        <stp>0</stp>
        <stp>EUR.CM_INSTRUMENT.PXE.ES00000123K0</stp>
        <stp>Desc</stp>
        <tr r="K116" s="1"/>
      </tp>
      <tp t="e">
        <v>#REF!</v>
        <stp/>
        <stp>0</stp>
        <stp>EUR.CM_INSTRUMENT.PXE.AT0000A105W3</stp>
        <stp>DateLastMaturity</stp>
        <tr r="AG281" s="1"/>
        <tr r="BB281" s="1"/>
      </tp>
    </main>
    <main first="marketviewexcelplugin.mkvxp">
      <tp t="e">
        <v>#REF!</v>
        <stp/>
        <stp>0</stp>
        <stp>EUR.CM_INSTRUMENT.PXE.AT0000A0U299</stp>
        <stp>Desc</stp>
        <tr r="K291" s="1"/>
      </tp>
      <tp t="e">
        <v>#REF!</v>
        <stp/>
        <stp>0</stp>
        <stp>EUR.CM_INSTRUMENT.PXE.ES00000127H7</stp>
        <stp>Desc</stp>
        <tr r="K112" s="1"/>
      </tp>
      <tp t="e">
        <v>#REF!</v>
        <stp/>
        <stp>0</stp>
        <stp>EUR.CM_INSTRUMENT.PXE.ES00000128H5</stp>
        <stp>Desc</stp>
        <tr r="K128" s="1"/>
      </tp>
    </main>
    <main first="marketviewexcelplugin.mkvxp">
      <tp t="e">
        <v>#REF!</v>
        <stp/>
        <stp>0</stp>
        <stp>EUR.CM_INSTRUMENT.PXE.ES00000124H4</stp>
        <stp>Desc</stp>
        <tr r="K140" s="1"/>
      </tp>
      <tp t="e">
        <v>#REF!</v>
        <stp/>
        <stp>0</stp>
        <stp>EUR.CM_INSTRUMENT.PXE.ES00000127D6</stp>
        <stp>DateMaturity</stp>
        <tr r="E103" s="1"/>
      </tp>
      <tp t="e">
        <v>#REF!</v>
        <stp/>
        <stp>0</stp>
        <stp>EUR.CM_INSTRUMENT.PXE.ES00000122D7</stp>
        <stp>DateMaturity</stp>
        <tr r="E111" s="1"/>
      </tp>
      <tp t="e">
        <v>#REF!</v>
        <stp/>
        <stp>0</stp>
        <stp>EUR.CM_INSTRUMENT.PXE.AT0000A185T1</stp>
        <stp>DateLastMaturity</stp>
        <tr r="BB282" s="1"/>
        <tr r="AG282" s="1"/>
      </tp>
      <tp t="e">
        <v>#REF!</v>
        <stp/>
        <stp>0</stp>
        <stp>EUR.CM_INSTRUMENT.PXE.AT0000A0U3T4</stp>
        <stp>DateLastMaturity</stp>
        <tr r="AG280" s="1"/>
        <tr r="BB280" s="1"/>
      </tp>
    </main>
    <main first="bloomberg.rtd">
      <tp>
        <v>10421943000</v>
        <stp/>
        <stp>##V3_BDPV12</stp>
        <stp>AT0000A1FAP5 Corp</stp>
        <stp>amt_outstanding</stp>
        <stp>[Mkt&amp;Position.xlsm]MARKET!R283C12</stp>
        <tr r="L283" s="1"/>
      </tp>
      <tp t="s">
        <v>12/15/2018</v>
        <stp/>
        <stp>##V3_BDPV12</stp>
        <stp>IT0005137614 Corp</stp>
        <stp>NXT_CPN_DT</stp>
        <stp>[Mkt&amp;Position.xlsm]CCT!R11C25</stp>
        <tr r="Y11" s="5"/>
      </tp>
    </main>
    <main first="marketviewexcelplugin.mkvxp">
      <tp t="e">
        <v>#REF!</v>
        <stp/>
        <stp>0</stp>
        <stp>EUR.CM_INSTRUMENT.PXE.AT0000A10683</stp>
        <stp>Desc</stp>
        <tr r="K287" s="1"/>
      </tp>
      <tp t="e">
        <v>#REF!</v>
        <stp/>
        <stp>0</stp>
        <stp>EUR.CM_INSTRUMENT.PXE.ES00000122E5</stp>
        <stp>DateMaturity</stp>
        <tr r="E124" s="1"/>
      </tp>
    </main>
    <main first="pldatasource.rdatartdserver">
      <tp>
        <v>113.65625</v>
        <stp/>
        <stp>{2CD34F48-FA6E-4E0F-98CD-4D16765117D8}</stp>
        <tr r="M10" s="1"/>
      </tp>
    </main>
    <main first="marketviewexcelplugin.mkvxp">
      <tp t="e">
        <v>#REF!</v>
        <stp/>
        <stp>0</stp>
        <stp>EUR.CM_INSTRUMENT.PXE.IE00BV8C9186</stp>
        <stp>DateFirstSettlement</stp>
        <tr r="H272" s="1"/>
      </tp>
      <tp t="e">
        <v>#REF!</v>
        <stp/>
        <stp>0</stp>
        <stp>EUR.CM_INSTRUMENT.PXE.ES0000012A89</stp>
        <stp>DateFirstSettlement</stp>
        <tr r="H130" s="1"/>
      </tp>
    </main>
    <main first="marketviewexcelplugin.mkvxp">
      <tp t="e">
        <v>#REF!</v>
        <stp/>
        <stp>0</stp>
        <stp>EUR.CM_INSTRUMENT.BONDVISION.IE00B2QTFG59</stp>
        <stp>DateSettl</stp>
        <tr r="J262" s="1"/>
      </tp>
    </main>
    <main first="bloomberg.rtd">
      <tp t="s">
        <v>BTPS 1 1/4 12/01/26</v>
        <stp/>
        <stp>##V3_BDPV12</stp>
        <stp>IT0005210650 Corp</stp>
        <stp>security des</stp>
        <stp>[Mkt&amp;Position.xlsm]POSITION!R105C17</stp>
        <tr r="Q105" s="2"/>
      </tp>
    </main>
    <main first="marketviewexcelplugin.mkvxp">
      <tp t="e">
        <v>#REF!</v>
        <stp/>
        <stp>0</stp>
        <stp>EUR.CM_DEPTH.EUREX_MD.Future_FGBX_JUN18</stp>
        <stp>Bid0</stp>
        <tr r="L5" s="1"/>
      </tp>
      <tp t="e">
        <v>#REF!</v>
        <stp/>
        <stp>0</stp>
        <stp>EUR.CM_DEPTH.EUREX_MD.Future_FGBS_JUN18</stp>
        <stp>Bid0</stp>
        <tr r="L2" s="1"/>
      </tp>
      <tp t="e">
        <v>#REF!</v>
        <stp/>
        <stp>0</stp>
        <stp>EUR.CM_DEPTH.EUREX_MD.Future_FGBL_JUN18</stp>
        <stp>Bid0</stp>
        <tr r="L4" s="1"/>
      </tp>
      <tp t="e">
        <v>#REF!</v>
        <stp/>
        <stp>0</stp>
        <stp>EUR.CM_DEPTH.EUREX_MD.Future_FGBM_JUN18</stp>
        <stp>Bid0</stp>
        <tr r="L3" s="1"/>
      </tp>
      <tp t="e">
        <v>#REF!</v>
        <stp/>
        <stp>0</stp>
        <stp>EUR.CM_DEPTH.EUREX_MD.Future_FBTP_JUN18</stp>
        <stp>Bid0</stp>
        <tr r="L6" s="1"/>
      </tp>
      <tp t="e">
        <v>#REF!</v>
        <stp/>
        <stp>0</stp>
        <stp>EUR.CM_DEPTH.EUREX_MD.Future_FBTS_JUN18</stp>
        <stp>Bid0</stp>
        <tr r="L7" s="1"/>
      </tp>
      <tp t="e">
        <v>#REF!</v>
        <stp/>
        <stp>0</stp>
        <stp>EUR.CM_DEPTH.EUREX_MD.Future_FBON_JUN18</stp>
        <stp>Bid0</stp>
        <tr r="L8" s="1"/>
      </tp>
      <tp t="e">
        <v>#REF!</v>
        <stp/>
        <stp>0</stp>
        <stp>EUR.CM_DEPTH.EUREX_MD.Future_FOAT_JUN18</stp>
        <stp>Bid0</stp>
        <tr r="L9" s="1"/>
      </tp>
      <tp t="e">
        <v>#REF!</v>
        <stp/>
        <stp>0</stp>
        <stp>EUR.CM_INSTRUMENT.PXE.ES00000128B8</stp>
        <stp>DateMaturity</stp>
        <tr r="E115" s="1"/>
      </tp>
    </main>
    <main first="marketviewexcelplugin.mkvxp">
      <tp t="e">
        <v>#REF!</v>
        <stp/>
        <stp>0</stp>
        <stp>EUR.CM_INSTRUMENT.PXE.ES00000123B9</stp>
        <stp>DateMaturity</stp>
        <tr r="E114" s="1"/>
      </tp>
    </main>
    <main first="marketviewexcelplugin.mkvxp">
      <tp t="e">
        <v>#REF!</v>
        <stp/>
        <stp>0</stp>
        <stp>EUR.CM_INSTRUMENT.PXE.ES00000126B2</stp>
        <stp>DateMaturity</stp>
        <tr r="E122" s="1"/>
      </tp>
      <tp t="e">
        <v>#REF!</v>
        <stp/>
        <stp>0</stp>
        <stp>EUR.CM_INSTRUMENT.PXE.ES00000120N0</stp>
        <stp>Desc</stp>
        <tr r="K138" s="1"/>
      </tp>
      <tp t="e">
        <v>#REF!</v>
        <stp/>
        <stp>0</stp>
        <stp>EUR.CM_INSTRUMENT.PXE.ES00000124B7</stp>
        <stp>DateMaturity</stp>
        <tr r="E105" s="1"/>
      </tp>
    </main>
    <main first="marketviewexcelplugin.mkvxp">
      <tp t="e">
        <v>#REF!</v>
        <stp/>
        <stp>0</stp>
        <stp>EUR.CM_INSTRUMENT.PXE.AT0000A1FAP5</stp>
        <stp>DateFirstSettlement</stp>
        <tr r="H283" s="1"/>
      </tp>
    </main>
    <main first="bloomberg.rtd">
      <tp t="s">
        <v>2/15/2018</v>
        <stp/>
        <stp>##V3_BDPV12</stp>
        <stp>IT0005218968 Corp</stp>
        <stp>PREV_CPN_DT</stp>
        <stp>[Mkt&amp;Position.xlsm]CCT!R13C26</stp>
        <tr r="Z13" s="5"/>
      </tp>
    </main>
    <main first="marketviewexcelplugin.mkvxp">
      <tp t="e">
        <v>#REF!</v>
        <stp/>
        <stp>0</stp>
        <stp>EUR.CM_INSTRUMENT.PXE.PTOTEAOE0021</stp>
        <stp>DateFirstSettlement</stp>
        <tr r="H254" s="1"/>
      </tp>
    </main>
    <main first="bloomberg.rtd">
      <tp>
        <v>0.84079999999999999</v>
        <stp/>
        <stp>##V3_BDPV12</stp>
        <stp>FVM8 Comdty</stp>
        <stp>FUT_CNVS_FACTOR</stp>
        <stp>[Mkt&amp;Position.xlsm]MARKET!R10C25</stp>
        <tr r="Y10" s="1"/>
      </tp>
    </main>
    <main first="marketviewexcelplugin.mkvxp">
      <tp t="e">
        <v>#REF!</v>
        <stp/>
        <stp>0</stp>
        <stp>EUR.CM_INSTRUMENT.PXE.ES00000126C0</stp>
        <stp>DateMaturity</stp>
        <tr r="E110" s="1"/>
      </tp>
    </main>
    <main first="marketviewexcelplugin.mkvxp">
      <tp t="e">
        <v>#REF!</v>
        <stp/>
        <stp>0</stp>
        <stp>EUR.CM_INSTRUMENT.PXE.ES00000121O6</stp>
        <stp>Desc</stp>
        <tr r="K109" s="1"/>
      </tp>
    </main>
    <main first="marketviewexcelplugin.mkvxp">
      <tp t="e">
        <v>#REF!</v>
        <stp/>
        <stp>0</stp>
        <stp>EUR.CM_INSTRUMENT.PXE.ES00000124C5</stp>
        <stp>DateMaturity</stp>
        <tr r="E132" s="1"/>
      </tp>
      <tp t="e">
        <v>#REF!</v>
        <stp/>
        <stp>0</stp>
        <stp>EUR.CM_INSTRUMENT.PXE.ES00000128O1</stp>
        <stp>Desc</stp>
        <tr r="K117" s="1"/>
      </tp>
      <tp t="e">
        <v>#REF!</v>
        <stp/>
        <stp>0</stp>
        <stp>EUR.CM_INSTRUMENT.PXE.ES00000128C6</stp>
        <stp>DateMaturity</stp>
        <tr r="E141" s="1"/>
      </tp>
      <tp t="e">
        <v>#REF!</v>
        <stp/>
        <stp>0</stp>
        <stp>EUR.CM_INSTRUMENT.PXE.ES00000123C7</stp>
        <stp>DateMaturity</stp>
        <tr r="E127" s="1"/>
      </tp>
    </main>
    <main first="marketviewexcelplugin.mkvxp">
      <tp t="e">
        <v>#REF!</v>
        <stp/>
        <stp>0</stp>
        <stp>EUR.CM_INSTRUMENT.PXE.IE00B6X95T99</stp>
        <stp>DateFirstSettlement</stp>
        <tr r="H268" s="1"/>
      </tp>
    </main>
    <main first="marketviewexcelplugin.mkvxp">
      <tp t="e">
        <v>#REF!</v>
        <stp/>
        <stp>0</stp>
        <stp>EUR.CM_INSTRUMENT.PXE.ES00000121L2</stp>
        <stp>Desc</stp>
        <tr r="K108" s="1"/>
      </tp>
    </main>
    <main first="marketviewexcelplugin.mkvxp">
      <tp t="e">
        <v>#REF!</v>
        <stp/>
        <stp>0</stp>
        <stp>EUR.CM_INSTRUMENT.PXE.AT0000A1FAP5</stp>
        <stp>DateLastMaturity</stp>
        <tr r="BB283" s="1"/>
        <tr r="AG283" s="1"/>
      </tp>
    </main>
    <main first="bloomberg.rtd">
      <tp t="s">
        <v>SPGB 1.45 10/31/27</v>
        <stp/>
        <stp>##V3_BDPV12</stp>
        <stp>ES0000012A89 Corp</stp>
        <stp>security des</stp>
        <stp>[Mkt&amp;Position.xlsm]POSITION!R98C17</stp>
        <tr r="Q98" s="2"/>
      </tp>
    </main>
    <main first="bloomberg.rtd">
      <tp t="s">
        <v>12/15/2018</v>
        <stp/>
        <stp>##V3_BDPV12</stp>
        <stp>IT0005104473 Corp</stp>
        <stp>NXT_CPN_DT</stp>
        <stp>[Mkt&amp;Position.xlsm]CCT!R10C25</stp>
        <tr r="Y10" s="5"/>
      </tp>
    </main>
    <main first="marketviewexcelplugin.mkvxp">
      <tp t="e">
        <v>#REF!</v>
        <stp/>
        <stp>0</stp>
        <stp>EUR.CM_INSTRUMENT.PXE.PTOTECOE0029</stp>
        <stp>DateFirstSettlement</stp>
        <tr r="H251" s="1"/>
      </tp>
      <tp t="e">
        <v>#REF!</v>
        <stp/>
        <stp>0</stp>
        <stp>EUR.CM_INSTRUMENT.PXE.IE00BV8C9418</stp>
        <stp>DateFirstSettlement</stp>
        <tr r="H270" s="1"/>
      </tp>
      <tp t="e">
        <v>#REF!</v>
        <stp/>
        <stp>0</stp>
        <stp>EUR.CM_INSTRUMENT.PXE.AT0000A12B06</stp>
        <stp>DateFirstSettlement</stp>
        <tr r="H273" s="1"/>
      </tp>
    </main>
    <main first="marketviewexcelplugin.mkvxp">
      <tp t="e">
        <v>#REF!</v>
        <stp/>
        <stp>0</stp>
        <stp>EUR.CM_INSTRUMENT.PXE.ES00000128A0</stp>
        <stp>DateMaturity</stp>
        <tr r="E106" s="1"/>
      </tp>
      <tp t="e">
        <v>#REF!</v>
        <stp/>
        <stp>0</stp>
        <stp>EUR.CM_INSTRUMENT.PXE.ES00000127A2</stp>
        <stp>DateMaturity</stp>
        <tr r="E134" s="1"/>
      </tp>
    </main>
    <main first="marketviewexcelplugin.mkvxp">
      <tp t="e">
        <v>#REF!</v>
        <stp/>
        <stp>0</stp>
        <stp>EUR.CM_INSTRUMENT.PXE.ES00000121A5</stp>
        <stp>DateMaturity</stp>
        <tr r="E104" s="1"/>
      </tp>
      <tp t="e">
        <v>#REF!</v>
        <stp/>
        <stp>0</stp>
        <stp>EUR.CM_INSTRUMENT.PXE.AT0000A12B06</stp>
        <stp>DateMaturity</stp>
        <tr r="E273" s="1"/>
      </tp>
    </main>
    <main first="bloomberg.rtd">
      <tp>
        <v>6048420000</v>
        <stp/>
        <stp>##V3_BDPV12</stp>
        <stp>IE00B6089D15 Corp</stp>
        <stp>amt_outstanding</stp>
        <stp>[Mkt&amp;Position.xlsm]MARKET!R263C12</stp>
        <tr r="L263" s="1"/>
      </tp>
    </main>
    <main first="marketviewexcelplugin.mkvxp">
      <tp t="e">
        <v>#REF!</v>
        <stp/>
        <stp>0</stp>
        <stp>EUR.CM_INSTRUMENT.PXE.AT0000A0VRQ6</stp>
        <stp>DateLastMaturity</stp>
        <tr r="BB289" s="1"/>
        <tr r="AG289" s="1"/>
      </tp>
    </main>
    <main first="bloomberg.rtd">
      <tp>
        <v>11318750000</v>
        <stp/>
        <stp>##V3_BDPV12</stp>
        <stp>IE00BV8C9418 Corp</stp>
        <stp>amt_outstanding</stp>
        <stp>[Mkt&amp;Position.xlsm]MARKET!R270C12</stp>
        <tr r="L270" s="1"/>
      </tp>
      <tp>
        <v>8203900000</v>
        <stp/>
        <stp>##V3_BDPV12</stp>
        <stp>IE00BV8C9186 Corp</stp>
        <stp>amt_outstanding</stp>
        <stp>[Mkt&amp;Position.xlsm]MARKET!R272C12</stp>
        <tr r="L272" s="1"/>
      </tp>
    </main>
    <main first="marketviewexcelplugin.mkvxp">
      <tp t="e">
        <v>#REF!</v>
        <stp/>
        <stp>0</stp>
        <stp>EUR.CM_INSTRUMENT.PXE.PTOTEBOE0020</stp>
        <stp>DateFirstSettlement</stp>
        <tr r="H260" s="1"/>
      </tp>
    </main>
    <main first="marketviewexcelplugin.mkvxp">
      <tp t="e">
        <v>#REF!</v>
        <stp/>
        <stp>0</stp>
        <stp>EUR.CM_INSTRUMENT.BONDVISION.IE00B60Z6194</stp>
        <stp>DateSettl</stp>
        <tr r="J265" s="1"/>
      </tp>
    </main>
    <main first="bloomberg.rtd">
      <tp>
        <v>6897730000</v>
        <stp/>
        <stp>##V3_BDPV12</stp>
        <stp>IE00B60Z6194 Corp</stp>
        <stp>amt_outstanding</stp>
        <stp>[Mkt&amp;Position.xlsm]MARKET!R265C12</stp>
        <tr r="L265" s="1"/>
      </tp>
    </main>
    <main first="marketviewexcelplugin.mkvxp">
      <tp t="e">
        <v>#REF!</v>
        <stp/>
        <stp>0</stp>
        <stp>EUR.CM_INSTRUMENT.PXE.ES00000123B9</stp>
        <stp>Desc</stp>
        <tr r="K114" s="1"/>
      </tp>
      <tp t="e">
        <v>#REF!</v>
        <stp/>
        <stp>0</stp>
        <stp>EUR.CM_INSTRUMENT.PXE.ES00000128B8</stp>
        <stp>Desc</stp>
        <tr r="K115" s="1"/>
      </tp>
      <tp t="e">
        <v>#REF!</v>
        <stp/>
        <stp>0</stp>
        <stp>EUR.CM_INSTRUMENT.PXE.ES00000124B7</stp>
        <stp>Desc</stp>
        <tr r="K105" s="1"/>
      </tp>
      <tp t="e">
        <v>#REF!</v>
        <stp/>
        <stp>0</stp>
        <stp>EUR.CM_INSTRUMENT.PXE.ES00000120N0</stp>
        <stp>DateMaturity</stp>
        <tr r="E138" s="1"/>
      </tp>
    </main>
    <main first="marketviewexcelplugin.mkvxp">
      <tp t="e">
        <v>#REF!</v>
        <stp/>
        <stp>0</stp>
        <stp>EUR.CM_INSTRUMENT.PXE.ES00000126B2</stp>
        <stp>Desc</stp>
        <tr r="K122" s="1"/>
      </tp>
    </main>
    <main first="bloomberg.rtd">
      <tp t="s">
        <v>6/15/2018</v>
        <stp/>
        <stp>##V3_BDPV12</stp>
        <stp>IT0005104473 Corp</stp>
        <stp>PREV_CPN_DT</stp>
        <stp>[Mkt&amp;Position.xlsm]CCT!R10C26</stp>
        <tr r="Z10" s="5"/>
      </tp>
    </main>
    <main first="marketviewexcelplugin.mkvxp">
      <tp t="e">
        <v>#REF!</v>
        <stp/>
        <stp>0</stp>
        <stp>EUR.CM_INSTRUMENT.PXE.PTOTEMOE0027</stp>
        <stp>DateFirstSettlement</stp>
        <tr r="H250" s="1"/>
      </tp>
    </main>
    <main first="marketviewexcelplugin.mkvxp">
      <tp t="e">
        <v>#REF!</v>
        <stp/>
        <stp>0</stp>
        <stp>EUR.CM_INSTRUMENT.PXE.ES00000123C7</stp>
        <stp>Desc</stp>
        <tr r="K127" s="1"/>
      </tp>
      <tp t="e">
        <v>#REF!</v>
        <stp/>
        <stp>0</stp>
        <stp>EUR.CM_INSTRUMENT.PXE.ES00000128C6</stp>
        <stp>Desc</stp>
        <tr r="K141" s="1"/>
      </tp>
      <tp t="e">
        <v>#REF!</v>
        <stp/>
        <stp>0</stp>
        <stp>EUR.CM_INSTRUMENT.PXE.ES00000128O1</stp>
        <stp>DateMaturity</stp>
        <tr r="E117" s="1"/>
      </tp>
      <tp t="e">
        <v>#REF!</v>
        <stp/>
        <stp>0</stp>
        <stp>EUR.CM_INSTRUMENT.PXE.ES00000124C5</stp>
        <stp>Desc</stp>
        <tr r="K132" s="1"/>
      </tp>
      <tp t="e">
        <v>#REF!</v>
        <stp/>
        <stp>0</stp>
        <stp>EUR.CM_INSTRUMENT.PXE.ES00000121O6</stp>
        <stp>DateMaturity</stp>
        <tr r="E109" s="1"/>
      </tp>
      <tp t="e">
        <v>#REF!</v>
        <stp/>
        <stp>0</stp>
        <stp>EUR.CM_INSTRUMENT.PXE.ES00000126C0</stp>
        <stp>Desc</stp>
        <tr r="K110" s="1"/>
      </tp>
    </main>
    <main first="bloomberg.rtd">
      <tp t="s">
        <v>1/15/2018</v>
        <stp/>
        <stp>##V3_BDPV12</stp>
        <stp>IT0005185456 Corp</stp>
        <stp>PREV_CPN_DT</stp>
        <stp>[Mkt&amp;Position.xlsm]CCT!R12C26</stp>
        <tr r="Z12" s="5"/>
      </tp>
    </main>
    <main first="bloomberg.rtd">
      <tp>
        <v>0.82720000000000005</v>
        <stp/>
        <stp>##V3_BDPV12</stp>
        <stp>TYM8 Comdty</stp>
        <stp>FUT_CNVS_FACTOR</stp>
        <stp>[Mkt&amp;Position.xlsm]MARKET!R11C25</stp>
        <tr r="Y11" s="1"/>
      </tp>
      <tp>
        <v>8535171000</v>
        <stp/>
        <stp>##V3_BDPV12</stp>
        <stp>AT0000A0N9A0 Corp</stp>
        <stp>amt_outstanding</stp>
        <stp>[Mkt&amp;Position.xlsm]MARKET!R279C12</stp>
        <tr r="L279" s="1"/>
      </tp>
    </main>
    <main first="marketviewexcelplugin.mkvxp">
      <tp t="e">
        <v>#REF!</v>
        <stp/>
        <stp>0</stp>
        <stp>EUR.CM_INSTRUMENT.PXE.ES00000121L2</stp>
        <stp>DateMaturity</stp>
        <tr r="E108" s="1"/>
      </tp>
    </main>
    <main first="marketviewexcelplugin.mkvxp">
      <tp t="e">
        <v>#REF!</v>
        <stp/>
        <stp>0</stp>
        <stp>EUR.CM_INSTRUMENT.PXE.AT0000A12B06</stp>
        <stp>Desc</stp>
        <tr r="K273" s="1"/>
      </tp>
      <tp t="e">
        <v>#REF!</v>
        <stp/>
        <stp>0</stp>
        <stp>EUR.CM_INSTRUMENT.PXE.ES00000121A5</stp>
        <stp>Desc</stp>
        <tr r="K104" s="1"/>
      </tp>
    </main>
    <main first="marketviewexcelplugin.mkvxp">
      <tp t="e">
        <v>#REF!</v>
        <stp/>
        <stp>0</stp>
        <stp>EUR.CM_INSTRUMENT.PXE.ES00000127A2</stp>
        <stp>Desc</stp>
        <tr r="K134" s="1"/>
      </tp>
      <tp t="e">
        <v>#REF!</v>
        <stp/>
        <stp>0</stp>
        <stp>EUR.CM_INSTRUMENT.PXE.ES00000128A0</stp>
        <stp>Desc</stp>
        <tr r="K106" s="1"/>
      </tp>
    </main>
    <main first="bloomberg.rtd">
      <tp>
        <v>8030950000</v>
        <stp/>
        <stp>##V3_BDPV12</stp>
        <stp>IE00B6X95T99 Corp</stp>
        <stp>amt_outstanding</stp>
        <stp>[Mkt&amp;Position.xlsm]MARKET!R268C12</stp>
        <tr r="L268" s="1"/>
      </tp>
      <tp t="s">
        <v>6/15/2018</v>
        <stp/>
        <stp>##V3_BDPV12</stp>
        <stp>IT0005137614 Corp</stp>
        <stp>PREV_CPN_DT</stp>
        <stp>[Mkt&amp;Position.xlsm]CCT!R11C26</stp>
        <tr r="Z11" s="5"/>
      </tp>
      <tp t="s">
        <v>7/15/2018</v>
        <stp/>
        <stp>##V3_BDPV12</stp>
        <stp>IT0005185456 Corp</stp>
        <stp>NXT_CPN_DT</stp>
        <stp>[Mkt&amp;Position.xlsm]CCT!R12C25</stp>
        <tr r="Y12" s="5"/>
      </tp>
    </main>
    <main first="marketviewexcelplugin.mkvxp">
      <tp t="e">
        <v>#REF!</v>
        <stp/>
        <stp>0</stp>
        <stp>EUR.CM_INSTRUMENT.PXE.PTOTENOE0018</stp>
        <stp>DateFirstSettlement</stp>
        <tr r="H249" s="1"/>
      </tp>
      <tp t="e">
        <v>#REF!</v>
        <stp/>
        <stp>0</stp>
        <stp>EUR.CM_INSTRUMENT.BONDVISION.IE00B4TV0D44</stp>
        <stp>DateSettl</stp>
        <tr r="J269" s="1"/>
      </tp>
    </main>
    <main first="bloomberg.rtd">
      <tp t="s">
        <v>BTPS 2.05 08/01/27</v>
        <stp/>
        <stp>##V3_BDPV12</stp>
        <stp>IT0005274805 Corp</stp>
        <stp>security des</stp>
        <stp>[Mkt&amp;Position.xlsm]POSITION!R58C17</stp>
        <tr r="Q58" s="2"/>
      </tp>
      <tp t="s">
        <v>BTPS 2.05 08/01/27</v>
        <stp/>
        <stp>##V3_BDPV12</stp>
        <stp>IT0005274805 Corp</stp>
        <stp>security des</stp>
        <stp>[Mkt&amp;Position.xlsm]POSITION!R78C17</stp>
        <tr r="Q78" s="2"/>
      </tp>
      <tp t="s">
        <v>BTPS 2.05 08/01/27</v>
        <stp/>
        <stp>##V3_BDPV12</stp>
        <stp>IT0005274805 Corp</stp>
        <stp>security des</stp>
        <stp>[Mkt&amp;Position.xlsm]POSITION!R88C17</stp>
        <tr r="Q88" s="2"/>
      </tp>
      <tp t="s">
        <v>BTPS 2.05 08/01/27</v>
        <stp/>
        <stp>##V3_BDPV12</stp>
        <stp>IT0005274805 Corp</stp>
        <stp>security des</stp>
        <stp>[Mkt&amp;Position.xlsm]POSITION!R83C17</stp>
        <tr r="Q83" s="2"/>
      </tp>
    </main>
    <main first="bloomberg.rtd">
      <tp t="s">
        <v>12/15/2020</v>
        <stp/>
        <stp>##V3_BDPV12</stp>
        <stp>IT0005056541 Corp</stp>
        <stp>Maturity</stp>
        <stp>[Mkt&amp;Position.xlsm]CCT!R9C4</stp>
        <tr r="D9" s="5"/>
      </tp>
      <tp t="s">
        <v>10/15/2018</v>
        <stp/>
        <stp>##V3_BDPV12</stp>
        <stp>IT0005311508 Corp</stp>
        <stp>NXT_CPN_DT</stp>
        <stp>[Mkt&amp;Position.xlsm]CCT!R15C25</stp>
        <tr r="Y15" s="5"/>
      </tp>
      <tp t="s">
        <v>8/15/2018</v>
        <stp/>
        <stp>##V3_BDPV12</stp>
        <stp>IT0005218968 Corp</stp>
        <stp>NXT_CPN_DT</stp>
        <stp>[Mkt&amp;Position.xlsm]CCT!R13C25</stp>
        <tr r="Y13" s="5"/>
      </tp>
    </main>
    <main first="marketviewexcelplugin.mkvxp">
      <tp t="e">
        <v>#REF!</v>
        <stp/>
        <stp>0</stp>
        <stp>EUR.CM_INSTRUMENT.PXE.AT0000A08968</stp>
        <stp>Desc</stp>
        <tr r="K274" s="1"/>
      </tp>
      <tp t="e">
        <v>#REF!</v>
        <stp/>
        <stp>0</stp>
        <stp>EUR.CM_INSTRUMENT.PXE.ES00000127G9</stp>
        <stp>Desc</stp>
        <tr r="K125" s="1"/>
      </tp>
    </main>
    <main first="marketviewexcelplugin.mkvxp">
      <tp t="e">
        <v>#REF!</v>
        <stp/>
        <stp>0</stp>
        <stp>EUR.CM_INSTRUMENT.PXE.ES00000123K0</stp>
        <stp>DateMaturity</stp>
        <tr r="E116" s="1"/>
      </tp>
      <tp t="e">
        <v>#REF!</v>
        <stp/>
        <stp>0</stp>
        <stp>EUR.CM_INSTRUMENT.PXE.AT0000A04967</stp>
        <stp>Desc</stp>
        <tr r="K288" s="1"/>
      </tp>
    </main>
    <main first="marketviewexcelplugin.mkvxp">
      <tp t="e">
        <v>#REF!</v>
        <stp/>
        <stp>0</stp>
        <stp>EUR.CM_INSTRUMENT.PXE.ES00000121G2</stp>
        <stp>Desc</stp>
        <tr r="K120" s="1"/>
      </tp>
    </main>
    <main first="bloomberg.rtd">
      <tp t="s">
        <v>4/15/2018</v>
        <stp/>
        <stp>##V3_BDPV12</stp>
        <stp>IT0005311508 Corp</stp>
        <stp>PREV_CPN_DT</stp>
        <stp>[Mkt&amp;Position.xlsm]CCT!R15C26</stp>
        <tr r="Z15" s="5"/>
      </tp>
      <tp t="s">
        <v>11/1/2018</v>
        <stp/>
        <stp>##V3_BDPV12</stp>
        <stp>IT0004922909 Corp</stp>
        <stp>Maturity</stp>
        <stp>[Mkt&amp;Position.xlsm]CCT!R7C4</stp>
        <tr r="D7" s="5"/>
      </tp>
    </main>
    <main first="bloomberg.rtd">
      <tp t="s">
        <v>BTPS 4 3/4 09/01/28</v>
        <stp/>
        <stp>##V3_BDPV12</stp>
        <stp>IT0004889033 Corp</stp>
        <stp>security des</stp>
        <stp>[Mkt&amp;Position.xlsm]POSITION!R103C17</stp>
        <tr r="Q103" s="2"/>
      </tp>
    </main>
    <main first="marketviewexcelplugin.mkvxp">
      <tp t="e">
        <v>#REF!</v>
        <stp/>
        <stp>0</stp>
        <stp>EUR.CM_INSTRUMENT.PXE.AT0000A0U299</stp>
        <stp>DateMaturity</stp>
        <tr r="E291" s="1"/>
      </tp>
    </main>
    <main first="marketviewexcelplugin.mkvxp">
      <tp t="e">
        <v>#REF!</v>
        <stp/>
        <stp>0</stp>
        <stp>EUR.CM_INSTRUMENT.PXE.ES00000122D7</stp>
        <stp>Desc</stp>
        <tr r="K111" s="1"/>
      </tp>
      <tp t="e">
        <v>#REF!</v>
        <stp/>
        <stp>0</stp>
        <stp>EUR.CM_INSTRUMENT.PXE.ES00000127D6</stp>
        <stp>Desc</stp>
        <tr r="K103" s="1"/>
      </tp>
      <tp t="e">
        <v>#REF!</v>
        <stp/>
        <stp>0</stp>
        <stp>EUR.CM_INSTRUMENT.PXE.ES00000124H4</stp>
        <stp>DateMaturity</stp>
        <tr r="E140" s="1"/>
      </tp>
    </main>
    <main first="marketviewexcelplugin.mkvxp">
      <tp t="e">
        <v>#REF!</v>
        <stp/>
        <stp>0</stp>
        <stp>EUR.CM_INSTRUMENT.PXE.ES00000128H5</stp>
        <stp>DateMaturity</stp>
        <tr r="E128" s="1"/>
      </tp>
      <tp t="e">
        <v>#REF!</v>
        <stp/>
        <stp>0</stp>
        <stp>EUR.CM_INSTRUMENT.PXE.ES00000127H7</stp>
        <stp>DateMaturity</stp>
        <tr r="E112" s="1"/>
      </tp>
    </main>
    <main first="bloomberg.rtd">
      <tp t="s">
        <v>BTPS 6 1/2 11/01/27</v>
        <stp/>
        <stp>##V3_BDPV12</stp>
        <stp>IT0001174611 Corp</stp>
        <stp>security des</stp>
        <stp>[Mkt&amp;Position.xlsm]POSITION!R93C17</stp>
        <tr r="Q93" s="2"/>
      </tp>
      <tp>
        <v>11490350000</v>
        <stp/>
        <stp>##V3_BDPV12</stp>
        <stp>IE00B4TV0D44 Corp</stp>
        <stp>amt_outstanding</stp>
        <stp>[Mkt&amp;Position.xlsm]MARKET!R269C12</stp>
        <tr r="L269" s="1"/>
      </tp>
      <tp t="s">
        <v>BTPS 2 02/01/28</v>
        <stp/>
        <stp>##V3_BDPV12</stp>
        <stp>IT0005323032 Corp</stp>
        <stp>security des</stp>
        <stp>[Mkt&amp;Position.xlsm]POSITION!R63C17</stp>
        <tr r="Q63" s="2"/>
      </tp>
    </main>
    <main first="marketviewexcelplugin.mkvxp">
      <tp t="e">
        <v>#REF!</v>
        <stp/>
        <stp>0</stp>
        <stp>EUR.CM_INSTRUMENT.PXE.AT0000A001X2</stp>
        <stp>DateLastMaturity</stp>
        <tr r="AG278" s="1"/>
        <tr r="BB278" s="1"/>
      </tp>
    </main>
    <main first="bloomberg.rtd">
      <tp t="s">
        <v>4/15/2018</v>
        <stp/>
        <stp>##V3_BDPV12</stp>
        <stp>IT0005252520 Corp</stp>
        <stp>PREV_CPN_DT</stp>
        <stp>[Mkt&amp;Position.xlsm]CCT!R14C26</stp>
        <tr r="Z14" s="5"/>
      </tp>
    </main>
    <main first="marketviewexcelplugin.mkvxp">
      <tp t="e">
        <v>#REF!</v>
        <stp/>
        <stp>0</stp>
        <stp>EUR.CM_INSTRUMENT.PXE.PTOTEKOE0011</stp>
        <stp>DateFirstSettlement</stp>
        <tr r="H256" s="1"/>
      </tp>
      <tp t="e">
        <v>#REF!</v>
        <stp/>
        <stp>0</stp>
        <stp>EUR.CM_INSTRUMENT.PXE.IE00B28HXX02</stp>
        <stp>DateFirstSettlement</stp>
        <tr r="H261" s="1"/>
      </tp>
    </main>
    <main first="bloomberg.rtd">
      <tp>
        <v>11572873000</v>
        <stp/>
        <stp>##V3_BDPV12</stp>
        <stp>AT0000A1K9C8 Corp</stp>
        <stp>amt_outstanding</stp>
        <stp>[Mkt&amp;Position.xlsm]MARKET!R285C12</stp>
        <tr r="L285" s="1"/>
      </tp>
      <tp>
        <v>5422044000</v>
        <stp/>
        <stp>##V3_BDPV12</stp>
        <stp>AT0000A1K9F1 Corp</stp>
        <stp>amt_outstanding</stp>
        <stp>[Mkt&amp;Position.xlsm]MARKET!R290C12</stp>
        <tr r="L290" s="1"/>
      </tp>
    </main>
    <main first="marketviewexcelplugin.mkvxp">
      <tp t="e">
        <v>#REF!</v>
        <stp/>
        <stp>0</stp>
        <stp>EUR.CM_INSTRUMENT.PXE.ES00000122E5</stp>
        <stp>Desc</stp>
        <tr r="K124" s="1"/>
      </tp>
      <tp t="e">
        <v>#REF!</v>
        <stp/>
        <stp>0</stp>
        <stp>EUR.CM_INSTRUMENT.PXE.AT0000A10683</stp>
        <stp>DateMaturity</stp>
        <tr r="E287" s="1"/>
      </tp>
    </main>
    <main first="bloomberg.rtd">
      <tp t="s">
        <v>BTPS 2.2 06/01/27</v>
        <stp/>
        <stp>##V3_BDPV12</stp>
        <stp>IT0005240830 Corp</stp>
        <stp>security des</stp>
        <stp>[Mkt&amp;Position.xlsm]POSITION!R68C17</stp>
        <tr r="Q68" s="2"/>
      </tp>
      <tp t="s">
        <v>BTPS 2.2 06/01/27</v>
        <stp/>
        <stp>##V3_BDPV12</stp>
        <stp>IT0005240830 Corp</stp>
        <stp>security des</stp>
        <stp>[Mkt&amp;Position.xlsm]POSITION!R73C17</stp>
        <tr r="Q73" s="2"/>
      </tp>
    </main>
    <main first="bloomberg.rtd">
      <tp t="s">
        <v>4/15/2018</v>
        <stp/>
        <stp>##V3_BDPV12</stp>
        <stp>IT0004716319 Corp</stp>
        <stp>Maturity</stp>
        <stp>[Mkt&amp;Position.xlsm]CCT!R6C4</stp>
        <tr r="D6" s="5"/>
      </tp>
    </main>
    <main first="marketviewexcelplugin.mkvxp">
      <tp t="e">
        <v>#REF!</v>
        <stp/>
        <stp>0</stp>
        <stp>EUR.CM_INSTRUMENT.PXE.ES00000122D7</stp>
        <stp>DateFirstSettlement</stp>
        <tr r="H111" s="1"/>
      </tp>
      <tp t="e">
        <v>#REF!</v>
        <stp/>
        <stp>0</stp>
        <stp>EUR.CM_INSTRUMENT.PXE.ES00000122E5</stp>
        <stp>DateFirstSettlement</stp>
        <tr r="H124" s="1"/>
      </tp>
      <tp t="e">
        <v>#REF!</v>
        <stp/>
        <stp>0</stp>
        <stp>EUR.CM_INSTRUMENT.PXE.ES00000122T3</stp>
        <stp>DateFirstSettlement</stp>
        <tr r="H113" s="1"/>
      </tp>
    </main>
    <main first="bloomberg.rtd">
      <tp>
        <v>37025000000</v>
        <stp/>
        <stp>##V3_BDPV12</stp>
        <stp>FR0011962398 Corp</stp>
        <stp>amt_outstanding</stp>
        <stp>[Mkt&amp;Position.xlsm]MARKET!R211C12</stp>
        <tr r="L211" s="1"/>
      </tp>
      <tp>
        <v>135115614.00000006</v>
        <stp/>
        <stp>##V3_BDPV12</stp>
        <stp>GR0138011771 Corp</stp>
        <stp>amt_outstanding</stp>
        <stp>[Mkt&amp;Position.xlsm]MARKET!R329C12</stp>
        <tr r="L329" s="1"/>
      </tp>
      <tp>
        <v>13198152000</v>
        <stp/>
        <stp>##V3_BDPV12</stp>
        <stp>AT0000A04967 Corp</stp>
        <stp>amt_outstanding</stp>
        <stp>[Mkt&amp;Position.xlsm]MARKET!R288C12</stp>
        <tr r="L288" s="1"/>
      </tp>
      <tp>
        <v>550418123.99999988</v>
        <stp/>
        <stp>##V3_BDPV12</stp>
        <stp>GR0128010676 Corp</stp>
        <stp>amt_outstanding</stp>
        <stp>[Mkt&amp;Position.xlsm]MARKET!R313C12</stp>
        <tr r="L313" s="1"/>
      </tp>
      <tp>
        <v>39352000000</v>
        <stp/>
        <stp>##V3_BDPV12</stp>
        <stp>FR0010192997 Corp</stp>
        <stp>amt_outstanding</stp>
        <stp>[Mkt&amp;Position.xlsm]MARKET!R202C12</stp>
        <tr r="L202" s="1"/>
      </tp>
      <tp>
        <v>12662000000</v>
        <stp/>
        <stp>##V3_BDPV12</stp>
        <stp>BE0000327362 Corp</stp>
        <stp>amt_outstanding</stp>
        <stp>[Mkt&amp;Position.xlsm]MARKET!R294C12</stp>
        <tr r="L294" s="1"/>
      </tp>
    </main>
    <main first="marketviewexcelplugin.mkvxp">
      <tp t="e">
        <v>#REF!</v>
        <stp/>
        <stp>0</stp>
        <stp>EUR.CM_INSTRUMENT.PXE.IT0004594930</stp>
        <stp>DateMaturity</stp>
        <tr r="E37" s="1"/>
      </tp>
      <tp t="e">
        <v>#REF!</v>
        <stp/>
        <stp>0</stp>
        <stp>EUR.CM_INSTRUMENT.PXE.IT0005285041</stp>
        <stp>DateMaturity</stp>
        <tr r="E38" s="1"/>
      </tp>
      <tp t="e">
        <v>#REF!</v>
        <stp/>
        <stp>0</stp>
        <stp>EUR.CM_INSTRUMENT.PXE.ES0000011868</stp>
        <stp>DateMaturity</stp>
        <tr r="E133" s="1"/>
      </tp>
      <tp t="e">
        <v>#REF!</v>
        <stp/>
        <stp>0</stp>
        <stp>EUR.CM_INSTRUMENT.PXE.NL0010881827</stp>
        <stp>Desc</stp>
        <tr r="K235" s="1"/>
      </tp>
      <tp t="e">
        <v>#REF!</v>
        <stp/>
        <stp>0</stp>
        <stp>EUR.CM_INSTRUMENT.PXE.IT0004716319</stp>
        <stp>DateMaturity</stp>
        <tr r="E93" s="1"/>
      </tp>
      <tp t="e">
        <v>#REF!</v>
        <stp/>
        <stp>0</stp>
        <stp>EUR.CM_INSTRUMENT.PXE.DE0001141679</stp>
        <stp>DateMaturity</stp>
        <tr r="E146" s="1"/>
      </tp>
    </main>
    <main first="bloomberg.rtd">
      <tp t="s">
        <v>BTPS 0.3 10/15/18</v>
        <stp/>
        <stp>##V3_BDPV12</stp>
        <stp>IT0005139099 Corp</stp>
        <stp>security des</stp>
        <stp>[Mkt&amp;Position.xlsm]POSITION!R12C3</stp>
        <tr r="C12" s="2"/>
      </tp>
      <tp>
        <v>18000000000</v>
        <stp/>
        <stp>##V3_BDPV12</stp>
        <stp>DE0001141752 Corp</stp>
        <stp>amt_outstanding</stp>
        <stp>[Mkt&amp;Position.xlsm]MARKET!R164C12</stp>
        <tr r="L164" s="1"/>
      </tp>
      <tp>
        <v>19000000000</v>
        <stp/>
        <stp>##V3_BDPV12</stp>
        <stp>DE0001141729 Corp</stp>
        <stp>amt_outstanding</stp>
        <stp>[Mkt&amp;Position.xlsm]MARKET!R158C12</stp>
        <tr r="L158" s="1"/>
      </tp>
      <tp>
        <v>16000000000</v>
        <stp/>
        <stp>##V3_BDPV12</stp>
        <stp>DE0001141703 Corp</stp>
        <stp>amt_outstanding</stp>
        <stp>[Mkt&amp;Position.xlsm]MARKET!R152C12</stp>
        <tr r="L152" s="1"/>
      </tp>
      <tp>
        <v>14388000000</v>
        <stp/>
        <stp>##V3_BDPV12</stp>
        <stp>BE0000337460 Corp</stp>
        <stp>amt_outstanding</stp>
        <stp>[Mkt&amp;Position.xlsm]MARKET!R303C12</stp>
        <tr r="L303" s="1"/>
      </tp>
      <tp>
        <v>20000000000</v>
        <stp/>
        <stp>##V3_BDPV12</stp>
        <stp>DE0001141711 Corp</stp>
        <stp>amt_outstanding</stp>
        <stp>[Mkt&amp;Position.xlsm]MARKET!R155C12</stp>
        <tr r="L155" s="1"/>
      </tp>
    </main>
    <main first="marketviewexcelplugin.mkvxp">
      <tp t="e">
        <v>#REF!</v>
        <stp/>
        <stp>0</stp>
        <stp>EUR.CM_INSTRUMENT.PXE.IT0001086567</stp>
        <stp>DateMaturity</stp>
        <tr r="E71" s="1"/>
      </tp>
    </main>
    <main first="bloomberg.rtd">
      <tp>
        <v>17000000000</v>
        <stp/>
        <stp>##V3_BDPV12</stp>
        <stp>DE0001141679 Corp</stp>
        <stp>amt_outstanding</stp>
        <stp>[Mkt&amp;Position.xlsm]MARKET!R146C12</stp>
        <tr r="L146" s="1"/>
      </tp>
      <tp>
        <v>0</v>
        <stp/>
        <stp>##V3_BDPV12</stp>
        <stp>DE0001141661 Corp</stp>
        <stp>amt_outstanding</stp>
        <stp>[Mkt&amp;Position.xlsm]MARKET!R143C12</stp>
        <tr r="L143" s="1"/>
      </tp>
      <tp>
        <v>0</v>
        <stp/>
        <stp>##V3_BDPV12</stp>
        <stp>DE0001141653 Corp</stp>
        <stp>amt_outstanding</stp>
        <stp>[Mkt&amp;Position.xlsm]MARKET!R142C12</stp>
        <tr r="L142" s="1"/>
      </tp>
      <tp>
        <v>16000000000</v>
        <stp/>
        <stp>##V3_BDPV12</stp>
        <stp>DE0001141695 Corp</stp>
        <stp>amt_outstanding</stp>
        <stp>[Mkt&amp;Position.xlsm]MARKET!R149C12</stp>
        <tr r="L149" s="1"/>
      </tp>
      <tp>
        <v>16000000000</v>
        <stp/>
        <stp>##V3_BDPV12</stp>
        <stp>DE0001141687 Corp</stp>
        <stp>amt_outstanding</stp>
        <stp>[Mkt&amp;Position.xlsm]MARKET!R148C12</stp>
        <tr r="L148" s="1"/>
      </tp>
      <tp>
        <v>22520265000</v>
        <stp/>
        <stp>##V3_BDPV12</stp>
        <stp>IT0004286966 Corp</stp>
        <stp>amt_outstanding</stp>
        <stp>[Mkt&amp;Position.xlsm]MARKET!R87C12</stp>
        <tr r="L87" s="1"/>
      </tp>
      <tp>
        <v>17784500000</v>
        <stp/>
        <stp>##V3_BDPV12</stp>
        <stp>IT0005086886 Corp</stp>
        <stp>amt_outstanding</stp>
        <stp>[Mkt&amp;Position.xlsm]MARKET!R49C12</stp>
        <tr r="L49" s="1"/>
      </tp>
      <tp t="s">
        <v>BTPS 3 3/4 03/01/21</v>
        <stp/>
        <stp>##V3_BDPV12</stp>
        <stp>IT0004634132 Corp</stp>
        <stp>security des</stp>
        <stp>[Mkt&amp;Position.xlsm]POSITION!R32C3</stp>
        <tr r="C32" s="2"/>
      </tp>
    </main>
    <main first="marketviewexcelplugin.mkvxp">
      <tp t="e">
        <v>#REF!</v>
        <stp/>
        <stp>0</stp>
        <stp>EUR.CM_INSTRUMENT.PXE.IT0005244782</stp>
        <stp>Desc</stp>
        <tr r="K48" s="1"/>
      </tp>
    </main>
    <main first="bloomberg.rtd">
      <tp>
        <v>14900000000</v>
        <stp/>
        <stp>##V3_BDPV12</stp>
        <stp>IT0005177909 Corp</stp>
        <stp>amt_outstanding</stp>
        <stp>[Mkt&amp;Position.xlsm]MARKET!R85C12</stp>
        <tr r="L85" s="1"/>
      </tp>
    </main>
    <main first="marketviewexcelplugin.mkvxp">
      <tp t="e">
        <v>#REF!</v>
        <stp/>
        <stp>0</stp>
        <stp>EUR.CM_INSTRUMENT.PXE.IT0005221285</stp>
        <stp>Desc</stp>
        <tr r="K23" s="1"/>
      </tp>
      <tp t="e">
        <v>#REF!</v>
        <stp/>
        <stp>0</stp>
        <stp>EUR.CM_INSTRUMENT.PXE.DE0001135473</stp>
        <stp>DateMaturity</stp>
        <tr r="E163" s="1"/>
      </tp>
      <tp t="e">
        <v>#REF!</v>
        <stp/>
        <stp>0</stp>
        <stp>EUR.CM_INSTRUMENT.PXE.IT0005104473</stp>
        <stp>DateMaturity</stp>
        <tr r="E97" s="1"/>
      </tp>
      <tp t="e">
        <v>#REF!</v>
        <stp/>
        <stp>0</stp>
        <stp>EUR.CM_INSTRUMENT.PXE.IT0000366655</stp>
        <stp>DateMaturity</stp>
        <tr r="E59" s="1"/>
      </tp>
      <tp t="e">
        <v>#REF!</v>
        <stp/>
        <stp>0</stp>
        <stp>EUR.CM_INSTRUMENT.PXE.IT0005277444</stp>
        <stp>DateMaturity</stp>
        <tr r="E50" s="1"/>
      </tp>
      <tp t="e">
        <v>#REF!</v>
        <stp/>
        <stp>0</stp>
        <stp>EUR.CM_INSTRUMENT.PXE.IT0005250946</stp>
        <stp>DateMaturity</stp>
        <tr r="E36" s="1"/>
      </tp>
    </main>
    <main first="bloomberg.rtd">
      <tp>
        <v>15429870000</v>
        <stp/>
        <stp>##V3_BDPV12</stp>
        <stp>IT0005185456 Corp</stp>
        <stp>amt_outstanding</stp>
        <stp>[Mkt&amp;Position.xlsm]MARKET!R99C12</stp>
        <tr r="L99" s="1"/>
      </tp>
    </main>
    <main first="marketviewexcelplugin.mkvxp">
      <tp t="e">
        <v>#REF!</v>
        <stp/>
        <stp>0</stp>
        <stp>EUR.CM_INSTRUMENT.PXE.FR0010171975</stp>
        <stp>DateMaturity</stp>
        <tr r="E229" s="1"/>
      </tp>
    </main>
    <main first="bloomberg.rtd">
      <tp>
        <v>16671894000</v>
        <stp/>
        <stp>##V3_BDPV12</stp>
        <stp>IT0005162828 Corp</stp>
        <stp>amt_outstanding</stp>
        <stp>[Mkt&amp;Position.xlsm]MARKET!R91C12</stp>
        <tr r="L91" s="1"/>
      </tp>
      <tp t="s">
        <v>BTPS 0.7 05/01/20</v>
        <stp/>
        <stp>##V3_BDPV12</stp>
        <stp>IT0005107708 Corp</stp>
        <stp>security des</stp>
        <stp>[Mkt&amp;Position.xlsm]POSITION!R25C3</stp>
        <tr r="C25" s="2"/>
      </tp>
    </main>
    <main first="marketviewexcelplugin.mkvxp">
      <tp t="e">
        <v>#REF!</v>
        <stp/>
        <stp>0</stp>
        <stp>EUR.CM_INSTRUMENT.PXE.NL0000102275</stp>
        <stp>DateMaturity</stp>
        <tr r="E239" s="1"/>
      </tp>
      <tp t="e">
        <v>#REF!</v>
        <stp/>
        <stp>0</stp>
        <stp>EUR.CM_INSTRUMENT.PXE.GR0138010765</stp>
        <stp>DateMaturity</stp>
        <tr r="E328" s="1"/>
      </tp>
      <tp t="e">
        <v>#REF!</v>
        <stp/>
        <stp>0</stp>
        <stp>EUR.CM_INSTRUMENT.PXE.DE0001135176</stp>
        <stp>DateMaturity</stp>
        <tr r="E181" s="1"/>
      </tp>
    </main>
    <main first="bloomberg.rtd">
      <tp t="s">
        <v>BTPS 4 1/2 02/01/20</v>
        <stp/>
        <stp>##V3_BDPV12</stp>
        <stp>IT0003644769 Corp</stp>
        <stp>security des</stp>
        <stp>[Mkt&amp;Position.xlsm]POSITION!R23C3</stp>
        <tr r="C23" s="2"/>
      </tp>
    </main>
    <main first="marketviewexcelplugin.mkvxp">
      <tp t="e">
        <v>#REF!</v>
        <stp/>
        <stp>0</stp>
        <stp>EUR.CM_INSTRUMENT.PXE.IT0005246340</stp>
        <stp>DateMaturity</stp>
        <tr r="E61" s="1"/>
      </tp>
      <tp t="e">
        <v>#REF!</v>
        <stp/>
        <stp>0</stp>
        <stp>EUR.CM_INSTRUMENT.PXE.BE0000326356</stp>
        <stp>DateMaturity</stp>
        <tr r="E306" s="1"/>
      </tp>
      <tp t="e">
        <v>#REF!</v>
        <stp/>
        <stp>0</stp>
        <stp>EUR.CM_INSTRUMENT.PXE.DE0001102374</stp>
        <stp>DateMaturity</stp>
        <tr r="E173" s="1"/>
      </tp>
      <tp t="e">
        <v>#REF!</v>
        <stp/>
        <stp>0</stp>
        <stp>EUR.CM_INSTRUMENT.PXE.FR0013131877</stp>
        <stp>DateMaturity</stp>
        <tr r="E216" s="1"/>
      </tp>
    </main>
    <main first="bloomberg.rtd">
      <tp>
        <v>17774500000</v>
        <stp/>
        <stp>##V3_BDPV12</stp>
        <stp>IT0005170839 Corp</stp>
        <stp>amt_outstanding</stp>
        <stp>[Mkt&amp;Position.xlsm]MARKET!R70C12</stp>
        <tr r="L70" s="1"/>
      </tp>
    </main>
    <main first="marketviewexcelplugin.mkvxp">
      <tp t="e">
        <v>#REF!</v>
        <stp/>
        <stp>0</stp>
        <stp>EUR.CM_INSTRUMENT.PXE.NL0000102077</stp>
        <stp>DateMaturity</stp>
        <tr r="E240" s="1"/>
      </tp>
      <tp t="e">
        <v>#REF!</v>
        <stp/>
        <stp>0</stp>
        <stp>EUR.CM_INSTRUMENT.PXE.IT0005215246</stp>
        <stp>DateMaturity</stp>
        <tr r="E58" s="1"/>
      </tp>
      <tp t="e">
        <v>#REF!</v>
        <stp/>
        <stp>0</stp>
        <stp>EUR.CM_INSTRUMENT.PXE.FR0010070060</stp>
        <stp>DateMaturity</stp>
        <tr r="E224" s="1"/>
      </tp>
      <tp t="e">
        <v>#REF!</v>
        <stp/>
        <stp>0</stp>
        <stp>EUR.CM_INSTRUMENT.PXE.DE0001135374</stp>
        <stp>DateMaturity</stp>
        <tr r="E147" s="1"/>
      </tp>
      <tp t="e">
        <v>#REF!</v>
        <stp/>
        <stp>0</stp>
        <stp>EUR.CM_INSTRUMENT.PXE.BE0000320292</stp>
        <stp>Desc</stp>
        <tr r="K309" s="1"/>
      </tp>
      <tp t="e">
        <v>#REF!</v>
        <stp/>
        <stp>0</stp>
        <stp>EUR.CM_INSTRUMENT.PXE.IT0005177271</stp>
        <stp>DateMaturity</stp>
        <tr r="E26" s="1"/>
      </tp>
      <tp t="e">
        <v>#REF!</v>
        <stp/>
        <stp>0</stp>
        <stp>EUR.CM_INSTRUMENT.PXE.DE0001135275</stp>
        <stp>DateMaturity</stp>
        <tr r="E183" s="1"/>
      </tp>
      <tp t="e">
        <v>#REF!</v>
        <stp/>
        <stp>0</stp>
        <stp>EUR.CM_INSTRUMENT.PXE.ES00000124W3</stp>
        <stp>DateLastMaturity</stp>
        <tr r="BI121" s="1"/>
        <tr r="AG121" s="1"/>
        <tr r="BB121" s="1"/>
        <tr r="AU121" s="1"/>
      </tp>
      <tp t="e">
        <v>#REF!</v>
        <stp/>
        <stp>0</stp>
        <stp>EUR.CM_INSTRUMENT.PXE.IE00B4S3JD47</stp>
        <stp>DateLastMaturity</stp>
        <tr r="AU267" s="1"/>
        <tr r="AG267" s="1"/>
        <tr r="BB267" s="1"/>
      </tp>
      <tp t="e">
        <v>#REF!</v>
        <stp/>
        <stp>0</stp>
        <stp>EUR.CM_INSTRUMENT.PXE.AT0000A105W3</stp>
        <stp>DateFirstSettlement</stp>
        <tr r="H281" s="1"/>
      </tp>
      <tp t="e">
        <v>#REF!</v>
        <stp/>
        <stp>0</stp>
        <stp>EUR.CM_INSTRUMENT.BONDVISION.PTOTENOE0018</stp>
        <stp>DateSettl</stp>
        <tr r="J249" s="1"/>
      </tp>
      <tp t="e">
        <v>#REF!</v>
        <stp/>
        <stp>0</stp>
        <stp>EUR.CM_INSTRUMENT.PXE.AT0000A185T1</stp>
        <stp>DateFirstSettlement</stp>
        <tr r="H282" s="1"/>
      </tp>
      <tp t="e">
        <v>#REF!</v>
        <stp/>
        <stp>0</stp>
        <stp>EUR.CM_INSTRUMENT.PXE.IT0005285041</stp>
        <stp>DateFirstSettlement</stp>
        <tr r="F30" s="2"/>
        <tr r="H38" s="1"/>
      </tp>
      <tp t="e">
        <v>#REF!</v>
        <stp/>
        <stp>0</stp>
        <stp>EUR.CM_INSTRUMENT.PXE.IT0005083057</stp>
        <stp>DateFirstSettlement</stp>
        <tr r="H90" s="1"/>
      </tp>
      <tp t="e">
        <v>#REF!</v>
        <stp/>
        <stp>0</stp>
        <stp>EUR.CM_INSTRUMENT.PXE.IT0005106049</stp>
        <stp>DateFirstSettlement</stp>
        <tr r="H18" s="1"/>
      </tp>
      <tp t="e">
        <v>#REF!</v>
        <stp/>
        <stp>0</stp>
        <stp>EUR.CM_INSTRUMENT.PXE.FR0013154044</stp>
        <stp>DateFirstSettlement</stp>
        <tr r="H225" s="1"/>
      </tp>
      <tp t="e">
        <v>#REF!</v>
        <stp/>
        <stp>0</stp>
        <stp>EUR.CM_INSTRUMENT.PXE.IT0004634132</stp>
        <stp>DateFirstSettlement</stp>
        <tr r="H40" s="1"/>
        <tr r="F32" s="2"/>
      </tp>
      <tp t="e">
        <v>#REF!</v>
        <stp/>
        <stp>0</stp>
        <stp>EUR.CM_INSTRUMENT.PXE.FR0013154028</stp>
        <stp>DateFirstSettlement</stp>
        <tr r="H231" s="1"/>
      </tp>
      <tp t="e">
        <v>#REF!</v>
        <stp/>
        <stp>0</stp>
        <stp>EUR.CM_INSTRUMENT.PXE.PTOTE5OE0007</stp>
        <stp>DateFirstSettlement</stp>
        <tr r="H259" s="1"/>
      </tp>
      <tp t="e">
        <v>#REF!</v>
        <stp/>
        <stp>0</stp>
        <stp>EUR.CM_INSTRUMENT.PXE.FR0011523257</stp>
        <stp>DateFirstSettlement</stp>
        <tr r="H193" s="1"/>
      </tp>
      <tp t="e">
        <v>#REF!</v>
        <stp/>
        <stp>0</stp>
        <stp>EUR.CM_INSTRUMENT.PXE.IT0005028003</stp>
        <stp>DateFirstSettlement</stp>
        <tr r="H46" s="1"/>
        <tr r="F36" s="2"/>
      </tp>
      <tp t="e">
        <v>#REF!</v>
        <stp/>
        <stp>0</stp>
        <stp>EUR.CM_INSTRUMENT.PXE.IT0005323032</stp>
        <stp>DateFirstSettlement</stp>
        <tr r="F64" s="2"/>
        <tr r="H76" s="1"/>
      </tp>
    </main>
    <main first="bloomberg.rtd">
      <tp t="s">
        <v>Baa2u *-</v>
        <stp/>
        <stp>##V3_BDPV12</stp>
        <stp>IT0004644735 Corp</stp>
        <stp>RTG_MOODY</stp>
        <stp>[Mkt&amp;Position.xlsm]MARKET!R69C43</stp>
        <tr r="AQ69" s="1"/>
      </tp>
    </main>
    <main first="marketviewexcelplugin.mkvxp">
      <tp t="e">
        <v>#REF!</v>
        <stp/>
        <stp>0</stp>
        <stp>EUR.CM_INSTRUMENT.PXE.IT0003934657</stp>
        <stp>DateFirstSettlement</stp>
        <tr r="H86" s="1"/>
      </tp>
    </main>
    <main first="bloomberg.rtd">
      <tp t="s">
        <v>Baa2u *-</v>
        <stp/>
        <stp>##V3_BDPV12</stp>
        <stp>IT0005210650 Corp</stp>
        <stp>RTG_MOODY</stp>
        <stp>[Mkt&amp;Position.xlsm]MARKET!R72C43</stp>
        <tr r="AQ72" s="1"/>
      </tp>
      <tp t="s">
        <v>Baa2u *-</v>
        <stp/>
        <stp>##V3_BDPV12</stp>
        <stp>IT0005137614 Corp</stp>
        <stp>RTG_MOODY</stp>
        <stp>[Mkt&amp;Position.xlsm]MARKET!R98C43</stp>
        <tr r="AQ98" s="1"/>
      </tp>
    </main>
    <main first="marketviewexcelplugin.mkvxp">
      <tp t="e">
        <v>#REF!</v>
        <stp/>
        <stp>0</stp>
        <stp>EUR.CM_INSTRUMENT.PXE.IT0005139099</stp>
        <stp>DateFirstSettlement</stp>
        <tr r="H21" s="1"/>
        <tr r="F12" s="2"/>
      </tp>
      <tp t="e">
        <v>#REF!</v>
        <stp/>
        <stp>0</stp>
        <stp>EUR.CM_INSTRUMENT.PXE.FR0012938116</stp>
        <stp>DateFirstSettlement</stp>
        <tr r="H214" s="1"/>
      </tp>
      <tp t="e">
        <v>#REF!</v>
        <stp/>
        <stp>0</stp>
        <stp>EUR.CM_INSTRUMENT.PXE.IT0005094088</stp>
        <stp>DateFirstSettlement</stp>
        <tr r="H81" s="1"/>
      </tp>
      <tp t="e">
        <v>#REF!</v>
        <stp/>
        <stp>0</stp>
        <stp>EUR.CM_INSTRUMENT.PXE.FR0012993103</stp>
        <stp>DateFirstSettlement</stp>
        <tr r="H222" s="1"/>
      </tp>
      <tp t="e">
        <v>#REF!</v>
        <stp/>
        <stp>0</stp>
        <stp>EUR.CM_INSTRUMENT.PXE.IT0005127086</stp>
        <stp>DateFirstSettlement</stp>
        <tr r="H68" s="1"/>
        <tr r="F57" s="2"/>
      </tp>
      <tp t="e">
        <v>#REF!</v>
        <stp/>
        <stp>0</stp>
        <stp>EUR.CM_INSTRUMENT.PXE.ES00000123B9</stp>
        <stp>DateFirstSettlement</stp>
        <tr r="H114" s="1"/>
      </tp>
      <tp t="e">
        <v>#REF!</v>
        <stp/>
        <stp>0</stp>
        <stp>EUR.CM_INSTRUMENT.PXE.ES00000123C7</stp>
        <stp>DateFirstSettlement</stp>
        <tr r="H127" s="1"/>
      </tp>
      <tp t="e">
        <v>#REF!</v>
        <stp/>
        <stp>0</stp>
        <stp>EUR.CM_INSTRUMENT.PXE.ES00000123K0</stp>
        <stp>DateFirstSettlement</stp>
        <tr r="H116" s="1"/>
      </tp>
      <tp t="e">
        <v>#REF!</v>
        <stp/>
        <stp>0</stp>
        <stp>EUR.CM_INSTRUMENT.PXE.ES00000123U9</stp>
        <stp>DateFirstSettlement</stp>
        <tr r="H118" s="1"/>
      </tp>
      <tp t="e">
        <v>#REF!</v>
        <stp/>
        <stp>0</stp>
        <stp>EUR.CM_INSTRUMENT.PXE.ES00000123Q7</stp>
        <stp>DateFirstSettlement</stp>
        <tr r="H102" s="1"/>
      </tp>
      <tp t="e">
        <v>#REF!</v>
        <stp/>
        <stp>0</stp>
        <stp>EUR.CM_INSTRUMENT.PXE.ES00000123X3</stp>
        <stp>DateFirstSettlement</stp>
        <tr r="H119" s="1"/>
      </tp>
    </main>
    <main first="bloomberg.rtd">
      <tp>
        <v>126192685.00000028</v>
        <stp/>
        <stp>##V3_BDPV12</stp>
        <stp>GR0133010232 Corp</stp>
        <stp>amt_outstanding</stp>
        <stp>[Mkt&amp;Position.xlsm]MARKET!R322C12</stp>
        <tr r="L322" s="1"/>
      </tp>
      <tp>
        <v>19930000000</v>
        <stp/>
        <stp>##V3_BDPV12</stp>
        <stp>FR0011523257 Corp</stp>
        <stp>amt_outstanding</stp>
        <stp>[Mkt&amp;Position.xlsm]MARKET!R193C12</stp>
        <tr r="L193" s="1"/>
      </tp>
      <tp>
        <v>33670000000</v>
        <stp/>
        <stp>##V3_BDPV12</stp>
        <stp>FR0010773192 Corp</stp>
        <stp>amt_outstanding</stp>
        <stp>[Mkt&amp;Position.xlsm]MARKET!R227C12</stp>
        <tr r="L227" s="1"/>
      </tp>
      <tp>
        <v>22377000000</v>
        <stp/>
        <stp>##V3_BDPV12</stp>
        <stp>FR0011993179 Corp</stp>
        <stp>amt_outstanding</stp>
        <stp>[Mkt&amp;Position.xlsm]MARKET!R198C12</stp>
        <tr r="L198" s="1"/>
      </tp>
      <tp>
        <v>38535000000</v>
        <stp/>
        <stp>##V3_BDPV12</stp>
        <stp>FR0012993103 Corp</stp>
        <stp>amt_outstanding</stp>
        <stp>[Mkt&amp;Position.xlsm]MARKET!R222C12</stp>
        <tr r="L222" s="1"/>
      </tp>
      <tp>
        <v>146941088.99999991</v>
        <stp/>
        <stp>##V3_BDPV12</stp>
        <stp>GR0138010765 Corp</stp>
        <stp>amt_outstanding</stp>
        <stp>[Mkt&amp;Position.xlsm]MARKET!R328C12</stp>
        <tr r="L328" s="1"/>
      </tp>
      <tp>
        <v>445007577.00000006</v>
        <stp/>
        <stp>##V3_BDPV12</stp>
        <stp>GR0128011682 Corp</stp>
        <stp>amt_outstanding</stp>
        <stp>[Mkt&amp;Position.xlsm]MARKET!R314C12</stp>
        <tr r="L314" s="1"/>
      </tp>
      <tp>
        <v>33208000000</v>
        <stp/>
        <stp>##V3_BDPV12</stp>
        <stp>FR0011883966 Corp</stp>
        <stp>amt_outstanding</stp>
        <stp>[Mkt&amp;Position.xlsm]MARKET!R221C12</stp>
        <tr r="L221" s="1"/>
      </tp>
      <tp>
        <v>24622106000</v>
        <stp/>
        <stp>##V3_BDPV12</stp>
        <stp>ES0000011868 Corp</stp>
        <stp>amt_outstanding</stp>
        <stp>[Mkt&amp;Position.xlsm]MARKET!R133C12</stp>
        <tr r="L133" s="1"/>
      </tp>
    </main>
    <main first="marketviewexcelplugin.mkvxp">
      <tp t="e">
        <v>#REF!</v>
        <stp/>
        <stp>0</stp>
        <stp>EUR.CM_INSTRUMENT.PXE.AT0000A0VRF9</stp>
        <stp>DateMaturity</stp>
        <tr r="E275" s="1"/>
      </tp>
    </main>
    <main first="bloomberg.rtd">
      <tp>
        <v>8204000000</v>
        <stp/>
        <stp>##V3_BDPV12</stp>
        <stp>BE0000326356 Corp</stp>
        <stp>amt_outstanding</stp>
        <stp>[Mkt&amp;Position.xlsm]MARKET!R306C12</stp>
        <tr r="L306" s="1"/>
      </tp>
    </main>
    <main first="marketviewexcelplugin.mkvxp">
      <tp t="e">
        <v>#REF!</v>
        <stp/>
        <stp>0</stp>
        <stp>EUR.CM_INSTRUMENT.PXE.IE00BJ38CR43</stp>
        <stp>DateMaturity</stp>
        <tr r="E271" s="1"/>
      </tp>
      <tp t="e">
        <v>#REF!</v>
        <stp/>
        <stp>0</stp>
        <stp>EUR.CM_INSTRUMENT.PXE.BE0000335449</stp>
        <stp>DateMaturity</stp>
        <tr r="E305" s="1"/>
      </tp>
      <tp t="e">
        <v>#REF!</v>
        <stp/>
        <stp>0</stp>
        <stp>EUR.CM_INSTRUMENT.PXE.DE0001135069</stp>
        <stp>DateMaturity</stp>
        <tr r="E178" s="1"/>
      </tp>
      <tp t="e">
        <v>#REF!</v>
        <stp/>
        <stp>0</stp>
        <stp>EUR.CM_INSTRUMENT.PXE.IT0004898034</stp>
        <stp>Desc</stp>
        <tr r="K56" s="1"/>
      </tp>
    </main>
    <main first="bloomberg.rtd">
      <tp>
        <v>110</v>
        <stp/>
        <stp>##V3_BDPV12</stp>
        <stp>IT0005252520 Corp</stp>
        <stp>FLT_SPREAD</stp>
        <stp>[Mkt&amp;Position.xlsm]CCT!R14C5</stp>
        <tr r="E14" s="5"/>
      </tp>
    </main>
    <main first="marketviewexcelplugin.mkvxp">
      <tp t="e">
        <v>#REF!</v>
        <stp/>
        <stp>0</stp>
        <stp>EUR.CM_INSTRUMENT.PXE.FR0011394345</stp>
        <stp>DateMaturity</stp>
        <tr r="E191" s="1"/>
      </tp>
      <tp t="e">
        <v>#REF!</v>
        <stp/>
        <stp>0</stp>
        <stp>EUR.CM_INSTRUMENT.PXE.IT0004889033</stp>
        <stp>Desc</stp>
        <tr r="K77" s="1"/>
      </tp>
      <tp t="e">
        <v>#REF!</v>
        <stp/>
        <stp>0</stp>
        <stp>EUR.CM_INSTRUMENT.PXE.FR0010466938</stp>
        <stp>DateMaturity</stp>
        <tr r="E209" s="1"/>
      </tp>
    </main>
    <main first="bloomberg.rtd">
      <tp>
        <v>12423130223</v>
        <stp/>
        <stp>##V3_BDPV12</stp>
        <stp>IT0001086567 Corp</stp>
        <stp>amt_outstanding</stp>
        <stp>[Mkt&amp;Position.xlsm]MARKET!R71C12</stp>
        <tr r="L71" s="1"/>
      </tp>
    </main>
    <main first="marketviewexcelplugin.mkvxp">
      <tp t="e">
        <v>#REF!</v>
        <stp/>
        <stp>0</stp>
        <stp>EUR.CM_INSTRUMENT.PXE.IT0005175366</stp>
        <stp>DateMaturity</stp>
        <tr r="E16" s="1"/>
      </tp>
      <tp t="e">
        <v>#REF!</v>
        <stp/>
        <stp>0</stp>
        <stp>EUR.CM_INSTRUMENT.PXE.IT0005210650</stp>
        <stp>DateMaturity</stp>
        <tr r="E72" s="1"/>
      </tp>
      <tp t="e">
        <v>#REF!</v>
        <stp/>
        <stp>0</stp>
        <stp>EUR.CM_INSTRUMENT.PXE.GR0138011771</stp>
        <stp>DateMaturity</stp>
        <tr r="E329" s="1"/>
      </tp>
      <tp t="e">
        <v>#REF!</v>
        <stp/>
        <stp>0</stp>
        <stp>EUR.CM_INSTRUMENT.PXE.FR0011461037</stp>
        <stp>DateMaturity</stp>
        <tr r="E228" s="1"/>
      </tp>
      <tp t="e">
        <v>#REF!</v>
        <stp/>
        <stp>0</stp>
        <stp>EUR.CM_INSTRUMENT.PXE.AT0000A1K9F1</stp>
        <stp>DateMaturity</stp>
        <tr r="E290" s="1"/>
      </tp>
      <tp t="e">
        <v>#REF!</v>
        <stp/>
        <stp>0</stp>
        <stp>EUR.CM_INSTRUMENT.PXE.IT0004273493</stp>
        <stp>Desc</stp>
        <tr r="K15" s="1"/>
      </tp>
      <tp t="e">
        <v>#REF!</v>
        <stp/>
        <stp>0</stp>
        <stp>EUR.CM_INSTRUMENT.PXE.BE0000325341</stp>
        <stp>DateMaturity</stp>
        <tr r="E298" s="1"/>
      </tp>
      <tp t="e">
        <v>#REF!</v>
        <stp/>
        <stp>0</stp>
        <stp>EUR.CM_INSTRUMENT.PXE.IT0004009673</stp>
        <stp>DateMaturity</stp>
        <tr r="E43" s="1"/>
      </tp>
    </main>
    <main first="bloomberg.rtd">
      <tp>
        <v>17414767000</v>
        <stp/>
        <stp>##V3_BDPV12</stp>
        <stp>IT0005175598 Corp</stp>
        <stp>amt_outstanding</stp>
        <stp>[Mkt&amp;Position.xlsm]MARKET!R42C12</stp>
        <tr r="L42" s="1"/>
      </tp>
    </main>
    <main first="marketviewexcelplugin.mkvxp">
      <tp t="e">
        <v>#REF!</v>
        <stp/>
        <stp>0</stp>
        <stp>EUR.CM_INSTRUMENT.PXE.BE0000315243</stp>
        <stp>DateMaturity</stp>
        <tr r="E293" s="1"/>
      </tp>
      <tp t="e">
        <v>#REF!</v>
        <stp/>
        <stp>0</stp>
        <stp>EUR.CM_INSTRUMENT.PXE.FR0010916924</stp>
        <stp>Desc</stp>
        <tr r="K215" s="1"/>
      </tp>
      <tp t="e">
        <v>#REF!</v>
        <stp/>
        <stp>0</stp>
        <stp>EUR.CM_INSTRUMENT.PXE.IT0004848831</stp>
        <stp>Desc</stp>
        <tr r="K53" s="1"/>
      </tp>
    </main>
    <main first="bloomberg.rtd">
      <tp>
        <v>15550849000</v>
        <stp/>
        <stp>##V3_BDPV12</stp>
        <stp>IT0005282527 Corp</stp>
        <stp>amt_outstanding</stp>
        <stp>[Mkt&amp;Position.xlsm]MARKET!R63C12</stp>
        <tr r="L63" s="1"/>
      </tp>
      <tp t="s">
        <v>BTPS 4 1/4 02/01/19</v>
        <stp/>
        <stp>##V3_BDPV12</stp>
        <stp>IT0003493258 Corp</stp>
        <stp>security des</stp>
        <stp>[Mkt&amp;Position.xlsm]POSITION!R17C3</stp>
        <tr r="C17" s="2"/>
      </tp>
    </main>
    <main first="marketviewexcelplugin.mkvxp">
      <tp t="e">
        <v>#REF!</v>
        <stp/>
        <stp>0</stp>
        <stp>EUR.CM_INSTRUMENT.PXE.DE0001141661</stp>
        <stp>DateMaturity</stp>
        <tr r="E143" s="1"/>
      </tp>
      <tp t="e">
        <v>#REF!</v>
        <stp/>
        <stp>0</stp>
        <stp>EUR.CM_INSTRUMENT.PXE.DE0001135366</stp>
        <stp>DateMaturity</stp>
        <tr r="E185" s="1"/>
      </tp>
      <tp t="e">
        <v>#REF!</v>
        <stp/>
        <stp>0</stp>
        <stp>EUR.CM_INSTRUMENT.PXE.FR0011317783</stp>
        <stp>Desc</stp>
        <tr r="K219" s="1"/>
      </tp>
    </main>
    <main first="bloomberg.rtd">
      <tp>
        <v>16020825000</v>
        <stp/>
        <stp>##V3_BDPV12</stp>
        <stp>IT0005083057 Corp</stp>
        <stp>amt_outstanding</stp>
        <stp>[Mkt&amp;Position.xlsm]MARKET!R90C12</stp>
        <tr r="L90" s="1"/>
      </tp>
    </main>
    <main first="marketviewexcelplugin.mkvxp">
      <tp t="e">
        <v>#REF!</v>
        <stp/>
        <stp>0</stp>
        <stp>EUR.CM_INSTRUMENT.PXE.IT0005325946</stp>
        <stp>DateMaturity</stp>
        <tr r="E55" s="1"/>
      </tp>
      <tp t="e">
        <v>#REF!</v>
        <stp/>
        <stp>0</stp>
        <stp>EUR.CM_INSTRUMENT.PXE.IT0005045270</stp>
        <stp>DateMaturity</stp>
        <tr r="E64" s="1"/>
      </tp>
      <tp t="e">
        <v>#REF!</v>
        <stp/>
        <stp>0</stp>
        <stp>EUR.CM_INSTRUMENT.PXE.IT0005240350</stp>
        <stp>DateMaturity</stp>
        <tr r="E83" s="1"/>
      </tp>
      <tp t="e">
        <v>#REF!</v>
        <stp/>
        <stp>0</stp>
        <stp>EUR.CM_INSTRUMENT.PXE.FR0011337880</stp>
        <stp>Desc</stp>
        <tr r="K206" s="1"/>
      </tp>
      <tp t="e">
        <v>#REF!</v>
        <stp/>
        <stp>0</stp>
        <stp>EUR.CM_INSTRUMENT.PXE.IT0005216491</stp>
        <stp>Desc</stp>
        <tr r="K45" s="1"/>
      </tp>
      <tp t="e">
        <v>#REF!</v>
        <stp/>
        <stp>0</stp>
        <stp>EUR.CM_INSTRUMENT.PXE.IT0004361041</stp>
        <stp>DateMaturity</stp>
        <tr r="E20" s="1"/>
      </tp>
      <tp t="e">
        <v>#REF!</v>
        <stp/>
        <stp>0</stp>
        <stp>EUR.CM_INSTRUMENT.PXE.IT0005217390</stp>
        <stp>Desc</stp>
        <tr r="K92" s="1"/>
      </tp>
      <tp t="e">
        <v>#REF!</v>
        <stp/>
        <stp>0</stp>
        <stp>EUR.CM_INSTRUMENT.PXE.IT0004356843</stp>
        <stp>DateMaturity</stp>
        <tr r="E57" s="1"/>
      </tp>
      <tp t="e">
        <v>#REF!</v>
        <stp/>
        <stp>0</stp>
        <stp>EUR.CM_INSTRUMENT.PXE.GR0128010676</stp>
        <stp>DateMaturity</stp>
        <tr r="E313" s="1"/>
      </tp>
      <tp t="e">
        <v>#REF!</v>
        <stp/>
        <stp>0</stp>
        <stp>EUR.CM_INSTRUMENT.PXE.DE0001102366</stp>
        <stp>DateMaturity</stp>
        <tr r="E172" s="1"/>
      </tp>
      <tp t="e">
        <v>#REF!</v>
        <stp/>
        <stp>0</stp>
        <stp>EUR.CM_INSTRUMENT.PXE.NL0009348242</stp>
        <stp>DateMaturity</stp>
        <tr r="E236" s="1"/>
      </tp>
      <tp t="e">
        <v>#REF!</v>
        <stp/>
        <stp>0</stp>
        <stp>EUR.CM_INSTRUMENT.PXE.FR0000570921</stp>
        <stp>DateMaturity</stp>
        <tr r="E197" s="1"/>
      </tp>
      <tp t="e">
        <v>#REF!</v>
        <stp/>
        <stp>0</stp>
        <stp>EUR.CM_INSTRUMENT.PXE.DE0001135465</stp>
        <stp>DateMaturity</stp>
        <tr r="E162" s="1"/>
      </tp>
      <tp t="e">
        <v>#REF!</v>
        <stp/>
        <stp>0</stp>
        <stp>EUR.CM_INSTRUMENT.PXE.FR0012517027</stp>
        <stp>DateMaturity</stp>
        <tr r="E212" s="1"/>
      </tp>
      <tp t="e">
        <v>#REF!</v>
        <stp/>
        <stp>0</stp>
        <stp>EUR.CM_INSTRUMENT.PXE.IT0005248395</stp>
        <stp>Desc</stp>
        <tr r="K17" s="1"/>
      </tp>
      <tp t="e">
        <v>#REF!</v>
        <stp/>
        <stp>0</stp>
        <stp>EUR.CM_INSTRUMENT.PXE.ES00000124V5</stp>
        <stp>DateLastMaturity</stp>
        <tr r="AG107" s="1"/>
        <tr r="BB107" s="1"/>
        <tr r="BI107" s="1"/>
        <tr r="AU107" s="1"/>
      </tp>
      <tp t="e">
        <v>#REF!</v>
        <stp/>
        <stp>0</stp>
        <stp>EUR.CM_INSTRUMENT.BONDVISION.PTOTECOE0029</stp>
        <stp>DateSettl</stp>
        <tr r="J251" s="1"/>
      </tp>
      <tp t="e">
        <v>#REF!</v>
        <stp/>
        <stp>0</stp>
        <stp>EUR.CM_INSTRUMENT.PXE.IT0001086567</stp>
        <stp>DateFirstSettlement</stp>
        <tr r="H71" s="1"/>
        <tr r="F60" s="2"/>
      </tp>
      <tp t="e">
        <v>#REF!</v>
        <stp/>
        <stp>0</stp>
        <stp>EUR.CM_INSTRUMENT.PXE.FR0011394345</stp>
        <stp>DateFirstSettlement</stp>
        <tr r="H191" s="1"/>
      </tp>
      <tp t="e">
        <v>#REF!</v>
        <stp/>
        <stp>0</stp>
        <stp>EUR.CM_INSTRUMENT.PXE.IT0004361041</stp>
        <stp>DateFirstSettlement</stp>
        <tr r="H20" s="1"/>
      </tp>
      <tp t="e">
        <v>#REF!</v>
        <stp/>
        <stp>0</stp>
        <stp>EUR.CM_INSTRUMENT.PXE.FR0012517027</stp>
        <stp>DateFirstSettlement</stp>
        <tr r="H212" s="1"/>
      </tp>
      <tp t="e">
        <v>#REF!</v>
        <stp/>
        <stp>0</stp>
        <stp>EUR.CM_INSTRUMENT.PXE.FR0000571218</stp>
        <stp>DateFirstSettlement</stp>
        <tr r="H220" s="1"/>
      </tp>
      <tp t="e">
        <v>#REF!</v>
        <stp/>
        <stp>0</stp>
        <stp>EUR.CM_INSTRUMENT.PXE.IT0005142143</stp>
        <stp>DateFirstSettlement</stp>
        <tr r="H39" s="1"/>
        <tr r="F31" s="2"/>
      </tp>
      <tp t="e">
        <v>#REF!</v>
        <stp/>
        <stp>0</stp>
        <stp>EUR.CM_INSTRUMENT.PXE.IT0001278511</stp>
        <stp>DateFirstSettlement</stp>
        <tr r="H78" s="1"/>
        <tr r="F68" s="2"/>
      </tp>
      <tp t="e">
        <v>#REF!</v>
        <stp/>
        <stp>0</stp>
        <stp>EUR.CM_INSTRUMENT.PXE.FR0011962398</stp>
        <stp>DateFirstSettlement</stp>
        <tr r="H211" s="1"/>
      </tp>
      <tp t="e">
        <v>#REF!</v>
        <stp/>
        <stp>0</stp>
        <stp>EUR.CM_INSTRUMENT.PXE.IT0003644769</stp>
        <stp>DateFirstSettlement</stp>
        <tr r="H33" s="1"/>
        <tr r="F23" s="2"/>
      </tp>
    </main>
    <main first="bloomberg.rtd">
      <tp t="s">
        <v>Baa2u *-</v>
        <stp/>
        <stp>##V3_BDPV12</stp>
        <stp>IT0005244782 Corp</stp>
        <stp>RTG_MOODY</stp>
        <stp>[Mkt&amp;Position.xlsm]MARKET!R48C43</stp>
        <tr r="AQ48" s="1"/>
      </tp>
    </main>
    <main first="marketviewexcelplugin.mkvxp">
      <tp t="e">
        <v>#REF!</v>
        <stp/>
        <stp>0</stp>
        <stp>EUR.CM_INSTRUMENT.PXE.IT0004695075</stp>
        <stp>DateFirstSettlement</stp>
        <tr r="H44" s="1"/>
        <tr r="F35" s="2"/>
      </tp>
    </main>
    <main first="bloomberg.rtd">
      <tp t="s">
        <v>#N/A N/A</v>
        <stp/>
        <stp>##V3_BDPV12</stp>
        <stp>IT0005241770 Corp</stp>
        <stp>RTG_MOODY</stp>
        <stp>[Mkt&amp;Position.xlsm]MARKET!R13C43</stp>
        <tr r="AQ13" s="1"/>
      </tp>
      <tp t="s">
        <v>Baa2u *-</v>
        <stp/>
        <stp>##V3_BDPV12</stp>
        <stp>IT0004489610 Corp</stp>
        <stp>RTG_MOODY</stp>
        <stp>[Mkt&amp;Position.xlsm]MARKET!R30C43</stp>
        <tr r="AQ30" s="1"/>
      </tp>
      <tp t="s">
        <v>Baa2u *-</v>
        <stp/>
        <stp>##V3_BDPV12</stp>
        <stp>IT0004009673 Corp</stp>
        <stp>RTG_MOODY</stp>
        <stp>[Mkt&amp;Position.xlsm]MARKET!R43C43</stp>
        <tr r="AQ43" s="1"/>
      </tp>
      <tp t="s">
        <v>Baa2u *-</v>
        <stp/>
        <stp>##V3_BDPV12</stp>
        <stp>IT0004759673 Corp</stp>
        <stp>RTG_MOODY</stp>
        <stp>[Mkt&amp;Position.xlsm]MARKET!R47C43</stp>
        <tr r="AQ47" s="1"/>
      </tp>
      <tp t="s">
        <v>Baa2u *-</v>
        <stp/>
        <stp>##V3_BDPV12</stp>
        <stp>IT0003535157 Corp</stp>
        <stp>RTG_MOODY</stp>
        <stp>[Mkt&amp;Position.xlsm]MARKET!R84C43</stp>
        <tr r="AQ84" s="1"/>
      </tp>
    </main>
    <main first="marketviewexcelplugin.mkvxp">
      <tp t="e">
        <v>#REF!</v>
        <stp/>
        <stp>0</stp>
        <stp>EUR.CM_INSTRUMENT.PXE.IT0004898034</stp>
        <stp>DateFirstSettlement</stp>
        <tr r="H56" s="1"/>
        <tr r="F44" s="2"/>
      </tp>
      <tp t="e">
        <v>#REF!</v>
        <stp/>
        <stp>0</stp>
        <stp>EUR.CM_INSTRUMENT.PXE.IT0004889033</stp>
        <stp>DateFirstSettlement</stp>
        <tr r="H77" s="1"/>
        <tr r="F66" s="2"/>
      </tp>
    </main>
    <main first="bloomberg.rtd">
      <tp t="s">
        <v>Baa2u *-</v>
        <stp/>
        <stp>##V3_BDPV12</stp>
        <stp>IT0004513641 Corp</stp>
        <stp>RTG_MOODY</stp>
        <stp>[Mkt&amp;Position.xlsm]MARKET!R65C43</stp>
        <tr r="AQ65" s="1"/>
      </tp>
      <tp t="s">
        <v>Baa2u *-</v>
        <stp/>
        <stp>##V3_BDPV12</stp>
        <stp>IT0005107708 Corp</stp>
        <stp>RTG_MOODY</stp>
        <stp>[Mkt&amp;Position.xlsm]MARKET!R35C43</stp>
        <tr r="AQ35" s="1"/>
      </tp>
    </main>
    <main first="marketviewexcelplugin.mkvxp">
      <tp t="e">
        <v>#REF!</v>
        <stp/>
        <stp>0</stp>
        <stp>EUR.CM_INSTRUMENT.PXE.GR0133006198</stp>
        <stp>DateFirstSettlement</stp>
        <tr r="H318" s="1"/>
      </tp>
    </main>
    <main first="bloomberg.rtd">
      <tp t="s">
        <v>Baa2u *-</v>
        <stp/>
        <stp>##V3_BDPV12</stp>
        <stp>IT0001444378 Corp</stp>
        <stp>RTG_MOODY</stp>
        <stp>[Mkt&amp;Position.xlsm]MARKET!R80C43</stp>
        <tr r="AQ80" s="1"/>
      </tp>
    </main>
    <main first="marketviewexcelplugin.mkvxp">
      <tp t="e">
        <v>#REF!</v>
        <stp/>
        <stp>0</stp>
        <stp>EUR.CM_INSTRUMENT.PXE.ES00000120N0</stp>
        <stp>DateFirstSettlement</stp>
        <tr r="H138" s="1"/>
      </tp>
    </main>
    <main first="bloomberg.rtd">
      <tp>
        <v>23102991000</v>
        <stp/>
        <stp>##V3_BDPV12</stp>
        <stp>ES00000126C0 Corp</stp>
        <stp>amt_outstanding</stp>
        <stp>[Mkt&amp;Position.xlsm]MARKET!R110C12</stp>
        <tr r="L110" s="1"/>
      </tp>
      <tp>
        <v>23500034000</v>
        <stp/>
        <stp>##V3_BDPV12</stp>
        <stp>ES00000126B2 Corp</stp>
        <stp>amt_outstanding</stp>
        <stp>[Mkt&amp;Position.xlsm]MARKET!R122C12</stp>
        <tr r="L122" s="1"/>
      </tp>
      <tp>
        <v>20970759000</v>
        <stp/>
        <stp>##V3_BDPV12</stp>
        <stp>ES00000126Z1 Corp</stp>
        <stp>amt_outstanding</stp>
        <stp>[Mkt&amp;Position.xlsm]MARKET!R123C12</stp>
        <tr r="L123" s="1"/>
      </tp>
      <tp>
        <v>27527000000</v>
        <stp/>
        <stp>##V3_BDPV12</stp>
        <stp>FR0010670737 Corp</stp>
        <stp>amt_outstanding</stp>
        <stp>[Mkt&amp;Position.xlsm]MARKET!R192C12</stp>
        <tr r="L192" s="1"/>
      </tp>
      <tp>
        <v>20206420000</v>
        <stp/>
        <stp>##V3_BDPV12</stp>
        <stp>ES00000127A2 Corp</stp>
        <stp>amt_outstanding</stp>
        <stp>[Mkt&amp;Position.xlsm]MARKET!R134C12</stp>
        <tr r="L134" s="1"/>
      </tp>
      <tp>
        <v>0</v>
        <stp/>
        <stp>##V3_BDPV12</stp>
        <stp>ES00000127D6 Corp</stp>
        <stp>amt_outstanding</stp>
        <stp>[Mkt&amp;Position.xlsm]MARKET!R103C12</stp>
        <tr r="L103" s="1"/>
      </tp>
      <tp>
        <v>21873856000</v>
        <stp/>
        <stp>##V3_BDPV12</stp>
        <stp>ES00000127G9 Corp</stp>
        <stp>amt_outstanding</stp>
        <stp>[Mkt&amp;Position.xlsm]MARKET!R125C12</stp>
        <tr r="L125" s="1"/>
      </tp>
      <tp>
        <v>19079200000</v>
        <stp/>
        <stp>##V3_BDPV12</stp>
        <stp>ES00000127H7 Corp</stp>
        <stp>amt_outstanding</stp>
        <stp>[Mkt&amp;Position.xlsm]MARKET!R112C12</stp>
        <tr r="L112" s="1"/>
      </tp>
      <tp>
        <v>19626600000</v>
        <stp/>
        <stp>##V3_BDPV12</stp>
        <stp>ES00000127Z9 Corp</stp>
        <stp>amt_outstanding</stp>
        <stp>[Mkt&amp;Position.xlsm]MARKET!R126C12</stp>
        <tr r="L126" s="1"/>
      </tp>
      <tp>
        <v>20417528000</v>
        <stp/>
        <stp>##V3_BDPV12</stp>
        <stp>ES00000124B7 Corp</stp>
        <stp>amt_outstanding</stp>
        <stp>[Mkt&amp;Position.xlsm]MARKET!R105C12</stp>
        <tr r="L105" s="1"/>
      </tp>
      <tp>
        <v>18769039000</v>
        <stp/>
        <stp>##V3_BDPV12</stp>
        <stp>ES00000124C5 Corp</stp>
        <stp>amt_outstanding</stp>
        <stp>[Mkt&amp;Position.xlsm]MARKET!R132C12</stp>
        <tr r="L132" s="1"/>
      </tp>
      <tp>
        <v>14254579000</v>
        <stp/>
        <stp>##V3_BDPV12</stp>
        <stp>ES00000124H4 Corp</stp>
        <stp>amt_outstanding</stp>
        <stp>[Mkt&amp;Position.xlsm]MARKET!R140C12</stp>
        <tr r="L140" s="1"/>
      </tp>
      <tp>
        <v>22405132000</v>
        <stp/>
        <stp>##V3_BDPV12</stp>
        <stp>ES00000124V5 Corp</stp>
        <stp>amt_outstanding</stp>
        <stp>[Mkt&amp;Position.xlsm]MARKET!R107C12</stp>
        <tr r="L107" s="1"/>
      </tp>
      <tp>
        <v>21185840000</v>
        <stp/>
        <stp>##V3_BDPV12</stp>
        <stp>ES00000124W3 Corp</stp>
        <stp>amt_outstanding</stp>
        <stp>[Mkt&amp;Position.xlsm]MARKET!R121C12</stp>
        <tr r="L121" s="1"/>
      </tp>
      <tp>
        <v>21195631000</v>
        <stp/>
        <stp>##V3_BDPV12</stp>
        <stp>ES0000012411 Corp</stp>
        <stp>amt_outstanding</stp>
        <stp>[Mkt&amp;Position.xlsm]MARKET!R135C12</stp>
        <tr r="L135" s="1"/>
      </tp>
      <tp>
        <v>31451000000</v>
        <stp/>
        <stp>##V3_BDPV12</stp>
        <stp>FR0013250560 Corp</stp>
        <stp>amt_outstanding</stp>
        <stp>[Mkt&amp;Position.xlsm]MARKET!R217C12</stp>
        <tr r="L217" s="1"/>
      </tp>
      <tp>
        <v>14767220000</v>
        <stp/>
        <stp>##V3_BDPV12</stp>
        <stp>AT0000386115 Corp</stp>
        <stp>amt_outstanding</stp>
        <stp>[Mkt&amp;Position.xlsm]MARKET!R277C12</stp>
        <tr r="L277" s="1"/>
      </tp>
      <tp>
        <v>22903512000</v>
        <stp/>
        <stp>##V3_BDPV12</stp>
        <stp>ES00000122E5 Corp</stp>
        <stp>amt_outstanding</stp>
        <stp>[Mkt&amp;Position.xlsm]MARKET!R124C12</stp>
        <tr r="L124" s="1"/>
      </tp>
      <tp>
        <v>23365044000</v>
        <stp/>
        <stp>##V3_BDPV12</stp>
        <stp>ES00000122D7 Corp</stp>
        <stp>amt_outstanding</stp>
        <stp>[Mkt&amp;Position.xlsm]MARKET!R111C12</stp>
        <tr r="L111" s="1"/>
      </tp>
      <tp>
        <v>18387219000</v>
        <stp/>
        <stp>##V3_BDPV12</stp>
        <stp>ES00000122T3 Corp</stp>
        <stp>amt_outstanding</stp>
        <stp>[Mkt&amp;Position.xlsm]MARKET!R113C12</stp>
        <tr r="L113" s="1"/>
      </tp>
      <tp>
        <v>1243939990</v>
        <stp/>
        <stp>##V3_BDPV12</stp>
        <stp>FR0000571044 Corp</stp>
        <stp>amt_outstanding</stp>
        <stp>[Mkt&amp;Position.xlsm]MARKET!R204C12</stp>
        <tr r="L204" s="1"/>
      </tp>
      <tp>
        <v>26678000000</v>
        <stp/>
        <stp>##V3_BDPV12</stp>
        <stp>FR0010070060 Corp</stp>
        <stp>amt_outstanding</stp>
        <stp>[Mkt&amp;Position.xlsm]MARKET!R224C12</stp>
        <tr r="L224" s="1"/>
      </tp>
      <tp>
        <v>10606195903</v>
        <stp/>
        <stp>##V3_BDPV12</stp>
        <stp>FR0000571085 Corp</stp>
        <stp>amt_outstanding</stp>
        <stp>[Mkt&amp;Position.xlsm]MARKET!R207C12</stp>
        <tr r="L207" s="1"/>
      </tp>
      <tp>
        <v>24001924000</v>
        <stp/>
        <stp>##V3_BDPV12</stp>
        <stp>ES00000123B9 Corp</stp>
        <stp>amt_outstanding</stp>
        <stp>[Mkt&amp;Position.xlsm]MARKET!R114C12</stp>
        <tr r="L114" s="1"/>
      </tp>
      <tp>
        <v>20133094000</v>
        <stp/>
        <stp>##V3_BDPV12</stp>
        <stp>ES00000123C7 Corp</stp>
        <stp>amt_outstanding</stp>
        <stp>[Mkt&amp;Position.xlsm]MARKET!R127C12</stp>
        <tr r="L127" s="1"/>
      </tp>
      <tp>
        <v>22927112000</v>
        <stp/>
        <stp>##V3_BDPV12</stp>
        <stp>ES00000123K0 Corp</stp>
        <stp>amt_outstanding</stp>
        <stp>[Mkt&amp;Position.xlsm]MARKET!R116C12</stp>
        <tr r="L116" s="1"/>
      </tp>
      <tp>
        <v>0</v>
        <stp/>
        <stp>##V3_BDPV12</stp>
        <stp>ES00000123Q7 Corp</stp>
        <stp>amt_outstanding</stp>
        <stp>[Mkt&amp;Position.xlsm]MARKET!R102C12</stp>
        <tr r="L102" s="1"/>
      </tp>
      <tp>
        <v>21666516000</v>
        <stp/>
        <stp>##V3_BDPV12</stp>
        <stp>ES00000123U9 Corp</stp>
        <stp>amt_outstanding</stp>
        <stp>[Mkt&amp;Position.xlsm]MARKET!R118C12</stp>
        <tr r="L118" s="1"/>
      </tp>
      <tp>
        <v>21073190000</v>
        <stp/>
        <stp>##V3_BDPV12</stp>
        <stp>ES00000123X3 Corp</stp>
        <stp>amt_outstanding</stp>
        <stp>[Mkt&amp;Position.xlsm]MARKET!R119C12</stp>
        <tr r="L119" s="1"/>
      </tp>
      <tp>
        <v>29593928118</v>
        <stp/>
        <stp>##V3_BDPV12</stp>
        <stp>FR0000571150 Corp</stp>
        <stp>amt_outstanding</stp>
        <stp>[Mkt&amp;Position.xlsm]MARKET!R213C12</stp>
        <tr r="L213" s="1"/>
      </tp>
      <tp>
        <v>18061496000</v>
        <stp/>
        <stp>##V3_BDPV12</stp>
        <stp>ES00000120N0 Corp</stp>
        <stp>amt_outstanding</stp>
        <stp>[Mkt&amp;Position.xlsm]MARKET!R138C12</stp>
        <tr r="L138" s="1"/>
      </tp>
      <tp>
        <v>32613880458</v>
        <stp/>
        <stp>##V3_BDPV12</stp>
        <stp>FR0000571218 Corp</stp>
        <stp>amt_outstanding</stp>
        <stp>[Mkt&amp;Position.xlsm]MARKET!R220C12</stp>
        <tr r="L220" s="1"/>
      </tp>
      <tp>
        <v>20813437000</v>
        <stp/>
        <stp>##V3_BDPV12</stp>
        <stp>ES00000121A5 Corp</stp>
        <stp>amt_outstanding</stp>
        <stp>[Mkt&amp;Position.xlsm]MARKET!R104C12</stp>
        <tr r="L104" s="1"/>
      </tp>
      <tp>
        <v>17564670000</v>
        <stp/>
        <stp>##V3_BDPV12</stp>
        <stp>ES00000121G2 Corp</stp>
        <stp>amt_outstanding</stp>
        <stp>[Mkt&amp;Position.xlsm]MARKET!R120C12</stp>
        <tr r="L120" s="1"/>
      </tp>
      <tp>
        <v>21161146000</v>
        <stp/>
        <stp>##V3_BDPV12</stp>
        <stp>ES00000121O6 Corp</stp>
        <stp>amt_outstanding</stp>
        <stp>[Mkt&amp;Position.xlsm]MARKET!R109C12</stp>
        <tr r="L109" s="1"/>
      </tp>
      <tp>
        <v>20758373000</v>
        <stp/>
        <stp>##V3_BDPV12</stp>
        <stp>ES00000121L2 Corp</stp>
        <stp>amt_outstanding</stp>
        <stp>[Mkt&amp;Position.xlsm]MARKET!R108C12</stp>
        <tr r="L108" s="1"/>
      </tp>
      <tp>
        <v>18802544000</v>
        <stp/>
        <stp>##V3_BDPV12</stp>
        <stp>ES00000121S7 Corp</stp>
        <stp>amt_outstanding</stp>
        <stp>[Mkt&amp;Position.xlsm]MARKET!R139C12</stp>
        <tr r="L139" s="1"/>
      </tp>
      <tp>
        <v>138788722.00000006</v>
        <stp/>
        <stp>##V3_BDPV12</stp>
        <stp>GR0138013793 Corp</stp>
        <stp>amt_outstanding</stp>
        <stp>[Mkt&amp;Position.xlsm]MARKET!R331C12</stp>
        <tr r="L331" s="1"/>
      </tp>
      <tp>
        <v>423674226.99999994</v>
        <stp/>
        <stp>##V3_BDPV12</stp>
        <stp>GR0128012698 Corp</stp>
        <stp>amt_outstanding</stp>
        <stp>[Mkt&amp;Position.xlsm]MARKET!R315C12</stp>
        <tr r="L315" s="1"/>
      </tp>
      <tp>
        <v>13055000000</v>
        <stp/>
        <stp>##V3_BDPV12</stp>
        <stp>FR0010870956 Corp</stp>
        <stp>amt_outstanding</stp>
        <stp>[Mkt&amp;Position.xlsm]MARKET!R230C12</stp>
        <tr r="L230" s="1"/>
      </tp>
      <tp>
        <v>21979290000</v>
        <stp/>
        <stp>##V3_BDPV12</stp>
        <stp>ES00000128B8 Corp</stp>
        <stp>amt_outstanding</stp>
        <stp>[Mkt&amp;Position.xlsm]MARKET!R115C12</stp>
        <tr r="L115" s="1"/>
      </tp>
      <tp>
        <v>18138900000</v>
        <stp/>
        <stp>##V3_BDPV12</stp>
        <stp>ES00000128A0 Corp</stp>
        <stp>amt_outstanding</stp>
        <stp>[Mkt&amp;Position.xlsm]MARKET!R106C12</stp>
        <tr r="L106" s="1"/>
      </tp>
      <tp>
        <v>16281298000</v>
        <stp/>
        <stp>##V3_BDPV12</stp>
        <stp>ES00000128C6 Corp</stp>
        <stp>amt_outstanding</stp>
        <stp>[Mkt&amp;Position.xlsm]MARKET!R141C12</stp>
        <tr r="L141" s="1"/>
      </tp>
      <tp>
        <v>22604600000</v>
        <stp/>
        <stp>##V3_BDPV12</stp>
        <stp>ES00000128H5 Corp</stp>
        <stp>amt_outstanding</stp>
        <stp>[Mkt&amp;Position.xlsm]MARKET!R128C12</stp>
        <tr r="L128" s="1"/>
      </tp>
      <tp>
        <v>20899708000</v>
        <stp/>
        <stp>##V3_BDPV12</stp>
        <stp>ES00000128O1 Corp</stp>
        <stp>amt_outstanding</stp>
        <stp>[Mkt&amp;Position.xlsm]MARKET!R117C12</stp>
        <tr r="L117" s="1"/>
      </tp>
      <tp>
        <v>13778550000</v>
        <stp/>
        <stp>##V3_BDPV12</stp>
        <stp>ES00000128Q6 Corp</stp>
        <stp>amt_outstanding</stp>
        <stp>[Mkt&amp;Position.xlsm]MARKET!R136C12</stp>
        <tr r="L136" s="1"/>
      </tp>
      <tp>
        <v>17723304000</v>
        <stp/>
        <stp>##V3_BDPV12</stp>
        <stp>ES00000128P8 Corp</stp>
        <stp>amt_outstanding</stp>
        <stp>[Mkt&amp;Position.xlsm]MARKET!R129C12</stp>
        <tr r="L129" s="1"/>
      </tp>
      <tp>
        <v>30214000000</v>
        <stp/>
        <stp>##V3_BDPV12</stp>
        <stp>FR0013200813 Corp</stp>
        <stp>amt_outstanding</stp>
        <stp>[Mkt&amp;Position.xlsm]MARKET!R218C12</stp>
        <tr r="L218" s="1"/>
      </tp>
      <tp>
        <v>19750574000</v>
        <stp/>
        <stp>##V3_BDPV12</stp>
        <stp>ES0000012932 Corp</stp>
        <stp>amt_outstanding</stp>
        <stp>[Mkt&amp;Position.xlsm]MARKET!R137C12</stp>
        <tr r="L137" s="1"/>
      </tp>
      <tp>
        <v>16176000000</v>
        <stp/>
        <stp>##V3_BDPV12</stp>
        <stp>BE0000325341 Corp</stp>
        <stp>amt_outstanding</stp>
        <stp>[Mkt&amp;Position.xlsm]MARKET!R298C12</stp>
        <tr r="L298" s="1"/>
      </tp>
    </main>
    <main first="marketviewexcelplugin.mkvxp">
      <tp t="e">
        <v>#REF!</v>
        <stp/>
        <stp>0</stp>
        <stp>EUR.CM_INSTRUMENT.PXE.IT0005086886</stp>
        <stp>Desc</stp>
        <tr r="K49" s="1"/>
      </tp>
      <tp t="e">
        <v>#REF!</v>
        <stp/>
        <stp>0</stp>
        <stp>EUR.CM_INSTRUMENT.PXE.NL0010071189</stp>
        <stp>Desc</stp>
        <tr r="K245" s="1"/>
      </tp>
      <tp t="e">
        <v>#REF!</v>
        <stp/>
        <stp>0</stp>
        <stp>EUR.CM_INSTRUMENT.PXE.FR0000189151</stp>
        <stp>DateMaturity</stp>
        <tr r="E194" s="1"/>
      </tp>
      <tp t="e">
        <v>#REF!</v>
        <stp/>
        <stp>0</stp>
        <stp>EUR.CM_INSTRUMENT.PXE.FR0010192997</stp>
        <stp>Desc</stp>
        <tr r="K202" s="1"/>
      </tp>
      <tp t="e">
        <v>#REF!</v>
        <stp/>
        <stp>0</stp>
        <stp>EUR.CM_INSTRUMENT.PXE.IT0005218968</stp>
        <stp>DateMaturity</stp>
        <tr r="E100" s="1"/>
      </tp>
    </main>
    <main first="bloomberg.rtd">
      <tp>
        <v>11529500000</v>
        <stp/>
        <stp>##V3_BDPV12</stp>
        <stp>BE0000315243 Corp</stp>
        <stp>amt_outstanding</stp>
        <stp>[Mkt&amp;Position.xlsm]MARKET!R293C12</stp>
        <tr r="L293" s="1"/>
      </tp>
    </main>
    <main first="marketviewexcelplugin.mkvxp">
      <tp t="e">
        <v>#REF!</v>
        <stp/>
        <stp>0</stp>
        <stp>EUR.CM_INSTRUMENT.PXE.IE0034074488</stp>
        <stp>Desc</stp>
        <tr r="K264" s="1"/>
      </tp>
      <tp t="e">
        <v>#REF!</v>
        <stp/>
        <stp>0</stp>
        <stp>EUR.CM_INSTRUMENT.PXE.IT0005175598</stp>
        <stp>Desc</stp>
        <tr r="K42" s="1"/>
      </tp>
      <tp t="e">
        <v>#REF!</v>
        <stp/>
        <stp>0</stp>
        <stp>EUR.CM_INSTRUMENT.PXE.DE0001102358</stp>
        <stp>DateMaturity</stp>
        <tr r="E171" s="1"/>
      </tp>
    </main>
    <main first="bloomberg.rtd">
      <tp>
        <v>15825963000</v>
        <stp/>
        <stp>##V3_BDPV12</stp>
        <stp>NL0010418810 Corp</stp>
        <stp>amt_outstanding</stp>
        <stp>[Mkt&amp;Position.xlsm]MARKET!R241C12</stp>
        <tr r="L241" s="1"/>
      </tp>
    </main>
    <main first="marketviewexcelplugin.mkvxp">
      <tp t="e">
        <v>#REF!</v>
        <stp/>
        <stp>0</stp>
        <stp>EUR.CM_INSTRUMENT.PXE.DE0001135358</stp>
        <stp>DateMaturity</stp>
        <tr r="E145" s="1"/>
      </tp>
      <tp t="e">
        <v>#REF!</v>
        <stp/>
        <stp>0</stp>
        <stp>EUR.CM_INSTRUMENT.PXE.FR0011059088</stp>
        <stp>Desc</stp>
        <tr r="K203" s="1"/>
      </tp>
      <tp t="e">
        <v>#REF!</v>
        <stp/>
        <stp>0</stp>
        <stp>EUR.CM_INSTRUMENT.PXE.BE0000328378</stp>
        <stp>DateMaturity</stp>
        <tr r="E299" s="1"/>
      </tp>
      <tp t="e">
        <v>#REF!</v>
        <stp/>
        <stp>0</stp>
        <stp>EUR.CM_INSTRUMENT.PXE.DE0001135499</stp>
        <stp>Desc</stp>
        <tr r="K165" s="1"/>
      </tp>
      <tp t="e">
        <v>#REF!</v>
        <stp/>
        <stp>0</stp>
        <stp>EUR.CM_INSTRUMENT.PXE.IT0005139099</stp>
        <stp>Desc</stp>
        <tr r="K21" s="1"/>
      </tp>
    </main>
    <main first="bloomberg.rtd">
      <tp t="s">
        <v>BTPS 1.35 04/15/22</v>
        <stp/>
        <stp>##V3_BDPV12</stp>
        <stp>IT0005086886 Corp</stp>
        <stp>security des</stp>
        <stp>[Mkt&amp;Position.xlsm]POSITION!R38C3</stp>
        <tr r="C38" s="2"/>
      </tp>
      <tp>
        <v>11228000000</v>
        <stp/>
        <stp>##V3_BDPV12</stp>
        <stp>BE0000335449 Corp</stp>
        <stp>amt_outstanding</stp>
        <stp>[Mkt&amp;Position.xlsm]MARKET!R305C12</stp>
        <tr r="L305" s="1"/>
      </tp>
    </main>
    <main first="marketviewexcelplugin.mkvxp">
      <tp t="e">
        <v>#REF!</v>
        <stp/>
        <stp>0</stp>
        <stp>EUR.CM_INSTRUMENT.PXE.ES0000012A89</stp>
        <stp>Desc</stp>
        <tr r="K130" s="1"/>
      </tp>
      <tp t="e">
        <v>#REF!</v>
        <stp/>
        <stp>0</stp>
        <stp>EUR.CM_INSTRUMENT.PXE.FR0000571218</stp>
        <stp>DateMaturity</stp>
        <tr r="E220" s="1"/>
      </tp>
      <tp t="e">
        <v>#REF!</v>
        <stp/>
        <stp>0</stp>
        <stp>EUR.CM_INSTRUMENT.PXE.FR0011196856</stp>
        <stp>DateMaturity</stp>
        <tr r="E205" s="1"/>
      </tp>
    </main>
    <main first="bloomberg.rtd">
      <tp t="s">
        <v>BTPS 1.2 04/01/22</v>
        <stp/>
        <stp>##V3_BDPV12</stp>
        <stp>IT0005244782 Corp</stp>
        <stp>security des</stp>
        <stp>[Mkt&amp;Position.xlsm]POSITION!R37C3</stp>
        <tr r="C37" s="2"/>
      </tp>
    </main>
    <main first="marketviewexcelplugin.mkvxp">
      <tp t="e">
        <v>#REF!</v>
        <stp/>
        <stp>0</stp>
        <stp>EUR.CM_INSTRUMENT.PXE.IT0005185456</stp>
        <stp>DateMaturity</stp>
        <tr r="E99" s="1"/>
      </tp>
      <tp t="e">
        <v>#REF!</v>
        <stp/>
        <stp>0</stp>
        <stp>EUR.CM_INSTRUMENT.PXE.IT0004286966</stp>
        <stp>DateMaturity</stp>
        <tr r="E87" s="1"/>
      </tp>
    </main>
    <main first="bloomberg.rtd">
      <tp t="s">
        <v>BTPS 0.65 11/01/20</v>
        <stp/>
        <stp>##V3_BDPV12</stp>
        <stp>IT0005142143 Corp</stp>
        <stp>security des</stp>
        <stp>[Mkt&amp;Position.xlsm]POSITION!R31C3</stp>
        <tr r="C31" s="2"/>
      </tp>
      <tp>
        <v>75</v>
        <stp/>
        <stp>##V3_BDPV12</stp>
        <stp>IT0005218968 Corp</stp>
        <stp>FLT_SPREAD</stp>
        <stp>[Mkt&amp;Position.xlsm]CCT!R13C5</stp>
        <tr r="E13" s="5"/>
      </tp>
    </main>
    <main first="marketviewexcelplugin.mkvxp">
      <tp t="e">
        <v>#REF!</v>
        <stp/>
        <stp>0</stp>
        <stp>EUR.CM_INSTRUMENT.PXE.BE0000318270</stp>
        <stp>DateMaturity</stp>
        <tr r="E295" s="1"/>
      </tp>
      <tp t="e">
        <v>#REF!</v>
        <stp/>
        <stp>0</stp>
        <stp>EUR.CM_INSTRUMENT.PXE.GR0138012787</stp>
        <stp>Desc</stp>
        <tr r="K330" s="1"/>
      </tp>
    </main>
    <main first="bloomberg.rtd">
      <tp>
        <v>29762750000</v>
        <stp/>
        <stp>##V3_BDPV12</stp>
        <stp>IT0001444378 Corp</stp>
        <stp>amt_outstanding</stp>
        <stp>[Mkt&amp;Position.xlsm]MARKET!R80C12</stp>
        <tr r="L80" s="1"/>
      </tp>
      <tp t="s">
        <v>BTPS 2 1/2 12/01/24</v>
        <stp/>
        <stp>##V3_BDPV12</stp>
        <stp>IT0005045270 Corp</stp>
        <stp>security des</stp>
        <stp>[Mkt&amp;Position.xlsm]POSITION!R52C3</stp>
        <tr r="C52" s="2"/>
      </tp>
      <tp>
        <v>24986368000</v>
        <stp/>
        <stp>##V3_BDPV12</stp>
        <stp>IT0004695075 Corp</stp>
        <stp>amt_outstanding</stp>
        <stp>[Mkt&amp;Position.xlsm]MARKET!R44C12</stp>
        <tr r="L44" s="1"/>
      </tp>
      <tp t="s">
        <v>BTPS 0.2 10/15/20</v>
        <stp/>
        <stp>##V3_BDPV12</stp>
        <stp>IT0005285041 Corp</stp>
        <stp>security des</stp>
        <stp>[Mkt&amp;Position.xlsm]POSITION!R30C3</stp>
        <tr r="C30" s="2"/>
      </tp>
    </main>
    <main first="marketviewexcelplugin.mkvxp">
      <tp t="e">
        <v>#REF!</v>
        <stp/>
        <stp>0</stp>
        <stp>EUR.CM_INSTRUMENT.PXE.FR0012938116</stp>
        <stp>Desc</stp>
        <tr r="K214" s="1"/>
      </tp>
      <tp t="e">
        <v>#REF!</v>
        <stp/>
        <stp>0</stp>
        <stp>EUR.CM_INSTRUMENT.PXE.BE0000308172</stp>
        <stp>DateMaturity</stp>
        <tr r="E297" s="1"/>
      </tp>
      <tp t="e">
        <v>#REF!</v>
        <stp/>
        <stp>0</stp>
        <stp>EUR.CM_INSTRUMENT.PXE.GR0138008744</stp>
        <stp>DateMaturity</stp>
        <tr r="E326" s="1"/>
      </tp>
      <tp t="e">
        <v>#REF!</v>
        <stp/>
        <stp>0</stp>
        <stp>EUR.CM_INSTRUMENT.PXE.IT0004953417</stp>
        <stp>Desc</stp>
        <tr r="K60" s="1"/>
      </tp>
      <tp t="e">
        <v>#REF!</v>
        <stp/>
        <stp>0</stp>
        <stp>EUR.CM_INSTRUMENT.PXE.BE0000338476</stp>
        <stp>DateMaturity</stp>
        <tr r="E311" s="1"/>
      </tp>
      <tp t="e">
        <v>#REF!</v>
        <stp/>
        <stp>0</stp>
        <stp>EUR.CM_INSTRUMENT.PXE.FR0013250560</stp>
        <stp>DateMaturity</stp>
        <tr r="E217" s="1"/>
      </tp>
      <tp t="e">
        <v>#REF!</v>
        <stp/>
        <stp>0</stp>
        <stp>EUR.CM_INSTRUMENT.PXE.GR0128011682</stp>
        <stp>Desc</stp>
        <tr r="K314" s="1"/>
      </tp>
      <tp t="e">
        <v>#REF!</v>
        <stp/>
        <stp>0</stp>
        <stp>EUR.CM_INSTRUMENT.PXE.IT0005056541</stp>
        <stp>DateMaturity</stp>
        <tr r="E96" s="1"/>
      </tp>
      <tp t="e">
        <v>#REF!</v>
        <stp/>
        <stp>0</stp>
        <stp>EUR.CM_INSTRUMENT.PXE.DE0001135457</stp>
        <stp>DateMaturity</stp>
        <tr r="E161" s="1"/>
      </tp>
      <tp t="e">
        <v>#REF!</v>
        <stp/>
        <stp>0</stp>
        <stp>EUR.CM_INSTRUMENT.PXE.DE0001135390</stp>
        <stp>Desc</stp>
        <tr r="K154" s="1"/>
      </tp>
      <tp t="e">
        <v>#REF!</v>
        <stp/>
        <stp>0</stp>
        <stp>EUR.CM_INSTRUMENT.PXE.DE0001104693</stp>
        <stp>Desc</stp>
        <tr r="K153" s="1"/>
      </tp>
    </main>
    <main first="bloomberg.rtd">
      <tp t="s">
        <v>BTPS 0.95 03/15/23</v>
        <stp/>
        <stp>##V3_BDPV12</stp>
        <stp>IT0005172322 Corp</stp>
        <stp>security des</stp>
        <stp>[Mkt&amp;Position.xlsm]POSITION!R43C3</stp>
        <tr r="C43" s="2"/>
      </tp>
      <tp t="s">
        <v>BTPS 1.45 05/15/25</v>
        <stp/>
        <stp>##V3_BDPV12</stp>
        <stp>IT0005327306 Corp</stp>
        <stp>security des</stp>
        <stp>[Mkt&amp;Position.xlsm]POSITION!R53C3</stp>
        <tr r="C53" s="2"/>
      </tp>
    </main>
    <main first="marketviewexcelplugin.mkvxp">
      <tp t="e">
        <v>#REF!</v>
        <stp/>
        <stp>0</stp>
        <stp>EUR.CM_INSTRUMENT.PXE.IT0005001547</stp>
        <stp>DateMaturity</stp>
        <tr r="E62" s="1"/>
      </tp>
      <tp t="e">
        <v>#REF!</v>
        <stp/>
        <stp>0</stp>
        <stp>EUR.CM_INSTRUMENT.PXE.DE0001141653</stp>
        <stp>DateMaturity</stp>
        <tr r="E142" s="1"/>
      </tp>
      <tp t="e">
        <v>#REF!</v>
        <stp/>
        <stp>0</stp>
        <stp>EUR.CM_INSTRUMENT.PXE.DE0001102390</stp>
        <stp>Desc</stp>
        <tr r="K175" s="1"/>
      </tp>
      <tp t="e">
        <v>#REF!</v>
        <stp/>
        <stp>0</stp>
        <stp>EUR.CM_INSTRUMENT.PXE.IT0005094088</stp>
        <stp>Desc</stp>
        <tr r="K81" s="1"/>
      </tp>
      <tp t="e">
        <v>#REF!</v>
        <stp/>
        <stp>0</stp>
        <stp>EUR.CM_INSTRUMENT.PXE.DE0001141752</stp>
        <stp>DateMaturity</stp>
        <tr r="E164" s="1"/>
      </tp>
      <tp t="e">
        <v>#REF!</v>
        <stp/>
        <stp>0</stp>
        <stp>EUR.CM_INSTRUMENT.PXE.DE0001141695</stp>
        <stp>Desc</stp>
        <tr r="K149" s="1"/>
      </tp>
      <tp t="e">
        <v>#REF!</v>
        <stp/>
        <stp>0</stp>
        <stp>EUR.CM_INSTRUMENT.PXE.ES00000123U9</stp>
        <stp>DateLastMaturity</stp>
        <tr r="AU118" s="1"/>
        <tr r="BI118" s="1"/>
        <tr r="AG118" s="1"/>
        <tr r="BB118" s="1"/>
      </tp>
      <tp t="e">
        <v>#REF!</v>
        <stp/>
        <stp>0</stp>
        <stp>EUR.CM_INSTRUMENT.PXE.IE00B28HXX02</stp>
        <stp>Desc</stp>
        <tr r="K261" s="1"/>
      </tp>
    </main>
    <main first="bloomberg.rtd">
      <tp>
        <v>17786350000</v>
        <stp/>
        <stp>##V3_BDPV12</stp>
        <stp>ES0000012B39 Corp</stp>
        <stp>amt_outstanding</stp>
        <stp>[Mkt&amp;Position.xlsm]MARKET!R131C12</stp>
        <tr r="L131" s="1"/>
      </tp>
      <tp>
        <v>22291100000</v>
        <stp/>
        <stp>##V3_BDPV12</stp>
        <stp>ES0000012A89 Corp</stp>
        <stp>amt_outstanding</stp>
        <stp>[Mkt&amp;Position.xlsm]MARKET!R130C12</stp>
        <tr r="L130" s="1"/>
      </tp>
    </main>
    <main first="marketviewexcelplugin.mkvxp">
      <tp t="e">
        <v>#REF!</v>
        <stp/>
        <stp>0</stp>
        <stp>EUR.CM_INSTRUMENT.PXE.IT0004716319</stp>
        <stp>DateFirstSettlement</stp>
        <tr r="H93" s="1"/>
      </tp>
      <tp t="e">
        <v>#REF!</v>
        <stp/>
        <stp>0</stp>
        <stp>EUR.CM_INSTRUMENT.PXE.IT0005215246</stp>
        <stp>DateFirstSettlement</stp>
        <tr r="H58" s="1"/>
        <tr r="F47" s="2"/>
      </tp>
      <tp t="e">
        <v>#REF!</v>
        <stp/>
        <stp>0</stp>
        <stp>EUR.CM_INSTRUMENT.PXE.IT0005177271</stp>
        <stp>DateFirstSettlement</stp>
        <tr r="H26" s="1"/>
        <tr r="F18" s="2"/>
      </tp>
    </main>
    <main first="bloomberg.rtd">
      <tp t="s">
        <v>Baa2u *-</v>
        <stp/>
        <stp>##V3_BDPV12</stp>
        <stp>IT0004801541 Corp</stp>
        <stp>RTG_MOODY</stp>
        <stp>[Mkt&amp;Position.xlsm]MARKET!R51C43</stp>
        <tr r="AQ51" s="1"/>
      </tp>
    </main>
    <main first="marketviewexcelplugin.mkvxp">
      <tp t="e">
        <v>#REF!</v>
        <stp/>
        <stp>0</stp>
        <stp>EUR.CM_INSTRUMENT.PXE.IT0005045270</stp>
        <stp>DateFirstSettlement</stp>
        <tr r="H64" s="1"/>
        <tr r="F52" s="2"/>
      </tp>
      <tp t="e">
        <v>#REF!</v>
        <stp/>
        <stp>0</stp>
        <stp>EUR.CM_INSTRUMENT.PXE.FR0011461037</stp>
        <stp>DateFirstSettlement</stp>
        <tr r="H228" s="1"/>
      </tp>
      <tp t="e">
        <v>#REF!</v>
        <stp/>
        <stp>0</stp>
        <stp>EUR.CM_INSTRUMENT.PXE.FR0000189151</stp>
        <stp>DateFirstSettlement</stp>
        <tr r="H194" s="1"/>
      </tp>
    </main>
    <main first="bloomberg.rtd">
      <tp t="s">
        <v>Baa2u *-</v>
        <stp/>
        <stp>##V3_BDPV12</stp>
        <stp>IT0004957574 Corp</stp>
        <stp>RTG_MOODY</stp>
        <stp>[Mkt&amp;Position.xlsm]MARKET!R22C43</stp>
        <tr r="AQ22" s="1"/>
      </tp>
    </main>
    <main first="marketviewexcelplugin.mkvxp">
      <tp t="e">
        <v>#REF!</v>
        <stp/>
        <stp>0</stp>
        <stp>EUR.CM_INSTRUMENT.PXE.FR0011486067</stp>
        <stp>DateFirstSettlement</stp>
        <tr r="H208" s="1"/>
      </tp>
      <tp t="e">
        <v>#REF!</v>
        <stp/>
        <stp>0</stp>
        <stp>EUR.CM_INSTRUMENT.PXE.GR0133009226</stp>
        <stp>DateFirstSettlement</stp>
        <tr r="H321" s="1"/>
      </tp>
      <tp t="e">
        <v>#REF!</v>
        <stp/>
        <stp>0</stp>
        <stp>EUR.CM_INSTRUMENT.PXE.GR0114028534</stp>
        <stp>DateFirstSettlement</stp>
        <tr r="H312" s="1"/>
      </tp>
      <tp t="e">
        <v>#REF!</v>
        <stp/>
        <stp>0</stp>
        <stp>EUR.CM_INSTRUMENT.PXE.IT0005024234</stp>
        <stp>DateFirstSettlement</stp>
        <tr r="H79" s="1"/>
        <tr r="F69" s="2"/>
      </tp>
      <tp t="e">
        <v>#REF!</v>
        <stp/>
        <stp>0</stp>
        <stp>EUR.CM_INSTRUMENT.PXE.GR0133010232</stp>
        <stp>DateFirstSettlement</stp>
        <tr r="H322" s="1"/>
      </tp>
      <tp t="e">
        <v>#REF!</v>
        <stp/>
        <stp>0</stp>
        <stp>EUR.CM_INSTRUMENT.PXE.FR0000571150</stp>
        <stp>DateFirstSettlement</stp>
        <tr r="H213" s="1"/>
      </tp>
      <tp t="e">
        <v>#REF!</v>
        <stp/>
        <stp>0</stp>
        <stp>EUR.CM_INSTRUMENT.PXE.FR0010854182</stp>
        <stp>DateFirstSettlement</stp>
        <tr r="H199" s="1"/>
      </tp>
      <tp t="e">
        <v>#REF!</v>
        <stp/>
        <stp>0</stp>
        <stp>EUR.CM_INSTRUMENT.PXE.IT0001174611</stp>
        <stp>DateFirstSettlement</stp>
        <tr r="H75" s="1"/>
      </tp>
      <tp t="e">
        <v>#REF!</v>
        <stp/>
        <stp>0</stp>
        <stp>EUR.CM_INSTRUMENT.PXE.GR0133007204</stp>
        <stp>DateFirstSettlement</stp>
        <tr r="H319" s="1"/>
      </tp>
      <tp t="e">
        <v>#REF!</v>
        <stp/>
        <stp>0</stp>
        <stp>EUR.CM_INSTRUMENT.PXE.FR0010776161</stp>
        <stp>DateFirstSettlement</stp>
        <tr r="H196" s="1"/>
      </tp>
      <tp t="e">
        <v>#REF!</v>
        <stp/>
        <stp>0</stp>
        <stp>EUR.CM_INSTRUMENT.PXE.GR0133008210</stp>
        <stp>DateFirstSettlement</stp>
        <tr r="H320" s="1"/>
      </tp>
    </main>
    <main first="bloomberg.rtd">
      <tp t="s">
        <v>Baa2u *-</v>
        <stp/>
        <stp>##V3_BDPV12</stp>
        <stp>IT0005216491 Corp</stp>
        <stp>RTG_MOODY</stp>
        <stp>[Mkt&amp;Position.xlsm]MARKET!R45C43</stp>
        <tr r="AQ45" s="1"/>
      </tp>
    </main>
    <main first="marketviewexcelplugin.mkvxp">
      <tp t="e">
        <v>#REF!</v>
        <stp/>
        <stp>0</stp>
        <stp>EUR.CM_INSTRUMENT.PXE.FR0010773192</stp>
        <stp>DateFirstSettlement</stp>
        <tr r="H227" s="1"/>
      </tp>
    </main>
    <main first="bloomberg.rtd">
      <tp t="s">
        <v>Baa2u *-</v>
        <stp/>
        <stp>##V3_BDPV12</stp>
        <stp>IT0005185456 Corp</stp>
        <stp>RTG_MOODY</stp>
        <stp>[Mkt&amp;Position.xlsm]MARKET!R99C43</stp>
        <tr r="AQ99" s="1"/>
      </tp>
    </main>
    <main first="marketviewexcelplugin.mkvxp">
      <tp t="e">
        <v>#REF!</v>
        <stp/>
        <stp>0</stp>
        <stp>EUR.CM_INSTRUMENT.PXE.FR0011708080</stp>
        <stp>DateFirstSettlement</stp>
        <tr r="H195" s="1"/>
      </tp>
    </main>
    <main first="bloomberg.rtd">
      <tp t="s">
        <v>Baa2u *-</v>
        <stp/>
        <stp>##V3_BDPV12</stp>
        <stp>IT0005277444 Corp</stp>
        <stp>RTG_MOODY</stp>
        <stp>[Mkt&amp;Position.xlsm]MARKET!R50C43</stp>
        <tr r="AQ50" s="1"/>
      </tp>
      <tp t="s">
        <v>Baa2u *-</v>
        <stp/>
        <stp>##V3_BDPV12</stp>
        <stp>IT0005104473 Corp</stp>
        <stp>RTG_MOODY</stp>
        <stp>[Mkt&amp;Position.xlsm]MARKET!R97C43</stp>
        <tr r="AQ97" s="1"/>
      </tp>
    </main>
    <main first="marketviewexcelplugin.mkvxp">
      <tp t="e">
        <v>#REF!</v>
        <stp/>
        <stp>0</stp>
        <stp>EUR.CM_INSTRUMENT.PXE.IT0005221285</stp>
        <stp>DateFirstSettlement</stp>
        <tr r="H23" s="1"/>
      </tp>
    </main>
    <main first="bloomberg.rtd">
      <tp t="s">
        <v>Baa2u *-</v>
        <stp/>
        <stp>##V3_BDPV12</stp>
        <stp>IT0004532559 Corp</stp>
        <stp>RTG_MOODY</stp>
        <stp>[Mkt&amp;Position.xlsm]MARKET!R88C43</stp>
        <tr r="AQ88" s="1"/>
      </tp>
      <tp t="s">
        <v>Baa2u *-</v>
        <stp/>
        <stp>##V3_BDPV12</stp>
        <stp>IT0003493258 Corp</stp>
        <stp>RTG_MOODY</stp>
        <stp>[Mkt&amp;Position.xlsm]MARKET!R24C43</stp>
        <tr r="AQ24" s="1"/>
      </tp>
    </main>
    <main first="marketviewexcelplugin.mkvxp">
      <tp t="e">
        <v>#REF!</v>
        <stp/>
        <stp>0</stp>
        <stp>EUR.CM_INSTRUMENT.PXE.FR0011059088</stp>
        <stp>DateFirstSettlement</stp>
        <tr r="H203" s="1"/>
      </tp>
    </main>
    <main first="bloomberg.rtd">
      <tp t="s">
        <v>#N/A N/A</v>
        <stp/>
        <stp>##V3_BDPV12</stp>
        <stp>IT0005332413 Corp</stp>
        <stp>RTG_MOODY</stp>
        <stp>[Mkt&amp;Position.xlsm]MARKET!R27C43</stp>
        <tr r="AQ27" s="1"/>
      </tp>
    </main>
    <main first="marketviewexcelplugin.mkvxp">
      <tp t="e">
        <v>#REF!</v>
        <stp/>
        <stp>0</stp>
        <stp>EUR.CM_INSTRUMENT.PXE.IT0004992308</stp>
        <stp>DateFirstSettlement</stp>
        <tr r="H28" s="1"/>
        <tr r="F19" s="2"/>
      </tp>
      <tp t="e">
        <v>#REF!</v>
        <stp/>
        <stp>0</stp>
        <stp>EUR.CM_INSTRUMENT.PXE.ES00000121G2</stp>
        <stp>DateFirstSettlement</stp>
        <tr r="H120" s="1"/>
      </tp>
      <tp t="e">
        <v>#REF!</v>
        <stp/>
        <stp>0</stp>
        <stp>EUR.CM_INSTRUMENT.PXE.ES00000121A5</stp>
        <stp>DateFirstSettlement</stp>
        <tr r="H104" s="1"/>
      </tp>
      <tp t="e">
        <v>#REF!</v>
        <stp/>
        <stp>0</stp>
        <stp>EUR.CM_INSTRUMENT.PXE.ES00000121O6</stp>
        <stp>DateFirstSettlement</stp>
        <tr r="H109" s="1"/>
      </tp>
      <tp t="e">
        <v>#REF!</v>
        <stp/>
        <stp>0</stp>
        <stp>EUR.CM_INSTRUMENT.PXE.ES00000121L2</stp>
        <stp>DateFirstSettlement</stp>
        <tr r="H108" s="1"/>
      </tp>
      <tp t="e">
        <v>#REF!</v>
        <stp/>
        <stp>0</stp>
        <stp>EUR.CM_INSTRUMENT.PXE.AT0000A10683</stp>
        <stp>DateFirstSettlement</stp>
        <tr r="H287" s="1"/>
      </tp>
      <tp t="e">
        <v>#REF!</v>
        <stp/>
        <stp>0</stp>
        <stp>EUR.CM_INSTRUMENT.PXE.ES00000121S7</stp>
        <stp>DateFirstSettlement</stp>
        <tr r="H139" s="1"/>
      </tp>
    </main>
    <main first="bloomberg.rtd">
      <tp>
        <v>26534000000</v>
        <stp/>
        <stp>##V3_BDPV12</stp>
        <stp>FR0010371401 Corp</stp>
        <stp>amt_outstanding</stp>
        <stp>[Mkt&amp;Position.xlsm]MARKET!R226C12</stp>
        <tr r="L226" s="1"/>
      </tp>
      <tp>
        <v>24908000000</v>
        <stp/>
        <stp>##V3_BDPV12</stp>
        <stp>FR0011461037 Corp</stp>
        <stp>amt_outstanding</stp>
        <stp>[Mkt&amp;Position.xlsm]MARKET!R228C12</stp>
        <tr r="L228" s="1"/>
      </tp>
    </main>
    <main first="marketviewexcelplugin.mkvxp">
      <tp t="e">
        <v>#REF!</v>
        <stp/>
        <stp>0</stp>
        <stp>EUR.CM_INSTRUMENT.PXE.IE00B2QTFG59</stp>
        <stp>DateLastMaturity</stp>
        <tr r="AG262" s="1"/>
        <tr r="AU262" s="1"/>
        <tr r="BB262" s="1"/>
      </tp>
    </main>
    <main first="bloomberg.rtd">
      <tp>
        <v>212292154.00000009</v>
        <stp/>
        <stp>##V3_BDPV12</stp>
        <stp>GR0128013704 Corp</stp>
        <stp>amt_outstanding</stp>
        <stp>[Mkt&amp;Position.xlsm]MARKET!R316C12</stp>
        <tr r="L316" s="1"/>
      </tp>
      <tp>
        <v>141909638.99999997</v>
        <stp/>
        <stp>##V3_BDPV12</stp>
        <stp>GR0138012787 Corp</stp>
        <stp>amt_outstanding</stp>
        <stp>[Mkt&amp;Position.xlsm]MARKET!R330C12</stp>
        <tr r="L330" s="1"/>
      </tp>
      <tp>
        <v>14926000000</v>
        <stp/>
        <stp>##V3_BDPV12</stp>
        <stp>FR0010171975 Corp</stp>
        <stp>amt_outstanding</stp>
        <stp>[Mkt&amp;Position.xlsm]MARKET!R229C12</stp>
        <tr r="L229" s="1"/>
      </tp>
      <tp>
        <v>8844392893.0000019</v>
        <stp/>
        <stp>##V3_BDPV12</stp>
        <stp>FR0000570921 Corp</stp>
        <stp>amt_outstanding</stp>
        <stp>[Mkt&amp;Position.xlsm]MARKET!R197C12</stp>
        <tr r="L197" s="1"/>
      </tp>
      <tp>
        <v>31870000000</v>
        <stp/>
        <stp>##V3_BDPV12</stp>
        <stp>FR0013131877 Corp</stp>
        <stp>amt_outstanding</stp>
        <stp>[Mkt&amp;Position.xlsm]MARKET!R216C12</stp>
        <tr r="L216" s="1"/>
      </tp>
    </main>
    <main first="marketviewexcelplugin.mkvxp">
      <tp t="e">
        <v>#REF!</v>
        <stp/>
        <stp>0</stp>
        <stp>EUR.CM_INSTRUMENT.PXE.IT0005106049</stp>
        <stp>DateMaturity</stp>
        <tr r="E18" s="1"/>
      </tp>
    </main>
    <main first="bloomberg.rtd">
      <tp>
        <v>10708000000</v>
        <stp/>
        <stp>##V3_BDPV12</stp>
        <stp>BE0000324336 Corp</stp>
        <stp>amt_outstanding</stp>
        <stp>[Mkt&amp;Position.xlsm]MARKET!R302C12</stp>
        <tr r="L302" s="1"/>
      </tp>
      <tp>
        <v>15069615000</v>
        <stp/>
        <stp>##V3_BDPV12</stp>
        <stp>NL0009348242 Corp</stp>
        <stp>amt_outstanding</stp>
        <stp>[Mkt&amp;Position.xlsm]MARKET!R236C12</stp>
        <tr r="L236" s="1"/>
      </tp>
    </main>
    <main first="marketviewexcelplugin.mkvxp">
      <tp t="e">
        <v>#REF!</v>
        <stp/>
        <stp>0</stp>
        <stp>EUR.CM_INSTRUMENT.PXE.GR0138009759</stp>
        <stp>DateMaturity</stp>
        <tr r="E327" s="1"/>
      </tp>
      <tp t="e">
        <v>#REF!</v>
        <stp/>
        <stp>0</stp>
        <stp>EUR.CM_INSTRUMENT.PXE.IT0004489610</stp>
        <stp>DateMaturity</stp>
        <tr r="E30" s="1"/>
      </tp>
    </main>
    <main first="bloomberg.rtd">
      <tp>
        <v>18000000000</v>
        <stp/>
        <stp>##V3_BDPV12</stp>
        <stp>DE0001102358 Corp</stp>
        <stp>amt_outstanding</stp>
        <stp>[Mkt&amp;Position.xlsm]MARKET!R171C12</stp>
        <tr r="L171" s="1"/>
      </tp>
      <tp>
        <v>18000000000</v>
        <stp/>
        <stp>##V3_BDPV12</stp>
        <stp>DE0001102366 Corp</stp>
        <stp>amt_outstanding</stp>
        <stp>[Mkt&amp;Position.xlsm]MARKET!R172C12</stp>
        <tr r="L172" s="1"/>
      </tp>
      <tp>
        <v>23000000000</v>
        <stp/>
        <stp>##V3_BDPV12</stp>
        <stp>DE0001102374 Corp</stp>
        <stp>amt_outstanding</stp>
        <stp>[Mkt&amp;Position.xlsm]MARKET!R173C12</stp>
        <tr r="L173" s="1"/>
      </tp>
      <tp>
        <v>18000000000</v>
        <stp/>
        <stp>##V3_BDPV12</stp>
        <stp>DE0001102317 Corp</stp>
        <stp>amt_outstanding</stp>
        <stp>[Mkt&amp;Position.xlsm]MARKET!R167C12</stp>
        <tr r="L167" s="1"/>
      </tp>
      <tp>
        <v>18000000000</v>
        <stp/>
        <stp>##V3_BDPV12</stp>
        <stp>DE0001102309 Corp</stp>
        <stp>amt_outstanding</stp>
        <stp>[Mkt&amp;Position.xlsm]MARKET!R166C12</stp>
        <tr r="L166" s="1"/>
      </tp>
      <tp>
        <v>18000000000</v>
        <stp/>
        <stp>##V3_BDPV12</stp>
        <stp>DE0001102325 Corp</stp>
        <stp>amt_outstanding</stp>
        <stp>[Mkt&amp;Position.xlsm]MARKET!R168C12</stp>
        <tr r="L168" s="1"/>
      </tp>
      <tp>
        <v>18000000000</v>
        <stp/>
        <stp>##V3_BDPV12</stp>
        <stp>DE0001102333 Corp</stp>
        <stp>amt_outstanding</stp>
        <stp>[Mkt&amp;Position.xlsm]MARKET!R170C12</stp>
        <tr r="L170" s="1"/>
      </tp>
      <tp>
        <v>23000000000</v>
        <stp/>
        <stp>##V3_BDPV12</stp>
        <stp>DE0001102382 Corp</stp>
        <stp>amt_outstanding</stp>
        <stp>[Mkt&amp;Position.xlsm]MARKET!R174C12</stp>
        <tr r="L174" s="1"/>
      </tp>
      <tp>
        <v>26000000000</v>
        <stp/>
        <stp>##V3_BDPV12</stp>
        <stp>DE0001102390 Corp</stp>
        <stp>amt_outstanding</stp>
        <stp>[Mkt&amp;Position.xlsm]MARKET!R175C12</stp>
        <tr r="L175" s="1"/>
      </tp>
      <tp>
        <v>24500000000</v>
        <stp/>
        <stp>##V3_BDPV12</stp>
        <stp>DE0001102341 Corp</stp>
        <stp>amt_outstanding</stp>
        <stp>[Mkt&amp;Position.xlsm]MARKET!R188C12</stp>
        <tr r="L188" s="1"/>
      </tp>
      <tp>
        <v>55</v>
        <stp/>
        <stp>##V3_BDPV12</stp>
        <stp>IT0005104473 Corp</stp>
        <stp>FLT_SPREAD</stp>
        <stp>[Mkt&amp;Position.xlsm]CCT!R10C5</stp>
        <tr r="E10" s="5"/>
      </tp>
    </main>
    <main first="marketviewexcelplugin.mkvxp">
      <tp t="e">
        <v>#REF!</v>
        <stp/>
        <stp>0</stp>
        <stp>EUR.CM_INSTRUMENT.PXE.BE0000291972</stp>
        <stp>DateMaturity</stp>
        <tr r="E304" s="1"/>
      </tp>
    </main>
    <main first="bloomberg.rtd">
      <tp>
        <v>19604692800</v>
        <stp/>
        <stp>##V3_BDPV12</stp>
        <stp>BE0000304130 Corp</stp>
        <stp>amt_outstanding</stp>
        <stp>[Mkt&amp;Position.xlsm]MARKET!R308C12</stp>
        <tr r="L308" s="1"/>
      </tp>
    </main>
    <main first="marketviewexcelplugin.mkvxp">
      <tp t="e">
        <v>#REF!</v>
        <stp/>
        <stp>0</stp>
        <stp>EUR.CM_INSTRUMENT.PXE.FR0012993103</stp>
        <stp>Desc</stp>
        <tr r="K222" s="1"/>
      </tp>
    </main>
    <main first="bloomberg.rtd">
      <tp>
        <v>25000000000</v>
        <stp/>
        <stp>##V3_BDPV12</stp>
        <stp>DE0001102408 Corp</stp>
        <stp>amt_outstanding</stp>
        <stp>[Mkt&amp;Position.xlsm]MARKET!R176C12</stp>
        <tr r="L176" s="1"/>
      </tp>
    </main>
    <main first="marketviewexcelplugin.mkvxp">
      <tp t="e">
        <v>#REF!</v>
        <stp/>
        <stp>0</stp>
        <stp>EUR.CM_INSTRUMENT.PXE.IT0004922909</stp>
        <stp>Desc</stp>
        <tr r="K94" s="1"/>
      </tp>
      <tp t="e">
        <v>#REF!</v>
        <stp/>
        <stp>0</stp>
        <stp>EUR.CM_INSTRUMENT.PXE.NL0009446418</stp>
        <stp>DateMaturity</stp>
        <tr r="E247" s="1"/>
      </tp>
      <tp t="e">
        <v>#REF!</v>
        <stp/>
        <stp>0</stp>
        <stp>EUR.CM_INSTRUMENT.PXE.AT0000383864</stp>
        <stp>DateMaturity</stp>
        <tr r="E286" s="1"/>
      </tp>
    </main>
    <main first="bloomberg.rtd">
      <tp>
        <v>20070594000</v>
        <stp/>
        <stp>##V3_BDPV12</stp>
        <stp>IT0004898034 Corp</stp>
        <stp>amt_outstanding</stp>
        <stp>[Mkt&amp;Position.xlsm]MARKET!R56C12</stp>
        <tr r="L56" s="1"/>
      </tp>
      <tp>
        <v>16452000000</v>
        <stp/>
        <stp>##V3_BDPV12</stp>
        <stp>BE0000334434 Corp</stp>
        <stp>amt_outstanding</stp>
        <stp>[Mkt&amp;Position.xlsm]MARKET!R301C12</stp>
        <tr r="L301" s="1"/>
      </tp>
    </main>
    <main first="marketviewexcelplugin.mkvxp">
      <tp t="e">
        <v>#REF!</v>
        <stp/>
        <stp>0</stp>
        <stp>EUR.CM_INSTRUMENT.PXE.IT0005083057</stp>
        <stp>DateMaturity</stp>
        <tr r="E90" s="1"/>
      </tp>
      <tp t="e">
        <v>#REF!</v>
        <stp/>
        <stp>0</stp>
        <stp>EUR.CM_INSTRUMENT.PXE.GR0128012698</stp>
        <stp>Desc</stp>
        <tr r="K315" s="1"/>
      </tp>
      <tp t="e">
        <v>#REF!</v>
        <stp/>
        <stp>0</stp>
        <stp>EUR.CM_INSTRUMENT.PXE.GR0133006198</stp>
        <stp>Desc</stp>
        <tr r="K318" s="1"/>
      </tp>
    </main>
    <main first="bloomberg.rtd">
      <tp>
        <v>95</v>
        <stp/>
        <stp>##V3_BDPV12</stp>
        <stp>IT0005311508 Corp</stp>
        <stp>FLT_SPREAD</stp>
        <stp>[Mkt&amp;Position.xlsm]CCT!R15C5</stp>
        <tr r="E15" s="5"/>
      </tp>
    </main>
    <main first="marketviewexcelplugin.mkvxp">
      <tp t="e">
        <v>#REF!</v>
        <stp/>
        <stp>0</stp>
        <stp>EUR.CM_INSTRUMENT.PXE.IT0004644735</stp>
        <stp>DateMaturity</stp>
        <tr r="E69" s="1"/>
      </tp>
      <tp t="e">
        <v>#REF!</v>
        <stp/>
        <stp>0</stp>
        <stp>EUR.CM_INSTRUMENT.PXE.IT0004634132</stp>
        <stp>DateMaturity</stp>
        <tr r="E40" s="1"/>
      </tp>
      <tp t="e">
        <v>#REF!</v>
        <stp/>
        <stp>0</stp>
        <stp>EUR.CM_INSTRUMENT.PXE.NL0010060257</stp>
        <stp>DateMaturity</stp>
        <tr r="E238" s="1"/>
      </tp>
      <tp t="e">
        <v>#REF!</v>
        <stp/>
        <stp>0</stp>
        <stp>EUR.CM_INSTRUMENT.PXE.NL0010418810</stp>
        <stp>DateMaturity</stp>
        <tr r="E241" s="1"/>
      </tp>
      <tp t="e">
        <v>#REF!</v>
        <stp/>
        <stp>0</stp>
        <stp>EUR.CM_INSTRUMENT.PXE.DE0001102341</stp>
        <stp>DateMaturity</stp>
        <tr r="E188" s="1"/>
      </tp>
      <tp t="e">
        <v>#REF!</v>
        <stp/>
        <stp>0</stp>
        <stp>EUR.CM_INSTRUMENT.PXE.FR0013154044</stp>
        <stp>DateMaturity</stp>
        <tr r="E225" s="1"/>
      </tp>
      <tp t="e">
        <v>#REF!</v>
        <stp/>
        <stp>0</stp>
        <stp>EUR.CM_INSTRUMENT.PXE.DE0001135085</stp>
        <stp>Desc</stp>
        <tr r="K179" s="1"/>
      </tp>
      <tp t="e">
        <v>#REF!</v>
        <stp/>
        <stp>0</stp>
        <stp>EUR.CM_INSTRUMENT.PXE.IT0004966401</stp>
        <stp>Desc</stp>
        <tr r="K41" s="1"/>
      </tp>
      <tp t="e">
        <v>#REF!</v>
        <stp/>
        <stp>0</stp>
        <stp>EUR.CM_INSTRUMENT.PXE.BE0000327362</stp>
        <stp>DateMaturity</stp>
        <tr r="E294" s="1"/>
      </tp>
      <tp t="e">
        <v>#REF!</v>
        <stp/>
        <stp>0</stp>
        <stp>EUR.CM_INSTRUMENT.PXE.FR0010670737</stp>
        <stp>DateMaturity</stp>
        <tr r="E192" s="1"/>
      </tp>
      <tp t="e">
        <v>#REF!</v>
        <stp/>
        <stp>0</stp>
        <stp>EUR.CM_INSTRUMENT.PXE.DE0001135143</stp>
        <stp>DateMaturity</stp>
        <tr r="E180" s="1"/>
      </tp>
    </main>
    <main first="bloomberg.rtd">
      <tp>
        <v>23409650000</v>
        <stp/>
        <stp>##V3_BDPV12</stp>
        <stp>IT0003644769 Corp</stp>
        <stp>amt_outstanding</stp>
        <stp>[Mkt&amp;Position.xlsm]MARKET!R33C12</stp>
        <tr r="L33" s="1"/>
      </tp>
    </main>
    <main first="marketviewexcelplugin.mkvxp">
      <tp t="e">
        <v>#REF!</v>
        <stp/>
        <stp>0</stp>
        <stp>EUR.CM_INSTRUMENT.PXE.IT0005135840</stp>
        <stp>DateMaturity</stp>
        <tr r="E52" s="1"/>
      </tp>
      <tp t="e">
        <v>#REF!</v>
        <stp/>
        <stp>0</stp>
        <stp>EUR.CM_INSTRUMENT.PXE.IT0005127086</stp>
        <stp>Desc</stp>
        <tr r="K68" s="1"/>
      </tp>
      <tp t="e">
        <v>#REF!</v>
        <stp/>
        <stp>0</stp>
        <stp>EUR.CM_INSTRUMENT.PXE.BE0000337460</stp>
        <stp>DateMaturity</stp>
        <tr r="E303" s="1"/>
      </tp>
      <tp t="e">
        <v>#REF!</v>
        <stp/>
        <stp>0</stp>
        <stp>EUR.CM_INSTRUMENT.PXE.DE0001135440</stp>
        <stp>DateMaturity</stp>
        <tr r="E160" s="1"/>
      </tp>
    </main>
    <main first="bloomberg.rtd">
      <tp t="s">
        <v>BTPS 7 1/4 11/01/26</v>
        <stp/>
        <stp>##V3_BDPV12</stp>
        <stp>IT0001086567 Corp</stp>
        <stp>security des</stp>
        <stp>[Mkt&amp;Position.xlsm]POSITION!R60C3</stp>
        <tr r="C60" s="2"/>
      </tp>
      <tp t="s">
        <v>BTPS 4 09/01/20</v>
        <stp/>
        <stp>##V3_BDPV12</stp>
        <stp>IT0004594930 Corp</stp>
        <stp>security des</stp>
        <stp>[Mkt&amp;Position.xlsm]POSITION!R29C3</stp>
        <tr r="C29" s="2"/>
      </tp>
    </main>
    <main first="marketviewexcelplugin.mkvxp">
      <tp t="e">
        <v>#REF!</v>
        <stp/>
        <stp>0</stp>
        <stp>EUR.CM_INSTRUMENT.PXE.DE0001104685</stp>
        <stp>Desc</stp>
        <tr r="K150" s="1"/>
      </tp>
      <tp t="e">
        <v>#REF!</v>
        <stp/>
        <stp>0</stp>
        <stp>EUR.CM_INSTRUMENT.PXE.DE0001102382</stp>
        <stp>Desc</stp>
        <tr r="K174" s="1"/>
      </tp>
      <tp t="e">
        <v>#REF!</v>
        <stp/>
        <stp>0</stp>
        <stp>EUR.CM_INSTRUMENT.PXE.DE0001135481</stp>
        <stp>Desc</stp>
        <tr r="K187" s="1"/>
      </tp>
      <tp t="e">
        <v>#REF!</v>
        <stp/>
        <stp>0</stp>
        <stp>EUR.CM_INSTRUMENT.PXE.IT0005241770</stp>
        <stp>DateMaturity</stp>
        <tr r="E13" s="1"/>
      </tp>
      <tp t="e">
        <v>#REF!</v>
        <stp/>
        <stp>0</stp>
        <stp>EUR.CM_INSTRUMENT.PXE.GR0138013793</stp>
        <stp>Desc</stp>
        <tr r="K331" s="1"/>
      </tp>
      <tp t="e">
        <v>#REF!</v>
        <stp/>
        <stp>0</stp>
        <stp>EUR.CM_INSTRUMENT.PXE.DE0001141687</stp>
        <stp>Desc</stp>
        <tr r="K148" s="1"/>
      </tp>
      <tp t="e">
        <v>#REF!</v>
        <stp/>
        <stp>0</stp>
        <stp>EUR.CM_INSTRUMENT.PXE.DE0001104644</stp>
        <stp>DateMaturity</stp>
        <tr r="E144" s="1"/>
      </tp>
      <tp t="e">
        <v>#REF!</v>
        <stp/>
        <stp>0</stp>
        <stp>EUR.CM_INSTRUMENT.PXE.IT0005069395</stp>
        <stp>Desc</stp>
        <tr r="K32" s="1"/>
      </tp>
      <tp t="e">
        <v>#REF!</v>
        <stp/>
        <stp>0</stp>
        <stp>EUR.CM_INSTRUMENT.PXE.NL0010733424</stp>
        <stp>DateMaturity</stp>
        <tr r="E242" s="1"/>
      </tp>
      <tp t="e">
        <v>#REF!</v>
        <stp/>
        <stp>0</stp>
        <stp>EUR.CM_INSTRUMENT.PXE.FR0011619436</stp>
        <stp>DateMaturity</stp>
        <tr r="E210" s="1"/>
      </tp>
      <tp t="e">
        <v>#REF!</v>
        <stp/>
        <stp>0</stp>
        <stp>EUR.CM_INSTRUMENT.PXE.IT0005142143</stp>
        <stp>DateMaturity</stp>
        <tr r="E39" s="1"/>
      </tp>
      <tp t="e">
        <v>#REF!</v>
        <stp/>
        <stp>0</stp>
        <stp>EUR.CM_INSTRUMENT.PXE.DE0001135044</stp>
        <stp>DateMaturity</stp>
        <tr r="E177" s="1"/>
      </tp>
    </main>
    <main first="bloomberg.rtd">
      <tp t="s">
        <v>BTPS 1.6 06/01/26</v>
        <stp/>
        <stp>##V3_BDPV12</stp>
        <stp>IT0005170839 Corp</stp>
        <stp>security des</stp>
        <stp>[Mkt&amp;Position.xlsm]POSITION!R59C3</stp>
        <tr r="C59" s="2"/>
      </tp>
      <tp>
        <v>70</v>
        <stp/>
        <stp>##V3_BDPV12</stp>
        <stp>IT0005185456 Corp</stp>
        <stp>FLT_SPREAD</stp>
        <stp>[Mkt&amp;Position.xlsm]CCT!R12C5</stp>
        <tr r="E12" s="5"/>
      </tp>
    </main>
    <main first="marketviewexcelplugin.mkvxp">
      <tp t="e">
        <v>#REF!</v>
        <stp/>
        <stp>0</stp>
        <stp>EUR.CM_INSTRUMENT.PXE.IT0004992308</stp>
        <stp>Desc</stp>
        <tr r="K28" s="1"/>
      </tp>
      <tp t="e">
        <v>#REF!</v>
        <stp/>
        <stp>0</stp>
        <stp>EUR.CM_INSTRUMENT.PXE.DE0001135382</stp>
        <stp>Desc</stp>
        <tr r="K151" s="1"/>
      </tp>
      <tp t="e">
        <v>#REF!</v>
        <stp/>
        <stp>0</stp>
        <stp>EUR.CM_INSTRUMENT.PXE.IE00BV8C9418</stp>
        <stp>Desc</stp>
        <tr r="K270" s="1"/>
      </tp>
      <tp t="e">
        <v>#REF!</v>
        <stp/>
        <stp>0</stp>
        <stp>EUR.CM_INSTRUMENT.PXE.ES00000122T3</stp>
        <stp>DateLastMaturity</stp>
        <tr r="AG113" s="1"/>
        <tr r="BI113" s="1"/>
        <tr r="AU113" s="1"/>
        <tr r="BB113" s="1"/>
      </tp>
      <tp t="e">
        <v>#REF!</v>
        <stp/>
        <stp>0</stp>
        <stp>EUR.CM_INSTRUMENT.PXE.IE00B60Z6194</stp>
        <stp>Desc</stp>
        <tr r="K265" s="1"/>
      </tp>
    </main>
    <main first="marketviewexcelplugin.mkvxp">
      <tp t="e">
        <v>#REF!</v>
        <stp/>
        <stp>0</stp>
        <stp>EUR.CM_INSTRUMENT.PXE.FR0010070060</stp>
        <stp>DateFirstSettlement</stp>
        <tr r="H224" s="1"/>
      </tp>
      <tp t="e">
        <v>#REF!</v>
        <stp/>
        <stp>0</stp>
        <stp>EUR.CM_INSTRUMENT.PXE.IT0005246340</stp>
        <stp>DateFirstSettlement</stp>
        <tr r="H61" s="1"/>
        <tr r="F49" s="2"/>
      </tp>
      <tp t="e">
        <v>#REF!</v>
        <stp/>
        <stp>0</stp>
        <stp>EUR.CM_INSTRUMENT.PXE.IT0000366655</stp>
        <stp>DateFirstSettlement</stp>
        <tr r="H59" s="1"/>
        <tr r="F48" s="2"/>
      </tp>
      <tp t="e">
        <v>#REF!</v>
        <stp/>
        <stp>0</stp>
        <stp>EUR.CM_INSTRUMENT.PXE.IT0005240350</stp>
        <stp>DateFirstSettlement</stp>
        <tr r="H83" s="1"/>
      </tp>
      <tp t="e">
        <v>#REF!</v>
        <stp/>
        <stp>0</stp>
        <stp>EUR.CM_INSTRUMENT.PXE.IT0005175366</stp>
        <stp>DateFirstSettlement</stp>
        <tr r="H16" s="1"/>
      </tp>
    </main>
    <main first="bloomberg.rtd">
      <tp t="s">
        <v>Baa2u *-</v>
        <stp/>
        <stp>##V3_BDPV12</stp>
        <stp>IT0004953417 Corp</stp>
        <stp>RTG_MOODY</stp>
        <stp>[Mkt&amp;Position.xlsm]MARKET!R60C43</stp>
        <tr r="AQ60" s="1"/>
      </tp>
      <tp t="s">
        <v>Baa2u *-</v>
        <stp/>
        <stp>##V3_BDPV12</stp>
        <stp>IT0005175598 Corp</stp>
        <stp>RTG_MOODY</stp>
        <stp>[Mkt&amp;Position.xlsm]MARKET!R42C43</stp>
        <tr r="AQ42" s="1"/>
      </tp>
    </main>
    <main first="marketviewexcelplugin.mkvxp">
      <tp t="e">
        <v>#REF!</v>
        <stp/>
        <stp>0</stp>
        <stp>EUR.CM_INSTRUMENT.PXE.IT0005172322</stp>
        <stp>DateFirstSettlement</stp>
        <tr r="H54" s="1"/>
        <tr r="F43" s="2"/>
      </tp>
      <tp t="e">
        <v>#REF!</v>
        <stp/>
        <stp>0</stp>
        <stp>EUR.CM_INSTRUMENT.PXE.IT0005327306</stp>
        <stp>DateFirstSettlement</stp>
        <tr r="F53" s="2"/>
        <tr r="H66" s="1"/>
      </tp>
    </main>
    <main first="bloomberg.rtd">
      <tp t="s">
        <v>Baa2u *-</v>
        <stp/>
        <stp>##V3_BDPV12</stp>
        <stp>IT0004966401 Corp</stp>
        <stp>RTG_MOODY</stp>
        <stp>[Mkt&amp;Position.xlsm]MARKET!R41C43</stp>
        <tr r="AQ41" s="1"/>
      </tp>
    </main>
    <main first="marketviewexcelplugin.mkvxp">
      <tp t="e">
        <v>#REF!</v>
        <stp/>
        <stp>0</stp>
        <stp>EUR.CM_INSTRUMENT.PXE.GR0138014809</stp>
        <stp>DateFirstSettlement</stp>
        <tr r="H332" s="1"/>
      </tp>
      <tp t="e">
        <v>#REF!</v>
        <stp/>
        <stp>0</stp>
        <stp>EUR.CM_INSTRUMENT.PXE.IT0005245326</stp>
        <stp>DateFirstSettlement</stp>
        <tr r="H14" s="1"/>
      </tp>
      <tp t="e">
        <v>#REF!</v>
        <stp/>
        <stp>0</stp>
        <stp>EUR.CM_INSTRUMENT.PXE.FR0000571044</stp>
        <stp>DateFirstSettlement</stp>
        <tr r="H204" s="1"/>
      </tp>
      <tp t="e">
        <v>#REF!</v>
        <stp/>
        <stp>0</stp>
        <stp>EUR.CM_INSTRUMENT.PXE.IT0005090318</stp>
        <stp>DateFirstSettlement</stp>
        <tr r="H67" s="1"/>
        <tr r="F55" s="2"/>
      </tp>
    </main>
    <main first="bloomberg.rtd">
      <tp t="s">
        <v>WR</v>
        <stp/>
        <stp>##V3_BDPV12</stp>
        <stp>IT0004273493 Corp</stp>
        <stp>RTG_MOODY</stp>
        <stp>[Mkt&amp;Position.xlsm]MARKET!R15C43</stp>
        <tr r="AQ15" s="1"/>
      </tp>
    </main>
    <main first="marketviewexcelplugin.mkvxp">
      <tp t="e">
        <v>#REF!</v>
        <stp/>
        <stp>0</stp>
        <stp>EUR.CM_INSTRUMENT.PXE.FR0011993179</stp>
        <stp>DateFirstSettlement</stp>
        <tr r="H198" s="1"/>
      </tp>
    </main>
    <main first="bloomberg.rtd">
      <tp t="s">
        <v>Baa2u *-</v>
        <stp/>
        <stp>##V3_BDPV12</stp>
        <stp>IT0005001547 Corp</stp>
        <stp>RTG_MOODY</stp>
        <stp>[Mkt&amp;Position.xlsm]MARKET!R62C43</stp>
        <tr r="AQ62" s="1"/>
      </tp>
      <tp t="s">
        <v>Baa2u *-</v>
        <stp/>
        <stp>##V3_BDPV12</stp>
        <stp>IT0005056541 Corp</stp>
        <stp>RTG_MOODY</stp>
        <stp>[Mkt&amp;Position.xlsm]MARKET!R96C43</stp>
        <tr r="AQ96" s="1"/>
      </tp>
    </main>
    <main first="marketviewexcelplugin.mkvxp">
      <tp t="e">
        <v>#REF!</v>
        <stp/>
        <stp>0</stp>
        <stp>EUR.CM_INSTRUMENT.PXE.FR0000571085</stp>
        <stp>DateFirstSettlement</stp>
        <tr r="H207" s="1"/>
      </tp>
    </main>
    <main first="bloomberg.rtd">
      <tp t="s">
        <v>Baa2u *-</v>
        <stp/>
        <stp>##V3_BDPV12</stp>
        <stp>IT0005030504 Corp</stp>
        <stp>RTG_MOODY</stp>
        <stp>[Mkt&amp;Position.xlsm]MARKET!R29C43</stp>
        <tr r="AQ29" s="1"/>
      </tp>
      <tp t="s">
        <v>Baa2u *-</v>
        <stp/>
        <stp>##V3_BDPV12</stp>
        <stp>IT0005282527 Corp</stp>
        <stp>RTG_MOODY</stp>
        <stp>[Mkt&amp;Position.xlsm]MARKET!R63C43</stp>
        <tr r="AQ63" s="1"/>
      </tp>
    </main>
    <main first="marketviewexcelplugin.mkvxp">
      <tp t="e">
        <v>#REF!</v>
        <stp/>
        <stp>0</stp>
        <stp>EUR.CM_INSTRUMENT.PXE.IT0005248395</stp>
        <stp>DateFirstSettlement</stp>
        <tr r="H17" s="1"/>
      </tp>
      <tp t="e">
        <v>#REF!</v>
        <stp/>
        <stp>0</stp>
        <stp>EUR.CM_INSTRUMENT.PXE.IT0005217390</stp>
        <stp>DateFirstSettlement</stp>
        <tr r="H92" s="1"/>
      </tp>
      <tp t="e">
        <v>#REF!</v>
        <stp/>
        <stp>0</stp>
        <stp>EUR.CM_INSTRUMENT.PXE.IT0005069395</stp>
        <stp>DateFirstSettlement</stp>
        <tr r="H32" s="1"/>
      </tp>
      <tp t="e">
        <v>#REF!</v>
        <stp/>
        <stp>0</stp>
        <stp>EUR.CM_INSTRUMENT.PXE.ES00000126B2</stp>
        <stp>DateFirstSettlement</stp>
        <tr r="H122" s="1"/>
      </tp>
      <tp t="e">
        <v>#REF!</v>
        <stp/>
        <stp>0</stp>
        <stp>EUR.CM_INSTRUMENT.PXE.ES00000126C0</stp>
        <stp>DateFirstSettlement</stp>
        <tr r="H110" s="1"/>
      </tp>
    </main>
    <main first="marketviewexcelplugin.mkvxp">
      <tp t="e">
        <v>#REF!</v>
        <stp/>
        <stp>0</stp>
        <stp>EUR.CM_INSTRUMENT.PXE.ES00000126Z1</stp>
        <stp>DateFirstSettlement</stp>
        <tr r="H123" s="1"/>
      </tp>
      <tp t="e">
        <v>#REF!</v>
        <stp/>
        <stp>0</stp>
        <stp>EUR.CM_INSTRUMENT.PXE.PTOTECOE0029</stp>
        <stp>DateMaturity</stp>
        <tr r="E251" s="1"/>
      </tp>
    </main>
    <main first="bloomberg.rtd">
      <tp>
        <v>32162322600</v>
        <stp/>
        <stp>##V3_BDPV12</stp>
        <stp>FR0000187635 Corp</stp>
        <stp>amt_outstanding</stp>
        <stp>[Mkt&amp;Position.xlsm]MARKET!R223C12</stp>
        <tr r="L223" s="1"/>
      </tp>
      <tp>
        <v>15922082000</v>
        <stp/>
        <stp>##V3_BDPV12</stp>
        <stp>AT0000A001X2 Corp</stp>
        <stp>amt_outstanding</stp>
        <stp>[Mkt&amp;Position.xlsm]MARKET!R278C12</stp>
        <tr r="L278" s="1"/>
      </tp>
      <tp>
        <v>7312304000</v>
        <stp/>
        <stp>##V3_BDPV12</stp>
        <stp>AT0000A10683 Corp</stp>
        <stp>amt_outstanding</stp>
        <stp>[Mkt&amp;Position.xlsm]MARKET!R287C12</stp>
        <tr r="L287" s="1"/>
      </tp>
      <tp>
        <v>35237000000</v>
        <stp/>
        <stp>##V3_BDPV12</stp>
        <stp>FR0011486067 Corp</stp>
        <stp>amt_outstanding</stp>
        <stp>[Mkt&amp;Position.xlsm]MARKET!R208C12</stp>
        <tr r="L208" s="1"/>
      </tp>
      <tp>
        <v>33075000000</v>
        <stp/>
        <stp>##V3_BDPV12</stp>
        <stp>FR0010776161 Corp</stp>
        <stp>amt_outstanding</stp>
        <stp>[Mkt&amp;Position.xlsm]MARKET!R196C12</stp>
        <tr r="L196" s="1"/>
      </tp>
      <tp>
        <v>11696592000</v>
        <stp/>
        <stp>##V3_BDPV12</stp>
        <stp>AT0000A105W3 Corp</stp>
        <stp>amt_outstanding</stp>
        <stp>[Mkt&amp;Position.xlsm]MARKET!R281C12</stp>
        <tr r="L281" s="1"/>
      </tp>
    </main>
    <main first="marketviewexcelplugin.mkvxp">
      <tp t="e">
        <v>#REF!</v>
        <stp/>
        <stp>0</stp>
        <stp>EUR.CM_INSTRUMENT.PXE.PTOTEBOE0020</stp>
        <stp>DateMaturity</stp>
        <tr r="E260" s="1"/>
      </tp>
      <tp t="e">
        <v>#REF!</v>
        <stp/>
        <stp>0</stp>
        <stp>EUR.CM_INSTRUMENT.PXE.PTOTEAOE0021</stp>
        <stp>DateMaturity</stp>
        <tr r="E254" s="1"/>
      </tp>
    </main>
    <main first="bloomberg.rtd">
      <tp>
        <v>146905169.99999994</v>
        <stp/>
        <stp>##V3_BDPV12</stp>
        <stp>GR0138005716 Corp</stp>
        <stp>amt_outstanding</stp>
        <stp>[Mkt&amp;Position.xlsm]MARKET!R323C12</stp>
        <tr r="L323" s="1"/>
      </tp>
      <tp>
        <v>160621352.99999988</v>
        <stp/>
        <stp>##V3_BDPV12</stp>
        <stp>GR0128014710 Corp</stp>
        <stp>amt_outstanding</stp>
        <stp>[Mkt&amp;Position.xlsm]MARKET!R317C12</stp>
        <tr r="L317" s="1"/>
      </tp>
      <tp>
        <v>44918000000</v>
        <stp/>
        <stp>##V3_BDPV12</stp>
        <stp>FR0010466938 Corp</stp>
        <stp>amt_outstanding</stp>
        <stp>[Mkt&amp;Position.xlsm]MARKET!R209C12</stp>
        <tr r="L209" s="1"/>
      </tp>
      <tp>
        <v>14956168000</v>
        <stp/>
        <stp>##V3_BDPV12</stp>
        <stp>IT0005218968 Corp</stp>
        <stp>amt_outstanding</stp>
        <stp>[Mkt&amp;Position.xlsm]MARKET!R100C12</stp>
        <tr r="L100" s="1"/>
      </tp>
      <tp>
        <v>46248000000</v>
        <stp/>
        <stp>##V3_BDPV12</stp>
        <stp>FR0011196856 Corp</stp>
        <stp>amt_outstanding</stp>
        <stp>[Mkt&amp;Position.xlsm]MARKET!R205C12</stp>
        <tr r="L205" s="1"/>
      </tp>
      <tp>
        <v>35814000000</v>
        <stp/>
        <stp>##V3_BDPV12</stp>
        <stp>FR0010916924 Corp</stp>
        <stp>amt_outstanding</stp>
        <stp>[Mkt&amp;Position.xlsm]MARKET!R215C12</stp>
        <tr r="L215" s="1"/>
      </tp>
    </main>
    <main first="marketviewexcelplugin.mkvxp">
      <tp t="e">
        <v>#REF!</v>
        <stp/>
        <stp>0</stp>
        <stp>EUR.CM_INSTRUMENT.PXE.PTOTEMOE0027</stp>
        <stp>DateMaturity</stp>
        <tr r="E250" s="1"/>
      </tp>
      <tp t="e">
        <v>#REF!</v>
        <stp/>
        <stp>0</stp>
        <stp>EUR.CM_INSTRUMENT.PXE.AT0000A1K9C8</stp>
        <stp>DateMaturity</stp>
        <tr r="E285" s="1"/>
      </tp>
    </main>
    <main first="bloomberg.rtd">
      <tp>
        <v>17000000000</v>
        <stp/>
        <stp>##V3_BDPV12</stp>
        <stp>DE0001135176 Corp</stp>
        <stp>amt_outstanding</stp>
        <stp>[Mkt&amp;Position.xlsm]MARKET!R181C12</stp>
        <tr r="L181" s="1"/>
      </tp>
      <tp>
        <v>9250000000</v>
        <stp/>
        <stp>##V3_BDPV12</stp>
        <stp>DE0001135143 Corp</stp>
        <stp>amt_outstanding</stp>
        <stp>[Mkt&amp;Position.xlsm]MARKET!R180C12</stp>
        <tr r="L180" s="1"/>
      </tp>
    </main>
    <main first="marketviewexcelplugin.mkvxp">
      <tp t="e">
        <v>#REF!</v>
        <stp/>
        <stp>0</stp>
        <stp>EUR.CM_INSTRUMENT.PXE.FR0011883966</stp>
        <stp>Desc</stp>
        <tr r="K221" s="1"/>
      </tp>
    </main>
    <main first="bloomberg.rtd">
      <tp>
        <v>11249999999.72332</v>
        <stp/>
        <stp>##V3_BDPV12</stp>
        <stp>DE0001135044 Corp</stp>
        <stp>amt_outstanding</stp>
        <stp>[Mkt&amp;Position.xlsm]MARKET!R177C12</stp>
        <tr r="L177" s="1"/>
      </tp>
      <tp>
        <v>14500000000.000002</v>
        <stp/>
        <stp>##V3_BDPV12</stp>
        <stp>DE0001135069 Corp</stp>
        <stp>amt_outstanding</stp>
        <stp>[Mkt&amp;Position.xlsm]MARKET!R178C12</stp>
        <tr r="L178" s="1"/>
      </tp>
      <tp>
        <v>11250000000</v>
        <stp/>
        <stp>##V3_BDPV12</stp>
        <stp>DE0001135085 Corp</stp>
        <stp>amt_outstanding</stp>
        <stp>[Mkt&amp;Position.xlsm]MARKET!R179C12</stp>
        <tr r="L179" s="1"/>
      </tp>
      <tp>
        <v>24000000000</v>
        <stp/>
        <stp>##V3_BDPV12</stp>
        <stp>DE0001135374 Corp</stp>
        <stp>amt_outstanding</stp>
        <stp>[Mkt&amp;Position.xlsm]MARKET!R147C12</stp>
        <tr r="L147" s="1"/>
      </tp>
      <tp>
        <v>21000000000</v>
        <stp/>
        <stp>##V3_BDPV12</stp>
        <stp>DE0001135358 Corp</stp>
        <stp>amt_outstanding</stp>
        <stp>[Mkt&amp;Position.xlsm]MARKET!R145C12</stp>
        <tr r="L145" s="1"/>
      </tp>
      <tp>
        <v>14000000000</v>
        <stp/>
        <stp>##V3_BDPV12</stp>
        <stp>DE0001135325 Corp</stp>
        <stp>amt_outstanding</stp>
        <stp>[Mkt&amp;Position.xlsm]MARKET!R184C12</stp>
        <tr r="L184" s="1"/>
      </tp>
      <tp>
        <v>16000000000</v>
        <stp/>
        <stp>##V3_BDPV12</stp>
        <stp>DE0001135366 Corp</stp>
        <stp>amt_outstanding</stp>
        <stp>[Mkt&amp;Position.xlsm]MARKET!R185C12</stp>
        <tr r="L185" s="1"/>
      </tp>
      <tp>
        <v>24000000000</v>
        <stp/>
        <stp>##V3_BDPV12</stp>
        <stp>DE0001135382 Corp</stp>
        <stp>amt_outstanding</stp>
        <stp>[Mkt&amp;Position.xlsm]MARKET!R151C12</stp>
        <tr r="L151" s="1"/>
      </tp>
      <tp>
        <v>22000000000</v>
        <stp/>
        <stp>##V3_BDPV12</stp>
        <stp>DE0001135390 Corp</stp>
        <stp>amt_outstanding</stp>
        <stp>[Mkt&amp;Position.xlsm]MARKET!R154C12</stp>
        <tr r="L154" s="1"/>
      </tp>
      <tp>
        <v>20000000000</v>
        <stp/>
        <stp>##V3_BDPV12</stp>
        <stp>DE0001135226 Corp</stp>
        <stp>amt_outstanding</stp>
        <stp>[Mkt&amp;Position.xlsm]MARKET!R182C12</stp>
        <tr r="L182" s="1"/>
      </tp>
      <tp>
        <v>23000000000</v>
        <stp/>
        <stp>##V3_BDPV12</stp>
        <stp>DE0001135275 Corp</stp>
        <stp>amt_outstanding</stp>
        <stp>[Mkt&amp;Position.xlsm]MARKET!R183C12</stp>
        <tr r="L183" s="1"/>
      </tp>
    </main>
    <main first="marketviewexcelplugin.mkvxp">
      <tp t="e">
        <v>#REF!</v>
        <stp/>
        <stp>0</stp>
        <stp>EUR.CM_INSTRUMENT.PXE.NL0011220108</stp>
        <stp>DateMaturity</stp>
        <tr r="E243" s="1"/>
      </tp>
    </main>
    <main first="bloomberg.rtd">
      <tp t="s">
        <v>BTPS 3 3/4 05/01/21</v>
        <stp/>
        <stp>##V3_BDPV12</stp>
        <stp>IT0004966401 Corp</stp>
        <stp>security des</stp>
        <stp>[Mkt&amp;Position.xlsm]POSITION!R33C3</stp>
        <tr r="C33" s="2"/>
      </tp>
    </main>
    <main first="marketviewexcelplugin.mkvxp">
      <tp t="e">
        <v>#REF!</v>
        <stp/>
        <stp>0</stp>
        <stp>EUR.CM_INSTRUMENT.PXE.AT0000386115</stp>
        <stp>DateMaturity</stp>
        <tr r="E277" s="1"/>
      </tp>
      <tp t="e">
        <v>#REF!</v>
        <stp/>
        <stp>0</stp>
        <stp>EUR.CM_INSTRUMENT.PXE.FR0000187635</stp>
        <stp>DateMaturity</stp>
        <tr r="E223" s="1"/>
      </tp>
    </main>
    <main first="bloomberg.rtd">
      <tp>
        <v>16000000000</v>
        <stp/>
        <stp>##V3_BDPV12</stp>
        <stp>DE0001135457 Corp</stp>
        <stp>amt_outstanding</stp>
        <stp>[Mkt&amp;Position.xlsm]MARKET!R161C12</stp>
        <tr r="L161" s="1"/>
      </tp>
      <tp>
        <v>19000000000</v>
        <stp/>
        <stp>##V3_BDPV12</stp>
        <stp>DE0001135440 Corp</stp>
        <stp>amt_outstanding</stp>
        <stp>[Mkt&amp;Position.xlsm]MARKET!R160C12</stp>
        <tr r="L160" s="1"/>
      </tp>
      <tp>
        <v>24000000000</v>
        <stp/>
        <stp>##V3_BDPV12</stp>
        <stp>DE0001135473 Corp</stp>
        <stp>amt_outstanding</stp>
        <stp>[Mkt&amp;Position.xlsm]MARKET!R163C12</stp>
        <tr r="L163" s="1"/>
      </tp>
      <tp>
        <v>25000000000</v>
        <stp/>
        <stp>##V3_BDPV12</stp>
        <stp>DE0001135481 Corp</stp>
        <stp>amt_outstanding</stp>
        <stp>[Mkt&amp;Position.xlsm]MARKET!R187C12</stp>
        <tr r="L187" s="1"/>
      </tp>
      <tp>
        <v>20000000000</v>
        <stp/>
        <stp>##V3_BDPV12</stp>
        <stp>DE0001135465 Corp</stp>
        <stp>amt_outstanding</stp>
        <stp>[Mkt&amp;Position.xlsm]MARKET!R162C12</stp>
        <tr r="L162" s="1"/>
      </tp>
      <tp>
        <v>19000000000</v>
        <stp/>
        <stp>##V3_BDPV12</stp>
        <stp>DE0001135424 Corp</stp>
        <stp>amt_outstanding</stp>
        <stp>[Mkt&amp;Position.xlsm]MARKET!R159C12</stp>
        <tr r="L159" s="1"/>
      </tp>
      <tp>
        <v>22000000000</v>
        <stp/>
        <stp>##V3_BDPV12</stp>
        <stp>DE0001135408 Corp</stp>
        <stp>amt_outstanding</stp>
        <stp>[Mkt&amp;Position.xlsm]MARKET!R156C12</stp>
        <tr r="L156" s="1"/>
      </tp>
      <tp>
        <v>16000000000</v>
        <stp/>
        <stp>##V3_BDPV12</stp>
        <stp>DE0001135416 Corp</stp>
        <stp>amt_outstanding</stp>
        <stp>[Mkt&amp;Position.xlsm]MARKET!R157C12</stp>
        <tr r="L157" s="1"/>
      </tp>
      <tp>
        <v>15000000000</v>
        <stp/>
        <stp>##V3_BDPV12</stp>
        <stp>DE0001135432 Corp</stp>
        <stp>amt_outstanding</stp>
        <stp>[Mkt&amp;Position.xlsm]MARKET!R186C12</stp>
        <tr r="L186" s="1"/>
      </tp>
      <tp>
        <v>18000000000</v>
        <stp/>
        <stp>##V3_BDPV12</stp>
        <stp>DE0001135499 Corp</stp>
        <stp>amt_outstanding</stp>
        <stp>[Mkt&amp;Position.xlsm]MARKET!R165C12</stp>
        <tr r="L165" s="1"/>
      </tp>
    </main>
    <main first="marketviewexcelplugin.mkvxp">
      <tp t="e">
        <v>#REF!</v>
        <stp/>
        <stp>0</stp>
        <stp>EUR.CM_INSTRUMENT.PXE.NL0010721999</stp>
        <stp>Desc</stp>
        <tr r="K248" s="1"/>
      </tp>
    </main>
    <main first="bloomberg.rtd">
      <tp>
        <v>7250000000</v>
        <stp/>
        <stp>##V3_BDPV12</stp>
        <stp>BE0000333428 Corp</stp>
        <stp>amt_outstanding</stp>
        <stp>[Mkt&amp;Position.xlsm]MARKET!R307C12</stp>
        <tr r="L307" s="1"/>
      </tp>
      <tp>
        <v>70</v>
        <stp/>
        <stp>##V3_BDPV12</stp>
        <stp>IT0005137614 Corp</stp>
        <stp>FLT_SPREAD</stp>
        <stp>[Mkt&amp;Position.xlsm]CCT!R11C5</stp>
        <tr r="E11" s="5"/>
      </tp>
    </main>
    <main first="marketviewexcelplugin.mkvxp">
      <tp t="e">
        <v>#REF!</v>
        <stp/>
        <stp>0</stp>
        <stp>EUR.CM_INSTRUMENT.PXE.FR0011486067</stp>
        <stp>DateMaturity</stp>
        <tr r="E208" s="1"/>
      </tp>
    </main>
    <main first="bloomberg.rtd">
      <tp>
        <v>12199233000</v>
        <stp/>
        <stp>##V3_BDPV12</stp>
        <stp>IT0005139099 Corp</stp>
        <stp>amt_outstanding</stp>
        <stp>[Mkt&amp;Position.xlsm]MARKET!R21C12</stp>
        <tr r="L21" s="1"/>
      </tp>
    </main>
    <main first="marketviewexcelplugin.mkvxp">
      <tp t="e">
        <v>#REF!</v>
        <stp/>
        <stp>0</stp>
        <stp>EUR.CM_INSTRUMENT.PXE.IT0005170839</stp>
        <stp>DateMaturity</stp>
        <tr r="E70" s="1"/>
      </tp>
    </main>
    <main first="bloomberg.rtd">
      <tp>
        <v>24330808000</v>
        <stp/>
        <stp>##V3_BDPV12</stp>
        <stp>IT0004536949 Corp</stp>
        <stp>amt_outstanding</stp>
        <stp>[Mkt&amp;Position.xlsm]MARKET!R34C12</stp>
        <tr r="L34" s="1"/>
      </tp>
    </main>
    <main first="marketviewexcelplugin.mkvxp">
      <tp t="e">
        <v>#REF!</v>
        <stp/>
        <stp>0</stp>
        <stp>EUR.CM_INSTRUMENT.PXE.DE0001135432</stp>
        <stp>DateMaturity</stp>
        <tr r="E186" s="1"/>
      </tp>
      <tp t="e">
        <v>#REF!</v>
        <stp/>
        <stp>0</stp>
        <stp>EUR.CM_INSTRUMENT.PXE.BE0000332412</stp>
        <stp>DateMaturity</stp>
        <tr r="E300" s="1"/>
      </tp>
      <tp t="e">
        <v>#REF!</v>
        <stp/>
        <stp>0</stp>
        <stp>EUR.CM_INSTRUMENT.PXE.IT0005332413</stp>
        <stp>DateMaturity</stp>
        <tr r="E27" s="1"/>
      </tp>
      <tp t="e">
        <v>#REF!</v>
        <stp/>
        <stp>0</stp>
        <stp>EUR.CM_INSTRUMENT.PXE.DE0001102333</stp>
        <stp>DateMaturity</stp>
        <tr r="E170" s="1"/>
      </tp>
      <tp t="e">
        <v>#REF!</v>
        <stp/>
        <stp>0</stp>
        <stp>EUR.CM_INSTRUMENT.PXE.GR0138006722</stp>
        <stp>DateMaturity</stp>
        <tr r="E324" s="1"/>
      </tp>
      <tp t="e">
        <v>#REF!</v>
        <stp/>
        <stp>0</stp>
        <stp>EUR.CM_INSTRUMENT.PXE.AT0000A0DXC2</stp>
        <stp>DateMaturity</stp>
        <tr r="E284" s="1"/>
      </tp>
      <tp t="e">
        <v>#REF!</v>
        <stp/>
        <stp>0</stp>
        <stp>EUR.CM_INSTRUMENT.PXE.IT0005274805</stp>
        <stp>DateMaturity</stp>
        <tr r="E74" s="1"/>
      </tp>
      <tp t="e">
        <v>#REF!</v>
        <stp/>
        <stp>0</stp>
        <stp>EUR.CM_INSTRUMENT.PXE.AT0000A19XC3</stp>
        <stp>DateMaturity</stp>
        <tr r="E276" s="1"/>
      </tp>
      <tp t="e">
        <v>#REF!</v>
        <stp/>
        <stp>0</stp>
        <stp>EUR.CM_INSTRUMENT.PXE.FR0010773192</stp>
        <stp>Desc</stp>
        <tr r="K227" s="1"/>
      </tp>
    </main>
    <main first="bloomberg.rtd">
      <tp>
        <v>22152355000</v>
        <stp/>
        <stp>##V3_BDPV12</stp>
        <stp>IT0004532559 Corp</stp>
        <stp>amt_outstanding</stp>
        <stp>[Mkt&amp;Position.xlsm]MARKET!R88C12</stp>
        <tr r="L88" s="1"/>
      </tp>
      <tp t="s">
        <v>BTPS 1 1/2 06/01/25</v>
        <stp/>
        <stp>##V3_BDPV12</stp>
        <stp>IT0005090318 Corp</stp>
        <stp>security des</stp>
        <stp>[Mkt&amp;Position.xlsm]POSITION!R55C3</stp>
        <tr r="C55" s="2"/>
      </tp>
      <tp>
        <v>17119363000.000002</v>
        <stp/>
        <stp>##V3_BDPV12</stp>
        <stp>IT0004923998 Corp</stp>
        <stp>amt_outstanding</stp>
        <stp>[Mkt&amp;Position.xlsm]MARKET!R89C12</stp>
        <tr r="L89" s="1"/>
      </tp>
      <tp t="s">
        <v>BTPS 2.15 12/15/21</v>
        <stp/>
        <stp>##V3_BDPV12</stp>
        <stp>IT0005028003 Corp</stp>
        <stp>security des</stp>
        <stp>[Mkt&amp;Position.xlsm]POSITION!R36C3</stp>
        <tr r="C36" s="2"/>
      </tp>
    </main>
    <main first="marketviewexcelplugin.mkvxp">
      <tp t="e">
        <v>#REF!</v>
        <stp/>
        <stp>0</stp>
        <stp>EUR.CM_INSTRUMENT.PXE.NL0000102234</stp>
        <stp>DateMaturity</stp>
        <tr r="E246" s="1"/>
      </tp>
      <tp t="e">
        <v>#REF!</v>
        <stp/>
        <stp>0</stp>
        <stp>EUR.CM_INSTRUMENT.PXE.FR0010604983</stp>
        <stp>Desc</stp>
        <tr r="K190" s="1"/>
      </tp>
      <tp t="e">
        <v>#REF!</v>
        <stp/>
        <stp>0</stp>
        <stp>EUR.CM_INSTRUMENT.PXE.GR0133009226</stp>
        <stp>DateMaturity</stp>
        <tr r="E321" s="1"/>
      </tp>
      <tp t="e">
        <v>#REF!</v>
        <stp/>
        <stp>0</stp>
        <stp>EUR.CM_INSTRUMENT.PXE.FR0011993179</stp>
        <stp>Desc</stp>
        <tr r="K198" s="1"/>
      </tp>
      <tp t="e">
        <v>#REF!</v>
        <stp/>
        <stp>0</stp>
        <stp>EUR.CM_INSTRUMENT.PXE.BE0000312216</stp>
        <stp>DateMaturity</stp>
        <tr r="E292" s="1"/>
      </tp>
      <tp t="e">
        <v>#REF!</v>
        <stp/>
        <stp>0</stp>
        <stp>EUR.CM_INSTRUMENT.PXE.IT0004957574</stp>
        <stp>Desc</stp>
        <tr r="K22" s="1"/>
      </tp>
    </main>
    <main first="bloomberg.rtd">
      <tp>
        <v>6383430000</v>
        <stp/>
        <stp>##V3_BDPV12</stp>
        <stp>IE00B4S3JD47 Corp</stp>
        <stp>amt_outstanding</stp>
        <stp>[Mkt&amp;Position.xlsm]MARKET!R267C12</stp>
        <tr r="L267" s="1"/>
      </tp>
    </main>
    <main first="marketviewexcelplugin.mkvxp">
      <tp t="e">
        <v>#REF!</v>
        <stp/>
        <stp>0</stp>
        <stp>EUR.CM_INSTRUMENT.PXE.ES00000121S7</stp>
        <stp>DateLastMaturity</stp>
        <tr r="AG139" s="1"/>
        <tr r="BI139" s="1"/>
        <tr r="BB139" s="1"/>
        <tr r="AU139" s="1"/>
      </tp>
    </main>
    <main first="marketviewexcelplugin.mkvxp">
      <tp t="e">
        <v>#REF!</v>
        <stp/>
        <stp>0</stp>
        <stp>EUR.CM_INSTRUMENT.PXE.AT0000A001X2</stp>
        <stp>DateFirstSettlement</stp>
        <tr r="H278" s="1"/>
      </tp>
      <tp t="e">
        <v>#REF!</v>
        <stp/>
        <stp>0</stp>
        <stp>EUR.CM_INSTRUMENT.PXE.IT0005104473</stp>
        <stp>DateFirstSettlement</stp>
        <tr r="H97" s="1"/>
      </tp>
      <tp t="e">
        <v>#REF!</v>
        <stp/>
        <stp>0</stp>
        <stp>EUR.CM_INSTRUMENT.PXE.IT0005277444</stp>
        <stp>DateFirstSettlement</stp>
        <tr r="F39" s="2"/>
        <tr r="H50" s="1"/>
      </tp>
      <tp t="e">
        <v>#REF!</v>
        <stp/>
        <stp>0</stp>
        <stp>EUR.CM_INSTRUMENT.PXE.IT0005185456</stp>
        <stp>DateFirstSettlement</stp>
        <tr r="H99" s="1"/>
      </tp>
      <tp t="e">
        <v>#REF!</v>
        <stp/>
        <stp>0</stp>
        <stp>EUR.CM_INSTRUMENT.PXE.FR0010670737</stp>
        <stp>DateFirstSettlement</stp>
        <tr r="H192" s="1"/>
      </tp>
      <tp t="e">
        <v>#REF!</v>
        <stp/>
        <stp>0</stp>
        <stp>EUR.CM_INSTRUMENT.PXE.AT0000386115</stp>
        <stp>DateFirstSettlement</stp>
        <tr r="H277" s="1"/>
      </tp>
      <tp t="e">
        <v>#REF!</v>
        <stp/>
        <stp>0</stp>
        <stp>EUR.CM_INSTRUMENT.PXE.IT0005332413</stp>
        <stp>DateFirstSettlement</stp>
        <tr r="H27" s="1"/>
      </tp>
      <tp t="e">
        <v>#REF!</v>
        <stp/>
        <stp>0</stp>
        <stp>EUR.CM_INSTRUMENT.PXE.FR0012634558</stp>
        <stp>DateFirstSettlement</stp>
        <tr r="H189" s="1"/>
      </tp>
    </main>
    <main first="bloomberg.rtd">
      <tp t="s">
        <v>Baa2u *-</v>
        <stp/>
        <stp>##V3_BDPV12</stp>
        <stp>IT0004992308 Corp</stp>
        <stp>RTG_MOODY</stp>
        <stp>[Mkt&amp;Position.xlsm]MARKET!R28C43</stp>
        <tr r="AQ28" s="1"/>
      </tp>
    </main>
    <main first="marketviewexcelplugin.mkvxp">
      <tp t="e">
        <v>#REF!</v>
        <stp/>
        <stp>0</stp>
        <stp>EUR.CM_INSTRUMENT.PXE.IT0004532559</stp>
        <stp>DateFirstSettlement</stp>
        <tr r="H88" s="1"/>
      </tp>
    </main>
    <main first="bloomberg.rtd">
      <tp t="s">
        <v>Baa2u *-</v>
        <stp/>
        <stp>##V3_BDPV12</stp>
        <stp>IT0005221285 Corp</stp>
        <stp>RTG_MOODY</stp>
        <stp>[Mkt&amp;Position.xlsm]MARKET!R23C43</stp>
        <tr r="AQ23" s="1"/>
      </tp>
    </main>
    <main first="marketviewexcelplugin.mkvxp">
      <tp t="e">
        <v>#REF!</v>
        <stp/>
        <stp>0</stp>
        <stp>EUR.CM_INSTRUMENT.PXE.IT0003493258</stp>
        <stp>DateFirstSettlement</stp>
        <tr r="H24" s="1"/>
        <tr r="F17" s="2"/>
      </tp>
      <tp t="e">
        <v>#REF!</v>
        <stp/>
        <stp>0</stp>
        <stp>EUR.CM_INSTRUMENT.PXE.IT0004957574</stp>
        <stp>DateFirstSettlement</stp>
        <tr r="H22" s="1"/>
      </tp>
      <tp t="e">
        <v>#REF!</v>
        <stp/>
        <stp>0</stp>
        <stp>EUR.CM_INSTRUMENT.PXE.IT0004801541</stp>
        <stp>DateFirstSettlement</stp>
        <tr r="H51" s="1"/>
      </tp>
    </main>
    <main first="bloomberg.rtd">
      <tp t="s">
        <v>Baa2u *-</v>
        <stp/>
        <stp>##V3_BDPV12</stp>
        <stp>IT0005177271 Corp</stp>
        <stp>RTG_MOODY</stp>
        <stp>[Mkt&amp;Position.xlsm]MARKET!R26C43</stp>
        <tr r="AQ26" s="1"/>
      </tp>
      <tp t="s">
        <v>Baa2u *-</v>
        <stp/>
        <stp>##V3_BDPV12</stp>
        <stp>IT0005215246 Corp</stp>
        <stp>RTG_MOODY</stp>
        <stp>[Mkt&amp;Position.xlsm]MARKET!R58C43</stp>
        <tr r="AQ58" s="1"/>
      </tp>
      <tp t="s">
        <v>WR</v>
        <stp/>
        <stp>##V3_BDPV12</stp>
        <stp>IT0004716319 Corp</stp>
        <stp>RTG_MOODY</stp>
        <stp>[Mkt&amp;Position.xlsm]MARKET!R93C43</stp>
        <tr r="AQ93" s="1"/>
      </tp>
      <tp t="s">
        <v>Baa2u *-</v>
        <stp/>
        <stp>##V3_BDPV12</stp>
        <stp>IT0005045270 Corp</stp>
        <stp>RTG_MOODY</stp>
        <stp>[Mkt&amp;Position.xlsm]MARKET!R64C43</stp>
        <tr r="AQ64" s="1"/>
      </tp>
      <tp t="s">
        <v>Baa2u *-</v>
        <stp/>
        <stp>##V3_BDPV12</stp>
        <stp>IT0001174611 Corp</stp>
        <stp>RTG_MOODY</stp>
        <stp>[Mkt&amp;Position.xlsm]MARKET!R75C43</stp>
        <tr r="AQ75" s="1"/>
      </tp>
    </main>
    <main first="marketviewexcelplugin.mkvxp">
      <tp t="e">
        <v>#REF!</v>
        <stp/>
        <stp>0</stp>
        <stp>EUR.CM_INSTRUMENT.PXE.IT0005216491</stp>
        <stp>DateFirstSettlement</stp>
        <tr r="H45" s="1"/>
      </tp>
    </main>
    <main first="bloomberg.rtd">
      <tp t="s">
        <v>Baa2u *-</v>
        <stp/>
        <stp>##V3_BDPV12</stp>
        <stp>IT0005024234 Corp</stp>
        <stp>RTG_MOODY</stp>
        <stp>[Mkt&amp;Position.xlsm]MARKET!R79C43</stp>
        <tr r="AQ79" s="1"/>
      </tp>
    </main>
    <main first="marketviewexcelplugin.mkvxp">
      <tp t="e">
        <v>#REF!</v>
        <stp/>
        <stp>0</stp>
        <stp>EUR.CM_INSTRUMENT.PXE.ES00000127G9</stp>
        <stp>DateFirstSettlement</stp>
        <tr r="H125" s="1"/>
      </tp>
    </main>
    <main first="marketviewexcelplugin.mkvxp">
      <tp t="e">
        <v>#REF!</v>
        <stp/>
        <stp>0</stp>
        <stp>EUR.CM_INSTRUMENT.PXE.ES00000127D6</stp>
        <stp>DateFirstSettlement</stp>
        <tr r="H103" s="1"/>
      </tp>
    </main>
    <main first="marketviewexcelplugin.mkvxp">
      <tp t="e">
        <v>#REF!</v>
        <stp/>
        <stp>0</stp>
        <stp>EUR.CM_INSTRUMENT.PXE.ES00000127A2</stp>
        <stp>DateFirstSettlement</stp>
        <tr r="H134" s="1"/>
      </tp>
      <tp t="e">
        <v>#REF!</v>
        <stp/>
        <stp>0</stp>
        <stp>EUR.CM_INSTRUMENT.PXE.ES00000127H7</stp>
        <stp>DateFirstSettlement</stp>
        <tr r="H112" s="1"/>
      </tp>
    </main>
    <main first="marketviewexcelplugin.mkvxp">
      <tp t="e">
        <v>#REF!</v>
        <stp/>
        <stp>0</stp>
        <stp>EUR.CM_INSTRUMENT.PXE.ES00000127Z9</stp>
        <stp>DateFirstSettlement</stp>
        <tr r="H126" s="1"/>
      </tp>
    </main>
    <main first="bloomberg.rtd">
      <tp>
        <v>37454000000</v>
        <stp/>
        <stp>##V3_BDPV12</stp>
        <stp>FR0011317783 Corp</stp>
        <stp>amt_outstanding</stp>
        <stp>[Mkt&amp;Position.xlsm]MARKET!R219C12</stp>
        <tr r="L219" s="1"/>
      </tp>
      <tp>
        <v>163873411.99999979</v>
        <stp/>
        <stp>##V3_BDPV12</stp>
        <stp>GR0138014809 Corp</stp>
        <stp>amt_outstanding</stp>
        <stp>[Mkt&amp;Position.xlsm]MARKET!R332C12</stp>
        <tr r="L332" s="1"/>
      </tp>
      <tp>
        <v>36156000000</v>
        <stp/>
        <stp>##V3_BDPV12</stp>
        <stp>FR0012517027 Corp</stp>
        <stp>amt_outstanding</stp>
        <stp>[Mkt&amp;Position.xlsm]MARKET!R212C12</stp>
        <tr r="L212" s="1"/>
      </tp>
      <tp>
        <v>32445000000</v>
        <stp/>
        <stp>##V3_BDPV12</stp>
        <stp>FR0011337880 Corp</stp>
        <stp>amt_outstanding</stp>
        <stp>[Mkt&amp;Position.xlsm]MARKET!R206C12</stp>
        <tr r="L206" s="1"/>
      </tp>
      <tp>
        <v>22969000000</v>
        <stp/>
        <stp>##V3_BDPV12</stp>
        <stp>FR0012557957 Corp</stp>
        <stp>amt_outstanding</stp>
        <stp>[Mkt&amp;Position.xlsm]MARKET!R200C12</stp>
        <tr r="L200" s="1"/>
      </tp>
    </main>
    <main first="marketviewexcelplugin.mkvxp">
      <tp t="e">
        <v>#REF!</v>
        <stp/>
        <stp>0</stp>
        <stp>EUR.CM_INSTRUMENT.PXE.IT0005009839</stp>
        <stp>DateMaturity</stp>
        <tr r="E95" s="1"/>
      </tp>
      <tp t="e">
        <v>#REF!</v>
        <stp/>
        <stp>0</stp>
        <stp>EUR.CM_INSTRUMENT.PXE.GR0138007738</stp>
        <stp>DateMaturity</stp>
        <tr r="E325" s="1"/>
      </tp>
    </main>
    <main first="bloomberg.rtd">
      <tp>
        <v>0</v>
        <stp/>
        <stp>##V3_BDPV12</stp>
        <stp>BE0000312216 Corp</stp>
        <stp>amt_outstanding</stp>
        <stp>[Mkt&amp;Position.xlsm]MARKET!R292C12</stp>
        <tr r="L292" s="1"/>
      </tp>
    </main>
    <main first="marketviewexcelplugin.mkvxp">
      <tp t="e">
        <v>#REF!</v>
        <stp/>
        <stp>0</stp>
        <stp>EUR.CM_INSTRUMENT.PXE.ES0000012B39</stp>
        <stp>DateMaturity</stp>
        <tr r="E131" s="1"/>
      </tp>
      <tp t="e">
        <v>#REF!</v>
        <stp/>
        <stp>0</stp>
        <stp>EUR.CM_INSTRUMENT.PXE.FR0012634558</stp>
        <stp>DateMaturity</stp>
        <tr r="E189" s="1"/>
      </tp>
      <tp t="e">
        <v>#REF!</v>
        <stp/>
        <stp>0</stp>
        <stp>EUR.CM_INSTRUMENT.PXE.BE0000321308</stp>
        <stp>DateMaturity</stp>
        <tr r="E296" s="1"/>
      </tp>
    </main>
    <main first="bloomberg.rtd">
      <tp t="s">
        <v>BTPS 2 12/01/25</v>
        <stp/>
        <stp>##V3_BDPV12</stp>
        <stp>IT0005127086 Corp</stp>
        <stp>security des</stp>
        <stp>[Mkt&amp;Position.xlsm]POSITION!R57C3</stp>
        <tr r="C57" s="2"/>
      </tp>
    </main>
    <main first="marketviewexcelplugin.mkvxp">
      <tp t="e">
        <v>#REF!</v>
        <stp/>
        <stp>0</stp>
        <stp>EUR.CM_INSTRUMENT.PXE.DE0001141729</stp>
        <stp>DateMaturity</stp>
        <tr r="E158" s="1"/>
      </tp>
      <tp t="e">
        <v>#REF!</v>
        <stp/>
        <stp>0</stp>
        <stp>EUR.CM_INSTRUMENT.PXE.FR0013154028</stp>
        <stp>DateMaturity</stp>
        <tr r="E231" s="1"/>
      </tp>
      <tp t="e">
        <v>#REF!</v>
        <stp/>
        <stp>0</stp>
        <stp>EUR.CM_INSTRUMENT.PXE.IT0001444378</stp>
        <stp>DateMaturity</stp>
        <tr r="E80" s="1"/>
      </tp>
    </main>
    <main first="bloomberg.rtd">
      <tp t="s">
        <v>BTPS 4 3/4 09/01/28</v>
        <stp/>
        <stp>##V3_BDPV12</stp>
        <stp>IT0004889033 Corp</stp>
        <stp>security des</stp>
        <stp>[Mkt&amp;Position.xlsm]POSITION!R66C3</stp>
        <tr r="C66" s="2"/>
      </tp>
      <tp>
        <v>15735000000</v>
        <stp/>
        <stp>##V3_BDPV12</stp>
        <stp>BE0000332412 Corp</stp>
        <stp>amt_outstanding</stp>
        <stp>[Mkt&amp;Position.xlsm]MARKET!R300C12</stp>
        <tr r="L300" s="1"/>
      </tp>
      <tp>
        <v>21783654000</v>
        <stp/>
        <stp>##V3_BDPV12</stp>
        <stp>IT0004889033 Corp</stp>
        <stp>amt_outstanding</stp>
        <stp>[Mkt&amp;Position.xlsm]MARKET!R77C12</stp>
        <tr r="L77" s="1"/>
      </tp>
      <tp>
        <v>0</v>
        <stp/>
        <stp>##V3_BDPV12</stp>
        <stp>DE0001104644 Corp</stp>
        <stp>amt_outstanding</stp>
        <stp>[Mkt&amp;Position.xlsm]MARKET!R144C12</stp>
        <tr r="L144" s="1"/>
      </tp>
      <tp>
        <v>13000000000</v>
        <stp/>
        <stp>##V3_BDPV12</stp>
        <stp>DE0001104685 Corp</stp>
        <stp>amt_outstanding</stp>
        <stp>[Mkt&amp;Position.xlsm]MARKET!R150C12</stp>
        <tr r="L150" s="1"/>
      </tp>
      <tp>
        <v>13000000000</v>
        <stp/>
        <stp>##V3_BDPV12</stp>
        <stp>DE0001104693 Corp</stp>
        <stp>amt_outstanding</stp>
        <stp>[Mkt&amp;Position.xlsm]MARKET!R153C12</stp>
        <tr r="L153" s="1"/>
      </tp>
    </main>
    <main first="marketviewexcelplugin.mkvxp">
      <tp t="e">
        <v>#REF!</v>
        <stp/>
        <stp>0</stp>
        <stp>EUR.CM_INSTRUMENT.PXE.IT0005162828</stp>
        <stp>DateMaturity</stp>
        <tr r="E91" s="1"/>
      </tp>
    </main>
    <main first="bloomberg.rtd">
      <tp>
        <v>10250000000</v>
        <stp/>
        <stp>##V3_BDPV12</stp>
        <stp>DE0001134922 Corp</stp>
        <stp>amt_outstanding</stp>
        <stp>[Mkt&amp;Position.xlsm]MARKET!R169C12</stp>
        <tr r="L169" s="1"/>
      </tp>
    </main>
    <main first="marketviewexcelplugin.mkvxp">
      <tp t="e">
        <v>#REF!</v>
        <stp/>
        <stp>0</stp>
        <stp>EUR.CM_INSTRUMENT.PXE.DE0001134922</stp>
        <stp>DateMaturity</stp>
        <tr r="E169" s="1"/>
      </tp>
    </main>
    <main first="bloomberg.rtd">
      <tp t="s">
        <v>BTPS 1 1/4 12/01/26</v>
        <stp/>
        <stp>##V3_BDPV12</stp>
        <stp>IT0005210650 Corp</stp>
        <stp>security des</stp>
        <stp>[Mkt&amp;Position.xlsm]POSITION!R61C3</stp>
        <tr r="C61" s="2"/>
      </tp>
    </main>
    <main first="marketviewexcelplugin.mkvxp">
      <tp t="e">
        <v>#REF!</v>
        <stp/>
        <stp>0</stp>
        <stp>EUR.CM_INSTRUMENT.PXE.FR0013200813</stp>
        <stp>DateMaturity</stp>
        <tr r="E218" s="1"/>
      </tp>
      <tp t="e">
        <v>#REF!</v>
        <stp/>
        <stp>0</stp>
        <stp>EUR.CM_INSTRUMENT.PXE.ES0000012932</stp>
        <stp>DateMaturity</stp>
        <tr r="E137" s="1"/>
      </tp>
      <tp t="e">
        <v>#REF!</v>
        <stp/>
        <stp>0</stp>
        <stp>EUR.CM_INSTRUMENT.PXE.GR0133010232</stp>
        <stp>DateMaturity</stp>
        <tr r="E322" s="1"/>
      </tp>
    </main>
    <main first="bloomberg.rtd">
      <tp>
        <v>10286203000</v>
        <stp/>
        <stp>##V3_BDPV12</stp>
        <stp>IT0004922909 Corp</stp>
        <stp>amt_outstanding</stp>
        <stp>[Mkt&amp;Position.xlsm]MARKET!R94C12</stp>
        <tr r="L94" s="1"/>
      </tp>
    </main>
    <main first="marketviewexcelplugin.mkvxp">
      <tp t="e">
        <v>#REF!</v>
        <stp/>
        <stp>0</stp>
        <stp>EUR.CM_INSTRUMENT.PXE.IT0005172322</stp>
        <stp>DateMaturity</stp>
        <tr r="E54" s="1"/>
      </tp>
      <tp t="e">
        <v>#REF!</v>
        <stp/>
        <stp>0</stp>
        <stp>EUR.CM_INSTRUMENT.PXE.DE0001102325</stp>
        <stp>DateMaturity</stp>
        <tr r="E168" s="1"/>
      </tp>
      <tp t="e">
        <v>#REF!</v>
        <stp/>
        <stp>0</stp>
        <stp>EUR.CM_INSTRUMENT.PXE.DE0001135226</stp>
        <stp>DateMaturity</stp>
        <tr r="E182" s="1"/>
      </tp>
      <tp t="e">
        <v>#REF!</v>
        <stp/>
        <stp>0</stp>
        <stp>EUR.CM_INSTRUMENT.PXE.BE0000331406</stp>
        <stp>DateMaturity</stp>
        <tr r="E310" s="1"/>
      </tp>
    </main>
    <main first="bloomberg.rtd">
      <tp t="s">
        <v>BTPS 1 1/2 08/01/19</v>
        <stp/>
        <stp>##V3_BDPV12</stp>
        <stp>IT0005030504 Corp</stp>
        <stp>security des</stp>
        <stp>[Mkt&amp;Position.xlsm]POSITION!R22C3</stp>
        <tr r="C22" s="2"/>
      </tp>
    </main>
    <main first="marketviewexcelplugin.mkvxp">
      <tp t="e">
        <v>#REF!</v>
        <stp/>
        <stp>0</stp>
        <stp>EUR.CM_INSTRUMENT.PXE.IT0005327306</stp>
        <stp>DateMaturity</stp>
        <tr r="E66" s="1"/>
      </tp>
      <tp t="e">
        <v>#REF!</v>
        <stp/>
        <stp>0</stp>
        <stp>EUR.CM_INSTRUMENT.PXE.NL0006227316</stp>
        <stp>DateMaturity</stp>
        <tr r="E232" s="1"/>
      </tp>
      <tp t="e">
        <v>#REF!</v>
        <stp/>
        <stp>0</stp>
        <stp>EUR.CM_INSTRUMENT.PXE.FR0011708080</stp>
        <stp>Desc</stp>
        <tr r="K195" s="1"/>
      </tp>
      <tp t="e">
        <v>#REF!</v>
        <stp/>
        <stp>0</stp>
        <stp>EUR.CM_INSTRUMENT.PXE.GR0114028534</stp>
        <stp>DateMaturity</stp>
        <tr r="E312" s="1"/>
      </tp>
      <tp t="e">
        <v>#REF!</v>
        <stp/>
        <stp>0</stp>
        <stp>EUR.CM_INSTRUMENT.PXE.DE0001135424</stp>
        <stp>DateMaturity</stp>
        <tr r="E159" s="1"/>
      </tp>
      <tp t="e">
        <v>#REF!</v>
        <stp/>
        <stp>0</stp>
        <stp>EUR.CM_INSTRUMENT.PXE.IT0005024234</stp>
        <stp>DateMaturity</stp>
        <tr r="E79" s="1"/>
      </tp>
      <tp t="e">
        <v>#REF!</v>
        <stp/>
        <stp>0</stp>
        <stp>EUR.CM_INSTRUMENT.PXE.FR0010371401</stp>
        <stp>DateMaturity</stp>
        <tr r="E226" s="1"/>
      </tp>
      <tp t="e">
        <v>#REF!</v>
        <stp/>
        <stp>0</stp>
        <stp>EUR.CM_INSTRUMENT.PXE.DE0001135325</stp>
        <stp>DateMaturity</stp>
        <tr r="E184" s="1"/>
      </tp>
      <tp t="e">
        <v>#REF!</v>
        <stp/>
        <stp>0</stp>
        <stp>EUR.CM_INSTRUMENT.PXE.IT0001278511</stp>
        <stp>DateMaturity</stp>
        <tr r="E78" s="1"/>
      </tp>
      <tp t="e">
        <v>#REF!</v>
        <stp/>
        <stp>0</stp>
        <stp>EUR.CM_INSTRUMENT.PXE.IT0005001547</stp>
        <stp>DateFirstSettlement</stp>
        <tr r="H62" s="1"/>
        <tr r="F50" s="2"/>
      </tp>
      <tp t="e">
        <v>#REF!</v>
        <stp/>
        <stp>0</stp>
        <stp>EUR.CM_INSTRUMENT.PXE.FR0013250560</stp>
        <stp>DateFirstSettlement</stp>
        <tr r="H217" s="1"/>
      </tp>
      <tp t="e">
        <v>#REF!</v>
        <stp/>
        <stp>0</stp>
        <stp>EUR.CM_INSTRUMENT.PXE.IT0005056541</stp>
        <stp>DateFirstSettlement</stp>
        <tr r="H96" s="1"/>
      </tp>
      <tp t="e">
        <v>#REF!</v>
        <stp/>
        <stp>0</stp>
        <stp>EUR.CM_INSTRUMENT.PXE.FR0000187635</stp>
        <stp>DateFirstSettlement</stp>
        <tr r="H223" s="1"/>
      </tp>
    </main>
    <main first="bloomberg.rtd">
      <tp t="s">
        <v>Baa2u *-</v>
        <stp/>
        <stp>##V3_BDPV12</stp>
        <stp>IT0005069395 Corp</stp>
        <stp>RTG_MOODY</stp>
        <stp>[Mkt&amp;Position.xlsm]MARKET!R32C43</stp>
        <tr r="AQ32" s="1"/>
      </tp>
    </main>
    <main first="marketviewexcelplugin.mkvxp">
      <tp t="e">
        <v>#REF!</v>
        <stp/>
        <stp>0</stp>
        <stp>EUR.CM_INSTRUMENT.PXE.IT0005282527</stp>
        <stp>DateFirstSettlement</stp>
        <tr r="F51" s="2"/>
        <tr r="H63" s="1"/>
      </tp>
      <tp t="e">
        <v>#REF!</v>
        <stp/>
        <stp>0</stp>
        <stp>EUR.CM_INSTRUMENT.PXE.IT0005030504</stp>
        <stp>DateFirstSettlement</stp>
        <tr r="H29" s="1"/>
        <tr r="F22" s="2"/>
      </tp>
      <tp t="e">
        <v>#REF!</v>
        <stp/>
        <stp>0</stp>
        <stp>EUR.CM_INSTRUMENT.PXE.IT0005252520</stp>
        <stp>DateFirstSettlement</stp>
        <tr r="H101" s="1"/>
      </tp>
    </main>
    <main first="bloomberg.rtd">
      <tp t="s">
        <v>#N/A N/A</v>
        <stp/>
        <stp>##V3_BDPV12</stp>
        <stp>IT0005248395 Corp</stp>
        <stp>RTG_MOODY</stp>
        <stp>[Mkt&amp;Position.xlsm]MARKET!R17C43</stp>
        <tr r="AQ17" s="1"/>
      </tp>
      <tp t="s">
        <v>Baa2u *-</v>
        <stp/>
        <stp>##V3_BDPV12</stp>
        <stp>IT0005217390 Corp</stp>
        <stp>RTG_MOODY</stp>
        <stp>[Mkt&amp;Position.xlsm]MARKET!R92C43</stp>
        <tr r="AQ92" s="1"/>
      </tp>
    </main>
    <main first="marketviewexcelplugin.mkvxp">
      <tp t="e">
        <v>#REF!</v>
        <stp/>
        <stp>0</stp>
        <stp>EUR.CM_INSTRUMENT.PXE.FR0010949651</stp>
        <stp>DateFirstSettlement</stp>
        <tr r="H201" s="1"/>
      </tp>
    </main>
    <main first="bloomberg.rtd">
      <tp t="s">
        <v>Baa2u *-</v>
        <stp/>
        <stp>##V3_BDPV12</stp>
        <stp>IT0000366655 Corp</stp>
        <stp>RTG_MOODY</stp>
        <stp>[Mkt&amp;Position.xlsm]MARKET!R59C43</stp>
        <tr r="AQ59" s="1"/>
      </tp>
      <tp t="s">
        <v>Baa2u *-</v>
        <stp/>
        <stp>##V3_BDPV12</stp>
        <stp>IT0005246340 Corp</stp>
        <stp>RTG_MOODY</stp>
        <stp>[Mkt&amp;Position.xlsm]MARKET!R61C43</stp>
        <tr r="AQ61" s="1"/>
      </tp>
      <tp t="s">
        <v>WR</v>
        <stp/>
        <stp>##V3_BDPV12</stp>
        <stp>IT0005175366 Corp</stp>
        <stp>RTG_MOODY</stp>
        <stp>[Mkt&amp;Position.xlsm]MARKET!R16C43</stp>
        <tr r="AQ16" s="1"/>
      </tp>
      <tp t="s">
        <v>Baa2u *-</v>
        <stp/>
        <stp>##V3_BDPV12</stp>
        <stp>IT0005240350 Corp</stp>
        <stp>RTG_MOODY</stp>
        <stp>[Mkt&amp;Position.xlsm]MARKET!R83C43</stp>
        <tr r="AQ83" s="1"/>
      </tp>
      <tp t="s">
        <v>#N/A N/A</v>
        <stp/>
        <stp>##V3_BDPV12</stp>
        <stp>IT0005245326 Corp</stp>
        <stp>RTG_MOODY</stp>
        <stp>[Mkt&amp;Position.xlsm]MARKET!R14C43</stp>
        <tr r="AQ14" s="1"/>
      </tp>
    </main>
    <main first="marketviewexcelplugin.mkvxp">
      <tp t="e">
        <v>#REF!</v>
        <stp/>
        <stp>0</stp>
        <stp>EUR.CM_INSTRUMENT.PXE.IT0004273493</stp>
        <stp>DateFirstSettlement</stp>
        <tr r="H15" s="1"/>
      </tp>
      <tp t="e">
        <v>#REF!</v>
        <stp/>
        <stp>0</stp>
        <stp>EUR.CM_INSTRUMENT.PXE.FR0011317783</stp>
        <stp>DateFirstSettlement</stp>
        <tr r="H219" s="1"/>
      </tp>
    </main>
    <main first="bloomberg.rtd">
      <tp t="s">
        <v>Baa2u *-</v>
        <stp/>
        <stp>##V3_BDPV12</stp>
        <stp>IT0005090318 Corp</stp>
        <stp>RTG_MOODY</stp>
        <stp>[Mkt&amp;Position.xlsm]MARKET!R67C43</stp>
        <tr r="AQ67" s="1"/>
      </tp>
    </main>
    <main first="marketviewexcelplugin.mkvxp">
      <tp t="e">
        <v>#REF!</v>
        <stp/>
        <stp>0</stp>
        <stp>EUR.CM_INSTRUMENT.PXE.IT0005175598</stp>
        <stp>DateFirstSettlement</stp>
        <tr r="H42" s="1"/>
      </tp>
      <tp t="e">
        <v>#REF!</v>
        <stp/>
        <stp>0</stp>
        <stp>EUR.CM_INSTRUMENT.PXE.IT0004953417</stp>
        <stp>DateFirstSettlement</stp>
        <tr r="H60" s="1"/>
      </tp>
      <tp t="e">
        <v>#REF!</v>
        <stp/>
        <stp>0</stp>
        <stp>EUR.CM_INSTRUMENT.PXE.IT0004966401</stp>
        <stp>DateFirstSettlement</stp>
        <tr r="H41" s="1"/>
        <tr r="F33" s="2"/>
      </tp>
    </main>
    <main first="bloomberg.rtd">
      <tp t="s">
        <v>#N/A N/A</v>
        <stp/>
        <stp>##V3_BDPV12</stp>
        <stp>IT0005327306 Corp</stp>
        <stp>RTG_MOODY</stp>
        <stp>[Mkt&amp;Position.xlsm]MARKET!R66C43</stp>
        <tr r="AQ66" s="1"/>
      </tp>
      <tp t="s">
        <v>Baa2u *-</v>
        <stp/>
        <stp>##V3_BDPV12</stp>
        <stp>IT0005172322 Corp</stp>
        <stp>RTG_MOODY</stp>
        <stp>[Mkt&amp;Position.xlsm]MARKET!R54C43</stp>
        <tr r="AQ54" s="1"/>
      </tp>
    </main>
    <main first="marketviewexcelplugin.mkvxp">
      <tp t="e">
        <v>#REF!</v>
        <stp/>
        <stp>0</stp>
        <stp>EUR.CM_INSTRUMENT.PXE.ES00000124B7</stp>
        <stp>DateFirstSettlement</stp>
        <tr r="H105" s="1"/>
      </tp>
      <tp t="e">
        <v>#REF!</v>
        <stp/>
        <stp>0</stp>
        <stp>EUR.CM_INSTRUMENT.PXE.ES00000124C5</stp>
        <stp>DateFirstSettlement</stp>
        <tr r="H132" s="1"/>
      </tp>
      <tp t="e">
        <v>#REF!</v>
        <stp/>
        <stp>0</stp>
        <stp>EUR.CM_INSTRUMENT.PXE.ES00000124H4</stp>
        <stp>DateFirstSettlement</stp>
        <tr r="H140" s="1"/>
      </tp>
      <tp t="e">
        <v>#REF!</v>
        <stp/>
        <stp>0</stp>
        <stp>EUR.CM_INSTRUMENT.PXE.ES00000124V5</stp>
        <stp>DateFirstSettlement</stp>
        <tr r="H107" s="1"/>
      </tp>
      <tp t="e">
        <v>#REF!</v>
        <stp/>
        <stp>0</stp>
        <stp>EUR.CM_INSTRUMENT.PXE.ES00000124W3</stp>
        <stp>DateFirstSettlement</stp>
        <tr r="H121" s="1"/>
      </tp>
    </main>
    <main first="bloomberg.rtd">
      <tp>
        <v>0</v>
        <stp/>
        <stp>##V3_BDPV12</stp>
        <stp>FR0012634558 Corp</stp>
        <stp>amt_outstanding</stp>
        <stp>[Mkt&amp;Position.xlsm]MARKET!R189C12</stp>
        <tr r="L189" s="1"/>
      </tp>
    </main>
    <main first="marketviewexcelplugin.mkvxp">
      <tp t="e">
        <v>#REF!</v>
        <stp/>
        <stp>0</stp>
        <stp>EUR.PRICERISK.PXE.FGBXM8</stp>
        <stp>CTDIsin</stp>
        <tr r="A5" s="1"/>
        <tr r="K5" s="1"/>
      </tp>
    </main>
    <main first="bloomberg.rtd">
      <tp>
        <v>164802895.99999994</v>
        <stp/>
        <stp>##V3_BDPV12</stp>
        <stp>GR0133007204 Corp</stp>
        <stp>amt_outstanding</stp>
        <stp>[Mkt&amp;Position.xlsm]MARKET!R319C12</stp>
        <tr r="L319" s="1"/>
      </tp>
      <tp>
        <v>0</v>
        <stp/>
        <stp>##V3_BDPV12</stp>
        <stp>FR0011394345 Corp</stp>
        <stp>amt_outstanding</stp>
        <stp>[Mkt&amp;Position.xlsm]MARKET!R191C12</stp>
        <tr r="L191" s="1"/>
      </tp>
      <tp>
        <v>38946000000</v>
        <stp/>
        <stp>##V3_BDPV12</stp>
        <stp>FR0010854182 Corp</stp>
        <stp>amt_outstanding</stp>
        <stp>[Mkt&amp;Position.xlsm]MARKET!R199C12</stp>
        <tr r="L199" s="1"/>
      </tp>
      <tp>
        <v>9107000000</v>
        <stp/>
        <stp>##V3_BDPV12</stp>
        <stp>FR0013154028 Corp</stp>
        <stp>amt_outstanding</stp>
        <stp>[Mkt&amp;Position.xlsm]MARKET!R231C12</stp>
        <tr r="L231" s="1"/>
      </tp>
      <tp>
        <v>26143000000</v>
        <stp/>
        <stp>##V3_BDPV12</stp>
        <stp>FR0013154044 Corp</stp>
        <stp>amt_outstanding</stp>
        <stp>[Mkt&amp;Position.xlsm]MARKET!R225C12</stp>
        <tr r="L225" s="1"/>
      </tp>
      <tp>
        <v>144429443.00000045</v>
        <stp/>
        <stp>##V3_BDPV12</stp>
        <stp>GR0138007738 Corp</stp>
        <stp>amt_outstanding</stp>
        <stp>[Mkt&amp;Position.xlsm]MARKET!R325C12</stp>
        <tr r="L325" s="1"/>
      </tp>
      <tp>
        <v>0</v>
        <stp/>
        <stp>##V3_BDPV12</stp>
        <stp>FR0010604983 Corp</stp>
        <stp>amt_outstanding</stp>
        <stp>[Mkt&amp;Position.xlsm]MARKET!R190C12</stp>
        <tr r="L190" s="1"/>
      </tp>
    </main>
    <main first="marketviewexcelplugin.mkvxp">
      <tp t="e">
        <v>#REF!</v>
        <stp/>
        <stp>0</stp>
        <stp>EUR.CM_INSTRUMENT.PXE.PTOTEYOE0007</stp>
        <stp>DateMaturity</stp>
        <tr r="E252" s="1"/>
      </tp>
      <tp t="e">
        <v>#REF!</v>
        <stp/>
        <stp>0</stp>
        <stp>EUR.CM_INSTRUMENT.PXE.PTOTE5OE0007</stp>
        <stp>DateMaturity</stp>
        <tr r="E259" s="1"/>
      </tp>
    </main>
    <main first="bloomberg.rtd">
      <tp>
        <v>16530000000</v>
        <stp/>
        <stp>##V3_BDPV12</stp>
        <stp>BE0000321308 Corp</stp>
        <stp>amt_outstanding</stp>
        <stp>[Mkt&amp;Position.xlsm]MARKET!R296C12</stp>
        <tr r="L296" s="1"/>
      </tp>
    </main>
    <main first="marketviewexcelplugin.mkvxp">
      <tp t="e">
        <v>#REF!</v>
        <stp/>
        <stp>0</stp>
        <stp>EUR.CM_INSTRUMENT.PXE.GR0138014809</stp>
        <stp>DateMaturity</stp>
        <tr r="E332" s="1"/>
      </tp>
      <tp t="e">
        <v>#REF!</v>
        <stp/>
        <stp>0</stp>
        <stp>EUR.CM_INSTRUMENT.PXE.IT0005217929</stp>
        <stp>DateMaturity</stp>
        <tr r="E31" s="1"/>
      </tp>
      <tp t="e">
        <v>#REF!</v>
        <stp/>
        <stp>0</stp>
        <stp>EUR.CM_INSTRUMENT.PXE.IT0004532559</stp>
        <stp>DateMaturity</stp>
        <tr r="E88" s="1"/>
      </tp>
      <tp t="e">
        <v>#REF!</v>
        <stp/>
        <stp>0</stp>
        <stp>EUR.CM_INSTRUMENT.PXE.IT0004923998</stp>
        <stp>DateMaturity</stp>
        <tr r="E89" s="1"/>
      </tp>
      <tp t="e">
        <v>#REF!</v>
        <stp/>
        <stp>0</stp>
        <stp>EUR.CM_INSTRUMENT.PXE.IT0003644769</stp>
        <stp>DateMaturity</stp>
        <tr r="E33" s="1"/>
      </tp>
    </main>
    <main first="bloomberg.rtd">
      <tp>
        <v>9737000000</v>
        <stp/>
        <stp>##V3_BDPV12</stp>
        <stp>BE0000331406 Corp</stp>
        <stp>amt_outstanding</stp>
        <stp>[Mkt&amp;Position.xlsm]MARKET!R310C12</stp>
        <tr r="L310" s="1"/>
      </tp>
    </main>
    <main first="marketviewexcelplugin.mkvxp">
      <tp t="e">
        <v>#REF!</v>
        <stp/>
        <stp>0</stp>
        <stp>EUR.CM_INSTRUMENT.PXE.IT0005282527</stp>
        <stp>DateMaturity</stp>
        <tr r="E63" s="1"/>
      </tp>
    </main>
    <main first="bloomberg.rtd">
      <tp>
        <v>24176078000</v>
        <stp/>
        <stp>##V3_BDPV12</stp>
        <stp>IT0004489610 Corp</stp>
        <stp>amt_outstanding</stp>
        <stp>[Mkt&amp;Position.xlsm]MARKET!R30C12</stp>
        <tr r="L30" s="1"/>
      </tp>
    </main>
    <main first="marketviewexcelplugin.mkvxp">
      <tp t="e">
        <v>#REF!</v>
        <stp/>
        <stp>0</stp>
        <stp>EUR.CM_INSTRUMENT.PXE.IE00BJ38CQ36</stp>
        <stp>DateMaturity</stp>
        <tr r="E266" s="1"/>
      </tp>
      <tp t="e">
        <v>#REF!</v>
        <stp/>
        <stp>0</stp>
        <stp>EUR.CM_INSTRUMENT.PXE.FR0011962398</stp>
        <stp>DateMaturity</stp>
        <tr r="E211" s="1"/>
      </tp>
    </main>
    <main first="bloomberg.rtd">
      <tp>
        <v>0</v>
        <stp/>
        <stp>##V3_BDPV12</stp>
        <stp>IT0004716319 Corp</stp>
        <stp>amt_outstanding</stp>
        <stp>[Mkt&amp;Position.xlsm]MARKET!R93C12</stp>
        <tr r="L93" s="1"/>
      </tp>
    </main>
    <main first="marketviewexcelplugin.mkvxp">
      <tp t="e">
        <v>#REF!</v>
        <stp/>
        <stp>0</stp>
        <stp>EUR.CM_INSTRUMENT.PXE.NL0009712470</stp>
        <stp>DateMaturity</stp>
        <tr r="E237" s="1"/>
      </tp>
      <tp t="e">
        <v>#REF!</v>
        <stp/>
        <stp>0</stp>
        <stp>EUR.CM_INSTRUMENT.PXE.IT0005028003</stp>
        <stp>DateMaturity</stp>
        <tr r="E46" s="1"/>
      </tp>
      <tp t="e">
        <v>#REF!</v>
        <stp/>
        <stp>0</stp>
        <stp>EUR.CM_INSTRUMENT.PXE.AT0000A0N9A0</stp>
        <stp>DateMaturity</stp>
        <tr r="E279" s="1"/>
      </tp>
    </main>
    <main first="bloomberg.rtd">
      <tp>
        <v>16308150000</v>
        <stp/>
        <stp>##V3_BDPV12</stp>
        <stp>IT0005107708 Corp</stp>
        <stp>amt_outstanding</stp>
        <stp>[Mkt&amp;Position.xlsm]MARKET!R35C12</stp>
        <tr r="L35" s="1"/>
      </tp>
      <tp>
        <v>13882596000</v>
        <stp/>
        <stp>##V3_BDPV12</stp>
        <stp>IT0005217929 Corp</stp>
        <stp>amt_outstanding</stp>
        <stp>[Mkt&amp;Position.xlsm]MARKET!R31C12</stp>
        <tr r="L31" s="1"/>
      </tp>
    </main>
    <main first="marketviewexcelplugin.mkvxp">
      <tp t="e">
        <v>#REF!</v>
        <stp/>
        <stp>0</stp>
        <stp>EUR.CM_INSTRUMENT.PXE.IT0005323032</stp>
        <stp>DateMaturity</stp>
        <tr r="E76" s="1"/>
      </tp>
      <tp t="e">
        <v>#REF!</v>
        <stp/>
        <stp>0</stp>
        <stp>EUR.CM_INSTRUMENT.PXE.BE0000304130</stp>
        <stp>DateMaturity</stp>
        <tr r="E308" s="1"/>
      </tp>
      <tp t="e">
        <v>#REF!</v>
        <stp/>
        <stp>0</stp>
        <stp>EUR.CM_INSTRUMENT.PXE.IT0003934657</stp>
        <stp>Desc</stp>
        <tr r="K86" s="1"/>
      </tp>
    </main>
    <main first="bloomberg.rtd">
      <tp>
        <v>19344939136.009998</v>
        <stp/>
        <stp>##V3_BDPV12</stp>
        <stp>BE0000291972 Corp</stp>
        <stp>amt_outstanding</stp>
        <stp>[Mkt&amp;Position.xlsm]MARKET!R304C12</stp>
        <tr r="L304" s="1"/>
      </tp>
    </main>
    <main first="marketviewexcelplugin.mkvxp">
      <tp t="e">
        <v>#REF!</v>
        <stp/>
        <stp>0</stp>
        <stp>EUR.CM_INSTRUMENT.PXE.IT0005245326</stp>
        <stp>DateMaturity</stp>
        <tr r="E14" s="1"/>
      </tp>
      <tp t="e">
        <v>#REF!</v>
        <stp/>
        <stp>0</stp>
        <stp>EUR.CM_INSTRUMENT.PXE.FR0010949651</stp>
        <stp>Desc</stp>
        <tr r="K201" s="1"/>
      </tp>
      <tp t="e">
        <v>#REF!</v>
        <stp/>
        <stp>0</stp>
        <stp>EUR.CM_INSTRUMENT.PXE.FR0012557957</stp>
        <stp>DateMaturity</stp>
        <tr r="E200" s="1"/>
      </tp>
    </main>
    <main first="bloomberg.rtd">
      <tp t="s">
        <v>BTPS 4 3/4 09/01/21</v>
        <stp/>
        <stp>##V3_BDPV12</stp>
        <stp>IT0004695075 Corp</stp>
        <stp>security des</stp>
        <stp>[Mkt&amp;Position.xlsm]POSITION!R35C3</stp>
        <tr r="C35" s="2"/>
      </tp>
    </main>
    <main first="marketviewexcelplugin.mkvxp">
      <tp t="e">
        <v>#REF!</v>
        <stp/>
        <stp>0</stp>
        <stp>EUR.CM_INSTRUMENT.PXE.IT0003256820</stp>
        <stp>DateMaturity</stp>
        <tr r="E82" s="1"/>
      </tp>
      <tp t="e">
        <v>#REF!</v>
        <stp/>
        <stp>0</stp>
        <stp>EUR.CM_INSTRUMENT.PXE.IT0005252520</stp>
        <stp>DateMaturity</stp>
        <tr r="E101" s="1"/>
      </tp>
      <tp t="e">
        <v>#REF!</v>
        <stp/>
        <stp>0</stp>
        <stp>EUR.CM_INSTRUMENT.PXE.DE0001141711</stp>
        <stp>DateMaturity</stp>
        <tr r="E155" s="1"/>
      </tp>
      <tp t="e">
        <v>#REF!</v>
        <stp/>
        <stp>0</stp>
        <stp>EUR.CM_INSTRUMENT.PXE.FR0011523257</stp>
        <stp>DateMaturity</stp>
        <tr r="E193" s="1"/>
      </tp>
      <tp t="e">
        <v>#REF!</v>
        <stp/>
        <stp>0</stp>
        <stp>EUR.CM_INSTRUMENT.PXE.DE0001135416</stp>
        <stp>DateMaturity</stp>
        <tr r="E157" s="1"/>
      </tp>
      <tp t="e">
        <v>#REF!</v>
        <stp/>
        <stp>0</stp>
        <stp>EUR.CM_INSTRUMENT.PXE.GR0133007204</stp>
        <stp>DateMaturity</stp>
        <tr r="E319" s="1"/>
      </tp>
    </main>
    <main first="bloomberg.rtd">
      <tp t="s">
        <v>BTPS 2 02/01/28</v>
        <stp/>
        <stp>##V3_BDPV12</stp>
        <stp>IT0005323032 Corp</stp>
        <stp>security des</stp>
        <stp>[Mkt&amp;Position.xlsm]POSITION!R64C3</stp>
        <tr r="C64" s="2"/>
      </tp>
      <tp t="s">
        <v>BTPS 1.45 11/15/24</v>
        <stp/>
        <stp>##V3_BDPV12</stp>
        <stp>IT0005282527 Corp</stp>
        <stp>security des</stp>
        <stp>[Mkt&amp;Position.xlsm]POSITION!R51C3</stp>
        <tr r="C51" s="2"/>
      </tp>
    </main>
    <main first="marketviewexcelplugin.mkvxp">
      <tp t="e">
        <v>#REF!</v>
        <stp/>
        <stp>0</stp>
        <stp>EUR.CM_INSTRUMENT.PXE.IT0003535157</stp>
        <stp>DateMaturity</stp>
        <tr r="E84" s="1"/>
      </tp>
      <tp t="e">
        <v>#REF!</v>
        <stp/>
        <stp>0</stp>
        <stp>EUR.CM_INSTRUMENT.PXE.BE0000324336</stp>
        <stp>DateMaturity</stp>
        <tr r="E302" s="1"/>
      </tp>
      <tp t="e">
        <v>#REF!</v>
        <stp/>
        <stp>0</stp>
        <stp>EUR.CM_INSTRUMENT.PXE.GR0128013704</stp>
        <stp>DateMaturity</stp>
        <tr r="E316" s="1"/>
      </tp>
      <tp t="e">
        <v>#REF!</v>
        <stp/>
        <stp>0</stp>
        <stp>EUR.CM_INSTRUMENT.PXE.NL0000102317</stp>
        <stp>DateMaturity</stp>
        <tr r="E244" s="1"/>
      </tp>
      <tp t="e">
        <v>#REF!</v>
        <stp/>
        <stp>0</stp>
        <stp>EUR.CM_INSTRUMENT.PXE.IT0005137614</stp>
        <stp>DateMaturity</stp>
        <tr r="E98" s="1"/>
      </tp>
      <tp t="e">
        <v>#REF!</v>
        <stp/>
        <stp>0</stp>
        <stp>EUR.CM_INSTRUMENT.PXE.IT0005030504</stp>
        <stp>DateMaturity</stp>
        <tr r="E29" s="1"/>
      </tp>
      <tp t="e">
        <v>#REF!</v>
        <stp/>
        <stp>0</stp>
        <stp>EUR.CM_INSTRUMENT.PXE.FR0000571150</stp>
        <stp>DateMaturity</stp>
        <tr r="E213" s="1"/>
      </tp>
      <tp t="e">
        <v>#REF!</v>
        <stp/>
        <stp>0</stp>
        <stp>EUR.CM_INSTRUMENT.PXE.DE0001102317</stp>
        <stp>DateMaturity</stp>
        <tr r="E167" s="1"/>
      </tp>
      <tp t="e">
        <v>#REF!</v>
        <stp/>
        <stp>0</stp>
        <stp>EUR.CM_INSTRUMENT.PXE.BE0000334434</stp>
        <stp>DateMaturity</stp>
        <tr r="E301" s="1"/>
      </tp>
      <tp t="e">
        <v>#REF!</v>
        <stp/>
        <stp>0</stp>
        <stp>EUR.CM_INSTRUMENT.PXE.FR0010854182</stp>
        <stp>DateMaturity</stp>
        <tr r="E199" s="1"/>
      </tp>
      <tp t="e">
        <v>#REF!</v>
        <stp/>
        <stp>0</stp>
        <stp>EUR.CM_INSTRUMENT.PXE.IT0001174611</stp>
        <stp>DateMaturity</stp>
        <tr r="E75" s="1"/>
      </tp>
      <tp t="e">
        <v>#REF!</v>
        <stp/>
        <stp>0</stp>
        <stp>EUR.CM_INSTRUMENT.PXE.IT0004801541</stp>
        <stp>Desc</stp>
        <tr r="K51" s="1"/>
      </tp>
      <tp t="e">
        <v>#REF!</v>
        <stp/>
        <stp>0</stp>
        <stp>EUR.CM_INSTRUMENT.PXE.IT0004759673</stp>
        <stp>DateMaturity</stp>
        <tr r="E47" s="1"/>
      </tp>
    </main>
    <main first="marketviewexcelplugin.mkvxp">
      <tp t="e">
        <v>#REF!</v>
        <stp/>
        <stp>0</stp>
        <stp>EUR.CM_INSTRUMENT.PXE.IE00B6X95T99</stp>
        <stp>DateLastMaturity</stp>
        <tr r="BB268" s="1"/>
        <tr r="AG268" s="1"/>
        <tr r="AU268" s="1"/>
      </tp>
      <tp t="e">
        <v>#REF!</v>
        <stp/>
        <stp>0</stp>
        <stp>EUR.CM_INSTRUMENT.PXE.IE00BV8C9186</stp>
        <stp>DateMaturity</stp>
        <tr r="E272" s="1"/>
      </tp>
      <tp t="e">
        <v>#REF!</v>
        <stp/>
        <stp>0</stp>
        <stp>EUR.CM_INSTRUMENT.PXE.ES00000123Q7</stp>
        <stp>DateLastMaturity</stp>
        <tr r="BI102" s="1"/>
        <tr r="BB102" s="1"/>
        <tr r="AG102" s="1"/>
        <tr r="AU102" s="1"/>
      </tp>
      <tp t="e">
        <v>#REF!</v>
        <stp/>
        <stp>0</stp>
        <stp>EUR.CM_INSTRUMENT.PXE.ES00000128Q6</stp>
        <stp>DateLastMaturity</stp>
        <tr r="AU136" s="1"/>
        <tr r="BI136" s="1"/>
        <tr r="BB136" s="1"/>
        <tr r="AG136" s="1"/>
      </tp>
    </main>
    <main first="bloomberg.rtd">
      <tp>
        <v>7080000000</v>
        <stp/>
        <stp>##V3_BDPV12</stp>
        <stp>AT0000A12B06 Corp</stp>
        <stp>amt_outstanding</stp>
        <stp>[Mkt&amp;Position.xlsm]MARKET!R273C12</stp>
        <tr r="L273" s="1"/>
      </tp>
    </main>
    <main first="marketviewexcelplugin.mkvxp">
      <tp t="e">
        <v>#REF!</v>
        <stp/>
        <stp>0</stp>
        <stp>EUR.CM_INSTRUMENT.PXE.AT0000A0U3T4</stp>
        <stp>DateFirstSettlement</stp>
        <tr r="H280" s="1"/>
      </tp>
    </main>
    <main first="bloomberg.rtd">
      <tp t="s">
        <v>Baa2u *-</v>
        <stp/>
        <stp>##V3_BDPV12</stp>
        <stp>IT0003934657 Corp</stp>
        <stp>RTG_MOODY</stp>
        <stp>[Mkt&amp;Position.xlsm]MARKET!R86C43</stp>
        <tr r="AQ86" s="1"/>
      </tp>
    </main>
    <main first="marketviewexcelplugin.mkvxp">
      <tp t="e">
        <v>#REF!</v>
        <stp/>
        <stp>0</stp>
        <stp>EUR.CM_INSTRUMENT.PXE.IT0005210650</stp>
        <stp>DateFirstSettlement</stp>
        <tr r="H72" s="1"/>
        <tr r="F61" s="2"/>
      </tp>
      <tp t="e">
        <v>#REF!</v>
        <stp/>
        <stp>0</stp>
        <stp>EUR.CM_INSTRUMENT.PXE.FR0011619436</stp>
        <stp>DateFirstSettlement</stp>
        <tr r="H210" s="1"/>
      </tp>
      <tp t="e">
        <v>#REF!</v>
        <stp/>
        <stp>0</stp>
        <stp>EUR.CM_INSTRUMENT.PXE.IT0004644735</stp>
        <stp>DateFirstSettlement</stp>
        <tr r="H69" s="1"/>
        <tr r="F58" s="2"/>
      </tp>
    </main>
    <main first="bloomberg.rtd">
      <tp t="s">
        <v>Baa2u *-</v>
        <stp/>
        <stp>##V3_BDPV12</stp>
        <stp>IT0005094088 Corp</stp>
        <stp>RTG_MOODY</stp>
        <stp>[Mkt&amp;Position.xlsm]MARKET!R81C43</stp>
        <tr r="AQ81" s="1"/>
      </tp>
      <tp t="s">
        <v>Baa2u *-</v>
        <stp/>
        <stp>##V3_BDPV12</stp>
        <stp>IT0005139099 Corp</stp>
        <stp>RTG_MOODY</stp>
        <stp>[Mkt&amp;Position.xlsm]MARKET!R21C43</stp>
        <tr r="AQ21" s="1"/>
      </tp>
      <tp t="s">
        <v>Baa2u *-</v>
        <stp/>
        <stp>##V3_BDPV12</stp>
        <stp>IT0005127086 Corp</stp>
        <stp>RTG_MOODY</stp>
        <stp>[Mkt&amp;Position.xlsm]MARKET!R68C43</stp>
        <tr r="AQ68" s="1"/>
      </tp>
    </main>
    <main first="marketviewexcelplugin.mkvxp">
      <tp t="e">
        <v>#REF!</v>
        <stp/>
        <stp>0</stp>
        <stp>EUR.CM_INSTRUMENT.PXE.IT0005137614</stp>
        <stp>DateFirstSettlement</stp>
        <tr r="H98" s="1"/>
      </tp>
      <tp t="e">
        <v>#REF!</v>
        <stp/>
        <stp>0</stp>
        <stp>EUR.CM_INSTRUMENT.PXE.ES0000012411</stp>
        <stp>DateFirstSettlement</stp>
        <tr r="H135" s="1"/>
      </tp>
    </main>
    <main first="bloomberg.rtd">
      <tp t="s">
        <v>Baa2u *-</v>
        <stp/>
        <stp>##V3_BDPV12</stp>
        <stp>IT0005083057 Corp</stp>
        <stp>RTG_MOODY</stp>
        <stp>[Mkt&amp;Position.xlsm]MARKET!R90C43</stp>
        <tr r="AQ90" s="1"/>
      </tp>
      <tp t="s">
        <v>Baa2u *-</v>
        <stp/>
        <stp>##V3_BDPV12</stp>
        <stp>IT0004634132 Corp</stp>
        <stp>RTG_MOODY</stp>
        <stp>[Mkt&amp;Position.xlsm]MARKET!R40C43</stp>
        <tr r="AQ40" s="1"/>
      </tp>
      <tp t="s">
        <v>WR</v>
        <stp/>
        <stp>##V3_BDPV12</stp>
        <stp>IT0005106049 Corp</stp>
        <stp>RTG_MOODY</stp>
        <stp>[Mkt&amp;Position.xlsm]MARKET!R18C43</stp>
        <tr r="AQ18" s="1"/>
      </tp>
      <tp t="s">
        <v>Baa2u *-</v>
        <stp/>
        <stp>##V3_BDPV12</stp>
        <stp>IT0005285041 Corp</stp>
        <stp>RTG_MOODY</stp>
        <stp>[Mkt&amp;Position.xlsm]MARKET!R38C43</stp>
        <tr r="AQ38" s="1"/>
      </tp>
      <tp t="s">
        <v>#N/A N/A</v>
        <stp/>
        <stp>##V3_BDPV12</stp>
        <stp>IT0005323032 Corp</stp>
        <stp>RTG_MOODY</stp>
        <stp>[Mkt&amp;Position.xlsm]MARKET!R76C43</stp>
        <tr r="AQ76" s="1"/>
      </tp>
      <tp t="s">
        <v>Baa2u *-</v>
        <stp/>
        <stp>##V3_BDPV12</stp>
        <stp>IT0005028003 Corp</stp>
        <stp>RTG_MOODY</stp>
        <stp>[Mkt&amp;Position.xlsm]MARKET!R46C43</stp>
        <tr r="AQ46" s="1"/>
      </tp>
    </main>
    <main first="marketviewexcelplugin.mkvxp">
      <tp t="e">
        <v>#REF!</v>
        <stp/>
        <stp>0</stp>
        <stp>EUR.CM_INSTRUMENT.PXE.AT0000A0U299</stp>
        <stp>DateFirstSettlement</stp>
        <tr r="H291" s="1"/>
      </tp>
      <tp t="e">
        <v>#REF!</v>
        <stp/>
        <stp>0</stp>
        <stp>EUR.CM_INSTRUMENT.PXE.PTOTENOE0018</stp>
        <stp>DateMaturity</stp>
        <tr r="E249" s="1"/>
      </tp>
    </main>
    <main first="bloomberg.rtd">
      <tp>
        <v>183244057.00000003</v>
        <stp/>
        <stp>##V3_BDPV12</stp>
        <stp>GR0133006198 Corp</stp>
        <stp>amt_outstanding</stp>
        <stp>[Mkt&amp;Position.xlsm]MARKET!R318C12</stp>
        <tr r="L318" s="1"/>
      </tp>
    </main>
    <main first="marketviewexcelplugin.mkvxp">
      <tp t="e">
        <v>#REF!</v>
        <stp/>
        <stp>0</stp>
        <stp>EUR.CM_INSTRUMENT.PXE.IE00B4TV0D44</stp>
        <stp>DateLastMaturity</stp>
        <tr r="AG269" s="1"/>
        <tr r="BB269" s="1"/>
        <tr r="AU269" s="1"/>
      </tp>
      <tp t="e">
        <v>#REF!</v>
        <stp/>
        <stp>0</stp>
        <stp>EUR.CM_INSTRUMENT.PXE.PTOTEKOE0011</stp>
        <stp>DateMaturity</stp>
        <tr r="E256" s="1"/>
      </tp>
      <tp t="e">
        <v>#REF!</v>
        <stp/>
        <stp>0</stp>
        <stp>EUR.CM_INSTRUMENT.PXE.PTOTETOE0012</stp>
        <stp>DateMaturity</stp>
        <tr r="E257" s="1"/>
      </tp>
    </main>
    <main first="bloomberg.rtd">
      <tp>
        <v>154475608</v>
        <stp/>
        <stp>##V3_BDPV12</stp>
        <stp>GR0138006722 Corp</stp>
        <stp>amt_outstanding</stp>
        <stp>[Mkt&amp;Position.xlsm]MARKET!R324C12</stp>
        <tr r="L324" s="1"/>
      </tp>
      <tp>
        <v>9199531002.3099995</v>
        <stp/>
        <stp>##V3_BDPV12</stp>
        <stp>AT0000383864 Corp</stp>
        <stp>amt_outstanding</stp>
        <stp>[Mkt&amp;Position.xlsm]MARKET!R286C12</stp>
        <tr r="L286" s="1"/>
      </tp>
    </main>
    <main first="marketviewexcelplugin.mkvxp">
      <tp t="e">
        <v>#REF!</v>
        <stp/>
        <stp>0</stp>
        <stp>EUR.CM_INSTRUMENT.PXE.PTOTESOE0013</stp>
        <stp>DateMaturity</stp>
        <tr r="E253" s="1"/>
      </tp>
      <tp t="e">
        <v>#REF!</v>
        <stp/>
        <stp>0</stp>
        <stp>EUR.CM_INSTRUMENT.PXE.PTOTEROE0014</stp>
        <stp>DateMaturity</stp>
        <tr r="E258" s="1"/>
      </tp>
      <tp t="e">
        <v>#REF!</v>
        <stp/>
        <stp>0</stp>
        <stp>EUR.CM_INSTRUMENT.PXE.PTOTEQOE0015</stp>
        <stp>DateMaturity</stp>
        <tr r="E255" s="1"/>
      </tp>
    </main>
    <main first="bloomberg.rtd">
      <tp>
        <v>17299000000</v>
        <stp/>
        <stp>##V3_BDPV12</stp>
        <stp>BE0000320292 Corp</stp>
        <stp>amt_outstanding</stp>
        <stp>[Mkt&amp;Position.xlsm]MARKET!R309C12</stp>
        <tr r="L309" s="1"/>
      </tp>
    </main>
    <main first="marketviewexcelplugin.mkvxp">
      <tp t="e">
        <v>#REF!</v>
        <stp/>
        <stp>0</stp>
        <stp>EUR.CM_INSTRUMENT.PXE.DE0001102309</stp>
        <stp>DateMaturity</stp>
        <tr r="E166" s="1"/>
      </tp>
      <tp t="e">
        <v>#REF!</v>
        <stp/>
        <stp>0</stp>
        <stp>EUR.CM_INSTRUMENT.PXE.IT0005107708</stp>
        <stp>DateMaturity</stp>
        <tr r="E35" s="1"/>
      </tp>
      <tp t="e">
        <v>#REF!</v>
        <stp/>
        <stp>0</stp>
        <stp>EUR.CM_INSTRUMENT.PXE.DE0001102408</stp>
        <stp>DateMaturity</stp>
        <tr r="E176" s="1"/>
      </tp>
      <tp t="e">
        <v>#REF!</v>
        <stp/>
        <stp>0</stp>
        <stp>EUR.CM_INSTRUMENT.PXE.BE0000333428</stp>
        <stp>DateMaturity</stp>
        <tr r="E307" s="1"/>
      </tp>
      <tp t="e">
        <v>#REF!</v>
        <stp/>
        <stp>0</stp>
        <stp>EUR.CM_INSTRUMENT.PXE.DE0001135408</stp>
        <stp>DateMaturity</stp>
        <tr r="E156" s="1"/>
      </tp>
      <tp t="e">
        <v>#REF!</v>
        <stp/>
        <stp>0</stp>
        <stp>EUR.CM_INSTRUMENT.PXE.IT0004536949</stp>
        <stp>DateMaturity</stp>
        <tr r="E34" s="1"/>
      </tp>
      <tp t="e">
        <v>#REF!</v>
        <stp/>
        <stp>0</stp>
        <stp>EUR.CM_INSTRUMENT.PXE.IE00B6089D15</stp>
        <stp>DateMaturity</stp>
        <tr r="E263" s="1"/>
      </tp>
      <tp t="e">
        <v>#REF!</v>
        <stp/>
        <stp>0</stp>
        <stp>EUR.CM_INSTRUMENT.PXE.NL0009086115</stp>
        <stp>DateMaturity</stp>
        <tr r="E234" s="1"/>
      </tp>
      <tp t="e">
        <v>#REF!</v>
        <stp/>
        <stp>0</stp>
        <stp>EUR.CM_INSTRUMENT.PXE.IT0004695075</stp>
        <stp>DateMaturity</stp>
        <tr r="E44" s="1"/>
      </tp>
    </main>
    <main first="bloomberg.rtd">
      <tp t="s">
        <v>BTPS 4 1/2 05/01/23</v>
        <stp/>
        <stp>##V3_BDPV12</stp>
        <stp>IT0004898034 Corp</stp>
        <stp>security des</stp>
        <stp>[Mkt&amp;Position.xlsm]POSITION!R44C3</stp>
        <tr r="C44" s="2"/>
      </tp>
      <tp>
        <v>12679855000</v>
        <stp/>
        <stp>##V3_BDPV12</stp>
        <stp>IT0005009839 Corp</stp>
        <stp>amt_outstanding</stp>
        <stp>[Mkt&amp;Position.xlsm]MARKET!R95C12</stp>
        <tr r="L95" s="1"/>
      </tp>
    </main>
    <main first="marketviewexcelplugin.mkvxp">
      <tp t="e">
        <v>#REF!</v>
        <stp/>
        <stp>0</stp>
        <stp>EUR.CM_INSTRUMENT.PXE.IT0005177909</stp>
        <stp>DateMaturity</stp>
        <tr r="E85" s="1"/>
      </tp>
    </main>
    <main first="bloomberg.rtd">
      <tp>
        <v>0</v>
        <stp/>
        <stp>##V3_BDPV12</stp>
        <stp>IT0005106049 Corp</stp>
        <stp>amt_outstanding</stp>
        <stp>[Mkt&amp;Position.xlsm]MARKET!R18C12</stp>
        <tr r="L18" s="1"/>
      </tp>
    </main>
    <main first="marketviewexcelplugin.mkvxp">
      <tp t="e">
        <v>#REF!</v>
        <stp/>
        <stp>0</stp>
        <stp>EUR.CM_INSTRUMENT.PXE.GR0133008210</stp>
        <stp>DateMaturity</stp>
        <tr r="E320" s="1"/>
      </tp>
      <tp t="e">
        <v>#REF!</v>
        <stp/>
        <stp>0</stp>
        <stp>EUR.CM_INSTRUMENT.PXE.IT0005090318</stp>
        <stp>DateMaturity</stp>
        <tr r="E67" s="1"/>
      </tp>
      <tp t="e">
        <v>#REF!</v>
        <stp/>
        <stp>0</stp>
        <stp>EUR.CM_INSTRUMENT.PXE.IT0003493258</stp>
        <stp>DateMaturity</stp>
        <tr r="E24" s="1"/>
      </tp>
    </main>
    <main first="bloomberg.rtd">
      <tp t="s">
        <v>BTPS 3 3/4 09/01/24</v>
        <stp/>
        <stp>##V3_BDPV12</stp>
        <stp>IT0005001547 Corp</stp>
        <stp>security des</stp>
        <stp>[Mkt&amp;Position.xlsm]POSITION!R50C3</stp>
        <tr r="C50" s="2"/>
      </tp>
    </main>
    <main first="marketviewexcelplugin.mkvxp">
      <tp t="e">
        <v>#REF!</v>
        <stp/>
        <stp>0</stp>
        <stp>EUR.CM_INSTRUMENT.PXE.IT0004513641</stp>
        <stp>DateMaturity</stp>
        <tr r="E65" s="1"/>
      </tp>
      <tp t="e">
        <v>#REF!</v>
        <stp/>
        <stp>0</stp>
        <stp>EUR.CM_INSTRUMENT.PXE.ES0000012411</stp>
        <stp>DateMaturity</stp>
        <tr r="E135" s="1"/>
      </tp>
      <tp t="e">
        <v>#REF!</v>
        <stp/>
        <stp>0</stp>
        <stp>EUR.CM_INSTRUMENT.PXE.GR0128014710</stp>
        <stp>DateMaturity</stp>
        <tr r="E317" s="1"/>
      </tp>
    </main>
    <main first="bloomberg.rtd">
      <tp>
        <v>24922124000</v>
        <stp/>
        <stp>##V3_BDPV12</stp>
        <stp>IT0004594930 Corp</stp>
        <stp>amt_outstanding</stp>
        <stp>[Mkt&amp;Position.xlsm]MARKET!R37C12</stp>
        <tr r="L37" s="1"/>
      </tp>
    </main>
    <main first="marketviewexcelplugin.mkvxp">
      <tp t="e">
        <v>#REF!</v>
        <stp/>
        <stp>0</stp>
        <stp>EUR.CM_INSTRUMENT.PXE.FR0000571044</stp>
        <stp>DateMaturity</stp>
        <tr r="E204" s="1"/>
      </tp>
    </main>
    <main first="bloomberg.rtd">
      <tp>
        <v>15801500000</v>
        <stp/>
        <stp>##V3_BDPV12</stp>
        <stp>IT0005285041 Corp</stp>
        <stp>amt_outstanding</stp>
        <stp>[Mkt&amp;Position.xlsm]MARKET!R38C12</stp>
        <tr r="L38" s="1"/>
      </tp>
      <tp t="s">
        <v>BTPS 0.65 10/15/23</v>
        <stp/>
        <stp>##V3_BDPV12</stp>
        <stp>IT0005215246 Corp</stp>
        <stp>security des</stp>
        <stp>[Mkt&amp;Position.xlsm]POSITION!R47C3</stp>
        <tr r="C47" s="2"/>
      </tp>
    </main>
    <main first="marketviewexcelplugin.mkvxp">
      <tp t="e">
        <v>#REF!</v>
        <stp/>
        <stp>0</stp>
        <stp>EUR.CM_INSTRUMENT.PXE.IT0004423957</stp>
        <stp>DateMaturity</stp>
        <tr r="E25" s="1"/>
      </tp>
      <tp t="e">
        <v>#REF!</v>
        <stp/>
        <stp>0</stp>
        <stp>EUR.CM_INSTRUMENT.PXE.FR0000571085</stp>
        <stp>Desc</stp>
        <tr r="K207" s="1"/>
      </tp>
      <tp t="e">
        <v>#REF!</v>
        <stp/>
        <stp>0</stp>
        <stp>EUR.CM_INSTRUMENT.PXE.IT0004907843</stp>
        <stp>Desc</stp>
        <tr r="K19" s="1"/>
      </tp>
      <tp t="e">
        <v>#REF!</v>
        <stp/>
        <stp>0</stp>
        <stp>EUR.CM_INSTRUMENT.PXE.IT0005240830</stp>
        <stp>DateMaturity</stp>
        <tr r="E73" s="1"/>
      </tp>
      <tp t="e">
        <v>#REF!</v>
        <stp/>
        <stp>0</stp>
        <stp>EUR.CM_INSTRUMENT.PXE.NL0010514246</stp>
        <stp>DateMaturity</stp>
        <tr r="E233" s="1"/>
      </tp>
      <tp t="e">
        <v>#REF!</v>
        <stp/>
        <stp>0</stp>
        <stp>EUR.CM_INSTRUMENT.PXE.DE0001141703</stp>
        <stp>DateMaturity</stp>
        <tr r="E152" s="1"/>
      </tp>
      <tp t="e">
        <v>#REF!</v>
        <stp/>
        <stp>0</stp>
        <stp>EUR.CM_INSTRUMENT.PXE.GR0138005716</stp>
        <stp>DateMaturity</stp>
        <tr r="E323" s="1"/>
      </tp>
      <tp t="e">
        <v>#REF!</v>
        <stp/>
        <stp>0</stp>
        <stp>EUR.CM_INSTRUMENT.PXE.FR0010870956</stp>
        <stp>Desc</stp>
        <tr r="K230" s="1"/>
      </tp>
      <tp t="e">
        <v>#REF!</v>
        <stp/>
        <stp>0</stp>
        <stp>EUR.CM_INSTRUMENT.PXE.FR0010776161</stp>
        <stp>DateMaturity</stp>
        <tr r="E196" s="1"/>
      </tp>
      <tp t="e">
        <v>#REF!</v>
        <stp/>
        <stp>0</stp>
        <stp>EUR.CM_INSTRUMENT.PXE.ES00000128P8</stp>
        <stp>DateLastMaturity</stp>
        <tr r="BI129" s="1"/>
        <tr r="BB129" s="1"/>
        <tr r="AG129" s="1"/>
        <tr r="AU129" s="1"/>
      </tp>
      <tp t="e">
        <v>#REF!</v>
        <stp/>
        <stp>0</stp>
        <stp>EUR.CM_INSTRUMENT.PXE.IT0004009673</stp>
        <stp>DateFirstSettlement</stp>
        <tr r="H43" s="1"/>
      </tp>
      <tp t="e">
        <v>#REF!</v>
        <stp/>
        <stp>0</stp>
        <stp>EUR.CM_INSTRUMENT.PXE.IT0004489610</stp>
        <stp>DateFirstSettlement</stp>
        <tr r="H30" s="1"/>
      </tp>
      <tp t="e">
        <v>#REF!</v>
        <stp/>
        <stp>0</stp>
        <stp>EUR.CM_INSTRUMENT.PXE.IT0005241770</stp>
        <stp>DateFirstSettlement</stp>
        <tr r="H13" s="1"/>
      </tp>
      <tp t="e">
        <v>#REF!</v>
        <stp/>
        <stp>0</stp>
        <stp>EUR.CM_INSTRUMENT.PXE.IT0001444378</stp>
        <stp>DateFirstSettlement</stp>
        <tr r="H80" s="1"/>
      </tp>
      <tp t="e">
        <v>#REF!</v>
        <stp/>
        <stp>0</stp>
        <stp>EUR.CM_INSTRUMENT.PXE.FR0010371401</stp>
        <stp>DateFirstSettlement</stp>
        <tr r="H226" s="1"/>
      </tp>
      <tp t="e">
        <v>#REF!</v>
        <stp/>
        <stp>0</stp>
        <stp>EUR.CM_INSTRUMENT.PXE.IT0004759673</stp>
        <stp>DateFirstSettlement</stp>
        <tr r="H47" s="1"/>
      </tp>
      <tp t="e">
        <v>#REF!</v>
        <stp/>
        <stp>0</stp>
        <stp>EUR.CM_INSTRUMENT.PXE.IT0003535157</stp>
        <stp>DateFirstSettlement</stp>
        <tr r="H84" s="1"/>
      </tp>
      <tp t="e">
        <v>#REF!</v>
        <stp/>
        <stp>0</stp>
        <stp>EUR.CM_INSTRUMENT.PXE.IT0005107708</stp>
        <stp>DateFirstSettlement</stp>
        <tr r="H35" s="1"/>
        <tr r="F25" s="2"/>
      </tp>
      <tp t="e">
        <v>#REF!</v>
        <stp/>
        <stp>0</stp>
        <stp>EUR.CM_INSTRUMENT.PXE.IT0004513641</stp>
        <stp>DateFirstSettlement</stp>
        <tr r="H65" s="1"/>
      </tp>
    </main>
    <main first="bloomberg.rtd">
      <tp t="s">
        <v>Baa2u *-</v>
        <stp/>
        <stp>##V3_BDPV12</stp>
        <stp>IT0004889033 Corp</stp>
        <stp>RTG_MOODY</stp>
        <stp>[Mkt&amp;Position.xlsm]MARKET!R77C43</stp>
        <tr r="AQ77" s="1"/>
      </tp>
      <tp t="s">
        <v>Baa2u *-</v>
        <stp/>
        <stp>##V3_BDPV12</stp>
        <stp>IT0004898034 Corp</stp>
        <stp>RTG_MOODY</stp>
        <stp>[Mkt&amp;Position.xlsm]MARKET!R56C43</stp>
        <tr r="AQ56" s="1"/>
      </tp>
      <tp t="s">
        <v>Baa2u *-</v>
        <stp/>
        <stp>##V3_BDPV12</stp>
        <stp>IT0005142143 Corp</stp>
        <stp>RTG_MOODY</stp>
        <stp>[Mkt&amp;Position.xlsm]MARKET!R39C43</stp>
        <tr r="AQ39" s="1"/>
      </tp>
      <tp t="s">
        <v>Baa2u *-</v>
        <stp/>
        <stp>##V3_BDPV12</stp>
        <stp>IT0001086567 Corp</stp>
        <stp>RTG_MOODY</stp>
        <stp>[Mkt&amp;Position.xlsm]MARKET!R71C43</stp>
        <tr r="AQ71" s="1"/>
      </tp>
      <tp t="s">
        <v>Baa2u *-</v>
        <stp/>
        <stp>##V3_BDPV12</stp>
        <stp>IT0004361041 Corp</stp>
        <stp>RTG_MOODY</stp>
        <stp>[Mkt&amp;Position.xlsm]MARKET!R20C43</stp>
        <tr r="AQ20" s="1"/>
      </tp>
    </main>
    <main first="marketviewexcelplugin.mkvxp">
      <tp t="e">
        <v>#REF!</v>
        <stp/>
        <stp>0</stp>
        <stp>EUR.CM_INSTRUMENT.PXE.IT0005244782</stp>
        <stp>DateFirstSettlement</stp>
        <tr r="H48" s="1"/>
        <tr r="F37" s="2"/>
      </tp>
    </main>
    <main first="bloomberg.rtd">
      <tp t="s">
        <v>Baa2u *-</v>
        <stp/>
        <stp>##V3_BDPV12</stp>
        <stp>IT0003644769 Corp</stp>
        <stp>RTG_MOODY</stp>
        <stp>[Mkt&amp;Position.xlsm]MARKET!R33C43</stp>
        <tr r="AQ33" s="1"/>
      </tp>
      <tp t="s">
        <v>Baa2u *-</v>
        <stp/>
        <stp>##V3_BDPV12</stp>
        <stp>IT0004695075 Corp</stp>
        <stp>RTG_MOODY</stp>
        <stp>[Mkt&amp;Position.xlsm]MARKET!R44C43</stp>
        <tr r="AQ44" s="1"/>
      </tp>
      <tp t="s">
        <v>Baa2u *-</v>
        <stp/>
        <stp>##V3_BDPV12</stp>
        <stp>IT0001278511 Corp</stp>
        <stp>RTG_MOODY</stp>
        <stp>[Mkt&amp;Position.xlsm]MARKET!R78C43</stp>
        <tr r="AQ78" s="1"/>
      </tp>
      <tp>
        <v>129007243.00000001</v>
        <stp/>
        <stp>##V3_BDPV12</stp>
        <stp>GR0133009226 Corp</stp>
        <stp>amt_outstanding</stp>
        <stp>[Mkt&amp;Position.xlsm]MARKET!R321C12</stp>
        <tr r="L321" s="1"/>
      </tp>
    </main>
    <main first="marketviewexcelplugin.mkvxp">
      <tp t="e">
        <v>#REF!</v>
        <stp/>
        <stp>0</stp>
        <stp>EUR.CM_INSTRUMENT.PXE.PTOTECOE0029</stp>
        <stp>Desc</stp>
        <tr r="K251" s="1"/>
      </tp>
      <tp t="e">
        <v>#REF!</v>
        <stp/>
        <stp>0</stp>
        <stp>EUR.CM_INSTRUMENT.PXE.PTOTEMOE0027</stp>
        <stp>Desc</stp>
        <tr r="K250" s="1"/>
      </tp>
    </main>
    <main first="bloomberg.rtd">
      <tp>
        <v>145461671.00000009</v>
        <stp/>
        <stp>##V3_BDPV12</stp>
        <stp>GR0138009759 Corp</stp>
        <stp>amt_outstanding</stp>
        <stp>[Mkt&amp;Position.xlsm]MARKET!R327C12</stp>
        <tr r="L327" s="1"/>
      </tp>
    </main>
    <main first="marketviewexcelplugin.mkvxp">
      <tp t="e">
        <v>#REF!</v>
        <stp/>
        <stp>0</stp>
        <stp>EUR.CM_INSTRUMENT.PXE.PTOTEAOE0021</stp>
        <stp>Desc</stp>
        <tr r="K254" s="1"/>
      </tp>
      <tp t="e">
        <v>#REF!</v>
        <stp/>
        <stp>0</stp>
        <stp>EUR.CM_INSTRUMENT.PXE.PTOTEBOE0020</stp>
        <stp>Desc</stp>
        <tr r="K260" s="1"/>
      </tp>
      <tp t="e">
        <v>#REF!</v>
        <stp/>
        <stp>0</stp>
        <stp>EUR.CM_INSTRUMENT.PXE.IT0005170839</stp>
        <stp>Desc</stp>
        <tr r="K70" s="1"/>
      </tp>
      <tp t="e">
        <v>#REF!</v>
        <stp/>
        <stp>0</stp>
        <stp>EUR.CM_INSTRUMENT.PXE.FR0011486067</stp>
        <stp>Desc</stp>
        <tr r="K208" s="1"/>
      </tp>
      <tp t="e">
        <v>#REF!</v>
        <stp/>
        <stp>0</stp>
        <stp>EUR.CM_INSTRUMENT.PXE.NL0010721999</stp>
        <stp>DateMaturity</stp>
        <tr r="E248" s="1"/>
      </tp>
      <tp t="e">
        <v>#REF!</v>
        <stp/>
        <stp>0</stp>
        <stp>EUR.CM_INSTRUMENT.PXE.AT0000386115</stp>
        <stp>Desc</stp>
        <tr r="K277" s="1"/>
      </tp>
      <tp t="e">
        <v>#REF!</v>
        <stp/>
        <stp>0</stp>
        <stp>EUR.CM_INSTRUMENT.PXE.FR0000187635</stp>
        <stp>Desc</stp>
        <tr r="K223" s="1"/>
      </tp>
      <tp t="e">
        <v>#REF!</v>
        <stp/>
        <stp>0</stp>
        <stp>EUR.CM_INSTRUMENT.PXE.NL0011220108</stp>
        <stp>Desc</stp>
        <tr r="K243" s="1"/>
      </tp>
    </main>
    <main first="bloomberg.rtd">
      <tp>
        <v>28148499209</v>
        <stp/>
        <stp>##V3_BDPV12</stp>
        <stp>IT0001278511 Corp</stp>
        <stp>amt_outstanding</stp>
        <stp>[Mkt&amp;Position.xlsm]MARKET!R78C12</stp>
        <tr r="L78" s="1"/>
      </tp>
    </main>
    <main first="marketviewexcelplugin.mkvxp">
      <tp t="e">
        <v>#REF!</v>
        <stp/>
        <stp>0</stp>
        <stp>EUR.CM_INSTRUMENT.PXE.AT0000A1K9C8</stp>
        <stp>Desc</stp>
        <tr r="K285" s="1"/>
      </tp>
    </main>
    <main first="bloomberg.rtd">
      <tp>
        <v>20635579000</v>
        <stp/>
        <stp>##V3_BDPV12</stp>
        <stp>IT0004759673 Corp</stp>
        <stp>amt_outstanding</stp>
        <stp>[Mkt&amp;Position.xlsm]MARKET!R47C12</stp>
        <tr r="L47" s="1"/>
      </tp>
    </main>
    <main first="marketviewexcelplugin.mkvxp">
      <tp t="e">
        <v>#REF!</v>
        <stp/>
        <stp>0</stp>
        <stp>EUR.CM_INSTRUMENT.PXE.FR0011883966</stp>
        <stp>DateMaturity</stp>
        <tr r="E221" s="1"/>
      </tp>
    </main>
    <main first="bloomberg.rtd">
      <tp>
        <v>24799152000</v>
        <stp/>
        <stp>##V3_BDPV12</stp>
        <stp>IT0004356843 Corp</stp>
        <stp>amt_outstanding</stp>
        <stp>[Mkt&amp;Position.xlsm]MARKET!R57C12</stp>
        <tr r="L57" s="1"/>
      </tp>
    </main>
    <main first="marketviewexcelplugin.mkvxp">
      <tp t="e">
        <v>#REF!</v>
        <stp/>
        <stp>0</stp>
        <stp>EUR.CM_INSTRUMENT.PXE.IT0004957574</stp>
        <stp>DateMaturity</stp>
        <tr r="E22" s="1"/>
      </tp>
    </main>
    <main first="bloomberg.rtd">
      <tp>
        <v>10711417000</v>
        <stp/>
        <stp>##V3_BDPV12</stp>
        <stp>IT0005177271 Corp</stp>
        <stp>amt_outstanding</stp>
        <stp>[Mkt&amp;Position.xlsm]MARKET!R26C12</stp>
        <tr r="L26" s="1"/>
      </tp>
    </main>
    <main first="marketviewexcelplugin.mkvxp">
      <tp t="e">
        <v>#REF!</v>
        <stp/>
        <stp>0</stp>
        <stp>EUR.CM_INSTRUMENT.PXE.GR0133009226</stp>
        <stp>Desc</stp>
        <tr r="K321" s="1"/>
      </tp>
      <tp t="e">
        <v>#REF!</v>
        <stp/>
        <stp>0</stp>
        <stp>EUR.CM_INSTRUMENT.PXE.FR0011993179</stp>
        <stp>DateMaturity</stp>
        <tr r="E198" s="1"/>
      </tp>
      <tp t="e">
        <v>#REF!</v>
        <stp/>
        <stp>0</stp>
        <stp>EUR.CM_INSTRUMENT.PXE.BE0000312216</stp>
        <stp>Desc</stp>
        <tr r="K292" s="1"/>
      </tp>
    </main>
    <main first="bloomberg.rtd">
      <tp>
        <v>26763132147.48</v>
        <stp/>
        <stp>##V3_BDPV12</stp>
        <stp>IT0001174611 Corp</stp>
        <stp>amt_outstanding</stp>
        <stp>[Mkt&amp;Position.xlsm]MARKET!R75C12</stp>
        <tr r="L75" s="1"/>
      </tp>
      <tp>
        <v>23156449000</v>
        <stp/>
        <stp>##V3_BDPV12</stp>
        <stp>IT0005024234 Corp</stp>
        <stp>amt_outstanding</stp>
        <stp>[Mkt&amp;Position.xlsm]MARKET!R79C12</stp>
        <tr r="L79" s="1"/>
      </tp>
      <tp>
        <v>16650500000</v>
        <stp/>
        <stp>##V3_BDPV12</stp>
        <stp>IT0005244782 Corp</stp>
        <stp>amt_outstanding</stp>
        <stp>[Mkt&amp;Position.xlsm]MARKET!R48C12</stp>
        <tr r="L48" s="1"/>
      </tp>
    </main>
    <main first="marketviewexcelplugin.mkvxp">
      <tp t="e">
        <v>#REF!</v>
        <stp/>
        <stp>0</stp>
        <stp>EUR.CM_INSTRUMENT.PXE.NL0000102234</stp>
        <stp>Desc</stp>
        <tr r="K246" s="1"/>
      </tp>
      <tp t="e">
        <v>#REF!</v>
        <stp/>
        <stp>0</stp>
        <stp>EUR.CM_INSTRUMENT.PXE.FR0010604983</stp>
        <stp>DateMaturity</stp>
        <tr r="E190" s="1"/>
      </tp>
    </main>
    <main first="bloomberg.rtd">
      <tp t="s">
        <v>BTPS 1.85 05/15/24</v>
        <stp/>
        <stp>##V3_BDPV12</stp>
        <stp>IT0005246340 Corp</stp>
        <stp>security des</stp>
        <stp>[Mkt&amp;Position.xlsm]POSITION!R49C3</stp>
        <tr r="C49" s="2"/>
      </tp>
      <tp t="s">
        <v>BTPS 0.1 04/15/19</v>
        <stp/>
        <stp>##V3_BDPV12</stp>
        <stp>IT0005177271 Corp</stp>
        <stp>security des</stp>
        <stp>[Mkt&amp;Position.xlsm]POSITION!R18C3</stp>
        <tr r="C18" s="2"/>
      </tp>
    </main>
    <main first="marketviewexcelplugin.mkvxp">
      <tp t="e">
        <v>#REF!</v>
        <stp/>
        <stp>0</stp>
        <stp>EUR.CM_INSTRUMENT.PXE.AT0000A0DXC2</stp>
        <stp>Desc</stp>
        <tr r="K284" s="1"/>
      </tp>
    </main>
    <main first="bloomberg.rtd">
      <tp t="s">
        <v>BTPS 2.2 06/01/27</v>
        <stp/>
        <stp>##V3_BDPV12</stp>
        <stp>IT0005240830 Corp</stp>
        <stp>security des</stp>
        <stp>[Mkt&amp;Position.xlsm]POSITION!R62C3</stp>
        <tr r="C62" s="2"/>
      </tp>
    </main>
    <main first="marketviewexcelplugin.mkvxp">
      <tp t="e">
        <v>#REF!</v>
        <stp/>
        <stp>0</stp>
        <stp>EUR.CM_INSTRUMENT.PXE.IT0005274805</stp>
        <stp>Desc</stp>
        <tr r="K74" s="1"/>
      </tp>
      <tp t="e">
        <v>#REF!</v>
        <stp/>
        <stp>0</stp>
        <stp>EUR.CM_INSTRUMENT.PXE.AT0000A19XC3</stp>
        <stp>Desc</stp>
        <tr r="K276" s="1"/>
      </tp>
      <tp t="e">
        <v>#REF!</v>
        <stp/>
        <stp>0</stp>
        <stp>EUR.CM_INSTRUMENT.PXE.FR0010773192</stp>
        <stp>DateMaturity</stp>
        <tr r="E227" s="1"/>
      </tp>
      <tp t="e">
        <v>#REF!</v>
        <stp/>
        <stp>0</stp>
        <stp>EUR.CM_INSTRUMENT.PXE.DE0001102333</stp>
        <stp>Desc</stp>
        <tr r="K170" s="1"/>
      </tp>
      <tp t="e">
        <v>#REF!</v>
        <stp/>
        <stp>0</stp>
        <stp>EUR.CM_INSTRUMENT.PXE.GR0138006722</stp>
        <stp>Desc</stp>
        <tr r="K324" s="1"/>
      </tp>
      <tp t="e">
        <v>#REF!</v>
        <stp/>
        <stp>0</stp>
        <stp>EUR.CM_INSTRUMENT.PXE.IT0005332413</stp>
        <stp>Desc</stp>
        <tr r="K27" s="1"/>
      </tp>
      <tp t="e">
        <v>#REF!</v>
        <stp/>
        <stp>0</stp>
        <stp>EUR.CM_INSTRUMENT.PXE.DE0001135432</stp>
        <stp>Desc</stp>
        <tr r="K186" s="1"/>
      </tp>
      <tp t="e">
        <v>#REF!</v>
        <stp/>
        <stp>0</stp>
        <stp>EUR.CM_INSTRUMENT.PXE.BE0000332412</stp>
        <stp>Desc</stp>
        <tr r="K300" s="1"/>
      </tp>
    </main>
    <main first="bloomberg.rtd">
      <tp>
        <v>7125960000</v>
        <stp/>
        <stp>##V3_BDPV12</stp>
        <stp>IE00B2QTFG59 Corp</stp>
        <stp>amt_outstanding</stp>
        <stp>[Mkt&amp;Position.xlsm]MARKET!R262C12</stp>
        <tr r="L262" s="1"/>
      </tp>
    </main>
    <main first="marketviewexcelplugin.mkvxp">
      <tp t="e">
        <v>#REF!</v>
        <stp/>
        <stp>0</stp>
        <stp>EUR.CM_INSTRUMENT.BONDVISION.PTOTEBOE0020</stp>
        <stp>DateSettl</stp>
        <tr r="J260" s="1"/>
      </tp>
      <tp t="e">
        <v>#REF!</v>
        <stp/>
        <stp>0</stp>
        <stp>EUR.CM_INSTRUMENT.PXE.IT0004594930</stp>
        <stp>DateFirstSettlement</stp>
        <tr r="H37" s="1"/>
        <tr r="F29" s="2"/>
      </tp>
      <tp t="e">
        <v>#REF!</v>
        <stp/>
        <stp>0</stp>
        <stp>EUR.CM_INSTRUMENT.PXE.FR0013131877</stp>
        <stp>DateFirstSettlement</stp>
        <tr r="H216" s="1"/>
      </tp>
      <tp t="e">
        <v>#REF!</v>
        <stp/>
        <stp>0</stp>
        <stp>EUR.CM_INSTRUMENT.PXE.IT0004286966</stp>
        <stp>DateFirstSettlement</stp>
        <tr r="H87" s="1"/>
      </tp>
      <tp t="e">
        <v>#REF!</v>
        <stp/>
        <stp>0</stp>
        <stp>EUR.CM_INSTRUMENT.PXE.IT0005135840</stp>
        <stp>DateFirstSettlement</stp>
        <tr r="H52" s="1"/>
        <tr r="F40" s="2"/>
      </tp>
      <tp t="e">
        <v>#REF!</v>
        <stp/>
        <stp>0</stp>
        <stp>EUR.CM_INSTRUMENT.PXE.IT0005170839</stp>
        <stp>DateFirstSettlement</stp>
        <tr r="H70" s="1"/>
        <tr r="F59" s="2"/>
      </tp>
      <tp t="e">
        <v>#REF!</v>
        <stp/>
        <stp>0</stp>
        <stp>EUR.CM_INSTRUMENT.PXE.IT0005274805</stp>
        <stp>DateFirstSettlement</stp>
        <tr r="H74" s="1"/>
        <tr r="F63" s="2"/>
      </tp>
      <tp t="e">
        <v>#REF!</v>
        <stp/>
        <stp>0</stp>
        <stp>EUR.CM_INSTRUMENT.PXE.IT0005162828</stp>
        <stp>DateFirstSettlement</stp>
        <tr r="H91" s="1"/>
      </tp>
      <tp t="e">
        <v>#REF!</v>
        <stp/>
        <stp>0</stp>
        <stp>EUR.CM_INSTRUMENT.PXE.IT0005009839</stp>
        <stp>DateFirstSettlement</stp>
        <tr r="H95" s="1"/>
      </tp>
      <tp t="e">
        <v>#REF!</v>
        <stp/>
        <stp>0</stp>
        <stp>EUR.CM_INSTRUMENT.PXE.FR0013200813</stp>
        <stp>DateFirstSettlement</stp>
        <tr r="H218" s="1"/>
      </tp>
      <tp t="e">
        <v>#REF!</v>
        <stp/>
        <stp>0</stp>
        <stp>EUR.CM_INSTRUMENT.PXE.IT0004923998</stp>
        <stp>DateFirstSettlement</stp>
        <tr r="H89" s="1"/>
      </tp>
      <tp t="e">
        <v>#REF!</v>
        <stp/>
        <stp>0</stp>
        <stp>EUR.CM_INSTRUMENT.PXE.FR0012557957</stp>
        <stp>DateFirstSettlement</stp>
        <tr r="H200" s="1"/>
      </tp>
      <tp t="e">
        <v>#REF!</v>
        <stp/>
        <stp>0</stp>
        <stp>EUR.CM_INSTRUMENT.PXE.IT0004536949</stp>
        <stp>DateFirstSettlement</stp>
        <tr r="H34" s="1"/>
        <tr r="F24" s="2"/>
      </tp>
      <tp t="e">
        <v>#REF!</v>
        <stp/>
        <stp>0</stp>
        <stp>EUR.CM_INSTRUMENT.PXE.IT0004423957</stp>
        <stp>DateFirstSettlement</stp>
        <tr r="H25" s="1"/>
      </tp>
      <tp t="e">
        <v>#REF!</v>
        <stp/>
        <stp>0</stp>
        <stp>EUR.CM_INSTRUMENT.PXE.IT0005240830</stp>
        <stp>DateFirstSettlement</stp>
        <tr r="H73" s="1"/>
        <tr r="F62" s="2"/>
      </tp>
    </main>
    <main first="bloomberg.rtd">
      <tp t="s">
        <v>Baa2u *-</v>
        <stp/>
        <stp>##V3_BDPV12</stp>
        <stp>IT0003256820 Corp</stp>
        <stp>RTG_MOODY</stp>
        <stp>[Mkt&amp;Position.xlsm]MARKET!R82C43</stp>
        <tr r="AQ82" s="1"/>
      </tp>
    </main>
    <main first="marketviewexcelplugin.mkvxp">
      <tp t="e">
        <v>#REF!</v>
        <stp/>
        <stp>0</stp>
        <stp>EUR.CM_INSTRUMENT.PXE.IT0005086886</stp>
        <stp>DateFirstSettlement</stp>
        <tr r="H49" s="1"/>
        <tr r="F38" s="2"/>
      </tp>
      <tp t="e">
        <v>#REF!</v>
        <stp/>
        <stp>0</stp>
        <stp>EUR.CM_INSTRUMENT.PXE.IT0004922909</stp>
        <stp>DateFirstSettlement</stp>
        <tr r="H94" s="1"/>
        <tr r="F13" s="2"/>
      </tp>
    </main>
    <main first="bloomberg.rtd">
      <tp>
        <v>165460945.00000006</v>
        <stp/>
        <stp>##V3_BDPV12</stp>
        <stp>GR0133008210 Corp</stp>
        <stp>amt_outstanding</stp>
        <stp>[Mkt&amp;Position.xlsm]MARKET!R320C12</stp>
        <tr r="L320" s="1"/>
      </tp>
      <tp>
        <v>166211678.00000006</v>
        <stp/>
        <stp>##V3_BDPV12</stp>
        <stp>GR0138008744 Corp</stp>
        <stp>amt_outstanding</stp>
        <stp>[Mkt&amp;Position.xlsm]MARKET!R326C12</stp>
        <tr r="L326" s="1"/>
      </tp>
    </main>
    <main first="marketviewexcelplugin.mkvxp">
      <tp t="e">
        <v>#REF!</v>
        <stp/>
        <stp>0</stp>
        <stp>EUR.CM_INSTRUMENT.PXE.IT0005162828</stp>
        <stp>Desc</stp>
        <tr r="K91" s="1"/>
      </tp>
      <tp t="e">
        <v>#REF!</v>
        <stp/>
        <stp>0</stp>
        <stp>EUR.CM_INSTRUMENT.PXE.IT0001444378</stp>
        <stp>Desc</stp>
        <tr r="K80" s="1"/>
      </tp>
      <tp t="e">
        <v>#REF!</v>
        <stp/>
        <stp>0</stp>
        <stp>EUR.CM_INSTRUMENT.PXE.DE0001141729</stp>
        <stp>Desc</stp>
        <tr r="K158" s="1"/>
      </tp>
      <tp t="e">
        <v>#REF!</v>
        <stp/>
        <stp>0</stp>
        <stp>EUR.CM_INSTRUMENT.PXE.FR0013154028</stp>
        <stp>Desc</stp>
        <tr r="K231" s="1"/>
      </tp>
    </main>
    <main first="bloomberg.rtd">
      <tp t="s">
        <v>BTPS 2 1/2 05/01/19</v>
        <stp/>
        <stp>##V3_BDPV12</stp>
        <stp>IT0004992308 Corp</stp>
        <stp>security des</stp>
        <stp>[Mkt&amp;Position.xlsm]POSITION!R19C3</stp>
        <tr r="C19" s="2"/>
      </tp>
      <tp t="s">
        <v>CCTS 0 11/01/18</v>
        <stp/>
        <stp>##V3_BDPV12</stp>
        <stp>IT0004922909 Corp</stp>
        <stp>security des</stp>
        <stp>[Mkt&amp;Position.xlsm]POSITION!R13C3</stp>
        <tr r="C13" s="2"/>
      </tp>
    </main>
    <main first="marketviewexcelplugin.mkvxp">
      <tp t="e">
        <v>#REF!</v>
        <stp/>
        <stp>0</stp>
        <stp>EUR.CM_INSTRUMENT.PXE.BE0000321308</stp>
        <stp>Desc</stp>
        <tr r="K296" s="1"/>
      </tp>
      <tp t="e">
        <v>#REF!</v>
        <stp/>
        <stp>0</stp>
        <stp>EUR.CM_INSTRUMENT.PXE.FR0012634558</stp>
        <stp>Desc</stp>
        <tr r="K189" s="1"/>
      </tp>
      <tp t="e">
        <v>#REF!</v>
        <stp/>
        <stp>0</stp>
        <stp>EUR.CM_INSTRUMENT.PXE.ES0000012B39</stp>
        <stp>Desc</stp>
        <tr r="K131" s="1"/>
      </tp>
    </main>
    <main first="bloomberg.rtd">
      <tp>
        <v>16493985000</v>
        <stp/>
        <stp>##V3_BDPV12</stp>
        <stp>NL0009712470 Corp</stp>
        <stp>amt_outstanding</stp>
        <stp>[Mkt&amp;Position.xlsm]MARKET!R237C12</stp>
        <tr r="L237" s="1"/>
      </tp>
    </main>
    <main first="marketviewexcelplugin.mkvxp">
      <tp t="e">
        <v>#REF!</v>
        <stp/>
        <stp>0</stp>
        <stp>EUR.CM_INSTRUMENT.PXE.GR0138007738</stp>
        <stp>Desc</stp>
        <tr r="K325" s="1"/>
      </tp>
      <tp t="e">
        <v>#REF!</v>
        <stp/>
        <stp>0</stp>
        <stp>EUR.CM_INSTRUMENT.PXE.IT0005009839</stp>
        <stp>Desc</stp>
        <tr r="K95" s="1"/>
      </tp>
    </main>
    <main first="bloomberg.rtd">
      <tp>
        <v>18397553000</v>
        <stp/>
        <stp>##V3_BDPV12</stp>
        <stp>IT0004966401 Corp</stp>
        <stp>amt_outstanding</stp>
        <stp>[Mkt&amp;Position.xlsm]MARKET!R41C12</stp>
        <tr r="L41" s="1"/>
      </tp>
      <tp>
        <v>14848427000</v>
        <stp/>
        <stp>##V3_BDPV12</stp>
        <stp>NL0000102234 Corp</stp>
        <stp>amt_outstanding</stp>
        <stp>[Mkt&amp;Position.xlsm]MARKET!R246C12</stp>
        <tr r="L246" s="1"/>
      </tp>
      <tp>
        <v>4263000000</v>
        <stp/>
        <stp>##V3_BDPV12</stp>
        <stp>NL0000102275 Corp</stp>
        <stp>amt_outstanding</stp>
        <stp>[Mkt&amp;Position.xlsm]MARKET!R239C12</stp>
        <tr r="L239" s="1"/>
      </tp>
    </main>
    <main first="marketviewexcelplugin.mkvxp">
      <tp t="e">
        <v>#REF!</v>
        <stp/>
        <stp>0</stp>
        <stp>EUR.CM_INSTRUMENT.PXE.IT0005024234</stp>
        <stp>Desc</stp>
        <tr r="K79" s="1"/>
      </tp>
      <tp t="e">
        <v>#REF!</v>
        <stp/>
        <stp>0</stp>
        <stp>EUR.CM_INSTRUMENT.PXE.FR0010371401</stp>
        <stp>Desc</stp>
        <tr r="K226" s="1"/>
      </tp>
      <tp t="e">
        <v>#REF!</v>
        <stp/>
        <stp>0</stp>
        <stp>EUR.CM_INSTRUMENT.PXE.IT0001278511</stp>
        <stp>Desc</stp>
        <tr r="K78" s="1"/>
      </tp>
      <tp t="e">
        <v>#REF!</v>
        <stp/>
        <stp>0</stp>
        <stp>EUR.CM_INSTRUMENT.PXE.DE0001135325</stp>
        <stp>Desc</stp>
        <tr r="K184" s="1"/>
      </tp>
    </main>
    <main first="bloomberg.rtd">
      <tp>
        <v>15545977000</v>
        <stp/>
        <stp>##V3_BDPV12</stp>
        <stp>IT0005137614 Corp</stp>
        <stp>amt_outstanding</stp>
        <stp>[Mkt&amp;Position.xlsm]MARKET!R98C12</stp>
        <tr r="L98" s="1"/>
      </tp>
      <tp>
        <v>13028814230</v>
        <stp/>
        <stp>##V3_BDPV12</stp>
        <stp>NL0000102317 Corp</stp>
        <stp>amt_outstanding</stp>
        <stp>[Mkt&amp;Position.xlsm]MARKET!R244C12</stp>
        <tr r="L244" s="1"/>
      </tp>
    </main>
    <main first="marketviewexcelplugin.mkvxp">
      <tp t="e">
        <v>#REF!</v>
        <stp/>
        <stp>0</stp>
        <stp>EUR.CM_INSTRUMENT.PXE.GR0114028534</stp>
        <stp>Desc</stp>
        <tr r="K312" s="1"/>
      </tp>
      <tp t="e">
        <v>#REF!</v>
        <stp/>
        <stp>0</stp>
        <stp>EUR.CM_INSTRUMENT.PXE.FR0011708080</stp>
        <stp>DateMaturity</stp>
        <tr r="E195" s="1"/>
      </tp>
      <tp t="e">
        <v>#REF!</v>
        <stp/>
        <stp>0</stp>
        <stp>EUR.CM_INSTRUMENT.PXE.DE0001135424</stp>
        <stp>Desc</stp>
        <tr r="K159" s="1"/>
      </tp>
    </main>
    <main first="bloomberg.rtd">
      <tp t="s">
        <v>BTPS 0.95 03/01/23</v>
        <stp/>
        <stp>##V3_BDPV12</stp>
        <stp>IT0005325946 Corp</stp>
        <stp>security des</stp>
        <stp>[Mkt&amp;Position.xlsm]POSITION!R42C3</stp>
        <tr r="C42" s="2"/>
      </tp>
      <tp>
        <v>8241488737</v>
        <stp/>
        <stp>##V3_BDPV12</stp>
        <stp>NL0000102077 Corp</stp>
        <stp>amt_outstanding</stp>
        <stp>[Mkt&amp;Position.xlsm]MARKET!R240C12</stp>
        <tr r="L240" s="1"/>
      </tp>
    </main>
    <main first="marketviewexcelplugin.mkvxp">
      <tp t="e">
        <v>#REF!</v>
        <stp/>
        <stp>0</stp>
        <stp>EUR.CM_INSTRUMENT.PXE.IT0005327306</stp>
        <stp>Desc</stp>
        <tr r="K66" s="1"/>
      </tp>
      <tp t="e">
        <v>#REF!</v>
        <stp/>
        <stp>0</stp>
        <stp>EUR.CM_INSTRUMENT.PXE.NL0006227316</stp>
        <stp>Desc</stp>
        <tr r="K232" s="1"/>
      </tp>
    </main>
    <main first="bloomberg.rtd">
      <tp>
        <v>14381000000</v>
        <stp/>
        <stp>##V3_BDPV12</stp>
        <stp>IT0005215246 Corp</stp>
        <stp>amt_outstanding</stp>
        <stp>[Mkt&amp;Position.xlsm]MARKET!R58C12</stp>
        <tr r="L58" s="1"/>
      </tp>
      <tp t="s">
        <v>BTPS 9 11/01/23</v>
        <stp/>
        <stp>##V3_BDPV12</stp>
        <stp>IT0000366655 Corp</stp>
        <stp>security des</stp>
        <stp>[Mkt&amp;Position.xlsm]POSITION!R48C3</stp>
        <tr r="C48" s="2"/>
      </tp>
    </main>
    <main first="marketviewexcelplugin.mkvxp">
      <tp t="e">
        <v>#REF!</v>
        <stp/>
        <stp>0</stp>
        <stp>EUR.CM_INSTRUMENT.PXE.IT0005172322</stp>
        <stp>Desc</stp>
        <tr r="K54" s="1"/>
      </tp>
      <tp t="e">
        <v>#REF!</v>
        <stp/>
        <stp>0</stp>
        <stp>EUR.CM_INSTRUMENT.PXE.DE0001102325</stp>
        <stp>Desc</stp>
        <tr r="K168" s="1"/>
      </tp>
      <tp t="e">
        <v>#REF!</v>
        <stp/>
        <stp>0</stp>
        <stp>EUR.CM_INSTRUMENT.PXE.BE0000331406</stp>
        <stp>Desc</stp>
        <tr r="K310" s="1"/>
      </tp>
      <tp t="e">
        <v>#REF!</v>
        <stp/>
        <stp>0</stp>
        <stp>EUR.CM_INSTRUMENT.PXE.DE0001135226</stp>
        <stp>Desc</stp>
        <tr r="K182" s="1"/>
      </tp>
    </main>
    <main first="bloomberg.rtd">
      <tp>
        <v>14918700000</v>
        <stp/>
        <stp>##V3_BDPV12</stp>
        <stp>IT0005142143 Corp</stp>
        <stp>amt_outstanding</stp>
        <stp>[Mkt&amp;Position.xlsm]MARKET!R39C12</stp>
        <tr r="L39" s="1"/>
      </tp>
    </main>
    <main first="marketviewexcelplugin.mkvxp">
      <tp t="e">
        <v>#REF!</v>
        <stp/>
        <stp>0</stp>
        <stp>EUR.CM_INSTRUMENT.PXE.GR0133010232</stp>
        <stp>Desc</stp>
        <tr r="K322" s="1"/>
      </tp>
      <tp t="e">
        <v>#REF!</v>
        <stp/>
        <stp>0</stp>
        <stp>EUR.CM_INSTRUMENT.PXE.ES0000012932</stp>
        <stp>Desc</stp>
        <tr r="K137" s="1"/>
      </tp>
      <tp t="e">
        <v>#REF!</v>
        <stp/>
        <stp>0</stp>
        <stp>EUR.CM_INSTRUMENT.PXE.FR0013200813</stp>
        <stp>Desc</stp>
        <tr r="K218" s="1"/>
      </tp>
    </main>
    <main first="bloomberg.rtd">
      <tp>
        <v>14616618999.999998</v>
        <stp/>
        <stp>##V3_BDPV12</stp>
        <stp>IT0005030504 Corp</stp>
        <stp>amt_outstanding</stp>
        <stp>[Mkt&amp;Position.xlsm]MARKET!R29C12</stp>
        <tr r="L29" s="1"/>
      </tp>
      <tp t="s">
        <v>BTPS 3 1/2 03/01/30</v>
        <stp/>
        <stp>##V3_BDPV12</stp>
        <stp>IT0005024234 Corp</stp>
        <stp>security des</stp>
        <stp>[Mkt&amp;Position.xlsm]POSITION!R69C3</stp>
        <tr r="C69" s="2"/>
      </tp>
      <tp>
        <v>15315132000</v>
        <stp/>
        <stp>##V3_BDPV12</stp>
        <stp>NL0010733424 Corp</stp>
        <stp>amt_outstanding</stp>
        <stp>[Mkt&amp;Position.xlsm]MARKET!R242C12</stp>
        <tr r="L242" s="1"/>
      </tp>
      <tp>
        <v>19826000000</v>
        <stp/>
        <stp>##V3_BDPV12</stp>
        <stp>IT0005001547 Corp</stp>
        <stp>amt_outstanding</stp>
        <stp>[Mkt&amp;Position.xlsm]MARKET!R62C12</stp>
        <tr r="L62" s="1"/>
      </tp>
      <tp>
        <v>23553418000</v>
        <stp/>
        <stp>##V3_BDPV12</stp>
        <stp>IT0004361041 Corp</stp>
        <stp>amt_outstanding</stp>
        <stp>[Mkt&amp;Position.xlsm]MARKET!R20C12</stp>
        <tr r="L20" s="1"/>
      </tp>
      <tp>
        <v>12523117000</v>
        <stp/>
        <stp>##V3_BDPV12</stp>
        <stp>IT0005221285 Corp</stp>
        <stp>amt_outstanding</stp>
        <stp>[Mkt&amp;Position.xlsm]MARKET!R23C12</stp>
        <tr r="L23" s="1"/>
      </tp>
      <tp t="s">
        <v>BTPS 2.05 08/01/27</v>
        <stp/>
        <stp>##V3_BDPV12</stp>
        <stp>IT0005274805 Corp</stp>
        <stp>security des</stp>
        <stp>[Mkt&amp;Position.xlsm]POSITION!R63C3</stp>
        <tr r="C63" s="2"/>
      </tp>
    </main>
    <main first="marketviewexcelplugin.mkvxp">
      <tp t="e">
        <v>#REF!</v>
        <stp/>
        <stp>0</stp>
        <stp>EUR.CM_INSTRUMENT.PXE.DE0001134922</stp>
        <stp>Desc</stp>
        <tr r="K169" s="1"/>
      </tp>
      <tp t="e">
        <v>#REF!</v>
        <stp/>
        <stp>0</stp>
        <stp>EUR.CM_INSTRUMENT.BONDVISION.PTOTEKOE0011</stp>
        <stp>DateSettl</stp>
        <tr r="J256" s="1"/>
      </tp>
      <tp t="e">
        <v>#REF!</v>
        <stp/>
        <stp>0</stp>
        <stp>EUR.CM_INSTRUMENT.BONDVISION.PTOTEAOE0021</stp>
        <stp>DateSettl</stp>
        <tr r="J254" s="1"/>
      </tp>
    </main>
    <main first="marketviewexcelplugin.mkvxp">
      <tp t="e">
        <v>#REF!</v>
        <stp/>
        <stp>0</stp>
        <stp>EUR.CM_INSTRUMENT.PXE.IT0005250946</stp>
        <stp>DateFirstSettlement</stp>
        <tr r="H36" s="1"/>
        <tr r="F27" s="2"/>
      </tp>
    </main>
    <main first="marketviewexcelplugin.mkvxp">
      <tp t="e">
        <v>#REF!</v>
        <stp/>
        <stp>0</stp>
        <stp>EUR.CM_INSTRUMENT.PXE.IT0004356843</stp>
        <stp>DateFirstSettlement</stp>
        <tr r="H57" s="1"/>
        <tr r="F46" s="2"/>
      </tp>
      <tp t="e">
        <v>#REF!</v>
        <stp/>
        <stp>0</stp>
        <stp>EUR.CM_INSTRUMENT.PXE.IT0005325946</stp>
        <stp>DateFirstSettlement</stp>
        <tr r="F42" s="2"/>
        <tr r="H55" s="1"/>
      </tp>
      <tp t="e">
        <v>#REF!</v>
        <stp/>
        <stp>0</stp>
        <stp>EUR.CM_INSTRUMENT.PXE.IT0005218968</stp>
        <stp>DateFirstSettlement</stp>
        <tr r="H100" s="1"/>
      </tp>
    </main>
    <main first="marketviewexcelplugin.mkvxp">
      <tp t="e">
        <v>#REF!</v>
        <stp/>
        <stp>0</stp>
        <stp>EUR.CM_INSTRUMENT.PXE.IT0005217929</stp>
        <stp>DateFirstSettlement</stp>
        <tr r="H31" s="1"/>
      </tp>
      <tp t="e">
        <v>#REF!</v>
        <stp/>
        <stp>0</stp>
        <stp>EUR.CM_INSTRUMENT.PXE.IT0005177909</stp>
        <stp>DateFirstSettlement</stp>
        <tr r="H85" s="1"/>
      </tp>
      <tp t="e">
        <v>#REF!</v>
        <stp/>
        <stp>0</stp>
        <stp>EUR.CM_INSTRUMENT.PXE.IT0004907843</stp>
        <stp>DateFirstSettlement</stp>
        <tr r="H19" s="1"/>
        <tr r="F8" s="2"/>
      </tp>
      <tp t="e">
        <v>#REF!</v>
        <stp/>
        <stp>0</stp>
        <stp>EUR.CM_INSTRUMENT.PXE.IT0004848831</stp>
        <stp>DateFirstSettlement</stp>
        <tr r="H53" s="1"/>
        <tr r="F41" s="2"/>
      </tp>
      <tp t="e">
        <v>#REF!</v>
        <stp/>
        <stp>0</stp>
        <stp>EUR.CM_INSTRUMENT.PXE.ES00000128B8</stp>
        <stp>DateFirstSettlement</stp>
        <tr r="H115" s="1"/>
      </tp>
      <tp t="e">
        <v>#REF!</v>
        <stp/>
        <stp>0</stp>
        <stp>EUR.CM_INSTRUMENT.PXE.ES00000128C6</stp>
        <stp>DateFirstSettlement</stp>
        <tr r="H141" s="1"/>
      </tp>
      <tp t="e">
        <v>#REF!</v>
        <stp/>
        <stp>0</stp>
        <stp>EUR.CM_INSTRUMENT.PXE.ES00000128A0</stp>
        <stp>DateFirstSettlement</stp>
        <tr r="H106" s="1"/>
      </tp>
      <tp t="e">
        <v>#REF!</v>
        <stp/>
        <stp>0</stp>
        <stp>EUR.CM_INSTRUMENT.PXE.ES00000128O1</stp>
        <stp>DateFirstSettlement</stp>
        <tr r="H117" s="1"/>
      </tp>
      <tp t="e">
        <v>#REF!</v>
        <stp/>
        <stp>0</stp>
        <stp>EUR.CM_INSTRUMENT.PXE.ES00000128H5</stp>
        <stp>DateFirstSettlement</stp>
        <tr r="H128" s="1"/>
      </tp>
      <tp t="e">
        <v>#REF!</v>
        <stp/>
        <stp>0</stp>
        <stp>EUR.CM_INSTRUMENT.PXE.ES00000128P8</stp>
        <stp>DateFirstSettlement</stp>
        <tr r="H129" s="1"/>
        <tr r="F3" s="2"/>
      </tp>
      <tp t="e">
        <v>#REF!</v>
        <stp/>
        <stp>0</stp>
        <stp>EUR.CM_INSTRUMENT.PXE.ES00000128Q6</stp>
        <stp>DateFirstSettlement</stp>
        <tr r="H136" s="1"/>
      </tp>
      <tp t="e">
        <v>#REF!</v>
        <stp/>
        <stp>0</stp>
        <stp>EUR.PRICERISK.PXE.FOATM8</stp>
        <stp>CTDIsin</stp>
        <tr r="A9" s="1"/>
        <tr r="K9" s="1"/>
      </tp>
    </main>
    <main first="bloomberg.rtd">
      <tp>
        <v>16880000000</v>
        <stp/>
        <stp>##V3_BDPV12</stp>
        <stp>FR0011708080 Corp</stp>
        <stp>amt_outstanding</stp>
        <stp>[Mkt&amp;Position.xlsm]MARKET!R195C12</stp>
        <tr r="L195" s="1"/>
      </tp>
      <tp>
        <v>30198000000</v>
        <stp/>
        <stp>##V3_BDPV12</stp>
        <stp>FR0000189151 Corp</stp>
        <stp>amt_outstanding</stp>
        <stp>[Mkt&amp;Position.xlsm]MARKET!R194C12</stp>
        <tr r="L194" s="1"/>
      </tp>
    </main>
    <main first="bloomberg.rtd">
      <tp>
        <v>28307000000</v>
        <stp/>
        <stp>##V3_BDPV12</stp>
        <stp>FR0012938116 Corp</stp>
        <stp>amt_outstanding</stp>
        <stp>[Mkt&amp;Position.xlsm]MARKET!R214C12</stp>
        <tr r="L214" s="1"/>
      </tp>
    </main>
    <main first="marketviewexcelplugin.mkvxp">
      <tp t="e">
        <v>#REF!</v>
        <stp/>
        <stp>0</stp>
        <stp>EUR.CM_INSTRUMENT.PXE.PTOTEYOE0007</stp>
        <stp>Desc</stp>
        <tr r="K252" s="1"/>
      </tp>
      <tp t="e">
        <v>#REF!</v>
        <stp/>
        <stp>0</stp>
        <stp>EUR.CM_INSTRUMENT.PXE.PTOTE5OE0007</stp>
        <stp>Desc</stp>
        <tr r="K259" s="1"/>
      </tp>
      <tp t="e">
        <v>#REF!</v>
        <stp/>
        <stp>0</stp>
        <stp>EUR.CM_INSTRUMENT.PXE.IE00BJ38CQ36</stp>
        <stp>Desc</stp>
        <tr r="K266" s="1"/>
      </tp>
      <tp t="e">
        <v>#REF!</v>
        <stp/>
        <stp>0</stp>
        <stp>EUR.CM_INSTRUMENT.PXE.FR0011962398</stp>
        <stp>Desc</stp>
        <tr r="K211" s="1"/>
      </tp>
      <tp t="e">
        <v>#REF!</v>
        <stp/>
        <stp>0</stp>
        <stp>EUR.CM_INSTRUMENT.PXE.IT0005282527</stp>
        <stp>Desc</stp>
        <tr r="K63" s="1"/>
      </tp>
      <tp t="e">
        <v>#REF!</v>
        <stp/>
        <stp>0</stp>
        <stp>EUR.CM_INSTRUMENT.PXE.IT0003644769</stp>
        <stp>Desc</stp>
        <tr r="K33" s="1"/>
      </tp>
      <tp t="e">
        <v>#REF!</v>
        <stp/>
        <stp>0</stp>
        <stp>EUR.CM_INSTRUMENT.PXE.IT0004532559</stp>
        <stp>Desc</stp>
        <tr r="K88" s="1"/>
      </tp>
      <tp t="e">
        <v>#REF!</v>
        <stp/>
        <stp>0</stp>
        <stp>EUR.CM_INSTRUMENT.PXE.IT0004923998</stp>
        <stp>Desc</stp>
        <tr r="K89" s="1"/>
      </tp>
    </main>
    <main first="bloomberg.rtd">
      <tp t="s">
        <v>BTPS 5 1/2 11/01/22</v>
        <stp/>
        <stp>##V3_BDPV12</stp>
        <stp>IT0004848831 Corp</stp>
        <stp>security des</stp>
        <stp>[Mkt&amp;Position.xlsm]POSITION!R41C3</stp>
        <tr r="C41" s="2"/>
      </tp>
    </main>
    <main first="marketviewexcelplugin.mkvxp">
      <tp t="e">
        <v>#REF!</v>
        <stp/>
        <stp>0</stp>
        <stp>EUR.CM_INSTRUMENT.PXE.IT0005217929</stp>
        <stp>Desc</stp>
        <tr r="K31" s="1"/>
      </tp>
      <tp t="e">
        <v>#REF!</v>
        <stp/>
        <stp>0</stp>
        <stp>EUR.CM_INSTRUMENT.PXE.GR0138014809</stp>
        <stp>Desc</stp>
        <tr r="K332" s="1"/>
      </tp>
    </main>
    <main first="bloomberg.rtd">
      <tp>
        <v>15107458000</v>
        <stp/>
        <stp>##V3_BDPV12</stp>
        <stp>IT0005246340 Corp</stp>
        <stp>amt_outstanding</stp>
        <stp>[Mkt&amp;Position.xlsm]MARKET!R61C12</stp>
        <tr r="L61" s="1"/>
      </tp>
      <tp>
        <v>15368775000</v>
        <stp/>
        <stp>##V3_BDPV12</stp>
        <stp>IT0005056541 Corp</stp>
        <stp>amt_outstanding</stp>
        <stp>[Mkt&amp;Position.xlsm]MARKET!R96C12</stp>
        <tr r="L96" s="1"/>
      </tp>
      <tp t="s">
        <v>BTPS 1.45 09/15/22</v>
        <stp/>
        <stp>##V3_BDPV12</stp>
        <stp>IT0005135840 Corp</stp>
        <stp>security des</stp>
        <stp>[Mkt&amp;Position.xlsm]POSITION!R40C3</stp>
        <tr r="C40" s="2"/>
      </tp>
      <tp>
        <v>15252147000</v>
        <stp/>
        <stp>##V3_BDPV12</stp>
        <stp>NL0010060257 Corp</stp>
        <stp>amt_outstanding</stp>
        <stp>[Mkt&amp;Position.xlsm]MARKET!R238C12</stp>
        <tr r="L238" s="1"/>
      </tp>
    </main>
    <main first="marketviewexcelplugin.mkvxp">
      <tp t="e">
        <v>#REF!</v>
        <stp/>
        <stp>0</stp>
        <stp>EUR.CM_INSTRUMENT.PXE.IT0001174611</stp>
        <stp>Desc</stp>
        <tr r="K75" s="1"/>
      </tp>
      <tp t="e">
        <v>#REF!</v>
        <stp/>
        <stp>0</stp>
        <stp>EUR.CM_INSTRUMENT.PXE.IT0004801541</stp>
        <stp>DateMaturity</stp>
        <tr r="E51" s="1"/>
      </tp>
      <tp t="e">
        <v>#REF!</v>
        <stp/>
        <stp>0</stp>
        <stp>EUR.CM_INSTRUMENT.PXE.IT0004759673</stp>
        <stp>Desc</stp>
        <tr r="K47" s="1"/>
      </tp>
    </main>
    <main first="bloomberg.rtd">
      <tp>
        <v>17829296000</v>
        <stp/>
        <stp>##V3_BDPV12</stp>
        <stp>IT0005127086 Corp</stp>
        <stp>amt_outstanding</stp>
        <stp>[Mkt&amp;Position.xlsm]MARKET!R68C12</stp>
        <tr r="L68" s="1"/>
      </tp>
      <tp>
        <v>13094500000</v>
        <stp/>
        <stp>##V3_BDPV12</stp>
        <stp>IT0005327306 Corp</stp>
        <stp>amt_outstanding</stp>
        <stp>[Mkt&amp;Position.xlsm]MARKET!R66C12</stp>
        <tr r="L66" s="1"/>
      </tp>
    </main>
    <main first="marketviewexcelplugin.mkvxp">
      <tp t="e">
        <v>#REF!</v>
        <stp/>
        <stp>0</stp>
        <stp>EUR.CM_INSTRUMENT.PXE.IT0005137614</stp>
        <stp>Desc</stp>
        <tr r="K98" s="1"/>
      </tp>
      <tp t="e">
        <v>#REF!</v>
        <stp/>
        <stp>0</stp>
        <stp>EUR.CM_INSTRUMENT.PXE.NL0000102317</stp>
        <stp>Desc</stp>
        <tr r="K244" s="1"/>
      </tp>
      <tp t="e">
        <v>#REF!</v>
        <stp/>
        <stp>0</stp>
        <stp>EUR.CM_INSTRUMENT.PXE.IT0005030504</stp>
        <stp>Desc</stp>
        <tr r="K29" s="1"/>
      </tp>
      <tp t="e">
        <v>#REF!</v>
        <stp/>
        <stp>0</stp>
        <stp>EUR.CM_INSTRUMENT.PXE.FR0000571150</stp>
        <stp>Desc</stp>
        <tr r="K213" s="1"/>
      </tp>
      <tp t="e">
        <v>#REF!</v>
        <stp/>
        <stp>0</stp>
        <stp>EUR.CM_INSTRUMENT.PXE.BE0000334434</stp>
        <stp>Desc</stp>
        <tr r="K301" s="1"/>
      </tp>
      <tp t="e">
        <v>#REF!</v>
        <stp/>
        <stp>0</stp>
        <stp>EUR.CM_INSTRUMENT.PXE.DE0001102317</stp>
        <stp>Desc</stp>
        <tr r="K167" s="1"/>
      </tp>
      <tp t="e">
        <v>#REF!</v>
        <stp/>
        <stp>0</stp>
        <stp>EUR.CM_INSTRUMENT.PXE.FR0010854182</stp>
        <stp>Desc</stp>
        <tr r="K199" s="1"/>
      </tp>
    </main>
    <main first="bloomberg.rtd">
      <tp>
        <v>27220798000</v>
        <stp/>
        <stp>##V3_BDPV12</stp>
        <stp>IT0003934657 Corp</stp>
        <stp>amt_outstanding</stp>
        <stp>[Mkt&amp;Position.xlsm]MARKET!R86C12</stp>
        <tr r="L86" s="1"/>
      </tp>
      <tp>
        <v>15220159000</v>
        <stp/>
        <stp>##V3_BDPV12</stp>
        <stp>NL0011220108 Corp</stp>
        <stp>amt_outstanding</stp>
        <stp>[Mkt&amp;Position.xlsm]MARKET!R243C12</stp>
        <tr r="L243" s="1"/>
      </tp>
    </main>
    <main first="marketviewexcelplugin.mkvxp">
      <tp t="e">
        <v>#REF!</v>
        <stp/>
        <stp>0</stp>
        <stp>EUR.CM_INSTRUMENT.PXE.IT0003535157</stp>
        <stp>Desc</stp>
        <tr r="K84" s="1"/>
      </tp>
      <tp t="e">
        <v>#REF!</v>
        <stp/>
        <stp>0</stp>
        <stp>EUR.CM_INSTRUMENT.PXE.GR0128013704</stp>
        <stp>Desc</stp>
        <tr r="K316" s="1"/>
      </tp>
      <tp t="e">
        <v>#REF!</v>
        <stp/>
        <stp>0</stp>
        <stp>EUR.CM_INSTRUMENT.PXE.BE0000324336</stp>
        <stp>Desc</stp>
        <tr r="K302" s="1"/>
      </tp>
    </main>
    <main first="bloomberg.rtd">
      <tp>
        <v>20383767000</v>
        <stp/>
        <stp>##V3_BDPV12</stp>
        <stp>IT0005045270 Corp</stp>
        <stp>amt_outstanding</stp>
        <stp>[Mkt&amp;Position.xlsm]MARKET!R64C12</stp>
        <tr r="L64" s="1"/>
      </tp>
      <tp>
        <v>25110921000</v>
        <stp/>
        <stp>##V3_BDPV12</stp>
        <stp>IT0003535157 Corp</stp>
        <stp>amt_outstanding</stp>
        <stp>[Mkt&amp;Position.xlsm]MARKET!R84C12</stp>
        <tr r="L84" s="1"/>
      </tp>
      <tp>
        <v>12837500000</v>
        <stp/>
        <stp>##V3_BDPV12</stp>
        <stp>IT0005325946 Corp</stp>
        <stp>amt_outstanding</stp>
        <stp>[Mkt&amp;Position.xlsm]MARKET!R55C12</stp>
        <tr r="L55" s="1"/>
      </tp>
    </main>
    <main first="marketviewexcelplugin.mkvxp">
      <tp t="e">
        <v>#REF!</v>
        <stp/>
        <stp>0</stp>
        <stp>EUR.CM_INSTRUMENT.PXE.IT0003256820</stp>
        <stp>Desc</stp>
        <tr r="K82" s="1"/>
      </tp>
      <tp t="e">
        <v>#REF!</v>
        <stp/>
        <stp>0</stp>
        <stp>EUR.CM_INSTRUMENT.PXE.IT0005252520</stp>
        <stp>Desc</stp>
        <tr r="K101" s="1"/>
      </tp>
      <tp t="e">
        <v>#REF!</v>
        <stp/>
        <stp>0</stp>
        <stp>EUR.CM_INSTRUMENT.PXE.DE0001141711</stp>
        <stp>Desc</stp>
        <tr r="K155" s="1"/>
      </tp>
      <tp t="e">
        <v>#REF!</v>
        <stp/>
        <stp>0</stp>
        <stp>EUR.CM_INSTRUMENT.PXE.FR0011523257</stp>
        <stp>Desc</stp>
        <tr r="K193" s="1"/>
      </tp>
      <tp t="e">
        <v>#REF!</v>
        <stp/>
        <stp>0</stp>
        <stp>EUR.CM_INSTRUMENT.PXE.GR0133007204</stp>
        <stp>Desc</stp>
        <tr r="K319" s="1"/>
      </tp>
      <tp t="e">
        <v>#REF!</v>
        <stp/>
        <stp>0</stp>
        <stp>EUR.CM_INSTRUMENT.PXE.DE0001135416</stp>
        <stp>Desc</stp>
        <tr r="K157" s="1"/>
      </tp>
      <tp t="e">
        <v>#REF!</v>
        <stp/>
        <stp>0</stp>
        <stp>EUR.CM_INSTRUMENT.PXE.FR0010949651</stp>
        <stp>DateMaturity</stp>
        <tr r="E201" s="1"/>
      </tp>
      <tp t="e">
        <v>#REF!</v>
        <stp/>
        <stp>0</stp>
        <stp>EUR.CM_INSTRUMENT.PXE.IT0005245326</stp>
        <stp>Desc</stp>
        <tr r="K14" s="1"/>
      </tp>
      <tp t="e">
        <v>#REF!</v>
        <stp/>
        <stp>0</stp>
        <stp>EUR.CM_INSTRUMENT.PXE.FR0012557957</stp>
        <stp>Desc</stp>
        <tr r="K200" s="1"/>
      </tp>
    </main>
    <main first="bloomberg.rtd">
      <tp>
        <v>0</v>
        <stp/>
        <stp>##V3_BDPV12</stp>
        <stp>IT0004273493 Corp</stp>
        <stp>amt_outstanding</stp>
        <stp>[Mkt&amp;Position.xlsm]MARKET!R15C12</stp>
        <tr r="L15" s="1"/>
      </tp>
    </main>
    <main first="marketviewexcelplugin.mkvxp">
      <tp t="e">
        <v>#REF!</v>
        <stp/>
        <stp>0</stp>
        <stp>EUR.CM_INSTRUMENT.PXE.IT0003934657</stp>
        <stp>DateMaturity</stp>
        <tr r="E86" s="1"/>
      </tp>
      <tp t="e">
        <v>#REF!</v>
        <stp/>
        <stp>0</stp>
        <stp>EUR.CM_INSTRUMENT.PXE.AT0000A0N9A0</stp>
        <stp>Desc</stp>
        <tr r="K279" s="1"/>
      </tp>
    </main>
    <main first="bloomberg.rtd">
      <tp>
        <v>17325000000</v>
        <stp/>
        <stp>##V3_BDPV12</stp>
        <stp>IT0005240830 Corp</stp>
        <stp>amt_outstanding</stp>
        <stp>[Mkt&amp;Position.xlsm]MARKET!R73C12</stp>
        <tr r="L73" s="1"/>
      </tp>
      <tp>
        <v>13599163000</v>
        <stp/>
        <stp>##V3_BDPV12</stp>
        <stp>IT0005240350 Corp</stp>
        <stp>amt_outstanding</stp>
        <stp>[Mkt&amp;Position.xlsm]MARKET!R83C12</stp>
        <tr r="L83" s="1"/>
      </tp>
    </main>
    <main first="marketviewexcelplugin.mkvxp">
      <tp t="e">
        <v>#REF!</v>
        <stp/>
        <stp>0</stp>
        <stp>EUR.CM_INSTRUMENT.PXE.IT0005323032</stp>
        <stp>Desc</stp>
        <tr r="K76" s="1"/>
      </tp>
      <tp t="e">
        <v>#REF!</v>
        <stp/>
        <stp>0</stp>
        <stp>EUR.CM_INSTRUMENT.PXE.BE0000304130</stp>
        <stp>Desc</stp>
        <tr r="K308" s="1"/>
      </tp>
    </main>
    <main first="bloomberg.rtd">
      <tp>
        <v>0</v>
        <stp/>
        <stp>##V3_BDPV12</stp>
        <stp>IT0005241770 Corp</stp>
        <stp>amt_outstanding</stp>
        <stp>[Mkt&amp;Position.xlsm]MARKET!R13C12</stp>
        <tr r="L13" s="1"/>
      </tp>
    </main>
    <main first="marketviewexcelplugin.mkvxp">
      <tp t="e">
        <v>#REF!</v>
        <stp/>
        <stp>0</stp>
        <stp>EUR.CM_INSTRUMENT.PXE.NL0009712470</stp>
        <stp>Desc</stp>
        <tr r="K237" s="1"/>
      </tp>
      <tp t="e">
        <v>#REF!</v>
        <stp/>
        <stp>0</stp>
        <stp>EUR.CM_INSTRUMENT.PXE.IT0005028003</stp>
        <stp>Desc</stp>
        <tr r="K46" s="1"/>
      </tp>
    </main>
    <main first="marketviewexcelplugin.mkvxp">
      <tp t="e">
        <v>#REF!</v>
        <stp/>
        <stp>0</stp>
        <stp>EUR.CM_INSTRUMENT.PXE.IE00BV8C9186</stp>
        <stp>Desc</stp>
        <tr r="K272" s="1"/>
      </tp>
      <tp t="e">
        <v>#REF!</v>
        <stp/>
        <stp>0</stp>
        <stp>EUR.CM_INSTRUMENT.BONDVISION.PTOTETOE0012</stp>
        <stp>DateSettl</stp>
        <tr r="J257" s="1"/>
      </tp>
    </main>
    <main first="marketviewexcelplugin.mkvxp">
      <tp t="e">
        <v>#REF!</v>
        <stp/>
        <stp>0</stp>
        <stp>EUR.CM_INSTRUMENT.PXE.ES0000011868</stp>
        <stp>DateFirstSettlement</stp>
        <tr r="H133" s="1"/>
      </tp>
      <tp t="e">
        <v>#REF!</v>
        <stp/>
        <stp>0</stp>
        <stp>EUR.CM_INSTRUMENT.PXE.FR0010171975</stp>
        <stp>DateFirstSettlement</stp>
        <tr r="H229" s="1"/>
      </tp>
      <tp t="e">
        <v>#REF!</v>
        <stp/>
        <stp>0</stp>
        <stp>EUR.CM_INSTRUMENT.PXE.FR0010466938</stp>
        <stp>DateFirstSettlement</stp>
        <tr r="H209" s="1"/>
      </tp>
      <tp t="e">
        <v>#REF!</v>
        <stp/>
        <stp>0</stp>
        <stp>EUR.CM_INSTRUMENT.PXE.FR0000570921</stp>
        <stp>DateFirstSettlement</stp>
        <tr r="H197" s="1"/>
      </tp>
      <tp t="e">
        <v>#REF!</v>
        <stp/>
        <stp>0</stp>
        <stp>EUR.CM_INSTRUMENT.PXE.FR0011196856</stp>
        <stp>DateFirstSettlement</stp>
        <tr r="H205" s="1"/>
      </tp>
    </main>
    <main first="marketviewexcelplugin.mkvxp">
      <tp t="e">
        <v>#REF!</v>
        <stp/>
        <stp>0</stp>
        <stp>EUR.CM_INSTRUMENT.PXE.FR0010604983</stp>
        <stp>DateFirstSettlement</stp>
        <tr r="H190" s="1"/>
      </tp>
    </main>
    <main first="marketviewexcelplugin.mkvxp">
      <tp t="e">
        <v>#REF!</v>
        <stp/>
        <stp>0</stp>
        <stp>EUR.CM_INSTRUMENT.PXE.FR0010870956</stp>
        <stp>DateFirstSettlement</stp>
        <tr r="H230" s="1"/>
      </tp>
      <tp t="e">
        <v>#REF!</v>
        <stp/>
        <stp>0</stp>
        <stp>EUR.CM_INSTRUMENT.PXE.FR0010916924</stp>
        <stp>DateFirstSettlement</stp>
        <tr r="H215" s="1"/>
      </tp>
      <tp t="e">
        <v>#REF!</v>
        <stp/>
        <stp>0</stp>
        <stp>EUR.CM_INSTRUMENT.PXE.FR0011337880</stp>
        <stp>DateFirstSettlement</stp>
        <tr r="H206" s="1"/>
      </tp>
      <tp t="e">
        <v>#REF!</v>
        <stp/>
        <stp>0</stp>
        <stp>EUR.CM_INSTRUMENT.PXE.FR0010192997</stp>
        <stp>DateFirstSettlement</stp>
        <tr r="H202" s="1"/>
      </tp>
    </main>
    <main first="bloomberg.rtd">
      <tp>
        <v>34810000000</v>
        <stp/>
        <stp>##V3_BDPV12</stp>
        <stp>FR0011619436 Corp</stp>
        <stp>amt_outstanding</stp>
        <stp>[Mkt&amp;Position.xlsm]MARKET!R210C12</stp>
        <tr r="L210" s="1"/>
      </tp>
      <tp>
        <v>36562000000</v>
        <stp/>
        <stp>##V3_BDPV12</stp>
        <stp>FR0010949651 Corp</stp>
        <stp>amt_outstanding</stp>
        <stp>[Mkt&amp;Position.xlsm]MARKET!R201C12</stp>
        <tr r="L201" s="1"/>
      </tp>
      <tp>
        <v>2456470000</v>
        <stp/>
        <stp>##V3_BDPV12</stp>
        <stp>GR0114028534 Corp</stp>
        <stp>amt_outstanding</stp>
        <stp>[Mkt&amp;Position.xlsm]MARKET!R312C12</stp>
        <tr r="L312" s="1"/>
      </tp>
      <tp>
        <v>39891000000</v>
        <stp/>
        <stp>##V3_BDPV12</stp>
        <stp>FR0011059088 Corp</stp>
        <stp>amt_outstanding</stp>
        <stp>[Mkt&amp;Position.xlsm]MARKET!R203C12</stp>
        <tr r="L203" s="1"/>
      </tp>
    </main>
    <main first="marketviewexcelplugin.mkvxp">
      <tp t="e">
        <v>#REF!</v>
        <stp/>
        <stp>0</stp>
        <stp>EUR.CM_INSTRUMENT.PXE.PTOTENOE0018</stp>
        <stp>Desc</stp>
        <tr r="K249" s="1"/>
      </tp>
      <tp t="e">
        <v>#REF!</v>
        <stp/>
        <stp>0</stp>
        <stp>EUR.CM_INSTRUMENT.PXE.PTOTEQOE0015</stp>
        <stp>Desc</stp>
        <tr r="K255" s="1"/>
      </tp>
      <tp t="e">
        <v>#REF!</v>
        <stp/>
        <stp>0</stp>
        <stp>EUR.CM_INSTRUMENT.PXE.PTOTEROE0014</stp>
        <stp>Desc</stp>
        <tr r="K258" s="1"/>
      </tp>
      <tp t="e">
        <v>#REF!</v>
        <stp/>
        <stp>0</stp>
        <stp>EUR.CM_INSTRUMENT.PXE.PTOTESOE0013</stp>
        <stp>Desc</stp>
        <tr r="K253" s="1"/>
      </tp>
      <tp t="e">
        <v>#REF!</v>
        <stp/>
        <stp>0</stp>
        <stp>EUR.CM_INSTRUMENT.PXE.PTOTETOE0012</stp>
        <stp>Desc</stp>
        <tr r="K257" s="1"/>
      </tp>
      <tp t="e">
        <v>#REF!</v>
        <stp/>
        <stp>0</stp>
        <stp>EUR.CM_INSTRUMENT.PXE.PTOTEKOE0011</stp>
        <stp>Desc</stp>
        <tr r="K256" s="1"/>
      </tp>
      <tp t="e">
        <v>#REF!</v>
        <stp/>
        <stp>0</stp>
        <stp>EUR.CM_INSTRUMENT.PXE.IT0005177909</stp>
        <stp>Desc</stp>
        <tr r="K85" s="1"/>
      </tp>
    </main>
    <main first="bloomberg.rtd">
      <tp>
        <v>15232184000</v>
        <stp/>
        <stp>##V3_BDPV12</stp>
        <stp>NL0010881827 Corp</stp>
        <stp>amt_outstanding</stp>
        <stp>[Mkt&amp;Position.xlsm]MARKET!R235C12</stp>
        <tr r="L235" s="1"/>
      </tp>
    </main>
    <main first="marketviewexcelplugin.mkvxp">
      <tp t="e">
        <v>#REF!</v>
        <stp/>
        <stp>0</stp>
        <stp>EUR.CM_INSTRUMENT.PXE.IT0004695075</stp>
        <stp>Desc</stp>
        <tr r="K44" s="1"/>
      </tp>
      <tp t="e">
        <v>#REF!</v>
        <stp/>
        <stp>0</stp>
        <stp>EUR.CM_INSTRUMENT.PXE.IE00B6089D15</stp>
        <stp>Desc</stp>
        <tr r="K263" s="1"/>
      </tp>
    </main>
    <main first="bloomberg.rtd">
      <tp>
        <v>13248187000</v>
        <stp/>
        <stp>##V3_BDPV12</stp>
        <stp>NL0010721999 Corp</stp>
        <stp>amt_outstanding</stp>
        <stp>[Mkt&amp;Position.xlsm]MARKET!R248C12</stp>
        <tr r="L248" s="1"/>
      </tp>
      <tp>
        <v>10661160000</v>
        <stp/>
        <stp>##V3_BDPV12</stp>
        <stp>IE0034074488 Corp</stp>
        <stp>amt_outstanding</stp>
        <stp>[Mkt&amp;Position.xlsm]MARKET!R264C12</stp>
        <tr r="L264" s="1"/>
      </tp>
    </main>
    <main first="marketviewexcelplugin.mkvxp">
      <tp t="e">
        <v>#REF!</v>
        <stp/>
        <stp>0</stp>
        <stp>EUR.CM_INSTRUMENT.PXE.NL0009086115</stp>
        <stp>Desc</stp>
        <tr r="K234" s="1"/>
      </tp>
      <tp t="e">
        <v>#REF!</v>
        <stp/>
        <stp>0</stp>
        <stp>EUR.CM_INSTRUMENT.PXE.IT0004536949</stp>
        <stp>Desc</stp>
        <tr r="K34" s="1"/>
      </tp>
      <tp t="e">
        <v>#REF!</v>
        <stp/>
        <stp>0</stp>
        <stp>EUR.CM_INSTRUMENT.PXE.DE0001135408</stp>
        <stp>Desc</stp>
        <tr r="K156" s="1"/>
      </tp>
      <tp t="e">
        <v>#REF!</v>
        <stp/>
        <stp>0</stp>
        <stp>EUR.CM_INSTRUMENT.PXE.BE0000333428</stp>
        <stp>Desc</stp>
        <tr r="K307" s="1"/>
      </tp>
    </main>
    <main first="bloomberg.rtd">
      <tp>
        <v>21378388000</v>
        <stp/>
        <stp>##V3_BDPV12</stp>
        <stp>IT0004848831 Corp</stp>
        <stp>amt_outstanding</stp>
        <stp>[Mkt&amp;Position.xlsm]MARKET!R53C12</stp>
        <tr r="L53" s="1"/>
      </tp>
    </main>
    <main first="marketviewexcelplugin.mkvxp">
      <tp t="e">
        <v>#REF!</v>
        <stp/>
        <stp>0</stp>
        <stp>EUR.CM_INSTRUMENT.PXE.IT0005107708</stp>
        <stp>Desc</stp>
        <tr r="K35" s="1"/>
      </tp>
      <tp t="e">
        <v>#REF!</v>
        <stp/>
        <stp>0</stp>
        <stp>EUR.CM_INSTRUMENT.PXE.DE0001102408</stp>
        <stp>Desc</stp>
        <tr r="K176" s="1"/>
      </tp>
      <tp t="e">
        <v>#REF!</v>
        <stp/>
        <stp>0</stp>
        <stp>EUR.CM_INSTRUMENT.PXE.DE0001102309</stp>
        <stp>Desc</stp>
        <tr r="K166" s="1"/>
      </tp>
    </main>
    <main first="bloomberg.rtd">
      <tp>
        <v>20761000000</v>
        <stp/>
        <stp>##V3_BDPV12</stp>
        <stp>IT0003256820 Corp</stp>
        <stp>amt_outstanding</stp>
        <stp>[Mkt&amp;Position.xlsm]MARKET!R82C12</stp>
        <tr r="L82" s="1"/>
      </tp>
    </main>
    <main first="marketviewexcelplugin.mkvxp">
      <tp t="e">
        <v>#REF!</v>
        <stp/>
        <stp>0</stp>
        <stp>EUR.CM_INSTRUMENT.PXE.FR0010870956</stp>
        <stp>DateMaturity</stp>
        <tr r="E230" s="1"/>
      </tp>
      <tp t="e">
        <v>#REF!</v>
        <stp/>
        <stp>0</stp>
        <stp>EUR.CM_INSTRUMENT.PXE.FR0010776161</stp>
        <stp>Desc</stp>
        <tr r="K196" s="1"/>
      </tp>
      <tp t="e">
        <v>#REF!</v>
        <stp/>
        <stp>0</stp>
        <stp>EUR.CM_INSTRUMENT.PXE.NL0010514246</stp>
        <stp>Desc</stp>
        <tr r="K233" s="1"/>
      </tp>
      <tp t="e">
        <v>#REF!</v>
        <stp/>
        <stp>0</stp>
        <stp>EUR.CM_INSTRUMENT.PXE.DE0001141703</stp>
        <stp>Desc</stp>
        <tr r="K152" s="1"/>
      </tp>
      <tp t="e">
        <v>#REF!</v>
        <stp/>
        <stp>0</stp>
        <stp>EUR.CM_INSTRUMENT.PXE.GR0138005716</stp>
        <stp>Desc</stp>
        <tr r="K323" s="1"/>
      </tp>
      <tp t="e">
        <v>#REF!</v>
        <stp/>
        <stp>0</stp>
        <stp>EUR.CM_INSTRUMENT.PXE.IT0004907843</stp>
        <stp>DateMaturity</stp>
        <tr r="E19" s="1"/>
      </tp>
      <tp t="e">
        <v>#REF!</v>
        <stp/>
        <stp>0</stp>
        <stp>EUR.CM_INSTRUMENT.PXE.IT0005240830</stp>
        <stp>Desc</stp>
        <tr r="K73" s="1"/>
      </tp>
    </main>
    <main first="bloomberg.rtd">
      <tp>
        <v>13555900000</v>
        <stp/>
        <stp>##V3_BDPV12</stp>
        <stp>NL0010071189 Corp</stp>
        <stp>amt_outstanding</stp>
        <stp>[Mkt&amp;Position.xlsm]MARKET!R245C12</stp>
        <tr r="L245" s="1"/>
      </tp>
    </main>
    <main first="marketviewexcelplugin.mkvxp">
      <tp t="e">
        <v>#REF!</v>
        <stp/>
        <stp>0</stp>
        <stp>EUR.CM_INSTRUMENT.PXE.IT0004423957</stp>
        <stp>Desc</stp>
        <tr r="K25" s="1"/>
      </tp>
      <tp t="e">
        <v>#REF!</v>
        <stp/>
        <stp>0</stp>
        <stp>EUR.CM_INSTRUMENT.PXE.FR0000571085</stp>
        <stp>DateMaturity</stp>
        <tr r="E207" s="1"/>
      </tp>
    </main>
    <main first="bloomberg.rtd">
      <tp>
        <v>16247343000</v>
        <stp/>
        <stp>##V3_BDPV12</stp>
        <stp>IT0005172322 Corp</stp>
        <stp>amt_outstanding</stp>
        <stp>[Mkt&amp;Position.xlsm]MARKET!R54C12</stp>
        <tr r="L54" s="1"/>
      </tp>
      <tp>
        <v>23861490000</v>
        <stp/>
        <stp>##V3_BDPV12</stp>
        <stp>IT0004423957 Corp</stp>
        <stp>amt_outstanding</stp>
        <stp>[Mkt&amp;Position.xlsm]MARKET!R25C12</stp>
        <tr r="L25" s="1"/>
      </tp>
    </main>
    <main first="marketviewexcelplugin.mkvxp">
      <tp t="e">
        <v>#REF!</v>
        <stp/>
        <stp>0</stp>
        <stp>EUR.CM_INSTRUMENT.PXE.FR0000571044</stp>
        <stp>Desc</stp>
        <tr r="K204" s="1"/>
      </tp>
    </main>
    <main first="bloomberg.rtd">
      <tp t="s">
        <v>BTPS 5 1/4 11/01/29</v>
        <stp/>
        <stp>##V3_BDPV12</stp>
        <stp>IT0001278511 Corp</stp>
        <stp>security des</stp>
        <stp>[Mkt&amp;Position.xlsm]POSITION!R68C3</stp>
        <tr r="C68" s="2"/>
      </tp>
    </main>
    <main first="marketviewexcelplugin.mkvxp">
      <tp t="e">
        <v>#REF!</v>
        <stp/>
        <stp>0</stp>
        <stp>EUR.CM_INSTRUMENT.PXE.IT0004513641</stp>
        <stp>Desc</stp>
        <tr r="K65" s="1"/>
      </tp>
      <tp t="e">
        <v>#REF!</v>
        <stp/>
        <stp>0</stp>
        <stp>EUR.CM_INSTRUMENT.PXE.ES0000012411</stp>
        <stp>Desc</stp>
        <tr r="K135" s="1"/>
      </tp>
      <tp t="e">
        <v>#REF!</v>
        <stp/>
        <stp>0</stp>
        <stp>EUR.CM_INSTRUMENT.PXE.GR0128014710</stp>
        <stp>Desc</stp>
        <tr r="K317" s="1"/>
      </tp>
      <tp t="e">
        <v>#REF!</v>
        <stp/>
        <stp>0</stp>
        <stp>EUR.CM_INSTRUMENT.PXE.GR0133008210</stp>
        <stp>Desc</stp>
        <tr r="K320" s="1"/>
      </tp>
      <tp t="e">
        <v>#REF!</v>
        <stp/>
        <stp>0</stp>
        <stp>EUR.CM_INSTRUMENT.PXE.IT0003493258</stp>
        <stp>Desc</stp>
        <tr r="K24" s="1"/>
      </tp>
      <tp t="e">
        <v>#REF!</v>
        <stp/>
        <stp>0</stp>
        <stp>EUR.CM_INSTRUMENT.PXE.IT0005090318</stp>
        <stp>Desc</stp>
        <tr r="K67" s="1"/>
      </tp>
    </main>
    <main first="marketviewexcelplugin.mkvxp">
      <tp t="e">
        <v>#REF!</v>
        <stp/>
        <stp>0</stp>
        <stp>EUR.CM_INSTRUMENT.BONDVISION.PTOTESOE0013</stp>
        <stp>DateSettl</stp>
        <tr r="J253" s="1"/>
      </tp>
      <tp t="e">
        <v>#REF!</v>
        <stp/>
        <stp>0</stp>
        <stp>EUR.CM_INSTRUMENT.PXE.ES0000012932</stp>
        <stp>DateFirstSettlement</stp>
        <tr r="H137" s="1"/>
      </tp>
      <tp t="e">
        <v>#REF!</v>
        <stp/>
        <stp>0</stp>
        <stp>EUR.CM_INSTRUMENT.PXE.FR0011883966</stp>
        <stp>DateFirstSettlement</stp>
        <tr r="H221" s="1"/>
      </tp>
      <tp t="e">
        <v>#REF!</v>
        <stp/>
        <stp>0</stp>
        <stp>EUR.CM_INSTRUMENT.PXE.AT0000A08968</stp>
        <stp>DateFirstSettlement</stp>
        <tr r="H274" s="1"/>
      </tp>
      <tp t="e">
        <v>#REF!</v>
        <stp/>
        <stp>0</stp>
        <stp>EUR.CM_INSTRUMENT.PXE.AT0000A04967</stp>
        <stp>DateFirstSettlement</stp>
        <tr r="H288" s="1"/>
      </tp>
    </main>
    <main first="bloomberg.rtd">
      <tp>
        <v>10280350000</v>
        <stp/>
        <stp>##V3_BDPV12</stp>
        <stp>AT0000A185T1 Corp</stp>
        <stp>amt_outstanding</stp>
        <stp>[Mkt&amp;Position.xlsm]MARKET!R282C12</stp>
        <tr r="L282" s="1"/>
      </tp>
      <tp>
        <v>11317729000</v>
        <stp/>
        <stp>##V3_BDPV12</stp>
        <stp>AT0000A08968 Corp</stp>
        <stp>amt_outstanding</stp>
        <stp>[Mkt&amp;Position.xlsm]MARKET!R274C12</stp>
        <tr r="L274" s="1"/>
      </tp>
    </main>
    <main first="marketviewexcelplugin.mkvxp">
      <tp t="e">
        <v>#REF!</v>
        <stp/>
        <stp>0</stp>
        <stp>EUR.CM_INSTRUMENT.PXE.IT0001086567</stp>
        <stp>Desc</stp>
        <tr r="K71" s="1"/>
      </tp>
      <tp t="e">
        <v>#REF!</v>
        <stp/>
        <stp>0</stp>
        <stp>EUR.CM_INSTRUMENT.PXE.DE0001141679</stp>
        <stp>Desc</stp>
        <tr r="K146" s="1"/>
      </tp>
      <tp t="e">
        <v>#REF!</v>
        <stp/>
        <stp>0</stp>
        <stp>EUR.CM_INSTRUMENT.PXE.IT0004716319</stp>
        <stp>Desc</stp>
        <tr r="K93" s="1"/>
      </tp>
      <tp t="e">
        <v>#REF!</v>
        <stp/>
        <stp>0</stp>
        <stp>EUR.CM_INSTRUMENT.PXE.NL0010881827</stp>
        <stp>DateMaturity</stp>
        <tr r="E235" s="1"/>
      </tp>
      <tp t="e">
        <v>#REF!</v>
        <stp/>
        <stp>0</stp>
        <stp>EUR.CM_INSTRUMENT.PXE.IT0004594930</stp>
        <stp>Desc</stp>
        <tr r="K37" s="1"/>
      </tp>
      <tp t="e">
        <v>#REF!</v>
        <stp/>
        <stp>0</stp>
        <stp>EUR.CM_INSTRUMENT.PXE.IT0005285041</stp>
        <stp>Desc</stp>
        <tr r="K38" s="1"/>
      </tp>
      <tp t="e">
        <v>#REF!</v>
        <stp/>
        <stp>0</stp>
        <stp>EUR.CM_INSTRUMENT.PXE.ES0000011868</stp>
        <stp>Desc</stp>
        <tr r="K133" s="1"/>
      </tp>
    </main>
    <main first="bloomberg.rtd">
      <tp t="s">
        <v>BTPS 4 1/2 03/01/26</v>
        <stp/>
        <stp>##V3_BDPV12</stp>
        <stp>IT0004644735 Corp</stp>
        <stp>security des</stp>
        <stp>[Mkt&amp;Position.xlsm]POSITION!R58C3</stp>
        <tr r="C58" s="2"/>
      </tp>
    </main>
    <main first="marketviewexcelplugin.mkvxp">
      <tp t="e">
        <v>#REF!</v>
        <stp/>
        <stp>0</stp>
        <stp>EUR.CM_INSTRUMENT.PXE.IT0005177271</stp>
        <stp>Desc</stp>
        <tr r="K26" s="1"/>
      </tp>
      <tp t="e">
        <v>#REF!</v>
        <stp/>
        <stp>0</stp>
        <stp>EUR.CM_INSTRUMENT.PXE.DE0001135275</stp>
        <stp>Desc</stp>
        <tr r="K183" s="1"/>
      </tp>
      <tp t="e">
        <v>#REF!</v>
        <stp/>
        <stp>0</stp>
        <stp>EUR.CM_INSTRUMENT.PXE.IT0005215246</stp>
        <stp>Desc</stp>
        <tr r="K58" s="1"/>
      </tp>
      <tp t="e">
        <v>#REF!</v>
        <stp/>
        <stp>0</stp>
        <stp>EUR.CM_INSTRUMENT.PXE.NL0000102077</stp>
        <stp>Desc</stp>
        <tr r="K240" s="1"/>
      </tp>
      <tp t="e">
        <v>#REF!</v>
        <stp/>
        <stp>0</stp>
        <stp>EUR.CM_INSTRUMENT.PXE.FR0010070060</stp>
        <stp>Desc</stp>
        <tr r="K224" s="1"/>
      </tp>
      <tp t="e">
        <v>#REF!</v>
        <stp/>
        <stp>0</stp>
        <stp>EUR.CM_INSTRUMENT.PXE.DE0001135374</stp>
        <stp>Desc</stp>
        <tr r="K147" s="1"/>
      </tp>
      <tp t="e">
        <v>#REF!</v>
        <stp/>
        <stp>0</stp>
        <stp>EUR.CM_INSTRUMENT.PXE.BE0000320292</stp>
        <stp>DateMaturity</stp>
        <tr r="E309" s="1"/>
      </tp>
    </main>
    <main first="bloomberg.rtd">
      <tp>
        <v>19196628000</v>
        <stp/>
        <stp>##V3_BDPV12</stp>
        <stp>IT0005274805 Corp</stp>
        <stp>amt_outstanding</stp>
        <stp>[Mkt&amp;Position.xlsm]MARKET!R74C12</stp>
        <tr r="L74" s="1"/>
      </tp>
    </main>
    <main first="marketviewexcelplugin.mkvxp">
      <tp t="e">
        <v>#REF!</v>
        <stp/>
        <stp>0</stp>
        <stp>EUR.CM_INSTRUMENT.PXE.IT0005246340</stp>
        <stp>Desc</stp>
        <tr r="K61" s="1"/>
      </tp>
      <tp t="e">
        <v>#REF!</v>
        <stp/>
        <stp>0</stp>
        <stp>EUR.CM_INSTRUMENT.PXE.FR0013131877</stp>
        <stp>Desc</stp>
        <tr r="K216" s="1"/>
      </tp>
      <tp t="e">
        <v>#REF!</v>
        <stp/>
        <stp>0</stp>
        <stp>EUR.CM_INSTRUMENT.PXE.DE0001102374</stp>
        <stp>Desc</stp>
        <tr r="K173" s="1"/>
      </tp>
      <tp t="e">
        <v>#REF!</v>
        <stp/>
        <stp>0</stp>
        <stp>EUR.CM_INSTRUMENT.PXE.BE0000326356</stp>
        <stp>Desc</stp>
        <tr r="K306" s="1"/>
      </tp>
    </main>
    <main first="bloomberg.rtd">
      <tp>
        <v>0</v>
        <stp/>
        <stp>##V3_BDPV12</stp>
        <stp>IT0005245326 Corp</stp>
        <stp>amt_outstanding</stp>
        <stp>[Mkt&amp;Position.xlsm]MARKET!R14C12</stp>
        <tr r="L14" s="1"/>
      </tp>
      <tp t="s">
        <v>BTPS 0.35 06/15/20</v>
        <stp/>
        <stp>##V3_BDPV12</stp>
        <stp>IT0005250946 Corp</stp>
        <stp>security des</stp>
        <stp>[Mkt&amp;Position.xlsm]POSITION!R27C3</stp>
        <tr r="C27" s="2"/>
      </tp>
    </main>
    <main first="marketviewexcelplugin.mkvxp">
      <tp t="e">
        <v>#REF!</v>
        <stp/>
        <stp>0</stp>
        <stp>EUR.CM_INSTRUMENT.PXE.NL0000102275</stp>
        <stp>Desc</stp>
        <tr r="K239" s="1"/>
      </tp>
      <tp t="e">
        <v>#REF!</v>
        <stp/>
        <stp>0</stp>
        <stp>EUR.CM_INSTRUMENT.PXE.GR0138010765</stp>
        <stp>Desc</stp>
        <tr r="K328" s="1"/>
      </tp>
      <tp t="e">
        <v>#REF!</v>
        <stp/>
        <stp>0</stp>
        <stp>EUR.CM_INSTRUMENT.PXE.DE0001135176</stp>
        <stp>Desc</stp>
        <tr r="K181" s="1"/>
      </tp>
      <tp t="e">
        <v>#REF!</v>
        <stp/>
        <stp>0</stp>
        <stp>EUR.CM_INSTRUMENT.PXE.FR0010171975</stp>
        <stp>Desc</stp>
        <tr r="K229" s="1"/>
      </tp>
    </main>
    <main first="bloomberg.rtd">
      <tp>
        <v>23264571000</v>
        <stp/>
        <stp>##V3_BDPV12</stp>
        <stp>IT0004953417 Corp</stp>
        <stp>amt_outstanding</stp>
        <stp>[Mkt&amp;Position.xlsm]MARKET!R60C12</stp>
        <tr r="L60" s="1"/>
      </tp>
      <tp t="s">
        <v>BTPS 5 3/4 02/01/33</v>
        <stp/>
        <stp>##V3_BDPV12</stp>
        <stp>IT0003256820 Corp</stp>
        <stp>security des</stp>
        <stp>[Mkt&amp;Position.xlsm]POSITION!R70C3</stp>
        <tr r="C70" s="2"/>
      </tp>
    </main>
    <main first="marketviewexcelplugin.mkvxp">
      <tp t="e">
        <v>#REF!</v>
        <stp/>
        <stp>0</stp>
        <stp>EUR.CM_INSTRUMENT.PXE.IT0000366655</stp>
        <stp>Desc</stp>
        <tr r="K59" s="1"/>
      </tp>
      <tp t="e">
        <v>#REF!</v>
        <stp/>
        <stp>0</stp>
        <stp>EUR.CM_INSTRUMENT.PXE.IT0005277444</stp>
        <stp>Desc</stp>
        <tr r="K50" s="1"/>
      </tp>
      <tp t="e">
        <v>#REF!</v>
        <stp/>
        <stp>0</stp>
        <stp>EUR.CM_INSTRUMENT.PXE.IT0005104473</stp>
        <stp>Desc</stp>
        <tr r="K97" s="1"/>
      </tp>
      <tp t="e">
        <v>#REF!</v>
        <stp/>
        <stp>0</stp>
        <stp>EUR.CM_INSTRUMENT.PXE.IT0005250946</stp>
        <stp>Desc</stp>
        <tr r="K36" s="1"/>
      </tp>
      <tp t="e">
        <v>#REF!</v>
        <stp/>
        <stp>0</stp>
        <stp>EUR.CM_INSTRUMENT.PXE.IT0005221285</stp>
        <stp>DateMaturity</stp>
        <tr r="E23" s="1"/>
      </tp>
      <tp t="e">
        <v>#REF!</v>
        <stp/>
        <stp>0</stp>
        <stp>EUR.CM_INSTRUMENT.PXE.DE0001135473</stp>
        <stp>Desc</stp>
        <tr r="K163" s="1"/>
      </tp>
    </main>
    <main first="bloomberg.rtd">
      <tp>
        <v>12875020000</v>
        <stp/>
        <stp>##V3_BDPV12</stp>
        <stp>NL0006227316 Corp</stp>
        <stp>amt_outstanding</stp>
        <stp>[Mkt&amp;Position.xlsm]MARKET!R232C12</stp>
        <tr r="L232" s="1"/>
      </tp>
    </main>
    <main first="marketviewexcelplugin.mkvxp">
      <tp t="e">
        <v>#REF!</v>
        <stp/>
        <stp>0</stp>
        <stp>EUR.CM_INSTRUMENT.PXE.IT0005244782</stp>
        <stp>DateMaturity</stp>
        <tr r="E48" s="1"/>
      </tp>
      <tp t="e">
        <v>#REF!</v>
        <stp/>
        <stp>0</stp>
        <stp>EUR.CM_INSTRUMENT.BONDVISION.PTOTEROE0014</stp>
        <stp>DateSettl</stp>
        <tr r="J258" s="1"/>
      </tp>
      <tp t="e">
        <v>#REF!</v>
        <stp/>
        <stp>0</stp>
        <stp>EUR.CM_INSTRUMENT.PXE.GR0138010765</stp>
        <stp>DateFirstSettlement</stp>
        <tr r="H328" s="1"/>
      </tp>
      <tp t="e">
        <v>#REF!</v>
        <stp/>
        <stp>0</stp>
        <stp>EUR.CM_INSTRUMENT.PXE.IE00BJ38CR43</stp>
        <stp>DateFirstSettlement</stp>
        <tr r="H271" s="1"/>
      </tp>
      <tp t="e">
        <v>#REF!</v>
        <stp/>
        <stp>0</stp>
        <stp>EUR.CM_INSTRUMENT.PXE.GR0138011771</stp>
        <stp>DateFirstSettlement</stp>
        <tr r="H329" s="1"/>
      </tp>
      <tp t="e">
        <v>#REF!</v>
        <stp/>
        <stp>0</stp>
        <stp>EUR.CM_INSTRUMENT.PXE.AT0000A1K9F1</stp>
        <stp>DateFirstSettlement</stp>
        <tr r="H290" s="1"/>
      </tp>
      <tp t="e">
        <v>#REF!</v>
        <stp/>
        <stp>0</stp>
        <stp>EUR.CM_INSTRUMENT.PXE.GR0138008744</stp>
        <stp>DateFirstSettlement</stp>
        <tr r="H326" s="1"/>
      </tp>
      <tp t="e">
        <v>#REF!</v>
        <stp/>
        <stp>0</stp>
        <stp>EUR.CM_INSTRUMENT.PXE.GR0138009759</stp>
        <stp>DateFirstSettlement</stp>
        <tr r="H327" s="1"/>
      </tp>
      <tp t="e">
        <v>#REF!</v>
        <stp/>
        <stp>0</stp>
        <stp>EUR.CM_INSTRUMENT.PXE.AT0000A1K9C8</stp>
        <stp>DateFirstSettlement</stp>
        <tr r="H285" s="1"/>
      </tp>
      <tp t="e">
        <v>#REF!</v>
        <stp/>
        <stp>0</stp>
        <stp>EUR.CM_INSTRUMENT.PXE.GR0138006722</stp>
        <stp>DateFirstSettlement</stp>
        <tr r="H324" s="1"/>
      </tp>
      <tp t="e">
        <v>#REF!</v>
        <stp/>
        <stp>0</stp>
        <stp>EUR.CM_INSTRUMENT.PXE.GR0138007738</stp>
        <stp>DateFirstSettlement</stp>
        <tr r="H325" s="1"/>
      </tp>
      <tp t="e">
        <v>#REF!</v>
        <stp/>
        <stp>0</stp>
        <stp>EUR.CM_INSTRUMENT.PXE.GR0128013704</stp>
        <stp>DateFirstSettlement</stp>
        <tr r="H316" s="1"/>
      </tp>
      <tp t="e">
        <v>#REF!</v>
        <stp/>
        <stp>0</stp>
        <stp>EUR.CM_INSTRUMENT.PXE.AT0000A0N9A0</stp>
        <stp>DateFirstSettlement</stp>
        <tr r="H279" s="1"/>
      </tp>
      <tp t="e">
        <v>#REF!</v>
        <stp/>
        <stp>0</stp>
        <stp>EUR.CM_INSTRUMENT.PXE.GR0138005716</stp>
        <stp>DateFirstSettlement</stp>
        <tr r="H323" s="1"/>
      </tp>
      <tp t="e">
        <v>#REF!</v>
        <stp/>
        <stp>0</stp>
        <stp>EUR.CM_INSTRUMENT.PXE.GR0128014710</stp>
        <stp>DateFirstSettlement</stp>
        <tr r="H317" s="1"/>
      </tp>
      <tp t="e">
        <v>#REF!</v>
        <stp/>
        <stp>0</stp>
        <stp>EUR.CM_INSTRUMENT.PXE.GR0138012787</stp>
        <stp>DateFirstSettlement</stp>
        <tr r="H330" s="1"/>
      </tp>
      <tp t="e">
        <v>#REF!</v>
        <stp/>
        <stp>0</stp>
        <stp>EUR.CM_INSTRUMENT.PXE.GR0138013793</stp>
        <stp>DateFirstSettlement</stp>
        <tr r="H331" s="1"/>
      </tp>
    </main>
    <main first="marketviewexcelplugin.mkvxp">
      <tp t="e">
        <v>#REF!</v>
        <stp/>
        <stp>0</stp>
        <stp>EUR.PRICERISK.PXE.FBTSM8</stp>
        <stp>CTDIsin</stp>
        <tr r="K7" s="1"/>
        <tr r="A7" s="1"/>
      </tp>
      <tp t="e">
        <v>#REF!</v>
        <stp/>
        <stp>0</stp>
        <stp>EUR.PRICERISK.PXE.FGBSM8</stp>
        <stp>CTDIsin</stp>
        <tr r="K2" s="1"/>
        <tr r="A2" s="1"/>
      </tp>
    </main>
    <main first="bloomberg.rtd">
      <tp>
        <v>6827750000</v>
        <stp/>
        <stp>##V3_BDPV12</stp>
        <stp>IE00BJ38CQ36 Corp</stp>
        <stp>amt_outstanding</stp>
        <stp>[Mkt&amp;Position.xlsm]MARKET!R266C12</stp>
        <tr r="L266" s="1"/>
      </tp>
      <tp>
        <v>9386550000</v>
        <stp/>
        <stp>##V3_BDPV12</stp>
        <stp>IE00BJ38CR43 Corp</stp>
        <stp>amt_outstanding</stp>
        <stp>[Mkt&amp;Position.xlsm]MARKET!R271C12</stp>
        <tr r="L271" s="1"/>
      </tp>
    </main>
    <main first="marketviewexcelplugin.mkvxp">
      <tp t="e">
        <v>#REF!</v>
        <stp/>
        <stp>0</stp>
        <stp>EUR.CM_INSTRUMENT.PXE.FR0010466938</stp>
        <stp>Desc</stp>
        <tr r="K209" s="1"/>
      </tp>
    </main>
    <main first="bloomberg.rtd">
      <tp>
        <v>14238398000</v>
        <stp/>
        <stp>##V3_BDPV12</stp>
        <stp>NL0009086115 Corp</stp>
        <stp>amt_outstanding</stp>
        <stp>[Mkt&amp;Position.xlsm]MARKET!R234C12</stp>
        <tr r="L234" s="1"/>
      </tp>
    </main>
    <main first="marketviewexcelplugin.mkvxp">
      <tp t="e">
        <v>#REF!</v>
        <stp/>
        <stp>0</stp>
        <stp>EUR.CM_INSTRUMENT.PXE.FR0011394345</stp>
        <stp>Desc</stp>
        <tr r="K191" s="1"/>
      </tp>
      <tp t="e">
        <v>#REF!</v>
        <stp/>
        <stp>0</stp>
        <stp>EUR.CM_INSTRUMENT.PXE.IT0004889033</stp>
        <stp>DateMaturity</stp>
        <tr r="E77" s="1"/>
      </tp>
      <tp t="e">
        <v>#REF!</v>
        <stp/>
        <stp>0</stp>
        <stp>EUR.CM_INSTRUMENT.PXE.BE0000335449</stp>
        <stp>Desc</stp>
        <tr r="K305" s="1"/>
      </tp>
      <tp t="e">
        <v>#REF!</v>
        <stp/>
        <stp>0</stp>
        <stp>EUR.CM_INSTRUMENT.PXE.IT0004898034</stp>
        <stp>DateMaturity</stp>
        <tr r="E56" s="1"/>
      </tp>
      <tp t="e">
        <v>#REF!</v>
        <stp/>
        <stp>0</stp>
        <stp>EUR.CM_INSTRUMENT.PXE.DE0001135069</stp>
        <stp>Desc</stp>
        <tr r="K178" s="1"/>
      </tp>
      <tp t="e">
        <v>#REF!</v>
        <stp/>
        <stp>0</stp>
        <stp>EUR.CM_INSTRUMENT.PXE.IE00BJ38CR43</stp>
        <stp>Desc</stp>
        <tr r="K271" s="1"/>
      </tp>
      <tp t="e">
        <v>#REF!</v>
        <stp/>
        <stp>0</stp>
        <stp>EUR.CM_INSTRUMENT.PXE.AT0000A0VRF9</stp>
        <stp>Desc</stp>
        <tr r="K275" s="1"/>
      </tp>
    </main>
    <main first="bloomberg.rtd">
      <tp>
        <v>28148325000</v>
        <stp/>
        <stp>##V3_BDPV12</stp>
        <stp>IT0004009673 Corp</stp>
        <stp>amt_outstanding</stp>
        <stp>[Mkt&amp;Position.xlsm]MARKET!R43C12</stp>
        <tr r="L43" s="1"/>
      </tp>
      <tp>
        <v>15470969000</v>
        <stp/>
        <stp>##V3_BDPV12</stp>
        <stp>IT0005069395 Corp</stp>
        <stp>amt_outstanding</stp>
        <stp>[Mkt&amp;Position.xlsm]MARKET!R32C12</stp>
        <tr r="L32" s="1"/>
      </tp>
      <tp>
        <v>15331910000</v>
        <stp/>
        <stp>##V3_BDPV12</stp>
        <stp>NL0009446418 Corp</stp>
        <stp>amt_outstanding</stp>
        <stp>[Mkt&amp;Position.xlsm]MARKET!R247C12</stp>
        <tr r="L247" s="1"/>
      </tp>
      <tp>
        <v>12226155009</v>
        <stp/>
        <stp>##V3_BDPV12</stp>
        <stp>IT0000366655 Corp</stp>
        <stp>amt_outstanding</stp>
        <stp>[Mkt&amp;Position.xlsm]MARKET!R59C12</stp>
        <tr r="L59" s="1"/>
      </tp>
    </main>
    <main first="marketviewexcelplugin.mkvxp">
      <tp t="e">
        <v>#REF!</v>
        <stp/>
        <stp>0</stp>
        <stp>EUR.CM_INSTRUMENT.PXE.IT0004356843</stp>
        <stp>Desc</stp>
        <tr r="K57" s="1"/>
      </tp>
      <tp t="e">
        <v>#REF!</v>
        <stp/>
        <stp>0</stp>
        <stp>EUR.CM_INSTRUMENT.PXE.IT0005217390</stp>
        <stp>DateMaturity</stp>
        <tr r="E92" s="1"/>
      </tp>
      <tp t="e">
        <v>#REF!</v>
        <stp/>
        <stp>0</stp>
        <stp>EUR.CM_INSTRUMENT.PXE.FR0000570921</stp>
        <stp>Desc</stp>
        <tr r="K197" s="1"/>
      </tp>
      <tp t="e">
        <v>#REF!</v>
        <stp/>
        <stp>0</stp>
        <stp>EUR.CM_INSTRUMENT.PXE.DE0001102366</stp>
        <stp>Desc</stp>
        <tr r="K172" s="1"/>
      </tp>
      <tp t="e">
        <v>#REF!</v>
        <stp/>
        <stp>0</stp>
        <stp>EUR.CM_INSTRUMENT.PXE.NL0009348242</stp>
        <stp>Desc</stp>
        <tr r="K236" s="1"/>
      </tp>
      <tp t="e">
        <v>#REF!</v>
        <stp/>
        <stp>0</stp>
        <stp>EUR.CM_INSTRUMENT.PXE.GR0128010676</stp>
        <stp>Desc</stp>
        <tr r="K313" s="1"/>
      </tp>
      <tp t="e">
        <v>#REF!</v>
        <stp/>
        <stp>0</stp>
        <stp>EUR.CM_INSTRUMENT.PXE.IT0005248395</stp>
        <stp>DateMaturity</stp>
        <tr r="E17" s="1"/>
      </tp>
      <tp t="e">
        <v>#REF!</v>
        <stp/>
        <stp>0</stp>
        <stp>EUR.CM_INSTRUMENT.PXE.DE0001135465</stp>
        <stp>Desc</stp>
        <tr r="K162" s="1"/>
      </tp>
      <tp t="e">
        <v>#REF!</v>
        <stp/>
        <stp>0</stp>
        <stp>EUR.CM_INSTRUMENT.PXE.FR0012517027</stp>
        <stp>Desc</stp>
        <tr r="K212" s="1"/>
      </tp>
    </main>
    <main first="bloomberg.rtd">
      <tp>
        <v>18302621000</v>
        <stp/>
        <stp>##V3_BDPV12</stp>
        <stp>IT0005277444 Corp</stp>
        <stp>amt_outstanding</stp>
        <stp>[Mkt&amp;Position.xlsm]MARKET!R50C12</stp>
        <tr r="L50" s="1"/>
      </tp>
      <tp>
        <v>0</v>
        <stp/>
        <stp>##V3_BDPV12</stp>
        <stp>IT0004907843 Corp</stp>
        <stp>amt_outstanding</stp>
        <stp>[Mkt&amp;Position.xlsm]MARKET!R19C12</stp>
        <tr r="L19" s="1"/>
      </tp>
    </main>
    <main first="marketviewexcelplugin.mkvxp">
      <tp t="e">
        <v>#REF!</v>
        <stp/>
        <stp>0</stp>
        <stp>EUR.CM_INSTRUMENT.PXE.IT0005216491</stp>
        <stp>DateMaturity</stp>
        <tr r="E45" s="1"/>
      </tp>
      <tp t="e">
        <v>#REF!</v>
        <stp/>
        <stp>0</stp>
        <stp>EUR.CM_INSTRUMENT.PXE.IT0004361041</stp>
        <stp>Desc</stp>
        <tr r="K20" s="1"/>
      </tp>
    </main>
    <main first="bloomberg.rtd">
      <tp>
        <v>16453945000</v>
        <stp/>
        <stp>##V3_BDPV12</stp>
        <stp>IT0005104473 Corp</stp>
        <stp>amt_outstanding</stp>
        <stp>[Mkt&amp;Position.xlsm]MARKET!R97C12</stp>
        <tr r="L97" s="1"/>
      </tp>
      <tp t="s">
        <v>BTPS 4 3/4 08/01/23</v>
        <stp/>
        <stp>##V3_BDPV12</stp>
        <stp>IT0004356843 Corp</stp>
        <stp>security des</stp>
        <stp>[Mkt&amp;Position.xlsm]POSITION!R46C3</stp>
        <tr r="C46" s="2"/>
      </tp>
    </main>
    <main first="marketviewexcelplugin.mkvxp">
      <tp t="e">
        <v>#REF!</v>
        <stp/>
        <stp>0</stp>
        <stp>EUR.CM_INSTRUMENT.PXE.IT0005045270</stp>
        <stp>Desc</stp>
        <tr r="K64" s="1"/>
      </tp>
      <tp t="e">
        <v>#REF!</v>
        <stp/>
        <stp>0</stp>
        <stp>EUR.CM_INSTRUMENT.PXE.IT0005325946</stp>
        <stp>Desc</stp>
        <tr r="K55" s="1"/>
      </tp>
      <tp t="e">
        <v>#REF!</v>
        <stp/>
        <stp>0</stp>
        <stp>EUR.CM_INSTRUMENT.PXE.IT0005240350</stp>
        <stp>Desc</stp>
        <tr r="K83" s="1"/>
      </tp>
      <tp t="e">
        <v>#REF!</v>
        <stp/>
        <stp>0</stp>
        <stp>EUR.CM_INSTRUMENT.PXE.FR0011337880</stp>
        <stp>DateMaturity</stp>
        <tr r="E206" s="1"/>
      </tp>
    </main>
    <main first="bloomberg.rtd">
      <tp>
        <v>17005194000.000004</v>
        <stp/>
        <stp>##V3_BDPV12</stp>
        <stp>IT0005135840 Corp</stp>
        <stp>amt_outstanding</stp>
        <stp>[Mkt&amp;Position.xlsm]MARKET!R52C12</stp>
        <tr r="L52" s="1"/>
      </tp>
    </main>
    <main first="marketviewexcelplugin.mkvxp">
      <tp t="e">
        <v>#REF!</v>
        <stp/>
        <stp>0</stp>
        <stp>EUR.CM_INSTRUMENT.PXE.DE0001141661</stp>
        <stp>Desc</stp>
        <tr r="K143" s="1"/>
      </tp>
      <tp t="e">
        <v>#REF!</v>
        <stp/>
        <stp>0</stp>
        <stp>EUR.CM_INSTRUMENT.PXE.FR0011317783</stp>
        <stp>DateMaturity</stp>
        <tr r="E219" s="1"/>
      </tp>
      <tp t="e">
        <v>#REF!</v>
        <stp/>
        <stp>0</stp>
        <stp>EUR.CM_INSTRUMENT.PXE.DE0001135366</stp>
        <stp>Desc</stp>
        <tr r="K185" s="1"/>
      </tp>
    </main>
    <main first="marketviewexcelplugin.mkvxp">
      <tp t="e">
        <v>#REF!</v>
        <stp/>
        <stp>0</stp>
        <stp>EUR.CM_INSTRUMENT.PXE.BE0000315243</stp>
        <stp>Desc</stp>
        <tr r="K293" s="1"/>
      </tp>
      <tp t="e">
        <v>#REF!</v>
        <stp/>
        <stp>0</stp>
        <stp>EUR.CM_INSTRUMENT.PXE.IT0004848831</stp>
        <stp>DateMaturity</stp>
        <tr r="E53" s="1"/>
      </tp>
      <tp t="e">
        <v>#REF!</v>
        <stp/>
        <stp>0</stp>
        <stp>EUR.CM_INSTRUMENT.PXE.FR0010916924</stp>
        <stp>DateMaturity</stp>
        <tr r="E215" s="1"/>
      </tp>
      <tp t="e">
        <v>#REF!</v>
        <stp/>
        <stp>0</stp>
        <stp>EUR.CM_INSTRUMENT.PXE.IT0004273493</stp>
        <stp>DateMaturity</stp>
        <tr r="E15" s="1"/>
      </tp>
      <tp t="e">
        <v>#REF!</v>
        <stp/>
        <stp>0</stp>
        <stp>EUR.CM_INSTRUMENT.PXE.BE0000325341</stp>
        <stp>Desc</stp>
        <tr r="K298" s="1"/>
      </tp>
      <tp t="e">
        <v>#REF!</v>
        <stp/>
        <stp>0</stp>
        <stp>EUR.CM_INSTRUMENT.PXE.IT0004009673</stp>
        <stp>Desc</stp>
        <tr r="K43" s="1"/>
      </tp>
      <tp t="e">
        <v>#REF!</v>
        <stp/>
        <stp>0</stp>
        <stp>EUR.CM_INSTRUMENT.PXE.AT0000A1K9F1</stp>
        <stp>Desc</stp>
        <tr r="K290" s="1"/>
      </tp>
    </main>
    <main first="bloomberg.rtd">
      <tp>
        <v>15882720000</v>
        <stp/>
        <stp>##V3_BDPV12</stp>
        <stp>IT0005250946 Corp</stp>
        <stp>amt_outstanding</stp>
        <stp>[Mkt&amp;Position.xlsm]MARKET!R36C12</stp>
        <tr r="L36" s="1"/>
      </tp>
    </main>
    <main first="marketviewexcelplugin.mkvxp">
      <tp t="e">
        <v>#REF!</v>
        <stp/>
        <stp>0</stp>
        <stp>EUR.CM_INSTRUMENT.PXE.IT0005175366</stp>
        <stp>Desc</stp>
        <tr r="K16" s="1"/>
      </tp>
      <tp t="e">
        <v>#REF!</v>
        <stp/>
        <stp>0</stp>
        <stp>EUR.CM_INSTRUMENT.PXE.IT0005210650</stp>
        <stp>Desc</stp>
        <tr r="K72" s="1"/>
      </tp>
      <tp t="e">
        <v>#REF!</v>
        <stp/>
        <stp>0</stp>
        <stp>EUR.CM_INSTRUMENT.PXE.FR0011461037</stp>
        <stp>Desc</stp>
        <tr r="K228" s="1"/>
      </tp>
      <tp t="e">
        <v>#REF!</v>
        <stp/>
        <stp>0</stp>
        <stp>EUR.CM_INSTRUMENT.PXE.GR0138011771</stp>
        <stp>Desc</stp>
        <tr r="K329" s="1"/>
      </tp>
      <tp t="e">
        <v>#REF!</v>
        <stp/>
        <stp>0</stp>
        <stp>EUR.CM_INSTRUMENT.PXE.ES00000127Z9</stp>
        <stp>DateLastMaturity</stp>
        <tr r="AU126" s="1"/>
        <tr r="BI126" s="1"/>
        <tr r="BB126" s="1"/>
        <tr r="AG126" s="1"/>
      </tp>
      <tp t="e">
        <v>#REF!</v>
        <stp/>
        <stp>0</stp>
        <stp>EUR.CM_INSTRUMENT.PXE.ES00000126Z1</stp>
        <stp>DateLastMaturity</stp>
        <tr r="AU123" s="1"/>
        <tr r="BB123" s="1"/>
        <tr r="AG123" s="1"/>
        <tr r="BI123" s="1"/>
      </tp>
    </main>
    <main first="bloomberg.rtd">
      <tp>
        <v>7159497000</v>
        <stp/>
        <stp>##V3_BDPV12</stp>
        <stp>AT0000A19XC3 Corp</stp>
        <stp>amt_outstanding</stp>
        <stp>[Mkt&amp;Position.xlsm]MARKET!R276C12</stp>
        <tr r="L276" s="1"/>
      </tp>
    </main>
    <main first="marketviewexcelplugin.mkvxp">
      <tp t="e">
        <v>#REF!</v>
        <stp/>
        <stp>0</stp>
        <stp>EUR.CM_INSTRUMENT.BONDVISION.PTOTEQOE0015</stp>
        <stp>DateSettl</stp>
        <tr r="J255" s="1"/>
      </tp>
      <tp t="e">
        <v>#REF!</v>
        <stp/>
        <stp>0</stp>
        <stp>EUR.CM_INSTRUMENT.PXE.GR0128010676</stp>
        <stp>DateFirstSettlement</stp>
        <tr r="H313" s="1"/>
      </tp>
      <tp t="e">
        <v>#REF!</v>
        <stp/>
        <stp>0</stp>
        <stp>EUR.CM_INSTRUMENT.PXE.AT0000383864</stp>
        <stp>DateFirstSettlement</stp>
        <tr r="H286" s="1"/>
      </tp>
      <tp t="e">
        <v>#REF!</v>
        <stp/>
        <stp>0</stp>
        <stp>EUR.CM_INSTRUMENT.PXE.GR0128011682</stp>
        <stp>DateFirstSettlement</stp>
        <tr r="H314" s="1"/>
      </tp>
      <tp t="e">
        <v>#REF!</v>
        <stp/>
        <stp>0</stp>
        <stp>EUR.CM_INSTRUMENT.PXE.GR0128012698</stp>
        <stp>DateFirstSettlement</stp>
        <tr r="H315" s="1"/>
      </tp>
    </main>
    <main first="marketviewexcelplugin.mkvxp">
      <tp t="e">
        <v>#REF!</v>
        <stp/>
        <stp>0</stp>
        <stp>EUR.PRICERISK.PXE.FBTPM8</stp>
        <stp>CTDIsin</stp>
        <tr r="A6" s="1"/>
        <tr r="K6" s="1"/>
      </tp>
    </main>
    <main first="bloomberg.rtd">
      <tp>
        <v>13750000000</v>
        <stp/>
        <stp>##V3_BDPV12</stp>
        <stp>IT0005252520 Corp</stp>
        <stp>amt_outstanding</stp>
        <stp>[Mkt&amp;Position.xlsm]MARKET!R101C12</stp>
        <tr r="L101" s="1"/>
      </tp>
    </main>
    <main first="marketviewexcelplugin.mkvxp">
      <tp t="e">
        <v>#REF!</v>
        <stp/>
        <stp>0</stp>
        <stp>EUR.CM_INSTRUMENT.PXE.IT0004286966</stp>
        <stp>Desc</stp>
        <tr r="K87" s="1"/>
      </tp>
      <tp t="e">
        <v>#REF!</v>
        <stp/>
        <stp>0</stp>
        <stp>EUR.CM_INSTRUMENT.PXE.IT0005185456</stp>
        <stp>Desc</stp>
        <tr r="K99" s="1"/>
      </tp>
      <tp t="e">
        <v>#REF!</v>
        <stp/>
        <stp>0</stp>
        <stp>EUR.CM_INSTRUMENT.PXE.FR0000571218</stp>
        <stp>Desc</stp>
        <tr r="K220" s="1"/>
      </tp>
      <tp t="e">
        <v>#REF!</v>
        <stp/>
        <stp>0</stp>
        <stp>EUR.CM_INSTRUMENT.PXE.ES0000012A89</stp>
        <stp>DateMaturity</stp>
        <tr r="E130" s="1"/>
      </tp>
      <tp t="e">
        <v>#REF!</v>
        <stp/>
        <stp>0</stp>
        <stp>EUR.CM_INSTRUMENT.PXE.FR0011196856</stp>
        <stp>Desc</stp>
        <tr r="K205" s="1"/>
      </tp>
      <tp t="e">
        <v>#REF!</v>
        <stp/>
        <stp>0</stp>
        <stp>EUR.CM_INSTRUMENT.PXE.DE0001135499</stp>
        <stp>DateMaturity</stp>
        <tr r="E165" s="1"/>
      </tp>
      <tp t="e">
        <v>#REF!</v>
        <stp/>
        <stp>0</stp>
        <stp>EUR.CM_INSTRUMENT.PXE.IT0005139099</stp>
        <stp>DateMaturity</stp>
        <tr r="E21" s="1"/>
      </tp>
      <tp t="e">
        <v>#REF!</v>
        <stp/>
        <stp>0</stp>
        <stp>EUR.CM_INSTRUMENT.PXE.FR0011059088</stp>
        <stp>DateMaturity</stp>
        <tr r="E203" s="1"/>
      </tp>
      <tp t="e">
        <v>#REF!</v>
        <stp/>
        <stp>0</stp>
        <stp>EUR.CM_INSTRUMENT.PXE.BE0000328378</stp>
        <stp>Desc</stp>
        <tr r="K299" s="1"/>
      </tp>
      <tp t="e">
        <v>#REF!</v>
        <stp/>
        <stp>0</stp>
        <stp>EUR.CM_INSTRUMENT.PXE.DE0001135358</stp>
        <stp>Desc</stp>
        <tr r="K145" s="1"/>
      </tp>
      <tp t="e">
        <v>#REF!</v>
        <stp/>
        <stp>0</stp>
        <stp>EUR.CM_INSTRUMENT.PXE.IT0005175598</stp>
        <stp>DateMaturity</stp>
        <tr r="E42" s="1"/>
      </tp>
      <tp t="e">
        <v>#REF!</v>
        <stp/>
        <stp>0</stp>
        <stp>EUR.CM_INSTRUMENT.PXE.IE0034074488</stp>
        <stp>DateMaturity</stp>
        <tr r="E264" s="1"/>
      </tp>
      <tp t="e">
        <v>#REF!</v>
        <stp/>
        <stp>0</stp>
        <stp>EUR.CM_INSTRUMENT.PXE.DE0001102358</stp>
        <stp>Desc</stp>
        <tr r="K171" s="1"/>
      </tp>
      <tp t="e">
        <v>#REF!</v>
        <stp/>
        <stp>0</stp>
        <stp>EUR.CM_INSTRUMENT.PXE.FR0000189151</stp>
        <stp>Desc</stp>
        <tr r="K194" s="1"/>
      </tp>
      <tp t="e">
        <v>#REF!</v>
        <stp/>
        <stp>0</stp>
        <stp>EUR.CM_INSTRUMENT.PXE.IT0005086886</stp>
        <stp>DateMaturity</stp>
        <tr r="E49" s="1"/>
      </tp>
      <tp t="e">
        <v>#REF!</v>
        <stp/>
        <stp>0</stp>
        <stp>EUR.CM_INSTRUMENT.PXE.NL0010071189</stp>
        <stp>DateMaturity</stp>
        <tr r="E245" s="1"/>
      </tp>
      <tp t="e">
        <v>#REF!</v>
        <stp/>
        <stp>0</stp>
        <stp>EUR.CM_INSTRUMENT.PXE.FR0010192997</stp>
        <stp>DateMaturity</stp>
        <tr r="E202" s="1"/>
      </tp>
      <tp t="e">
        <v>#REF!</v>
        <stp/>
        <stp>0</stp>
        <stp>EUR.CM_INSTRUMENT.PXE.IT0005218968</stp>
        <stp>Desc</stp>
        <tr r="K100" s="1"/>
      </tp>
    </main>
    <main first="bloomberg.rtd">
      <tp>
        <v>15955000000</v>
        <stp/>
        <stp>##V3_BDPV12</stp>
        <stp>IT0005216491 Corp</stp>
        <stp>amt_outstanding</stp>
        <stp>[Mkt&amp;Position.xlsm]MARKET!R45C12</stp>
        <tr r="L45" s="1"/>
      </tp>
      <tp>
        <v>14926224000</v>
        <stp/>
        <stp>##V3_BDPV12</stp>
        <stp>NL0010514246 Corp</stp>
        <stp>amt_outstanding</stp>
        <stp>[Mkt&amp;Position.xlsm]MARKET!R233C12</stp>
        <tr r="L233" s="1"/>
      </tp>
    </main>
    <main first="marketviewexcelplugin.mkvxp">
      <tp t="e">
        <v>#REF!</v>
        <stp/>
        <stp>0</stp>
        <stp>EUR.CM_INSTRUMENT.PXE.IT0005094088</stp>
        <stp>DateMaturity</stp>
        <tr r="E81" s="1"/>
      </tp>
      <tp t="e">
        <v>#REF!</v>
        <stp/>
        <stp>0</stp>
        <stp>EUR.CM_INSTRUMENT.PXE.DE0001141695</stp>
        <stp>DateMaturity</stp>
        <tr r="E149" s="1"/>
      </tp>
      <tp t="e">
        <v>#REF!</v>
        <stp/>
        <stp>0</stp>
        <stp>EUR.CM_INSTRUMENT.PXE.DE0001141752</stp>
        <stp>Desc</stp>
        <tr r="K164" s="1"/>
      </tp>
      <tp t="e">
        <v>#REF!</v>
        <stp/>
        <stp>0</stp>
        <stp>EUR.CM_INSTRUMENT.PXE.IT0005001547</stp>
        <stp>Desc</stp>
        <tr r="K62" s="1"/>
      </tp>
      <tp t="e">
        <v>#REF!</v>
        <stp/>
        <stp>0</stp>
        <stp>EUR.CM_INSTRUMENT.PXE.DE0001141653</stp>
        <stp>Desc</stp>
        <tr r="K142" s="1"/>
      </tp>
      <tp t="e">
        <v>#REF!</v>
        <stp/>
        <stp>0</stp>
        <stp>EUR.CM_INSTRUMENT.PXE.DE0001102390</stp>
        <stp>DateMaturity</stp>
        <tr r="E175" s="1"/>
      </tp>
      <tp t="e">
        <v>#REF!</v>
        <stp/>
        <stp>0</stp>
        <stp>EUR.CM_INSTRUMENT.PXE.IT0005056541</stp>
        <stp>Desc</stp>
        <tr r="K96" s="1"/>
      </tp>
      <tp t="e">
        <v>#REF!</v>
        <stp/>
        <stp>0</stp>
        <stp>EUR.CM_INSTRUMENT.PXE.DE0001135390</stp>
        <stp>DateMaturity</stp>
        <tr r="E154" s="1"/>
      </tp>
      <tp t="e">
        <v>#REF!</v>
        <stp/>
        <stp>0</stp>
        <stp>EUR.CM_INSTRUMENT.PXE.DE0001104693</stp>
        <stp>DateMaturity</stp>
        <tr r="E153" s="1"/>
      </tp>
      <tp t="e">
        <v>#REF!</v>
        <stp/>
        <stp>0</stp>
        <stp>EUR.CM_INSTRUMENT.PXE.DE0001135457</stp>
        <stp>Desc</stp>
        <tr r="K161" s="1"/>
      </tp>
      <tp t="e">
        <v>#REF!</v>
        <stp/>
        <stp>0</stp>
        <stp>EUR.CM_INSTRUMENT.PXE.GR0138008744</stp>
        <stp>Desc</stp>
        <tr r="K326" s="1"/>
      </tp>
      <tp t="e">
        <v>#REF!</v>
        <stp/>
        <stp>0</stp>
        <stp>EUR.CM_INSTRUMENT.PXE.BE0000338476</stp>
        <stp>Desc</stp>
        <tr r="K311" s="1"/>
      </tp>
      <tp t="e">
        <v>#REF!</v>
        <stp/>
        <stp>0</stp>
        <stp>EUR.CM_INSTRUMENT.PXE.IT0004953417</stp>
        <stp>DateMaturity</stp>
        <tr r="E60" s="1"/>
      </tp>
      <tp t="e">
        <v>#REF!</v>
        <stp/>
        <stp>0</stp>
        <stp>EUR.CM_INSTRUMENT.PXE.FR0013250560</stp>
        <stp>Desc</stp>
        <tr r="K217" s="1"/>
      </tp>
      <tp t="e">
        <v>#REF!</v>
        <stp/>
        <stp>0</stp>
        <stp>EUR.CM_INSTRUMENT.PXE.GR0128011682</stp>
        <stp>DateMaturity</stp>
        <tr r="E314" s="1"/>
      </tp>
    </main>
    <main first="bloomberg.rtd">
      <tp>
        <v>6500000000</v>
        <stp/>
        <stp>##V3_BDPV12</stp>
        <stp>IT0005332413 Corp</stp>
        <stp>amt_outstanding</stp>
        <stp>[Mkt&amp;Position.xlsm]MARKET!R27C12</stp>
        <tr r="L27" s="1"/>
      </tp>
      <tp t="s">
        <v>BTPS 4 1/4 03/01/20</v>
        <stp/>
        <stp>##V3_BDPV12</stp>
        <stp>IT0004536949 Corp</stp>
        <stp>security des</stp>
        <stp>[Mkt&amp;Position.xlsm]POSITION!R24C3</stp>
        <tr r="C24" s="2"/>
      </tp>
    </main>
    <main first="marketviewexcelplugin.mkvxp">
      <tp t="e">
        <v>#REF!</v>
        <stp/>
        <stp>0</stp>
        <stp>EUR.CM_INSTRUMENT.PXE.FR0012938116</stp>
        <stp>DateMaturity</stp>
        <tr r="E214" s="1"/>
      </tp>
      <tp t="e">
        <v>#REF!</v>
        <stp/>
        <stp>0</stp>
        <stp>EUR.CM_INSTRUMENT.PXE.BE0000308172</stp>
        <stp>Desc</stp>
        <tr r="K297" s="1"/>
      </tp>
    </main>
    <main first="bloomberg.rtd">
      <tp>
        <v>16371236000</v>
        <stp/>
        <stp>##V3_BDPV12</stp>
        <stp>IT0005323032 Corp</stp>
        <stp>amt_outstanding</stp>
        <stp>[Mkt&amp;Position.xlsm]MARKET!R76C12</stp>
        <tr r="L76" s="1"/>
      </tp>
      <tp>
        <v>24718669000</v>
        <stp/>
        <stp>##V3_BDPV12</stp>
        <stp>IT0004513641 Corp</stp>
        <stp>amt_outstanding</stp>
        <stp>[Mkt&amp;Position.xlsm]MARKET!R65C12</stp>
        <tr r="L65" s="1"/>
      </tp>
    </main>
    <main first="marketviewexcelplugin.mkvxp">
      <tp t="e">
        <v>#REF!</v>
        <stp/>
        <stp>0</stp>
        <stp>EUR.CM_INSTRUMENT.PXE.GR0138012787</stp>
        <stp>DateMaturity</stp>
        <tr r="E330" s="1"/>
      </tp>
      <tp t="e">
        <v>#REF!</v>
        <stp/>
        <stp>0</stp>
        <stp>EUR.CM_INSTRUMENT.PXE.BE0000318270</stp>
        <stp>Desc</stp>
        <tr r="K295" s="1"/>
      </tp>
      <tp t="e">
        <v>#REF!</v>
        <stp/>
        <stp>0</stp>
        <stp>EUR.CM_INSTRUMENT.PXE.IE00B28HXX02</stp>
        <stp>DateMaturity</stp>
        <tr r="E261" s="1"/>
      </tp>
    </main>
    <main first="bloomberg.rtd">
      <tp t="s">
        <v>Baa2u *-</v>
        <stp/>
        <stp>##V3_BDPV12</stp>
        <stp>IT0005086886 Corp</stp>
        <stp>RTG_MOODY</stp>
        <stp>[Mkt&amp;Position.xlsm]MARKET!R49C43</stp>
        <tr r="AQ49" s="1"/>
      </tp>
      <tp t="s">
        <v>Baa2u *-</v>
        <stp/>
        <stp>##V3_BDPV12</stp>
        <stp>IT0004922909 Corp</stp>
        <stp>RTG_MOODY</stp>
        <stp>[Mkt&amp;Position.xlsm]MARKET!R94C43</stp>
        <tr r="AQ94" s="1"/>
      </tp>
    </main>
    <main first="marketviewexcelplugin.mkvxp">
      <tp t="e">
        <v>#REF!</v>
        <stp/>
        <stp>0</stp>
        <stp>EUR.CM_INSTRUMENT.PXE.IT0003256820</stp>
        <stp>DateFirstSettlement</stp>
        <tr r="H82" s="1"/>
        <tr r="F70" s="2"/>
      </tp>
    </main>
    <main first="bloomberg.rtd">
      <tp t="s">
        <v>Baa2u *-</v>
        <stp/>
        <stp>##V3_BDPV12</stp>
        <stp>IT0004286966 Corp</stp>
        <stp>RTG_MOODY</stp>
        <stp>[Mkt&amp;Position.xlsm]MARKET!R87C43</stp>
        <tr r="AQ87" s="1"/>
      </tp>
      <tp t="s">
        <v>Baa2u *-</v>
        <stp/>
        <stp>##V3_BDPV12</stp>
        <stp>IT0005135840 Corp</stp>
        <stp>RTG_MOODY</stp>
        <stp>[Mkt&amp;Position.xlsm]MARKET!R52C43</stp>
        <tr r="AQ52" s="1"/>
      </tp>
      <tp t="s">
        <v>Baa2u *-</v>
        <stp/>
        <stp>##V3_BDPV12</stp>
        <stp>IT0004594930 Corp</stp>
        <stp>RTG_MOODY</stp>
        <stp>[Mkt&amp;Position.xlsm]MARKET!R37C43</stp>
        <tr r="AQ37" s="1"/>
      </tp>
      <tp t="s">
        <v>Baa2u *-</v>
        <stp/>
        <stp>##V3_BDPV12</stp>
        <stp>IT0004923998 Corp</stp>
        <stp>RTG_MOODY</stp>
        <stp>[Mkt&amp;Position.xlsm]MARKET!R89C43</stp>
        <tr r="AQ89" s="1"/>
      </tp>
      <tp t="s">
        <v>Baa2u *-</v>
        <stp/>
        <stp>##V3_BDPV12</stp>
        <stp>IT0004423957 Corp</stp>
        <stp>RTG_MOODY</stp>
        <stp>[Mkt&amp;Position.xlsm]MARKET!R25C43</stp>
        <tr r="AQ25" s="1"/>
      </tp>
      <tp t="s">
        <v>Baa2u *-</v>
        <stp/>
        <stp>##V3_BDPV12</stp>
        <stp>IT0005240830 Corp</stp>
        <stp>RTG_MOODY</stp>
        <stp>[Mkt&amp;Position.xlsm]MARKET!R73C43</stp>
        <tr r="AQ73" s="1"/>
      </tp>
      <tp t="s">
        <v>Baa2u *-</v>
        <stp/>
        <stp>##V3_BDPV12</stp>
        <stp>IT0004536949 Corp</stp>
        <stp>RTG_MOODY</stp>
        <stp>[Mkt&amp;Position.xlsm]MARKET!R34C43</stp>
        <tr r="AQ34" s="1"/>
      </tp>
      <tp t="s">
        <v>Baa2u *-</v>
        <stp/>
        <stp>##V3_BDPV12</stp>
        <stp>IT0005274805 Corp</stp>
        <stp>RTG_MOODY</stp>
        <stp>[Mkt&amp;Position.xlsm]MARKET!R74C43</stp>
        <tr r="AQ74" s="1"/>
      </tp>
      <tp t="s">
        <v>Baa2u *-</v>
        <stp/>
        <stp>##V3_BDPV12</stp>
        <stp>IT0005170839 Corp</stp>
        <stp>RTG_MOODY</stp>
        <stp>[Mkt&amp;Position.xlsm]MARKET!R70C43</stp>
        <tr r="AQ70" s="1"/>
      </tp>
      <tp t="s">
        <v>Baa2u *-</v>
        <stp/>
        <stp>##V3_BDPV12</stp>
        <stp>IT0005162828 Corp</stp>
        <stp>RTG_MOODY</stp>
        <stp>[Mkt&amp;Position.xlsm]MARKET!R91C43</stp>
        <tr r="AQ91" s="1"/>
      </tp>
      <tp t="s">
        <v>Baa2u *-</v>
        <stp/>
        <stp>##V3_BDPV12</stp>
        <stp>IT0005009839 Corp</stp>
        <stp>RTG_MOODY</stp>
        <stp>[Mkt&amp;Position.xlsm]MARKET!R95C43</stp>
        <tr r="AQ95" s="1"/>
      </tp>
    </main>
    <main first="pldatasource.rdatartdserver">
      <tp>
        <v>113.6328125</v>
        <stp/>
        <stp>{829E39A6-2461-4855-AA3D-1A71BD0E76FF}</stp>
        <tr r="L10" s="1"/>
      </tp>
    </main>
    <main first="bloomberg.rtd">
      <tp>
        <v>13535000000</v>
        <stp/>
        <stp>##V3_BDPV12</stp>
        <stp>BE0000328378 Corp</stp>
        <stp>amt_outstanding</stp>
        <stp>[Mkt&amp;Position.xlsm]MARKET!R299C12</stp>
        <tr r="L299" s="1"/>
      </tp>
    </main>
    <main first="marketviewexcelplugin.mkvxp">
      <tp t="e">
        <v>#REF!</v>
        <stp/>
        <stp>0</stp>
        <stp>EUR.CM_INSTRUMENT.PXE.GR0133006198</stp>
        <stp>DateMaturity</stp>
        <tr r="E318" s="1"/>
      </tp>
    </main>
    <main first="bloomberg.rtd">
      <tp>
        <v>19226000000</v>
        <stp/>
        <stp>##V3_BDPV12</stp>
        <stp>BE0000318270 Corp</stp>
        <stp>amt_outstanding</stp>
        <stp>[Mkt&amp;Position.xlsm]MARKET!R295C12</stp>
        <tr r="L295" s="1"/>
      </tp>
    </main>
    <main first="marketviewexcelplugin.mkvxp">
      <tp t="e">
        <v>#REF!</v>
        <stp/>
        <stp>0</stp>
        <stp>EUR.CM_INSTRUMENT.PXE.IT0005083057</stp>
        <stp>Desc</stp>
        <tr r="K90" s="1"/>
      </tp>
      <tp t="e">
        <v>#REF!</v>
        <stp/>
        <stp>0</stp>
        <stp>EUR.CM_INSTRUMENT.PXE.GR0128012698</stp>
        <stp>DateMaturity</stp>
        <tr r="E315" s="1"/>
      </tp>
    </main>
    <main first="bloomberg.rtd">
      <tp>
        <v>14024000000</v>
        <stp/>
        <stp>##V3_BDPV12</stp>
        <stp>BE0000308172 Corp</stp>
        <stp>amt_outstanding</stp>
        <stp>[Mkt&amp;Position.xlsm]MARKET!R297C12</stp>
        <tr r="L297" s="1"/>
      </tp>
    </main>
    <main first="marketviewexcelplugin.mkvxp">
      <tp t="e">
        <v>#REF!</v>
        <stp/>
        <stp>0</stp>
        <stp>EUR.CM_INSTRUMENT.PXE.IT0004922909</stp>
        <stp>DateMaturity</stp>
        <tr r="E94" s="1"/>
      </tp>
      <tp t="e">
        <v>#REF!</v>
        <stp/>
        <stp>0</stp>
        <stp>EUR.CM_INSTRUMENT.PXE.NL0009446418</stp>
        <stp>Desc</stp>
        <tr r="K247" s="1"/>
      </tp>
      <tp t="e">
        <v>#REF!</v>
        <stp/>
        <stp>0</stp>
        <stp>EUR.CM_INSTRUMENT.PXE.AT0000383864</stp>
        <stp>Desc</stp>
        <tr r="K286" s="1"/>
      </tp>
      <tp t="e">
        <v>#REF!</v>
        <stp/>
        <stp>0</stp>
        <stp>EUR.CM_INSTRUMENT.PXE.FR0012993103</stp>
        <stp>DateMaturity</stp>
        <tr r="E222" s="1"/>
      </tp>
      <tp t="e">
        <v>#REF!</v>
        <stp/>
        <stp>0</stp>
        <stp>EUR.CM_INSTRUMENT.PXE.BE0000291972</stp>
        <stp>Desc</stp>
        <tr r="K304" s="1"/>
      </tp>
    </main>
    <main first="bloomberg.rtd">
      <tp>
        <v>17657877000</v>
        <stp/>
        <stp>##V3_BDPV12</stp>
        <stp>IT0005028003 Corp</stp>
        <stp>amt_outstanding</stp>
        <stp>[Mkt&amp;Position.xlsm]MARKET!R46C12</stp>
        <tr r="L46" s="1"/>
      </tp>
      <tp>
        <v>0</v>
        <stp/>
        <stp>##V3_BDPV12</stp>
        <stp>IT0005248395 Corp</stp>
        <stp>amt_outstanding</stp>
        <stp>[Mkt&amp;Position.xlsm]MARKET!R17C12</stp>
        <tr r="L17" s="1"/>
      </tp>
      <tp>
        <v>10347000000</v>
        <stp/>
        <stp>##V3_BDPV12</stp>
        <stp>BE0000338476 Corp</stp>
        <stp>amt_outstanding</stp>
        <stp>[Mkt&amp;Position.xlsm]MARKET!R311C12</stp>
        <tr r="L311" s="1"/>
      </tp>
    </main>
    <main first="marketviewexcelplugin.mkvxp">
      <tp t="e">
        <v>#REF!</v>
        <stp/>
        <stp>0</stp>
        <stp>EUR.CM_INSTRUMENT.PXE.GR0138009759</stp>
        <stp>Desc</stp>
        <tr r="K327" s="1"/>
      </tp>
      <tp t="e">
        <v>#REF!</v>
        <stp/>
        <stp>0</stp>
        <stp>EUR.CM_INSTRUMENT.PXE.IT0004489610</stp>
        <stp>Desc</stp>
        <tr r="K30" s="1"/>
      </tp>
      <tp t="e">
        <v>#REF!</v>
        <stp/>
        <stp>0</stp>
        <stp>EUR.CM_INSTRUMENT.PXE.IT0005106049</stp>
        <stp>Desc</stp>
        <tr r="K18" s="1"/>
      </tp>
      <tp t="e">
        <v>#REF!</v>
        <stp/>
        <stp>0</stp>
        <stp>EUR.CM_INSTRUMENT.PXE.IT0004992308</stp>
        <stp>DateMaturity</stp>
        <tr r="E28" s="1"/>
      </tp>
      <tp t="e">
        <v>#REF!</v>
        <stp/>
        <stp>0</stp>
        <stp>EUR.CM_INSTRUMENT.PXE.DE0001135382</stp>
        <stp>DateMaturity</stp>
        <tr r="E151" s="1"/>
      </tp>
    </main>
    <main first="bloomberg.rtd">
      <tp>
        <v>18763736000</v>
        <stp/>
        <stp>##V3_BDPV12</stp>
        <stp>IT0004957574 Corp</stp>
        <stp>amt_outstanding</stp>
        <stp>[Mkt&amp;Position.xlsm]MARKET!R22C12</stp>
        <tr r="L22" s="1"/>
      </tp>
      <tp>
        <v>6633214000</v>
        <stp/>
        <stp>##V3_BDPV12</stp>
        <stp>IT0005217390 Corp</stp>
        <stp>amt_outstanding</stp>
        <stp>[Mkt&amp;Position.xlsm]MARKET!R92C12</stp>
        <tr r="L92" s="1"/>
      </tp>
    </main>
    <main first="marketviewexcelplugin.mkvxp">
      <tp t="e">
        <v>#REF!</v>
        <stp/>
        <stp>0</stp>
        <stp>EUR.CM_INSTRUMENT.PXE.FR0011619436</stp>
        <stp>Desc</stp>
        <tr r="K210" s="1"/>
      </tp>
      <tp t="e">
        <v>#REF!</v>
        <stp/>
        <stp>0</stp>
        <stp>EUR.CM_INSTRUMENT.PXE.NL0010733424</stp>
        <stp>Desc</stp>
        <tr r="K242" s="1"/>
      </tp>
      <tp t="e">
        <v>#REF!</v>
        <stp/>
        <stp>0</stp>
        <stp>EUR.CM_INSTRUMENT.PXE.IT0005142143</stp>
        <stp>Desc</stp>
        <tr r="K39" s="1"/>
      </tp>
      <tp t="e">
        <v>#REF!</v>
        <stp/>
        <stp>0</stp>
        <stp>EUR.CM_INSTRUMENT.PXE.DE0001135044</stp>
        <stp>Desc</stp>
        <tr r="K177" s="1"/>
      </tp>
    </main>
    <main first="bloomberg.rtd">
      <tp>
        <v>24268782000.000004</v>
        <stp/>
        <stp>##V3_BDPV12</stp>
        <stp>IT0004634132 Corp</stp>
        <stp>amt_outstanding</stp>
        <stp>[Mkt&amp;Position.xlsm]MARKET!R40C12</stp>
        <tr r="L40" s="1"/>
      </tp>
      <tp>
        <v>20733398000</v>
        <stp/>
        <stp>##V3_BDPV12</stp>
        <stp>IT0004644735 Corp</stp>
        <stp>amt_outstanding</stp>
        <stp>[Mkt&amp;Position.xlsm]MARKET!R69C12</stp>
        <tr r="L69" s="1"/>
      </tp>
      <tp>
        <v>21906727000</v>
        <stp/>
        <stp>##V3_BDPV12</stp>
        <stp>IT0005094088 Corp</stp>
        <stp>amt_outstanding</stp>
        <stp>[Mkt&amp;Position.xlsm]MARKET!R81C12</stp>
        <tr r="L81" s="1"/>
      </tp>
    </main>
    <main first="marketviewexcelplugin.mkvxp">
      <tp t="e">
        <v>#REF!</v>
        <stp/>
        <stp>0</stp>
        <stp>EUR.CM_INSTRUMENT.PXE.IT0005241770</stp>
        <stp>Desc</stp>
        <tr r="K13" s="1"/>
      </tp>
      <tp t="e">
        <v>#REF!</v>
        <stp/>
        <stp>0</stp>
        <stp>EUR.CM_INSTRUMENT.PXE.DE0001141687</stp>
        <stp>DateMaturity</stp>
        <tr r="E148" s="1"/>
      </tp>
      <tp t="e">
        <v>#REF!</v>
        <stp/>
        <stp>0</stp>
        <stp>EUR.CM_INSTRUMENT.PXE.GR0138013793</stp>
        <stp>DateMaturity</stp>
        <tr r="E331" s="1"/>
      </tp>
      <tp t="e">
        <v>#REF!</v>
        <stp/>
        <stp>0</stp>
        <stp>EUR.CM_INSTRUMENT.PXE.IT0005069395</stp>
        <stp>DateMaturity</stp>
        <tr r="E32" s="1"/>
      </tp>
      <tp t="e">
        <v>#REF!</v>
        <stp/>
        <stp>0</stp>
        <stp>EUR.CM_INSTRUMENT.PXE.DE0001104644</stp>
        <stp>Desc</stp>
        <tr r="K144" s="1"/>
      </tp>
    </main>
    <main first="bloomberg.rtd">
      <tp>
        <v>0</v>
        <stp/>
        <stp>##V3_BDPV12</stp>
        <stp>IT0005175366 Corp</stp>
        <stp>amt_outstanding</stp>
        <stp>[Mkt&amp;Position.xlsm]MARKET!R16C12</stp>
        <tr r="L16" s="1"/>
      </tp>
      <tp t="s">
        <v>BTPS 0.9 08/01/22</v>
        <stp/>
        <stp>##V3_BDPV12</stp>
        <stp>IT0005277444 Corp</stp>
        <stp>security des</stp>
        <stp>[Mkt&amp;Position.xlsm]POSITION!R39C3</stp>
        <tr r="C39" s="2"/>
      </tp>
    </main>
    <main first="marketviewexcelplugin.mkvxp">
      <tp t="e">
        <v>#REF!</v>
        <stp/>
        <stp>0</stp>
        <stp>EUR.CM_INSTRUMENT.PXE.DE0001102382</stp>
        <stp>DateMaturity</stp>
        <tr r="E174" s="1"/>
      </tp>
      <tp t="e">
        <v>#REF!</v>
        <stp/>
        <stp>0</stp>
        <stp>EUR.CM_INSTRUMENT.PXE.DE0001135481</stp>
        <stp>DateMaturity</stp>
        <tr r="E187" s="1"/>
      </tp>
    </main>
    <main first="bloomberg.rtd">
      <tp>
        <v>17220568000</v>
        <stp/>
        <stp>##V3_BDPV12</stp>
        <stp>IT0004992308 Corp</stp>
        <stp>amt_outstanding</stp>
        <stp>[Mkt&amp;Position.xlsm]MARKET!R28C12</stp>
        <tr r="L28" s="1"/>
      </tp>
    </main>
    <main first="marketviewexcelplugin.mkvxp">
      <tp t="e">
        <v>#REF!</v>
        <stp/>
        <stp>0</stp>
        <stp>EUR.CM_INSTRUMENT.PXE.DE0001104685</stp>
        <stp>DateMaturity</stp>
        <tr r="E150" s="1"/>
      </tp>
    </main>
    <main first="bloomberg.rtd">
      <tp>
        <v>23653755000</v>
        <stp/>
        <stp>##V3_BDPV12</stp>
        <stp>IT0003493258 Corp</stp>
        <stp>amt_outstanding</stp>
        <stp>[Mkt&amp;Position.xlsm]MARKET!R24C12</stp>
        <tr r="L24" s="1"/>
      </tp>
    </main>
    <main first="marketviewexcelplugin.mkvxp">
      <tp t="e">
        <v>#REF!</v>
        <stp/>
        <stp>0</stp>
        <stp>EUR.CM_INSTRUMENT.PXE.IT0005127086</stp>
        <stp>DateMaturity</stp>
        <tr r="E68" s="1"/>
      </tp>
      <tp t="e">
        <v>#REF!</v>
        <stp/>
        <stp>0</stp>
        <stp>EUR.CM_INSTRUMENT.PXE.IT0005135840</stp>
        <stp>Desc</stp>
        <tr r="K52" s="1"/>
      </tp>
      <tp t="e">
        <v>#REF!</v>
        <stp/>
        <stp>0</stp>
        <stp>EUR.CM_INSTRUMENT.PXE.BE0000337460</stp>
        <stp>Desc</stp>
        <tr r="K303" s="1"/>
      </tp>
      <tp t="e">
        <v>#REF!</v>
        <stp/>
        <stp>0</stp>
        <stp>EUR.CM_INSTRUMENT.PXE.DE0001135440</stp>
        <stp>Desc</stp>
        <tr r="K160" s="1"/>
      </tp>
    </main>
    <main first="bloomberg.rtd">
      <tp>
        <v>19786723000</v>
        <stp/>
        <stp>##V3_BDPV12</stp>
        <stp>IT0005090318 Corp</stp>
        <stp>amt_outstanding</stp>
        <stp>[Mkt&amp;Position.xlsm]MARKET!R67C12</stp>
        <tr r="L67" s="1"/>
      </tp>
      <tp>
        <v>18039664000</v>
        <stp/>
        <stp>##V3_BDPV12</stp>
        <stp>IT0005210650 Corp</stp>
        <stp>amt_outstanding</stp>
        <stp>[Mkt&amp;Position.xlsm]MARKET!R72C12</stp>
        <tr r="L72" s="1"/>
      </tp>
    </main>
    <main first="marketviewexcelplugin.mkvxp">
      <tp t="e">
        <v>#REF!</v>
        <stp/>
        <stp>0</stp>
        <stp>EUR.CM_INSTRUMENT.PXE.IT0004966401</stp>
        <stp>DateMaturity</stp>
        <tr r="E41" s="1"/>
      </tp>
      <tp t="e">
        <v>#REF!</v>
        <stp/>
        <stp>0</stp>
        <stp>EUR.CM_INSTRUMENT.PXE.FR0010670737</stp>
        <stp>Desc</stp>
        <tr r="K192" s="1"/>
      </tp>
      <tp t="e">
        <v>#REF!</v>
        <stp/>
        <stp>0</stp>
        <stp>EUR.CM_INSTRUMENT.PXE.BE0000327362</stp>
        <stp>Desc</stp>
        <tr r="K294" s="1"/>
      </tp>
      <tp t="e">
        <v>#REF!</v>
        <stp/>
        <stp>0</stp>
        <stp>EUR.CM_INSTRUMENT.PXE.DE0001135143</stp>
        <stp>Desc</stp>
        <tr r="K180" s="1"/>
      </tp>
    </main>
    <main first="bloomberg.rtd">
      <tp>
        <v>19586032000</v>
        <stp/>
        <stp>##V3_BDPV12</stp>
        <stp>IT0004801541 Corp</stp>
        <stp>amt_outstanding</stp>
        <stp>[Mkt&amp;Position.xlsm]MARKET!R51C12</stp>
        <tr r="L51" s="1"/>
      </tp>
    </main>
    <main first="marketviewexcelplugin.mkvxp">
      <tp t="e">
        <v>#REF!</v>
        <stp/>
        <stp>0</stp>
        <stp>EUR.CM_INSTRUMENT.PXE.NL0010060257</stp>
        <stp>Desc</stp>
        <tr r="K238" s="1"/>
      </tp>
      <tp t="e">
        <v>#REF!</v>
        <stp/>
        <stp>0</stp>
        <stp>EUR.CM_INSTRUMENT.PXE.IT0004634132</stp>
        <stp>Desc</stp>
        <tr r="K40" s="1"/>
      </tp>
      <tp t="e">
        <v>#REF!</v>
        <stp/>
        <stp>0</stp>
        <stp>EUR.CM_INSTRUMENT.PXE.IT0004644735</stp>
        <stp>Desc</stp>
        <tr r="K69" s="1"/>
      </tp>
      <tp t="e">
        <v>#REF!</v>
        <stp/>
        <stp>0</stp>
        <stp>EUR.CM_INSTRUMENT.PXE.NL0010418810</stp>
        <stp>Desc</stp>
        <tr r="K241" s="1"/>
      </tp>
      <tp t="e">
        <v>#REF!</v>
        <stp/>
        <stp>0</stp>
        <stp>EUR.CM_INSTRUMENT.PXE.DE0001102341</stp>
        <stp>Desc</stp>
        <tr r="K188" s="1"/>
      </tp>
      <tp t="e">
        <v>#REF!</v>
        <stp/>
        <stp>0</stp>
        <stp>EUR.CM_INSTRUMENT.PXE.DE0001135085</stp>
        <stp>DateMaturity</stp>
        <tr r="E179" s="1"/>
      </tp>
      <tp t="e">
        <v>#REF!</v>
        <stp/>
        <stp>0</stp>
        <stp>EUR.CM_INSTRUMENT.PXE.FR0013154044</stp>
        <stp>Desc</stp>
        <tr r="K225" s="1"/>
      </tp>
      <tp t="e">
        <v>#REF!</v>
        <stp/>
        <stp>0</stp>
        <stp>EUR.CM_INSTRUMENT.PXE.IE00BV8C9418</stp>
        <stp>DateMaturity</stp>
        <tr r="E270" s="1"/>
      </tp>
      <tp t="e">
        <v>#REF!</v>
        <stp/>
        <stp>0</stp>
        <stp>EUR.CM_INSTRUMENT.PXE.ES00000123X3</stp>
        <stp>DateLastMaturity</stp>
        <tr r="BB119" s="1"/>
        <tr r="AG119" s="1"/>
        <tr r="AU119" s="1"/>
        <tr r="BI119" s="1"/>
      </tp>
      <tp t="e">
        <v>#REF!</v>
        <stp/>
        <stp>0</stp>
        <stp>EUR.CM_INSTRUMENT.PXE.IE00B60Z6194</stp>
        <stp>DateMaturity</stp>
        <tr r="E265" s="1"/>
      </tp>
      <tp t="e">
        <v>#REF!</v>
        <stp/>
        <stp>0</stp>
        <stp>EUR.CM_INSTRUMENT.BONDVISION.PTOTEMOE0027</stp>
        <stp>DateSettl</stp>
        <tr r="J250" s="1"/>
      </tp>
      <tp t="e">
        <v>#REF!</v>
        <stp/>
        <stp>0</stp>
        <stp>EUR.CM_INSTRUMENT.BONDVISION.PTOTEYOE0007</stp>
        <stp>DateSettl</stp>
        <tr r="J252" s="1"/>
      </tp>
      <tp t="e">
        <v>#REF!</v>
        <stp/>
        <stp>0</stp>
        <stp>EUR.CM_INSTRUMENT.BONDVISION.PTOTE5OE0007</stp>
        <stp>DateSettl</stp>
        <tr r="J259" s="1"/>
      </tp>
    </main>
    <main first="bloomberg.rtd">
      <tp t="s">
        <v>WR</v>
        <stp/>
        <stp>##V3_BDPV12</stp>
        <stp>IT0004907843 Corp</stp>
        <stp>RTG_MOODY</stp>
        <stp>[Mkt&amp;Position.xlsm]MARKET!R19C43</stp>
        <tr r="AQ19" s="1"/>
      </tp>
    </main>
    <main first="marketviewexcelplugin.mkvxp">
      <tp t="e">
        <v>#REF!</v>
        <stp/>
        <stp>0</stp>
        <stp>EUR.CM_INSTRUMENT.PXE.IE00BJ38CQ36</stp>
        <stp>DateFirstSettlement</stp>
        <tr r="H266" s="1"/>
      </tp>
    </main>
    <main first="bloomberg.rtd">
      <tp t="s">
        <v>Baa2u *-</v>
        <stp/>
        <stp>##V3_BDPV12</stp>
        <stp>IT0004848831 Corp</stp>
        <stp>RTG_MOODY</stp>
        <stp>[Mkt&amp;Position.xlsm]MARKET!R53C43</stp>
        <tr r="AQ53" s="1"/>
      </tp>
      <tp t="s">
        <v>Baa2u *-</v>
        <stp/>
        <stp>##V3_BDPV12</stp>
        <stp>IT0005250946 Corp</stp>
        <stp>RTG_MOODY</stp>
        <stp>[Mkt&amp;Position.xlsm]MARKET!R36C43</stp>
        <tr r="AQ36" s="1"/>
      </tp>
      <tp t="s">
        <v>Baa2u *-</v>
        <stp/>
        <stp>##V3_BDPV12</stp>
        <stp>IT0004356843 Corp</stp>
        <stp>RTG_MOODY</stp>
        <stp>[Mkt&amp;Position.xlsm]MARKET!R57C43</stp>
        <tr r="AQ57" s="1"/>
      </tp>
      <tp t="s">
        <v>Baa2u *-</v>
        <stp/>
        <stp>##V3_BDPV12</stp>
        <stp>IT0005325946 Corp</stp>
        <stp>RTG_MOODY</stp>
        <stp>[Mkt&amp;Position.xlsm]MARKET!R55C43</stp>
        <tr r="AQ55" s="1"/>
      </tp>
      <tp t="s">
        <v>Baa2u *-</v>
        <stp/>
        <stp>##V3_BDPV12</stp>
        <stp>IT0005217929 Corp</stp>
        <stp>RTG_MOODY</stp>
        <stp>[Mkt&amp;Position.xlsm]MARKET!R31C43</stp>
        <tr r="AQ31" s="1"/>
      </tp>
      <tp t="s">
        <v>Baa2u *-</v>
        <stp/>
        <stp>##V3_BDPV12</stp>
        <stp>IT0005177909 Corp</stp>
        <stp>RTG_MOODY</stp>
        <stp>[Mkt&amp;Position.xlsm]MARKET!R85C43</stp>
        <tr r="AQ85" s="1"/>
      </tp>
    </main>
    <main first="marketviewexcelplugin.mkvxp">
      <tp t="e">
        <v>#REF!</v>
        <stp/>
        <stp>0</stp>
        <stp>EUR.CM_INSTRUMENT.BONDVISION.DE0001102309</stp>
        <stp>DateSettl</stp>
        <tr r="J166" s="1"/>
      </tp>
      <tp t="e">
        <v>#REF!</v>
        <stp/>
        <stp>0</stp>
        <stp>EUR.CM_INSTRUMENT.BONDVISION.ES00000128B8</stp>
        <stp>DateSettl</stp>
        <tr r="J115" s="1"/>
      </tp>
      <tp t="e">
        <v>#REF!</v>
        <stp/>
        <stp>0</stp>
        <stp>EUR.CM_INSTRUMENT.BONDVISION.ES00000128P8</stp>
        <stp>DateSettl</stp>
        <tr r="J129" s="1"/>
      </tp>
      <tp t="e">
        <v>#REF!</v>
        <stp/>
        <stp>0</stp>
        <stp>EUR.CM_INSTRUMENT.BONDVISION.ES0000011868</stp>
        <stp>DateSettl</stp>
        <tr r="J133" s="1"/>
      </tp>
      <tp t="e">
        <v>#REF!</v>
        <stp/>
        <stp>0</stp>
        <stp>EUR.CM_INSTRUMENT.BONDVISION.GR0133006198</stp>
        <stp>DateSettl</stp>
        <tr r="J318" s="1"/>
      </tp>
      <tp t="e">
        <v>#REF!</v>
        <stp/>
        <stp>0</stp>
        <stp>EUR.CM_INSTRUMENT.BONDVISION.GR0138007738</stp>
        <stp>DateSettl</stp>
        <tr r="J325" s="1"/>
      </tp>
      <tp t="e">
        <v>#REF!</v>
        <stp/>
        <stp>0</stp>
        <stp>EUR.CM_INSTRUMENT.BONDVISION.IT0005009839</stp>
        <stp>DateSettl</stp>
        <tr r="J95" s="1"/>
      </tp>
      <tp t="e">
        <v>#REF!</v>
        <stp/>
        <stp>0</stp>
        <stp>EUR.CM_INSTRUMENT.BONDVISION.GR0138014809</stp>
        <stp>DateSettl</stp>
        <tr r="J332" s="1"/>
      </tp>
      <tp t="e">
        <v>#REF!</v>
        <stp/>
        <stp>0</stp>
        <stp>EUR.CM_INSTRUMENT.BONDVISION.IT0005218968</stp>
        <stp>DateSettl</stp>
        <tr r="J100" s="1"/>
      </tp>
      <tp t="e">
        <v>#REF!</v>
        <stp/>
        <stp>0</stp>
        <stp>EUR.CM_INSTRUMENT.BONDVISION.IT0005106049</stp>
        <stp>DateSettl</stp>
        <tr r="J18" s="1"/>
      </tp>
      <tp t="e">
        <v>#REF!</v>
        <stp/>
        <stp>0</stp>
        <stp>EUR.CM_INSTRUMENT.BONDVISION.FR0000189151</stp>
        <stp>DateSettl</stp>
        <tr r="J194" s="1"/>
      </tp>
      <tp t="e">
        <v>#REF!</v>
        <stp/>
        <stp>0</stp>
        <stp>EUR.CM_INSTRUMENT.BONDVISION.IT0005285041</stp>
        <stp>DateSettl</stp>
        <tr r="J38" s="1"/>
      </tp>
      <tp t="e">
        <v>#REF!</v>
        <stp/>
        <stp>0</stp>
        <stp>EUR.CM_INSTRUMENT.BONDVISION.IT0004594930</stp>
        <stp>DateSettl</stp>
        <tr r="J37" s="1"/>
      </tp>
      <tp t="e">
        <v>#REF!</v>
        <stp/>
        <stp>0</stp>
        <stp>EUR.PRICERISK.PXE.FBONM8</stp>
        <stp>CTDIsin</stp>
        <tr r="K8" s="1"/>
        <tr r="A8" s="1"/>
      </tp>
    </main>
    <main first="bloomberg.rtd">
      <tp>
        <v>2.5</v>
        <stp/>
        <stp>##V3_BDPV12</stp>
        <stp>IT0005045270 Corp</stp>
        <stp>CPN</stp>
        <stp>[Mkt&amp;Position.xlsm]CCT!R39C6</stp>
        <tr r="F39" s="5"/>
      </tp>
    </main>
    <main first="marketviewexcelplugin.mkvxp">
      <tp t="e">
        <v>#REF!</v>
        <stp/>
        <stp>0</stp>
        <stp>EUR.CM_INSTRUMENT.PXE.AT0000A105W3</stp>
        <stp>DateMaturity</stp>
        <tr r="E281" s="1"/>
      </tp>
      <tp t="e">
        <v>#REF!</v>
        <stp/>
        <stp>0</stp>
        <stp>EUR.CM_INSTRUMENT.PXE.ES00000127G9</stp>
        <stp>DateLastMaturity</stp>
        <tr r="AU125" s="1"/>
        <tr r="BI125" s="1"/>
        <tr r="BB125" s="1"/>
        <tr r="AG125" s="1"/>
      </tp>
      <tp t="e">
        <v>#REF!</v>
        <stp/>
        <stp>0</stp>
        <stp>EUR.CM_INSTRUMENT.PXE.AT0000A08968</stp>
        <stp>DateLastMaturity</stp>
        <tr r="BB274" s="1"/>
        <tr r="AG274" s="1"/>
      </tp>
      <tp t="e">
        <v>#REF!</v>
        <stp/>
        <stp>0</stp>
        <stp>EUR.CM_INSTRUMENT.PXE.ES00000121G2</stp>
        <stp>DateLastMaturity</stp>
        <tr r="AG120" s="1"/>
        <tr r="BI120" s="1"/>
        <tr r="BB120" s="1"/>
        <tr r="AU120" s="1"/>
      </tp>
      <tp t="e">
        <v>#REF!</v>
        <stp/>
        <stp>0</stp>
        <stp>EUR.CM_INSTRUMENT.PXE.AT0000A04967</stp>
        <stp>DateLastMaturity</stp>
        <tr r="AG288" s="1"/>
        <tr r="BB288" s="1"/>
      </tp>
      <tp t="e">
        <v>#REF!</v>
        <stp/>
        <stp>0</stp>
        <stp>EUR.CM_INSTRUMENT.BONDVISION.AT0000A0VRF9</stp>
        <stp>DateSettl</stp>
        <tr r="J275" s="1"/>
      </tp>
      <tp t="e">
        <v>#REF!</v>
        <stp/>
        <stp>0</stp>
        <stp>EUR.CM_INSTRUMENT.BONDVISION.AT0000A0U299</stp>
        <stp>DateSettl</stp>
        <tr r="J291" s="1"/>
      </tp>
      <tp t="e">
        <v>#REF!</v>
        <stp/>
        <stp>0</stp>
        <stp>EUR.CM_INSTRUMENT.PXE.BE0000335449</stp>
        <stp>DateFirstSettlement</stp>
        <tr r="H305" s="1"/>
      </tp>
      <tp t="e">
        <v>#REF!</v>
        <stp/>
        <stp>0</stp>
        <stp>EUR.CM_INSTRUMENT.PXE.BE0000338476</stp>
        <stp>DateFirstSettlement</stp>
        <tr r="H311" s="1"/>
      </tp>
      <tp t="e">
        <v>#REF!</v>
        <stp/>
        <stp>0</stp>
        <stp>EUR.CM_INSTRUMENT.PXE.NL0009446418</stp>
        <stp>DateFirstSettlement</stp>
        <tr r="H247" s="1"/>
      </tp>
      <tp t="e">
        <v>#REF!</v>
        <stp/>
        <stp>0</stp>
        <stp>EUR.CM_INSTRUMENT.PXE.BE0000337460</stp>
        <stp>DateFirstSettlement</stp>
        <tr r="H303" s="1"/>
      </tp>
      <tp t="e">
        <v>#REF!</v>
        <stp/>
        <stp>0</stp>
        <stp>EUR.CM_INSTRUMENT.PXE.BE0000332412</stp>
        <stp>DateFirstSettlement</stp>
        <tr r="H300" s="1"/>
      </tp>
      <tp t="e">
        <v>#REF!</v>
        <stp/>
        <stp>0</stp>
        <stp>EUR.CM_INSTRUMENT.PXE.BE0000331406</stp>
        <stp>DateFirstSettlement</stp>
        <tr r="H310" s="1"/>
      </tp>
      <tp t="e">
        <v>#REF!</v>
        <stp/>
        <stp>0</stp>
        <stp>EUR.CM_INSTRUMENT.PXE.BE0000334434</stp>
        <stp>DateFirstSettlement</stp>
        <tr r="H301" s="1"/>
      </tp>
      <tp t="e">
        <v>#REF!</v>
        <stp/>
        <stp>0</stp>
        <stp>EUR.CM_INSTRUMENT.PXE.NL0009712470</stp>
        <stp>DateFirstSettlement</stp>
        <tr r="H237" s="1"/>
      </tp>
      <tp t="e">
        <v>#REF!</v>
        <stp/>
        <stp>0</stp>
        <stp>EUR.CM_INSTRUMENT.PXE.BE0000333428</stp>
        <stp>DateFirstSettlement</stp>
        <tr r="H307" s="1"/>
      </tp>
    </main>
    <main first="marketviewexcelplugin.mkvxp">
      <tp t="e">
        <v>#REF!</v>
        <stp/>
        <stp>0</stp>
        <stp>EUR.CM_INSTRUMENT.BONDVISION.AT0000A1K9C8</stp>
        <stp>DateSettl</stp>
        <tr r="J285" s="1"/>
      </tp>
    </main>
    <main first="marketviewexcelplugin.mkvxp">
      <tp t="e">
        <v>#REF!</v>
        <stp/>
        <stp>0</stp>
        <stp>EUR.CM_INSTRUMENT.BONDVISION.DE0001102408</stp>
        <stp>DateSettl</stp>
        <tr r="J176" s="1"/>
      </tp>
      <tp t="e">
        <v>#REF!</v>
        <stp/>
        <stp>0</stp>
        <stp>EUR.CM_INSTRUMENT.BONDVISION.DE0001102358</stp>
        <stp>DateSettl</stp>
        <tr r="J171" s="1"/>
      </tp>
      <tp t="e">
        <v>#REF!</v>
        <stp/>
        <stp>0</stp>
        <stp>EUR.CM_INSTRUMENT.BONDVISION.ES0000012B39</stp>
        <stp>DateSettl</stp>
        <tr r="J131" s="1"/>
      </tp>
      <tp t="e">
        <v>#REF!</v>
        <stp/>
        <stp>0</stp>
        <stp>EUR.CM_INSTRUMENT.BONDVISION.ES0000012A89</stp>
        <stp>DateSettl</stp>
        <tr r="J130" s="1"/>
      </tp>
      <tp t="e">
        <v>#REF!</v>
        <stp/>
        <stp>0</stp>
        <stp>EUR.CM_INSTRUMENT.BONDVISION.GR0128012698</stp>
        <stp>DateSettl</stp>
        <tr r="J315" s="1"/>
      </tp>
      <tp t="e">
        <v>#REF!</v>
        <stp/>
        <stp>0</stp>
        <stp>EUR.CM_INSTRUMENT.BONDVISION.ES00000123B9</stp>
        <stp>DateSettl</stp>
        <tr r="J114" s="1"/>
      </tp>
      <tp t="e">
        <v>#REF!</v>
        <stp/>
        <stp>0</stp>
        <stp>EUR.CM_INSTRUMENT.BONDVISION.ES00000123U9</stp>
        <stp>DateSettl</stp>
        <tr r="J118" s="1"/>
      </tp>
      <tp t="e">
        <v>#REF!</v>
        <stp/>
        <stp>0</stp>
        <stp>EUR.CM_INSTRUMENT.BONDVISION.ES00000127G9</stp>
        <stp>DateSettl</stp>
        <tr r="J125" s="1"/>
      </tp>
      <tp t="e">
        <v>#REF!</v>
        <stp/>
        <stp>0</stp>
        <stp>EUR.CM_INSTRUMENT.BONDVISION.ES00000127Z9</stp>
        <stp>DateSettl</stp>
        <tr r="J126" s="1"/>
      </tp>
      <tp t="e">
        <v>#REF!</v>
        <stp/>
        <stp>0</stp>
        <stp>EUR.CM_INSTRUMENT.BONDVISION.IT0004489610</stp>
        <stp>DateSettl</stp>
        <tr r="J30" s="1"/>
      </tp>
      <tp t="e">
        <v>#REF!</v>
        <stp/>
        <stp>0</stp>
        <stp>EUR.CM_INSTRUMENT.BONDVISION.IT0005217929</stp>
        <stp>DateSettl</stp>
        <tr r="J31" s="1"/>
      </tp>
      <tp t="e">
        <v>#REF!</v>
        <stp/>
        <stp>0</stp>
        <stp>EUR.CM_INSTRUMENT.BONDVISION.IT0005107708</stp>
        <stp>DateSettl</stp>
        <tr r="J35" s="1"/>
      </tp>
      <tp t="e">
        <v>#REF!</v>
        <stp/>
        <stp>0</stp>
        <stp>EUR.CM_INSTRUMENT.BONDVISION.IT0004716319</stp>
        <stp>DateSettl</stp>
        <tr r="J93" s="1"/>
      </tp>
      <tp t="e">
        <v>#REF!</v>
        <stp/>
        <stp>0</stp>
        <stp>EUR.CM_INSTRUMENT.BONDVISION.GR0138009759</stp>
        <stp>DateSettl</stp>
        <tr r="J327" s="1"/>
      </tp>
      <tp t="e">
        <v>#REF!</v>
        <stp/>
        <stp>0</stp>
        <stp>EUR.CM_INSTRUMENT.BONDVISION.AT0000A08968</stp>
        <stp>DateSettl</stp>
        <tr r="J274" s="1"/>
      </tp>
    </main>
    <main first="bloomberg.rtd">
      <tp>
        <v>0.67900000000000005</v>
        <stp/>
        <stp>##V3_BDPV12</stp>
        <stp>IT0005311508 Corp</stp>
        <stp>CPN</stp>
        <stp>[Mkt&amp;Position.xlsm]CCT!R15C6</stp>
        <tr r="F15" s="5"/>
      </tp>
      <tp>
        <v>0.25</v>
        <stp/>
        <stp>##V3_BDPV12</stp>
        <stp>IT0005106049 Corp</stp>
        <stp>CPN</stp>
        <stp>[Mkt&amp;Position.xlsm]CCT!R25C6</stp>
        <tr r="F25" s="5"/>
      </tp>
      <tp>
        <v>0.42899999999999999</v>
        <stp/>
        <stp>##V3_BDPV12</stp>
        <stp>IT0005185456 Corp</stp>
        <stp>CPN</stp>
        <stp>[Mkt&amp;Position.xlsm]CCT!R12C6</stp>
        <tr r="F12" s="5"/>
      </tp>
    </main>
    <main first="marketviewexcelplugin.mkvxp">
      <tp t="e">
        <v>#REF!</v>
        <stp/>
        <stp>0</stp>
        <stp>EUR.CM_INSTRUMENT.PXE.DE0001135473</stp>
        <stp>DateFirstSettlement</stp>
        <tr r="H163" s="1"/>
      </tp>
      <tp t="e">
        <v>#REF!</v>
        <stp/>
        <stp>0</stp>
        <stp>EUR.CM_INSTRUMENT.PXE.DE0001135465</stp>
        <stp>DateFirstSettlement</stp>
        <tr r="H162" s="1"/>
      </tp>
      <tp t="e">
        <v>#REF!</v>
        <stp/>
        <stp>0</stp>
        <stp>EUR.CM_INSTRUMENT.PXE.DE0001135457</stp>
        <stp>DateFirstSettlement</stp>
        <tr r="H161" s="1"/>
      </tp>
      <tp t="e">
        <v>#REF!</v>
        <stp/>
        <stp>0</stp>
        <stp>EUR.CM_INSTRUMENT.PXE.DE0001135440</stp>
        <stp>DateFirstSettlement</stp>
        <tr r="H160" s="1"/>
      </tp>
      <tp t="e">
        <v>#REF!</v>
        <stp/>
        <stp>0</stp>
        <stp>EUR.CM_INSTRUMENT.PXE.DE0001135432</stp>
        <stp>DateFirstSettlement</stp>
        <tr r="H186" s="1"/>
      </tp>
      <tp t="e">
        <v>#REF!</v>
        <stp/>
        <stp>0</stp>
        <stp>EUR.CM_INSTRUMENT.PXE.DE0001135424</stp>
        <stp>DateFirstSettlement</stp>
        <tr r="H159" s="1"/>
      </tp>
      <tp t="e">
        <v>#REF!</v>
        <stp/>
        <stp>0</stp>
        <stp>EUR.CM_INSTRUMENT.PXE.DE0001135416</stp>
        <stp>DateFirstSettlement</stp>
        <tr r="H157" s="1"/>
      </tp>
      <tp t="e">
        <v>#REF!</v>
        <stp/>
        <stp>0</stp>
        <stp>EUR.CM_INSTRUMENT.PXE.DE0001135408</stp>
        <stp>DateFirstSettlement</stp>
        <tr r="H156" s="1"/>
      </tp>
      <tp t="e">
        <v>#REF!</v>
        <stp/>
        <stp>0</stp>
        <stp>EUR.CM_INSTRUMENT.PXE.DE0001102408</stp>
        <stp>DateFirstSettlement</stp>
        <tr r="H176" s="1"/>
      </tp>
    </main>
    <main first="marketviewexcelplugin.mkvxp">
      <tp t="e">
        <v>#REF!</v>
        <stp/>
        <stp>0</stp>
        <stp>EUR.CM_INSTRUMENT.PXE.DE0001135499</stp>
        <stp>DateFirstSettlement</stp>
        <tr r="H165" s="1"/>
      </tp>
      <tp t="e">
        <v>#REF!</v>
        <stp/>
        <stp>0</stp>
        <stp>EUR.CM_INSTRUMENT.PXE.DE0001135481</stp>
        <stp>DateFirstSettlement</stp>
        <tr r="H187" s="1"/>
      </tp>
      <tp t="e">
        <v>#REF!</v>
        <stp/>
        <stp>0</stp>
        <stp>EUR.CM_INSTRUMENT.BONDVISION.BE0000291972</stp>
        <stp>DateSettl</stp>
        <tr r="J304" s="1"/>
      </tp>
      <tp t="e">
        <v>#REF!</v>
        <stp/>
        <stp>0</stp>
        <stp>EUR.CM_INSTRUMENT.BONDVISION.FR0012634558</stp>
        <stp>DateSettl</stp>
        <tr r="J189" s="1"/>
      </tp>
      <tp t="e">
        <v>#REF!</v>
        <stp/>
        <stp>0</stp>
        <stp>EUR.CM_INSTRUMENT.BONDVISION.IT0004889033</stp>
        <stp>DateSettl</stp>
        <tr r="J77" s="1"/>
      </tp>
      <tp t="e">
        <v>#REF!</v>
        <stp/>
        <stp>0</stp>
        <stp>EUR.CM_INSTRUMENT.BONDVISION.DE0001135408</stp>
        <stp>DateSettl</stp>
        <tr r="J156" s="1"/>
      </tp>
      <tp t="e">
        <v>#REF!</v>
        <stp/>
        <stp>0</stp>
        <stp>EUR.CM_INSTRUMENT.BONDVISION.BE0000333428</stp>
        <stp>DateSettl</stp>
        <tr r="J307" s="1"/>
      </tp>
      <tp t="e">
        <v>#REF!</v>
        <stp/>
        <stp>0</stp>
        <stp>EUR.CM_INSTRUMENT.BONDVISION.DE0001135358</stp>
        <stp>DateSettl</stp>
        <tr r="J145" s="1"/>
      </tp>
      <tp t="e">
        <v>#REF!</v>
        <stp/>
        <stp>0</stp>
        <stp>EUR.CM_INSTRUMENT.BONDVISION.NL0010721999</stp>
        <stp>DateSettl</stp>
        <tr r="J248" s="1"/>
      </tp>
      <tp t="e">
        <v>#REF!</v>
        <stp/>
        <stp>0</stp>
        <stp>EUR.CM_INSTRUMENT.BONDVISION.IT0004922909</stp>
        <stp>DateSettl</stp>
        <tr r="J94" s="1"/>
      </tp>
      <tp t="e">
        <v>#REF!</v>
        <stp/>
        <stp>0</stp>
        <stp>EUR.CM_INSTRUMENT.BONDVISION.IE00BJ38CR43</stp>
        <stp>DateSettl</stp>
        <tr r="J271" s="1"/>
      </tp>
      <tp t="e">
        <v>#REF!</v>
        <stp/>
        <stp>0</stp>
        <stp>EUR.PRICERISK.PXE.FGBLM8</stp>
        <stp>CTDIsin</stp>
        <tr r="K4" s="1"/>
        <tr r="A4" s="1"/>
      </tp>
    </main>
    <main first="bloomberg.rtd">
      <tp>
        <v>3.75</v>
        <stp/>
        <stp>##V3_BDPV12</stp>
        <stp>IT0005001547 Corp</stp>
        <stp>CPN</stp>
        <stp>[Mkt&amp;Position.xlsm]CCT!R38C6</stp>
        <tr r="F38" s="5"/>
      </tp>
    </main>
    <main first="marketviewexcelplugin.mkvxp">
      <tp t="e">
        <v>#REF!</v>
        <stp/>
        <stp>0</stp>
        <stp>EUR.CM_INSTRUMENT.PXE.ES00000122E5</stp>
        <stp>DateLastMaturity</stp>
        <tr r="BI124" s="1"/>
        <tr r="AU124" s="1"/>
        <tr r="AG124" s="1"/>
        <tr r="BB124" s="1"/>
      </tp>
      <tp t="e">
        <v>#REF!</v>
        <stp/>
        <stp>0</stp>
        <stp>EUR.CM_INSTRUMENT.PXE.DE0001141752</stp>
        <stp>DateFirstSettlement</stp>
        <tr r="H164" s="1"/>
      </tp>
      <tp t="e">
        <v>#REF!</v>
        <stp/>
        <stp>0</stp>
        <stp>EUR.CM_INSTRUMENT.PXE.DE0001141729</stp>
        <stp>DateFirstSettlement</stp>
        <tr r="H158" s="1"/>
      </tp>
      <tp t="e">
        <v>#REF!</v>
        <stp/>
        <stp>0</stp>
        <stp>EUR.CM_INSTRUMENT.PXE.DE0001141711</stp>
        <stp>DateFirstSettlement</stp>
        <tr r="H155" s="1"/>
      </tp>
      <tp t="e">
        <v>#REF!</v>
        <stp/>
        <stp>0</stp>
        <stp>EUR.CM_INSTRUMENT.PXE.DE0001141703</stp>
        <stp>DateFirstSettlement</stp>
        <tr r="H152" s="1"/>
      </tp>
    </main>
    <main first="marketviewexcelplugin.mkvxp">
      <tp t="e">
        <v>#REF!</v>
        <stp/>
        <stp>0</stp>
        <stp>EUR.CM_INSTRUMENT.BONDVISION.BE0000335449</stp>
        <stp>DateSettl</stp>
        <tr r="J305" s="1"/>
      </tp>
      <tp t="e">
        <v>#REF!</v>
        <stp/>
        <stp>0</stp>
        <stp>EUR.CM_INSTRUMENT.BONDVISION.FR0012993103</stp>
        <stp>DateSettl</stp>
        <tr r="J222" s="1"/>
      </tp>
      <tp t="e">
        <v>#REF!</v>
        <stp/>
        <stp>0</stp>
        <stp>EUR.CM_INSTRUMENT.BONDVISION.BE0000321308</stp>
        <stp>DateSettl</stp>
        <tr r="J296" s="1"/>
      </tp>
      <tp t="e">
        <v>#REF!</v>
        <stp/>
        <stp>0</stp>
        <stp>EUR.CM_INSTRUMENT.BONDVISION.IT0005139099</stp>
        <stp>DateSettl</stp>
        <tr r="J21" s="1"/>
      </tp>
      <tp t="e">
        <v>#REF!</v>
        <stp/>
        <stp>0</stp>
        <stp>EUR.CM_INSTRUMENT.BONDVISION.DE0001135499</stp>
        <stp>DateSettl</stp>
        <tr r="J165" s="1"/>
      </tp>
      <tp t="e">
        <v>#REF!</v>
        <stp/>
        <stp>0</stp>
        <stp>EUR.CM_INSTRUMENT.BONDVISION.DE0001135069</stp>
        <stp>DateSettl</stp>
        <tr r="J178" s="1"/>
      </tp>
      <tp t="e">
        <v>#REF!</v>
        <stp/>
        <stp>0</stp>
        <stp>EUR.CM_INSTRUMENT.BONDVISION.NL0011220108</stp>
        <stp>DateSettl</stp>
        <tr r="J243" s="1"/>
      </tp>
      <tp t="e">
        <v>#REF!</v>
        <stp/>
        <stp>0</stp>
        <stp>EUR.CM_INSTRUMENT.BONDVISION.IT0004536949</stp>
        <stp>DateSettl</stp>
        <tr r="J34" s="1"/>
      </tp>
      <tp t="e">
        <v>#REF!</v>
        <stp/>
        <stp>0</stp>
        <stp>EUR.CM_INSTRUMENT.BONDVISION.BE0000328378</stp>
        <stp>DateSettl</stp>
        <tr r="J299" s="1"/>
      </tp>
      <tp t="e">
        <v>#REF!</v>
        <stp/>
        <stp>0</stp>
        <stp>EUR.CM_INSTRUMENT.BONDVISION.IT0004923998</stp>
        <stp>DateSettl</stp>
        <tr r="J89" s="1"/>
      </tp>
      <tp t="e">
        <v>#REF!</v>
        <stp/>
        <stp>0</stp>
        <stp>EUR.CM_INSTRUMENT.BONDVISION.IT0004532559</stp>
        <stp>DateSettl</stp>
        <tr r="J88" s="1"/>
      </tp>
      <tp t="e">
        <v>#REF!</v>
        <stp/>
        <stp>0</stp>
        <stp>EUR.PRICERISK.PXE.FGBMM8</stp>
        <stp>CTDIsin</stp>
        <tr r="K3" s="1"/>
      </tp>
      <tp t="e">
        <v>#REF!</v>
        <stp/>
        <stp>0</stp>
        <stp>EUR.CM_INSTRUMENT.PXE.AT0000A185T1</stp>
        <stp>DateMaturity</stp>
        <tr r="E282" s="1"/>
      </tp>
      <tp t="e">
        <v>#REF!</v>
        <stp/>
        <stp>0</stp>
        <stp>EUR.CM_INSTRUMENT.PXE.AT0000A001X2</stp>
        <stp>Desc</stp>
        <tr r="K278" s="1"/>
      </tp>
      <tp t="e">
        <v>#REF!</v>
        <stp/>
        <stp>0</stp>
        <stp>EUR.CM_INSTRUMENT.PXE.AT0000A0U3T4</stp>
        <stp>DateMaturity</stp>
        <tr r="E280" s="1"/>
      </tp>
      <tp t="e">
        <v>#REF!</v>
        <stp/>
        <stp>0</stp>
        <stp>EUR.CM_INSTRUMENT.PXE.ES00000122D7</stp>
        <stp>DateLastMaturity</stp>
        <tr r="AU111" s="1"/>
        <tr r="AG111" s="1"/>
        <tr r="BB111" s="1"/>
        <tr r="BI111" s="1"/>
      </tp>
      <tp t="e">
        <v>#REF!</v>
        <stp/>
        <stp>0</stp>
        <stp>EUR.CM_INSTRUMENT.PXE.ES00000127D6</stp>
        <stp>DateLastMaturity</stp>
        <tr r="BB103" s="1"/>
        <tr r="AU103" s="1"/>
        <tr r="BI103" s="1"/>
        <tr r="AG103" s="1"/>
      </tp>
    </main>
    <main first="marketviewexcelplugin.mkvxp">
      <tp t="e">
        <v>#REF!</v>
        <stp/>
        <stp>0</stp>
        <stp>EUR.CM_INSTRUMENT.PXE.DE0001141679</stp>
        <stp>DateFirstSettlement</stp>
        <tr r="H146" s="1"/>
      </tp>
      <tp t="e">
        <v>#REF!</v>
        <stp/>
        <stp>0</stp>
        <stp>EUR.CM_INSTRUMENT.PXE.DE0001141661</stp>
        <stp>DateFirstSettlement</stp>
        <tr r="H143" s="1"/>
      </tp>
      <tp t="e">
        <v>#REF!</v>
        <stp/>
        <stp>0</stp>
        <stp>EUR.CM_INSTRUMENT.PXE.DE0001141653</stp>
        <stp>DateFirstSettlement</stp>
        <tr r="H142" s="1"/>
      </tp>
      <tp t="e">
        <v>#REF!</v>
        <stp/>
        <stp>0</stp>
        <stp>EUR.CM_INSTRUMENT.PXE.DE0001104644</stp>
        <stp>DateFirstSettlement</stp>
        <tr r="H144" s="1"/>
      </tp>
    </main>
    <main first="marketviewexcelplugin.mkvxp">
      <tp t="e">
        <v>#REF!</v>
        <stp/>
        <stp>0</stp>
        <stp>EUR.CM_INSTRUMENT.PXE.DE0001104693</stp>
        <stp>DateFirstSettlement</stp>
        <tr r="H153" s="1"/>
      </tp>
      <tp t="e">
        <v>#REF!</v>
        <stp/>
        <stp>0</stp>
        <stp>EUR.CM_INSTRUMENT.PXE.DE0001141695</stp>
        <stp>DateFirstSettlement</stp>
        <tr r="H149" s="1"/>
      </tp>
      <tp t="e">
        <v>#REF!</v>
        <stp/>
        <stp>0</stp>
        <stp>EUR.CM_INSTRUMENT.PXE.DE0001104685</stp>
        <stp>DateFirstSettlement</stp>
        <tr r="H150" s="1"/>
      </tp>
      <tp t="e">
        <v>#REF!</v>
        <stp/>
        <stp>0</stp>
        <stp>EUR.CM_INSTRUMENT.PXE.DE0001141687</stp>
        <stp>DateFirstSettlement</stp>
        <tr r="H148" s="1"/>
      </tp>
      <tp t="e">
        <v>#REF!</v>
        <stp/>
        <stp>0</stp>
        <stp>EUR.CM_INSTRUMENT.PXE.IE00B60Z6194</stp>
        <stp>DateFirstSettlement</stp>
        <tr r="H265" s="1"/>
      </tp>
      <tp t="e">
        <v>#REF!</v>
        <stp/>
        <stp>0</stp>
        <stp>EUR.CM_INSTRUMENT.BONDVISION.AT0000386115</stp>
        <stp>DateSettl</stp>
        <tr r="J277" s="1"/>
      </tp>
      <tp t="e">
        <v>#REF!</v>
        <stp/>
        <stp>0</stp>
        <stp>EUR.CM_INSTRUMENT.BONDVISION.DE0001141679</stp>
        <stp>DateSettl</stp>
        <tr r="J146" s="1"/>
      </tp>
      <tp t="e">
        <v>#REF!</v>
        <stp/>
        <stp>0</stp>
        <stp>EUR.CM_INSTRUMENT.BONDVISION.DE0001141729</stp>
        <stp>DateSettl</stp>
        <tr r="J158" s="1"/>
      </tp>
      <tp t="e">
        <v>#REF!</v>
        <stp/>
        <stp>0</stp>
        <stp>EUR.CM_INSTRUMENT.BONDVISION.FR0013154028</stp>
        <stp>DateSettl</stp>
        <tr r="J231" s="1"/>
      </tp>
      <tp t="e">
        <v>#REF!</v>
        <stp/>
        <stp>0</stp>
        <stp>EUR.CM_INSTRUMENT.BONDVISION.IT0004898034</stp>
        <stp>DateSettl</stp>
        <tr r="J56" s="1"/>
      </tp>
      <tp t="e">
        <v>#REF!</v>
        <stp/>
        <stp>0</stp>
        <stp>EUR.CM_INSTRUMENT.BONDVISION.FR0000187635</stp>
        <stp>DateSettl</stp>
        <tr r="J223" s="1"/>
      </tp>
      <tp t="e">
        <v>#REF!</v>
        <stp/>
        <stp>0</stp>
        <stp>EUR.CM_INSTRUMENT.BONDVISION.FR0011059088</stp>
        <stp>DateSettl</stp>
        <tr r="J203" s="1"/>
      </tp>
      <tp t="e">
        <v>#REF!</v>
        <stp/>
        <stp>0</stp>
        <stp>EUR.CM_INSTRUMENT.BONDVISION.IT0003644769</stp>
        <stp>DateSettl</stp>
        <tr r="J33" s="1"/>
      </tp>
      <tp t="e">
        <v>#REF!</v>
        <stp/>
        <stp>0</stp>
        <stp>EUR.CM_INSTRUMENT.BONDVISION.NL0009086115</stp>
        <stp>DateSettl</stp>
        <tr r="J234" s="1"/>
      </tp>
    </main>
    <main first="bloomberg.rtd">
      <tp>
        <v>4</v>
        <stp/>
        <stp>##V3_BDPV12</stp>
        <stp>IT0004594930 Corp</stp>
        <stp>CPN</stp>
        <stp>[Mkt&amp;Position.xlsm]CCT!R30C6</stp>
        <tr r="F30" s="5"/>
      </tp>
    </main>
    <main first="marketviewexcelplugin.mkvxp">
      <tp t="e">
        <v>#REF!</v>
        <stp/>
        <stp>0</stp>
        <stp>EUR.CM_INSTRUMENT.PXE.ES00000126C0</stp>
        <stp>DateLastMaturity</stp>
        <tr r="BI110" s="1"/>
        <tr r="AG110" s="1"/>
        <tr r="AU110" s="1"/>
        <tr r="BB110" s="1"/>
      </tp>
      <tp t="e">
        <v>#REF!</v>
        <stp/>
        <stp>0</stp>
        <stp>EUR.CM_INSTRUMENT.PXE.ES00000123C7</stp>
        <stp>DateLastMaturity</stp>
        <tr r="BB127" s="1"/>
        <tr r="AG127" s="1"/>
        <tr r="BI127" s="1"/>
        <tr r="AU127" s="1"/>
      </tp>
      <tp t="e">
        <v>#REF!</v>
        <stp/>
        <stp>0</stp>
        <stp>EUR.CM_INSTRUMENT.PXE.ES00000128C6</stp>
        <stp>DateLastMaturity</stp>
        <tr r="BI141" s="1"/>
        <tr r="BB141" s="1"/>
        <tr r="AU141" s="1"/>
        <tr r="AG141" s="1"/>
      </tp>
      <tp t="e">
        <v>#REF!</v>
        <stp/>
        <stp>0</stp>
        <stp>EUR.CM_INSTRUMENT.PXE.ES00000124C5</stp>
        <stp>DateLastMaturity</stp>
        <tr r="BI132" s="1"/>
        <tr r="BB132" s="1"/>
        <tr r="AU132" s="1"/>
        <tr r="AG132" s="1"/>
      </tp>
    </main>
    <main first="marketviewexcelplugin.mkvxp">
      <tp t="e">
        <v>#REF!</v>
        <stp/>
        <stp>0</stp>
        <stp>EUR.CM_INSTRUMENT.PXE.DE0001135176</stp>
        <stp>DateFirstSettlement</stp>
        <tr r="H181" s="1"/>
      </tp>
    </main>
    <main first="bloomberg.rtd">
      <tp>
        <v>159.35756933451583</v>
        <stp/>
        <stp>##V3_BDPV12</stp>
        <stp>IT0004848831 Corp@CBBT Corp</stp>
        <stp>Z_SPRD_MID</stp>
        <stp>[Mkt&amp;Position.xlsm]CCT!R34C10</stp>
        <tr r="J34" s="5"/>
      </tp>
    </main>
    <main first="marketviewexcelplugin.mkvxp">
      <tp t="e">
        <v>#REF!</v>
        <stp/>
        <stp>0</stp>
        <stp>EUR.CM_INSTRUMENT.PXE.DE0001135143</stp>
        <stp>DateFirstSettlement</stp>
        <tr r="H180" s="1"/>
      </tp>
      <tp t="e">
        <v>#REF!</v>
        <stp/>
        <stp>0</stp>
        <stp>EUR.CM_INSTRUMENT.BONDVISION.IE00B6089D15</stp>
        <stp>DateSettl</stp>
        <tr r="J263" s="1"/>
      </tp>
      <tp t="e">
        <v>#REF!</v>
        <stp/>
        <stp>0</stp>
        <stp>EUR.CM_INSTRUMENT.PXE.NL0010721999</stp>
        <stp>DateFirstSettlement</stp>
        <tr r="H248" s="1"/>
      </tp>
    </main>
    <main first="bloomberg.rtd">
      <tp>
        <v>169.15401477198685</v>
        <stp/>
        <stp>##V3_BDPV12</stp>
        <stp>IT0005218968 Corp@CBBT Corp</stp>
        <stp>Z_SPRD_MID</stp>
        <stp>[Mkt&amp;Position.xlsm]CCT!R13C10</stp>
        <tr r="J13" s="5"/>
      </tp>
    </main>
    <main first="marketviewexcelplugin.mkvxp">
      <tp t="e">
        <v>#REF!</v>
        <stp/>
        <stp>0</stp>
        <stp>EUR.CM_INSTRUMENT.PXE.IE0034074488</stp>
        <stp>DateFirstSettlement</stp>
        <tr r="H264" s="1"/>
      </tp>
      <tp t="e">
        <v>#REF!</v>
        <stp/>
        <stp>0</stp>
        <stp>EUR.CM_INSTRUMENT.BONDVISION.AT0000383864</stp>
        <stp>DateSettl</stp>
        <tr r="J286" s="1"/>
      </tp>
      <tp t="e">
        <v>#REF!</v>
        <stp/>
        <stp>0</stp>
        <stp>EUR.CM_INSTRUMENT.BONDVISION.FR0011394345</stp>
        <stp>DateSettl</stp>
        <tr r="J191" s="1"/>
      </tp>
      <tp t="e">
        <v>#REF!</v>
        <stp/>
        <stp>0</stp>
        <stp>EUR.CM_INSTRUMENT.BONDVISION.IT0004695075</stp>
        <stp>DateSettl</stp>
        <tr r="J44" s="1"/>
      </tp>
      <tp t="e">
        <v>#REF!</v>
        <stp/>
        <stp>0</stp>
        <stp>EUR.CM_INSTRUMENT.BONDVISION.IT0001444378</stp>
        <stp>DateSettl</stp>
        <tr r="J80" s="1"/>
      </tp>
      <tp t="e">
        <v>#REF!</v>
        <stp/>
        <stp>0</stp>
        <stp>EUR.CM_INSTRUMENT.BONDVISION.NL0009446418</stp>
        <stp>DateSettl</stp>
        <tr r="J247" s="1"/>
      </tp>
    </main>
    <main first="bloomberg.rtd">
      <tp>
        <v>4.5</v>
        <stp/>
        <stp>##V3_BDPV12</stp>
        <stp>IT0004898034 Corp</stp>
        <stp>CPN</stp>
        <stp>[Mkt&amp;Position.xlsm]CCT!R35C6</stp>
        <tr r="F35" s="5"/>
      </tp>
    </main>
    <main first="marketviewexcelplugin.mkvxp">
      <tp t="e">
        <v>#REF!</v>
        <stp/>
        <stp>0</stp>
        <stp>EUR.CM_INSTRUMENT.PXE.ES00000123B9</stp>
        <stp>DateLastMaturity</stp>
        <tr r="AG114" s="1"/>
        <tr r="BI114" s="1"/>
        <tr r="BB114" s="1"/>
        <tr r="AU114" s="1"/>
      </tp>
      <tp t="e">
        <v>#REF!</v>
        <stp/>
        <stp>0</stp>
        <stp>EUR.CM_INSTRUMENT.PXE.ES00000128B8</stp>
        <stp>DateLastMaturity</stp>
        <tr r="AU115" s="1"/>
        <tr r="AG115" s="1"/>
        <tr r="BI115" s="1"/>
        <tr r="BB115" s="1"/>
      </tp>
      <tp t="e">
        <v>#REF!</v>
        <stp/>
        <stp>0</stp>
        <stp>EUR.CM_INSTRUMENT.PXE.ES00000126B2</stp>
        <stp>DateLastMaturity</stp>
        <tr r="BI122" s="1"/>
        <tr r="BB122" s="1"/>
        <tr r="AU122" s="1"/>
        <tr r="AG122" s="1"/>
      </tp>
      <tp t="e">
        <v>#REF!</v>
        <stp/>
        <stp>0</stp>
        <stp>EUR.CM_INSTRUMENT.PXE.ES00000124B7</stp>
        <stp>DateLastMaturity</stp>
        <tr r="BI105" s="1"/>
        <tr r="AG105" s="1"/>
        <tr r="AU105" s="1"/>
        <tr r="BB105" s="1"/>
      </tp>
      <tp t="e">
        <v>#REF!</v>
        <stp/>
        <stp>0</stp>
        <stp>EUR.CM_INSTRUMENT.PXE.DE0001135069</stp>
        <stp>DateFirstSettlement</stp>
        <tr r="H178" s="1"/>
      </tp>
      <tp t="e">
        <v>#REF!</v>
        <stp/>
        <stp>0</stp>
        <stp>EUR.CM_INSTRUMENT.PXE.BE0000308172</stp>
        <stp>DateFirstSettlement</stp>
        <tr r="H297" s="1"/>
      </tp>
      <tp t="e">
        <v>#REF!</v>
        <stp/>
        <stp>0</stp>
        <stp>EUR.CM_INSTRUMENT.PXE.DE0001135044</stp>
        <stp>DateFirstSettlement</stp>
        <tr r="H177" s="1"/>
      </tp>
      <tp t="e">
        <v>#REF!</v>
        <stp/>
        <stp>0</stp>
        <stp>EUR.CM_INSTRUMENT.PXE.NL0010418810</stp>
        <stp>DateFirstSettlement</stp>
        <tr r="H241" s="1"/>
      </tp>
      <tp t="e">
        <v>#REF!</v>
        <stp/>
        <stp>0</stp>
        <stp>EUR.CM_INSTRUMENT.PXE.BE0000304130</stp>
        <stp>DateFirstSettlement</stp>
        <tr r="H308" s="1"/>
      </tp>
      <tp t="e">
        <v>#REF!</v>
        <stp/>
        <stp>0</stp>
        <stp>EUR.CM_INSTRUMENT.PXE.NL0009086115</stp>
        <stp>DateFirstSettlement</stp>
        <tr r="H234" s="1"/>
      </tp>
    </main>
    <main first="marketviewexcelplugin.mkvxp">
      <tp t="e">
        <v>#REF!</v>
        <stp/>
        <stp>0</stp>
        <stp>EUR.CM_INSTRUMENT.PXE.NL0010881827</stp>
        <stp>DateFirstSettlement</stp>
        <tr r="H235" s="1"/>
      </tp>
    </main>
    <main first="bloomberg.rtd">
      <tp>
        <v>109.54930958864873</v>
        <stp/>
        <stp>##V3_BDPV12</stp>
        <stp>IT0004594930 Corp@CBBT Corp</stp>
        <stp>Z_SPRD_MID</stp>
        <stp>[Mkt&amp;Position.xlsm]CCT!R30C10</stp>
        <tr r="J30" s="5"/>
      </tp>
    </main>
    <main first="marketviewexcelplugin.mkvxp">
      <tp t="e">
        <v>#REF!</v>
        <stp/>
        <stp>0</stp>
        <stp>EUR.CM_INSTRUMENT.PXE.DE0001135085</stp>
        <stp>DateFirstSettlement</stp>
        <tr r="H179" s="1"/>
      </tp>
      <tp t="e">
        <v>#REF!</v>
        <stp/>
        <stp>0</stp>
        <stp>EUR.CM_INSTRUMENT.BONDVISION.FR0000571218</stp>
        <stp>DateSettl</stp>
        <tr r="J220" s="1"/>
      </tp>
      <tp t="e">
        <v>#REF!</v>
        <stp/>
        <stp>0</stp>
        <stp>EUR.CM_INSTRUMENT.BONDVISION.FR0011196856</stp>
        <stp>DateSettl</stp>
        <tr r="J205" s="1"/>
      </tp>
      <tp t="e">
        <v>#REF!</v>
        <stp/>
        <stp>0</stp>
        <stp>EUR.CM_INSTRUMENT.BONDVISION.FR0011486067</stp>
        <stp>DateSettl</stp>
        <tr r="J208" s="1"/>
      </tp>
      <tp t="e">
        <v>#REF!</v>
        <stp/>
        <stp>0</stp>
        <stp>EUR.CM_INSTRUMENT.BONDVISION.NL0010881827</stp>
        <stp>DateSettl</stp>
        <tr r="J235" s="1"/>
      </tp>
      <tp t="e">
        <v>#REF!</v>
        <stp/>
        <stp>0</stp>
        <stp>EUR.CM_INSTRUMENT.BONDVISION.IE0034074488</stp>
        <stp>DateSettl</stp>
        <tr r="J264" s="1"/>
      </tp>
      <tp t="e">
        <v>#REF!</v>
        <stp/>
        <stp>0</stp>
        <stp>EUR.CM_INSTRUMENT.BONDVISION.IT0001086567</stp>
        <stp>DateSettl</stp>
        <tr r="J71" s="1"/>
      </tp>
      <tp t="e">
        <v>#REF!</v>
        <stp/>
        <stp>0</stp>
        <stp>EUR.CM_INSTRUMENT.BONDVISION.IT0005175598</stp>
        <stp>DateSettl</stp>
        <tr r="J42" s="1"/>
      </tp>
      <tp t="e">
        <v>#REF!</v>
        <stp/>
        <stp>0</stp>
        <stp>EUR.CM_INSTRUMENT.BONDVISION.IT0005083057</stp>
        <stp>DateSettl</stp>
        <tr r="J90" s="1"/>
      </tp>
      <tp t="e">
        <v>#REF!</v>
        <stp/>
        <stp>0</stp>
        <stp>EUR.CM_INSTRUMENT.BONDVISION.IT0005282527</stp>
        <stp>DateSettl</stp>
        <tr r="J63" s="1"/>
      </tp>
    </main>
    <main first="bloomberg.rtd">
      <tp>
        <v>4.2043172661195172</v>
        <stp/>
        <stp>##V3_BDPV12</stp>
        <stp>GR0128010676 Corp</stp>
        <stp>risk mid</stp>
        <stp>[Mkt&amp;Position.xlsm]MARKET!R313C25</stp>
        <tr r="Y313" s="1"/>
      </tp>
      <tp>
        <v>5.6240596313578806</v>
        <stp/>
        <stp>##V3_BDPV12</stp>
        <stp>GR0128012698 Corp</stp>
        <stp>risk mid</stp>
        <stp>[Mkt&amp;Position.xlsm]MARKET!R315C25</stp>
        <tr r="Y315" s="1"/>
      </tp>
      <tp>
        <v>5.0255737304603088</v>
        <stp/>
        <stp>##V3_BDPV12</stp>
        <stp>GR0128011682 Corp</stp>
        <stp>risk mid</stp>
        <stp>[Mkt&amp;Position.xlsm]MARKET!R314C25</stp>
        <tr r="Y314" s="1"/>
      </tp>
    </main>
    <main first="marketviewexcelplugin.mkvxp">
      <tp t="e">
        <v>#REF!</v>
        <stp/>
        <stp>0</stp>
        <stp>EUR.CM_INSTRUMENT.PXE.AT0000A0VRQ6</stp>
        <stp>DateMaturity</stp>
        <tr r="E289" s="1"/>
      </tp>
    </main>
    <main first="marketviewexcelplugin.mkvxp">
      <tp t="e">
        <v>#REF!</v>
        <stp/>
        <stp>0</stp>
        <stp>EUR.CM_INSTRUMENT.PXE.ES00000127A2</stp>
        <stp>DateLastMaturity</stp>
        <tr r="AU134" s="1"/>
        <tr r="BB134" s="1"/>
        <tr r="BI134" s="1"/>
        <tr r="AG134" s="1"/>
      </tp>
      <tp t="e">
        <v>#REF!</v>
        <stp/>
        <stp>0</stp>
        <stp>EUR.CM_INSTRUMENT.PXE.ES00000128A0</stp>
        <stp>DateLastMaturity</stp>
        <tr r="BB106" s="1"/>
        <tr r="AG106" s="1"/>
        <tr r="AU106" s="1"/>
        <tr r="BI106" s="1"/>
      </tp>
      <tp t="e">
        <v>#REF!</v>
        <stp/>
        <stp>0</stp>
        <stp>EUR.CM_INSTRUMENT.PXE.AT0000A12B06</stp>
        <stp>DateLastMaturity</stp>
        <tr r="AG273" s="1"/>
        <tr r="BB273" s="1"/>
      </tp>
      <tp t="e">
        <v>#REF!</v>
        <stp/>
        <stp>0</stp>
        <stp>EUR.CM_INSTRUMENT.PXE.ES00000121A5</stp>
        <stp>DateLastMaturity</stp>
        <tr r="AG104" s="1"/>
        <tr r="BI104" s="1"/>
        <tr r="BB104" s="1"/>
        <tr r="AU104" s="1"/>
      </tp>
    </main>
    <main first="bloomberg.rtd">
      <tp>
        <v>8835080000</v>
        <stp/>
        <stp>##V3_BDPV12</stp>
        <stp>IE00B28HXX02 Corp</stp>
        <stp>amt_outstanding</stp>
        <stp>[Mkt&amp;Position.xlsm]MARKET!R261C12</stp>
        <tr r="L261" s="1"/>
      </tp>
    </main>
    <main first="marketviewexcelplugin.mkvxp">
      <tp t="e">
        <v>#REF!</v>
        <stp/>
        <stp>0</stp>
        <stp>EUR.CM_INSTRUMENT.PXE.DE0001135374</stp>
        <stp>DateFirstSettlement</stp>
        <tr r="H147" s="1"/>
      </tp>
      <tp t="e">
        <v>#REF!</v>
        <stp/>
        <stp>0</stp>
        <stp>EUR.CM_INSTRUMENT.PXE.DE0001102374</stp>
        <stp>DateFirstSettlement</stp>
        <tr r="H173" s="1"/>
      </tp>
      <tp t="e">
        <v>#REF!</v>
        <stp/>
        <stp>0</stp>
        <stp>EUR.CM_INSTRUMENT.PXE.DE0001102366</stp>
        <stp>DateFirstSettlement</stp>
        <tr r="H172" s="1"/>
      </tp>
      <tp t="e">
        <v>#REF!</v>
        <stp/>
        <stp>0</stp>
        <stp>EUR.CM_INSTRUMENT.PXE.NL0009348242</stp>
        <stp>DateFirstSettlement</stp>
        <tr r="H236" s="1"/>
      </tp>
      <tp t="e">
        <v>#REF!</v>
        <stp/>
        <stp>0</stp>
        <stp>EUR.CM_INSTRUMENT.PXE.DE0001135366</stp>
        <stp>DateFirstSettlement</stp>
        <tr r="H185" s="1"/>
      </tp>
      <tp t="e">
        <v>#REF!</v>
        <stp/>
        <stp>0</stp>
        <stp>EUR.CM_INSTRUMENT.PXE.BE0000315243</stp>
        <stp>DateFirstSettlement</stp>
        <tr r="H293" s="1"/>
      </tp>
      <tp t="e">
        <v>#REF!</v>
        <stp/>
        <stp>0</stp>
        <stp>EUR.CM_INSTRUMENT.PXE.DE0001135358</stp>
        <stp>DateFirstSettlement</stp>
        <tr r="H145" s="1"/>
      </tp>
      <tp t="e">
        <v>#REF!</v>
        <stp/>
        <stp>0</stp>
        <stp>EUR.CM_INSTRUMENT.PXE.DE0001102358</stp>
        <stp>DateFirstSettlement</stp>
        <tr r="H171" s="1"/>
      </tp>
      <tp t="e">
        <v>#REF!</v>
        <stp/>
        <stp>0</stp>
        <stp>EUR.CM_INSTRUMENT.PXE.BE0000318270</stp>
        <stp>DateFirstSettlement</stp>
        <tr r="H295" s="1"/>
      </tp>
      <tp t="e">
        <v>#REF!</v>
        <stp/>
        <stp>0</stp>
        <stp>EUR.CM_INSTRUMENT.PXE.DE0001102341</stp>
        <stp>DateFirstSettlement</stp>
        <tr r="H188" s="1"/>
      </tp>
      <tp t="e">
        <v>#REF!</v>
        <stp/>
        <stp>0</stp>
        <stp>EUR.CM_INSTRUMENT.PXE.BE0000312216</stp>
        <stp>DateFirstSettlement</stp>
        <tr r="H292" s="1"/>
      </tp>
      <tp t="e">
        <v>#REF!</v>
        <stp/>
        <stp>0</stp>
        <stp>EUR.CM_INSTRUMENT.PXE.DE0001102333</stp>
        <stp>DateFirstSettlement</stp>
        <tr r="H170" s="1"/>
      </tp>
      <tp t="e">
        <v>#REF!</v>
        <stp/>
        <stp>0</stp>
        <stp>EUR.CM_INSTRUMENT.PXE.DE0001135325</stp>
        <stp>DateFirstSettlement</stp>
        <tr r="H184" s="1"/>
      </tp>
      <tp t="e">
        <v>#REF!</v>
        <stp/>
        <stp>0</stp>
        <stp>EUR.CM_INSTRUMENT.PXE.DE0001102325</stp>
        <stp>DateFirstSettlement</stp>
        <tr r="H168" s="1"/>
      </tp>
      <tp t="e">
        <v>#REF!</v>
        <stp/>
        <stp>0</stp>
        <stp>EUR.CM_INSTRUMENT.PXE.DE0001102317</stp>
        <stp>DateFirstSettlement</stp>
        <tr r="H167" s="1"/>
      </tp>
      <tp t="e">
        <v>#REF!</v>
        <stp/>
        <stp>0</stp>
        <stp>EUR.CM_INSTRUMENT.PXE.DE0001102309</stp>
        <stp>DateFirstSettlement</stp>
        <tr r="H166" s="1"/>
      </tp>
    </main>
    <main first="marketviewexcelplugin.mkvxp">
      <tp t="e">
        <v>#REF!</v>
        <stp/>
        <stp>0</stp>
        <stp>EUR.CM_INSTRUMENT.PXE.BE0000320292</stp>
        <stp>DateFirstSettlement</stp>
        <tr r="H309" s="1"/>
      </tp>
    </main>
    <main first="marketviewexcelplugin.mkvxp">
      <tp t="e">
        <v>#REF!</v>
        <stp/>
        <stp>0</stp>
        <stp>EUR.CM_INSTRUMENT.PXE.DE0001135390</stp>
        <stp>DateFirstSettlement</stp>
        <tr r="H154" s="1"/>
      </tp>
      <tp t="e">
        <v>#REF!</v>
        <stp/>
        <stp>0</stp>
        <stp>EUR.CM_INSTRUMENT.PXE.DE0001102390</stp>
        <stp>DateFirstSettlement</stp>
        <tr r="H175" s="1"/>
      </tp>
      <tp t="e">
        <v>#REF!</v>
        <stp/>
        <stp>0</stp>
        <stp>EUR.CM_INSTRUMENT.PXE.DE0001102382</stp>
        <stp>DateFirstSettlement</stp>
        <tr r="H174" s="1"/>
      </tp>
      <tp t="e">
        <v>#REF!</v>
        <stp/>
        <stp>0</stp>
        <stp>EUR.CM_INSTRUMENT.PXE.DE0001135382</stp>
        <stp>DateFirstSettlement</stp>
        <tr r="H151" s="1"/>
      </tp>
      <tp t="e">
        <v>#REF!</v>
        <stp/>
        <stp>0</stp>
        <stp>EUR.CM_INSTRUMENT.BONDVISION.FR0011883966</stp>
        <stp>DateSettl</stp>
        <tr r="J221" s="1"/>
      </tp>
      <tp t="e">
        <v>#REF!</v>
        <stp/>
        <stp>0</stp>
        <stp>EUR.CM_INSTRUMENT.BONDVISION.FR0010192997</stp>
        <stp>DateSettl</stp>
        <tr r="J202" s="1"/>
      </tp>
      <tp t="e">
        <v>#REF!</v>
        <stp/>
        <stp>0</stp>
        <stp>EUR.CM_INSTRUMENT.BONDVISION.FR0011962398</stp>
        <stp>DateSettl</stp>
        <tr r="J211" s="1"/>
      </tp>
      <tp t="e">
        <v>#REF!</v>
        <stp/>
        <stp>0</stp>
        <stp>EUR.CM_INSTRUMENT.BONDVISION.FR0010466938</stp>
        <stp>DateSettl</stp>
        <tr r="J209" s="1"/>
      </tp>
      <tp t="e">
        <v>#REF!</v>
        <stp/>
        <stp>0</stp>
        <stp>EUR.CM_INSTRUMENT.BONDVISION.NL0010071189</stp>
        <stp>DateSettl</stp>
        <tr r="J245" s="1"/>
      </tp>
      <tp t="e">
        <v>#REF!</v>
        <stp/>
        <stp>0</stp>
        <stp>EUR.CM_INSTRUMENT.BONDVISION.IT0005177909</stp>
        <stp>DateSettl</stp>
        <tr r="J85" s="1"/>
      </tp>
      <tp t="e">
        <v>#REF!</v>
        <stp/>
        <stp>0</stp>
        <stp>EUR.CM_INSTRUMENT.BONDVISION.IT0005086886</stp>
        <stp>DateSettl</stp>
        <tr r="J49" s="1"/>
      </tp>
      <tp t="e">
        <v>#REF!</v>
        <stp/>
        <stp>0</stp>
        <stp>EUR.CM_INSTRUMENT.BONDVISION.IT0004286966</stp>
        <stp>DateSettl</stp>
        <tr r="J87" s="1"/>
      </tp>
      <tp t="e">
        <v>#REF!</v>
        <stp/>
        <stp>0</stp>
        <stp>EUR.CM_INSTRUMENT.BONDVISION.IT0005185456</stp>
        <stp>DateSettl</stp>
        <tr r="J99" s="1"/>
      </tp>
      <tp t="e">
        <v>#REF!</v>
        <stp/>
        <stp>0</stp>
        <stp>EUR.CM_INSTRUMENT.BONDVISION.IT0005162828</stp>
        <stp>DateSettl</stp>
        <tr r="J91" s="1"/>
      </tp>
      <tp t="e">
        <v>#REF!</v>
        <stp/>
        <stp>0</stp>
        <stp>EUR.CM_INSTRUMENT.BONDVISION.IE00BJ38CQ36</stp>
        <stp>DateSettl</stp>
        <tr r="J266" s="1"/>
      </tp>
      <tp t="e">
        <v>#REF!</v>
        <stp/>
        <stp>0</stp>
        <stp>EUR.CM_INSTRUMENT.BONDVISION.IT0005170839</stp>
        <stp>DateSettl</stp>
        <tr r="J70" s="1"/>
      </tp>
    </main>
    <main first="bloomberg.rtd">
      <tp>
        <v>9.4078536308622063</v>
        <stp/>
        <stp>##V3_BDPV12</stp>
        <stp>GR0138005716 Corp</stp>
        <stp>risk mid</stp>
        <stp>[Mkt&amp;Position.xlsm]MARKET!R323C25</stp>
        <tr r="Y323" s="1"/>
      </tp>
      <tp>
        <v>6.8538808260065309</v>
        <stp/>
        <stp>##V3_BDPV12</stp>
        <stp>GR0128014710 Corp</stp>
        <stp>risk mid</stp>
        <stp>[Mkt&amp;Position.xlsm]MARKET!R317C25</stp>
        <tr r="Y317" s="1"/>
      </tp>
      <tp>
        <v>6.3576533116169287</v>
        <stp/>
        <stp>##V3_BDPV12</stp>
        <stp>GR0128013704 Corp</stp>
        <stp>risk mid</stp>
        <stp>[Mkt&amp;Position.xlsm]MARKET!R316C25</stp>
        <tr r="Y316" s="1"/>
      </tp>
      <tp>
        <v>10.048771805632128</v>
        <stp/>
        <stp>##V3_BDPV12</stp>
        <stp>GR0138007738 Corp</stp>
        <stp>risk mid</stp>
        <stp>[Mkt&amp;Position.xlsm]MARKET!R325C25</stp>
        <tr r="Y325" s="1"/>
      </tp>
      <tp>
        <v>9.9191222860596895</v>
        <stp/>
        <stp>##V3_BDPV12</stp>
        <stp>GR0138006722 Corp</stp>
        <stp>risk mid</stp>
        <stp>[Mkt&amp;Position.xlsm]MARKET!R324C25</stp>
        <tr r="Y324" s="1"/>
      </tp>
      <tp>
        <v>11.034798863486373</v>
        <stp/>
        <stp>##V3_BDPV12</stp>
        <stp>GR0138009759 Corp</stp>
        <stp>risk mid</stp>
        <stp>[Mkt&amp;Position.xlsm]MARKET!R327C25</stp>
        <tr r="Y327" s="1"/>
      </tp>
      <tp>
        <v>10.665429600662435</v>
        <stp/>
        <stp>##V3_BDPV12</stp>
        <stp>GR0138008744 Corp</stp>
        <stp>risk mid</stp>
        <stp>[Mkt&amp;Position.xlsm]MARKET!R326C25</stp>
        <tr r="Y326" s="1"/>
      </tp>
      <tp>
        <v>11.354095249462404</v>
        <stp/>
        <stp>##V3_BDPV12</stp>
        <stp>GR0138011771 Corp</stp>
        <stp>risk mid</stp>
        <stp>[Mkt&amp;Position.xlsm]MARKET!R329C25</stp>
        <tr r="Y329" s="1"/>
      </tp>
      <tp>
        <v>10.894423202474002</v>
        <stp/>
        <stp>##V3_BDPV12</stp>
        <stp>GR0138010765 Corp</stp>
        <stp>risk mid</stp>
        <stp>[Mkt&amp;Position.xlsm]MARKET!R328C25</stp>
        <tr r="Y328" s="1"/>
      </tp>
      <tp>
        <v>11.749207297694397</v>
        <stp/>
        <stp>##V3_BDPV12</stp>
        <stp>GR0138013793 Corp</stp>
        <stp>risk mid</stp>
        <stp>[Mkt&amp;Position.xlsm]MARKET!R331C25</stp>
        <tr r="Y331" s="1"/>
      </tp>
      <tp>
        <v>11.53310288819327</v>
        <stp/>
        <stp>##V3_BDPV12</stp>
        <stp>GR0138012787 Corp</stp>
        <stp>risk mid</stp>
        <stp>[Mkt&amp;Position.xlsm]MARKET!R330C25</stp>
        <tr r="Y330" s="1"/>
      </tp>
      <tp>
        <v>1.05</v>
        <stp/>
        <stp>##V3_BDPV12</stp>
        <stp>IT0005069395 Corp</stp>
        <stp>CPN</stp>
        <stp>[Mkt&amp;Position.xlsm]CCT!R29C6</stp>
        <tr r="F29" s="5"/>
      </tp>
      <tp>
        <v>0.47400000000000003</v>
        <stp/>
        <stp>##V3_BDPV12</stp>
        <stp>IT0005218968 Corp</stp>
        <stp>CPN</stp>
        <stp>[Mkt&amp;Position.xlsm]CCT!R13C6</stp>
        <tr r="F13" s="5"/>
      </tp>
    </main>
    <main first="marketviewexcelplugin.mkvxp">
      <tp t="e">
        <v>#REF!</v>
        <stp/>
        <stp>0</stp>
        <stp>EUR.CM_INSTRUMENT.PXE.AT0000A1FAP5</stp>
        <stp>DateMaturity</stp>
        <tr r="E283" s="1"/>
      </tp>
      <tp t="e">
        <v>#REF!</v>
        <stp/>
        <stp>0</stp>
        <stp>EUR.CM_INSTRUMENT.PXE.DE0001135275</stp>
        <stp>DateFirstSettlement</stp>
        <tr r="H183" s="1"/>
      </tp>
      <tp t="e">
        <v>#REF!</v>
        <stp/>
        <stp>0</stp>
        <stp>EUR.CM_INSTRUMENT.PXE.BE0000326356</stp>
        <stp>DateFirstSettlement</stp>
        <tr r="H306" s="1"/>
      </tp>
    </main>
    <main first="bloomberg.rtd">
      <tp>
        <v>158.96090350531477</v>
        <stp/>
        <stp>##V3_BDPV12</stp>
        <stp>IT0005218968 Corp@CBBT Corp</stp>
        <stp>ASSET_SWAP_SPD_MID</stp>
        <stp>[Mkt&amp;Position.xlsm]CCT!R13C11</stp>
        <tr r="K13" s="5"/>
      </tp>
    </main>
    <main first="marketviewexcelplugin.mkvxp">
      <tp t="e">
        <v>#REF!</v>
        <stp/>
        <stp>0</stp>
        <stp>EUR.CM_INSTRUMENT.PXE.BE0000325341</stp>
        <stp>DateFirstSettlement</stp>
        <tr r="H298" s="1"/>
      </tp>
      <tp t="e">
        <v>#REF!</v>
        <stp/>
        <stp>0</stp>
        <stp>EUR.CM_INSTRUMENT.PXE.BE0000328378</stp>
        <stp>DateFirstSettlement</stp>
        <tr r="H299" s="1"/>
      </tp>
      <tp t="e">
        <v>#REF!</v>
        <stp/>
        <stp>0</stp>
        <stp>EUR.CM_INSTRUMENT.PXE.BE0000327362</stp>
        <stp>DateFirstSettlement</stp>
        <tr r="H294" s="1"/>
      </tp>
      <tp t="e">
        <v>#REF!</v>
        <stp/>
        <stp>0</stp>
        <stp>EUR.CM_INSTRUMENT.PXE.BE0000321308</stp>
        <stp>DateFirstSettlement</stp>
        <tr r="H296" s="1"/>
      </tp>
      <tp t="e">
        <v>#REF!</v>
        <stp/>
        <stp>0</stp>
        <stp>EUR.CM_INSTRUMENT.PXE.DE0001135226</stp>
        <stp>DateFirstSettlement</stp>
        <tr r="H182" s="1"/>
      </tp>
      <tp t="e">
        <v>#REF!</v>
        <stp/>
        <stp>0</stp>
        <stp>EUR.CM_INSTRUMENT.PXE.BE0000324336</stp>
        <stp>DateFirstSettlement</stp>
        <tr r="H302" s="1"/>
      </tp>
    </main>
    <main first="marketviewexcelplugin.mkvxp">
      <tp t="e">
        <v>#REF!</v>
        <stp/>
        <stp>0</stp>
        <stp>EUR.CM_INSTRUMENT.BONDVISION.DE0001102341</stp>
        <stp>DateSettl</stp>
        <tr r="J188" s="1"/>
      </tp>
      <tp t="e">
        <v>#REF!</v>
        <stp/>
        <stp>0</stp>
        <stp>EUR.CM_INSTRUMENT.BONDVISION.FR0011461037</stp>
        <stp>DateSettl</stp>
        <tr r="J228" s="1"/>
      </tp>
      <tp t="e">
        <v>#REF!</v>
        <stp/>
        <stp>0</stp>
        <stp>EUR.CM_INSTRUMENT.BONDVISION.NL0010418810</stp>
        <stp>DateSettl</stp>
        <tr r="J241" s="1"/>
      </tp>
      <tp t="e">
        <v>#REF!</v>
        <stp/>
        <stp>0</stp>
        <stp>EUR.CM_INSTRUMENT.BONDVISION.ES00000128A0</stp>
        <stp>DateSettl</stp>
        <tr r="J106" s="1"/>
      </tp>
      <tp t="e">
        <v>#REF!</v>
        <stp/>
        <stp>0</stp>
        <stp>EUR.CM_INSTRUMENT.BONDVISION.FR0010870956</stp>
        <stp>DateSettl</stp>
        <tr r="J230" s="1"/>
      </tp>
      <tp t="e">
        <v>#REF!</v>
        <stp/>
        <stp>0</stp>
        <stp>EUR.CM_INSTRUMENT.BONDVISION.ES00000123K0</stp>
        <stp>DateSettl</stp>
        <tr r="J116" s="1"/>
      </tp>
      <tp t="e">
        <v>#REF!</v>
        <stp/>
        <stp>0</stp>
        <stp>EUR.CM_INSTRUMENT.BONDVISION.ES00000120N0</stp>
        <stp>DateSettl</stp>
        <tr r="J138" s="1"/>
      </tp>
      <tp t="e">
        <v>#REF!</v>
        <stp/>
        <stp>0</stp>
        <stp>EUR.CM_INSTRUMENT.BONDVISION.ES00000126C0</stp>
        <stp>DateSettl</stp>
        <tr r="J110" s="1"/>
      </tp>
      <tp t="e">
        <v>#REF!</v>
        <stp/>
        <stp>0</stp>
        <stp>EUR.CM_INSTRUMENT.BONDVISION.DE0001141695</stp>
        <stp>DateSettl</stp>
        <tr r="J149" s="1"/>
      </tp>
      <tp t="e">
        <v>#REF!</v>
        <stp/>
        <stp>0</stp>
        <stp>EUR.CM_INSTRUMENT.BONDVISION.GR0138011771</stp>
        <stp>DateSettl</stp>
        <tr r="J329" s="1"/>
      </tp>
      <tp t="e">
        <v>#REF!</v>
        <stp/>
        <stp>0</stp>
        <stp>EUR.CM_INSTRUMENT.BONDVISION.FR0013154044</stp>
        <stp>DateSettl</stp>
        <tr r="J225" s="1"/>
      </tp>
      <tp t="e">
        <v>#REF!</v>
        <stp/>
        <stp>0</stp>
        <stp>EUR.CM_INSTRUMENT.BONDVISION.DE0001134922</stp>
        <stp>DateSettl</stp>
        <tr r="J169" s="1"/>
      </tp>
      <tp t="e">
        <v>#REF!</v>
        <stp/>
        <stp>0</stp>
        <stp>EUR.CM_INSTRUMENT.BONDVISION.BE0000332412</stp>
        <stp>DateSettl</stp>
        <tr r="J300" s="1"/>
      </tp>
      <tp t="e">
        <v>#REF!</v>
        <stp/>
        <stp>0</stp>
        <stp>EUR.CM_INSTRUMENT.BONDVISION.DE0001135432</stp>
        <stp>DateSettl</stp>
        <tr r="J186" s="1"/>
      </tp>
      <tp t="e">
        <v>#REF!</v>
        <stp/>
        <stp>0</stp>
        <stp>EUR.CM_INSTRUMENT.BONDVISION.DE0001135382</stp>
        <stp>DateSettl</stp>
        <tr r="J151" s="1"/>
      </tp>
      <tp t="e">
        <v>#REF!</v>
        <stp/>
        <stp>0</stp>
        <stp>EUR.CM_INSTRUMENT.BONDVISION.IT0005028003</stp>
        <stp>DateSettl</stp>
        <tr r="J46" s="1"/>
      </tp>
      <tp t="e">
        <v>#REF!</v>
        <stp/>
        <stp>0</stp>
        <stp>EUR.CM_INSTRUMENT.BONDVISION.IT0005248395</stp>
        <stp>DateSettl</stp>
        <tr r="J17" s="1"/>
      </tp>
      <tp t="e">
        <v>#REF!</v>
        <stp/>
        <stp>0</stp>
        <stp>EUR.CM_INSTRUMENT.BONDVISION.IT0005217390</stp>
        <stp>DateSettl</stp>
        <tr r="J92" s="1"/>
      </tp>
      <tp t="e">
        <v>#REF!</v>
        <stp/>
        <stp>0</stp>
        <stp>EUR.CM_INSTRUMENT.BONDVISION.IT0004957574</stp>
        <stp>DateSettl</stp>
        <tr r="J22" s="1"/>
      </tp>
      <tp t="e">
        <v>#REF!</v>
        <stp/>
        <stp>0</stp>
        <stp>EUR.CM_INSTRUMENT.BONDVISION.NL0010060257</stp>
        <stp>DateSettl</stp>
        <tr r="J238" s="1"/>
      </tp>
      <tp t="e">
        <v>#REF!</v>
        <stp/>
        <stp>0</stp>
        <stp>EUR.CM_INSTRUMENT.BONDVISION.NL0009712470</stp>
        <stp>DateSettl</stp>
        <tr r="J237" s="1"/>
      </tp>
      <tp t="e">
        <v>#REF!</v>
        <stp/>
        <stp>0</stp>
        <stp>EUR.CM_INSTRUMENT.BONDVISION.IT0005175366</stp>
        <stp>DateSettl</stp>
        <tr r="J16" s="1"/>
      </tp>
      <tp t="e">
        <v>#REF!</v>
        <stp/>
        <stp>0</stp>
        <stp>EUR.CM_INSTRUMENT.BONDVISION.GR0133008210</stp>
        <stp>DateSettl</stp>
        <tr r="J320" s="1"/>
      </tp>
      <tp t="e">
        <v>#REF!</v>
        <stp/>
        <stp>0</stp>
        <stp>EUR.CM_INSTRUMENT.BONDVISION.IT0005094088</stp>
        <stp>DateSettl</stp>
        <tr r="J81" s="1"/>
      </tp>
      <tp t="e">
        <v>#REF!</v>
        <stp/>
        <stp>0</stp>
        <stp>EUR.CM_INSTRUMENT.BONDVISION.IT0004634132</stp>
        <stp>DateSettl</stp>
        <tr r="J40" s="1"/>
      </tp>
      <tp t="e">
        <v>#REF!</v>
        <stp/>
        <stp>0</stp>
        <stp>EUR.CM_INSTRUMENT.BONDVISION.IT0004644735</stp>
        <stp>DateSettl</stp>
        <tr r="J69" s="1"/>
      </tp>
      <tp t="e">
        <v>#REF!</v>
        <stp/>
        <stp>0</stp>
        <stp>EUR.CM_INSTRUMENT.BONDVISION.BE0000318270</stp>
        <stp>DateSettl</stp>
        <tr r="J295" s="1"/>
      </tp>
      <tp t="e">
        <v>#REF!</v>
        <stp/>
        <stp>0</stp>
        <stp>EUR.CM_INSTRUMENT.BONDVISION.IT0003493258</stp>
        <stp>DateSettl</stp>
        <tr r="J24" s="1"/>
      </tp>
      <tp t="e">
        <v>#REF!</v>
        <stp/>
        <stp>0</stp>
        <stp>EUR.CM_INSTRUMENT.BONDVISION.IT0004992308</stp>
        <stp>DateSettl</stp>
        <tr r="J28" s="1"/>
      </tp>
      <tp t="e">
        <v>#REF!</v>
        <stp/>
        <stp>0</stp>
        <stp>EUR.CM_INSTRUMENT.BONDVISION.IT0004801541</stp>
        <stp>DateSettl</stp>
        <tr r="J51" s="1"/>
      </tp>
      <tp t="e">
        <v>#REF!</v>
        <stp/>
        <stp>0</stp>
        <stp>EUR.CM_INSTRUMENT.BONDVISION.IT0005090318</stp>
        <stp>DateSettl</stp>
        <tr r="J67" s="1"/>
      </tp>
      <tp t="e">
        <v>#REF!</v>
        <stp/>
        <stp>0</stp>
        <stp>EUR.CM_INSTRUMENT.BONDVISION.IT0005210650</stp>
        <stp>DateSettl</stp>
        <tr r="J72" s="1"/>
      </tp>
    </main>
    <main first="bloomberg.rtd">
      <tp>
        <v>12.062422276535756</v>
        <stp/>
        <stp>##V3_BDPV12</stp>
        <stp>GR0138014809 Corp</stp>
        <stp>risk mid</stp>
        <stp>[Mkt&amp;Position.xlsm]MARKET!R332C25</stp>
        <tr r="Y332" s="1"/>
      </tp>
      <tp>
        <v>4.5</v>
        <stp/>
        <stp>##V3_BDPV12</stp>
        <stp>IT0004953417 Corp</stp>
        <stp>CPN</stp>
        <stp>[Mkt&amp;Position.xlsm]CCT!R37C6</stp>
        <tr r="F37" s="5"/>
      </tp>
      <tp>
        <v>0</v>
        <stp/>
        <stp>##V3_BDPV12</stp>
        <stp>IT0005175366 Corp</stp>
        <stp>CPN</stp>
        <stp>[Mkt&amp;Position.xlsm]CCT!R24C6</stp>
        <tr r="F24" s="5"/>
      </tp>
    </main>
    <main first="marketviewexcelplugin.mkvxp">
      <tp t="e">
        <v>#REF!</v>
        <stp/>
        <stp>0</stp>
        <stp>EUR.CM_INSTRUMENT.PXE.ES00000128O1</stp>
        <stp>DateLastMaturity</stp>
        <tr r="AG117" s="1"/>
        <tr r="BI117" s="1"/>
        <tr r="BB117" s="1"/>
        <tr r="AU117" s="1"/>
      </tp>
      <tp t="e">
        <v>#REF!</v>
        <stp/>
        <stp>0</stp>
        <stp>EUR.CM_INSTRUMENT.PXE.ES00000121O6</stp>
        <stp>DateLastMaturity</stp>
        <tr r="BB109" s="1"/>
        <tr r="BI109" s="1"/>
        <tr r="AU109" s="1"/>
        <tr r="AG109" s="1"/>
      </tp>
    </main>
    <main first="bloomberg.rtd">
      <tp>
        <v>176.99698748290999</v>
        <stp/>
        <stp>##V3_BDPV12</stp>
        <stp>IT0004953417 Corp@CBBT Corp</stp>
        <stp>Z_SPRD_MID</stp>
        <stp>[Mkt&amp;Position.xlsm]CCT!R37C10</stp>
        <tr r="J37" s="5"/>
      </tp>
      <tp>
        <v>153.10779929451922</v>
        <stp/>
        <stp>##V3_BDPV12</stp>
        <stp>IT0005137614 Corp@CBBT Corp</stp>
        <stp>ASSET_SWAP_SPD_MID</stp>
        <stp>[Mkt&amp;Position.xlsm]CCT!R11C11</stp>
        <tr r="K11" s="5"/>
      </tp>
    </main>
    <main first="marketviewexcelplugin.mkvxp">
      <tp t="e">
        <v>#REF!</v>
        <stp/>
        <stp>0</stp>
        <stp>EUR.CM_INSTRUMENT.PXE.NL0006227316</stp>
        <stp>DateFirstSettlement</stp>
        <tr r="H232" s="1"/>
      </tp>
    </main>
    <main first="bloomberg.rtd">
      <tp>
        <v>177.14543121818235</v>
        <stp/>
        <stp>##V3_BDPV12</stp>
        <stp>IT0005252520 Corp@CBBT Corp</stp>
        <stp>Z_SPRD_MID</stp>
        <stp>[Mkt&amp;Position.xlsm]CCT!R14C10</stp>
        <tr r="J14" s="5"/>
      </tp>
      <tp>
        <v>177.3632564918029</v>
        <stp/>
        <stp>##V3_BDPV12</stp>
        <stp>IT0005311508 Corp@CBBT Corp</stp>
        <stp>Z_SPRD_MID</stp>
        <stp>[Mkt&amp;Position.xlsm]CCT!R15C10</stp>
        <tr r="J15" s="5"/>
      </tp>
      <tp>
        <v>181.14330240384172</v>
        <stp/>
        <stp>##V3_BDPV12</stp>
        <stp>IT0005001547 Corp@CBBT Corp</stp>
        <stp>Z_SPRD_MID</stp>
        <stp>[Mkt&amp;Position.xlsm]CCT!R38C10</stp>
        <tr r="J38" s="5"/>
      </tp>
    </main>
    <main first="marketviewexcelplugin.mkvxp">
      <tp t="e">
        <v>#REF!</v>
        <stp/>
        <stp>0</stp>
        <stp>EUR.CM_INSTRUMENT.BONDVISION.BE0000304130</stp>
        <stp>DateSettl</stp>
        <tr r="J308" s="1"/>
      </tp>
      <tp t="e">
        <v>#REF!</v>
        <stp/>
        <stp>0</stp>
        <stp>EUR.CM_INSTRUMENT.BONDVISION.DE0001102390</stp>
        <stp>DateSettl</stp>
        <tr r="J175" s="1"/>
      </tp>
      <tp t="e">
        <v>#REF!</v>
        <stp/>
        <stp>0</stp>
        <stp>EUR.CM_INSTRUMENT.BONDVISION.ES00000128O1</stp>
        <stp>DateSettl</stp>
        <tr r="J117" s="1"/>
      </tp>
      <tp t="e">
        <v>#REF!</v>
        <stp/>
        <stp>0</stp>
        <stp>EUR.CM_INSTRUMENT.BONDVISION.ES00000126Z1</stp>
        <stp>DateSettl</stp>
        <tr r="J123" s="1"/>
      </tp>
      <tp t="e">
        <v>#REF!</v>
        <stp/>
        <stp>0</stp>
        <stp>EUR.CM_INSTRUMENT.BONDVISION.FR0010670737</stp>
        <stp>DateSettl</stp>
        <tr r="J192" s="1"/>
      </tp>
      <tp t="e">
        <v>#REF!</v>
        <stp/>
        <stp>0</stp>
        <stp>EUR.CM_INSTRUMENT.BONDVISION.ES0000012411</stp>
        <stp>DateSettl</stp>
        <tr r="J135" s="1"/>
      </tp>
      <tp t="e">
        <v>#REF!</v>
        <stp/>
        <stp>0</stp>
        <stp>EUR.CM_INSTRUMENT.BONDVISION.FR0011993179</stp>
        <stp>DateSettl</stp>
        <tr r="J198" s="1"/>
      </tp>
      <tp t="e">
        <v>#REF!</v>
        <stp/>
        <stp>0</stp>
        <stp>EUR.CM_INSTRUMENT.BONDVISION.BE0000327362</stp>
        <stp>DateSettl</stp>
        <tr r="J294" s="1"/>
      </tp>
      <tp t="e">
        <v>#REF!</v>
        <stp/>
        <stp>0</stp>
        <stp>EUR.CM_INSTRUMENT.BONDVISION.BE0000320292</stp>
        <stp>DateSettl</stp>
        <tr r="J309" s="1"/>
      </tp>
    </main>
    <main first="marketviewexcelplugin.mkvxp">
      <tp t="e">
        <v>#REF!</v>
        <stp/>
        <stp>0</stp>
        <stp>EUR.CM_INSTRUMENT.BONDVISION.DE0001135473</stp>
        <stp>DateSettl</stp>
        <tr r="J163" s="1"/>
      </tp>
      <tp t="e">
        <v>#REF!</v>
        <stp/>
        <stp>0</stp>
        <stp>EUR.CM_INSTRUMENT.BONDVISION.DE0001135143</stp>
        <stp>DateSettl</stp>
        <tr r="J180" s="1"/>
      </tp>
      <tp t="e">
        <v>#REF!</v>
        <stp/>
        <stp>0</stp>
        <stp>EUR.CM_INSTRUMENT.BONDVISION.GR0128014710</stp>
        <stp>DateSettl</stp>
        <tr r="J317" s="1"/>
      </tp>
      <tp t="e">
        <v>#REF!</v>
        <stp/>
        <stp>0</stp>
        <stp>EUR.CM_INSTRUMENT.BONDVISION.FR0011708080</stp>
        <stp>DateSettl</stp>
        <tr r="J195" s="1"/>
      </tp>
      <tp t="e">
        <v>#REF!</v>
        <stp/>
        <stp>0</stp>
        <stp>EUR.CM_INSTRUMENT.BONDVISION.IT0005216491</stp>
        <stp>DateSettl</stp>
        <tr r="J45" s="1"/>
      </tp>
    </main>
    <main first="marketviewexcelplugin.mkvxp">
      <tp t="e">
        <v>#REF!</v>
        <stp/>
        <stp>0</stp>
        <stp>EUR.CM_INSTRUMENT.BONDVISION.IT0005323032</stp>
        <stp>DateSettl</stp>
        <tr r="J76" s="1"/>
      </tp>
      <tp t="e">
        <v>#REF!</v>
        <stp/>
        <stp>0</stp>
        <stp>EUR.CM_INSTRUMENT.BONDVISION.IT0004513641</stp>
        <stp>DateSettl</stp>
        <tr r="J65" s="1"/>
      </tp>
      <tp t="e">
        <v>#REF!</v>
        <stp/>
        <stp>0</stp>
        <stp>EUR.CM_INSTRUMENT.BONDVISION.IT0005332413</stp>
        <stp>DateSettl</stp>
        <tr r="J27" s="1"/>
      </tp>
      <tp t="e">
        <v>#REF!</v>
        <stp/>
        <stp>0</stp>
        <stp>EUR.CM_INSTRUMENT.BONDVISION.AT0000A185T1</stp>
        <stp>DateSettl</stp>
        <tr r="J282" s="1"/>
      </tp>
    </main>
    <main first="bloomberg.rtd">
      <tp>
        <v>8.5483772866787433</v>
        <stp/>
        <stp>##V3_BDPV12</stp>
        <stp>GR0133008210 Corp</stp>
        <stp>risk mid</stp>
        <stp>[Mkt&amp;Position.xlsm]MARKET!R320C25</stp>
        <tr r="Y320" s="1"/>
      </tp>
      <tp>
        <v>7.8905526356024325</v>
        <stp/>
        <stp>##V3_BDPV12</stp>
        <stp>GR0133007204 Corp</stp>
        <stp>risk mid</stp>
        <stp>[Mkt&amp;Position.xlsm]MARKET!R319C25</stp>
        <tr r="Y319" s="1"/>
      </tp>
      <tp>
        <v>9.0236026271846015</v>
        <stp/>
        <stp>##V3_BDPV12</stp>
        <stp>GR0133010232 Corp</stp>
        <stp>risk mid</stp>
        <stp>[Mkt&amp;Position.xlsm]MARKET!R322C25</stp>
        <tr r="Y322" s="1"/>
      </tp>
      <tp>
        <v>8.6785457471073357</v>
        <stp/>
        <stp>##V3_BDPV12</stp>
        <stp>GR0133009226 Corp</stp>
        <stp>risk mid</stp>
        <stp>[Mkt&amp;Position.xlsm]MARKET!R321C25</stp>
        <tr r="Y321" s="1"/>
      </tp>
      <tp>
        <v>5</v>
        <stp/>
        <stp>##V3_BDPV12</stp>
        <stp>IT0004759673 Corp</stp>
        <stp>CPN</stp>
        <stp>[Mkt&amp;Position.xlsm]CCT!R32C6</stp>
        <tr r="F32" s="5"/>
      </tp>
    </main>
    <main first="marketviewexcelplugin.mkvxp">
      <tp t="e">
        <v>#REF!</v>
        <stp/>
        <stp>0</stp>
        <stp>EUR.CM_INSTRUMENT.PXE.ES00000120N0</stp>
        <stp>DateLastMaturity</stp>
        <tr r="AU138" s="1"/>
        <tr r="AG138" s="1"/>
        <tr r="BB138" s="1"/>
        <tr r="BI138" s="1"/>
      </tp>
      <tp t="e">
        <v>#REF!</v>
        <stp/>
        <stp>0</stp>
        <stp>EUR.CM_INSTRUMENT.PXE.NL0010733424</stp>
        <stp>DateFirstSettlement</stp>
        <tr r="H242" s="1"/>
      </tp>
    </main>
    <main first="bloomberg.rtd">
      <tp>
        <v>156.19478566568912</v>
        <stp/>
        <stp>##V3_BDPV12</stp>
        <stp>IT0004801541 Corp@CBBT Corp</stp>
        <stp>Z_SPRD_MID</stp>
        <stp>[Mkt&amp;Position.xlsm]CCT!R33C10</stp>
        <tr r="J33" s="5"/>
      </tp>
      <tp>
        <v>14.566923983360946</v>
        <stp/>
        <stp>##V3_BDPV12</stp>
        <stp>IT0004957574 Corp@CBBT Corp</stp>
        <stp>Z_SPRD_MID</stp>
        <stp>[Mkt&amp;Position.xlsm]CCT!R27C10</stp>
        <tr r="J27" s="5"/>
      </tp>
    </main>
    <main first="marketviewexcelplugin.mkvxp">
      <tp t="e">
        <v>#REF!</v>
        <stp/>
        <stp>0</stp>
        <stp>EUR.CM_INSTRUMENT.BONDVISION.IE00B6X95T99</stp>
        <stp>DateSettl</stp>
        <tr r="J268" s="1"/>
      </tp>
      <tp t="e">
        <v>#REF!</v>
        <stp/>
        <stp>0</stp>
        <stp>EUR.CM_INSTRUMENT.BONDVISION.AT0000A0N9A0</stp>
        <stp>DateSettl</stp>
        <tr r="J279" s="1"/>
      </tp>
    </main>
    <main first="marketviewexcelplugin.mkvxp">
      <tp t="e">
        <v>#REF!</v>
        <stp/>
        <stp>0</stp>
        <stp>EUR.CM_INSTRUMENT.BONDVISION.AT0000A1K9F1</stp>
        <stp>DateSettl</stp>
        <tr r="J290" s="1"/>
      </tp>
    </main>
    <main first="bloomberg.rtd">
      <tp>
        <v>160.10826652734522</v>
        <stp/>
        <stp>##V3_BDPV12</stp>
        <stp>IT0005185456 Corp@CBBT Corp</stp>
        <stp>Z_SPRD_MID</stp>
        <stp>[Mkt&amp;Position.xlsm]CCT!R12C10</stp>
        <tr r="J12" s="5"/>
      </tp>
      <tp>
        <v>147.83494435304439</v>
        <stp/>
        <stp>##V3_BDPV12</stp>
        <stp>IT0005104473 Corp@CBBT Corp</stp>
        <stp>Z_SPRD_MID</stp>
        <stp>[Mkt&amp;Position.xlsm]CCT!R10C10</stp>
        <tr r="J10" s="5"/>
      </tp>
    </main>
    <main first="marketviewexcelplugin.mkvxp">
      <tp t="e">
        <v>#REF!</v>
        <stp/>
        <stp>0</stp>
        <stp>EUR.CM_INSTRUMENT.BONDVISION.DE0001102333</stp>
        <stp>DateSettl</stp>
        <tr r="J170" s="1"/>
      </tp>
      <tp t="e">
        <v>#REF!</v>
        <stp/>
        <stp>0</stp>
        <stp>EUR.CM_INSTRUMENT.BONDVISION.BE0000325341</stp>
        <stp>DateSettl</stp>
        <tr r="J298" s="1"/>
      </tp>
      <tp t="e">
        <v>#REF!</v>
        <stp/>
        <stp>0</stp>
        <stp>EUR.CM_INSTRUMENT.BONDVISION.FR0013200813</stp>
        <stp>DateSettl</stp>
        <tr r="J218" s="1"/>
      </tp>
      <tp t="e">
        <v>#REF!</v>
        <stp/>
        <stp>0</stp>
        <stp>EUR.CM_INSTRUMENT.BONDVISION.ES0000012932</stp>
        <stp>DateSettl</stp>
        <tr r="J137" s="1"/>
      </tp>
      <tp t="e">
        <v>#REF!</v>
        <stp/>
        <stp>0</stp>
        <stp>EUR.CM_INSTRUMENT.BONDVISION.GR0138013793</stp>
        <stp>DateSettl</stp>
        <tr r="J331" s="1"/>
      </tp>
      <tp t="e">
        <v>#REF!</v>
        <stp/>
        <stp>0</stp>
        <stp>EUR.CM_INSTRUMENT.BONDVISION.ES00000121L2</stp>
        <stp>DateSettl</stp>
        <tr r="J108" s="1"/>
      </tp>
      <tp t="e">
        <v>#REF!</v>
        <stp/>
        <stp>0</stp>
        <stp>EUR.CM_INSTRUMENT.BONDVISION.ES00000121G2</stp>
        <stp>DateSettl</stp>
        <tr r="J120" s="1"/>
      </tp>
      <tp t="e">
        <v>#REF!</v>
        <stp/>
        <stp>0</stp>
        <stp>EUR.CM_INSTRUMENT.BONDVISION.FR0000571044</stp>
        <stp>DateSettl</stp>
        <tr r="J204" s="1"/>
      </tp>
      <tp t="e">
        <v>#REF!</v>
        <stp/>
        <stp>0</stp>
        <stp>EUR.CM_INSTRUMENT.BONDVISION.ES00000127A2</stp>
        <stp>DateSettl</stp>
        <tr r="J134" s="1"/>
      </tp>
      <tp t="e">
        <v>#REF!</v>
        <stp/>
        <stp>0</stp>
        <stp>EUR.CM_INSTRUMENT.BONDVISION.ES00000126B2</stp>
        <stp>DateSettl</stp>
        <tr r="J122" s="1"/>
      </tp>
      <tp t="e">
        <v>#REF!</v>
        <stp/>
        <stp>0</stp>
        <stp>EUR.CM_INSTRUMENT.BONDVISION.BE0000337460</stp>
        <stp>DateSettl</stp>
        <tr r="J303" s="1"/>
      </tp>
      <tp t="e">
        <v>#REF!</v>
        <stp/>
        <stp>0</stp>
        <stp>EUR.CM_INSTRUMENT.BONDVISION.DE0001141687</stp>
        <stp>DateSettl</stp>
        <tr r="J148" s="1"/>
      </tp>
      <tp t="e">
        <v>#REF!</v>
        <stp/>
        <stp>0</stp>
        <stp>EUR.CM_INSTRUMENT.BONDVISION.GR0138006722</stp>
        <stp>DateSettl</stp>
        <tr r="J324" s="1"/>
      </tp>
      <tp t="e">
        <v>#REF!</v>
        <stp/>
        <stp>0</stp>
        <stp>EUR.CM_INSTRUMENT.BONDVISION.FR0010604983</stp>
        <stp>DateSettl</stp>
        <tr r="J190" s="1"/>
      </tp>
      <tp t="e">
        <v>#REF!</v>
        <stp/>
        <stp>0</stp>
        <stp>EUR.CM_INSTRUMENT.BONDVISION.DE0001104693</stp>
        <stp>DateSettl</stp>
        <tr r="J153" s="1"/>
      </tp>
      <tp t="e">
        <v>#REF!</v>
        <stp/>
        <stp>0</stp>
        <stp>EUR.CM_INSTRUMENT.BONDVISION.FR0011337880</stp>
        <stp>DateSettl</stp>
        <tr r="J206" s="1"/>
      </tp>
      <tp t="e">
        <v>#REF!</v>
        <stp/>
        <stp>0</stp>
        <stp>EUR.CM_INSTRUMENT.BONDVISION.IT0005069395</stp>
        <stp>DateSettl</stp>
        <tr r="J32" s="1"/>
      </tp>
      <tp t="e">
        <v>#REF!</v>
        <stp/>
        <stp>0</stp>
        <stp>EUR.CM_INSTRUMENT.BONDVISION.IT0004009673</stp>
        <stp>DateSettl</stp>
        <tr r="J43" s="1"/>
      </tp>
      <tp t="e">
        <v>#REF!</v>
        <stp/>
        <stp>0</stp>
        <stp>EUR.CM_INSTRUMENT.BONDVISION.DE0001135440</stp>
        <stp>DateSettl</stp>
        <tr r="J160" s="1"/>
      </tp>
      <tp t="e">
        <v>#REF!</v>
        <stp/>
        <stp>0</stp>
        <stp>EUR.CM_INSTRUMENT.BONDVISION.DE0001135390</stp>
        <stp>DateSettl</stp>
        <tr r="J154" s="1"/>
      </tp>
      <tp t="e">
        <v>#REF!</v>
        <stp/>
        <stp>0</stp>
        <stp>EUR.CM_INSTRUMENT.BONDVISION.IT0004907843</stp>
        <stp>DateSettl</stp>
        <tr r="J19" s="1"/>
      </tp>
      <tp t="e">
        <v>#REF!</v>
        <stp/>
        <stp>0</stp>
        <stp>EUR.CM_INSTRUMENT.BONDVISION.IT0005277444</stp>
        <stp>DateSettl</stp>
        <tr r="J50" s="1"/>
      </tp>
      <tp t="e">
        <v>#REF!</v>
        <stp/>
        <stp>0</stp>
        <stp>EUR.CM_INSTRUMENT.BONDVISION.IT0000366655</stp>
        <stp>DateSettl</stp>
        <tr r="J59" s="1"/>
      </tp>
      <tp t="e">
        <v>#REF!</v>
        <stp/>
        <stp>0</stp>
        <stp>EUR.CM_INSTRUMENT.BONDVISION.IT0005135840</stp>
        <stp>DateSettl</stp>
        <tr r="J52" s="1"/>
      </tp>
      <tp t="e">
        <v>#REF!</v>
        <stp/>
        <stp>0</stp>
        <stp>EUR.CM_INSTRUMENT.BONDVISION.IT0005104473</stp>
        <stp>DateSettl</stp>
        <tr r="J97" s="1"/>
      </tp>
      <tp t="e">
        <v>#REF!</v>
        <stp/>
        <stp>0</stp>
        <stp>EUR.CM_INSTRUMENT.BONDVISION.IT0005250946</stp>
        <stp>DateSettl</stp>
        <tr r="J36" s="1"/>
      </tp>
    </main>
    <main first="bloomberg.rtd">
      <tp>
        <v>7.383462298530219</v>
        <stp/>
        <stp>##V3_BDPV12</stp>
        <stp>GR0133006198 Corp</stp>
        <stp>risk mid</stp>
        <stp>[Mkt&amp;Position.xlsm]MARKET!R318C25</stp>
        <tr r="Y318" s="1"/>
      </tp>
    </main>
    <main first="marketviewexcelplugin.mkvxp">
      <tp t="e">
        <v>#REF!</v>
        <stp/>
        <stp>0</stp>
        <stp>EUR.CM_INSTRUMENT.PXE.AT0000A0VRQ6</stp>
        <stp>Desc</stp>
        <tr r="K289" s="1"/>
      </tp>
    </main>
    <main first="bloomberg.rtd">
      <tp>
        <v>149.16096480218565</v>
        <stp/>
        <stp>##V3_BDPV12</stp>
        <stp>IT0005185456 Corp@CBBT Corp</stp>
        <stp>ASSET_SWAP_SPD_MID</stp>
        <stp>[Mkt&amp;Position.xlsm]CCT!R12C11</stp>
        <tr r="K12" s="5"/>
      </tp>
      <tp>
        <v>144.10483349666202</v>
        <stp/>
        <stp>##V3_BDPV12</stp>
        <stp>IT0005104473 Corp@CBBT Corp</stp>
        <stp>ASSET_SWAP_SPD_MID</stp>
        <stp>[Mkt&amp;Position.xlsm]CCT!R10C11</stp>
        <tr r="K10" s="5"/>
      </tp>
      <tp>
        <v>182.15472200775338</v>
        <stp/>
        <stp>##V3_BDPV12</stp>
        <stp>IT0004513641 Corp@CBBT Corp</stp>
        <stp>Z_SPRD_MID</stp>
        <stp>[Mkt&amp;Position.xlsm]CCT!R40C10</stp>
        <tr r="J40" s="5"/>
      </tp>
      <tp>
        <v>148.21908853032386</v>
        <stp/>
        <stp>##V3_BDPV12</stp>
        <stp>IT0004759673 Corp@CBBT Corp</stp>
        <stp>Z_SPRD_MID</stp>
        <stp>[Mkt&amp;Position.xlsm]CCT!R32C10</stp>
        <tr r="J32" s="5"/>
      </tp>
      <tp>
        <v>74.847800374386907</v>
        <stp/>
        <stp>##V3_BDPV12</stp>
        <stp>IT0004489610 Corp@CBBT Corp</stp>
        <stp>Z_SPRD_MID</stp>
        <stp>[Mkt&amp;Position.xlsm]CCT!R28C10</stp>
        <tr r="J28" s="5"/>
      </tp>
    </main>
    <main first="marketviewexcelplugin.mkvxp">
      <tp t="e">
        <v>#REF!</v>
        <stp/>
        <stp>0</stp>
        <stp>EUR.CM_INSTRUMENT.BONDVISION.DE0001102382</stp>
        <stp>DateSettl</stp>
        <tr r="J174" s="1"/>
      </tp>
      <tp t="e">
        <v>#REF!</v>
        <stp/>
        <stp>0</stp>
        <stp>EUR.CM_INSTRUMENT.BONDVISION.FR0010171975</stp>
        <stp>DateSettl</stp>
        <tr r="J229" s="1"/>
      </tp>
      <tp t="e">
        <v>#REF!</v>
        <stp/>
        <stp>0</stp>
        <stp>EUR.CM_INSTRUMENT.BONDVISION.BE0000315243</stp>
        <stp>DateSettl</stp>
        <tr r="J293" s="1"/>
      </tp>
      <tp t="e">
        <v>#REF!</v>
        <stp/>
        <stp>0</stp>
        <stp>EUR.CM_INSTRUMENT.BONDVISION.ES00000123X3</stp>
        <stp>DateSettl</stp>
        <tr r="J119" s="1"/>
      </tp>
      <tp t="e">
        <v>#REF!</v>
        <stp/>
        <stp>0</stp>
        <stp>EUR.CM_INSTRUMENT.BONDVISION.ES00000122T3</stp>
        <stp>DateSettl</stp>
        <tr r="J113" s="1"/>
      </tp>
      <tp t="e">
        <v>#REF!</v>
        <stp/>
        <stp>0</stp>
        <stp>EUR.CM_INSTRUMENT.BONDVISION.FR0000571085</stp>
        <stp>DateSettl</stp>
        <tr r="J207" s="1"/>
      </tp>
      <tp t="e">
        <v>#REF!</v>
        <stp/>
        <stp>0</stp>
        <stp>EUR.CM_INSTRUMENT.BONDVISION.ES00000124W3</stp>
        <stp>DateSettl</stp>
        <tr r="J121" s="1"/>
      </tp>
      <tp t="e">
        <v>#REF!</v>
        <stp/>
        <stp>0</stp>
        <stp>EUR.CM_INSTRUMENT.BONDVISION.GR0128011682</stp>
        <stp>DateSettl</stp>
        <tr r="J314" s="1"/>
      </tp>
      <tp t="e">
        <v>#REF!</v>
        <stp/>
        <stp>0</stp>
        <stp>EUR.CM_INSTRUMENT.BONDVISION.GR0133010232</stp>
        <stp>DateSettl</stp>
        <tr r="J322" s="1"/>
      </tp>
      <tp t="e">
        <v>#REF!</v>
        <stp/>
        <stp>0</stp>
        <stp>EUR.CM_INSTRUMENT.BONDVISION.FR0012557957</stp>
        <stp>DateSettl</stp>
        <tr r="J200" s="1"/>
      </tp>
      <tp t="e">
        <v>#REF!</v>
        <stp/>
        <stp>0</stp>
        <stp>EUR.CM_INSTRUMENT.BONDVISION.FR0011317783</stp>
        <stp>DateSettl</stp>
        <tr r="J219" s="1"/>
      </tp>
      <tp t="e">
        <v>#REF!</v>
        <stp/>
        <stp>0</stp>
        <stp>EUR.CM_INSTRUMENT.BONDVISION.DE0001135481</stp>
        <stp>DateSettl</stp>
        <tr r="J187" s="1"/>
      </tp>
      <tp t="e">
        <v>#REF!</v>
        <stp/>
        <stp>0</stp>
        <stp>EUR.CM_INSTRUMENT.BONDVISION.AT0000A105W3</stp>
        <stp>DateSettl</stp>
        <tr r="J281" s="1"/>
      </tp>
      <tp t="e">
        <v>#REF!</v>
        <stp/>
        <stp>0</stp>
        <stp>EUR.CM_INSTRUMENT.BONDVISION.AT0000A10683</stp>
        <stp>DateSettl</stp>
        <tr r="J287" s="1"/>
      </tp>
      <tp t="e">
        <v>#REF!</v>
        <stp/>
        <stp>0</stp>
        <stp>EUR.CM_INSTRUMENT.BONDVISION.AT0000A001X2</stp>
        <stp>DateSettl</stp>
        <tr r="J278" s="1"/>
      </tp>
      <tp t="e">
        <v>#REF!</v>
        <stp/>
        <stp>0</stp>
        <stp>EUR.CM_INSTRUMENT.BONDVISION.IT0005245326</stp>
        <stp>DateSettl</stp>
        <tr r="J14" s="1"/>
      </tp>
      <tp t="e">
        <v>#REF!</v>
        <stp/>
        <stp>0</stp>
        <stp>EUR.CM_INSTRUMENT.BONDVISION.IT0005274805</stp>
        <stp>DateSettl</stp>
        <tr r="J74" s="1"/>
      </tp>
      <tp t="e">
        <v>#REF!</v>
        <stp/>
        <stp>0</stp>
        <stp>EUR.CM_INSTRUMENT.BONDVISION.BE0000308172</stp>
        <stp>DateSettl</stp>
        <tr r="J297" s="1"/>
      </tp>
      <tp t="e">
        <v>#REF!</v>
        <stp/>
        <stp>0</stp>
        <stp>EUR.CM_INSTRUMENT.BONDVISION.IT0004953417</stp>
        <stp>DateSettl</stp>
        <tr r="J60" s="1"/>
      </tp>
      <tp t="e">
        <v>#REF!</v>
        <stp/>
        <stp>0</stp>
        <stp>EUR.CM_INSTRUMENT.BONDVISION.AT0000A19XC3</stp>
        <stp>DateSettl</stp>
        <tr r="J276" s="1"/>
      </tp>
    </main>
    <main first="bloomberg.rtd">
      <tp>
        <v>0.432</v>
        <stp/>
        <stp>##V3_BDPV12</stp>
        <stp>IT0005137614 Corp</stp>
        <stp>CPN</stp>
        <stp>[Mkt&amp;Position.xlsm]CCT!R11C6</stp>
        <tr r="F11" s="5"/>
      </tp>
      <tp>
        <v>3.5</v>
        <stp/>
        <stp>##V3_BDPV12</stp>
        <stp>IT0004957574 Corp</stp>
        <stp>CPN</stp>
        <stp>[Mkt&amp;Position.xlsm]CCT!R27C6</stp>
        <tr r="F27" s="5"/>
      </tp>
    </main>
    <main first="marketviewexcelplugin.mkvxp">
      <tp t="e">
        <v>#REF!</v>
        <stp/>
        <stp>0</stp>
        <stp>EUR.CM_INSTRUMENT.PXE.AT0000A1FAP5</stp>
        <stp>Desc</stp>
        <tr r="K283" s="1"/>
      </tp>
    </main>
    <main first="marketviewexcelplugin.mkvxp">
      <tp t="e">
        <v>#REF!</v>
        <stp/>
        <stp>0</stp>
        <stp>EUR.CM_INSTRUMENT.PXE.ES00000121L2</stp>
        <stp>DateLastMaturity</stp>
        <tr r="BB108" s="1"/>
        <tr r="AU108" s="1"/>
        <tr r="BI108" s="1"/>
        <tr r="AG108" s="1"/>
      </tp>
    </main>
    <main first="marketviewexcelplugin.mkvxp">
      <tp t="e">
        <v>#REF!</v>
        <stp/>
        <stp>0</stp>
        <stp>EUR.CM_INSTRUMENT.BONDVISION.AT0000A0DXC2</stp>
        <stp>DateSettl</stp>
        <tr r="J284" s="1"/>
      </tp>
    </main>
    <main first="bloomberg.rtd">
      <tp>
        <v>171.24301554870718</v>
        <stp/>
        <stp>##V3_BDPV12</stp>
        <stp>IT0005252520 Corp@CBBT Corp</stp>
        <stp>ASSET_SWAP_SPD_MID</stp>
        <stp>[Mkt&amp;Position.xlsm]CCT!R14C11</stp>
        <tr r="K14" s="5"/>
      </tp>
      <tp>
        <v>169.97943846690549</v>
        <stp/>
        <stp>##V3_BDPV12</stp>
        <stp>IT0005311508 Corp@CBBT Corp</stp>
        <stp>ASSET_SWAP_SPD_MID</stp>
        <stp>[Mkt&amp;Position.xlsm]CCT!R15C11</stp>
        <tr r="K15" s="5"/>
      </tp>
      <tp>
        <v>157.02565801602489</v>
        <stp/>
        <stp>##V3_BDPV12</stp>
        <stp>IT0005137614 Corp@CBBT Corp</stp>
        <stp>Z_SPRD_MID</stp>
        <stp>[Mkt&amp;Position.xlsm]CCT!R11C10</stp>
        <tr r="J11" s="5"/>
      </tp>
    </main>
    <main first="marketviewexcelplugin.mkvxp">
      <tp t="e">
        <v>#REF!</v>
        <stp/>
        <stp>0</stp>
        <stp>EUR.CM_INSTRUMENT.BONDVISION.DE0001102325</stp>
        <stp>DateSettl</stp>
        <tr r="J168" s="1"/>
      </tp>
      <tp t="e">
        <v>#REF!</v>
        <stp/>
        <stp>0</stp>
        <stp>EUR.CM_INSTRUMENT.BONDVISION.FR0013250560</stp>
        <stp>DateSettl</stp>
        <tr r="J217" s="1"/>
      </tp>
      <tp t="e">
        <v>#REF!</v>
        <stp/>
        <stp>0</stp>
        <stp>EUR.CM_INSTRUMENT.BONDVISION.ES00000124H4</stp>
        <stp>DateSettl</stp>
        <tr r="J140" s="1"/>
      </tp>
      <tp t="e">
        <v>#REF!</v>
        <stp/>
        <stp>0</stp>
        <stp>EUR.CM_INSTRUMENT.BONDVISION.GR0138010765</stp>
        <stp>DateSettl</stp>
        <tr r="J328" s="1"/>
      </tp>
      <tp t="e">
        <v>#REF!</v>
        <stp/>
        <stp>0</stp>
        <stp>EUR.CM_INSTRUMENT.BONDVISION.FR0011523257</stp>
        <stp>DateSettl</stp>
        <tr r="J193" s="1"/>
      </tp>
      <tp t="e">
        <v>#REF!</v>
        <stp/>
        <stp>0</stp>
        <stp>EUR.CM_INSTRUMENT.BONDVISION.FR0010773192</stp>
        <stp>DateSettl</stp>
        <tr r="J227" s="1"/>
      </tp>
      <tp t="e">
        <v>#REF!</v>
        <stp/>
        <stp>0</stp>
        <stp>EUR.CM_INSTRUMENT.BONDVISION.DE0001141661</stp>
        <stp>DateSettl</stp>
        <tr r="J143" s="1"/>
      </tp>
      <tp t="e">
        <v>#REF!</v>
        <stp/>
        <stp>0</stp>
        <stp>EUR.CM_INSTRUMENT.BONDVISION.DE0001141711</stp>
        <stp>DateSettl</stp>
        <tr r="J155" s="1"/>
      </tp>
      <tp t="e">
        <v>#REF!</v>
        <stp/>
        <stp>0</stp>
        <stp>EUR.CM_INSTRUMENT.BONDVISION.BE0000331406</stp>
        <stp>DateSettl</stp>
        <tr r="J310" s="1"/>
      </tp>
      <tp t="e">
        <v>#REF!</v>
        <stp/>
        <stp>0</stp>
        <stp>EUR.CM_INSTRUMENT.BONDVISION.GR0133007204</stp>
        <stp>DateSettl</stp>
        <tr r="J319" s="1"/>
      </tp>
      <tp t="e">
        <v>#REF!</v>
        <stp/>
        <stp>0</stp>
        <stp>EUR.CM_INSTRUMENT.BONDVISION.DE0001104685</stp>
        <stp>DateSettl</stp>
        <tr r="J150" s="1"/>
      </tp>
      <tp t="e">
        <v>#REF!</v>
        <stp/>
        <stp>0</stp>
        <stp>EUR.CM_INSTRUMENT.BONDVISION.DE0001135416</stp>
        <stp>DateSettl</stp>
        <tr r="J157" s="1"/>
      </tp>
      <tp t="e">
        <v>#REF!</v>
        <stp/>
        <stp>0</stp>
        <stp>EUR.CM_INSTRUMENT.BONDVISION.DE0001135176</stp>
        <stp>DateSettl</stp>
        <tr r="J181" s="1"/>
      </tp>
      <tp t="e">
        <v>#REF!</v>
        <stp/>
        <stp>0</stp>
        <stp>EUR.CM_INSTRUMENT.BONDVISION.DE0001135226</stp>
        <stp>DateSettl</stp>
        <tr r="J182" s="1"/>
      </tp>
      <tp t="e">
        <v>#REF!</v>
        <stp/>
        <stp>0</stp>
        <stp>EUR.CM_INSTRUMENT.BONDVISION.DE0001135366</stp>
        <stp>DateSettl</stp>
        <tr r="J185" s="1"/>
      </tp>
      <tp t="e">
        <v>#REF!</v>
        <stp/>
        <stp>0</stp>
        <stp>EUR.CM_INSTRUMENT.BONDVISION.IT0004848831</stp>
        <stp>DateSettl</stp>
        <tr r="J53" s="1"/>
      </tp>
      <tp t="e">
        <v>#REF!</v>
        <stp/>
        <stp>0</stp>
        <stp>EUR.CM_INSTRUMENT.BONDVISION.FR0010916924</stp>
        <stp>DateSettl</stp>
        <tr r="J215" s="1"/>
      </tp>
      <tp t="e">
        <v>#REF!</v>
        <stp/>
        <stp>0</stp>
        <stp>EUR.CM_INSTRUMENT.BONDVISION.FR0010949651</stp>
        <stp>DateSettl</stp>
        <tr r="J201" s="1"/>
      </tp>
      <tp t="e">
        <v>#REF!</v>
        <stp/>
        <stp>0</stp>
        <stp>EUR.CM_INSTRUMENT.BONDVISION.IT0003256820</stp>
        <stp>DateSettl</stp>
        <tr r="J82" s="1"/>
      </tp>
      <tp t="e">
        <v>#REF!</v>
        <stp/>
        <stp>0</stp>
        <stp>EUR.CM_INSTRUMENT.BONDVISION.FR0012938116</stp>
        <stp>DateSettl</stp>
        <tr r="J214" s="1"/>
      </tp>
      <tp t="e">
        <v>#REF!</v>
        <stp/>
        <stp>0</stp>
        <stp>EUR.CM_INSTRUMENT.BONDVISION.NL0000102275</stp>
        <stp>DateSettl</stp>
        <tr r="J239" s="1"/>
      </tp>
      <tp t="e">
        <v>#REF!</v>
        <stp/>
        <stp>0</stp>
        <stp>EUR.CM_INSTRUMENT.BONDVISION.GR0138008744</stp>
        <stp>DateSettl</stp>
        <tr r="J326" s="1"/>
      </tp>
      <tp t="e">
        <v>#REF!</v>
        <stp/>
        <stp>0</stp>
        <stp>EUR.CM_INSTRUMENT.BONDVISION.BE0000338476</stp>
        <stp>DateSettl</stp>
        <tr r="J311" s="1"/>
      </tp>
      <tp t="e">
        <v>#REF!</v>
        <stp/>
        <stp>0</stp>
        <stp>EUR.CM_INSTRUMENT.BONDVISION.IT0004423957</stp>
        <stp>DateSettl</stp>
        <tr r="J25" s="1"/>
      </tp>
      <tp t="e">
        <v>#REF!</v>
        <stp/>
        <stp>0</stp>
        <stp>EUR.CM_INSTRUMENT.BONDVISION.IT0005172322</stp>
        <stp>DateSettl</stp>
        <tr r="J54" s="1"/>
      </tp>
      <tp t="e">
        <v>#REF!</v>
        <stp/>
        <stp>0</stp>
        <stp>EUR.CM_INSTRUMENT.BONDVISION.IT0005252520</stp>
        <stp>DateSettl</stp>
        <tr r="J101" s="1"/>
      </tp>
    </main>
    <main first="bloomberg.rtd">
      <tp>
        <v>0.82899999999999996</v>
        <stp/>
        <stp>##V3_BDPV12</stp>
        <stp>IT0005252520 Corp</stp>
        <stp>CPN</stp>
        <stp>[Mkt&amp;Position.xlsm]CCT!R14C6</stp>
        <tr r="F14" s="5"/>
      </tp>
      <tp>
        <v>4.5</v>
        <stp/>
        <stp>##V3_BDPV12</stp>
        <stp>IT0004361041 Corp</stp>
        <stp>CPN</stp>
        <stp>[Mkt&amp;Position.xlsm]CCT!R26C6</stp>
        <tr r="F26" s="5"/>
      </tp>
      <tp>
        <v>0.65</v>
        <stp/>
        <stp>##V3_BDPV12</stp>
        <stp>IT0005215246 Corp</stp>
        <stp>CPN</stp>
        <stp>[Mkt&amp;Position.xlsm]CCT!R36C6</stp>
        <tr r="F36" s="5"/>
      </tp>
      <tp>
        <v>5.5</v>
        <stp/>
        <stp>##V3_BDPV12</stp>
        <stp>IT0004848831 Corp</stp>
        <stp>CPN</stp>
        <stp>[Mkt&amp;Position.xlsm]CCT!R34C6</stp>
        <tr r="F34" s="5"/>
      </tp>
    </main>
    <main first="marketviewexcelplugin.mkvxp">
      <tp t="e">
        <v>#REF!</v>
        <stp/>
        <stp>0</stp>
        <stp>EUR.CM_INSTRUMENT.PXE.AT0000A105W3</stp>
        <stp>Desc</stp>
        <tr r="K281" s="1"/>
      </tp>
      <tp t="e">
        <v>#REF!</v>
        <stp/>
        <stp>0</stp>
        <stp>EUR.CM_INSTRUMENT.PXE.ES00000123K0</stp>
        <stp>DateLastMaturity</stp>
        <tr r="AG116" s="1"/>
        <tr r="AU116" s="1"/>
        <tr r="BI116" s="1"/>
        <tr r="BB116" s="1"/>
      </tp>
    </main>
    <main first="bloomberg.rtd">
      <tp>
        <v>163.37402127202196</v>
        <stp/>
        <stp>##V3_BDPV12</stp>
        <stp>IT0004898034 Corp@CBBT Corp</stp>
        <stp>Z_SPRD_MID</stp>
        <stp>[Mkt&amp;Position.xlsm]CCT!R35C10</stp>
        <tr r="J35" s="5"/>
      </tp>
    </main>
    <main first="marketviewexcelplugin.mkvxp">
      <tp t="e">
        <v>#REF!</v>
        <stp/>
        <stp>0</stp>
        <stp>EUR.CM_INSTRUMENT.PXE.DE0001134922</stp>
        <stp>DateFirstSettlement</stp>
        <tr r="H169" s="1"/>
      </tp>
    </main>
    <main first="bloomberg.rtd">
      <tp>
        <v>18.649928355674014</v>
        <stp/>
        <stp>##V3_BDPV12</stp>
        <stp>IT0004361041 Corp@CBBT Corp</stp>
        <stp>Z_SPRD_MID</stp>
        <stp>[Mkt&amp;Position.xlsm]CCT!R26C10</stp>
        <tr r="J26" s="5"/>
      </tp>
    </main>
    <main first="marketviewexcelplugin.mkvxp">
      <tp t="e">
        <v>#REF!</v>
        <stp/>
        <stp>0</stp>
        <stp>EUR.CM_INSTRUMENT.PXE.NL0010071189</stp>
        <stp>DateFirstSettlement</stp>
        <tr r="H245" s="1"/>
      </tp>
      <tp t="e">
        <v>#REF!</v>
        <stp/>
        <stp>0</stp>
        <stp>EUR.CM_INSTRUMENT.BONDVISION.BE0000324336</stp>
        <stp>DateSettl</stp>
        <tr r="J302" s="1"/>
      </tp>
      <tp t="e">
        <v>#REF!</v>
        <stp/>
        <stp>0</stp>
        <stp>EUR.CM_INSTRUMENT.BONDVISION.DE0001102374</stp>
        <stp>DateSettl</stp>
        <tr r="J173" s="1"/>
      </tp>
      <tp t="e">
        <v>#REF!</v>
        <stp/>
        <stp>0</stp>
        <stp>EUR.CM_INSTRUMENT.BONDVISION.FR0013131877</stp>
        <stp>DateSettl</stp>
        <tr r="J216" s="1"/>
      </tp>
      <tp t="e">
        <v>#REF!</v>
        <stp/>
        <stp>0</stp>
        <stp>EUR.CM_INSTRUMENT.BONDVISION.GR0128013704</stp>
        <stp>DateSettl</stp>
        <tr r="J316" s="1"/>
      </tp>
      <tp t="e">
        <v>#REF!</v>
        <stp/>
        <stp>0</stp>
        <stp>EUR.CM_INSTRUMENT.BONDVISION.ES00000128H5</stp>
        <stp>DateSettl</stp>
        <tr r="J128" s="1"/>
      </tp>
      <tp t="e">
        <v>#REF!</v>
        <stp/>
        <stp>0</stp>
        <stp>EUR.CM_INSTRUMENT.BONDVISION.ES00000122E5</stp>
        <stp>DateSettl</stp>
        <tr r="J124" s="1"/>
      </tp>
      <tp t="e">
        <v>#REF!</v>
        <stp/>
        <stp>0</stp>
        <stp>EUR.CM_INSTRUMENT.BONDVISION.ES00000121A5</stp>
        <stp>DateSettl</stp>
        <tr r="J104" s="1"/>
      </tp>
      <tp t="e">
        <v>#REF!</v>
        <stp/>
        <stp>0</stp>
        <stp>EUR.CM_INSTRUMENT.BONDVISION.ES00000124C5</stp>
        <stp>DateSettl</stp>
        <tr r="J132" s="1"/>
      </tp>
      <tp t="e">
        <v>#REF!</v>
        <stp/>
        <stp>0</stp>
        <stp>EUR.CM_INSTRUMENT.BONDVISION.ES00000124V5</stp>
        <stp>DateSettl</stp>
        <tr r="J107" s="1"/>
      </tp>
      <tp t="e">
        <v>#REF!</v>
        <stp/>
        <stp>0</stp>
        <stp>EUR.CM_INSTRUMENT.BONDVISION.BE0000326356</stp>
        <stp>DateSettl</stp>
        <tr r="J306" s="1"/>
      </tp>
      <tp t="e">
        <v>#REF!</v>
        <stp/>
        <stp>0</stp>
        <stp>EUR.CM_INSTRUMENT.BONDVISION.DE0001104644</stp>
        <stp>DateSettl</stp>
        <tr r="J144" s="1"/>
      </tp>
      <tp t="e">
        <v>#REF!</v>
        <stp/>
        <stp>0</stp>
        <stp>EUR.CM_INSTRUMENT.BONDVISION.IE00B4S3JD47</stp>
        <stp>DateSettl</stp>
        <tr r="J267" s="1"/>
      </tp>
      <tp t="e">
        <v>#REF!</v>
        <stp/>
        <stp>0</stp>
        <stp>EUR.CM_INSTRUMENT.BONDVISION.DE0001135457</stp>
        <stp>DateSettl</stp>
        <tr r="J161" s="1"/>
      </tp>
      <tp t="e">
        <v>#REF!</v>
        <stp/>
        <stp>0</stp>
        <stp>EUR.CM_INSTRUMENT.BONDVISION.IT0005127086</stp>
        <stp>DateSettl</stp>
        <tr r="J68" s="1"/>
      </tp>
      <tp t="e">
        <v>#REF!</v>
        <stp/>
        <stp>0</stp>
        <stp>EUR.CM_INSTRUMENT.BONDVISION.IT0005327306</stp>
        <stp>DateSettl</stp>
        <tr r="J66" s="1"/>
      </tp>
      <tp t="e">
        <v>#REF!</v>
        <stp/>
        <stp>0</stp>
        <stp>EUR.CM_INSTRUMENT.BONDVISION.IT0005246340</stp>
        <stp>DateSettl</stp>
        <tr r="J61" s="1"/>
      </tp>
      <tp t="e">
        <v>#REF!</v>
        <stp/>
        <stp>0</stp>
        <stp>EUR.CM_INSTRUMENT.BONDVISION.IT0005056541</stp>
        <stp>DateSettl</stp>
        <tr r="J96" s="1"/>
      </tp>
      <tp t="e">
        <v>#REF!</v>
        <stp/>
        <stp>0</stp>
        <stp>EUR.CM_INSTRUMENT.BONDVISION.NL0000102234</stp>
        <stp>DateSettl</stp>
        <tr r="J246" s="1"/>
      </tp>
      <tp t="e">
        <v>#REF!</v>
        <stp/>
        <stp>0</stp>
        <stp>EUR.CM_INSTRUMENT.BONDVISION.IT0005325946</stp>
        <stp>DateSettl</stp>
        <tr r="J55" s="1"/>
      </tp>
      <tp t="e">
        <v>#REF!</v>
        <stp/>
        <stp>0</stp>
        <stp>EUR.CM_INSTRUMENT.BONDVISION.IT0005045270</stp>
        <stp>DateSettl</stp>
        <tr r="J64" s="1"/>
      </tp>
      <tp t="e">
        <v>#REF!</v>
        <stp/>
        <stp>0</stp>
        <stp>EUR.CM_INSTRUMENT.BONDVISION.IT0003535157</stp>
        <stp>DateSettl</stp>
        <tr r="J84" s="1"/>
      </tp>
      <tp t="e">
        <v>#REF!</v>
        <stp/>
        <stp>0</stp>
        <stp>EUR.CM_INSTRUMENT.BONDVISION.IT0003934657</stp>
        <stp>DateSettl</stp>
        <tr r="J86" s="1"/>
      </tp>
      <tp t="e">
        <v>#REF!</v>
        <stp/>
        <stp>0</stp>
        <stp>EUR.CM_INSTRUMENT.BONDVISION.IT0004273493</stp>
        <stp>DateSettl</stp>
        <tr r="J15" s="1"/>
      </tp>
      <tp t="e">
        <v>#REF!</v>
        <stp/>
        <stp>0</stp>
        <stp>EUR.CM_INSTRUMENT.BONDVISION.IT0005241770</stp>
        <stp>DateSettl</stp>
        <tr r="J13" s="1"/>
      </tp>
      <tp t="e">
        <v>#REF!</v>
        <stp/>
        <stp>0</stp>
        <stp>EUR.CM_INSTRUMENT.BONDVISION.NL0006227316</stp>
        <stp>DateSettl</stp>
        <tr r="J232" s="1"/>
      </tp>
      <tp t="e">
        <v>#REF!</v>
        <stp/>
        <stp>0</stp>
        <stp>EUR.CM_INSTRUMENT.BONDVISION.IT0005240830</stp>
        <stp>DateSettl</stp>
        <tr r="J73" s="1"/>
      </tp>
      <tp t="e">
        <v>#REF!</v>
        <stp/>
        <stp>0</stp>
        <stp>EUR.CM_INSTRUMENT.BONDVISION.IT0005240350</stp>
        <stp>DateSettl</stp>
        <tr r="J83" s="1"/>
      </tp>
    </main>
    <main first="bloomberg.rtd">
      <tp>
        <v>5</v>
        <stp/>
        <stp>##V3_BDPV12</stp>
        <stp>IT0004513641 Corp</stp>
        <stp>CPN</stp>
        <stp>[Mkt&amp;Position.xlsm]CCT!R40C6</stp>
        <tr r="F40" s="5"/>
      </tp>
      <tp>
        <v>1.5</v>
        <stp/>
        <stp>##V3_BDPV12</stp>
        <stp>IT0005090318 Corp</stp>
        <stp>CPN</stp>
        <stp>[Mkt&amp;Position.xlsm]CCT!R41C6</stp>
        <tr r="F41" s="5"/>
      </tp>
      <tp>
        <v>3.75</v>
        <stp/>
        <stp>##V3_BDPV12</stp>
        <stp>IT0004634132 Corp</stp>
        <stp>CPN</stp>
        <stp>[Mkt&amp;Position.xlsm]CCT!R31C6</stp>
        <tr r="F31" s="5"/>
      </tp>
      <tp>
        <v>4.25</v>
        <stp/>
        <stp>##V3_BDPV12</stp>
        <stp>IT0004489610 Corp</stp>
        <stp>CPN</stp>
        <stp>[Mkt&amp;Position.xlsm]CCT!R28C6</stp>
        <tr r="F28" s="5"/>
      </tp>
    </main>
    <main first="marketviewexcelplugin.mkvxp">
      <tp t="e">
        <v>#REF!</v>
        <stp/>
        <stp>0</stp>
        <stp>EUR.CM_INSTRUMENT.BONDVISION.AT0000A0U3T4</stp>
        <stp>DateSettl</stp>
        <tr r="J280" s="1"/>
      </tp>
      <tp t="e">
        <v>#REF!</v>
        <stp/>
        <stp>0</stp>
        <stp>EUR.CM_INSTRUMENT.PXE.NL0000102077</stp>
        <stp>DateFirstSettlement</stp>
        <tr r="H240" s="1"/>
      </tp>
      <tp t="e">
        <v>#REF!</v>
        <stp/>
        <stp>0</stp>
        <stp>EUR.CM_INSTRUMENT.BONDVISION.AT0000A1FAP5</stp>
        <stp>DateSettl</stp>
        <tr r="J283" s="1"/>
      </tp>
      <tp t="e">
        <v>#REF!</v>
        <stp/>
        <stp>0</stp>
        <stp>EUR.CM_INSTRUMENT.PXE.BE0000291972</stp>
        <stp>DateFirstSettlement</stp>
        <tr r="H304" s="1"/>
      </tp>
      <tp t="e">
        <v>#REF!</v>
        <stp/>
        <stp>0</stp>
        <stp>EUR.CM_INSTRUMENT.PXE.NL0011220108</stp>
        <stp>DateFirstSettlement</stp>
        <tr r="H243" s="1"/>
      </tp>
    </main>
    <main first="bloomberg.rtd">
      <tp>
        <v>120.05088366759085</v>
        <stp/>
        <stp>##V3_BDPV12</stp>
        <stp>IT0004634132 Corp@CBBT Corp</stp>
        <stp>Z_SPRD_MID</stp>
        <stp>[Mkt&amp;Position.xlsm]CCT!R31C10</stp>
        <tr r="J31" s="5"/>
      </tp>
      <tp t="s">
        <v>#N/A Field Not Applicable</v>
        <stp/>
        <stp>##V3_BDPV12</stp>
        <stp>IT0005106049 Corp@CBBT Corp</stp>
        <stp>Z_SPRD_MID</stp>
        <stp>[Mkt&amp;Position.xlsm]CCT!R25C10</stp>
        <tr r="J25" s="5"/>
      </tp>
    </main>
    <main first="marketviewexcelplugin.mkvxp">
      <tp t="e">
        <v>#REF!</v>
        <stp/>
        <stp>0</stp>
        <stp>EUR.CM_INSTRUMENT.BONDVISION.BE0000334434</stp>
        <stp>DateSettl</stp>
        <tr r="J301" s="1"/>
      </tp>
      <tp t="e">
        <v>#REF!</v>
        <stp/>
        <stp>0</stp>
        <stp>EUR.CM_INSTRUMENT.BONDVISION.DE0001102317</stp>
        <stp>DateSettl</stp>
        <tr r="J167" s="1"/>
      </tp>
      <tp t="e">
        <v>#REF!</v>
        <stp/>
        <stp>0</stp>
        <stp>EUR.CM_INSTRUMENT.BONDVISION.GR0138012787</stp>
        <stp>DateSettl</stp>
        <tr r="J330" s="1"/>
      </tp>
      <tp t="e">
        <v>#REF!</v>
        <stp/>
        <stp>0</stp>
        <stp>EUR.CM_INSTRUMENT.BONDVISION.ES00000128C6</stp>
        <stp>DateSettl</stp>
        <tr r="J141" s="1"/>
      </tp>
      <tp t="e">
        <v>#REF!</v>
        <stp/>
        <stp>0</stp>
        <stp>EUR.CM_INSTRUMENT.BONDVISION.ES00000128Q6</stp>
        <stp>DateSettl</stp>
        <tr r="J136" s="1"/>
      </tp>
      <tp t="e">
        <v>#REF!</v>
        <stp/>
        <stp>0</stp>
        <stp>EUR.CM_INSTRUMENT.BONDVISION.ES00000121O6</stp>
        <stp>DateSettl</stp>
        <tr r="J109" s="1"/>
      </tp>
      <tp t="e">
        <v>#REF!</v>
        <stp/>
        <stp>0</stp>
        <stp>EUR.CM_INSTRUMENT.BONDVISION.FR0010070060</stp>
        <stp>DateSettl</stp>
        <tr r="J224" s="1"/>
      </tp>
      <tp t="e">
        <v>#REF!</v>
        <stp/>
        <stp>0</stp>
        <stp>EUR.CM_INSTRUMENT.BONDVISION.FR0000571150</stp>
        <stp>DateSettl</stp>
        <tr r="J213" s="1"/>
      </tp>
      <tp t="e">
        <v>#REF!</v>
        <stp/>
        <stp>0</stp>
        <stp>EUR.CM_INSTRUMENT.BONDVISION.ES00000127D6</stp>
        <stp>DateSettl</stp>
        <tr r="J103" s="1"/>
      </tp>
      <tp t="e">
        <v>#REF!</v>
        <stp/>
        <stp>0</stp>
        <stp>EUR.CM_INSTRUMENT.BONDVISION.DE0001141653</stp>
        <stp>DateSettl</stp>
        <tr r="J142" s="1"/>
      </tp>
      <tp t="e">
        <v>#REF!</v>
        <stp/>
        <stp>0</stp>
        <stp>EUR.CM_INSTRUMENT.BONDVISION.DE0001141703</stp>
        <stp>DateSettl</stp>
        <tr r="J152" s="1"/>
      </tp>
      <tp t="e">
        <v>#REF!</v>
        <stp/>
        <stp>0</stp>
        <stp>EUR.CM_INSTRUMENT.BONDVISION.AT0000A04967</stp>
        <stp>DateSettl</stp>
        <tr r="J288" s="1"/>
      </tp>
      <tp t="e">
        <v>#REF!</v>
        <stp/>
        <stp>0</stp>
        <stp>EUR.CM_INSTRUMENT.BONDVISION.AT0000A12B06</stp>
        <stp>DateSettl</stp>
        <tr r="J273" s="1"/>
      </tp>
      <tp t="e">
        <v>#REF!</v>
        <stp/>
        <stp>0</stp>
        <stp>EUR.CM_INSTRUMENT.BONDVISION.FR0010854182</stp>
        <stp>DateSettl</stp>
        <tr r="J199" s="1"/>
      </tp>
      <tp t="e">
        <v>#REF!</v>
        <stp/>
        <stp>0</stp>
        <stp>EUR.CM_INSTRUMENT.BONDVISION.BE0000312216</stp>
        <stp>DateSettl</stp>
        <tr r="J292" s="1"/>
      </tp>
      <tp t="e">
        <v>#REF!</v>
        <stp/>
        <stp>0</stp>
        <stp>EUR.CM_INSTRUMENT.BONDVISION.DE0001135424</stp>
        <stp>DateSettl</stp>
        <tr r="J159" s="1"/>
      </tp>
      <tp t="e">
        <v>#REF!</v>
        <stp/>
        <stp>0</stp>
        <stp>EUR.CM_INSTRUMENT.BONDVISION.DE0001135044</stp>
        <stp>DateSettl</stp>
        <tr r="J177" s="1"/>
      </tp>
      <tp t="e">
        <v>#REF!</v>
        <stp/>
        <stp>0</stp>
        <stp>EUR.CM_INSTRUMENT.BONDVISION.DE0001135374</stp>
        <stp>DateSettl</stp>
        <tr r="J147" s="1"/>
      </tp>
      <tp t="e">
        <v>#REF!</v>
        <stp/>
        <stp>0</stp>
        <stp>EUR.CM_INSTRUMENT.BONDVISION.GR0138005716</stp>
        <stp>DateSettl</stp>
        <tr r="J323" s="1"/>
      </tp>
      <tp t="e">
        <v>#REF!</v>
        <stp/>
        <stp>0</stp>
        <stp>EUR.CM_INSTRUMENT.BONDVISION.GR0114028534</stp>
        <stp>DateSettl</stp>
        <tr r="J312" s="1"/>
      </tp>
      <tp t="e">
        <v>#REF!</v>
        <stp/>
        <stp>0</stp>
        <stp>EUR.CM_INSTRUMENT.BONDVISION.IT0005137614</stp>
        <stp>DateSettl</stp>
        <tr r="J98" s="1"/>
      </tp>
      <tp t="e">
        <v>#REF!</v>
        <stp/>
        <stp>0</stp>
        <stp>EUR.CM_INSTRUMENT.BONDVISION.FR0011619436</stp>
        <stp>DateSettl</stp>
        <tr r="J210" s="1"/>
      </tp>
      <tp t="e">
        <v>#REF!</v>
        <stp/>
        <stp>0</stp>
        <stp>EUR.CM_INSTRUMENT.BONDVISION.IT0004966401</stp>
        <stp>DateSettl</stp>
        <tr r="J41" s="1"/>
      </tp>
      <tp t="e">
        <v>#REF!</v>
        <stp/>
        <stp>0</stp>
        <stp>EUR.CM_INSTRUMENT.BONDVISION.NL0010733424</stp>
        <stp>DateSettl</stp>
        <tr r="J242" s="1"/>
      </tp>
      <tp t="e">
        <v>#REF!</v>
        <stp/>
        <stp>0</stp>
        <stp>EUR.CM_INSTRUMENT.BONDVISION.NL0000102077</stp>
        <stp>DateSettl</stp>
        <tr r="J240" s="1"/>
      </tp>
      <tp t="e">
        <v>#REF!</v>
        <stp/>
        <stp>0</stp>
        <stp>EUR.CM_INSTRUMENT.BONDVISION.NL0000102317</stp>
        <stp>DateSettl</stp>
        <tr r="J244" s="1"/>
      </tp>
      <tp t="e">
        <v>#REF!</v>
        <stp/>
        <stp>0</stp>
        <stp>EUR.CM_INSTRUMENT.BONDVISION.IT0005215246</stp>
        <stp>DateSettl</stp>
        <tr r="J58" s="1"/>
      </tp>
      <tp t="e">
        <v>#REF!</v>
        <stp/>
        <stp>0</stp>
        <stp>EUR.CM_INSTRUMENT.BONDVISION.GR0133009226</stp>
        <stp>DateSettl</stp>
        <tr r="J321" s="1"/>
      </tp>
      <tp t="e">
        <v>#REF!</v>
        <stp/>
        <stp>0</stp>
        <stp>EUR.CM_INSTRUMENT.BONDVISION.NL0010514246</stp>
        <stp>DateSettl</stp>
        <tr r="J233" s="1"/>
      </tp>
      <tp t="e">
        <v>#REF!</v>
        <stp/>
        <stp>0</stp>
        <stp>EUR.CM_INSTRUMENT.BONDVISION.IT0005142143</stp>
        <stp>DateSettl</stp>
        <tr r="J39" s="1"/>
      </tp>
      <tp t="e">
        <v>#REF!</v>
        <stp/>
        <stp>0</stp>
        <stp>EUR.CM_INSTRUMENT.BONDVISION.IT0004361041</stp>
        <stp>DateSettl</stp>
        <tr r="J20" s="1"/>
      </tp>
      <tp t="e">
        <v>#REF!</v>
        <stp/>
        <stp>0</stp>
        <stp>EUR.CM_INSTRUMENT.BONDVISION.IT0005221285</stp>
        <stp>DateSettl</stp>
        <tr r="J23" s="1"/>
      </tp>
      <tp t="e">
        <v>#REF!</v>
        <stp/>
        <stp>0</stp>
        <stp>EUR.CM_INSTRUMENT.BONDVISION.IT0005001547</stp>
        <stp>DateSettl</stp>
        <tr r="J62" s="1"/>
      </tp>
      <tp t="e">
        <v>#REF!</v>
        <stp/>
        <stp>0</stp>
        <stp>EUR.CM_INSTRUMENT.BONDVISION.IT0005030504</stp>
        <stp>DateSettl</stp>
        <tr r="J29" s="1"/>
      </tp>
    </main>
    <main first="bloomberg.rtd">
      <tp>
        <v>0.28199999999999997</v>
        <stp/>
        <stp>##V3_BDPV12</stp>
        <stp>IT0005104473 Corp</stp>
        <stp>CPN</stp>
        <stp>[Mkt&amp;Position.xlsm]CCT!R10C6</stp>
        <tr r="F10" s="5"/>
      </tp>
    </main>
    <main first="marketviewexcelplugin.mkvxp">
      <tp t="e">
        <v>#REF!</v>
        <stp/>
        <stp>0</stp>
        <stp>EUR.CM_INSTRUMENT.PXE.AT0000A10683</stp>
        <stp>DateLastMaturity</stp>
        <tr r="BB287" s="1"/>
        <tr r="AG287" s="1"/>
      </tp>
    </main>
    <main first="bloomberg.rtd">
      <tp>
        <v>84.106507242470215</v>
        <stp/>
        <stp>##V3_BDPV12</stp>
        <stp>IT0005069395 Corp@CBBT Corp</stp>
        <stp>Z_SPRD_MID</stp>
        <stp>[Mkt&amp;Position.xlsm]CCT!R29C10</stp>
        <tr r="J29" s="5"/>
      </tp>
    </main>
    <main first="marketviewexcelplugin.mkvxp">
      <tp t="e">
        <v>#REF!</v>
        <stp/>
        <stp>0</stp>
        <stp>EUR.CM_INSTRUMENT.PXE.NL0000102317</stp>
        <stp>DateFirstSettlement</stp>
        <tr r="H244" s="1"/>
      </tp>
    </main>
    <main first="bloomberg.rtd">
      <tp>
        <v>179.55984195403147</v>
        <stp/>
        <stp>##V3_BDPV12</stp>
        <stp>IT0005090318 Corp@CBBT Corp</stp>
        <stp>Z_SPRD_MID</stp>
        <stp>[Mkt&amp;Position.xlsm]CCT!R41C10</stp>
        <tr r="J41" s="5"/>
      </tp>
    </main>
    <main first="bloomberg.rtd">
      <tp t="s">
        <v>#N/A Field Not Applicable</v>
        <stp/>
        <stp>##V3_BDPV12</stp>
        <stp>IT0005175366 Corp@CBBT Corp</stp>
        <stp>Z_SPRD_MID</stp>
        <stp>[Mkt&amp;Position.xlsm]CCT!R24C10</stp>
        <tr r="J24" s="5"/>
      </tp>
    </main>
    <main first="marketviewexcelplugin.mkvxp">
      <tp t="e">
        <v>#REF!</v>
        <stp/>
        <stp>0</stp>
        <stp>EUR.CM_INSTRUMENT.BONDVISION.DE0001102366</stp>
        <stp>DateSettl</stp>
        <tr r="J172" s="1"/>
      </tp>
      <tp t="e">
        <v>#REF!</v>
        <stp/>
        <stp>0</stp>
        <stp>EUR.CM_INSTRUMENT.BONDVISION.NL0009348242</stp>
        <stp>DateSettl</stp>
        <tr r="J236" s="1"/>
      </tp>
      <tp t="e">
        <v>#REF!</v>
        <stp/>
        <stp>0</stp>
        <stp>EUR.CM_INSTRUMENT.BONDVISION.FR0000570921</stp>
        <stp>DateSettl</stp>
        <tr r="J197" s="1"/>
      </tp>
      <tp t="e">
        <v>#REF!</v>
        <stp/>
        <stp>0</stp>
        <stp>EUR.CM_INSTRUMENT.BONDVISION.FR0010371401</stp>
        <stp>DateSettl</stp>
        <tr r="J226" s="1"/>
      </tp>
    </main>
    <main first="marketviewexcelplugin.mkvxp">
      <tp t="e">
        <v>#REF!</v>
        <stp/>
        <stp>0</stp>
        <stp>EUR.CM_INSTRUMENT.BONDVISION.ES00000123C7</stp>
        <stp>DateSettl</stp>
        <tr r="J127" s="1"/>
      </tp>
      <tp t="e">
        <v>#REF!</v>
        <stp/>
        <stp>0</stp>
        <stp>EUR.CM_INSTRUMENT.BONDVISION.ES00000123Q7</stp>
        <stp>DateSettl</stp>
        <tr r="J102" s="1"/>
      </tp>
      <tp t="e">
        <v>#REF!</v>
        <stp/>
        <stp>0</stp>
        <stp>EUR.CM_INSTRUMENT.BONDVISION.ES00000122D7</stp>
        <stp>DateSettl</stp>
        <tr r="J111" s="1"/>
      </tp>
      <tp t="e">
        <v>#REF!</v>
        <stp/>
        <stp>0</stp>
        <stp>EUR.CM_INSTRUMENT.BONDVISION.ES00000121S7</stp>
        <stp>DateSettl</stp>
        <tr r="J139" s="1"/>
      </tp>
      <tp t="e">
        <v>#REF!</v>
        <stp/>
        <stp>0</stp>
        <stp>EUR.CM_INSTRUMENT.BONDVISION.ES00000127H7</stp>
        <stp>DateSettl</stp>
        <tr r="J112" s="1"/>
      </tp>
      <tp t="e">
        <v>#REF!</v>
        <stp/>
        <stp>0</stp>
        <stp>EUR.CM_INSTRUMENT.BONDVISION.ES00000124B7</stp>
        <stp>DateSettl</stp>
        <tr r="J105" s="1"/>
      </tp>
      <tp t="e">
        <v>#REF!</v>
        <stp/>
        <stp>0</stp>
        <stp>EUR.CM_INSTRUMENT.BONDVISION.DE0001141752</stp>
        <stp>DateSettl</stp>
        <tr r="J164" s="1"/>
      </tp>
      <tp t="e">
        <v>#REF!</v>
        <stp/>
        <stp>0</stp>
        <stp>EUR.CM_INSTRUMENT.BONDVISION.GR0128010676</stp>
        <stp>DateSettl</stp>
        <tr r="J313" s="1"/>
      </tp>
      <tp t="e">
        <v>#REF!</v>
        <stp/>
        <stp>0</stp>
        <stp>EUR.CM_INSTRUMENT.BONDVISION.FR0012517027</stp>
        <stp>DateSettl</stp>
        <tr r="J212" s="1"/>
      </tp>
      <tp t="e">
        <v>#REF!</v>
        <stp/>
        <stp>0</stp>
        <stp>EUR.CM_INSTRUMENT.BONDVISION.IT0004759673</stp>
        <stp>DateSettl</stp>
        <tr r="J47" s="1"/>
      </tp>
      <tp t="e">
        <v>#REF!</v>
        <stp/>
        <stp>0</stp>
        <stp>EUR.CM_INSTRUMENT.BONDVISION.DE0001135465</stp>
        <stp>DateSettl</stp>
        <tr r="J162" s="1"/>
      </tp>
      <tp t="e">
        <v>#REF!</v>
        <stp/>
        <stp>0</stp>
        <stp>EUR.CM_INSTRUMENT.BONDVISION.DE0001135085</stp>
        <stp>DateSettl</stp>
        <tr r="J179" s="1"/>
      </tp>
      <tp t="e">
        <v>#REF!</v>
        <stp/>
        <stp>0</stp>
        <stp>EUR.CM_INSTRUMENT.BONDVISION.DE0001135275</stp>
        <stp>DateSettl</stp>
        <tr r="J183" s="1"/>
      </tp>
      <tp t="e">
        <v>#REF!</v>
        <stp/>
        <stp>0</stp>
        <stp>EUR.CM_INSTRUMENT.BONDVISION.DE0001135325</stp>
        <stp>DateSettl</stp>
        <tr r="J184" s="1"/>
      </tp>
      <tp t="e">
        <v>#REF!</v>
        <stp/>
        <stp>0</stp>
        <stp>EUR.CM_INSTRUMENT.BONDVISION.IT0001278511</stp>
        <stp>DateSettl</stp>
        <tr r="J78" s="1"/>
      </tp>
      <tp t="e">
        <v>#REF!</v>
        <stp/>
        <stp>0</stp>
        <stp>EUR.CM_INSTRUMENT.BONDVISION.FR0010776161</stp>
        <stp>DateSettl</stp>
        <tr r="J196" s="1"/>
      </tp>
      <tp t="e">
        <v>#REF!</v>
        <stp/>
        <stp>0</stp>
        <stp>EUR.CM_INSTRUMENT.BONDVISION.IT0005177271</stp>
        <stp>DateSettl</stp>
        <tr r="J26" s="1"/>
      </tp>
      <tp t="e">
        <v>#REF!</v>
        <stp/>
        <stp>0</stp>
        <stp>EUR.CM_INSTRUMENT.BONDVISION.IT0004356843</stp>
        <stp>DateSettl</stp>
        <tr r="J57" s="1"/>
      </tp>
      <tp t="e">
        <v>#REF!</v>
        <stp/>
        <stp>0</stp>
        <stp>EUR.CM_INSTRUMENT.BONDVISION.IT0001174611</stp>
        <stp>DateSettl</stp>
        <tr r="J75" s="1"/>
      </tp>
      <tp t="e">
        <v>#REF!</v>
        <stp/>
        <stp>0</stp>
        <stp>EUR.CM_INSTRUMENT.BONDVISION.IT0005024234</stp>
        <stp>DateSettl</stp>
        <tr r="J79" s="1"/>
      </tp>
      <tp t="e">
        <v>#REF!</v>
        <stp/>
        <stp>0</stp>
        <stp>EUR.CM_INSTRUMENT.BONDVISION.IT0005244782</stp>
        <stp>DateSettl</stp>
        <tr r="J48" s="1"/>
      </tp>
    </main>
    <main first="bloomberg.rtd">
      <tp>
        <v>5.5</v>
        <stp/>
        <stp>##V3_BDPV12</stp>
        <stp>IT0004801541 Corp</stp>
        <stp>CPN</stp>
        <stp>[Mkt&amp;Position.xlsm]CCT!R33C6</stp>
        <tr r="F33" s="5"/>
      </tp>
    </main>
    <main first="marketviewexcelplugin.mkvxp">
      <tp t="e">
        <v>#REF!</v>
        <stp/>
        <stp>0</stp>
        <stp>EUR.CM_INSTRUMENT.PXE.AT0000A0U3T4</stp>
        <stp>Desc</stp>
        <tr r="K280" s="1"/>
      </tp>
      <tp t="e">
        <v>#REF!</v>
        <stp/>
        <stp>0</stp>
        <stp>EUR.CM_INSTRUMENT.PXE.AT0000A001X2</stp>
        <stp>DateMaturity</stp>
        <tr r="E278" s="1"/>
      </tp>
    </main>
    <main first="marketviewexcelplugin.mkvxp">
      <tp t="e">
        <v>#REF!</v>
        <stp/>
        <stp>0</stp>
        <stp>EUR.CM_INSTRUMENT.PXE.AT0000A185T1</stp>
        <stp>Desc</stp>
        <tr r="K282" s="1"/>
      </tp>
      <tp t="e">
        <v>#REF!</v>
        <stp/>
        <stp>0</stp>
        <stp>EUR.CM_INSTRUMENT.PXE.AT0000A0U299</stp>
        <stp>DateLastMaturity</stp>
        <tr r="AG291" s="1"/>
        <tr r="BB291" s="1"/>
      </tp>
      <tp t="e">
        <v>#REF!</v>
        <stp/>
        <stp>0</stp>
        <stp>EUR.CM_INSTRUMENT.PXE.ES00000127H7</stp>
        <stp>DateLastMaturity</stp>
        <tr r="AG112" s="1"/>
        <tr r="BI112" s="1"/>
        <tr r="BB112" s="1"/>
        <tr r="AU112" s="1"/>
      </tp>
      <tp t="e">
        <v>#REF!</v>
        <stp/>
        <stp>0</stp>
        <stp>EUR.CM_INSTRUMENT.PXE.ES00000128H5</stp>
        <stp>DateLastMaturity</stp>
        <tr r="AU128" s="1"/>
        <tr r="BB128" s="1"/>
        <tr r="AG128" s="1"/>
        <tr r="BI128" s="1"/>
      </tp>
      <tp t="e">
        <v>#REF!</v>
        <stp/>
        <stp>0</stp>
        <stp>EUR.CM_INSTRUMENT.PXE.ES00000124H4</stp>
        <stp>DateLastMaturity</stp>
        <tr r="AU140" s="1"/>
        <tr r="AG140" s="1"/>
        <tr r="BI140" s="1"/>
        <tr r="BB140" s="1"/>
      </tp>
      <tp t="e">
        <v>#REF!</v>
        <stp/>
        <stp>0</stp>
        <stp>EUR.CM_INSTRUMENT.BONDVISION.AT0000A0VRQ6</stp>
        <stp>DateSettl</stp>
        <tr r="J289" s="1"/>
      </tp>
      <tp t="e">
        <v>#REF!</v>
        <stp/>
        <stp>0</stp>
        <stp>EUR.CM_INSTRUMENT.PXE.NL0000102275</stp>
        <stp>DateFirstSettlement</stp>
        <tr r="H239" s="1"/>
      </tp>
      <tp t="e">
        <v>#REF!</v>
        <stp/>
        <stp>0</stp>
        <stp>EUR.CM_INSTRUMENT.PXE.NL0010060257</stp>
        <stp>DateFirstSettlement</stp>
        <tr r="H238" s="1"/>
      </tp>
      <tp t="e">
        <v>#REF!</v>
        <stp/>
        <stp>0</stp>
        <stp>EUR.CM_INSTRUMENT.PXE.NL0000102234</stp>
        <stp>DateFirstSettlement</stp>
        <tr r="H246" s="1"/>
      </tp>
      <tp t="e">
        <v>#REF!</v>
        <stp/>
        <stp>0</stp>
        <stp>EUR.CM_INSTRUMENT.PXE.NL0010514246</stp>
        <stp>DateFirstSettlement</stp>
        <tr r="H233" s="1"/>
      </tp>
    </main>
    <main first="bloomberg.rtd">
      <tp>
        <v>175.44280640899299</v>
        <stp/>
        <stp>##V3_BDPV12</stp>
        <stp>IT0005045270 Corp@CBBT Corp</stp>
        <stp>Z_SPRD_MID</stp>
        <stp>[Mkt&amp;Position.xlsm]CCT!R39C10</stp>
        <tr r="J39" s="5"/>
      </tp>
      <tp>
        <v>158.92514826266085</v>
        <stp/>
        <stp>##V3_BDPV12</stp>
        <stp>IT0005215246 Corp@CBBT Corp</stp>
        <stp>Z_SPRD_MID</stp>
        <stp>[Mkt&amp;Position.xlsm]CCT!R36C10</stp>
        <tr r="J36" s="5"/>
      </tp>
    </main>
    <main first="marketviewexcelplugin.mkvxp">
      <tp t="e">
        <v>#REF!</v>
        <stp/>
        <stp>0</stp>
        <stp>EUR.CM_INSTRUMENT.PXE.GR0138009759</stp>
        <stp>CouponInterest</stp>
        <tr r="D327" s="1"/>
      </tp>
      <tp t="e">
        <v>#REF!</v>
        <stp/>
        <stp>0</stp>
        <stp>EUR.CM_INSTRUMENT.PXE.IT0004594930</stp>
        <stp>CouponInterest</stp>
        <tr r="D37" s="1"/>
      </tp>
      <tp t="e">
        <v>#REF!</v>
        <stp/>
        <stp>0</stp>
        <stp>EUR.CM_INSTRUMENT.PXE.IT0005274805</stp>
        <stp>CouponInterest</stp>
        <tr r="D74" s="1"/>
      </tp>
      <tp t="e">
        <v>#REF!</v>
        <stp/>
        <stp>0</stp>
        <stp>EUR.CM_INSTRUMENT.PXE.IT0005104473</stp>
        <stp>CouponInterest</stp>
        <tr r="D97" s="1"/>
      </tp>
      <tp t="e">
        <v>#REF!</v>
        <stp/>
        <stp>0</stp>
        <stp>EUR.CM_INSTRUMENT.PXE.IT0004644735</stp>
        <stp>CouponInterest</stp>
        <tr r="D69" s="1"/>
      </tp>
      <tp t="e">
        <v>#REF!</v>
        <stp/>
        <stp>0</stp>
        <stp>EUR.CM_INSTRUMENT.PXE.IT0005244782</stp>
        <stp>CouponInterest</stp>
        <tr r="D48" s="1"/>
      </tp>
      <tp t="e">
        <v>#REF!</v>
        <stp/>
        <stp>0</stp>
        <stp>EUR.CM_INSTRUMENT.PXE.IT0001444378</stp>
        <stp>CouponInterest</stp>
        <tr r="D80" s="1"/>
      </tp>
      <tp t="e">
        <v>#REF!</v>
        <stp/>
        <stp>0</stp>
        <stp>EUR.CM_INSTRUMENT.PXE.IT0003934657</stp>
        <stp>CouponInterest</stp>
        <tr r="D86" s="1"/>
      </tp>
      <tp t="e">
        <v>#REF!</v>
        <stp/>
        <stp>0</stp>
        <stp>EUR.CM_INSTRUMENT.PXE.IT0005094088</stp>
        <stp>CouponInterest</stp>
        <tr r="D81" s="1"/>
      </tp>
      <tp t="e">
        <v>#REF!</v>
        <stp/>
        <stp>0</stp>
        <stp>EUR.CM_INSTRUMENT.PXE.IT0004634132</stp>
        <stp>CouponInterest</stp>
        <tr r="D40" s="1"/>
      </tp>
      <tp t="e">
        <v>#REF!</v>
        <stp/>
        <stp>0</stp>
        <stp>EUR.CM_INSTRUMENT.PXE.IT0003644769</stp>
        <stp>CouponInterest</stp>
        <tr r="D33" s="1"/>
      </tp>
      <tp t="e">
        <v>#REF!</v>
        <stp/>
        <stp>0</stp>
        <stp>EUR.CM_INSTRUMENT.PXE.IT0005024234</stp>
        <stp>CouponInterest</stp>
        <tr r="D79" s="1"/>
      </tp>
      <tp t="e">
        <v>#REF!</v>
        <stp/>
        <stp>0</stp>
        <stp>EUR.CM_INSTRUMENT.PXE.GR0133009226</stp>
        <stp>CouponInterest</stp>
        <tr r="D321" s="1"/>
      </tp>
      <tp t="e">
        <v>#REF!</v>
        <stp/>
        <stp>0</stp>
        <stp>EUR.CM_INSTRUMENT.PXE.IT0001174611</stp>
        <stp>CouponInterest</stp>
        <tr r="D75" s="1"/>
      </tp>
    </main>
    <main first="marketviewexcelplugin.mkvxp">
      <tp t="e">
        <v>#REF!</v>
        <stp/>
        <stp>0</stp>
        <stp>EUR.CM_DEPTH.XLS_GOVIES.BE0000308172</stp>
        <stp>Mid</stp>
        <tr r="P297" s="1"/>
      </tp>
      <tp t="e">
        <v>#REF!</v>
        <stp/>
        <stp>0</stp>
        <stp>EUR.CM_DEPTH.XLS_GOVIES.DE0001135044</stp>
        <stp>Mid</stp>
        <tr r="P177" s="1"/>
      </tp>
      <tp t="e">
        <v>#REF!</v>
        <stp/>
        <stp>0</stp>
        <stp>EUR.CM_DEPTH.XLS_GOVIES.NL0010418810</stp>
        <stp>Mid</stp>
        <tr r="P241" s="1"/>
      </tp>
      <tp t="e">
        <v>#REF!</v>
        <stp/>
        <stp>0</stp>
        <stp>EUR.CM_DEPTH.XLS_GOVIES.DE0001135069</stp>
        <stp>Mid</stp>
        <tr r="P178" s="1"/>
      </tp>
      <tp t="e">
        <v>#REF!</v>
        <stp/>
        <stp>0</stp>
        <stp>EUR.CM_DEPTH.XLS_GOVIES.BE0000304130</stp>
        <stp>Mid</stp>
        <tr r="P308" s="1"/>
      </tp>
      <tp t="e">
        <v>#REF!</v>
        <stp/>
        <stp>0</stp>
        <stp>EUR.CM_DEPTH.XLS_GOVIES.NL0009086115</stp>
        <stp>Mid</stp>
        <tr r="P234" s="1"/>
      </tp>
    </main>
    <main first="marketviewexcelplugin.mkvxp">
      <tp t="e">
        <v>#REF!</v>
        <stp/>
        <stp>0</stp>
        <stp>EUR.CM_DEPTH.XLS_GOVIES.DE0001135085</stp>
        <stp>Mid</stp>
        <tr r="P179" s="1"/>
      </tp>
    </main>
    <main first="marketviewexcelplugin.mkvxp">
      <tp t="e">
        <v>#REF!</v>
        <stp/>
        <stp>0</stp>
        <stp>EUR.CM_DEPTH.XLS_GOVIES.NL0010881827</stp>
        <stp>Mid</stp>
        <tr r="P235" s="1"/>
      </tp>
      <tp t="e">
        <v>#REF!</v>
        <stp/>
        <stp>0</stp>
        <stp>EUR.CM_INSTRUMENT.PXE.IE00B2QTFG59</stp>
        <stp>CouponInterest</stp>
        <tr r="D262" s="1"/>
      </tp>
      <tp t="e">
        <v>#REF!</v>
        <stp/>
        <stp>0</stp>
        <stp>EUR.CM_DEPTH.VMO_REPO.ES00000121L2_TN_Fixed</stp>
        <stp>TrdValueAvg</stp>
        <tr r="AB108" s="1"/>
      </tp>
      <tp t="e">
        <v>#REF!</v>
        <stp/>
        <stp>0</stp>
        <stp>EUR.CM_INSTRUMENT.PXE.GR0138008744</stp>
        <stp>CouponInterest</stp>
        <tr r="D326" s="1"/>
      </tp>
      <tp t="e">
        <v>#REF!</v>
        <stp/>
        <stp>0</stp>
        <stp>EUR.CM_INSTRUMENT.PXE.IT0005135840</stp>
        <stp>CouponInterest</stp>
        <tr r="D52" s="1"/>
      </tp>
      <tp t="e">
        <v>#REF!</v>
        <stp/>
        <stp>0</stp>
        <stp>EUR.CM_INSTRUMENT.PXE.IT0005325946</stp>
        <stp>CouponInterest</stp>
        <tr r="D55" s="1"/>
      </tp>
      <tp t="e">
        <v>#REF!</v>
        <stp/>
        <stp>0</stp>
        <stp>EUR.CM_INSTRUMENT.PXE.IT0005185456</stp>
        <stp>CouponInterest</stp>
        <tr r="D99" s="1"/>
      </tp>
      <tp t="e">
        <v>#REF!</v>
        <stp/>
        <stp>0</stp>
        <stp>EUR.CM_INSTRUMENT.PXE.IT0005175598</stp>
        <stp>CouponInterest</stp>
        <tr r="D42" s="1"/>
      </tp>
      <tp t="e">
        <v>#REF!</v>
        <stp/>
        <stp>0</stp>
        <stp>EUR.CM_INSTRUMENT.PXE.IT0003535157</stp>
        <stp>CouponInterest</stp>
        <tr r="D84" s="1"/>
      </tp>
      <tp t="e">
        <v>#REF!</v>
        <stp/>
        <stp>0</stp>
        <stp>EUR.CM_INSTRUMENT.PXE.IT0005285041</stp>
        <stp>CouponInterest</stp>
        <tr r="D38" s="1"/>
      </tp>
      <tp t="e">
        <v>#REF!</v>
        <stp/>
        <stp>0</stp>
        <stp>EUR.CM_INSTRUMENT.PXE.IT0004695075</stp>
        <stp>CouponInterest</stp>
        <tr r="D44" s="1"/>
      </tp>
      <tp t="e">
        <v>#REF!</v>
        <stp/>
        <stp>0</stp>
        <stp>EUR.CM_INSTRUMENT.PXE.IT0005045270</stp>
        <stp>CouponInterest</stp>
        <tr r="D64" s="1"/>
      </tp>
      <tp t="e">
        <v>#REF!</v>
        <stp/>
        <stp>0</stp>
        <stp>EUR.CM_INSTRUMENT.PXE.IT0005215246</stp>
        <stp>CouponInterest</stp>
        <tr r="D58" s="1"/>
      </tp>
      <tp t="e">
        <v>#REF!</v>
        <stp/>
        <stp>0</stp>
        <stp>EUR.CM_INSTRUMENT.PXE.GR0133008210</stp>
        <stp>CouponInterest</stp>
        <tr r="D320" s="1"/>
      </tp>
      <tp t="e">
        <v>#REF!</v>
        <stp/>
        <stp>0</stp>
        <stp>EUR.CM_INSTRUMENT.PXE.IT0005175366</stp>
        <stp>CouponInterest</stp>
        <tr r="D16" s="1"/>
      </tp>
      <tp t="e">
        <v>#REF!</v>
        <stp/>
        <stp>0</stp>
        <stp>EUR.CM_INSTRUMENT.PXE.IT0005245326</stp>
        <stp>CouponInterest</stp>
        <tr r="D14" s="1"/>
      </tp>
      <tp t="e">
        <v>#REF!</v>
        <stp/>
        <stp>0</stp>
        <stp>EUR.CM_INSTRUMENT.PXE.NL0000102077</stp>
        <stp>CouponInterest</stp>
        <tr r="D240" s="1"/>
      </tp>
      <tp t="e">
        <v>#REF!</v>
        <stp/>
        <stp>0</stp>
        <stp>EUR.CM_INSTRUMENT.PXE.NL0000102317</stp>
        <stp>CouponInterest</stp>
        <tr r="D244" s="1"/>
      </tp>
      <tp t="e">
        <v>#REF!</v>
        <stp/>
        <stp>0</stp>
        <stp>EUR.CM_INSTRUMENT.PXE.NL0000102275</stp>
        <stp>CouponInterest</stp>
        <tr r="D239" s="1"/>
      </tp>
      <tp t="e">
        <v>#REF!</v>
        <stp/>
        <stp>0</stp>
        <stp>EUR.CM_INSTRUMENT.PXE.NL0000102234</stp>
        <stp>CouponInterest</stp>
        <tr r="D246" s="1"/>
      </tp>
      <tp t="e">
        <v>#REF!</v>
        <stp/>
        <stp>0</stp>
        <stp>EUR.CM_INSTRUMENT.PXE.NL0010733424</stp>
        <stp>CouponInterest</stp>
        <tr r="D242" s="1"/>
      </tp>
      <tp t="e">
        <v>#REF!</v>
        <stp/>
        <stp>0</stp>
        <stp>EUR.CM_INSTRUMENT.PXE.NL0009712470</stp>
        <stp>CouponInterest</stp>
        <tr r="D237" s="1"/>
      </tp>
      <tp t="e">
        <v>#REF!</v>
        <stp/>
        <stp>0</stp>
        <stp>EUR.PRICERISK.PXE.FVM8</stp>
        <stp>CTDIsin</stp>
        <tr r="K10" s="1"/>
        <tr r="A10" s="1"/>
      </tp>
      <tp t="e">
        <v>#REF!</v>
        <stp/>
        <stp>0</stp>
        <stp>EUR.CM_DEPTH.XLS_GOVIES.DE0001135143</stp>
        <stp>Mid</stp>
        <tr r="P180" s="1"/>
      </tp>
      <tp t="e">
        <v>#REF!</v>
        <stp/>
        <stp>0</stp>
        <stp>EUR.CM_DEPTH.XLS_GOVIES.DE0001135176</stp>
        <stp>Mid</stp>
        <tr r="P181" s="1"/>
      </tp>
      <tp t="e">
        <v>#REF!</v>
        <stp/>
        <stp>0</stp>
        <stp>EUR.CM_DEPTH.XLS_GOVIES.NL0010721999</stp>
        <stp>Mid</stp>
        <tr r="P248" s="1"/>
      </tp>
    </main>
    <main first="marketviewexcelplugin.mkvxp">
      <tp t="e">
        <v>#REF!</v>
        <stp/>
        <stp>0</stp>
        <stp>EUR.CM_DEPTH.XLS_GOVIES.IE0034074488</stp>
        <stp>Mid</stp>
        <tr r="P264" s="1"/>
      </tp>
    </main>
    <main first="bloomberg.rtd">
      <tp t="s">
        <v>Baa1</v>
        <stp/>
        <stp>##V3_BDPV12</stp>
        <stp>ES00000126Z1 Corp</stp>
        <stp>RTG_MOODY</stp>
        <stp>[Mkt&amp;Position.xlsm]MARKET!R123C43</stp>
        <tr r="AQ123" s="1"/>
      </tp>
      <tp t="s">
        <v>Baa1</v>
        <stp/>
        <stp>##V3_BDPV12</stp>
        <stp>ES00000127Z9 Corp</stp>
        <stp>RTG_MOODY</stp>
        <stp>[Mkt&amp;Position.xlsm]MARKET!R126C43</stp>
        <tr r="AQ126" s="1"/>
      </tp>
    </main>
    <main first="marketviewexcelplugin.mkvxp">
      <tp t="e">
        <v>#REF!</v>
        <stp/>
        <stp>0</stp>
        <stp>EUR.CM_INSTRUMENT.PXE.IT0003256820</stp>
        <stp>CouponInterest</stp>
        <tr r="D82" s="1"/>
      </tp>
      <tp t="e">
        <v>#REF!</v>
        <stp/>
        <stp>0</stp>
        <stp>EUR.CM_INSTRUMENT.PXE.IT0005086886</stp>
        <stp>CouponInterest</stp>
        <tr r="D49" s="1"/>
      </tp>
      <tp t="e">
        <v>#REF!</v>
        <stp/>
        <stp>0</stp>
        <stp>EUR.CM_INSTRUMENT.PXE.IT0004286966</stp>
        <stp>CouponInterest</stp>
        <tr r="D87" s="1"/>
      </tp>
      <tp t="e">
        <v>#REF!</v>
        <stp/>
        <stp>0</stp>
        <stp>EUR.CM_INSTRUMENT.PXE.IT0004536949</stp>
        <stp>CouponInterest</stp>
        <tr r="D34" s="1"/>
      </tp>
      <tp t="e">
        <v>#REF!</v>
        <stp/>
        <stp>0</stp>
        <stp>EUR.CM_INSTRUMENT.PXE.IT0004356843</stp>
        <stp>CouponInterest</stp>
        <tr r="D57" s="1"/>
      </tp>
      <tp t="e">
        <v>#REF!</v>
        <stp/>
        <stp>0</stp>
        <stp>EUR.CM_INSTRUMENT.PXE.IT0005216491</stp>
        <stp>CouponInterest</stp>
        <tr r="D45" s="1"/>
      </tp>
      <tp t="e">
        <v>#REF!</v>
        <stp/>
        <stp>0</stp>
        <stp>EUR.CM_INSTRUMENT.PXE.IT0004966401</stp>
        <stp>CouponInterest</stp>
        <tr r="D41" s="1"/>
      </tp>
      <tp t="e">
        <v>#REF!</v>
        <stp/>
        <stp>0</stp>
        <stp>EUR.CM_INSTRUMENT.PXE.IT0005056541</stp>
        <stp>CouponInterest</stp>
        <tr r="D96" s="1"/>
      </tp>
      <tp t="e">
        <v>#REF!</v>
        <stp/>
        <stp>0</stp>
        <stp>EUR.CM_INSTRUMENT.PXE.FR0012938116</stp>
        <stp>CouponInterest</stp>
        <tr r="D214" s="1"/>
      </tp>
      <tp t="e">
        <v>#REF!</v>
        <stp/>
        <stp>0</stp>
        <stp>EUR.CM_INSTRUMENT.PXE.IT0005106049</stp>
        <stp>CouponInterest</stp>
        <tr r="D18" s="1"/>
      </tp>
      <tp t="e">
        <v>#REF!</v>
        <stp/>
        <stp>0</stp>
        <stp>EUR.CM_INSTRUMENT.PXE.IT0001086567</stp>
        <stp>CouponInterest</stp>
        <tr r="D71" s="1"/>
      </tp>
      <tp t="e">
        <v>#REF!</v>
        <stp/>
        <stp>0</stp>
        <stp>EUR.CM_INSTRUMENT.PXE.FR0011708080</stp>
        <stp>CouponInterest</stp>
        <tr r="D195" s="1"/>
      </tp>
      <tp t="e">
        <v>#REF!</v>
        <stp/>
        <stp>0</stp>
        <stp>EUR.CM_INSTRUMENT.PXE.IT0004716319</stp>
        <stp>CouponInterest</stp>
        <tr r="D93" s="1"/>
      </tp>
      <tp t="e">
        <v>#REF!</v>
        <stp/>
        <stp>0</stp>
        <stp>EUR.CM_INSTRUMENT.PXE.FR0000189151</stp>
        <stp>CouponInterest</stp>
        <tr r="D194" s="1"/>
      </tp>
      <tp t="e">
        <v>#REF!</v>
        <stp/>
        <stp>0</stp>
        <stp>EUR.CM_INSTRUMENT.PXE.IT0000366655</stp>
        <stp>CouponInterest</stp>
        <tr r="D59" s="1"/>
      </tp>
      <tp t="e">
        <v>#REF!</v>
        <stp/>
        <stp>0</stp>
        <stp>EUR.CM_INSTRUMENT.PXE.IT0005246340</stp>
        <stp>CouponInterest</stp>
        <tr r="D61" s="1"/>
      </tp>
      <tp t="e">
        <v>#REF!</v>
        <stp/>
        <stp>0</stp>
        <stp>EUR.CM_INSTRUMENT.PXE.NL0011220108</stp>
        <stp>CouponInterest</stp>
        <tr r="D243" s="1"/>
      </tp>
      <tp t="e">
        <v>#REF!</v>
        <stp/>
        <stp>0</stp>
        <stp>EUR.CM_INSTRUMENT.PXE.NL0010060257</stp>
        <stp>CouponInterest</stp>
        <tr r="D238" s="1"/>
      </tp>
      <tp t="e">
        <v>#REF!</v>
        <stp/>
        <stp>0</stp>
        <stp>EUR.CM_DEPTH.XLS_GOVIES.BE0000328378</stp>
        <stp>Mid</stp>
        <tr r="P299" s="1"/>
      </tp>
      <tp t="e">
        <v>#REF!</v>
        <stp/>
        <stp>0</stp>
        <stp>EUR.CM_DEPTH.XLS_GOVIES.BE0000327362</stp>
        <stp>Mid</stp>
        <tr r="P294" s="1"/>
      </tp>
      <tp t="e">
        <v>#REF!</v>
        <stp/>
        <stp>0</stp>
        <stp>EUR.CM_DEPTH.XLS_GOVIES.DE0001135275</stp>
        <stp>Mid</stp>
        <tr r="P183" s="1"/>
      </tp>
      <tp t="e">
        <v>#REF!</v>
        <stp/>
        <stp>0</stp>
        <stp>EUR.CM_DEPTH.XLS_GOVIES.BE0000326356</stp>
        <stp>Mid</stp>
        <tr r="P306" s="1"/>
      </tp>
    </main>
    <main first="marketviewexcelplugin.mkvxp">
      <tp t="e">
        <v>#REF!</v>
        <stp/>
        <stp>0</stp>
        <stp>EUR.CM_DEPTH.XLS_GOVIES.BE0000325341</stp>
        <stp>Mid</stp>
        <tr r="P298" s="1"/>
      </tp>
    </main>
    <main first="marketviewexcelplugin.mkvxp">
      <tp t="e">
        <v>#REF!</v>
        <stp/>
        <stp>0</stp>
        <stp>EUR.CM_DEPTH.XLS_GOVIES.BE0000324336</stp>
        <stp>Mid</stp>
        <tr r="P302" s="1"/>
      </tp>
      <tp t="e">
        <v>#REF!</v>
        <stp/>
        <stp>0</stp>
        <stp>EUR.CM_DEPTH.XLS_GOVIES.BE0000321308</stp>
        <stp>Mid</stp>
        <tr r="P296" s="1"/>
      </tp>
      <tp t="e">
        <v>#REF!</v>
        <stp/>
        <stp>0</stp>
        <stp>EUR.CM_DEPTH.XLS_GOVIES.DE0001135226</stp>
        <stp>Mid</stp>
        <tr r="P182" s="1"/>
      </tp>
    </main>
    <main first="marketviewexcelplugin.mkvxp">
      <tp t="e">
        <v>#REF!</v>
        <stp/>
        <stp>0</stp>
        <stp>EUR.CM_DEPTH.VMO_REPO.ES00000120N0_TN_Fixed</stp>
        <stp>TrdValueAvg</stp>
        <tr r="AB138" s="1"/>
      </tp>
      <tp t="e">
        <v>#REF!</v>
        <stp/>
        <stp>0</stp>
        <stp>EUR.CM_INSTRUMENT.PXE.IT0004907843</stp>
        <stp>CouponInterest</stp>
        <tr r="D19" s="1"/>
      </tp>
      <tp t="e">
        <v>#REF!</v>
        <stp/>
        <stp>0</stp>
        <stp>EUR.CM_INSTRUMENT.PXE.IT0005177909</stp>
        <stp>CouponInterest</stp>
        <tr r="D85" s="1"/>
      </tp>
      <tp t="e">
        <v>#REF!</v>
        <stp/>
        <stp>0</stp>
        <stp>EUR.CM_INSTRUMENT.PXE.IT0005217929</stp>
        <stp>CouponInterest</stp>
        <tr r="D31" s="1"/>
      </tp>
      <tp t="e">
        <v>#REF!</v>
        <stp/>
        <stp>0</stp>
        <stp>EUR.CM_INSTRUMENT.PXE.IT0004957574</stp>
        <stp>CouponInterest</stp>
        <tr r="D22" s="1"/>
      </tp>
      <tp t="e">
        <v>#REF!</v>
        <stp/>
        <stp>0</stp>
        <stp>EUR.CM_INSTRUMENT.PXE.IT0005277444</stp>
        <stp>CouponInterest</stp>
        <tr r="D50" s="1"/>
      </tp>
      <tp t="e">
        <v>#REF!</v>
        <stp/>
        <stp>0</stp>
        <stp>EUR.CM_INSTRUMENT.PXE.FR0010949651</stp>
        <stp>CouponInterest</stp>
        <tr r="D201" s="1"/>
      </tp>
      <tp t="e">
        <v>#REF!</v>
        <stp/>
        <stp>0</stp>
        <stp>EUR.CM_INSTRUMENT.PXE.FR0011619436</stp>
        <stp>CouponInterest</stp>
        <tr r="D210" s="1"/>
      </tp>
      <tp t="e">
        <v>#REF!</v>
        <stp/>
        <stp>0</stp>
        <stp>EUR.CM_INSTRUMENT.PXE.IT0005137614</stp>
        <stp>CouponInterest</stp>
        <tr r="D98" s="1"/>
      </tp>
      <tp t="e">
        <v>#REF!</v>
        <stp/>
        <stp>0</stp>
        <stp>EUR.CM_INSTRUMENT.PXE.IT0005107708</stp>
        <stp>CouponInterest</stp>
        <tr r="D35" s="1"/>
      </tp>
      <tp t="e">
        <v>#REF!</v>
        <stp/>
        <stp>0</stp>
        <stp>EUR.CM_INSTRUMENT.PXE.IT0005127086</stp>
        <stp>CouponInterest</stp>
        <tr r="D68" s="1"/>
      </tp>
      <tp t="e">
        <v>#REF!</v>
        <stp/>
        <stp>0</stp>
        <stp>EUR.CM_INSTRUMENT.PXE.FR0011059088</stp>
        <stp>CouponInterest</stp>
        <tr r="D203" s="1"/>
      </tp>
      <tp t="e">
        <v>#REF!</v>
        <stp/>
        <stp>0</stp>
        <stp>EUR.CM_INSTRUMENT.PXE.IT0005177271</stp>
        <stp>CouponInterest</stp>
        <tr r="D26" s="1"/>
      </tp>
      <tp t="e">
        <v>#REF!</v>
        <stp/>
        <stp>0</stp>
        <stp>EUR.CM_INSTRUMENT.PXE.GR0114028534</stp>
        <stp>CouponInterest</stp>
        <tr r="D312" s="1"/>
      </tp>
      <tp t="e">
        <v>#REF!</v>
        <stp/>
        <stp>0</stp>
        <stp>EUR.CM_INSTRUMENT.PXE.IT0005217390</stp>
        <stp>CouponInterest</stp>
        <tr r="D92" s="1"/>
      </tp>
      <tp t="e">
        <v>#REF!</v>
        <stp/>
        <stp>0</stp>
        <stp>EUR.CM_INSTRUMENT.PXE.IT0005327306</stp>
        <stp>CouponInterest</stp>
        <tr r="D66" s="1"/>
      </tp>
      <tp t="e">
        <v>#REF!</v>
        <stp/>
        <stp>0</stp>
        <stp>EUR.CM_INSTRUMENT.PXE.NL0010071189</stp>
        <stp>CouponInterest</stp>
        <tr r="D245" s="1"/>
      </tp>
      <tp t="e">
        <v>#REF!</v>
        <stp/>
        <stp>0</stp>
        <stp>EUR.CM_INSTRUMENT.PXE.NL0010721999</stp>
        <stp>CouponInterest</stp>
        <tr r="D248" s="1"/>
      </tp>
      <tp t="e">
        <v>#REF!</v>
        <stp/>
        <stp>0</stp>
        <stp>EUR.CM_INSTRUMENT.PXE.IE0034074488</stp>
        <stp>CouponInterest</stp>
        <tr r="D264" s="1"/>
      </tp>
      <tp t="e">
        <v>#REF!</v>
        <stp/>
        <stp>0</stp>
        <stp>EUR.CM_INSTRUMENT.PXE.NL0010881827</stp>
        <stp>CouponInterest</stp>
        <tr r="D235" s="1"/>
      </tp>
    </main>
    <main first="marketviewexcelplugin.mkvxp">
      <tp t="e">
        <v>#REF!</v>
        <stp/>
        <stp>0</stp>
        <stp>EUR.CM_DEPTH.XLS_GOVIES.DE0001135358</stp>
        <stp>Mid</stp>
        <tr r="P145" s="1"/>
      </tp>
      <tp t="e">
        <v>#REF!</v>
        <stp/>
        <stp>0</stp>
        <stp>EUR.CM_DEPTH.XLS_GOVIES.DE0001102358</stp>
        <stp>Mid</stp>
        <tr r="P171" s="1"/>
      </tp>
      <tp t="e">
        <v>#REF!</v>
        <stp/>
        <stp>0</stp>
        <stp>EUR.CM_DEPTH.XLS_GOVIES.BE0000318270</stp>
        <stp>Mid</stp>
        <tr r="P295" s="1"/>
      </tp>
      <tp t="e">
        <v>#REF!</v>
        <stp/>
        <stp>0</stp>
        <stp>EUR.CM_DEPTH.XLS_GOVIES.DE0001102341</stp>
        <stp>Mid</stp>
        <tr r="P188" s="1"/>
      </tp>
      <tp t="e">
        <v>#REF!</v>
        <stp/>
        <stp>0</stp>
        <stp>EUR.CM_DEPTH.XLS_GOVIES.DE0001135374</stp>
        <stp>Mid</stp>
        <tr r="P147" s="1"/>
      </tp>
      <tp t="e">
        <v>#REF!</v>
        <stp/>
        <stp>0</stp>
        <stp>EUR.CM_DEPTH.XLS_GOVIES.DE0001102374</stp>
        <stp>Mid</stp>
        <tr r="P173" s="1"/>
      </tp>
    </main>
    <main first="marketviewexcelplugin.mkvxp">
      <tp t="e">
        <v>#REF!</v>
        <stp/>
        <stp>0</stp>
        <stp>EUR.CM_DEPTH.XLS_GOVIES.DE0001102366</stp>
        <stp>Mid</stp>
        <tr r="P172" s="1"/>
      </tp>
      <tp t="e">
        <v>#REF!</v>
        <stp/>
        <stp>0</stp>
        <stp>EUR.CM_DEPTH.XLS_GOVIES.NL0009348242</stp>
        <stp>Mid</stp>
        <tr r="P236" s="1"/>
      </tp>
      <tp t="e">
        <v>#REF!</v>
        <stp/>
        <stp>0</stp>
        <stp>EUR.CM_DEPTH.XLS_GOVIES.DE0001135366</stp>
        <stp>Mid</stp>
        <tr r="P185" s="1"/>
      </tp>
      <tp t="e">
        <v>#REF!</v>
        <stp/>
        <stp>0</stp>
        <stp>EUR.CM_DEPTH.XLS_GOVIES.BE0000315243</stp>
        <stp>Mid</stp>
        <tr r="P293" s="1"/>
      </tp>
      <tp t="e">
        <v>#REF!</v>
        <stp/>
        <stp>0</stp>
        <stp>EUR.CM_DEPTH.XLS_GOVIES.DE0001102317</stp>
        <stp>Mid</stp>
        <tr r="P167" s="1"/>
      </tp>
      <tp t="e">
        <v>#REF!</v>
        <stp/>
        <stp>0</stp>
        <stp>EUR.CM_DEPTH.XLS_GOVIES.DE0001102309</stp>
        <stp>Mid</stp>
        <tr r="P166" s="1"/>
      </tp>
      <tp t="e">
        <v>#REF!</v>
        <stp/>
        <stp>0</stp>
        <stp>EUR.CM_DEPTH.XLS_GOVIES.BE0000312216</stp>
        <stp>Mid</stp>
        <tr r="P292" s="1"/>
      </tp>
      <tp t="e">
        <v>#REF!</v>
        <stp/>
        <stp>0</stp>
        <stp>EUR.CM_DEPTH.XLS_GOVIES.DE0001102333</stp>
        <stp>Mid</stp>
        <tr r="P170" s="1"/>
      </tp>
      <tp t="e">
        <v>#REF!</v>
        <stp/>
        <stp>0</stp>
        <stp>EUR.CM_DEPTH.XLS_GOVIES.DE0001135325</stp>
        <stp>Mid</stp>
        <tr r="P184" s="1"/>
      </tp>
      <tp t="e">
        <v>#REF!</v>
        <stp/>
        <stp>0</stp>
        <stp>EUR.CM_DEPTH.XLS_GOVIES.DE0001102325</stp>
        <stp>Mid</stp>
        <tr r="P168" s="1"/>
      </tp>
    </main>
    <main first="marketviewexcelplugin.mkvxp">
      <tp t="e">
        <v>#REF!</v>
        <stp/>
        <stp>0</stp>
        <stp>EUR.CM_DEPTH.XLS_GOVIES.DE0001135390</stp>
        <stp>Mid</stp>
        <tr r="P154" s="1"/>
      </tp>
      <tp t="e">
        <v>#REF!</v>
        <stp/>
        <stp>0</stp>
        <stp>EUR.CM_DEPTH.XLS_GOVIES.DE0001102390</stp>
        <stp>Mid</stp>
        <tr r="P175" s="1"/>
      </tp>
      <tp t="e">
        <v>#REF!</v>
        <stp/>
        <stp>0</stp>
        <stp>EUR.CM_DEPTH.XLS_GOVIES.DE0001102382</stp>
        <stp>Mid</stp>
        <tr r="P174" s="1"/>
      </tp>
      <tp t="e">
        <v>#REF!</v>
        <stp/>
        <stp>0</stp>
        <stp>EUR.CM_DEPTH.XLS_GOVIES.DE0001135382</stp>
        <stp>Mid</stp>
        <tr r="P151" s="1"/>
      </tp>
      <tp t="e">
        <v>#REF!</v>
        <stp/>
        <stp>0</stp>
        <stp>EUR.CM_DEPTH.XLS_GOVIES.BE0000320292</stp>
        <stp>Mid</stp>
        <tr r="P309" s="1"/>
      </tp>
    </main>
    <main first="bloomberg.rtd">
      <tp t="s">
        <v>Baa1</v>
        <stp/>
        <stp>##V3_BDPV12</stp>
        <stp>ES00000123X3 Corp</stp>
        <stp>RTG_MOODY</stp>
        <stp>[Mkt&amp;Position.xlsm]MARKET!R119C43</stp>
        <tr r="AQ119" s="1"/>
      </tp>
    </main>
    <main first="marketviewexcelplugin.mkvxp">
      <tp t="e">
        <v>#REF!</v>
        <stp/>
        <stp>0</stp>
        <stp>EUR.CM_DEPTH.VMO_REPO.ES00000128O1_TN_Fixed</stp>
        <stp>TrdValueAvg</stp>
        <tr r="AB117" s="1"/>
      </tp>
      <tp t="e">
        <v>#REF!</v>
        <stp/>
        <stp>0</stp>
        <stp>EUR.CM_DEPTH.VMO_REPO.ES00000121O6_TN_Fixed</stp>
        <stp>TrdValueAvg</stp>
        <tr r="AB109" s="1"/>
      </tp>
      <tp t="e">
        <v>#REF!</v>
        <stp/>
        <stp>0</stp>
        <stp>EUR.CM_INSTRUMENT.PXE.AT0000A08968</stp>
        <stp>CouponInterest</stp>
        <tr r="D274" s="1"/>
      </tp>
      <tp t="e">
        <v>#REF!</v>
        <stp/>
        <stp>0</stp>
        <stp>EUR.CM_INSTRUMENT.PXE.IT0005170839</stp>
        <stp>CouponInterest</stp>
        <tr r="D70" s="1"/>
      </tp>
      <tp t="e">
        <v>#REF!</v>
        <stp/>
        <stp>0</stp>
        <stp>EUR.CM_INSTRUMENT.PXE.IT0005240830</stp>
        <stp>CouponInterest</stp>
        <tr r="D73" s="1"/>
      </tp>
      <tp t="e">
        <v>#REF!</v>
        <stp/>
        <stp>0</stp>
        <stp>EUR.CM_INSTRUMENT.PXE.IT0005250946</stp>
        <stp>CouponInterest</stp>
        <tr r="D36" s="1"/>
      </tp>
      <tp t="e">
        <v>#REF!</v>
        <stp/>
        <stp>0</stp>
        <stp>EUR.CM_INSTRUMENT.PXE.IT0005030504</stp>
        <stp>CouponInterest</stp>
        <tr r="D29" s="1"/>
      </tp>
      <tp t="e">
        <v>#REF!</v>
        <stp/>
        <stp>0</stp>
        <stp>EUR.CM_INSTRUMENT.PXE.IT0005210650</stp>
        <stp>CouponInterest</stp>
        <tr r="D72" s="1"/>
      </tp>
      <tp t="e">
        <v>#REF!</v>
        <stp/>
        <stp>0</stp>
        <stp>EUR.CM_INSTRUMENT.PXE.AT0000A185T1</stp>
        <stp>CouponInterest</stp>
        <tr r="D282" s="1"/>
      </tp>
      <tp t="e">
        <v>#REF!</v>
        <stp/>
        <stp>0</stp>
        <stp>EUR.CM_INSTRUMENT.PXE.IT0005240350</stp>
        <stp>CouponInterest</stp>
        <tr r="D83" s="1"/>
      </tp>
      <tp t="e">
        <v>#REF!</v>
        <stp/>
        <stp>0</stp>
        <stp>EUR.CM_INSTRUMENT.PXE.IT0005090318</stp>
        <stp>CouponInterest</stp>
        <tr r="D67" s="1"/>
      </tp>
      <tp t="e">
        <v>#REF!</v>
        <stp/>
        <stp>0</stp>
        <stp>EUR.CM_INSTRUMENT.PXE.NL0006227316</stp>
        <stp>CouponInterest</stp>
        <tr r="D232" s="1"/>
      </tp>
    </main>
    <main first="marketviewexcelplugin.mkvxp">
      <tp t="e">
        <v>#REF!</v>
        <stp/>
        <stp>0</stp>
        <stp>EUR.CM_DEPTH.XLS_GOVIES.DE0001135457</stp>
        <stp>Mid</stp>
        <tr r="P161" s="1"/>
      </tp>
      <tp t="e">
        <v>#REF!</v>
        <stp/>
        <stp>0</stp>
        <stp>EUR.CM_DEPTH.XLS_GOVIES.DE0001135440</stp>
        <stp>Mid</stp>
        <tr r="P160" s="1"/>
      </tp>
      <tp t="e">
        <v>#REF!</v>
        <stp/>
        <stp>0</stp>
        <stp>EUR.CM_DEPTH.XLS_GOVIES.DE0001135473</stp>
        <stp>Mid</stp>
        <tr r="P163" s="1"/>
      </tp>
      <tp t="e">
        <v>#REF!</v>
        <stp/>
        <stp>0</stp>
        <stp>EUR.CM_DEPTH.XLS_GOVIES.DE0001135465</stp>
        <stp>Mid</stp>
        <tr r="P162" s="1"/>
      </tp>
    </main>
    <main first="marketviewexcelplugin.mkvxp">
      <tp t="e">
        <v>#REF!</v>
        <stp/>
        <stp>0</stp>
        <stp>EUR.CM_DEPTH.XLS_GOVIES.DE0001135416</stp>
        <stp>Mid</stp>
        <tr r="P157" s="1"/>
      </tp>
      <tp t="e">
        <v>#REF!</v>
        <stp/>
        <stp>0</stp>
        <stp>EUR.CM_DEPTH.XLS_GOVIES.DE0001135408</stp>
        <stp>Mid</stp>
        <tr r="P156" s="1"/>
      </tp>
      <tp t="e">
        <v>#REF!</v>
        <stp/>
        <stp>0</stp>
        <stp>EUR.CM_DEPTH.XLS_GOVIES.DE0001102408</stp>
        <stp>Mid</stp>
        <tr r="P176" s="1"/>
      </tp>
      <tp t="e">
        <v>#REF!</v>
        <stp/>
        <stp>0</stp>
        <stp>EUR.CM_DEPTH.XLS_GOVIES.DE0001135432</stp>
        <stp>Mid</stp>
        <tr r="P186" s="1"/>
      </tp>
      <tp t="e">
        <v>#REF!</v>
        <stp/>
        <stp>0</stp>
        <stp>EUR.CM_DEPTH.XLS_GOVIES.DE0001135424</stp>
        <stp>Mid</stp>
        <tr r="P159" s="1"/>
      </tp>
    </main>
    <main first="marketviewexcelplugin.mkvxp">
      <tp t="e">
        <v>#REF!</v>
        <stp/>
        <stp>0</stp>
        <stp>EUR.CM_DEPTH.XLS_GOVIES.DE0001135499</stp>
        <stp>Mid</stp>
        <tr r="P165" s="1"/>
      </tp>
      <tp t="e">
        <v>#REF!</v>
        <stp/>
        <stp>0</stp>
        <stp>EUR.CM_DEPTH.XLS_GOVIES.DE0001135481</stp>
        <stp>Mid</stp>
        <tr r="P187" s="1"/>
      </tp>
    </main>
    <main first="marketviewexcelplugin.mkvxp">
      <tp t="e">
        <v>#REF!</v>
        <stp/>
        <stp>0</stp>
        <stp>EUR.CM_DEPTH.VMO_REPO.AT0000A0U299_TN_Fixed</stp>
        <stp>TrdValueAvg</stp>
        <tr r="AB291" s="1"/>
      </tp>
    </main>
    <main first="marketviewexcelplugin.mkvxp">
      <tp t="e">
        <v>#REF!</v>
        <stp/>
        <stp>0</stp>
        <stp>EUR.CM_DEPTH.VMO_REPO.ES00000127H7_TN_Fixed</stp>
        <stp>TrdValueAvg</stp>
        <tr r="AB112" s="1"/>
      </tp>
      <tp t="e">
        <v>#REF!</v>
        <stp/>
        <stp>0</stp>
        <stp>EUR.CM_DEPTH.VMO_REPO.ES00000124H4_TN_Fixed</stp>
        <stp>TrdValueAvg</stp>
        <tr r="AB140" s="1"/>
      </tp>
      <tp t="e">
        <v>#REF!</v>
        <stp/>
        <stp>0</stp>
        <stp>EUR.CM_DEPTH.VMO_REPO.ES00000128H5_TN_Fixed</stp>
        <stp>TrdValueAvg</stp>
        <tr r="AB128" s="1"/>
      </tp>
    </main>
    <main first="marketviewexcelplugin.mkvxp">
      <tp t="e">
        <v>#REF!</v>
        <stp/>
        <stp>0</stp>
        <stp>EUR.CM_INSTRUMENT.PXE.IE00BJ38CR43</stp>
        <stp>CouponInterest</stp>
        <tr r="D271" s="1"/>
      </tp>
      <tp t="e">
        <v>#REF!</v>
        <stp/>
        <stp>0</stp>
        <stp>EUR.CM_INSTRUMENT.PXE.IE00BJ38CQ36</stp>
        <stp>CouponInterest</stp>
        <tr r="D266" s="1"/>
      </tp>
      <tp t="e">
        <v>#REF!</v>
        <stp/>
        <stp>0</stp>
        <stp>EUR.CM_INSTRUMENT.PXE.IT0004801541</stp>
        <stp>CouponInterest</stp>
        <tr r="D51" s="1"/>
      </tp>
      <tp t="e">
        <v>#REF!</v>
        <stp/>
        <stp>0</stp>
        <stp>EUR.CM_INSTRUMENT.PXE.IT0005001547</stp>
        <stp>CouponInterest</stp>
        <tr r="D62" s="1"/>
      </tp>
      <tp t="e">
        <v>#REF!</v>
        <stp/>
        <stp>0</stp>
        <stp>EUR.CM_INSTRUMENT.PXE.IT0005241770</stp>
        <stp>CouponInterest</stp>
        <tr r="D13" s="1"/>
      </tp>
      <tp t="e">
        <v>#REF!</v>
        <stp/>
        <stp>0</stp>
        <stp>EUR.CM_INSTRUMENT.PXE.IT0004361041</stp>
        <stp>CouponInterest</stp>
        <tr r="D20" s="1"/>
      </tp>
      <tp t="e">
        <v>#REF!</v>
        <stp/>
        <stp>0</stp>
        <stp>EUR.CM_INSTRUMENT.PXE.IT0005221285</stp>
        <stp>CouponInterest</stp>
        <tr r="D23" s="1"/>
      </tp>
      <tp t="e">
        <v>#REF!</v>
        <stp/>
        <stp>0</stp>
        <stp>EUR.CM_INSTRUMENT.PXE.NL0009086115</stp>
        <stp>CouponInterest</stp>
        <tr r="D234" s="1"/>
      </tp>
      <tp t="e">
        <v>#REF!</v>
        <stp/>
        <stp>0</stp>
        <stp>EUR.CM_INSTRUMENT.PXE.NL0009446418</stp>
        <stp>CouponInterest</stp>
        <tr r="D247" s="1"/>
      </tp>
      <tp t="e">
        <v>#REF!</v>
        <stp/>
        <stp>0</stp>
        <stp>EUR.CM_DEPTH.XLS_GOVIES.BE0000338476</stp>
        <stp>Mid</stp>
        <tr r="P311" s="1"/>
      </tp>
      <tp t="e">
        <v>#REF!</v>
        <stp/>
        <stp>0</stp>
        <stp>EUR.CM_DEPTH.XLS_GOVIES.NL0009446418</stp>
        <stp>Mid</stp>
        <tr r="P247" s="1"/>
      </tp>
      <tp t="e">
        <v>#REF!</v>
        <stp/>
        <stp>0</stp>
        <stp>EUR.CM_DEPTH.XLS_GOVIES.BE0000337460</stp>
        <stp>Mid</stp>
        <tr r="P303" s="1"/>
      </tp>
      <tp t="e">
        <v>#REF!</v>
        <stp/>
        <stp>0</stp>
        <stp>EUR.CM_DEPTH.XLS_GOVIES.BE0000335449</stp>
        <stp>Mid</stp>
        <tr r="P305" s="1"/>
      </tp>
    </main>
    <main first="marketviewexcelplugin.mkvxp">
      <tp t="e">
        <v>#REF!</v>
        <stp/>
        <stp>0</stp>
        <stp>EUR.CM_DEPTH.XLS_GOVIES.BE0000334434</stp>
        <stp>Mid</stp>
        <tr r="P301" s="1"/>
      </tp>
      <tp t="e">
        <v>#REF!</v>
        <stp/>
        <stp>0</stp>
        <stp>EUR.CM_DEPTH.XLS_GOVIES.NL0009712470</stp>
        <stp>Mid</stp>
        <tr r="P237" s="1"/>
      </tp>
      <tp t="e">
        <v>#REF!</v>
        <stp/>
        <stp>0</stp>
        <stp>EUR.CM_DEPTH.XLS_GOVIES.BE0000333428</stp>
        <stp>Mid</stp>
        <tr r="P307" s="1"/>
      </tp>
      <tp t="e">
        <v>#REF!</v>
        <stp/>
        <stp>0</stp>
        <stp>EUR.CM_DEPTH.XLS_GOVIES.BE0000332412</stp>
        <stp>Mid</stp>
        <tr r="P300" s="1"/>
      </tp>
      <tp t="e">
        <v>#REF!</v>
        <stp/>
        <stp>0</stp>
        <stp>EUR.CM_DEPTH.XLS_GOVIES.BE0000331406</stp>
        <stp>Mid</stp>
        <tr r="P310" s="1"/>
      </tp>
    </main>
    <main first="marketviewexcelplugin.mkvxp">
      <tp t="e">
        <v>#REF!</v>
        <stp/>
        <stp>0</stp>
        <stp>EUR.CM_INSTRUMENT.PXE.AT0000A19XC3</stp>
        <stp>CouponInterest</stp>
        <tr r="D276" s="1"/>
      </tp>
    </main>
    <main first="marketviewexcelplugin.mkvxp">
      <tp t="e">
        <v>#REF!</v>
        <stp/>
        <stp>0</stp>
        <stp>EUR.CM_DEPTH.VMO_REPO.AT0000A10683_TN_Fixed</stp>
        <stp>TrdValueAvg</stp>
        <tr r="AB287" s="1"/>
      </tp>
    </main>
    <main first="marketviewexcelplugin.mkvxp">
      <tp t="e">
        <v>#REF!</v>
        <stp/>
        <stp>0</stp>
        <stp>EUR.CM_INSTRUMENT.PXE.IT0004922909</stp>
        <stp>CouponInterest</stp>
        <tr r="D94" s="1"/>
      </tp>
      <tp t="e">
        <v>#REF!</v>
        <stp/>
        <stp>0</stp>
        <stp>EUR.CM_INSTRUMENT.PXE.IT0005162828</stp>
        <stp>CouponInterest</stp>
        <tr r="D91" s="1"/>
      </tp>
      <tp t="e">
        <v>#REF!</v>
        <stp/>
        <stp>0</stp>
        <stp>EUR.CM_INSTRUMENT.PXE.IT0005332413</stp>
        <stp>CouponInterest</stp>
        <tr r="D27" s="1"/>
      </tp>
      <tp t="e">
        <v>#REF!</v>
        <stp/>
        <stp>0</stp>
        <stp>EUR.CM_INSTRUMENT.PXE.IT0004532559</stp>
        <stp>CouponInterest</stp>
        <tr r="D88" s="1"/>
      </tp>
      <tp t="e">
        <v>#REF!</v>
        <stp/>
        <stp>0</stp>
        <stp>EUR.CM_INSTRUMENT.PXE.IT0005252520</stp>
        <stp>CouponInterest</stp>
        <tr r="D101" s="1"/>
      </tp>
      <tp t="e">
        <v>#REF!</v>
        <stp/>
        <stp>0</stp>
        <stp>EUR.CM_INSTRUMENT.PXE.IT0005282527</stp>
        <stp>CouponInterest</stp>
        <tr r="D63" s="1"/>
      </tp>
      <tp t="e">
        <v>#REF!</v>
        <stp/>
        <stp>0</stp>
        <stp>EUR.CM_INSTRUMENT.PXE.IT0005142143</stp>
        <stp>CouponInterest</stp>
        <tr r="D39" s="1"/>
      </tp>
      <tp t="e">
        <v>#REF!</v>
        <stp/>
        <stp>0</stp>
        <stp>EUR.CM_INSTRUMENT.PXE.IT0004992308</stp>
        <stp>CouponInterest</stp>
        <tr r="D28" s="1"/>
      </tp>
      <tp t="e">
        <v>#REF!</v>
        <stp/>
        <stp>0</stp>
        <stp>EUR.CM_INSTRUMENT.PXE.IT0005172322</stp>
        <stp>CouponInterest</stp>
        <tr r="D54" s="1"/>
      </tp>
      <tp t="e">
        <v>#REF!</v>
        <stp/>
        <stp>0</stp>
        <stp>EUR.CM_INSTRUMENT.PXE.NL0010514246</stp>
        <stp>CouponInterest</stp>
        <tr r="D233" s="1"/>
      </tp>
    </main>
    <main first="bloomberg.rtd">
      <tp>
        <v>0.72599999999999998</v>
        <stp/>
        <stp>##V3_BDPV12</stp>
        <stp>IT0004716319 Corp</stp>
        <stp>CPN</stp>
        <stp>[Mkt&amp;Position.xlsm]CCT!R6C6</stp>
        <tr r="F6" s="5"/>
      </tp>
    </main>
    <main first="marketviewexcelplugin.mkvxp">
      <tp t="e">
        <v>#REF!</v>
        <stp/>
        <stp>0</stp>
        <stp>EUR.CM_DEPTH.XLS_GOVIES.DE0001141653</stp>
        <stp>Mid</stp>
        <tr r="P142" s="1"/>
      </tp>
      <tp t="e">
        <v>#REF!</v>
        <stp/>
        <stp>0</stp>
        <stp>EUR.CM_DEPTH.XLS_GOVIES.DE0001104644</stp>
        <stp>Mid</stp>
        <tr r="P144" s="1"/>
      </tp>
      <tp t="e">
        <v>#REF!</v>
        <stp/>
        <stp>0</stp>
        <stp>EUR.CM_DEPTH.XLS_GOVIES.DE0001141679</stp>
        <stp>Mid</stp>
        <tr r="P146" s="1"/>
      </tp>
    </main>
    <main first="marketviewexcelplugin.mkvxp">
      <tp t="e">
        <v>#REF!</v>
        <stp/>
        <stp>0</stp>
        <stp>EUR.CM_DEPTH.XLS_GOVIES.DE0001141661</stp>
        <stp>Mid</stp>
        <tr r="P143" s="1"/>
      </tp>
    </main>
    <main first="marketviewexcelplugin.mkvxp">
      <tp t="e">
        <v>#REF!</v>
        <stp/>
        <stp>0</stp>
        <stp>EUR.CM_DEPTH.XLS_GOVIES.DE0001104693</stp>
        <stp>Mid</stp>
        <tr r="P153" s="1"/>
      </tp>
      <tp t="e">
        <v>#REF!</v>
        <stp/>
        <stp>0</stp>
        <stp>EUR.CM_DEPTH.XLS_GOVIES.DE0001141695</stp>
        <stp>Mid</stp>
        <tr r="P149" s="1"/>
      </tp>
    </main>
    <main first="marketviewexcelplugin.mkvxp">
      <tp t="e">
        <v>#REF!</v>
        <stp/>
        <stp>0</stp>
        <stp>EUR.CM_DEPTH.XLS_GOVIES.DE0001104685</stp>
        <stp>Mid</stp>
        <tr r="P150" s="1"/>
      </tp>
      <tp t="e">
        <v>#REF!</v>
        <stp/>
        <stp>0</stp>
        <stp>EUR.CM_DEPTH.XLS_GOVIES.DE0001141687</stp>
        <stp>Mid</stp>
        <tr r="P148" s="1"/>
      </tp>
      <tp t="e">
        <v>#REF!</v>
        <stp/>
        <stp>0</stp>
        <stp>EUR.CM_DEPTH.XLS_GOVIES.IE00B60Z6194</stp>
        <stp>Mid</stp>
        <tr r="P265" s="1"/>
      </tp>
    </main>
    <main first="marketviewexcelplugin.mkvxp">
      <tp t="e">
        <v>#REF!</v>
        <stp/>
        <stp>0</stp>
        <stp>EUR.CM_INSTRUMENT.PXE.IT0004423957</stp>
        <stp>CouponInterest</stp>
        <tr r="D25" s="1"/>
      </tp>
      <tp t="e">
        <v>#REF!</v>
        <stp/>
        <stp>0</stp>
        <stp>EUR.CM_INSTRUMENT.PXE.IT0004923998</stp>
        <stp>CouponInterest</stp>
        <tr r="D89" s="1"/>
      </tp>
      <tp t="e">
        <v>#REF!</v>
        <stp/>
        <stp>0</stp>
        <stp>EUR.CM_INSTRUMENT.PXE.IT0003493258</stp>
        <stp>CouponInterest</stp>
        <tr r="D24" s="1"/>
      </tp>
      <tp t="e">
        <v>#REF!</v>
        <stp/>
        <stp>0</stp>
        <stp>EUR.CM_INSTRUMENT.PXE.IT0004273493</stp>
        <stp>CouponInterest</stp>
        <tr r="D15" s="1"/>
      </tp>
      <tp t="e">
        <v>#REF!</v>
        <stp/>
        <stp>0</stp>
        <stp>EUR.CM_INSTRUMENT.PXE.IT0004953417</stp>
        <stp>CouponInterest</stp>
        <tr r="D60" s="1"/>
      </tp>
      <tp t="e">
        <v>#REF!</v>
        <stp/>
        <stp>0</stp>
        <stp>EUR.CM_INSTRUMENT.PXE.IT0004513641</stp>
        <stp>CouponInterest</stp>
        <tr r="D65" s="1"/>
      </tp>
      <tp t="e">
        <v>#REF!</v>
        <stp/>
        <stp>0</stp>
        <stp>EUR.CM_INSTRUMENT.PXE.IT0005083057</stp>
        <stp>CouponInterest</stp>
        <tr r="D90" s="1"/>
      </tp>
      <tp t="e">
        <v>#REF!</v>
        <stp/>
        <stp>0</stp>
        <stp>EUR.CM_INSTRUMENT.PXE.IT0005323032</stp>
        <stp>CouponInterest</stp>
        <tr r="D76" s="1"/>
      </tp>
    </main>
    <main first="bloomberg.rtd">
      <tp>
        <v>-0.36499999999999999</v>
        <stp/>
        <stp>##V3_BDPV12</stp>
        <stp>eonia Index</stp>
        <stp>px_last</stp>
        <stp>[Mkt&amp;Position.xlsm]MARKET!R11C28</stp>
        <tr r="AB11" s="1"/>
      </tp>
    </main>
    <main first="marketviewexcelplugin.mkvxp">
      <tp t="e">
        <v>#REF!</v>
        <stp/>
        <stp>0</stp>
        <stp>EUR.CM_INSTRUMENT.PXE.BE0000308172</stp>
        <stp>CouponInterest</stp>
        <tr r="D297" s="1"/>
      </tp>
      <tp t="e">
        <v>#REF!</v>
        <stp/>
        <stp>0</stp>
        <stp>EUR.CM_INSTRUMENT.PXE.BE0000318270</stp>
        <stp>CouponInterest</stp>
        <tr r="D295" s="1"/>
      </tp>
      <tp t="e">
        <v>#REF!</v>
        <stp/>
        <stp>0</stp>
        <stp>EUR.CM_INSTRUMENT.PXE.BE0000328378</stp>
        <stp>CouponInterest</stp>
        <tr r="D299" s="1"/>
      </tp>
      <tp t="e">
        <v>#REF!</v>
        <stp/>
        <stp>0</stp>
        <stp>EUR.CM_INSTRUMENT.PXE.BE0000338476</stp>
        <stp>CouponInterest</stp>
        <tr r="D311" s="1"/>
      </tp>
    </main>
    <main first="marketviewexcelplugin.mkvxp">
      <tp t="e">
        <v>#REF!</v>
        <stp/>
        <stp>0</stp>
        <stp>EUR.CM_DEPTH.XLS_GOVIES.DE0001141752</stp>
        <stp>Mid</stp>
        <tr r="P164" s="1"/>
      </tp>
      <tp t="e">
        <v>#REF!</v>
        <stp/>
        <stp>0</stp>
        <stp>EUR.CM_DEPTH.XLS_GOVIES.DE0001141711</stp>
        <stp>Mid</stp>
        <tr r="P155" s="1"/>
      </tp>
      <tp t="e">
        <v>#REF!</v>
        <stp/>
        <stp>0</stp>
        <stp>EUR.CM_DEPTH.XLS_GOVIES.DE0001141703</stp>
        <stp>Mid</stp>
        <tr r="P152" s="1"/>
      </tp>
      <tp t="e">
        <v>#REF!</v>
        <stp/>
        <stp>0</stp>
        <stp>EUR.CM_DEPTH.XLS_GOVIES.DE0001141729</stp>
        <stp>Mid</stp>
        <tr r="P158" s="1"/>
      </tp>
    </main>
    <main first="marketviewexcelplugin.mkvxp">
      <tp t="e">
        <v>#REF!</v>
        <stp/>
        <stp>0</stp>
        <stp>EUR.CM_DEPTH.VMO_REPO.ES00000123K0_TN_Fixed</stp>
        <stp>TrdValueAvg</stp>
        <tr r="AB116" s="1"/>
      </tp>
    </main>
    <main first="marketviewexcelplugin.mkvxp">
      <tp t="e">
        <v>#REF!</v>
        <stp/>
        <stp>0</stp>
        <stp>EUR.CM_INSTRUMENT.PXE.GR0138011771</stp>
        <stp>CouponInterest</stp>
        <tr r="D329" s="1"/>
      </tp>
      <tp t="e">
        <v>#REF!</v>
        <stp/>
        <stp>0</stp>
        <stp>EUR.CM_INSTRUMENT.PXE.AT0000A04967</stp>
        <stp>CouponInterest</stp>
        <tr r="D288" s="1"/>
      </tp>
      <tp t="e">
        <v>#REF!</v>
        <stp/>
        <stp>0</stp>
        <stp>EUR.CM_INSTRUMENT.PXE.GR0128010676</stp>
        <stp>CouponInterest</stp>
        <tr r="D313" s="1"/>
      </tp>
      <tp t="e">
        <v>#REF!</v>
        <stp/>
        <stp>0</stp>
        <stp>EUR.CM_INSTRUMENT.PXE.FR0010192997</stp>
        <stp>CouponInterest</stp>
        <tr r="D202" s="1"/>
      </tp>
      <tp t="e">
        <v>#REF!</v>
        <stp/>
        <stp>0</stp>
        <stp>EUR.CM_INSTRUMENT.PXE.FR0011962398</stp>
        <stp>CouponInterest</stp>
        <tr r="D211" s="1"/>
      </tp>
      <tp t="e">
        <v>#REF!</v>
        <stp/>
        <stp>0</stp>
        <stp>EUR.CM_INSTRUMENT.PXE.BE0000327362</stp>
        <stp>CouponInterest</stp>
        <tr r="D294" s="1"/>
      </tp>
      <tp t="e">
        <v>#REF!</v>
        <stp/>
        <stp>0</stp>
        <stp>EUR.CM_INSTRUMENT.PXE.BE0000337460</stp>
        <stp>CouponInterest</stp>
        <tr r="D303" s="1"/>
      </tp>
      <tp t="e">
        <v>#REF!</v>
        <stp/>
        <stp>0</stp>
        <stp>EUR.CM_INSTRUMENT.PXE.DE0001141752</stp>
        <stp>CouponInterest</stp>
        <tr r="D164" s="1"/>
      </tp>
      <tp t="e">
        <v>#REF!</v>
        <stp/>
        <stp>0</stp>
        <stp>EUR.CM_INSTRUMENT.PXE.DE0001141729</stp>
        <stp>CouponInterest</stp>
        <tr r="D158" s="1"/>
      </tp>
      <tp t="e">
        <v>#REF!</v>
        <stp/>
        <stp>0</stp>
        <stp>EUR.CM_INSTRUMENT.PXE.DE0001141703</stp>
        <stp>CouponInterest</stp>
        <tr r="D152" s="1"/>
      </tp>
      <tp t="e">
        <v>#REF!</v>
        <stp/>
        <stp>0</stp>
        <stp>EUR.CM_INSTRUMENT.PXE.DE0001141711</stp>
        <stp>CouponInterest</stp>
        <tr r="D155" s="1"/>
      </tp>
      <tp t="e">
        <v>#REF!</v>
        <stp/>
        <stp>0</stp>
        <stp>EUR.CM_INSTRUMENT.PXE.DE0001141687</stp>
        <stp>CouponInterest</stp>
        <tr r="D148" s="1"/>
      </tp>
      <tp t="e">
        <v>#REF!</v>
        <stp/>
        <stp>0</stp>
        <stp>EUR.CM_INSTRUMENT.PXE.DE0001141695</stp>
        <stp>CouponInterest</stp>
        <tr r="D149" s="1"/>
      </tp>
      <tp t="e">
        <v>#REF!</v>
        <stp/>
        <stp>0</stp>
        <stp>EUR.CM_INSTRUMENT.PXE.DE0001141661</stp>
        <stp>CouponInterest</stp>
        <tr r="D143" s="1"/>
      </tp>
      <tp t="e">
        <v>#REF!</v>
        <stp/>
        <stp>0</stp>
        <stp>EUR.CM_INSTRUMENT.PXE.DE0001141679</stp>
        <stp>CouponInterest</stp>
        <tr r="D146" s="1"/>
      </tp>
      <tp t="e">
        <v>#REF!</v>
        <stp/>
        <stp>0</stp>
        <stp>EUR.CM_INSTRUMENT.PXE.DE0001141653</stp>
        <stp>CouponInterest</stp>
        <tr r="D142" s="1"/>
      </tp>
    </main>
    <main first="bloomberg.rtd">
      <tp>
        <v>1.5310000000000001</v>
        <stp/>
        <stp>##V3_BDPV12</stp>
        <stp>IT0004922909 Corp</stp>
        <stp>CPN</stp>
        <stp>[Mkt&amp;Position.xlsm]CCT!R7C6</stp>
        <tr r="F7" s="5"/>
      </tp>
    </main>
    <main first="marketviewexcelplugin.mkvxp">
      <tp t="e">
        <v>#REF!</v>
        <stp/>
        <stp>0</stp>
        <stp>EUR.CM_DEPTH.XLS_GOVIES.BE0000291972</stp>
        <stp>Mid</stp>
        <tr r="P304" s="1"/>
      </tp>
      <tp t="e">
        <v>#REF!</v>
        <stp/>
        <stp>0</stp>
        <stp>EUR.CM_DEPTH.XLS_GOVIES.NL0000102077</stp>
        <stp>Mid</stp>
        <tr r="P240" s="1"/>
      </tp>
    </main>
    <main first="marketviewexcelplugin.mkvxp">
      <tp t="e">
        <v>#REF!</v>
        <stp/>
        <stp>0</stp>
        <stp>EUR.CM_DEPTH.XLS_GOVIES.NL0011220108</stp>
        <stp>Mid</stp>
        <tr r="P243" s="1"/>
      </tp>
    </main>
    <main first="bloomberg.rtd">
      <tp t="s">
        <v>Baa1</v>
        <stp/>
        <stp>##V3_BDPV12</stp>
        <stp>ES00000121S7 Corp</stp>
        <stp>RTG_MOODY</stp>
        <stp>[Mkt&amp;Position.xlsm]MARKET!R139C43</stp>
        <tr r="AQ139" s="1"/>
      </tp>
    </main>
    <main first="marketviewexcelplugin.mkvxp">
      <tp t="e">
        <v>#REF!</v>
        <stp/>
        <stp>0</stp>
        <stp>EUR.CM_DEPTH.VMO_REPO.ES00000127D6_TN_Fixed</stp>
        <stp>TrdValueAvg</stp>
        <tr r="AB103" s="1"/>
      </tp>
      <tp t="e">
        <v>#REF!</v>
        <stp/>
        <stp>0</stp>
        <stp>EUR.CM_DEPTH.VMO_REPO.ES00000122D7_TN_Fixed</stp>
        <stp>TrdValueAvg</stp>
        <tr r="AB111" s="1"/>
      </tp>
      <tp t="e">
        <v>#REF!</v>
        <stp/>
        <stp>0</stp>
        <stp>EUR.CM_INSTRUMENT.PXE.GR0138010765</stp>
        <stp>CouponInterest</stp>
        <tr r="D328" s="1"/>
      </tp>
      <tp t="e">
        <v>#REF!</v>
        <stp/>
        <stp>0</stp>
        <stp>EUR.CM_INSTRUMENT.PXE.GR0128011682</stp>
        <stp>CouponInterest</stp>
        <tr r="D314" s="1"/>
      </tp>
      <tp t="e">
        <v>#REF!</v>
        <stp/>
        <stp>0</stp>
        <stp>EUR.CM_INSTRUMENT.PXE.ES0000011868</stp>
        <stp>CouponInterest</stp>
        <tr r="D133" s="1"/>
      </tp>
      <tp t="e">
        <v>#REF!</v>
        <stp/>
        <stp>0</stp>
        <stp>EUR.CM_INSTRUMENT.PXE.FR0011883966</stp>
        <stp>CouponInterest</stp>
        <tr r="D221" s="1"/>
      </tp>
      <tp t="e">
        <v>#REF!</v>
        <stp/>
        <stp>0</stp>
        <stp>EUR.CM_INSTRUMENT.PXE.FR0012993103</stp>
        <stp>CouponInterest</stp>
        <tr r="D222" s="1"/>
      </tp>
      <tp t="e">
        <v>#REF!</v>
        <stp/>
        <stp>0</stp>
        <stp>EUR.CM_INSTRUMENT.PXE.FR0011523257</stp>
        <stp>CouponInterest</stp>
        <tr r="D193" s="1"/>
      </tp>
      <tp t="e">
        <v>#REF!</v>
        <stp/>
        <stp>0</stp>
        <stp>EUR.CM_INSTRUMENT.PXE.FR0010773192</stp>
        <stp>CouponInterest</stp>
        <tr r="D227" s="1"/>
      </tp>
      <tp t="e">
        <v>#REF!</v>
        <stp/>
        <stp>0</stp>
        <stp>EUR.CM_INSTRUMENT.PXE.GR0133010232</stp>
        <stp>CouponInterest</stp>
        <tr r="D322" s="1"/>
      </tp>
      <tp t="e">
        <v>#REF!</v>
        <stp/>
        <stp>0</stp>
        <stp>EUR.CM_INSTRUMENT.PXE.FR0011993179</stp>
        <stp>CouponInterest</stp>
        <tr r="D198" s="1"/>
      </tp>
      <tp t="e">
        <v>#REF!</v>
        <stp/>
        <stp>0</stp>
        <stp>EUR.CM_INSTRUMENT.PXE.BE0000326356</stp>
        <stp>CouponInterest</stp>
        <tr r="D306" s="1"/>
      </tp>
      <tp t="e">
        <v>#REF!</v>
        <stp/>
        <stp>0</stp>
        <stp>EUR.CM_DEPTH.XLS_GOVIES.DE0001134922</stp>
        <stp>Mid</stp>
        <tr r="P169" s="1"/>
      </tp>
    </main>
    <main first="marketviewexcelplugin.mkvxp">
      <tp t="e">
        <v>#REF!</v>
        <stp/>
        <stp>0</stp>
        <stp>EUR.CM_DEPTH.XLS_GOVIES.NL0010071189</stp>
        <stp>Mid</stp>
        <tr r="P245" s="1"/>
      </tp>
    </main>
    <main first="marketviewexcelplugin.mkvxp">
      <tp t="e">
        <v>#REF!</v>
        <stp/>
        <stp>0</stp>
        <stp>EUR.CM_DEPTH.VMO_REPO.ES00000122E5_TN_Fixed</stp>
        <stp>TrdValueAvg</stp>
        <tr r="AB124" s="1"/>
      </tp>
      <tp t="e">
        <v>#REF!</v>
        <stp/>
        <stp>0</stp>
        <stp>EUR.CM_INSTRUMENT.PXE.GR0138013793</stp>
        <stp>CouponInterest</stp>
        <tr r="D331" s="1"/>
      </tp>
      <tp t="e">
        <v>#REF!</v>
        <stp/>
        <stp>0</stp>
        <stp>EUR.CM_INSTRUMENT.PXE.GR0128012698</stp>
        <stp>CouponInterest</stp>
        <tr r="D315" s="1"/>
      </tp>
      <tp t="e">
        <v>#REF!</v>
        <stp/>
        <stp>0</stp>
        <stp>EUR.CM_INSTRUMENT.PXE.FR0013200813</stp>
        <stp>CouponInterest</stp>
        <tr r="D218" s="1"/>
      </tp>
      <tp t="e">
        <v>#REF!</v>
        <stp/>
        <stp>0</stp>
        <stp>EUR.CM_INSTRUMENT.PXE.FR0010870956</stp>
        <stp>CouponInterest</stp>
        <tr r="D230" s="1"/>
      </tp>
      <tp t="e">
        <v>#REF!</v>
        <stp/>
        <stp>0</stp>
        <stp>EUR.CM_INSTRUMENT.PXE.ES00000128O1</stp>
        <stp>CouponInterest</stp>
        <tr r="D117" s="1"/>
      </tp>
      <tp t="e">
        <v>#REF!</v>
        <stp/>
        <stp>0</stp>
        <stp>EUR.CM_INSTRUMENT.PXE.ES00000128H5</stp>
        <stp>CouponInterest</stp>
        <tr r="D128" s="1"/>
      </tp>
      <tp t="e">
        <v>#REF!</v>
        <stp/>
        <stp>0</stp>
        <stp>EUR.CM_INSTRUMENT.PXE.ES00000128C6</stp>
        <stp>CouponInterest</stp>
        <tr r="D141" s="1"/>
      </tp>
      <tp t="e">
        <v>#REF!</v>
        <stp/>
        <stp>0</stp>
        <stp>EUR.CM_INSTRUMENT.PXE.ES00000128B8</stp>
        <stp>CouponInterest</stp>
        <tr r="D115" s="1"/>
      </tp>
      <tp t="e">
        <v>#REF!</v>
        <stp/>
        <stp>0</stp>
        <stp>EUR.CM_INSTRUMENT.PXE.ES00000128A0</stp>
        <stp>CouponInterest</stp>
        <tr r="D106" s="1"/>
      </tp>
      <tp t="e">
        <v>#REF!</v>
        <stp/>
        <stp>0</stp>
        <stp>EUR.CM_INSTRUMENT.PXE.ES00000128Q6</stp>
        <stp>CouponInterest</stp>
        <tr r="D136" s="1"/>
      </tp>
      <tp t="e">
        <v>#REF!</v>
        <stp/>
        <stp>0</stp>
        <stp>EUR.CM_INSTRUMENT.PXE.ES00000128P8</stp>
        <stp>CouponInterest</stp>
        <tr r="D129" s="1"/>
      </tp>
      <tp t="e">
        <v>#REF!</v>
        <stp/>
        <stp>0</stp>
        <stp>EUR.CM_INSTRUMENT.PXE.ES0000012932</stp>
        <stp>CouponInterest</stp>
        <tr r="D137" s="1"/>
      </tp>
      <tp t="e">
        <v>#REF!</v>
        <stp/>
        <stp>0</stp>
        <stp>EUR.CM_INSTRUMENT.PXE.FR0010670737</stp>
        <stp>CouponInterest</stp>
        <tr r="D192" s="1"/>
      </tp>
      <tp t="e">
        <v>#REF!</v>
        <stp/>
        <stp>0</stp>
        <stp>EUR.CM_INSTRUMENT.PXE.AT0000386115</stp>
        <stp>CouponInterest</stp>
        <tr r="D277" s="1"/>
      </tp>
      <tp t="e">
        <v>#REF!</v>
        <stp/>
        <stp>0</stp>
        <stp>EUR.CM_INSTRUMENT.PXE.ES00000126C0</stp>
        <stp>CouponInterest</stp>
        <tr r="D110" s="1"/>
      </tp>
      <tp t="e">
        <v>#REF!</v>
        <stp/>
        <stp>0</stp>
        <stp>EUR.CM_INSTRUMENT.PXE.ES00000126B2</stp>
        <stp>CouponInterest</stp>
        <tr r="D122" s="1"/>
      </tp>
      <tp t="e">
        <v>#REF!</v>
        <stp/>
        <stp>0</stp>
        <stp>EUR.CM_INSTRUMENT.PXE.ES00000126Z1</stp>
        <stp>CouponInterest</stp>
        <tr r="D123" s="1"/>
      </tp>
      <tp t="e">
        <v>#REF!</v>
        <stp/>
        <stp>0</stp>
        <stp>EUR.CM_INSTRUMENT.PXE.FR0013250560</stp>
        <stp>CouponInterest</stp>
        <tr r="D217" s="1"/>
      </tp>
      <tp t="e">
        <v>#REF!</v>
        <stp/>
        <stp>0</stp>
        <stp>EUR.CM_INSTRUMENT.PXE.ES00000127H7</stp>
        <stp>CouponInterest</stp>
        <tr r="D112" s="1"/>
      </tp>
      <tp t="e">
        <v>#REF!</v>
        <stp/>
        <stp>0</stp>
        <stp>EUR.CM_INSTRUMENT.PXE.ES00000127G9</stp>
        <stp>CouponInterest</stp>
        <tr r="D125" s="1"/>
      </tp>
      <tp t="e">
        <v>#REF!</v>
        <stp/>
        <stp>0</stp>
        <stp>EUR.CM_INSTRUMENT.PXE.ES00000127D6</stp>
        <stp>CouponInterest</stp>
        <tr r="D103" s="1"/>
      </tp>
      <tp t="e">
        <v>#REF!</v>
        <stp/>
        <stp>0</stp>
        <stp>EUR.CM_INSTRUMENT.PXE.ES00000127A2</stp>
        <stp>CouponInterest</stp>
        <tr r="D134" s="1"/>
      </tp>
      <tp t="e">
        <v>#REF!</v>
        <stp/>
        <stp>0</stp>
        <stp>EUR.CM_INSTRUMENT.PXE.ES00000127Z9</stp>
        <stp>CouponInterest</stp>
        <tr r="D126" s="1"/>
      </tp>
      <tp t="e">
        <v>#REF!</v>
        <stp/>
        <stp>0</stp>
        <stp>EUR.CM_INSTRUMENT.PXE.ES0000012411</stp>
        <stp>CouponInterest</stp>
        <tr r="D135" s="1"/>
      </tp>
      <tp t="e">
        <v>#REF!</v>
        <stp/>
        <stp>0</stp>
        <stp>EUR.CM_INSTRUMENT.PXE.ES00000124H4</stp>
        <stp>CouponInterest</stp>
        <tr r="D140" s="1"/>
      </tp>
      <tp t="e">
        <v>#REF!</v>
        <stp/>
        <stp>0</stp>
        <stp>EUR.CM_INSTRUMENT.PXE.ES00000124C5</stp>
        <stp>CouponInterest</stp>
        <tr r="D132" s="1"/>
      </tp>
      <tp t="e">
        <v>#REF!</v>
        <stp/>
        <stp>0</stp>
        <stp>EUR.CM_INSTRUMENT.PXE.ES00000124B7</stp>
        <stp>CouponInterest</stp>
        <tr r="D105" s="1"/>
      </tp>
      <tp t="e">
        <v>#REF!</v>
        <stp/>
        <stp>0</stp>
        <stp>EUR.CM_INSTRUMENT.PXE.ES00000124W3</stp>
        <stp>CouponInterest</stp>
        <tr r="D121" s="1"/>
      </tp>
      <tp t="e">
        <v>#REF!</v>
        <stp/>
        <stp>0</stp>
        <stp>EUR.CM_INSTRUMENT.PXE.ES00000124V5</stp>
        <stp>CouponInterest</stp>
        <tr r="D107" s="1"/>
      </tp>
      <tp t="e">
        <v>#REF!</v>
        <stp/>
        <stp>0</stp>
        <stp>EUR.CM_INSTRUMENT.PXE.ES00000122E5</stp>
        <stp>CouponInterest</stp>
        <tr r="D124" s="1"/>
      </tp>
      <tp t="e">
        <v>#REF!</v>
        <stp/>
        <stp>0</stp>
        <stp>EUR.CM_INSTRUMENT.PXE.ES00000122D7</stp>
        <stp>CouponInterest</stp>
        <tr r="D111" s="1"/>
      </tp>
      <tp t="e">
        <v>#REF!</v>
        <stp/>
        <stp>0</stp>
        <stp>EUR.CM_INSTRUMENT.PXE.ES00000122T3</stp>
        <stp>CouponInterest</stp>
        <tr r="D113" s="1"/>
      </tp>
      <tp t="e">
        <v>#REF!</v>
        <stp/>
        <stp>0</stp>
        <stp>EUR.CM_INSTRUMENT.PXE.FR0000571218</stp>
        <stp>CouponInterest</stp>
        <tr r="D220" s="1"/>
      </tp>
      <tp t="e">
        <v>#REF!</v>
        <stp/>
        <stp>0</stp>
        <stp>EUR.CM_INSTRUMENT.PXE.ES00000123K0</stp>
        <stp>CouponInterest</stp>
        <tr r="D116" s="1"/>
      </tp>
      <tp t="e">
        <v>#REF!</v>
        <stp/>
        <stp>0</stp>
        <stp>EUR.CM_INSTRUMENT.PXE.ES00000123C7</stp>
        <stp>CouponInterest</stp>
        <tr r="D127" s="1"/>
      </tp>
      <tp t="e">
        <v>#REF!</v>
        <stp/>
        <stp>0</stp>
        <stp>EUR.CM_INSTRUMENT.PXE.ES00000123B9</stp>
        <stp>CouponInterest</stp>
        <tr r="D114" s="1"/>
      </tp>
      <tp t="e">
        <v>#REF!</v>
        <stp/>
        <stp>0</stp>
        <stp>EUR.CM_INSTRUMENT.PXE.ES00000123X3</stp>
        <stp>CouponInterest</stp>
        <tr r="D119" s="1"/>
      </tp>
      <tp t="e">
        <v>#REF!</v>
        <stp/>
        <stp>0</stp>
        <stp>EUR.CM_INSTRUMENT.PXE.ES00000123U9</stp>
        <stp>CouponInterest</stp>
        <tr r="D118" s="1"/>
      </tp>
      <tp t="e">
        <v>#REF!</v>
        <stp/>
        <stp>0</stp>
        <stp>EUR.CM_INSTRUMENT.PXE.ES00000123Q7</stp>
        <stp>CouponInterest</stp>
        <tr r="D102" s="1"/>
      </tp>
      <tp t="e">
        <v>#REF!</v>
        <stp/>
        <stp>0</stp>
        <stp>EUR.CM_INSTRUMENT.PXE.FR0000571150</stp>
        <stp>CouponInterest</stp>
        <tr r="D213" s="1"/>
      </tp>
      <tp t="e">
        <v>#REF!</v>
        <stp/>
        <stp>0</stp>
        <stp>EUR.CM_INSTRUMENT.PXE.ES00000120N0</stp>
        <stp>CouponInterest</stp>
        <tr r="D138" s="1"/>
      </tp>
      <tp t="e">
        <v>#REF!</v>
        <stp/>
        <stp>0</stp>
        <stp>EUR.CM_INSTRUMENT.PXE.FR0000571085</stp>
        <stp>CouponInterest</stp>
        <tr r="D207" s="1"/>
      </tp>
      <tp t="e">
        <v>#REF!</v>
        <stp/>
        <stp>0</stp>
        <stp>EUR.CM_INSTRUMENT.PXE.FR0010070060</stp>
        <stp>CouponInterest</stp>
        <tr r="D224" s="1"/>
      </tp>
      <tp t="e">
        <v>#REF!</v>
        <stp/>
        <stp>0</stp>
        <stp>EUR.CM_INSTRUMENT.PXE.FR0000571044</stp>
        <stp>CouponInterest</stp>
        <tr r="D204" s="1"/>
      </tp>
      <tp t="e">
        <v>#REF!</v>
        <stp/>
        <stp>0</stp>
        <stp>EUR.CM_INSTRUMENT.PXE.ES00000121O6</stp>
        <stp>CouponInterest</stp>
        <tr r="D109" s="1"/>
      </tp>
      <tp t="e">
        <v>#REF!</v>
        <stp/>
        <stp>0</stp>
        <stp>EUR.CM_INSTRUMENT.PXE.ES00000121L2</stp>
        <stp>CouponInterest</stp>
        <tr r="D108" s="1"/>
      </tp>
      <tp t="e">
        <v>#REF!</v>
        <stp/>
        <stp>0</stp>
        <stp>EUR.CM_INSTRUMENT.PXE.ES00000121G2</stp>
        <stp>CouponInterest</stp>
        <tr r="D120" s="1"/>
      </tp>
      <tp t="e">
        <v>#REF!</v>
        <stp/>
        <stp>0</stp>
        <stp>EUR.CM_INSTRUMENT.PXE.ES00000121A5</stp>
        <stp>CouponInterest</stp>
        <tr r="D104" s="1"/>
      </tp>
      <tp t="e">
        <v>#REF!</v>
        <stp/>
        <stp>0</stp>
        <stp>EUR.CM_INSTRUMENT.PXE.ES00000121S7</stp>
        <stp>CouponInterest</stp>
        <tr r="D139" s="1"/>
      </tp>
      <tp t="e">
        <v>#REF!</v>
        <stp/>
        <stp>0</stp>
        <stp>EUR.CM_INSTRUMENT.PXE.NL0010418810</stp>
        <stp>CouponInterest</stp>
        <tr r="D241" s="1"/>
      </tp>
      <tp t="e">
        <v>#REF!</v>
        <stp/>
        <stp>0</stp>
        <stp>EUR.CM_INSTRUMENT.PXE.BE0000315243</stp>
        <stp>CouponInterest</stp>
        <tr r="D293" s="1"/>
      </tp>
      <tp t="e">
        <v>#REF!</v>
        <stp/>
        <stp>0</stp>
        <stp>EUR.CM_INSTRUMENT.PXE.BE0000325341</stp>
        <stp>CouponInterest</stp>
        <tr r="D298" s="1"/>
      </tp>
      <tp t="e">
        <v>#REF!</v>
        <stp/>
        <stp>0</stp>
        <stp>EUR.CM_INSTRUMENT.PXE.BE0000335449</stp>
        <stp>CouponInterest</stp>
        <tr r="D305" s="1"/>
      </tp>
      <tp t="e">
        <v>#REF!</v>
        <stp/>
        <stp>0</stp>
        <stp>EUR.CM_DEPTH.XLS_GOVIES.NL0010060257</stp>
        <stp>Mid</stp>
        <tr r="P238" s="1"/>
      </tp>
      <tp t="e">
        <v>#REF!</v>
        <stp/>
        <stp>0</stp>
        <stp>EUR.CM_DEPTH.XLS_GOVIES.NL0000102275</stp>
        <stp>Mid</stp>
        <tr r="P239" s="1"/>
      </tp>
    </main>
    <main first="marketviewexcelplugin.mkvxp">
      <tp t="e">
        <v>#REF!</v>
        <stp/>
        <stp>0</stp>
        <stp>EUR.CM_DEPTH.XLS_GOVIES.NL0010514246</stp>
        <stp>Mid</stp>
        <tr r="P233" s="1"/>
      </tp>
      <tp t="e">
        <v>#REF!</v>
        <stp/>
        <stp>0</stp>
        <stp>EUR.CM_DEPTH.XLS_GOVIES.NL0000102234</stp>
        <stp>Mid</stp>
        <tr r="P246" s="1"/>
      </tp>
    </main>
    <main first="bloomberg.rtd">
      <tp t="s">
        <v>A2</v>
        <stp/>
        <stp>##V3_BDPV12</stp>
        <stp>IE00B6X95T99 Corp</stp>
        <stp>RTG_MOODY</stp>
        <stp>[Mkt&amp;Position.xlsm]MARKET!R268C43</stp>
        <tr r="AQ268" s="1"/>
      </tp>
      <tp t="s">
        <v>WR</v>
        <stp/>
        <stp>##V3_BDPV12</stp>
        <stp>ES00000123Q7 Corp</stp>
        <stp>RTG_MOODY</stp>
        <stp>[Mkt&amp;Position.xlsm]MARKET!R102C43</stp>
        <tr r="AQ102" s="1"/>
      </tp>
      <tp t="s">
        <v>Baa1</v>
        <stp/>
        <stp>##V3_BDPV12</stp>
        <stp>ES00000128Q6 Corp</stp>
        <stp>RTG_MOODY</stp>
        <stp>[Mkt&amp;Position.xlsm]MARKET!R136C43</stp>
        <tr r="AQ136" s="1"/>
      </tp>
    </main>
    <main first="marketviewexcelplugin.mkvxp">
      <tp t="e">
        <v>#REF!</v>
        <stp/>
        <stp>0</stp>
        <stp>EUR.CM_INSTRUMENT.PXE.ES0000012B39</stp>
        <stp>CouponInterest</stp>
        <tr r="D131" s="1"/>
      </tp>
      <tp t="e">
        <v>#REF!</v>
        <stp/>
        <stp>0</stp>
        <stp>EUR.CM_INSTRUMENT.PXE.ES0000012A89</stp>
        <stp>CouponInterest</stp>
        <tr r="D130" s="1"/>
      </tp>
      <tp t="e">
        <v>#REF!</v>
        <stp/>
        <stp>0</stp>
        <stp>EUR.CM_INSTRUMENT.PXE.GR0138012787</stp>
        <stp>CouponInterest</stp>
        <tr r="D330" s="1"/>
      </tp>
      <tp t="e">
        <v>#REF!</v>
        <stp/>
        <stp>0</stp>
        <stp>EUR.CM_INSTRUMENT.PXE.GR0128013704</stp>
        <stp>CouponInterest</stp>
        <tr r="D316" s="1"/>
      </tp>
      <tp t="e">
        <v>#REF!</v>
        <stp/>
        <stp>0</stp>
        <stp>EUR.CM_INSTRUMENT.PXE.FR0013131877</stp>
        <stp>CouponInterest</stp>
        <tr r="D216" s="1"/>
      </tp>
      <tp t="e">
        <v>#REF!</v>
        <stp/>
        <stp>0</stp>
        <stp>EUR.CM_INSTRUMENT.PXE.FR0000570921</stp>
        <stp>CouponInterest</stp>
        <tr r="D197" s="1"/>
      </tp>
      <tp t="e">
        <v>#REF!</v>
        <stp/>
        <stp>0</stp>
        <stp>EUR.CM_INSTRUMENT.PXE.FR0010171975</stp>
        <stp>CouponInterest</stp>
        <tr r="D229" s="1"/>
      </tp>
      <tp t="e">
        <v>#REF!</v>
        <stp/>
        <stp>0</stp>
        <stp>EUR.CM_INSTRUMENT.PXE.FR0010371401</stp>
        <stp>CouponInterest</stp>
        <tr r="D226" s="1"/>
      </tp>
      <tp t="e">
        <v>#REF!</v>
        <stp/>
        <stp>0</stp>
        <stp>EUR.CM_INSTRUMENT.PXE.FR0011461037</stp>
        <stp>CouponInterest</stp>
        <tr r="D228" s="1"/>
      </tp>
    </main>
    <main first="bloomberg.rtd">
      <tp t="s">
        <v>A2</v>
        <stp/>
        <stp>##V3_BDPV12</stp>
        <stp>IE00B4TV0D44 Corp</stp>
        <stp>RTG_MOODY</stp>
        <stp>[Mkt&amp;Position.xlsm]MARKET!R269C43</stp>
        <tr r="AQ269" s="1"/>
      </tp>
    </main>
    <main first="marketviewexcelplugin.mkvxp">
      <tp t="e">
        <v>#REF!</v>
        <stp/>
        <stp>0</stp>
        <stp>EUR.CM_INSTRUMENT.PXE.BE0000304130</stp>
        <stp>CouponInterest</stp>
        <tr r="D308" s="1"/>
      </tp>
      <tp t="e">
        <v>#REF!</v>
        <stp/>
        <stp>0</stp>
        <stp>EUR.CM_INSTRUMENT.PXE.DE0001102382</stp>
        <stp>CouponInterest</stp>
        <tr r="D174" s="1"/>
      </tp>
      <tp t="e">
        <v>#REF!</v>
        <stp/>
        <stp>0</stp>
        <stp>EUR.CM_INSTRUMENT.PXE.DE0001102390</stp>
        <stp>CouponInterest</stp>
        <tr r="D175" s="1"/>
      </tp>
      <tp t="e">
        <v>#REF!</v>
        <stp/>
        <stp>0</stp>
        <stp>EUR.CM_INSTRUMENT.PXE.DE0001102366</stp>
        <stp>CouponInterest</stp>
        <tr r="D172" s="1"/>
      </tp>
      <tp t="e">
        <v>#REF!</v>
        <stp/>
        <stp>0</stp>
        <stp>EUR.CM_INSTRUMENT.PXE.NL0009348242</stp>
        <stp>CouponInterest</stp>
        <tr r="D236" s="1"/>
      </tp>
      <tp t="e">
        <v>#REF!</v>
        <stp/>
        <stp>0</stp>
        <stp>EUR.CM_INSTRUMENT.PXE.DE0001102374</stp>
        <stp>CouponInterest</stp>
        <tr r="D173" s="1"/>
      </tp>
      <tp t="e">
        <v>#REF!</v>
        <stp/>
        <stp>0</stp>
        <stp>EUR.CM_INSTRUMENT.PXE.DE0001102341</stp>
        <stp>CouponInterest</stp>
        <tr r="D188" s="1"/>
      </tp>
      <tp t="e">
        <v>#REF!</v>
        <stp/>
        <stp>0</stp>
        <stp>EUR.CM_INSTRUMENT.PXE.DE0001102358</stp>
        <stp>CouponInterest</stp>
        <tr r="D171" s="1"/>
      </tp>
      <tp t="e">
        <v>#REF!</v>
        <stp/>
        <stp>0</stp>
        <stp>EUR.CM_INSTRUMENT.PXE.DE0001102325</stp>
        <stp>CouponInterest</stp>
        <tr r="D168" s="1"/>
      </tp>
      <tp t="e">
        <v>#REF!</v>
        <stp/>
        <stp>0</stp>
        <stp>EUR.CM_INSTRUMENT.PXE.DE0001102333</stp>
        <stp>CouponInterest</stp>
        <tr r="D170" s="1"/>
      </tp>
      <tp t="e">
        <v>#REF!</v>
        <stp/>
        <stp>0</stp>
        <stp>EUR.CM_INSTRUMENT.PXE.DE0001102309</stp>
        <stp>CouponInterest</stp>
        <tr r="D166" s="1"/>
      </tp>
      <tp t="e">
        <v>#REF!</v>
        <stp/>
        <stp>0</stp>
        <stp>EUR.CM_INSTRUMENT.PXE.DE0001102317</stp>
        <stp>CouponInterest</stp>
        <tr r="D167" s="1"/>
      </tp>
      <tp t="e">
        <v>#REF!</v>
        <stp/>
        <stp>0</stp>
        <stp>EUR.CM_INSTRUMENT.PXE.BE0000324336</stp>
        <stp>CouponInterest</stp>
        <tr r="D302" s="1"/>
      </tp>
      <tp t="e">
        <v>#REF!</v>
        <stp/>
        <stp>0</stp>
        <stp>EUR.CM_INSTRUMENT.PXE.BE0000334434</stp>
        <stp>CouponInterest</stp>
        <tr r="D301" s="1"/>
      </tp>
      <tp t="e">
        <v>#REF!</v>
        <stp/>
        <stp>0</stp>
        <stp>EUR.CM_INSTRUMENT.PXE.DE0001102408</stp>
        <stp>CouponInterest</stp>
        <tr r="D176" s="1"/>
      </tp>
    </main>
    <main first="bloomberg.rtd">
      <tp>
        <v>0.53200000000000003</v>
        <stp/>
        <stp>##V3_BDPV12</stp>
        <stp>IT0005056541 Corp</stp>
        <stp>CPN</stp>
        <stp>[Mkt&amp;Position.xlsm]CCT!R9C6</stp>
        <tr r="F9" s="5"/>
      </tp>
    </main>
    <main first="marketviewexcelplugin.mkvxp">
      <tp t="e">
        <v>#REF!</v>
        <stp/>
        <stp>0</stp>
        <stp>EUR.CM_DEPTH.XLS_GOVIES.NL0000102317</stp>
        <stp>Mid</stp>
        <tr r="P244" s="1"/>
      </tp>
    </main>
    <main first="marketviewexcelplugin.mkvxp">
      <tp t="e">
        <v>#REF!</v>
        <stp/>
        <stp>0</stp>
        <stp>EUR.CM_DEPTH.VMO_REPO.AT0000A08968_TN_Fixed</stp>
        <stp>TrdValueAvg</stp>
        <tr r="AB274" s="1"/>
      </tp>
      <tp t="e">
        <v>#REF!</v>
        <stp/>
        <stp>0</stp>
        <stp>EUR.CM_DEPTH.VMO_REPO.ES00000127G9_TN_Fixed</stp>
        <stp>TrdValueAvg</stp>
        <tr r="AB125" s="1"/>
      </tp>
    </main>
    <main first="marketviewexcelplugin.mkvxp">
      <tp t="e">
        <v>#REF!</v>
        <stp/>
        <stp>0</stp>
        <stp>EUR.CM_DEPTH.VMO_REPO.ES00000121G2_TN_Fixed</stp>
        <stp>TrdValueAvg</stp>
        <tr r="AB120" s="1"/>
      </tp>
    </main>
    <main first="bloomberg.rtd">
      <tp t="s">
        <v>Baa1</v>
        <stp/>
        <stp>##V3_BDPV12</stp>
        <stp>ES00000128P8 Corp</stp>
        <stp>RTG_MOODY</stp>
        <stp>[Mkt&amp;Position.xlsm]MARKET!R129C43</stp>
        <tr r="AQ129" s="1"/>
      </tp>
    </main>
    <main first="marketviewexcelplugin.mkvxp">
      <tp t="e">
        <v>#REF!</v>
        <stp/>
        <stp>0</stp>
        <stp>EUR.CM_DEPTH.VMO_REPO.AT0000A04967_TN_Fixed</stp>
        <stp>TrdValueAvg</stp>
        <tr r="AB288" s="1"/>
      </tp>
    </main>
    <main first="marketviewexcelplugin.mkvxp">
      <tp t="e">
        <v>#REF!</v>
        <stp/>
        <stp>0</stp>
        <stp>EUR.CM_INSTRUMENT.PXE.GR0128014710</stp>
        <stp>CouponInterest</stp>
        <tr r="D317" s="1"/>
      </tp>
      <tp t="e">
        <v>#REF!</v>
        <stp/>
        <stp>0</stp>
        <stp>EUR.CM_INSTRUMENT.PXE.GR0138005716</stp>
        <stp>CouponInterest</stp>
        <tr r="D323" s="1"/>
      </tp>
      <tp t="e">
        <v>#REF!</v>
        <stp/>
        <stp>0</stp>
        <stp>EUR.CM_INSTRUMENT.PXE.IT0004848831</stp>
        <stp>CouponInterest</stp>
        <tr r="D53" s="1"/>
      </tp>
      <tp t="e">
        <v>#REF!</v>
        <stp/>
        <stp>0</stp>
        <stp>EUR.CM_INSTRUMENT.PXE.IT0005218968</stp>
        <stp>CouponInterest</stp>
        <tr r="D100" s="1"/>
      </tp>
      <tp t="e">
        <v>#REF!</v>
        <stp/>
        <stp>0</stp>
        <stp>EUR.CM_INSTRUMENT.PXE.FR0010916924</stp>
        <stp>CouponInterest</stp>
        <tr r="D215" s="1"/>
      </tp>
      <tp t="e">
        <v>#REF!</v>
        <stp/>
        <stp>0</stp>
        <stp>EUR.CM_INSTRUMENT.PXE.FR0010466938</stp>
        <stp>CouponInterest</stp>
        <tr r="D209" s="1"/>
      </tp>
      <tp t="e">
        <v>#REF!</v>
        <stp/>
        <stp>0</stp>
        <stp>EUR.CM_INSTRUMENT.PXE.FR0011196856</stp>
        <stp>CouponInterest</stp>
        <tr r="D205" s="1"/>
      </tp>
      <tp t="e">
        <v>#REF!</v>
        <stp/>
        <stp>0</stp>
        <stp>EUR.CM_INSTRUMENT.PXE.AT0000A001X2</stp>
        <stp>CouponInterest</stp>
        <tr r="D278" s="1"/>
      </tp>
      <tp t="e">
        <v>#REF!</v>
        <stp/>
        <stp>0</stp>
        <stp>EUR.CM_INSTRUMENT.PXE.FR0000187635</stp>
        <stp>CouponInterest</stp>
        <tr r="D223" s="1"/>
      </tp>
      <tp t="e">
        <v>#REF!</v>
        <stp/>
        <stp>0</stp>
        <stp>EUR.CM_INSTRUMENT.PXE.AT0000A105W3</stp>
        <stp>CouponInterest</stp>
        <tr r="D281" s="1"/>
      </tp>
      <tp t="e">
        <v>#REF!</v>
        <stp/>
        <stp>0</stp>
        <stp>EUR.CM_INSTRUMENT.PXE.IT0005028003</stp>
        <stp>CouponInterest</stp>
        <tr r="D46" s="1"/>
      </tp>
      <tp t="e">
        <v>#REF!</v>
        <stp/>
        <stp>0</stp>
        <stp>EUR.CM_INSTRUMENT.PXE.IT0004898034</stp>
        <stp>CouponInterest</stp>
        <tr r="D56" s="1"/>
      </tp>
      <tp t="e">
        <v>#REF!</v>
        <stp/>
        <stp>0</stp>
        <stp>EUR.CM_INSTRUMENT.PXE.IT0001278511</stp>
        <stp>CouponInterest</stp>
        <tr r="D78" s="1"/>
      </tp>
      <tp t="e">
        <v>#REF!</v>
        <stp/>
        <stp>0</stp>
        <stp>EUR.CM_INSTRUMENT.PXE.FR0011486067</stp>
        <stp>CouponInterest</stp>
        <tr r="D208" s="1"/>
      </tp>
      <tp t="e">
        <v>#REF!</v>
        <stp/>
        <stp>0</stp>
        <stp>EUR.CM_INSTRUMENT.PXE.FR0010776161</stp>
        <stp>CouponInterest</stp>
        <tr r="D196" s="1"/>
      </tp>
      <tp t="e">
        <v>#REF!</v>
        <stp/>
        <stp>0</stp>
        <stp>EUR.CM_INSTRUMENT.PXE.IT0005248395</stp>
        <stp>CouponInterest</stp>
        <tr r="D17" s="1"/>
      </tp>
      <tp t="e">
        <v>#REF!</v>
        <stp/>
        <stp>0</stp>
        <stp>EUR.CM_INSTRUMENT.PXE.AT0000A10683</stp>
        <stp>CouponInterest</stp>
        <tr r="D287" s="1"/>
      </tp>
      <tp t="e">
        <v>#REF!</v>
        <stp/>
        <stp>0</stp>
        <stp>EUR.CM_INSTRUMENT.PXE.DE0001135176</stp>
        <stp>CouponInterest</stp>
        <tr r="D181" s="1"/>
      </tp>
      <tp t="e">
        <v>#REF!</v>
        <stp/>
        <stp>0</stp>
        <stp>EUR.CM_INSTRUMENT.PXE.DE0001135143</stp>
        <stp>CouponInterest</stp>
        <tr r="D180" s="1"/>
      </tp>
      <tp t="e">
        <v>#REF!</v>
        <stp/>
        <stp>0</stp>
        <stp>EUR.CM_INSTRUMENT.PXE.DE0001135085</stp>
        <stp>CouponInterest</stp>
        <tr r="D179" s="1"/>
      </tp>
      <tp t="e">
        <v>#REF!</v>
        <stp/>
        <stp>0</stp>
        <stp>EUR.CM_INSTRUMENT.PXE.DE0001135069</stp>
        <stp>CouponInterest</stp>
        <tr r="D178" s="1"/>
      </tp>
      <tp t="e">
        <v>#REF!</v>
        <stp/>
        <stp>0</stp>
        <stp>EUR.CM_INSTRUMENT.PXE.DE0001135044</stp>
        <stp>CouponInterest</stp>
        <tr r="D177" s="1"/>
      </tp>
      <tp t="e">
        <v>#REF!</v>
        <stp/>
        <stp>0</stp>
        <stp>EUR.CM_INSTRUMENT.PXE.DE0001135382</stp>
        <stp>CouponInterest</stp>
        <tr r="D151" s="1"/>
      </tp>
      <tp t="e">
        <v>#REF!</v>
        <stp/>
        <stp>0</stp>
        <stp>EUR.CM_INSTRUMENT.PXE.DE0001135390</stp>
        <stp>CouponInterest</stp>
        <tr r="D154" s="1"/>
      </tp>
      <tp t="e">
        <v>#REF!</v>
        <stp/>
        <stp>0</stp>
        <stp>EUR.CM_INSTRUMENT.PXE.DE0001135366</stp>
        <stp>CouponInterest</stp>
        <tr r="D185" s="1"/>
      </tp>
      <tp t="e">
        <v>#REF!</v>
        <stp/>
        <stp>0</stp>
        <stp>EUR.CM_INSTRUMENT.PXE.DE0001135374</stp>
        <stp>CouponInterest</stp>
        <tr r="D147" s="1"/>
      </tp>
      <tp t="e">
        <v>#REF!</v>
        <stp/>
        <stp>0</stp>
        <stp>EUR.CM_INSTRUMENT.PXE.DE0001135358</stp>
        <stp>CouponInterest</stp>
        <tr r="D145" s="1"/>
      </tp>
      <tp t="e">
        <v>#REF!</v>
        <stp/>
        <stp>0</stp>
        <stp>EUR.CM_INSTRUMENT.PXE.DE0001135325</stp>
        <stp>CouponInterest</stp>
        <tr r="D184" s="1"/>
      </tp>
      <tp t="e">
        <v>#REF!</v>
        <stp/>
        <stp>0</stp>
        <stp>EUR.CM_INSTRUMENT.PXE.DE0001135275</stp>
        <stp>CouponInterest</stp>
        <tr r="D183" s="1"/>
      </tp>
      <tp t="e">
        <v>#REF!</v>
        <stp/>
        <stp>0</stp>
        <stp>EUR.CM_INSTRUMENT.PXE.DE0001135226</stp>
        <stp>CouponInterest</stp>
        <tr r="D182" s="1"/>
      </tp>
      <tp t="e">
        <v>#REF!</v>
        <stp/>
        <stp>0</stp>
        <stp>EUR.CM_INSTRUMENT.PXE.BE0000333428</stp>
        <stp>CouponInterest</stp>
        <tr r="D307" s="1"/>
      </tp>
      <tp t="e">
        <v>#REF!</v>
        <stp/>
        <stp>0</stp>
        <stp>EUR.CM_INSTRUMENT.PXE.DE0001135481</stp>
        <stp>CouponInterest</stp>
        <tr r="D187" s="1"/>
      </tp>
      <tp t="e">
        <v>#REF!</v>
        <stp/>
        <stp>0</stp>
        <stp>EUR.CM_INSTRUMENT.PXE.DE0001135499</stp>
        <stp>CouponInterest</stp>
        <tr r="D165" s="1"/>
      </tp>
      <tp t="e">
        <v>#REF!</v>
        <stp/>
        <stp>0</stp>
        <stp>EUR.CM_INSTRUMENT.PXE.DE0001135465</stp>
        <stp>CouponInterest</stp>
        <tr r="D162" s="1"/>
      </tp>
      <tp t="e">
        <v>#REF!</v>
        <stp/>
        <stp>0</stp>
        <stp>EUR.CM_INSTRUMENT.PXE.DE0001135473</stp>
        <stp>CouponInterest</stp>
        <tr r="D163" s="1"/>
      </tp>
      <tp t="e">
        <v>#REF!</v>
        <stp/>
        <stp>0</stp>
        <stp>EUR.CM_INSTRUMENT.PXE.DE0001135440</stp>
        <stp>CouponInterest</stp>
        <tr r="D160" s="1"/>
      </tp>
      <tp t="e">
        <v>#REF!</v>
        <stp/>
        <stp>0</stp>
        <stp>EUR.CM_INSTRUMENT.PXE.DE0001135457</stp>
        <stp>CouponInterest</stp>
        <tr r="D161" s="1"/>
      </tp>
      <tp t="e">
        <v>#REF!</v>
        <stp/>
        <stp>0</stp>
        <stp>EUR.CM_INSTRUMENT.PXE.DE0001135424</stp>
        <stp>CouponInterest</stp>
        <tr r="D159" s="1"/>
      </tp>
      <tp t="e">
        <v>#REF!</v>
        <stp/>
        <stp>0</stp>
        <stp>EUR.CM_INSTRUMENT.PXE.DE0001135432</stp>
        <stp>CouponInterest</stp>
        <tr r="D186" s="1"/>
      </tp>
      <tp t="e">
        <v>#REF!</v>
        <stp/>
        <stp>0</stp>
        <stp>EUR.CM_INSTRUMENT.PXE.DE0001135408</stp>
        <stp>CouponInterest</stp>
        <tr r="D156" s="1"/>
      </tp>
      <tp t="e">
        <v>#REF!</v>
        <stp/>
        <stp>0</stp>
        <stp>EUR.CM_INSTRUMENT.PXE.DE0001135416</stp>
        <stp>CouponInterest</stp>
        <tr r="D157" s="1"/>
      </tp>
      <tp t="e">
        <v>#REF!</v>
        <stp/>
        <stp>0</stp>
        <stp>EUR.CM_DEPTH.XLS_GOVIES.NL0010733424</stp>
        <stp>Mid</stp>
        <tr r="P242" s="1"/>
      </tp>
    </main>
    <main first="marketviewexcelplugin.mkvxp">
      <tp t="e">
        <v>#REF!</v>
        <stp/>
        <stp>0</stp>
        <stp>EUR.CM_INSTRUMENT.PXE.IE00B4S3JD47</stp>
        <stp>CouponInterest</stp>
        <tr r="D267" s="1"/>
      </tp>
    </main>
    <main first="bloomberg.rtd">
      <tp t="s">
        <v>Baa1</v>
        <stp/>
        <stp>##V3_BDPV12</stp>
        <stp>ES00000124W3 Corp</stp>
        <stp>RTG_MOODY</stp>
        <stp>[Mkt&amp;Position.xlsm]MARKET!R121C43</stp>
        <tr r="AQ121" s="1"/>
      </tp>
      <tp t="s">
        <v>A2</v>
        <stp/>
        <stp>##V3_BDPV12</stp>
        <stp>IE00B4S3JD47 Corp</stp>
        <stp>RTG_MOODY</stp>
        <stp>[Mkt&amp;Position.xlsm]MARKET!R267C43</stp>
        <tr r="AQ267" s="1"/>
      </tp>
    </main>
    <main first="marketviewexcelplugin.mkvxp">
      <tp t="e">
        <v>#REF!</v>
        <stp/>
        <stp>0</stp>
        <stp>EUR.CM_INSTRUMENT.PXE.IT0005009839</stp>
        <stp>CouponInterest</stp>
        <tr r="D95" s="1"/>
      </tp>
      <tp t="e">
        <v>#REF!</v>
        <stp/>
        <stp>0</stp>
        <stp>EUR.CM_INSTRUMENT.PXE.FR0012557957</stp>
        <stp>CouponInterest</stp>
        <tr r="D200" s="1"/>
      </tp>
      <tp t="e">
        <v>#REF!</v>
        <stp/>
        <stp>0</stp>
        <stp>EUR.CM_INSTRUMENT.PXE.FR0011337880</stp>
        <stp>CouponInterest</stp>
        <tr r="D206" s="1"/>
      </tp>
      <tp t="e">
        <v>#REF!</v>
        <stp/>
        <stp>0</stp>
        <stp>EUR.CM_INSTRUMENT.PXE.FR0011317783</stp>
        <stp>CouponInterest</stp>
        <tr r="D219" s="1"/>
      </tp>
      <tp t="e">
        <v>#REF!</v>
        <stp/>
        <stp>0</stp>
        <stp>EUR.CM_INSTRUMENT.PXE.IT0004009673</stp>
        <stp>CouponInterest</stp>
        <tr r="D43" s="1"/>
      </tp>
      <tp t="e">
        <v>#REF!</v>
        <stp/>
        <stp>0</stp>
        <stp>EUR.CM_INSTRUMENT.PXE.IT0004489610</stp>
        <stp>CouponInterest</stp>
        <tr r="D30" s="1"/>
      </tp>
      <tp t="e">
        <v>#REF!</v>
        <stp/>
        <stp>0</stp>
        <stp>EUR.CM_INSTRUMENT.PXE.IT0004759673</stp>
        <stp>CouponInterest</stp>
        <tr r="D47" s="1"/>
      </tp>
      <tp t="e">
        <v>#REF!</v>
        <stp/>
        <stp>0</stp>
        <stp>EUR.CM_INSTRUMENT.PXE.IT0005139099</stp>
        <stp>CouponInterest</stp>
        <tr r="D21" s="1"/>
      </tp>
      <tp t="e">
        <v>#REF!</v>
        <stp/>
        <stp>0</stp>
        <stp>EUR.CM_INSTRUMENT.PXE.IT0004889033</stp>
        <stp>CouponInterest</stp>
        <tr r="D77" s="1"/>
      </tp>
      <tp t="e">
        <v>#REF!</v>
        <stp/>
        <stp>0</stp>
        <stp>EUR.CM_INSTRUMENT.PXE.FR0012517027</stp>
        <stp>CouponInterest</stp>
        <tr r="D212" s="1"/>
      </tp>
      <tp t="e">
        <v>#REF!</v>
        <stp/>
        <stp>0</stp>
        <stp>EUR.CM_INSTRUMENT.PXE.IT0005069395</stp>
        <stp>CouponInterest</stp>
        <tr r="D32" s="1"/>
      </tp>
      <tp t="e">
        <v>#REF!</v>
        <stp/>
        <stp>0</stp>
        <stp>EUR.CM_INSTRUMENT.PXE.GR0138014809</stp>
        <stp>CouponInterest</stp>
        <tr r="D332" s="1"/>
      </tp>
      <tp t="e">
        <v>#REF!</v>
        <stp/>
        <stp>0</stp>
        <stp>EUR.CM_INSTRUMENT.PXE.DE0001134922</stp>
        <stp>CouponInterest</stp>
        <tr r="D169" s="1"/>
      </tp>
      <tp t="e">
        <v>#REF!</v>
        <stp/>
        <stp>0</stp>
        <stp>EUR.CM_INSTRUMENT.PXE.BE0000312216</stp>
        <stp>CouponInterest</stp>
        <tr r="D292" s="1"/>
      </tp>
      <tp t="e">
        <v>#REF!</v>
        <stp/>
        <stp>0</stp>
        <stp>EUR.CM_INSTRUMENT.PXE.BE0000332412</stp>
        <stp>CouponInterest</stp>
        <tr r="D300" s="1"/>
      </tp>
      <tp t="e">
        <v>#REF!</v>
        <stp/>
        <stp>0</stp>
        <stp>EUR.CM_INSTRUMENT.PXE.DE0001104685</stp>
        <stp>CouponInterest</stp>
        <tr r="D150" s="1"/>
      </tp>
      <tp t="e">
        <v>#REF!</v>
        <stp/>
        <stp>0</stp>
        <stp>EUR.CM_INSTRUMENT.PXE.DE0001104693</stp>
        <stp>CouponInterest</stp>
        <tr r="D153" s="1"/>
      </tp>
      <tp t="e">
        <v>#REF!</v>
        <stp/>
        <stp>0</stp>
        <stp>EUR.CM_INSTRUMENT.PXE.DE0001104644</stp>
        <stp>CouponInterest</stp>
        <tr r="D144" s="1"/>
      </tp>
    </main>
    <main first="bloomberg.rtd">
      <tp>
        <v>0.92900000000000005</v>
        <stp/>
        <stp>##V3_BDPV12</stp>
        <stp>IT0005009839 Corp</stp>
        <stp>CPN</stp>
        <stp>[Mkt&amp;Position.xlsm]CCT!R8C6</stp>
        <tr r="F8" s="5"/>
      </tp>
    </main>
    <main first="marketviewexcelplugin.mkvxp">
      <tp t="e">
        <v>#REF!</v>
        <stp/>
        <stp>0</stp>
        <stp>EUR.CM_DEPTH.XLS_GOVIES.NL0006227316</stp>
        <stp>Mid</stp>
        <tr r="P232" s="1"/>
      </tp>
    </main>
    <main first="bloomberg.rtd">
      <tp t="s">
        <v>Baa1</v>
        <stp/>
        <stp>##V3_BDPV12</stp>
        <stp>ES00000124V5 Corp</stp>
        <stp>RTG_MOODY</stp>
        <stp>[Mkt&amp;Position.xlsm]MARKET!R107C43</stp>
        <tr r="AQ107" s="1"/>
      </tp>
    </main>
    <main first="marketviewexcelplugin.mkvxp">
      <tp t="e">
        <v>#REF!</v>
        <stp/>
        <stp>0</stp>
        <stp>EUR.CM_DEPTH.VMO_REPO.ES00000127A2_TN_Fixed</stp>
        <stp>TrdValueAvg</stp>
        <tr r="AB134" s="1"/>
      </tp>
      <tp t="e">
        <v>#REF!</v>
        <stp/>
        <stp>0</stp>
        <stp>EUR.CM_DEPTH.VMO_REPO.ES00000128A0_TN_Fixed</stp>
        <stp>TrdValueAvg</stp>
        <tr r="AB106" s="1"/>
      </tp>
      <tp t="e">
        <v>#REF!</v>
        <stp/>
        <stp>0</stp>
        <stp>EUR.CM_DEPTH.VMO_REPO.AT0000A12B06_TN_Fixed</stp>
        <stp>TrdValueAvg</stp>
        <tr r="AB273" s="1"/>
      </tp>
      <tp t="e">
        <v>#REF!</v>
        <stp/>
        <stp>0</stp>
        <stp>EUR.CM_DEPTH.VMO_REPO.ES00000121A5_TN_Fixed</stp>
        <stp>TrdValueAvg</stp>
        <tr r="AB104" s="1"/>
      </tp>
      <tp t="e">
        <v>#REF!</v>
        <stp/>
        <stp>0</stp>
        <stp>EUR.CM_INSTRUMENT.PXE.GR0138007738</stp>
        <stp>CouponInterest</stp>
        <tr r="D325" s="1"/>
      </tp>
      <tp t="e">
        <v>#REF!</v>
        <stp/>
        <stp>0</stp>
        <stp>EUR.CM_INSTRUMENT.PXE.FR0010604983</stp>
        <stp>CouponInterest</stp>
        <tr r="D190" s="1"/>
      </tp>
      <tp t="e">
        <v>#REF!</v>
        <stp/>
        <stp>0</stp>
        <stp>EUR.CM_INSTRUMENT.PXE.FR0012634558</stp>
        <stp>CouponInterest</stp>
        <tr r="D189" s="1"/>
      </tp>
      <tp t="e">
        <v>#REF!</v>
        <stp/>
        <stp>0</stp>
        <stp>EUR.CM_INSTRUMENT.PXE.FR0013154044</stp>
        <stp>CouponInterest</stp>
        <tr r="D225" s="1"/>
      </tp>
      <tp t="e">
        <v>#REF!</v>
        <stp/>
        <stp>0</stp>
        <stp>EUR.CM_INSTRUMENT.PXE.FR0013154028</stp>
        <stp>CouponInterest</stp>
        <tr r="D231" s="1"/>
      </tp>
      <tp t="e">
        <v>#REF!</v>
        <stp/>
        <stp>0</stp>
        <stp>EUR.CM_INSTRUMENT.PXE.FR0011394345</stp>
        <stp>CouponInterest</stp>
        <tr r="D191" s="1"/>
      </tp>
      <tp t="e">
        <v>#REF!</v>
        <stp/>
        <stp>0</stp>
        <stp>EUR.CM_INSTRUMENT.PXE.FR0010854182</stp>
        <stp>CouponInterest</stp>
        <tr r="D199" s="1"/>
      </tp>
      <tp t="e">
        <v>#REF!</v>
        <stp/>
        <stp>0</stp>
        <stp>EUR.CM_INSTRUMENT.PXE.GR0133007204</stp>
        <stp>CouponInterest</stp>
        <tr r="D319" s="1"/>
      </tp>
      <tp t="e">
        <v>#REF!</v>
        <stp/>
        <stp>0</stp>
        <stp>EUR.CM_INSTRUMENT.PXE.BE0000291972</stp>
        <stp>CouponInterest</stp>
        <tr r="D304" s="1"/>
      </tp>
      <tp t="e">
        <v>#REF!</v>
        <stp/>
        <stp>0</stp>
        <stp>EUR.CM_INSTRUMENT.PXE.BE0000321308</stp>
        <stp>CouponInterest</stp>
        <tr r="D296" s="1"/>
      </tp>
      <tp t="e">
        <v>#REF!</v>
        <stp/>
        <stp>0</stp>
        <stp>EUR.CM_INSTRUMENT.PXE.BE0000331406</stp>
        <stp>CouponInterest</stp>
        <tr r="D310" s="1"/>
      </tp>
      <tp t="e">
        <v>#REF!</v>
        <stp/>
        <stp>0</stp>
        <stp>EUR.PRICERISK.PXE.TYM8</stp>
        <stp>CTDIsin</stp>
        <tr r="A11" s="1"/>
        <tr r="K11" s="1"/>
      </tp>
    </main>
    <main first="bloomberg.rtd">
      <tp t="s">
        <v>6/26/2018</v>
        <stp/>
        <stp>##V3_BDPV12</stp>
        <stp>IT0005185456 Corp</stp>
        <stp>SETTLE_DT</stp>
        <stp>[Mkt&amp;Position.xlsm]CCT!R1C27</stp>
        <tr r="AA1" s="5"/>
      </tp>
    </main>
    <main first="marketviewexcelplugin.mkvxp">
      <tp t="e">
        <v>#REF!</v>
        <stp/>
        <stp>0</stp>
        <stp>EUR.CM_DEPTH.VMO_REPO.ES00000128B8_TN_Fixed</stp>
        <stp>TrdValueAvg</stp>
        <tr r="AB115" s="1"/>
      </tp>
      <tp t="e">
        <v>#REF!</v>
        <stp/>
        <stp>0</stp>
        <stp>EUR.CM_DEPTH.VMO_REPO.ES00000123B9_TN_Fixed</stp>
        <stp>TrdValueAvg</stp>
        <tr r="AB114" s="1"/>
      </tp>
      <tp t="e">
        <v>#REF!</v>
        <stp/>
        <stp>0</stp>
        <stp>EUR.CM_DEPTH.VMO_REPO.ES00000126B2_TN_Fixed</stp>
        <stp>TrdValueAvg</stp>
        <tr r="AB122" s="1"/>
      </tp>
    </main>
    <main first="bloomberg.rtd">
      <tp t="s">
        <v>Baa1</v>
        <stp/>
        <stp>##V3_BDPV12</stp>
        <stp>ES00000123U9 Corp</stp>
        <stp>RTG_MOODY</stp>
        <stp>[Mkt&amp;Position.xlsm]MARKET!R118C43</stp>
        <tr r="AQ118" s="1"/>
      </tp>
    </main>
    <main first="marketviewexcelplugin.mkvxp">
      <tp t="e">
        <v>#REF!</v>
        <stp/>
        <stp>0</stp>
        <stp>EUR.CM_INSTRUMENT.PXE.AT0000A12B06</stp>
        <stp>CouponInterest</stp>
        <tr r="D273" s="1"/>
      </tp>
      <tp t="e">
        <v>#REF!</v>
        <stp/>
        <stp>0</stp>
        <stp>EUR.CM_DEPTH.VMO_REPO.ES00000124B7_TN_Fixed</stp>
        <stp>TrdValueAvg</stp>
        <tr r="AB105" s="1"/>
      </tp>
      <tp t="e">
        <v>#REF!</v>
        <stp/>
        <stp>0</stp>
        <stp>EUR.CM_INSTRUMENT.PXE.GR0138006722</stp>
        <stp>CouponInterest</stp>
        <tr r="D324" s="1"/>
      </tp>
      <tp t="e">
        <v>#REF!</v>
        <stp/>
        <stp>0</stp>
        <stp>EUR.CM_INSTRUMENT.PXE.AT0000383864</stp>
        <stp>CouponInterest</stp>
        <tr r="D286" s="1"/>
      </tp>
      <tp t="e">
        <v>#REF!</v>
        <stp/>
        <stp>0</stp>
        <stp>EUR.CM_INSTRUMENT.PXE.GR0133006198</stp>
        <stp>CouponInterest</stp>
        <tr r="D318" s="1"/>
      </tp>
      <tp t="e">
        <v>#REF!</v>
        <stp/>
        <stp>0</stp>
        <stp>EUR.CM_INSTRUMENT.PXE.BE0000320292</stp>
        <stp>CouponInterest</stp>
        <tr r="D309" s="1"/>
      </tp>
    </main>
    <main first="bloomberg.rtd">
      <tp t="s">
        <v>A2</v>
        <stp/>
        <stp>##V3_BDPV12</stp>
        <stp>IE00B2QTFG59 Corp</stp>
        <stp>RTG_MOODY</stp>
        <stp>[Mkt&amp;Position.xlsm]MARKET!R262C43</stp>
        <tr r="AQ262" s="1"/>
      </tp>
    </main>
    <main first="bloomberg.rtd">
      <tp t="s">
        <v>Baa1</v>
        <stp/>
        <stp>##V3_BDPV12</stp>
        <stp>ES00000122T3 Corp</stp>
        <stp>RTG_MOODY</stp>
        <stp>[Mkt&amp;Position.xlsm]MARKET!R113C43</stp>
        <tr r="AQ113" s="1"/>
      </tp>
    </main>
    <main first="marketviewexcelplugin.mkvxp">
      <tp t="e">
        <v>#REF!</v>
        <stp/>
        <stp>0</stp>
        <stp>EUR.CM_DEPTH.VMO_REPO.ES00000126C0_TN_Fixed</stp>
        <stp>TrdValueAvg</stp>
        <tr r="AB110" s="1"/>
      </tp>
      <tp t="e">
        <v>#REF!</v>
        <stp/>
        <stp>0</stp>
        <stp>EUR.CM_DEPTH.VMO_REPO.ES00000128C6_TN_Fixed</stp>
        <stp>TrdValueAvg</stp>
        <tr r="AB141" s="1"/>
      </tp>
      <tp t="e">
        <v>#REF!</v>
        <stp/>
        <stp>0</stp>
        <stp>EUR.CM_DEPTH.VMO_REPO.ES00000123C7_TN_Fixed</stp>
        <stp>TrdValueAvg</stp>
        <tr r="AB127" s="1"/>
      </tp>
      <tp t="e">
        <v>#REF!</v>
        <stp/>
        <stp>0</stp>
        <stp>EUR.CM_DEPTH.VMO_REPO.ES00000124C5_TN_Fixed</stp>
        <stp>TrdValueAvg</stp>
        <tr r="AB132" s="1"/>
      </tp>
      <tp t="e">
        <v>#REF!</v>
        <stp/>
        <stp>0</stp>
        <stp>EUR.CM_DEPTH.XLS_GOVIES.ES00000127Z9</stp>
        <stp>Mid</stp>
        <tr r="P126" s="1"/>
      </tp>
      <tp t="e">
        <v>#REF!</v>
        <stp/>
        <stp>0</stp>
        <stp>EUR.CM_DEPTH.XLS_GOVIES.ES00000127D6</stp>
        <stp>Mid</stp>
        <tr r="P103" s="1"/>
      </tp>
      <tp t="e">
        <v>#REF!</v>
        <stp/>
        <stp>0</stp>
        <stp>EUR.CM_DEPTH.XLS_GOVIES.ES00000127G9</stp>
        <stp>Mid</stp>
        <tr r="P125" s="1"/>
      </tp>
      <tp t="e">
        <v>#REF!</v>
        <stp/>
        <stp>0</stp>
        <stp>EUR.CM_DEPTH.XLS_GOVIES.ES00000127A2</stp>
        <stp>Mid</stp>
        <tr r="P134" s="1"/>
      </tp>
      <tp t="e">
        <v>#REF!</v>
        <stp/>
        <stp>0</stp>
        <stp>EUR.CM_DEPTH.XLS_GOVIES.ES00000127H7</stp>
        <stp>Mid</stp>
        <tr r="P112" s="1"/>
      </tp>
      <tp t="e">
        <v>#REF!</v>
        <stp/>
        <stp>0</stp>
        <stp>EUR.CM_DEPTH.XLS_GOVIES.FR0013250560</stp>
        <stp>Mid</stp>
        <tr r="P217" s="1"/>
      </tp>
      <tp t="e">
        <v>#REF!</v>
        <stp/>
        <stp>0</stp>
        <stp>EUR.CM_DEPTH.XLS_GOVIES.FR0000187635</stp>
        <stp>Mid</stp>
        <tr r="P223" s="1"/>
      </tp>
      <tp t="e">
        <v>#REF!</v>
        <stp/>
        <stp>0</stp>
        <stp>EUR.CM_DEPTH.XLS_GOVIES.FR0010949651</stp>
        <stp>Mid</stp>
        <tr r="P201" s="1"/>
      </tp>
      <tp t="e">
        <v>#REF!</v>
        <stp/>
        <stp>0</stp>
        <stp>EUR.CM_DEPTH.XLS_GOVIES.FR0011317783</stp>
        <stp>Mid</stp>
        <tr r="P219" s="1"/>
      </tp>
    </main>
    <main first="bloomberg.rtd">
      <tp t="s">
        <v>Baa1</v>
        <stp/>
        <stp>##V3_BDPV12</stp>
        <stp>ES00000123K0 Corp</stp>
        <stp>RTG_MOODY</stp>
        <stp>[Mkt&amp;Position.xlsm]MARKET!R116C43</stp>
        <tr r="AQ116" s="1"/>
      </tp>
      <tp>
        <v>100.336</v>
        <stp/>
        <stp>##V3_BDPV12</stp>
        <stp>IT0005009839 Corp</stp>
        <stp>PX_BID</stp>
        <stp>[Mkt&amp;Position.xlsm]CCT!R8C7</stp>
        <tr r="G8" s="5"/>
      </tp>
    </main>
    <main first="marketviewexcelplugin.mkvxp">
      <tp t="e">
        <v>#REF!</v>
        <stp/>
        <stp>0</stp>
        <stp>EUR.CM_DEPTH.XLS_GOVIES.ES00000126Z1</stp>
        <stp>Mid</stp>
        <tr r="P123" s="1"/>
      </tp>
      <tp t="e">
        <v>#REF!</v>
        <stp/>
        <stp>0</stp>
        <stp>EUR.CM_DEPTH.VMO_REPO.IT0005104473_SN_Fixed</stp>
        <stp>VolumeMarket</stp>
        <tr r="N10" s="5"/>
      </tp>
      <tp t="e">
        <v>#REF!</v>
        <stp/>
        <stp>0</stp>
        <stp>EUR.CM_DEPTH.XLS_GOVIES.ES00000126B2</stp>
        <stp>Mid</stp>
        <tr r="P122" s="1"/>
      </tp>
      <tp t="e">
        <v>#REF!</v>
        <stp/>
        <stp>0</stp>
        <stp>EUR.CM_DEPTH.XLS_GOVIES.ES00000126C0</stp>
        <stp>Mid</stp>
        <tr r="P110" s="1"/>
      </tp>
      <tp t="e">
        <v>#REF!</v>
        <stp/>
        <stp>0</stp>
        <stp>EUR.CM_DEPTH.XLS_GOVIES.FR0010670737</stp>
        <stp>Mid</stp>
        <tr r="P192" s="1"/>
      </tp>
      <tp t="e">
        <v>#REF!</v>
        <stp/>
        <stp>0</stp>
        <stp>EUR.CM_DEPTH.XLS_GOVIES.AT0000386115</stp>
        <stp>Mid</stp>
        <tr r="P277" s="1"/>
      </tp>
      <tp t="e">
        <v>#REF!</v>
        <stp/>
        <stp>0</stp>
        <stp>EUR.CM_DEPTH.XLS_GOVIES.FR0012634558</stp>
        <stp>Mid</stp>
        <tr r="P189" s="1"/>
      </tp>
      <tp t="e">
        <v>#REF!</v>
        <stp/>
        <stp>0</stp>
        <stp>EUR.CM_DEPTH.XLS_GOVIES.AT0000A001X2</stp>
        <stp>Mid</stp>
        <tr r="P278" s="1"/>
      </tp>
    </main>
    <main first="marketviewexcelplugin.mkvxp">
      <tp t="e">
        <v>#REF!</v>
        <stp/>
        <stp>0</stp>
        <stp>EUR.CM_DEPTH.XLS_GOVIES.AT0000A0U299</stp>
        <stp>Mid</stp>
        <tr r="P291" s="1"/>
      </tp>
      <tp t="e">
        <v>#REF!</v>
        <stp/>
        <stp>0</stp>
        <stp>EUR.CM_DEPTH.XLS_GOVIES.FR0010371401</stp>
        <stp>Mid</stp>
        <tr r="P226" s="1"/>
      </tp>
    </main>
    <main first="bloomberg.rtd">
      <tp t="s">
        <v>Aa1</v>
        <stp/>
        <stp>##V3_BDPV12</stp>
        <stp>AT0000A10683 Corp</stp>
        <stp>RTG_MOODY</stp>
        <stp>[Mkt&amp;Position.xlsm]MARKET!R287C43</stp>
        <tr r="AQ287" s="1"/>
      </tp>
    </main>
    <main first="marketviewexcelplugin.mkvxp">
      <tp t="e">
        <v>#REF!</v>
        <stp/>
        <stp>0</stp>
        <stp>EUR.CM_DEPTH.XLS_GOVIES.ES00000124V5</stp>
        <stp>Mid</stp>
        <tr r="P107" s="1"/>
      </tp>
      <tp t="e">
        <v>#REF!</v>
        <stp/>
        <stp>0</stp>
        <stp>EUR.CM_DEPTH.XLS_GOVIES.ES00000124W3</stp>
        <stp>Mid</stp>
        <tr r="P121" s="1"/>
      </tp>
      <tp t="e">
        <v>#REF!</v>
        <stp/>
        <stp>0</stp>
        <stp>EUR.CM_DEPTH.XLS_GOVIES.ES00000124B7</stp>
        <stp>Mid</stp>
        <tr r="P105" s="1"/>
      </tp>
      <tp t="e">
        <v>#REF!</v>
        <stp/>
        <stp>0</stp>
        <stp>EUR.CM_DEPTH.XLS_GOVIES.ES00000124C5</stp>
        <stp>Mid</stp>
        <tr r="P132" s="1"/>
      </tp>
      <tp t="e">
        <v>#REF!</v>
        <stp/>
        <stp>0</stp>
        <stp>EUR.CM_DEPTH.XLS_GOVIES.ES00000124H4</stp>
        <stp>Mid</stp>
        <tr r="P140" s="1"/>
      </tp>
      <tp t="e">
        <v>#REF!</v>
        <stp/>
        <stp>0</stp>
        <stp>EUR.CM_DEPTH.XLS_GOVIES.FR0011619436</stp>
        <stp>Mid</stp>
        <tr r="P210" s="1"/>
      </tp>
      <tp t="e">
        <v>#REF!</v>
        <stp/>
        <stp>0</stp>
        <stp>EUR.CM_DEPTH.XLS_GOVIES.ES0000012411</stp>
        <stp>Mid</stp>
        <tr r="P135" s="1"/>
      </tp>
      <tp t="e">
        <v>#REF!</v>
        <stp/>
        <stp>0</stp>
        <stp>EUR.CM_DEPTH.XLS_GOVIES.AT0000A0U3T4</stp>
        <stp>Mid</stp>
        <tr r="P280" s="1"/>
      </tp>
    </main>
    <main first="bloomberg.rtd">
      <tp>
        <v>100.467</v>
        <stp/>
        <stp>##V3_BDPV12</stp>
        <stp>IT0005009839 Corp</stp>
        <stp>PX_ASK</stp>
        <stp>[Mkt&amp;Position.xlsm]CCT!R8C9</stp>
        <tr r="I8" s="5"/>
      </tp>
      <tp t="s">
        <v>Baa1</v>
        <stp/>
        <stp>##V3_BDPV12</stp>
        <stp>ES00000128H5 Corp</stp>
        <stp>RTG_MOODY</stp>
        <stp>[Mkt&amp;Position.xlsm]MARKET!R128C43</stp>
        <tr r="AQ128" s="1"/>
      </tp>
      <tp t="s">
        <v>Baa1</v>
        <stp/>
        <stp>##V3_BDPV12</stp>
        <stp>ES00000124H4 Corp</stp>
        <stp>RTG_MOODY</stp>
        <stp>[Mkt&amp;Position.xlsm]MARKET!R140C43</stp>
        <tr r="AQ140" s="1"/>
      </tp>
      <tp t="s">
        <v>Baa1</v>
        <stp/>
        <stp>##V3_BDPV12</stp>
        <stp>ES00000127H7 Corp</stp>
        <stp>RTG_MOODY</stp>
        <stp>[Mkt&amp;Position.xlsm]MARKET!R112C43</stp>
        <tr r="AQ112" s="1"/>
      </tp>
      <tp t="s">
        <v>Aa1</v>
        <stp/>
        <stp>##V3_BDPV12</stp>
        <stp>AT0000A0U299 Corp</stp>
        <stp>RTG_MOODY</stp>
        <stp>[Mkt&amp;Position.xlsm]MARKET!R291C43</stp>
        <tr r="AQ291" s="1"/>
      </tp>
    </main>
    <main first="marketviewexcelplugin.mkvxp">
      <tp t="e">
        <v>#REF!</v>
        <stp/>
        <stp>0</stp>
        <stp>EUR.CM_DEPTH.XLS_GOVIES.ES00000123U9</stp>
        <stp>Mid</stp>
        <tr r="P118" s="1"/>
      </tp>
      <tp t="e">
        <v>#REF!</v>
        <stp/>
        <stp>0</stp>
        <stp>EUR.CM_DEPTH.XLS_GOVIES.ES00000123Q7</stp>
        <stp>Mid</stp>
        <tr r="P102" s="1"/>
      </tp>
    </main>
    <main first="marketviewexcelplugin.mkvxp">
      <tp t="e">
        <v>#REF!</v>
        <stp/>
        <stp>0</stp>
        <stp>EUR.CM_DEPTH.XLS_GOVIES.ES00000123X3</stp>
        <stp>Mid</stp>
        <tr r="P119" s="1"/>
      </tp>
      <tp t="e">
        <v>#REF!</v>
        <stp/>
        <stp>0</stp>
        <stp>EUR.CM_DEPTH.XLS_GOVIES.ES00000123B9</stp>
        <stp>Mid</stp>
        <tr r="P114" s="1"/>
      </tp>
      <tp t="e">
        <v>#REF!</v>
        <stp/>
        <stp>0</stp>
        <stp>EUR.CM_DEPTH.XLS_GOVIES.ES00000123C7</stp>
        <stp>Mid</stp>
        <tr r="P127" s="1"/>
      </tp>
      <tp t="e">
        <v>#REF!</v>
        <stp/>
        <stp>0</stp>
        <stp>EUR.CM_DEPTH.XLS_GOVIES.ES00000123K0</stp>
        <stp>Mid</stp>
        <tr r="P116" s="1"/>
      </tp>
      <tp t="e">
        <v>#REF!</v>
        <stp/>
        <stp>0</stp>
        <stp>EUR.CM_DEPTH.XLS_GOVIES.FR0000571218</stp>
        <stp>Mid</stp>
        <tr r="P220" s="1"/>
      </tp>
      <tp t="e">
        <v>#REF!</v>
        <stp/>
        <stp>0</stp>
        <stp>EUR.CM_DEPTH.XLS_GOVIES.FR0011394345</stp>
        <stp>Mid</stp>
        <tr r="P191" s="1"/>
      </tp>
      <tp t="e">
        <v>#REF!</v>
        <stp/>
        <stp>0</stp>
        <stp>EUR.CM_DEPTH.XLS_GOVIES.FR0012517027</stp>
        <stp>Mid</stp>
        <tr r="P212" s="1"/>
      </tp>
      <tp t="e">
        <v>#REF!</v>
        <stp/>
        <stp>0</stp>
        <stp>EUR.CM_DEPTH.XLS_GOVIES.FR0011962398</stp>
        <stp>Mid</stp>
        <tr r="P211" s="1"/>
      </tp>
      <tp t="e">
        <v>#REF!</v>
        <stp/>
        <stp>0</stp>
        <stp>EUR.CM_DEPTH.XLS_GOVIES.GR0133006198</stp>
        <stp>Mid</stp>
        <tr r="P318" s="1"/>
      </tp>
    </main>
    <main first="bloomberg.rtd">
      <tp t="s">
        <v>Baa1</v>
        <stp/>
        <stp>##V3_BDPV12</stp>
        <stp>ES00000128O1 Corp</stp>
        <stp>RTG_MOODY</stp>
        <stp>[Mkt&amp;Position.xlsm]MARKET!R117C43</stp>
        <tr r="AQ117" s="1"/>
      </tp>
      <tp t="s">
        <v>Baa1</v>
        <stp/>
        <stp>##V3_BDPV12</stp>
        <stp>ES00000121O6 Corp</stp>
        <stp>RTG_MOODY</stp>
        <stp>[Mkt&amp;Position.xlsm]MARKET!R109C43</stp>
        <tr r="AQ109" s="1"/>
      </tp>
    </main>
    <main first="marketviewexcelplugin.mkvxp">
      <tp t="e">
        <v>#REF!</v>
        <stp/>
        <stp>0</stp>
        <stp>EUR.CM_DEPTH.VMO_REPO.ES00000123X3_TN_Fixed</stp>
        <stp>TrdValueAvg</stp>
        <tr r="AB119" s="1"/>
      </tp>
    </main>
    <main first="bloomberg.rtd">
      <tp t="s">
        <v>#N/A N/A</v>
        <stp/>
        <stp>##V3_BDPV12</stp>
        <stp>IT0004716319 Corp</stp>
        <stp>PX_BID</stp>
        <stp>[Mkt&amp;Position.xlsm]CCT!R6C7</stp>
        <tr r="G6" s="5"/>
      </tp>
    </main>
    <main first="marketviewexcelplugin.mkvxp">
      <tp t="e">
        <v>#REF!</v>
        <stp/>
        <stp>0</stp>
        <stp>EUR.CM_DEPTH.XLS_GOVIES.ES00000122T3</stp>
        <stp>Mid</stp>
        <tr r="P113" s="1"/>
      </tp>
    </main>
    <main first="marketviewexcelplugin.mkvxp">
      <tp t="e">
        <v>#REF!</v>
        <stp/>
        <stp>0</stp>
        <stp>EUR.CM_DEPTH.XLS_GOVIES.ES00000122D7</stp>
        <stp>Mid</stp>
        <tr r="P111" s="1"/>
      </tp>
      <tp t="e">
        <v>#REF!</v>
        <stp/>
        <stp>0</stp>
        <stp>EUR.CM_DEPTH.XLS_GOVIES.ES00000122E5</stp>
        <stp>Mid</stp>
        <tr r="P124" s="1"/>
      </tp>
      <tp t="e">
        <v>#REF!</v>
        <stp/>
        <stp>0</stp>
        <stp>EUR.CM_DEPTH.VMO_REPO.IT0005137614_SN_Fixed</stp>
        <stp>VolumeMarket</stp>
        <tr r="N11" s="5"/>
      </tp>
      <tp t="e">
        <v>#REF!</v>
        <stp/>
        <stp>0</stp>
        <stp>EUR.CM_DEPTH.XLS_GOVIES.FR0013154044</stp>
        <stp>Mid</stp>
        <tr r="P225" s="1"/>
      </tp>
      <tp t="e">
        <v>#REF!</v>
        <stp/>
        <stp>0</stp>
        <stp>EUR.CM_DEPTH.XLS_GOVIES.FR0011523257</stp>
        <stp>Mid</stp>
        <tr r="P193" s="1"/>
      </tp>
      <tp t="e">
        <v>#REF!</v>
        <stp/>
        <stp>0</stp>
        <stp>EUR.CM_DEPTH.XLS_GOVIES.PTOTE5OE0007</stp>
        <stp>Mid</stp>
        <tr r="P259" s="1"/>
      </tp>
      <tp t="e">
        <v>#REF!</v>
        <stp/>
        <stp>0</stp>
        <stp>EUR.CM_DEPTH.XLS_GOVIES.FR0013154028</stp>
        <stp>Mid</stp>
        <tr r="P231" s="1"/>
      </tp>
      <tp t="e">
        <v>#REF!</v>
        <stp/>
        <stp>0</stp>
        <stp>EUR.CM_DEPTH.XLS_GOVIES.FR0012938116</stp>
        <stp>Mid</stp>
        <tr r="P214" s="1"/>
      </tp>
      <tp t="e">
        <v>#REF!</v>
        <stp/>
        <stp>0</stp>
        <stp>EUR.CM_DEPTH.XLS_GOVIES.FR0012993103</stp>
        <stp>Mid</stp>
        <tr r="P222" s="1"/>
      </tp>
      <tp t="e">
        <v>#REF!</v>
        <stp/>
        <stp>0</stp>
        <stp>EUR.CM_DEPTH.XLS_GOVIES.AT0000A185T1</stp>
        <stp>Mid</stp>
        <tr r="P282" s="1"/>
      </tp>
      <tp t="e">
        <v>#REF!</v>
        <stp/>
        <stp>0</stp>
        <stp>EUR.CM_DEPTH.XLS_GOVIES.AT0000A105W3</stp>
        <stp>Mid</stp>
        <tr r="P281" s="1"/>
      </tp>
    </main>
    <main first="bloomberg.rtd">
      <tp t="s">
        <v>Baa1</v>
        <stp/>
        <stp>##V3_BDPV12</stp>
        <stp>ES00000120N0 Corp</stp>
        <stp>RTG_MOODY</stp>
        <stp>[Mkt&amp;Position.xlsm]MARKET!R138C43</stp>
        <tr r="AQ138" s="1"/>
      </tp>
    </main>
    <main first="marketviewexcelplugin.mkvxp">
      <tp t="e">
        <v>#REF!</v>
        <stp/>
        <stp>0</stp>
        <stp>EUR.CM_INSTRUMENT.PXE.IT0004898034</stp>
        <stp>DateNextCoupon</stp>
        <tr r="AA56" s="1"/>
        <tr r="AA56" s="1"/>
        <tr r="AA56" s="1"/>
        <tr r="AA56" s="1"/>
      </tp>
      <tp t="e">
        <v>#REF!</v>
        <stp/>
        <stp>0</stp>
        <stp>EUR.CM_INSTRUMENT.PXE.IT0001278511</stp>
        <stp>DateNextCoupon</stp>
        <tr r="AA78" s="1"/>
        <tr r="AA78" s="1"/>
        <tr r="AA78" s="1"/>
        <tr r="AA78" s="1"/>
      </tp>
      <tp t="e">
        <v>#REF!</v>
        <stp/>
        <stp>0</stp>
        <stp>EUR.CM_INSTRUMENT.PXE.IT0005028003</stp>
        <stp>DateNextCoupon</stp>
        <tr r="AA46" s="1"/>
        <tr r="AA46" s="1"/>
        <tr r="AA46" s="1"/>
        <tr r="AA46" s="1"/>
      </tp>
      <tp t="e">
        <v>#REF!</v>
        <stp/>
        <stp>0</stp>
        <stp>EUR.CM_INSTRUMENT.PXE.IT0005248395</stp>
        <stp>DateNextCoupon</stp>
        <tr r="AA17" s="1"/>
        <tr r="AA17" s="1"/>
        <tr r="AA17" s="1"/>
        <tr r="AA17" s="1"/>
      </tp>
      <tp t="e">
        <v>#REF!</v>
        <stp/>
        <stp>0</stp>
        <stp>EUR.CM_INSTRUMENT.PXE.IT0004848831</stp>
        <stp>DateNextCoupon</stp>
        <tr r="AA53" s="1"/>
        <tr r="AA53" s="1"/>
        <tr r="AA53" s="1"/>
        <tr r="AA53" s="1"/>
      </tp>
      <tp t="e">
        <v>#REF!</v>
        <stp/>
        <stp>0</stp>
        <stp>EUR.CM_DEPTH.XLS_GOVIES.ES00000121S7</stp>
        <stp>Mid</stp>
        <tr r="P139" s="1"/>
      </tp>
    </main>
    <main first="marketviewexcelplugin.mkvxp">
      <tp t="e">
        <v>#REF!</v>
        <stp/>
        <stp>0</stp>
        <stp>EUR.CM_DEPTH.XLS_GOVIES.ES00000121G2</stp>
        <stp>Mid</stp>
        <tr r="P120" s="1"/>
      </tp>
      <tp t="e">
        <v>#REF!</v>
        <stp/>
        <stp>0</stp>
        <stp>EUR.CM_DEPTH.VMO_REPO.IT0005056541_SN_Fixed</stp>
        <stp>VolumeMarket</stp>
        <tr r="N9" s="5"/>
      </tp>
      <tp t="e">
        <v>#REF!</v>
        <stp/>
        <stp>0</stp>
        <stp>EUR.CM_DEPTH.XLS_GOVIES.ES00000121A5</stp>
        <stp>Mid</stp>
        <tr r="P104" s="1"/>
      </tp>
      <tp t="e">
        <v>#REF!</v>
        <stp/>
        <stp>0</stp>
        <stp>EUR.CM_DEPTH.XLS_GOVIES.ES00000121L2</stp>
        <stp>Mid</stp>
        <tr r="P108" s="1"/>
      </tp>
      <tp t="e">
        <v>#REF!</v>
        <stp/>
        <stp>0</stp>
        <stp>EUR.CM_DEPTH.XLS_GOVIES.ES00000121O6</stp>
        <stp>Mid</stp>
        <tr r="P109" s="1"/>
      </tp>
      <tp t="e">
        <v>#REF!</v>
        <stp/>
        <stp>0</stp>
        <stp>EUR.CM_DEPTH.XLS_GOVIES.AT0000A10683</stp>
        <stp>Mid</stp>
        <tr r="P287" s="1"/>
      </tp>
      <tp t="e">
        <v>#REF!</v>
        <stp/>
        <stp>0</stp>
        <stp>EUR.CM_DEPTH.XLS_GOVIES.FR0010070060</stp>
        <stp>Mid</stp>
        <tr r="P224" s="1"/>
      </tp>
      <tp t="e">
        <v>#REF!</v>
        <stp/>
        <stp>0</stp>
        <stp>EUR.CM_DEPTH.XLS_GOVIES.GR0138014809</stp>
        <stp>Mid</stp>
        <tr r="P332" s="1"/>
      </tp>
      <tp t="e">
        <v>#REF!</v>
        <stp/>
        <stp>0</stp>
        <stp>EUR.CM_DEPTH.XLS_GOVIES.FR0000571044</stp>
        <stp>Mid</stp>
        <tr r="P204" s="1"/>
      </tp>
      <tp t="e">
        <v>#REF!</v>
        <stp/>
        <stp>0</stp>
        <stp>EUR.CM_DEPTH.XLS_GOVIES.FR0000571085</stp>
        <stp>Mid</stp>
        <tr r="P207" s="1"/>
      </tp>
      <tp t="e">
        <v>#REF!</v>
        <stp/>
        <stp>0</stp>
        <stp>EUR.CM_DEPTH.XLS_GOVIES.FR0011993179</stp>
        <stp>Mid</stp>
        <tr r="P198" s="1"/>
      </tp>
    </main>
    <main first="marketviewexcelplugin.mkvxp">
      <tp t="e">
        <v>#REF!</v>
        <stp/>
        <stp>0</stp>
        <stp>EUR.CM_DEPTH.VMO_REPO.ES00000127Z9_TN_Fixed</stp>
        <stp>TrdValueAvg</stp>
        <tr r="AB126" s="1"/>
      </tp>
    </main>
    <main first="marketviewexcelplugin.mkvxp">
      <tp t="e">
        <v>#REF!</v>
        <stp/>
        <stp>0</stp>
        <stp>EUR.CM_DEPTH.VMO_REPO.ES00000126Z1_TN_Fixed</stp>
        <stp>TrdValueAvg</stp>
        <tr r="AB123" s="1"/>
      </tp>
      <tp t="e">
        <v>#REF!</v>
        <stp/>
        <stp>0</stp>
        <stp>EUR.CM_INSTRUMENT.PXE.IT0004889033</stp>
        <stp>DateNextCoupon</stp>
        <tr r="AA77" s="1"/>
        <tr r="AA77" s="1"/>
        <tr r="AA77" s="1"/>
        <tr r="AA77" s="1"/>
      </tp>
      <tp t="e">
        <v>#REF!</v>
        <stp/>
        <stp>0</stp>
        <stp>EUR.CM_INSTRUMENT.PXE.IT0005139099</stp>
        <stp>DateNextCoupon</stp>
        <tr r="AA21" s="1"/>
        <tr r="AA21" s="1"/>
        <tr r="AA21" s="1"/>
        <tr r="AA21" s="1"/>
      </tp>
      <tp t="e">
        <v>#REF!</v>
        <stp/>
        <stp>0</stp>
        <stp>EUR.CM_INSTRUMENT.PXE.IT0005069395</stp>
        <stp>DateNextCoupon</stp>
        <tr r="AA32" s="1"/>
        <tr r="AA32" s="1"/>
        <tr r="AA32" s="1"/>
        <tr r="AA32" s="1"/>
      </tp>
      <tp t="e">
        <v>#REF!</v>
        <stp/>
        <stp>0</stp>
        <stp>EUR.CM_INSTRUMENT.PXE.IT0004759673</stp>
        <stp>DateNextCoupon</stp>
        <tr r="AA47" s="1"/>
        <tr r="AA47" s="1"/>
        <tr r="AA47" s="1"/>
        <tr r="AA47" s="1"/>
      </tp>
      <tp t="e">
        <v>#REF!</v>
        <stp/>
        <stp>0</stp>
        <stp>EUR.CM_INSTRUMENT.PXE.IT0004009673</stp>
        <stp>DateNextCoupon</stp>
        <tr r="AA43" s="1"/>
        <tr r="AA43" s="1"/>
        <tr r="AA43" s="1"/>
        <tr r="AA43" s="1"/>
      </tp>
      <tp t="e">
        <v>#REF!</v>
        <stp/>
        <stp>0</stp>
        <stp>EUR.CM_INSTRUMENT.PXE.IT0004489610</stp>
        <stp>DateNextCoupon</stp>
        <tr r="AA30" s="1"/>
        <tr r="AA30" s="1"/>
        <tr r="AA30" s="1"/>
        <tr r="AA30" s="1"/>
      </tp>
      <tp t="e">
        <v>#REF!</v>
        <stp/>
        <stp>0</stp>
        <stp>EUR.CM_DEPTH.VMO_REPO.IT0005252520_SN_Fixed</stp>
        <stp>VolumeMarket</stp>
        <tr r="N14" s="5"/>
      </tp>
      <tp t="e">
        <v>#REF!</v>
        <stp/>
        <stp>0</stp>
        <stp>EUR.CM_DEPTH.XLS_GOVIES.ES00000120N0</stp>
        <stp>Mid</stp>
        <tr r="P138" s="1"/>
      </tp>
      <tp t="e">
        <v>#REF!</v>
        <stp/>
        <stp>0</stp>
        <stp>EUR.CM_DEPTH.XLS_GOVIES.FR0000189151</stp>
        <stp>Mid</stp>
        <tr r="P194" s="1"/>
      </tp>
      <tp t="e">
        <v>#REF!</v>
        <stp/>
        <stp>0</stp>
        <stp>EUR.CM_DEPTH.XLS_GOVIES.FR0011461037</stp>
        <stp>Mid</stp>
        <tr r="P228" s="1"/>
      </tp>
      <tp t="e">
        <v>#REF!</v>
        <stp/>
        <stp>0</stp>
        <stp>EUR.CM_DEPTH.XLS_GOVIES.FR0010854182</stp>
        <stp>Mid</stp>
        <tr r="P199" s="1"/>
      </tp>
      <tp t="e">
        <v>#REF!</v>
        <stp/>
        <stp>0</stp>
        <stp>EUR.CM_DEPTH.XLS_GOVIES.FR0000571150</stp>
        <stp>Mid</stp>
        <tr r="P213" s="1"/>
      </tp>
      <tp t="e">
        <v>#REF!</v>
        <stp/>
        <stp>0</stp>
        <stp>EUR.CM_DEPTH.XLS_GOVIES.GR0133007204</stp>
        <stp>Mid</stp>
        <tr r="P319" s="1"/>
      </tp>
      <tp t="e">
        <v>#REF!</v>
        <stp/>
        <stp>0</stp>
        <stp>EUR.CM_DEPTH.XLS_GOVIES.FR0010776161</stp>
        <stp>Mid</stp>
        <tr r="P196" s="1"/>
      </tp>
      <tp t="e">
        <v>#REF!</v>
        <stp/>
        <stp>0</stp>
        <stp>EUR.CM_DEPTH.XLS_GOVIES.GR0133008210</stp>
        <stp>Mid</stp>
        <tr r="P320" s="1"/>
      </tp>
      <tp t="e">
        <v>#REF!</v>
        <stp/>
        <stp>0</stp>
        <stp>EUR.CM_DEPTH.XLS_GOVIES.FR0011486067</stp>
        <stp>Mid</stp>
        <tr r="P208" s="1"/>
      </tp>
      <tp t="e">
        <v>#REF!</v>
        <stp/>
        <stp>0</stp>
        <stp>EUR.CM_DEPTH.XLS_GOVIES.GR0133009226</stp>
        <stp>Mid</stp>
        <tr r="P321" s="1"/>
      </tp>
      <tp t="e">
        <v>#REF!</v>
        <stp/>
        <stp>0</stp>
        <stp>EUR.CM_DEPTH.XLS_GOVIES.GR0114028534</stp>
        <stp>Mid</stp>
        <tr r="P312" s="1"/>
      </tp>
      <tp t="e">
        <v>#REF!</v>
        <stp/>
        <stp>0</stp>
        <stp>EUR.CM_DEPTH.XLS_GOVIES.GR0133010232</stp>
        <stp>Mid</stp>
        <tr r="P322" s="1"/>
      </tp>
      <tp t="e">
        <v>#REF!</v>
        <stp/>
        <stp>0</stp>
        <stp>EUR.CM_DEPTH.XLS_GOVIES.FR0010773192</stp>
        <stp>Mid</stp>
        <tr r="P227" s="1"/>
      </tp>
      <tp t="e">
        <v>#REF!</v>
        <stp/>
        <stp>0</stp>
        <stp>EUR.CM_DEPTH.XLS_GOVIES.FR0011708080</stp>
        <stp>Mid</stp>
        <tr r="P195" s="1"/>
      </tp>
      <tp t="e">
        <v>#REF!</v>
        <stp/>
        <stp>0</stp>
        <stp>EUR.CM_DEPTH.XLS_GOVIES.FR0011059088</stp>
        <stp>Mid</stp>
        <tr r="P203" s="1"/>
      </tp>
    </main>
    <main first="bloomberg.rtd">
      <tp t="s">
        <v>#N/A N/A</v>
        <stp/>
        <stp>##V3_BDPV12</stp>
        <stp>IT0004716319 Corp</stp>
        <stp>PX_ASK</stp>
        <stp>[Mkt&amp;Position.xlsm]CCT!R6C9</stp>
        <tr r="I6" s="5"/>
      </tp>
      <tp t="s">
        <v>Baa1</v>
        <stp/>
        <stp>##V3_BDPV12</stp>
        <stp>ES00000121L2 Corp</stp>
        <stp>RTG_MOODY</stp>
        <stp>[Mkt&amp;Position.xlsm]MARKET!R108C43</stp>
        <tr r="AQ108" s="1"/>
      </tp>
    </main>
    <main first="marketviewexcelplugin.mkvxp">
      <tp t="e">
        <v>#REF!</v>
        <stp/>
        <stp>0</stp>
        <stp>EUR.CM_INSTRUMENT.PXE.IT0001086567</stp>
        <stp>DateNextCoupon</stp>
        <tr r="AA71" s="1"/>
        <tr r="AA71" s="1"/>
        <tr r="AA71" s="1"/>
        <tr r="AA71" s="1"/>
      </tp>
      <tp t="e">
        <v>#REF!</v>
        <stp/>
        <stp>0</stp>
        <stp>EUR.CM_INSTRUMENT.PXE.IT0005106049</stp>
        <stp>DateNextCoupon</stp>
        <tr r="AA18" s="1"/>
        <tr r="AA18" s="1"/>
        <tr r="AA18" s="1"/>
        <tr r="AA18" s="1"/>
      </tp>
      <tp t="e">
        <v>#REF!</v>
        <stp/>
        <stp>0</stp>
        <stp>EUR.CM_INSTRUMENT.PXE.IT0005246340</stp>
        <stp>DateNextCoupon</stp>
        <tr r="AA61" s="1"/>
        <tr r="AA61" s="1"/>
        <tr r="AA61" s="1"/>
        <tr r="AA61" s="1"/>
      </tp>
      <tp t="e">
        <v>#REF!</v>
        <stp/>
        <stp>0</stp>
        <stp>EUR.CM_INSTRUMENT.PXE.IT0000366655</stp>
        <stp>DateNextCoupon</stp>
        <tr r="AA59" s="1"/>
        <tr r="AA59" s="1"/>
        <tr r="AA59" s="1"/>
        <tr r="AA59" s="1"/>
      </tp>
      <tp t="e">
        <v>#REF!</v>
        <stp/>
        <stp>0</stp>
        <stp>EUR.CM_INSTRUMENT.PXE.IT0004966401</stp>
        <stp>DateNextCoupon</stp>
        <tr r="AA41" s="1"/>
        <tr r="AA41" s="1"/>
        <tr r="AA41" s="1"/>
        <tr r="AA41" s="1"/>
      </tp>
      <tp t="e">
        <v>#REF!</v>
        <stp/>
        <stp>0</stp>
        <stp>EUR.CM_INSTRUMENT.PXE.IT0005216491</stp>
        <stp>DateNextCoupon</stp>
        <tr r="AA45" s="1"/>
        <tr r="AA45" s="1"/>
        <tr r="AA45" s="1"/>
        <tr r="AA45" s="1"/>
      </tp>
      <tp t="e">
        <v>#REF!</v>
        <stp/>
        <stp>0</stp>
        <stp>EUR.CM_INSTRUMENT.PXE.IT0004356843</stp>
        <stp>DateNextCoupon</stp>
        <tr r="AA57" s="1"/>
        <tr r="AA57" s="1"/>
        <tr r="AA57" s="1"/>
        <tr r="AA57" s="1"/>
      </tp>
      <tp t="e">
        <v>#REF!</v>
        <stp/>
        <stp>0</stp>
        <stp>EUR.CM_INSTRUMENT.PXE.IT0005086886</stp>
        <stp>DateNextCoupon</stp>
        <tr r="AA49" s="1"/>
        <tr r="AA49" s="1"/>
        <tr r="AA49" s="1"/>
        <tr r="AA49" s="1"/>
      </tp>
      <tp t="e">
        <v>#REF!</v>
        <stp/>
        <stp>0</stp>
        <stp>EUR.CM_INSTRUMENT.PXE.IT0004536949</stp>
        <stp>DateNextCoupon</stp>
        <tr r="AA34" s="1"/>
        <tr r="AA34" s="1"/>
        <tr r="AA34" s="1"/>
        <tr r="AA34" s="1"/>
      </tp>
      <tp t="e">
        <v>#REF!</v>
        <stp/>
        <stp>0</stp>
        <stp>EUR.CM_INSTRUMENT.PXE.IT0004286966</stp>
        <stp>DateNextCoupon</stp>
        <tr r="AA87" s="1"/>
        <tr r="AA87" s="1"/>
        <tr r="AA87" s="1"/>
        <tr r="AA87" s="1"/>
      </tp>
      <tp t="e">
        <v>#REF!</v>
        <stp/>
        <stp>0</stp>
        <stp>EUR.CM_INSTRUMENT.PXE.IT0003256820</stp>
        <stp>DateNextCoupon</stp>
        <tr r="AA82" s="1"/>
        <tr r="AA82" s="1"/>
        <tr r="AA82" s="1"/>
        <tr r="AA82" s="1"/>
      </tp>
      <tp t="e">
        <v>#REF!</v>
        <stp/>
        <stp>0</stp>
        <stp>EUR.CM_DEPTH.VMO_REPO.IE00B2QTFG59_TN_Fixed</stp>
        <stp>TrdValueAvg</stp>
        <tr r="AB262" s="1"/>
      </tp>
    </main>
    <main first="marketviewexcelplugin.mkvxp">
      <tp t="e">
        <v>#REF!</v>
        <stp/>
        <stp>0</stp>
        <stp>EUR.CM_DEPTH.XLS_GOVIES.AT0000383864</stp>
        <stp>Mid</stp>
        <tr r="P286" s="1"/>
      </tp>
      <tp t="e">
        <v>#REF!</v>
        <stp/>
        <stp>0</stp>
        <stp>EUR.CM_DEPTH.XLS_GOVIES.GR0128010676</stp>
        <stp>Mid</stp>
        <tr r="P313" s="1"/>
      </tp>
      <tp t="e">
        <v>#REF!</v>
        <stp/>
        <stp>0</stp>
        <stp>EUR.CM_DEPTH.XLS_GOVIES.GR0128011682</stp>
        <stp>Mid</stp>
        <tr r="P314" s="1"/>
      </tp>
      <tp t="e">
        <v>#REF!</v>
        <stp/>
        <stp>0</stp>
        <stp>EUR.CM_DEPTH.XLS_GOVIES.GR0128012698</stp>
        <stp>Mid</stp>
        <tr r="P315" s="1"/>
      </tp>
    </main>
    <main first="bloomberg.rtd">
      <tp t="s">
        <v>Baa1</v>
        <stp/>
        <stp>##V3_BDPV12</stp>
        <stp>ES00000126C0 Corp</stp>
        <stp>RTG_MOODY</stp>
        <stp>[Mkt&amp;Position.xlsm]MARKET!R110C43</stp>
        <tr r="AQ110" s="1"/>
      </tp>
      <tp t="s">
        <v>Baa1</v>
        <stp/>
        <stp>##V3_BDPV12</stp>
        <stp>ES00000124C5 Corp</stp>
        <stp>RTG_MOODY</stp>
        <stp>[Mkt&amp;Position.xlsm]MARKET!R132C43</stp>
        <tr r="AQ132" s="1"/>
      </tp>
      <tp t="s">
        <v>Baa1</v>
        <stp/>
        <stp>##V3_BDPV12</stp>
        <stp>ES00000123C7 Corp</stp>
        <stp>RTG_MOODY</stp>
        <stp>[Mkt&amp;Position.xlsm]MARKET!R127C43</stp>
        <tr r="AQ127" s="1"/>
      </tp>
      <tp t="s">
        <v>Baa1</v>
        <stp/>
        <stp>##V3_BDPV12</stp>
        <stp>ES00000128C6 Corp</stp>
        <stp>RTG_MOODY</stp>
        <stp>[Mkt&amp;Position.xlsm]MARKET!R141C43</stp>
        <tr r="AQ141" s="1"/>
      </tp>
    </main>
    <main first="marketviewexcelplugin.mkvxp">
      <tp t="e">
        <v>#REF!</v>
        <stp/>
        <stp>0</stp>
        <stp>EUR.CM_DEPTH.VMO_REPO.ES00000122T3_TN_Fixed</stp>
        <stp>TrdValueAvg</stp>
        <tr r="AB113" s="1"/>
      </tp>
    </main>
    <main first="marketviewexcelplugin.mkvxp">
      <tp t="e">
        <v>#REF!</v>
        <stp/>
        <stp>0</stp>
        <stp>EUR.CM_INSTRUMENT.PXE.IT0005127086</stp>
        <stp>DateNextCoupon</stp>
        <tr r="AA68" s="1"/>
        <tr r="AA68" s="1"/>
        <tr r="AA68" s="1"/>
        <tr r="AA68" s="1"/>
      </tp>
      <tp t="e">
        <v>#REF!</v>
        <stp/>
        <stp>0</stp>
        <stp>EUR.CM_INSTRUMENT.PXE.IT0005217390</stp>
        <stp>DateNextCoupon</stp>
        <tr r="AA92" s="1"/>
        <tr r="AA92" s="1"/>
        <tr r="AA92" s="1"/>
        <tr r="AA92" s="1"/>
      </tp>
      <tp t="e">
        <v>#REF!</v>
        <stp/>
        <stp>0</stp>
        <stp>EUR.CM_INSTRUMENT.PXE.IT0005327306</stp>
        <stp>DateNextCoupon</stp>
        <tr r="AA66" s="1"/>
        <tr r="AA66" s="1"/>
        <tr r="AA66" s="1"/>
        <tr r="AA66" s="1"/>
      </tp>
      <tp t="e">
        <v>#REF!</v>
        <stp/>
        <stp>0</stp>
        <stp>EUR.CM_INSTRUMENT.PXE.IT0005177271</stp>
        <stp>DateNextCoupon</stp>
        <tr r="AA26" s="1"/>
        <tr r="AA26" s="1"/>
        <tr r="AA26" s="1"/>
        <tr r="AA26" s="1"/>
      </tp>
      <tp t="e">
        <v>#REF!</v>
        <stp/>
        <stp>0</stp>
        <stp>EUR.CM_INSTRUMENT.PXE.IT0004957574</stp>
        <stp>DateNextCoupon</stp>
        <tr r="AA22" s="1"/>
        <tr r="AA22" s="1"/>
        <tr r="AA22" s="1"/>
        <tr r="AA22" s="1"/>
      </tp>
      <tp t="e">
        <v>#REF!</v>
        <stp/>
        <stp>0</stp>
        <stp>EUR.CM_INSTRUMENT.PXE.IT0005277444</stp>
        <stp>DateNextCoupon</stp>
        <tr r="AA50" s="1"/>
        <tr r="AA50" s="1"/>
        <tr r="AA50" s="1"/>
        <tr r="AA50" s="1"/>
      </tp>
      <tp t="e">
        <v>#REF!</v>
        <stp/>
        <stp>0</stp>
        <stp>EUR.CM_INSTRUMENT.PXE.IT0005107708</stp>
        <stp>DateNextCoupon</stp>
        <tr r="AA35" s="1"/>
        <tr r="AA35" s="1"/>
        <tr r="AA35" s="1"/>
        <tr r="AA35" s="1"/>
      </tp>
      <tp t="e">
        <v>#REF!</v>
        <stp/>
        <stp>0</stp>
        <stp>EUR.CM_INSTRUMENT.PXE.IT0004907843</stp>
        <stp>DateNextCoupon</stp>
        <tr r="AA19" s="1"/>
        <tr r="AA19" s="1"/>
        <tr r="AA19" s="1"/>
        <tr r="AA19" s="1"/>
      </tp>
      <tp t="e">
        <v>#REF!</v>
        <stp/>
        <stp>0</stp>
        <stp>EUR.CM_INSTRUMENT.PXE.IT0005217929</stp>
        <stp>DateNextCoupon</stp>
        <tr r="AA31" s="1"/>
        <tr r="AA31" s="1"/>
        <tr r="AA31" s="1"/>
        <tr r="AA31" s="1"/>
      </tp>
      <tp t="e">
        <v>#REF!</v>
        <stp/>
        <stp>0</stp>
        <stp>EUR.CM_INSTRUMENT.PXE.IT0005177909</stp>
        <stp>DateNextCoupon</stp>
        <tr r="AA85" s="1"/>
        <tr r="AA85" s="1"/>
        <tr r="AA85" s="1"/>
        <tr r="AA85" s="1"/>
      </tp>
    </main>
    <main first="marketviewexcelplugin.mkvxp">
      <tp t="e">
        <v>#REF!</v>
        <stp/>
        <stp>0</stp>
        <stp>EUR.CM_DEPTH.XLS_GOVIES.AT0000A08968</stp>
        <stp>Mid</stp>
        <tr r="P274" s="1"/>
      </tp>
      <tp t="e">
        <v>#REF!</v>
        <stp/>
        <stp>0</stp>
        <stp>EUR.CM_DEPTH.XLS_GOVIES.AT0000A04967</stp>
        <stp>Mid</stp>
        <tr r="P288" s="1"/>
      </tp>
    </main>
    <main first="marketviewexcelplugin.mkvxp">
      <tp t="e">
        <v>#REF!</v>
        <stp/>
        <stp>0</stp>
        <stp>EUR.CM_DEPTH.VMO_REPO.IT0004922909_SN_Fixed</stp>
        <stp>VolumeMarket</stp>
        <tr r="N7" s="5"/>
      </tp>
      <tp t="e">
        <v>#REF!</v>
        <stp/>
        <stp>0</stp>
        <stp>EUR.CM_DEPTH.XLS_GOVIES.GR0138008744</stp>
        <stp>Mid</stp>
        <tr r="P326" s="1"/>
      </tp>
      <tp t="e">
        <v>#REF!</v>
        <stp/>
        <stp>0</stp>
        <stp>EUR.CM_DEPTH.XLS_GOVIES.GR0138009759</stp>
        <stp>Mid</stp>
        <tr r="P327" s="1"/>
      </tp>
      <tp t="e">
        <v>#REF!</v>
        <stp/>
        <stp>0</stp>
        <stp>EUR.CM_DEPTH.XLS_GOVIES.GR0138010765</stp>
        <stp>Mid</stp>
        <tr r="P328" s="1"/>
      </tp>
      <tp t="e">
        <v>#REF!</v>
        <stp/>
        <stp>0</stp>
        <stp>EUR.CM_DEPTH.XLS_GOVIES.IE00BJ38CR43</stp>
        <stp>Mid</stp>
        <tr r="P271" s="1"/>
      </tp>
      <tp t="e">
        <v>#REF!</v>
        <stp/>
        <stp>0</stp>
        <stp>EUR.CM_DEPTH.XLS_GOVIES.AT0000A1K9F1</stp>
        <stp>Mid</stp>
        <tr r="P290" s="1"/>
      </tp>
      <tp t="e">
        <v>#REF!</v>
        <stp/>
        <stp>0</stp>
        <stp>EUR.CM_DEPTH.XLS_GOVIES.GR0138011771</stp>
        <stp>Mid</stp>
        <tr r="P329" s="1"/>
      </tp>
      <tp t="e">
        <v>#REF!</v>
        <stp/>
        <stp>0</stp>
        <stp>EUR.CM_DEPTH.XLS_GOVIES.GR0128013704</stp>
        <stp>Mid</stp>
        <tr r="P316" s="1"/>
      </tp>
      <tp t="e">
        <v>#REF!</v>
        <stp/>
        <stp>0</stp>
        <stp>EUR.CM_DEPTH.XLS_GOVIES.AT0000A0N9A0</stp>
        <stp>Mid</stp>
        <tr r="P279" s="1"/>
      </tp>
      <tp t="e">
        <v>#REF!</v>
        <stp/>
        <stp>0</stp>
        <stp>EUR.CM_DEPTH.XLS_GOVIES.GR0138005716</stp>
        <stp>Mid</stp>
        <tr r="P323" s="1"/>
      </tp>
      <tp t="e">
        <v>#REF!</v>
        <stp/>
        <stp>0</stp>
        <stp>EUR.CM_DEPTH.XLS_GOVIES.GR0128014710</stp>
        <stp>Mid</stp>
        <tr r="P317" s="1"/>
      </tp>
      <tp t="e">
        <v>#REF!</v>
        <stp/>
        <stp>0</stp>
        <stp>EUR.CM_DEPTH.XLS_GOVIES.AT0000A1K9C8</stp>
        <stp>Mid</stp>
        <tr r="P285" s="1"/>
      </tp>
      <tp t="e">
        <v>#REF!</v>
        <stp/>
        <stp>0</stp>
        <stp>EUR.CM_DEPTH.XLS_GOVIES.GR0138006722</stp>
        <stp>Mid</stp>
        <tr r="P324" s="1"/>
      </tp>
      <tp t="e">
        <v>#REF!</v>
        <stp/>
        <stp>0</stp>
        <stp>EUR.CM_DEPTH.XLS_GOVIES.GR0138007738</stp>
        <stp>Mid</stp>
        <tr r="P325" s="1"/>
      </tp>
      <tp t="e">
        <v>#REF!</v>
        <stp/>
        <stp>0</stp>
        <stp>EUR.CM_DEPTH.XLS_GOVIES.GR0138012787</stp>
        <stp>Mid</stp>
        <tr r="P330" s="1"/>
      </tp>
      <tp t="e">
        <v>#REF!</v>
        <stp/>
        <stp>0</stp>
        <stp>EUR.CM_DEPTH.XLS_GOVIES.GR0138013793</stp>
        <stp>Mid</stp>
        <tr r="P331" s="1"/>
      </tp>
      <tp t="e">
        <v>#REF!</v>
        <stp/>
        <stp>0</stp>
        <stp>EUR.CM_DEPTH.VMO_REPO.ES00000123U9_TN_Fixed</stp>
        <stp>TrdValueAvg</stp>
        <tr r="AB118" s="1"/>
      </tp>
    </main>
    <main first="bloomberg.rtd">
      <tp t="s">
        <v>Baa1</v>
        <stp/>
        <stp>##V3_BDPV12</stp>
        <stp>ES00000126B2 Corp</stp>
        <stp>RTG_MOODY</stp>
        <stp>[Mkt&amp;Position.xlsm]MARKET!R122C43</stp>
        <tr r="AQ122" s="1"/>
      </tp>
      <tp t="s">
        <v>Baa1</v>
        <stp/>
        <stp>##V3_BDPV12</stp>
        <stp>ES00000124B7 Corp</stp>
        <stp>RTG_MOODY</stp>
        <stp>[Mkt&amp;Position.xlsm]MARKET!R105C43</stp>
        <tr r="AQ105" s="1"/>
      </tp>
      <tp t="s">
        <v>Baa1</v>
        <stp/>
        <stp>##V3_BDPV12</stp>
        <stp>ES00000123B9 Corp</stp>
        <stp>RTG_MOODY</stp>
        <stp>[Mkt&amp;Position.xlsm]MARKET!R114C43</stp>
        <tr r="AQ114" s="1"/>
      </tp>
      <tp t="s">
        <v>Baa1</v>
        <stp/>
        <stp>##V3_BDPV12</stp>
        <stp>ES00000128B8 Corp</stp>
        <stp>RTG_MOODY</stp>
        <stp>[Mkt&amp;Position.xlsm]MARKET!R115C43</stp>
        <tr r="AQ115" s="1"/>
      </tp>
    </main>
    <main first="marketviewexcelplugin.mkvxp">
      <tp t="e">
        <v>#REF!</v>
        <stp/>
        <stp>0</stp>
        <stp>EUR.CM_INSTRUMENT.PXE.IT0003644769</stp>
        <stp>DateNextCoupon</stp>
        <tr r="AA33" s="1"/>
        <tr r="AA33" s="1"/>
        <tr r="AA33" s="1"/>
        <tr r="AA33" s="1"/>
      </tp>
      <tp t="e">
        <v>#REF!</v>
        <stp/>
        <stp>0</stp>
        <stp>EUR.CM_INSTRUMENT.PXE.IT0005094088</stp>
        <stp>DateNextCoupon</stp>
        <tr r="AA81" s="1"/>
        <tr r="AA81" s="1"/>
        <tr r="AA81" s="1"/>
        <tr r="AA81" s="1"/>
      </tp>
      <tp t="e">
        <v>#REF!</v>
        <stp/>
        <stp>0</stp>
        <stp>EUR.CM_INSTRUMENT.PXE.IT0003934657</stp>
        <stp>DateNextCoupon</stp>
        <tr r="AA86" s="1"/>
        <tr r="AA86" s="1"/>
        <tr r="AA86" s="1"/>
        <tr r="AA86" s="1"/>
      </tp>
      <tp t="e">
        <v>#REF!</v>
        <stp/>
        <stp>0</stp>
        <stp>EUR.CM_INSTRUMENT.PXE.IT0004634132</stp>
        <stp>DateNextCoupon</stp>
        <tr r="AA40" s="1"/>
        <tr r="AA40" s="1"/>
        <tr r="AA40" s="1"/>
        <tr r="AA40" s="1"/>
      </tp>
      <tp t="e">
        <v>#REF!</v>
        <stp/>
        <stp>0</stp>
        <stp>EUR.CM_INSTRUMENT.PXE.IT0005024234</stp>
        <stp>DateNextCoupon</stp>
        <tr r="AA79" s="1"/>
        <tr r="AA79" s="1"/>
        <tr r="AA79" s="1"/>
        <tr r="AA79" s="1"/>
      </tp>
      <tp t="e">
        <v>#REF!</v>
        <stp/>
        <stp>0</stp>
        <stp>EUR.CM_INSTRUMENT.PXE.IT0001174611</stp>
        <stp>DateNextCoupon</stp>
        <tr r="AA75" s="1"/>
        <tr r="AA75" s="1"/>
        <tr r="AA75" s="1"/>
        <tr r="AA75" s="1"/>
      </tp>
      <tp t="e">
        <v>#REF!</v>
        <stp/>
        <stp>0</stp>
        <stp>EUR.CM_INSTRUMENT.PXE.IT0005244782</stp>
        <stp>DateNextCoupon</stp>
        <tr r="AA48" s="1"/>
        <tr r="AA48" s="1"/>
        <tr r="AA48" s="1"/>
        <tr r="AA48" s="1"/>
      </tp>
      <tp t="e">
        <v>#REF!</v>
        <stp/>
        <stp>0</stp>
        <stp>EUR.CM_INSTRUMENT.PXE.IT0001444378</stp>
        <stp>DateNextCoupon</stp>
        <tr r="AA80" s="1"/>
        <tr r="AA80" s="1"/>
        <tr r="AA80" s="1"/>
        <tr r="AA80" s="1"/>
      </tp>
      <tp t="e">
        <v>#REF!</v>
        <stp/>
        <stp>0</stp>
        <stp>EUR.CM_INSTRUMENT.PXE.IT0004644735</stp>
        <stp>DateNextCoupon</stp>
        <tr r="AA69" s="1"/>
        <tr r="AA69" s="1"/>
        <tr r="AA69" s="1"/>
        <tr r="AA69" s="1"/>
      </tp>
      <tp t="e">
        <v>#REF!</v>
        <stp/>
        <stp>0</stp>
        <stp>EUR.CM_INSTRUMENT.PXE.IT0005274805</stp>
        <stp>DateNextCoupon</stp>
        <tr r="AA74" s="1"/>
        <tr r="AA74" s="1"/>
        <tr r="AA74" s="1"/>
        <tr r="AA74" s="1"/>
      </tp>
      <tp t="e">
        <v>#REF!</v>
        <stp/>
        <stp>0</stp>
        <stp>EUR.CM_INSTRUMENT.PXE.IT0004594930</stp>
        <stp>DateNextCoupon</stp>
        <tr r="AA37" s="1"/>
        <tr r="AA37" s="1"/>
        <tr r="AA37" s="1"/>
        <tr r="AA37" s="1"/>
      </tp>
    </main>
    <main first="marketviewexcelplugin.mkvxp">
      <tp t="e">
        <v>#REF!</v>
        <stp/>
        <stp>0</stp>
        <stp>EUR.CM_DEPTH.VMO_REPO.IT0004716319_SN_Fixed</stp>
        <stp>VolumeMarket</stp>
        <tr r="N6" s="5"/>
      </tp>
      <tp t="e">
        <v>#REF!</v>
        <stp/>
        <stp>0</stp>
        <stp>EUR.CM_DEPTH.XLS_GOVIES.IE00BJ38CQ36</stp>
        <stp>Mid</stp>
        <tr r="P266" s="1"/>
      </tp>
    </main>
    <main first="bloomberg.rtd">
      <tp t="s">
        <v>Baa1</v>
        <stp/>
        <stp>##V3_BDPV12</stp>
        <stp>ES00000128A0 Corp</stp>
        <stp>RTG_MOODY</stp>
        <stp>[Mkt&amp;Position.xlsm]MARKET!R106C43</stp>
        <tr r="AQ106" s="1"/>
      </tp>
      <tp t="s">
        <v>Baa1</v>
        <stp/>
        <stp>##V3_BDPV12</stp>
        <stp>ES00000127A2 Corp</stp>
        <stp>RTG_MOODY</stp>
        <stp>[Mkt&amp;Position.xlsm]MARKET!R134C43</stp>
        <tr r="AQ134" s="1"/>
      </tp>
      <tp t="s">
        <v>Aa1</v>
        <stp/>
        <stp>##V3_BDPV12</stp>
        <stp>AT0000A12B06 Corp</stp>
        <stp>RTG_MOODY</stp>
        <stp>[Mkt&amp;Position.xlsm]MARKET!R273C43</stp>
        <tr r="AQ273" s="1"/>
      </tp>
      <tp t="s">
        <v>Baa1</v>
        <stp/>
        <stp>##V3_BDPV12</stp>
        <stp>ES00000121A5 Corp</stp>
        <stp>RTG_MOODY</stp>
        <stp>[Mkt&amp;Position.xlsm]MARKET!R104C43</stp>
        <tr r="AQ104" s="1"/>
      </tp>
    </main>
    <main first="marketviewexcelplugin.mkvxp">
      <tp t="e">
        <v>#REF!</v>
        <stp/>
        <stp>0</stp>
        <stp>EUR.CM_DEPTH.VMO_REPO.ES00000124V5_TN_Fixed</stp>
        <stp>TrdValueAvg</stp>
        <tr r="AB107" s="1"/>
      </tp>
      <tp t="e">
        <v>#REF!</v>
        <stp/>
        <stp>0</stp>
        <stp>EUR.CM_INSTRUMENT.PXE.IT0004695075</stp>
        <stp>DateNextCoupon</stp>
        <tr r="AA44" s="1"/>
        <tr r="AA44" s="1"/>
        <tr r="AA44" s="1"/>
        <tr r="AA44" s="1"/>
      </tp>
      <tp t="e">
        <v>#REF!</v>
        <stp/>
        <stp>0</stp>
        <stp>EUR.CM_INSTRUMENT.PXE.IT0005285041</stp>
        <stp>DateNextCoupon</stp>
        <tr r="AA38" s="1"/>
        <tr r="AA38" s="1"/>
        <tr r="AA38" s="1"/>
        <tr r="AA38" s="1"/>
      </tp>
      <tp t="e">
        <v>#REF!</v>
        <stp/>
        <stp>0</stp>
        <stp>EUR.CM_INSTRUMENT.PXE.IT0005245326</stp>
        <stp>DateNextCoupon</stp>
        <tr r="AA14" s="1"/>
        <tr r="AA14" s="1"/>
        <tr r="AA14" s="1"/>
        <tr r="AA14" s="1"/>
      </tp>
      <tp t="e">
        <v>#REF!</v>
        <stp/>
        <stp>0</stp>
        <stp>EUR.CM_INSTRUMENT.PXE.IT0005175366</stp>
        <stp>DateNextCoupon</stp>
        <tr r="AA16" s="1"/>
        <tr r="AA16" s="1"/>
        <tr r="AA16" s="1"/>
        <tr r="AA16" s="1"/>
      </tp>
      <tp t="e">
        <v>#REF!</v>
        <stp/>
        <stp>0</stp>
        <stp>EUR.CM_INSTRUMENT.PXE.IT0005215246</stp>
        <stp>DateNextCoupon</stp>
        <tr r="AA58" s="1"/>
        <tr r="AA58" s="1"/>
        <tr r="AA58" s="1"/>
        <tr r="AA58" s="1"/>
      </tp>
      <tp t="e">
        <v>#REF!</v>
        <stp/>
        <stp>0</stp>
        <stp>EUR.CM_INSTRUMENT.PXE.IT0005045270</stp>
        <stp>DateNextCoupon</stp>
        <tr r="AA64" s="1"/>
        <tr r="AA64" s="1"/>
        <tr r="AA64" s="1"/>
        <tr r="AA64" s="1"/>
      </tp>
      <tp t="e">
        <v>#REF!</v>
        <stp/>
        <stp>0</stp>
        <stp>EUR.CM_INSTRUMENT.PXE.IT0005175598</stp>
        <stp>DateNextCoupon</stp>
        <tr r="AA42" s="1"/>
        <tr r="AA42" s="1"/>
        <tr r="AA42" s="1"/>
        <tr r="AA42" s="1"/>
      </tp>
      <tp t="e">
        <v>#REF!</v>
        <stp/>
        <stp>0</stp>
        <stp>EUR.CM_INSTRUMENT.PXE.IT0003535157</stp>
        <stp>DateNextCoupon</stp>
        <tr r="AA84" s="1"/>
        <tr r="AA84" s="1"/>
        <tr r="AA84" s="1"/>
        <tr r="AA84" s="1"/>
      </tp>
      <tp t="e">
        <v>#REF!</v>
        <stp/>
        <stp>0</stp>
        <stp>EUR.CM_INSTRUMENT.PXE.IT0005325946</stp>
        <stp>DateNextCoupon</stp>
        <tr r="AA55" s="1"/>
        <tr r="AA55" s="1"/>
        <tr r="AA55" s="1"/>
        <tr r="AA55" s="1"/>
      </tp>
      <tp t="e">
        <v>#REF!</v>
        <stp/>
        <stp>0</stp>
        <stp>EUR.CM_INSTRUMENT.PXE.IT0005135840</stp>
        <stp>DateNextCoupon</stp>
        <tr r="AA52" s="1"/>
        <tr r="AA52" s="1"/>
        <tr r="AA52" s="1"/>
        <tr r="AA52" s="1"/>
      </tp>
    </main>
    <main first="marketviewexcelplugin.mkvxp">
      <tp t="e">
        <v>#REF!</v>
        <stp/>
        <stp>0</stp>
        <stp>EUR.CM_DEPTH.VMO_REPO.IT0005311508_SN_Fixed</stp>
        <stp>VolumeMarket</stp>
        <tr r="N15" s="5"/>
      </tp>
      <tp t="e">
        <v>#REF!</v>
        <stp/>
        <stp>0</stp>
        <stp>EUR.CM_DEPTH.VMO_REPO.IT0005009839_SN_Fixed</stp>
        <stp>VolumeMarket</stp>
        <tr r="N8" s="5"/>
      </tp>
      <tp t="e">
        <v>#REF!</v>
        <stp/>
        <stp>0</stp>
        <stp>EUR.CM_DEPTH.VMO_REPO.IT0005218968_SN_Fixed</stp>
        <stp>VolumeMarket</stp>
        <tr r="N13" s="5"/>
      </tp>
    </main>
    <main first="marketviewexcelplugin.mkvxp">
      <tp t="e">
        <v>#REF!</v>
        <stp/>
        <stp>0</stp>
        <stp>EUR.CM_DEPTH.VMO_REPO.ES00000124W3_TN_Fixed</stp>
        <stp>TrdValueAvg</stp>
        <tr r="AB121" s="1"/>
      </tp>
    </main>
    <main first="marketviewexcelplugin.mkvxp">
      <tp t="e">
        <v>#REF!</v>
        <stp/>
        <stp>0</stp>
        <stp>EUR.CM_DEPTH.VMO_REPO.IE00B4S3JD47_TN_Fixed</stp>
        <stp>TrdValueAvg</stp>
        <tr r="AB267" s="1"/>
      </tp>
      <tp t="e">
        <v>#REF!</v>
        <stp/>
        <stp>0</stp>
        <stp>EUR.CM_INSTRUMENT.PXE.IT0005142143</stp>
        <stp>DateNextCoupon</stp>
        <tr r="AA39" s="1"/>
        <tr r="AA39" s="1"/>
        <tr r="AA39" s="1"/>
        <tr r="AA39" s="1"/>
      </tp>
      <tp t="e">
        <v>#REF!</v>
        <stp/>
        <stp>0</stp>
        <stp>EUR.CM_INSTRUMENT.PXE.IT0005172322</stp>
        <stp>DateNextCoupon</stp>
        <tr r="AA54" s="1"/>
        <tr r="AA54" s="1"/>
        <tr r="AA54" s="1"/>
        <tr r="AA54" s="1"/>
      </tp>
      <tp t="e">
        <v>#REF!</v>
        <stp/>
        <stp>0</stp>
        <stp>EUR.CM_INSTRUMENT.PXE.IT0004992308</stp>
        <stp>DateNextCoupon</stp>
        <tr r="AA28" s="1"/>
        <tr r="AA28" s="1"/>
        <tr r="AA28" s="1"/>
        <tr r="AA28" s="1"/>
      </tp>
      <tp t="e">
        <v>#REF!</v>
        <stp/>
        <stp>0</stp>
        <stp>EUR.CM_INSTRUMENT.PXE.IT0005282527</stp>
        <stp>DateNextCoupon</stp>
        <tr r="AA63" s="1"/>
        <tr r="AA63" s="1"/>
        <tr r="AA63" s="1"/>
        <tr r="AA63" s="1"/>
      </tp>
      <tp t="e">
        <v>#REF!</v>
        <stp/>
        <stp>0</stp>
        <stp>EUR.CM_INSTRUMENT.PXE.IT0005332413</stp>
        <stp>DateNextCoupon</stp>
        <tr r="AA27" s="1"/>
        <tr r="AA27" s="1"/>
        <tr r="AA27" s="1"/>
        <tr r="AA27" s="1"/>
      </tp>
      <tp t="e">
        <v>#REF!</v>
        <stp/>
        <stp>0</stp>
        <stp>EUR.CM_INSTRUMENT.PXE.IT0004532559</stp>
        <stp>DateNextCoupon</stp>
        <tr r="AA88" s="1"/>
        <tr r="AA88" s="1"/>
        <tr r="AA88" s="1"/>
        <tr r="AA88" s="1"/>
      </tp>
      <tp t="e">
        <v>#REF!</v>
        <stp/>
        <stp>0</stp>
        <stp>EUR.CM_INSTRUMENT.PXE.IT0005162828</stp>
        <stp>DateNextCoupon</stp>
        <tr r="AA91" s="1"/>
        <tr r="AA91" s="1"/>
        <tr r="AA91" s="1"/>
        <tr r="AA91" s="1"/>
      </tp>
      <tp t="e">
        <v>#REF!</v>
        <stp/>
        <stp>0</stp>
        <stp>EUR.CM_DEPTH.VMO_REPO.IE00B4TV0D44_TN_Fixed</stp>
        <stp>TrdValueAvg</stp>
        <tr r="AB269" s="1"/>
      </tp>
      <tp t="e">
        <v>#REF!</v>
        <stp/>
        <stp>0</stp>
        <stp>EUR.CM_DEPTH.VMO_REPO.IT0005185456_SN_Fixed</stp>
        <stp>VolumeMarket</stp>
        <tr r="N12" s="5"/>
      </tp>
    </main>
    <main first="bloomberg.rtd">
      <tp>
        <v>100.629</v>
        <stp/>
        <stp>##V3_BDPV12</stp>
        <stp>IT0004922909 Corp</stp>
        <stp>PX_ASK</stp>
        <stp>[Mkt&amp;Position.xlsm]CCT!R7C9</stp>
        <tr r="I7" s="5"/>
      </tp>
    </main>
    <main first="marketviewexcelplugin.mkvxp">
      <tp t="e">
        <v>#REF!</v>
        <stp/>
        <stp>0</stp>
        <stp>EUR.CM_DEPTH.VMO_REPO.ES00000128P8_TN_Fixed</stp>
        <stp>TrdValueAvg</stp>
        <tr r="AB129" s="1"/>
      </tp>
    </main>
    <main first="bloomberg.rtd">
      <tp t="s">
        <v>Baa1</v>
        <stp/>
        <stp>##V3_BDPV12</stp>
        <stp>ES00000121G2 Corp</stp>
        <stp>RTG_MOODY</stp>
        <stp>[Mkt&amp;Position.xlsm]MARKET!R120C43</stp>
        <tr r="AQ120" s="1"/>
      </tp>
      <tp t="s">
        <v>Aa1</v>
        <stp/>
        <stp>##V3_BDPV12</stp>
        <stp>AT0000A04967 Corp</stp>
        <stp>RTG_MOODY</stp>
        <stp>[Mkt&amp;Position.xlsm]MARKET!R288C43</stp>
        <tr r="AQ288" s="1"/>
      </tp>
      <tp t="s">
        <v>Baa1</v>
        <stp/>
        <stp>##V3_BDPV12</stp>
        <stp>ES00000127G9 Corp</stp>
        <stp>RTG_MOODY</stp>
        <stp>[Mkt&amp;Position.xlsm]MARKET!R125C43</stp>
        <tr r="AQ125" s="1"/>
      </tp>
      <tp t="s">
        <v>Aa1</v>
        <stp/>
        <stp>##V3_BDPV12</stp>
        <stp>AT0000A08968 Corp</stp>
        <stp>RTG_MOODY</stp>
        <stp>[Mkt&amp;Position.xlsm]MARKET!R274C43</stp>
        <tr r="AQ274" s="1"/>
      </tp>
      <tp>
        <v>98.844999999999999</v>
        <stp/>
        <stp>##V3_BDPV12</stp>
        <stp>IT0005056541 Corp</stp>
        <stp>PX_BID</stp>
        <stp>[Mkt&amp;Position.xlsm]CCT!R9C7</stp>
        <tr r="G9" s="5"/>
      </tp>
    </main>
    <main first="marketviewexcelplugin.mkvxp">
      <tp t="e">
        <v>#REF!</v>
        <stp/>
        <stp>0</stp>
        <stp>EUR.CM_INSTRUMENT.PXE.IT0005323032</stp>
        <stp>DateNextCoupon</stp>
        <tr r="AA76" s="1"/>
        <tr r="AA76" s="1"/>
        <tr r="AA76" s="1"/>
        <tr r="AA76" s="1"/>
      </tp>
      <tp t="e">
        <v>#REF!</v>
        <stp/>
        <stp>0</stp>
        <stp>EUR.CM_INSTRUMENT.PXE.IT0005083057</stp>
        <stp>DateNextCoupon</stp>
        <tr r="AA90" s="1"/>
        <tr r="AA90" s="1"/>
        <tr r="AA90" s="1"/>
        <tr r="AA90" s="1"/>
      </tp>
      <tp t="e">
        <v>#REF!</v>
        <stp/>
        <stp>0</stp>
        <stp>EUR.CM_INSTRUMENT.PXE.IT0004273493</stp>
        <stp>DateNextCoupon</stp>
        <tr r="AA15" s="1"/>
        <tr r="AA15" s="1"/>
        <tr r="AA15" s="1"/>
        <tr r="AA15" s="1"/>
      </tp>
      <tp t="e">
        <v>#REF!</v>
        <stp/>
        <stp>0</stp>
        <stp>EUR.CM_INSTRUMENT.PXE.IT0004953417</stp>
        <stp>DateNextCoupon</stp>
        <tr r="AA60" s="1"/>
        <tr r="AA60" s="1"/>
        <tr r="AA60" s="1"/>
        <tr r="AA60" s="1"/>
      </tp>
      <tp t="e">
        <v>#REF!</v>
        <stp/>
        <stp>0</stp>
        <stp>EUR.CM_INSTRUMENT.PXE.IT0003493258</stp>
        <stp>DateNextCoupon</stp>
        <tr r="AA24" s="1"/>
        <tr r="AA24" s="1"/>
        <tr r="AA24" s="1"/>
        <tr r="AA24" s="1"/>
      </tp>
      <tp t="e">
        <v>#REF!</v>
        <stp/>
        <stp>0</stp>
        <stp>EUR.CM_INSTRUMENT.PXE.IT0004513641</stp>
        <stp>DateNextCoupon</stp>
        <tr r="AA65" s="1"/>
        <tr r="AA65" s="1"/>
        <tr r="AA65" s="1"/>
        <tr r="AA65" s="1"/>
      </tp>
      <tp t="e">
        <v>#REF!</v>
        <stp/>
        <stp>0</stp>
        <stp>EUR.CM_INSTRUMENT.PXE.IT0004923998</stp>
        <stp>DateNextCoupon</stp>
        <tr r="AA89" s="1"/>
        <tr r="AA89" s="1"/>
        <tr r="AA89" s="1"/>
        <tr r="AA89" s="1"/>
      </tp>
      <tp t="e">
        <v>#REF!</v>
        <stp/>
        <stp>0</stp>
        <stp>EUR.CM_INSTRUMENT.PXE.IT0004423957</stp>
        <stp>DateNextCoupon</stp>
        <tr r="AA25" s="1"/>
        <tr r="AA25" s="1"/>
        <tr r="AA25" s="1"/>
        <tr r="AA25" s="1"/>
      </tp>
      <tp t="e">
        <v>#REF!</v>
        <stp/>
        <stp>0</stp>
        <stp>EUR.CM_DEPTH.XLS_GOVIES.FR0013131877</stp>
        <stp>Mid</stp>
        <tr r="P216" s="1"/>
      </tp>
      <tp t="e">
        <v>#REF!</v>
        <stp/>
        <stp>0</stp>
        <stp>EUR.CM_DEPTH.XLS_GOVIES.FR0012557957</stp>
        <stp>Mid</stp>
        <tr r="P200" s="1"/>
      </tp>
      <tp t="e">
        <v>#REF!</v>
        <stp/>
        <stp>0</stp>
        <stp>EUR.CM_DEPTH.XLS_GOVIES.FR0013200813</stp>
        <stp>Mid</stp>
        <tr r="P218" s="1"/>
      </tp>
    </main>
    <main first="marketviewexcelplugin.mkvxp">
      <tp t="e">
        <v>#REF!</v>
        <stp/>
        <stp>0</stp>
        <stp>EUR.CM_DEPTH.VMO_REPO.IE00B6X95T99_TN_Fixed</stp>
        <stp>TrdValueAvg</stp>
        <tr r="AB268" s="1"/>
      </tp>
      <tp t="e">
        <v>#REF!</v>
        <stp/>
        <stp>0</stp>
        <stp>EUR.CM_DEPTH.VMO_REPO.ES00000128Q6_TN_Fixed</stp>
        <stp>TrdValueAvg</stp>
        <tr r="AB136" s="1"/>
      </tp>
      <tp t="e">
        <v>#REF!</v>
        <stp/>
        <stp>0</stp>
        <stp>EUR.CM_DEPTH.VMO_REPO.ES00000123Q7_TN_Fixed</stp>
        <stp>TrdValueAvg</stp>
        <tr r="AB102" s="1"/>
      </tp>
      <tp t="e">
        <v>#REF!</v>
        <stp/>
        <stp>0</stp>
        <stp>EUR.CM_INSTRUMENT.PXE.IT0005090318</stp>
        <stp>DateNextCoupon</stp>
        <tr r="AA67" s="1"/>
        <tr r="AA67" s="1"/>
        <tr r="AA67" s="1"/>
        <tr r="AA67" s="1"/>
      </tp>
      <tp t="e">
        <v>#REF!</v>
        <stp/>
        <stp>0</stp>
        <stp>EUR.CM_INSTRUMENT.PXE.IT0005240350</stp>
        <stp>DateNextCoupon</stp>
        <tr r="AA83" s="1"/>
        <tr r="AA83" s="1"/>
        <tr r="AA83" s="1"/>
        <tr r="AA83" s="1"/>
      </tp>
      <tp t="e">
        <v>#REF!</v>
        <stp/>
        <stp>0</stp>
        <stp>EUR.CM_INSTRUMENT.PXE.IT0005030504</stp>
        <stp>DateNextCoupon</stp>
        <tr r="AA29" s="1"/>
        <tr r="AA29" s="1"/>
        <tr r="AA29" s="1"/>
        <tr r="AA29" s="1"/>
      </tp>
      <tp t="e">
        <v>#REF!</v>
        <stp/>
        <stp>0</stp>
        <stp>EUR.CM_INSTRUMENT.PXE.IT0005210650</stp>
        <stp>DateNextCoupon</stp>
        <tr r="AA72" s="1"/>
        <tr r="AA72" s="1"/>
        <tr r="AA72" s="1"/>
        <tr r="AA72" s="1"/>
      </tp>
      <tp t="e">
        <v>#REF!</v>
        <stp/>
        <stp>0</stp>
        <stp>EUR.CM_INSTRUMENT.PXE.IT0005250946</stp>
        <stp>DateNextCoupon</stp>
        <tr r="AA36" s="1"/>
        <tr r="AA36" s="1"/>
        <tr r="AA36" s="1"/>
        <tr r="AA36" s="1"/>
      </tp>
      <tp t="e">
        <v>#REF!</v>
        <stp/>
        <stp>0</stp>
        <stp>EUR.CM_INSTRUMENT.PXE.IT0005170839</stp>
        <stp>DateNextCoupon</stp>
        <tr r="AA70" s="1"/>
        <tr r="AA70" s="1"/>
        <tr r="AA70" s="1"/>
        <tr r="AA70" s="1"/>
      </tp>
      <tp t="e">
        <v>#REF!</v>
        <stp/>
        <stp>0</stp>
        <stp>EUR.CM_INSTRUMENT.PXE.IT0005240830</stp>
        <stp>DateNextCoupon</stp>
        <tr r="AA73" s="1"/>
        <tr r="AA73" s="1"/>
        <tr r="AA73" s="1"/>
        <tr r="AA73" s="1"/>
      </tp>
    </main>
    <main first="marketviewexcelplugin.mkvxp">
      <tp t="e">
        <v>#REF!</v>
        <stp/>
        <stp>0</stp>
        <stp>EUR.CM_DEPTH.XLS_GOVIES.ES0000012932</stp>
        <stp>Mid</stp>
        <tr r="P137" s="1"/>
      </tp>
      <tp t="e">
        <v>#REF!</v>
        <stp/>
        <stp>0</stp>
        <stp>EUR.CM_DEPTH.XLS_GOVIES.FR0011883966</stp>
        <stp>Mid</stp>
        <tr r="P221" s="1"/>
      </tp>
      <tp t="e">
        <v>#REF!</v>
        <stp/>
        <stp>0</stp>
        <stp>EUR.CM_INSTRUMENT.PXE.IE00B28HXX02</stp>
        <stp>CouponInterest</stp>
        <tr r="D261" s="1"/>
      </tp>
    </main>
    <main first="bloomberg.rtd">
      <tp t="s">
        <v>Baa1</v>
        <stp/>
        <stp>##V3_BDPV12</stp>
        <stp>ES00000122E5 Corp</stp>
        <stp>RTG_MOODY</stp>
        <stp>[Mkt&amp;Position.xlsm]MARKET!R124C43</stp>
        <tr r="AQ124" s="1"/>
      </tp>
    </main>
    <main first="marketviewexcelplugin.mkvxp">
      <tp t="e">
        <v>#REF!</v>
        <stp/>
        <stp>0</stp>
        <stp>EUR.CM_INSTRUMENT.PXE.IT0004361041</stp>
        <stp>DateNextCoupon</stp>
        <tr r="AA20" s="1"/>
        <tr r="AA20" s="1"/>
        <tr r="AA20" s="1"/>
        <tr r="AA20" s="1"/>
      </tp>
      <tp t="e">
        <v>#REF!</v>
        <stp/>
        <stp>0</stp>
        <stp>EUR.CM_INSTRUMENT.PXE.IT0005221285</stp>
        <stp>DateNextCoupon</stp>
        <tr r="AA23" s="1"/>
        <tr r="AA23" s="1"/>
        <tr r="AA23" s="1"/>
        <tr r="AA23" s="1"/>
      </tp>
      <tp t="e">
        <v>#REF!</v>
        <stp/>
        <stp>0</stp>
        <stp>EUR.CM_INSTRUMENT.PXE.IT0005001547</stp>
        <stp>DateNextCoupon</stp>
        <tr r="AA62" s="1"/>
        <tr r="AA62" s="1"/>
        <tr r="AA62" s="1"/>
        <tr r="AA62" s="1"/>
      </tp>
      <tp t="e">
        <v>#REF!</v>
        <stp/>
        <stp>0</stp>
        <stp>EUR.CM_INSTRUMENT.PXE.IT0004801541</stp>
        <stp>DateNextCoupon</stp>
        <tr r="AA51" s="1"/>
        <tr r="AA51" s="1"/>
        <tr r="AA51" s="1"/>
        <tr r="AA51" s="1"/>
      </tp>
      <tp t="e">
        <v>#REF!</v>
        <stp/>
        <stp>0</stp>
        <stp>EUR.CM_INSTRUMENT.PXE.IT0005241770</stp>
        <stp>DateNextCoupon</stp>
        <tr r="AA13" s="1"/>
        <tr r="AA13" s="1"/>
        <tr r="AA13" s="1"/>
        <tr r="AA13" s="1"/>
      </tp>
      <tp t="e">
        <v>#REF!</v>
        <stp/>
        <stp>0</stp>
        <stp>EUR.CM_DEPTH.XLS_GOVIES.ES00000128P8</stp>
        <stp>Mid</stp>
        <tr r="P129" s="1"/>
      </tp>
      <tp t="e">
        <v>#REF!</v>
        <stp/>
        <stp>0</stp>
        <stp>EUR.CM_DEPTH.XLS_GOVIES.ES00000128Q6</stp>
        <stp>Mid</stp>
        <tr r="P136" s="1"/>
      </tp>
      <tp t="e">
        <v>#REF!</v>
        <stp/>
        <stp>0</stp>
        <stp>EUR.CM_DEPTH.XLS_GOVIES.ES00000128A0</stp>
        <stp>Mid</stp>
        <tr r="P106" s="1"/>
      </tp>
      <tp t="e">
        <v>#REF!</v>
        <stp/>
        <stp>0</stp>
        <stp>EUR.CM_DEPTH.XLS_GOVIES.ES00000128B8</stp>
        <stp>Mid</stp>
        <tr r="P115" s="1"/>
      </tp>
      <tp t="e">
        <v>#REF!</v>
        <stp/>
        <stp>0</stp>
        <stp>EUR.CM_DEPTH.XLS_GOVIES.ES00000128C6</stp>
        <stp>Mid</stp>
        <tr r="P141" s="1"/>
      </tp>
      <tp t="e">
        <v>#REF!</v>
        <stp/>
        <stp>0</stp>
        <stp>EUR.CM_DEPTH.XLS_GOVIES.ES00000128O1</stp>
        <stp>Mid</stp>
        <tr r="P117" s="1"/>
      </tp>
      <tp t="e">
        <v>#REF!</v>
        <stp/>
        <stp>0</stp>
        <stp>EUR.CM_DEPTH.XLS_GOVIES.ES00000128H5</stp>
        <stp>Mid</stp>
        <tr r="P128" s="1"/>
      </tp>
      <tp t="e">
        <v>#REF!</v>
        <stp/>
        <stp>0</stp>
        <stp>EUR.CM_DEPTH.XLS_GOVIES.FR0011196856</stp>
        <stp>Mid</stp>
        <tr r="P205" s="1"/>
      </tp>
      <tp t="e">
        <v>#REF!</v>
        <stp/>
        <stp>0</stp>
        <stp>EUR.CM_DEPTH.XLS_GOVIES.ES0000011868</stp>
        <stp>Mid</stp>
        <tr r="P133" s="1"/>
      </tp>
      <tp t="e">
        <v>#REF!</v>
        <stp/>
        <stp>0</stp>
        <stp>EUR.CM_DEPTH.XLS_GOVIES.FR0010171975</stp>
        <stp>Mid</stp>
        <tr r="P229" s="1"/>
      </tp>
      <tp t="e">
        <v>#REF!</v>
        <stp/>
        <stp>0</stp>
        <stp>EUR.CM_DEPTH.XLS_GOVIES.FR0010466938</stp>
        <stp>Mid</stp>
        <tr r="P209" s="1"/>
      </tp>
      <tp t="e">
        <v>#REF!</v>
        <stp/>
        <stp>0</stp>
        <stp>EUR.CM_DEPTH.XLS_GOVIES.FR0000570921</stp>
        <stp>Mid</stp>
        <tr r="P197" s="1"/>
      </tp>
      <tp t="e">
        <v>#REF!</v>
        <stp/>
        <stp>0</stp>
        <stp>EUR.CM_DEPTH.XLS_GOVIES.FR0010870956</stp>
        <stp>Mid</stp>
        <tr r="P230" s="1"/>
      </tp>
      <tp t="e">
        <v>#REF!</v>
        <stp/>
        <stp>0</stp>
        <stp>EUR.CM_DEPTH.XLS_GOVIES.FR0010604983</stp>
        <stp>Mid</stp>
        <tr r="P190" s="1"/>
      </tp>
      <tp t="e">
        <v>#REF!</v>
        <stp/>
        <stp>0</stp>
        <stp>EUR.CM_DEPTH.XLS_GOVIES.FR0010192997</stp>
        <stp>Mid</stp>
        <tr r="P202" s="1"/>
      </tp>
      <tp t="e">
        <v>#REF!</v>
        <stp/>
        <stp>0</stp>
        <stp>EUR.CM_DEPTH.XLS_GOVIES.FR0010916924</stp>
        <stp>Mid</stp>
        <tr r="P215" s="1"/>
      </tp>
      <tp t="e">
        <v>#REF!</v>
        <stp/>
        <stp>0</stp>
        <stp>EUR.CM_DEPTH.XLS_GOVIES.FR0011337880</stp>
        <stp>Mid</stp>
        <tr r="P206" s="1"/>
      </tp>
    </main>
    <main first="bloomberg.rtd">
      <tp>
        <v>98.933999999999997</v>
        <stp/>
        <stp>##V3_BDPV12</stp>
        <stp>IT0005056541 Corp</stp>
        <stp>PX_ASK</stp>
        <stp>[Mkt&amp;Position.xlsm]CCT!R9C9</stp>
        <tr r="I9" s="5"/>
      </tp>
      <tp>
        <v>100.554</v>
        <stp/>
        <stp>##V3_BDPV12</stp>
        <stp>IT0004922909 Corp</stp>
        <stp>PX_BID</stp>
        <stp>[Mkt&amp;Position.xlsm]CCT!R7C7</stp>
        <tr r="G7" s="5"/>
      </tp>
      <tp t="s">
        <v>Baa1</v>
        <stp/>
        <stp>##V3_BDPV12</stp>
        <stp>ES00000122D7 Corp</stp>
        <stp>RTG_MOODY</stp>
        <stp>[Mkt&amp;Position.xlsm]MARKET!R111C43</stp>
        <tr r="AQ111" s="1"/>
      </tp>
      <tp t="s">
        <v>WR</v>
        <stp/>
        <stp>##V3_BDPV12</stp>
        <stp>ES00000127D6 Corp</stp>
        <stp>RTG_MOODY</stp>
        <stp>[Mkt&amp;Position.xlsm]MARKET!R103C43</stp>
        <tr r="AQ103" s="1"/>
      </tp>
    </main>
    <main first="marketviewexcelplugin.mkvxp">
      <tp t="e">
        <v>#REF!</v>
        <stp/>
        <stp>0</stp>
        <stp>EUR.CM_DEPTH.VMO_REPO.ES00000121S7_TN_Fixed</stp>
        <stp>TrdValueAvg</stp>
        <tr r="AB13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185</xdr:row>
          <xdr:rowOff>0</xdr:rowOff>
        </xdr:from>
        <xdr:to>
          <xdr:col>18</xdr:col>
          <xdr:colOff>0</xdr:colOff>
          <xdr:row>185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HDAT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3</xdr:row>
          <xdr:rowOff>0</xdr:rowOff>
        </xdr:from>
        <xdr:to>
          <xdr:col>19</xdr:col>
          <xdr:colOff>361950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9525</xdr:rowOff>
        </xdr:from>
        <xdr:to>
          <xdr:col>2</xdr:col>
          <xdr:colOff>1066800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96947/Documents/WIP/WI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RKET"/>
      <sheetName val="MONITOR"/>
      <sheetName val="Roll"/>
      <sheetName val="CoD"/>
      <sheetName val="Curve"/>
      <sheetName val="RV"/>
      <sheetName val="FX"/>
      <sheetName val="MTM"/>
      <sheetName val="FUTURES"/>
      <sheetName val="Basis"/>
      <sheetName val="MOT"/>
      <sheetName val="ASTE"/>
      <sheetName val="POSITION"/>
      <sheetName val="YY c"/>
      <sheetName val="YY p"/>
      <sheetName val="Y c"/>
      <sheetName val="ASW p"/>
      <sheetName val="AXES"/>
      <sheetName val="Carry"/>
      <sheetName val="eonia"/>
      <sheetName val="CDS"/>
      <sheetName val="Drim"/>
      <sheetName val="broker"/>
      <sheetName val="STRIP"/>
      <sheetName val="Volumes"/>
      <sheetName val="FEES"/>
      <sheetName val="VMD"/>
      <sheetName val="CONTATTI"/>
      <sheetName val="Summary"/>
      <sheetName val="STD"/>
      <sheetName val="OIS"/>
      <sheetName val="DSR"/>
      <sheetName val="Cantor"/>
      <sheetName val="WIP"/>
    </sheetNames>
    <definedNames>
      <definedName name="Button4_Click"/>
      <definedName name="Cancel"/>
      <definedName name="Market_YCoD_store"/>
    </definedNames>
    <sheetDataSet>
      <sheetData sheetId="0" refreshError="1"/>
      <sheetData sheetId="1" refreshError="1">
        <row r="2">
          <cell r="B2" t="str">
            <v>FGBS</v>
          </cell>
          <cell r="AN2" t="str">
            <v>DE0001141661</v>
          </cell>
        </row>
        <row r="3">
          <cell r="B3" t="str">
            <v>FGBM</v>
          </cell>
          <cell r="AN3" t="str">
            <v>DE0001135424</v>
          </cell>
        </row>
        <row r="4">
          <cell r="B4" t="str">
            <v>FGBL</v>
          </cell>
          <cell r="AN4" t="str">
            <v>DE0001102374</v>
          </cell>
        </row>
        <row r="5">
          <cell r="B5" t="str">
            <v>FGBX</v>
          </cell>
          <cell r="AN5" t="str">
            <v>DE0001135366</v>
          </cell>
        </row>
        <row r="6">
          <cell r="B6" t="str">
            <v>FBTP</v>
          </cell>
          <cell r="AN6" t="str">
            <v>IT0004513641</v>
          </cell>
        </row>
        <row r="7">
          <cell r="B7" t="str">
            <v>FBTS</v>
          </cell>
          <cell r="AN7" t="str">
            <v>IT0004361041</v>
          </cell>
        </row>
        <row r="8">
          <cell r="B8" t="str">
            <v>FBON</v>
          </cell>
          <cell r="AN8" t="str">
            <v>ES00000122E5</v>
          </cell>
        </row>
        <row r="9">
          <cell r="B9" t="str">
            <v>FOAT</v>
          </cell>
          <cell r="AN9" t="str">
            <v>FR0010916924</v>
          </cell>
        </row>
        <row r="10">
          <cell r="B10" t="str">
            <v>FV</v>
          </cell>
          <cell r="AN10" t="str">
            <v>US912828L328</v>
          </cell>
        </row>
        <row r="11">
          <cell r="B11" t="str">
            <v>TY</v>
          </cell>
          <cell r="AN11" t="str">
            <v>US912828N308</v>
          </cell>
        </row>
        <row r="12">
          <cell r="AN12" t="str">
            <v>ISIN</v>
          </cell>
        </row>
        <row r="13">
          <cell r="B13" t="str">
            <v>BOT May16</v>
          </cell>
          <cell r="AN13" t="str">
            <v>IT0005108318</v>
          </cell>
        </row>
        <row r="14">
          <cell r="B14" t="str">
            <v>BTP May16</v>
          </cell>
          <cell r="AN14" t="str">
            <v>IT0004917792</v>
          </cell>
        </row>
        <row r="15">
          <cell r="B15" t="str">
            <v>BOT May16</v>
          </cell>
          <cell r="AN15" t="str">
            <v>IT0005142747</v>
          </cell>
        </row>
        <row r="16">
          <cell r="B16" t="str">
            <v>BOT Jun16</v>
          </cell>
          <cell r="AN16" t="str">
            <v>IT0005118325</v>
          </cell>
        </row>
        <row r="17">
          <cell r="B17" t="str">
            <v>BOT Jun16</v>
          </cell>
          <cell r="AN17" t="str">
            <v>IT0005154783</v>
          </cell>
        </row>
        <row r="18">
          <cell r="B18" t="str">
            <v>BOT Jul16</v>
          </cell>
          <cell r="AN18" t="str">
            <v>IT0005122061</v>
          </cell>
        </row>
        <row r="19">
          <cell r="B19" t="str">
            <v>BOT Jul16</v>
          </cell>
          <cell r="AN19" t="str">
            <v>IT0005160129</v>
          </cell>
        </row>
        <row r="20">
          <cell r="B20" t="str">
            <v>BTP Aug16</v>
          </cell>
          <cell r="AN20" t="str">
            <v>IT0004019581</v>
          </cell>
        </row>
        <row r="21">
          <cell r="B21" t="str">
            <v>BOT Aug16</v>
          </cell>
          <cell r="AN21" t="str">
            <v>IT0005125627</v>
          </cell>
        </row>
        <row r="22">
          <cell r="B22" t="str">
            <v>ICT Aug16</v>
          </cell>
          <cell r="AN22" t="str">
            <v>IT0005044976</v>
          </cell>
        </row>
        <row r="23">
          <cell r="B23" t="str">
            <v>BOT Aug16</v>
          </cell>
          <cell r="AN23" t="str">
            <v>IT0005162638</v>
          </cell>
        </row>
        <row r="24">
          <cell r="B24" t="str">
            <v>BOT Sep16</v>
          </cell>
          <cell r="AN24" t="str">
            <v>IT0005127375</v>
          </cell>
        </row>
        <row r="25">
          <cell r="B25" t="str">
            <v>BTP Sep16</v>
          </cell>
          <cell r="AN25" t="str">
            <v>IT0004761950</v>
          </cell>
        </row>
        <row r="26">
          <cell r="B26" t="str">
            <v>BOT Sep16</v>
          </cell>
          <cell r="AN26" t="str">
            <v>IT0005171738</v>
          </cell>
        </row>
        <row r="27">
          <cell r="B27" t="str">
            <v>BOT Oct16</v>
          </cell>
          <cell r="AN27" t="str">
            <v>IT0005138208</v>
          </cell>
        </row>
        <row r="28">
          <cell r="B28" t="str">
            <v>BOT Oct16</v>
          </cell>
          <cell r="AN28" t="str">
            <v>IT0005176182</v>
          </cell>
        </row>
        <row r="29">
          <cell r="B29" t="str">
            <v>BOT Nov16</v>
          </cell>
          <cell r="AN29" t="str">
            <v>IT0005142739</v>
          </cell>
        </row>
        <row r="30">
          <cell r="B30" t="str">
            <v>BTP Nov16</v>
          </cell>
          <cell r="AN30" t="str">
            <v>IT0004960826</v>
          </cell>
        </row>
        <row r="31">
          <cell r="B31" t="str">
            <v>BOT Dec16</v>
          </cell>
          <cell r="AN31" t="str">
            <v>IT0005154775</v>
          </cell>
        </row>
        <row r="32">
          <cell r="B32" t="str">
            <v>BTP Dec16</v>
          </cell>
          <cell r="AN32" t="str">
            <v>IT0004987191</v>
          </cell>
        </row>
        <row r="33">
          <cell r="B33" t="str">
            <v>BOT Jan17</v>
          </cell>
          <cell r="AN33" t="str">
            <v>IT0005160111</v>
          </cell>
        </row>
        <row r="34">
          <cell r="B34" t="str">
            <v>BTP Feb17</v>
          </cell>
          <cell r="AN34" t="str">
            <v>IT0004164775</v>
          </cell>
        </row>
        <row r="35">
          <cell r="B35" t="str">
            <v>BOT Feb17</v>
          </cell>
          <cell r="AN35" t="str">
            <v>IT0005162620</v>
          </cell>
        </row>
        <row r="36">
          <cell r="B36" t="str">
            <v>ICT Feb17</v>
          </cell>
          <cell r="AN36" t="str">
            <v>IT0005089955</v>
          </cell>
        </row>
        <row r="37">
          <cell r="B37" t="str">
            <v>BOT Mar17</v>
          </cell>
          <cell r="AN37" t="str">
            <v>IT0005171720</v>
          </cell>
        </row>
        <row r="38">
          <cell r="B38" t="str">
            <v>BOT Apr17</v>
          </cell>
          <cell r="AN38" t="str">
            <v>IT0005176190</v>
          </cell>
        </row>
        <row r="39">
          <cell r="B39" t="str">
            <v>BTP May17</v>
          </cell>
          <cell r="AN39" t="str">
            <v>IT0004793474</v>
          </cell>
        </row>
        <row r="40">
          <cell r="B40" t="str">
            <v>BTP May17</v>
          </cell>
          <cell r="AN40" t="str">
            <v>IT0005023459</v>
          </cell>
        </row>
        <row r="41">
          <cell r="B41" t="str">
            <v>BTP Jun17</v>
          </cell>
          <cell r="AN41" t="str">
            <v>IT0004820426</v>
          </cell>
        </row>
        <row r="42">
          <cell r="B42" t="str">
            <v>BTP Aug17</v>
          </cell>
          <cell r="AN42" t="str">
            <v>IT0003242747</v>
          </cell>
        </row>
        <row r="43">
          <cell r="B43" t="str">
            <v>ICT Aug17</v>
          </cell>
          <cell r="AN43" t="str">
            <v>IT0005126989</v>
          </cell>
        </row>
        <row r="44">
          <cell r="B44" t="str">
            <v>BTP Nov17</v>
          </cell>
          <cell r="AN44" t="str">
            <v>IT0004867070</v>
          </cell>
        </row>
        <row r="45">
          <cell r="B45" t="str">
            <v>BTP Jan18</v>
          </cell>
          <cell r="AN45" t="str">
            <v>IT0005058463</v>
          </cell>
        </row>
        <row r="46">
          <cell r="B46" t="str">
            <v>BTP Feb18</v>
          </cell>
          <cell r="AN46" t="str">
            <v>IT0004273493</v>
          </cell>
        </row>
        <row r="47">
          <cell r="B47" t="str">
            <v>ICT Mar18</v>
          </cell>
          <cell r="AN47" t="str">
            <v>IT0005175366</v>
          </cell>
        </row>
        <row r="48">
          <cell r="B48" t="str">
            <v>BTP May18</v>
          </cell>
          <cell r="AN48" t="str">
            <v>IT0005106049</v>
          </cell>
        </row>
        <row r="49">
          <cell r="B49" t="str">
            <v>BTP Jun18</v>
          </cell>
          <cell r="AN49" t="str">
            <v>IT0004907843</v>
          </cell>
        </row>
        <row r="50">
          <cell r="B50" t="str">
            <v>BTP Aug18</v>
          </cell>
          <cell r="AN50" t="str">
            <v>IT0004361041</v>
          </cell>
        </row>
        <row r="51">
          <cell r="B51" t="str">
            <v>BTP Oct18</v>
          </cell>
          <cell r="AN51" t="str">
            <v>IT0005139099</v>
          </cell>
        </row>
        <row r="52">
          <cell r="B52" t="str">
            <v>BTP Dec18</v>
          </cell>
          <cell r="AN52" t="str">
            <v>IT0004957574</v>
          </cell>
        </row>
        <row r="53">
          <cell r="B53" t="str">
            <v>BTP Feb19</v>
          </cell>
          <cell r="AN53" t="str">
            <v>IT0003493258</v>
          </cell>
        </row>
        <row r="54">
          <cell r="B54" t="str">
            <v>BTP Mar19</v>
          </cell>
          <cell r="AN54" t="str">
            <v>IT0004423957</v>
          </cell>
        </row>
        <row r="55">
          <cell r="B55" t="str">
            <v>BTP Apr19</v>
          </cell>
          <cell r="AN55" t="str">
            <v>IT0005177271</v>
          </cell>
        </row>
        <row r="56">
          <cell r="B56" t="str">
            <v>BTP May19</v>
          </cell>
          <cell r="AN56" t="str">
            <v>IT0004992308</v>
          </cell>
        </row>
        <row r="57">
          <cell r="B57" t="str">
            <v>BTP Aug19</v>
          </cell>
          <cell r="AN57" t="str">
            <v>IT0005030504</v>
          </cell>
        </row>
        <row r="58">
          <cell r="B58" t="str">
            <v>BTP Sep19</v>
          </cell>
          <cell r="AN58" t="str">
            <v>IT0004489610</v>
          </cell>
        </row>
        <row r="59">
          <cell r="B59" t="str">
            <v>BTP Dec19</v>
          </cell>
          <cell r="AN59" t="str">
            <v>IT0005069395</v>
          </cell>
        </row>
        <row r="60">
          <cell r="B60" t="str">
            <v>BTP Feb20</v>
          </cell>
          <cell r="AN60" t="str">
            <v>IT0003644769</v>
          </cell>
        </row>
        <row r="61">
          <cell r="B61" t="str">
            <v>BTP Mar20</v>
          </cell>
          <cell r="AN61" t="str">
            <v>IT0004536949</v>
          </cell>
        </row>
        <row r="62">
          <cell r="B62" t="str">
            <v>BTP May20</v>
          </cell>
          <cell r="AN62" t="str">
            <v>IT0005107708</v>
          </cell>
        </row>
        <row r="63">
          <cell r="B63" t="str">
            <v>BTP Sep20</v>
          </cell>
          <cell r="AN63" t="str">
            <v>IT0004594930</v>
          </cell>
        </row>
        <row r="64">
          <cell r="B64" t="str">
            <v>BTP Nov20</v>
          </cell>
          <cell r="AN64" t="str">
            <v>IT0005142143</v>
          </cell>
        </row>
        <row r="65">
          <cell r="B65" t="str">
            <v>BTP Mar21</v>
          </cell>
          <cell r="AN65" t="str">
            <v>IT0004634132</v>
          </cell>
        </row>
        <row r="66">
          <cell r="B66" t="str">
            <v>BTP May21</v>
          </cell>
          <cell r="AN66" t="str">
            <v>IT0004966401</v>
          </cell>
        </row>
        <row r="67">
          <cell r="B67" t="str">
            <v>BTP Jun21</v>
          </cell>
          <cell r="AN67" t="str">
            <v>IT0005175598</v>
          </cell>
        </row>
        <row r="68">
          <cell r="B68" t="str">
            <v>BTP Aug21</v>
          </cell>
          <cell r="AN68" t="str">
            <v>IT0004009673</v>
          </cell>
        </row>
        <row r="69">
          <cell r="B69" t="str">
            <v>BTP Sep21</v>
          </cell>
          <cell r="AN69" t="str">
            <v>IT0004695075</v>
          </cell>
        </row>
        <row r="70">
          <cell r="B70" t="str">
            <v>BTP Dec21</v>
          </cell>
          <cell r="AN70" t="str">
            <v>IT0005028003</v>
          </cell>
        </row>
        <row r="71">
          <cell r="B71" t="str">
            <v>BTP Mar22</v>
          </cell>
          <cell r="AN71" t="str">
            <v>IT0004759673</v>
          </cell>
        </row>
        <row r="72">
          <cell r="B72" t="str">
            <v>BTP Apr22</v>
          </cell>
          <cell r="AN72" t="str">
            <v>IT0005086886</v>
          </cell>
        </row>
        <row r="73">
          <cell r="B73" t="str">
            <v>BTP Sep22</v>
          </cell>
          <cell r="AN73" t="str">
            <v>IT0004801541</v>
          </cell>
        </row>
        <row r="74">
          <cell r="B74" t="str">
            <v>BTP Sep22_2</v>
          </cell>
          <cell r="AN74" t="str">
            <v>IT0005135840</v>
          </cell>
        </row>
        <row r="75">
          <cell r="B75" t="str">
            <v>BTP Nov22</v>
          </cell>
          <cell r="AN75" t="str">
            <v>IT0004848831</v>
          </cell>
        </row>
        <row r="76">
          <cell r="B76" t="str">
            <v>BTP Mar23</v>
          </cell>
          <cell r="AN76" t="str">
            <v>IT0005172322</v>
          </cell>
        </row>
        <row r="77">
          <cell r="B77" t="str">
            <v>BTP May23</v>
          </cell>
          <cell r="AN77" t="str">
            <v>IT0004898034</v>
          </cell>
        </row>
        <row r="78">
          <cell r="B78" t="str">
            <v>BTP Aug23</v>
          </cell>
          <cell r="AN78" t="str">
            <v>IT0004356843</v>
          </cell>
        </row>
        <row r="79">
          <cell r="B79" t="str">
            <v>BTP Nov23</v>
          </cell>
          <cell r="AN79" t="str">
            <v>IT0000366655</v>
          </cell>
        </row>
        <row r="80">
          <cell r="B80" t="str">
            <v>BTP Mar24</v>
          </cell>
          <cell r="AN80" t="str">
            <v>IT0004953417</v>
          </cell>
        </row>
        <row r="81">
          <cell r="B81" t="str">
            <v>BTP Sep24</v>
          </cell>
          <cell r="AN81" t="str">
            <v>IT0005001547</v>
          </cell>
        </row>
        <row r="82">
          <cell r="B82" t="str">
            <v>BTP Dec24</v>
          </cell>
          <cell r="AN82" t="str">
            <v>IT0005045270</v>
          </cell>
        </row>
        <row r="83">
          <cell r="B83" t="str">
            <v>BTP Mar25</v>
          </cell>
          <cell r="AN83" t="str">
            <v>IT0004513641</v>
          </cell>
        </row>
        <row r="84">
          <cell r="B84" t="str">
            <v>BTP Jun25</v>
          </cell>
          <cell r="AN84" t="str">
            <v>IT0005090318</v>
          </cell>
        </row>
        <row r="85">
          <cell r="B85" t="str">
            <v>BTP Dec25</v>
          </cell>
          <cell r="AN85" t="str">
            <v>IT0005127086</v>
          </cell>
        </row>
        <row r="86">
          <cell r="B86" t="str">
            <v>BTP Mar26</v>
          </cell>
          <cell r="AN86" t="str">
            <v>IT0004644735</v>
          </cell>
        </row>
        <row r="87">
          <cell r="B87" t="str">
            <v>BTP Jun26</v>
          </cell>
          <cell r="AN87" t="str">
            <v>IT0005170839</v>
          </cell>
        </row>
        <row r="88">
          <cell r="B88" t="str">
            <v>BTP Nov26</v>
          </cell>
          <cell r="AN88" t="str">
            <v>IT0001086567</v>
          </cell>
        </row>
        <row r="89">
          <cell r="B89" t="str">
            <v>BTP Nov27</v>
          </cell>
          <cell r="AN89" t="str">
            <v>IT0001174611</v>
          </cell>
        </row>
        <row r="90">
          <cell r="B90" t="str">
            <v>BTP Sep28</v>
          </cell>
          <cell r="AN90" t="str">
            <v>IT0004889033</v>
          </cell>
        </row>
        <row r="91">
          <cell r="B91" t="str">
            <v>BTP Nov29</v>
          </cell>
          <cell r="AN91" t="str">
            <v>IT0001278511</v>
          </cell>
        </row>
        <row r="92">
          <cell r="B92" t="str">
            <v>BTP Mar30</v>
          </cell>
          <cell r="AN92" t="str">
            <v>IT0005024234</v>
          </cell>
        </row>
        <row r="93">
          <cell r="B93" t="str">
            <v>BTP May31</v>
          </cell>
          <cell r="AN93" t="str">
            <v>IT0001444378</v>
          </cell>
        </row>
        <row r="94">
          <cell r="B94" t="str">
            <v>BTP Mar32</v>
          </cell>
          <cell r="AN94" t="str">
            <v>IT0005094088</v>
          </cell>
        </row>
        <row r="95">
          <cell r="B95" t="str">
            <v>BTP Feb33</v>
          </cell>
          <cell r="AN95" t="str">
            <v>IT0003256820</v>
          </cell>
        </row>
        <row r="96">
          <cell r="B96" t="str">
            <v>BTP Aug34</v>
          </cell>
          <cell r="AN96" t="str">
            <v>IT0003535157</v>
          </cell>
        </row>
        <row r="97">
          <cell r="B97" t="str">
            <v>BTP Sep36</v>
          </cell>
          <cell r="AN97" t="str">
            <v>IT0005177909</v>
          </cell>
        </row>
        <row r="98">
          <cell r="B98" t="str">
            <v>BTP Feb37</v>
          </cell>
          <cell r="AN98" t="str">
            <v>IT0003934657</v>
          </cell>
        </row>
        <row r="99">
          <cell r="B99" t="str">
            <v>BTP Aug39</v>
          </cell>
          <cell r="AN99" t="str">
            <v>IT0004286966</v>
          </cell>
        </row>
        <row r="100">
          <cell r="B100" t="str">
            <v>BTP Sep40</v>
          </cell>
          <cell r="AN100" t="str">
            <v>IT0004532559</v>
          </cell>
        </row>
        <row r="101">
          <cell r="B101" t="str">
            <v>BTP Sep44</v>
          </cell>
          <cell r="AN101" t="str">
            <v>IT0004923998</v>
          </cell>
        </row>
        <row r="102">
          <cell r="B102" t="str">
            <v>BTP Sep46</v>
          </cell>
          <cell r="AN102" t="str">
            <v>IT0005083057</v>
          </cell>
        </row>
        <row r="103">
          <cell r="B103" t="str">
            <v>BTP Mar47</v>
          </cell>
          <cell r="AN103" t="str">
            <v>IT0005162828</v>
          </cell>
        </row>
        <row r="104">
          <cell r="B104" t="str">
            <v>CCT Jul16</v>
          </cell>
          <cell r="AN104" t="str">
            <v>IT0004518715</v>
          </cell>
        </row>
        <row r="105">
          <cell r="B105" t="str">
            <v>CCT Mar17</v>
          </cell>
          <cell r="AN105" t="str">
            <v>IT0004584204</v>
          </cell>
        </row>
        <row r="106">
          <cell r="B106" t="str">
            <v>CCT Jun17</v>
          </cell>
          <cell r="AN106" t="str">
            <v>IT0004809809</v>
          </cell>
        </row>
        <row r="107">
          <cell r="B107" t="str">
            <v>CCT Oct17</v>
          </cell>
          <cell r="AN107" t="str">
            <v>IT0004652175</v>
          </cell>
        </row>
        <row r="108">
          <cell r="B108" t="str">
            <v>CCT Apr18</v>
          </cell>
          <cell r="AN108" t="str">
            <v>IT0004716319</v>
          </cell>
        </row>
        <row r="109">
          <cell r="B109" t="str">
            <v>CCT Nov18</v>
          </cell>
          <cell r="AN109" t="str">
            <v>IT0004922909</v>
          </cell>
        </row>
        <row r="110">
          <cell r="B110" t="str">
            <v>CCT Nov19</v>
          </cell>
          <cell r="AN110" t="str">
            <v>IT0005009839</v>
          </cell>
        </row>
        <row r="111">
          <cell r="B111" t="str">
            <v>CCT Dec20</v>
          </cell>
          <cell r="AN111" t="str">
            <v>IT0005056541</v>
          </cell>
        </row>
        <row r="112">
          <cell r="B112" t="str">
            <v>CCT Jun22</v>
          </cell>
          <cell r="AN112" t="str">
            <v>IT0005104473</v>
          </cell>
        </row>
        <row r="113">
          <cell r="B113" t="str">
            <v>CCT Dec22</v>
          </cell>
          <cell r="AN113" t="str">
            <v>IT0005137614</v>
          </cell>
        </row>
        <row r="114">
          <cell r="B114" t="str">
            <v>CCT Jul23</v>
          </cell>
          <cell r="AN114" t="str">
            <v>IT0005185456</v>
          </cell>
        </row>
        <row r="115">
          <cell r="B115" t="str">
            <v>SPG Jul16</v>
          </cell>
          <cell r="AN115" t="str">
            <v>ES00000123W5</v>
          </cell>
        </row>
        <row r="116">
          <cell r="B116" t="str">
            <v>SPG Oct16</v>
          </cell>
          <cell r="AN116" t="str">
            <v>ES00000123J2</v>
          </cell>
        </row>
        <row r="117">
          <cell r="B117" t="str">
            <v>SPG Jan17</v>
          </cell>
          <cell r="AN117" t="str">
            <v>ES00000120J8</v>
          </cell>
        </row>
        <row r="118">
          <cell r="B118" t="str">
            <v>SPG Apr17</v>
          </cell>
          <cell r="AN118" t="str">
            <v>ES00000124I2</v>
          </cell>
        </row>
        <row r="119">
          <cell r="B119" t="str">
            <v>SPG Jul17</v>
          </cell>
          <cell r="AN119" t="str">
            <v>ES0000012783</v>
          </cell>
        </row>
        <row r="120">
          <cell r="B120" t="str">
            <v>SPG Oct17</v>
          </cell>
          <cell r="AN120" t="str">
            <v>ES00000126V0</v>
          </cell>
        </row>
        <row r="121">
          <cell r="B121" t="str">
            <v>SPG Jan18</v>
          </cell>
          <cell r="AN121" t="str">
            <v>ES00000123Q7</v>
          </cell>
        </row>
        <row r="122">
          <cell r="B122" t="str">
            <v>SPG Apr18</v>
          </cell>
          <cell r="AN122" t="str">
            <v>ES00000127D6</v>
          </cell>
        </row>
        <row r="123">
          <cell r="B123" t="str">
            <v>SPG Jul18</v>
          </cell>
          <cell r="AN123" t="str">
            <v>ES00000121A5</v>
          </cell>
        </row>
        <row r="124">
          <cell r="B124" t="str">
            <v>SPG Oct18</v>
          </cell>
          <cell r="AN124" t="str">
            <v>ES00000124B7</v>
          </cell>
        </row>
        <row r="125">
          <cell r="B125" t="str">
            <v>SPG Jan19</v>
          </cell>
          <cell r="AN125" t="str">
            <v>ES00000128A0</v>
          </cell>
        </row>
        <row r="126">
          <cell r="B126" t="str">
            <v>SPG Apr19</v>
          </cell>
          <cell r="AN126" t="str">
            <v>ES00000124V5</v>
          </cell>
        </row>
        <row r="127">
          <cell r="B127" t="str">
            <v>SPG Jul19</v>
          </cell>
          <cell r="AN127" t="str">
            <v>ES00000121L2</v>
          </cell>
        </row>
        <row r="128">
          <cell r="B128" t="str">
            <v>SPG Oct19</v>
          </cell>
          <cell r="AN128" t="str">
            <v>ES00000121O6</v>
          </cell>
        </row>
        <row r="129">
          <cell r="B129" t="str">
            <v>SPG Jan20</v>
          </cell>
          <cell r="AN129" t="str">
            <v>ES00000126C0</v>
          </cell>
        </row>
        <row r="130">
          <cell r="B130" t="str">
            <v>SPG Apr20</v>
          </cell>
          <cell r="AN130" t="str">
            <v>ES00000122D7</v>
          </cell>
        </row>
        <row r="131">
          <cell r="B131" t="str">
            <v>SPG Jul20</v>
          </cell>
          <cell r="AN131" t="str">
            <v>ES00000127H7</v>
          </cell>
        </row>
        <row r="132">
          <cell r="B132" t="str">
            <v>SPG Oct20</v>
          </cell>
          <cell r="AN132" t="str">
            <v>ES00000122T3</v>
          </cell>
        </row>
        <row r="133">
          <cell r="B133" t="str">
            <v>SPG Apr21</v>
          </cell>
          <cell r="AN133" t="str">
            <v>ES00000123B9</v>
          </cell>
        </row>
        <row r="134">
          <cell r="B134" t="str">
            <v>SPG Jul21</v>
          </cell>
          <cell r="AN134" t="str">
            <v>ES00000128B8</v>
          </cell>
        </row>
        <row r="135">
          <cell r="B135" t="str">
            <v>SPG Jan22</v>
          </cell>
          <cell r="AN135" t="str">
            <v>ES00000123K0</v>
          </cell>
        </row>
        <row r="136">
          <cell r="B136" t="str">
            <v>SPG Jan23</v>
          </cell>
          <cell r="AN136" t="str">
            <v>ES00000123U9</v>
          </cell>
        </row>
        <row r="137">
          <cell r="B137" t="str">
            <v>SPG Oct23</v>
          </cell>
          <cell r="AN137" t="str">
            <v>ES00000123X3</v>
          </cell>
        </row>
        <row r="138">
          <cell r="B138" t="str">
            <v>SPG Jan24</v>
          </cell>
          <cell r="AN138" t="str">
            <v>ES00000121G2</v>
          </cell>
        </row>
        <row r="139">
          <cell r="B139" t="str">
            <v>SPG Apr24</v>
          </cell>
          <cell r="AN139" t="str">
            <v>ES00000124W3</v>
          </cell>
        </row>
        <row r="140">
          <cell r="B140" t="str">
            <v>SPG Oct24</v>
          </cell>
          <cell r="AN140" t="str">
            <v>ES00000126B2</v>
          </cell>
        </row>
        <row r="141">
          <cell r="B141" t="str">
            <v>SPG Apr25</v>
          </cell>
          <cell r="AN141" t="str">
            <v>ES00000126Z1</v>
          </cell>
        </row>
        <row r="142">
          <cell r="B142" t="str">
            <v>SPG Jul25</v>
          </cell>
          <cell r="AN142" t="str">
            <v>ES00000122E5</v>
          </cell>
        </row>
        <row r="143">
          <cell r="B143" t="str">
            <v>SPG Oct25</v>
          </cell>
          <cell r="AN143" t="str">
            <v>ES00000127G9</v>
          </cell>
        </row>
        <row r="144">
          <cell r="B144" t="str">
            <v>SPG Apr26</v>
          </cell>
          <cell r="AN144" t="str">
            <v>ES00000127Z9</v>
          </cell>
        </row>
        <row r="145">
          <cell r="B145" t="str">
            <v>SPG Jul26</v>
          </cell>
          <cell r="AN145" t="str">
            <v>ES00000123C7</v>
          </cell>
        </row>
        <row r="146">
          <cell r="B146" t="str">
            <v>SPG Oct28</v>
          </cell>
          <cell r="AN146" t="str">
            <v>ES00000124C5</v>
          </cell>
        </row>
        <row r="147">
          <cell r="B147" t="str">
            <v>SPG Jan29</v>
          </cell>
          <cell r="AN147" t="str">
            <v>ES0000011868</v>
          </cell>
        </row>
        <row r="148">
          <cell r="B148" t="str">
            <v>SPG Jul30</v>
          </cell>
          <cell r="AN148" t="str">
            <v>ES00000127A2</v>
          </cell>
        </row>
        <row r="149">
          <cell r="B149" t="str">
            <v>SPG Jul32</v>
          </cell>
          <cell r="AN149" t="str">
            <v>ES0000012411</v>
          </cell>
        </row>
        <row r="150">
          <cell r="B150" t="str">
            <v>SPG Jan37</v>
          </cell>
          <cell r="AN150" t="str">
            <v>ES0000012932</v>
          </cell>
        </row>
        <row r="151">
          <cell r="B151" t="str">
            <v>SPG Jul40</v>
          </cell>
          <cell r="AN151" t="str">
            <v>ES00000120N0</v>
          </cell>
        </row>
        <row r="152">
          <cell r="B152" t="str">
            <v>SPG Jul41</v>
          </cell>
          <cell r="AN152" t="str">
            <v>ES00000121S7</v>
          </cell>
        </row>
        <row r="153">
          <cell r="B153" t="str">
            <v>SPG Oct44</v>
          </cell>
          <cell r="AN153" t="str">
            <v>ES00000124H4</v>
          </cell>
        </row>
        <row r="154">
          <cell r="B154" t="str">
            <v>SPG Oct46</v>
          </cell>
          <cell r="AN154" t="str">
            <v>ES00000128C6</v>
          </cell>
        </row>
        <row r="155">
          <cell r="B155" t="str">
            <v>DBR Jun16</v>
          </cell>
          <cell r="AN155" t="str">
            <v>DE0001134468</v>
          </cell>
        </row>
        <row r="156">
          <cell r="B156" t="str">
            <v>DBR Jul16</v>
          </cell>
          <cell r="AN156" t="str">
            <v>DE0001135309</v>
          </cell>
        </row>
        <row r="157">
          <cell r="B157" t="str">
            <v>BKO Sep16</v>
          </cell>
          <cell r="AN157" t="str">
            <v>DE0001137479</v>
          </cell>
        </row>
        <row r="158">
          <cell r="B158" t="str">
            <v>OBL Oct16</v>
          </cell>
          <cell r="AN158" t="str">
            <v>DE0001141612</v>
          </cell>
        </row>
        <row r="159">
          <cell r="B159" t="str">
            <v>BKO Dec16</v>
          </cell>
          <cell r="AN159" t="str">
            <v>DE0001137487</v>
          </cell>
        </row>
        <row r="160">
          <cell r="B160" t="str">
            <v>DBR Jan17</v>
          </cell>
          <cell r="AN160" t="str">
            <v>DE0001135317</v>
          </cell>
        </row>
        <row r="161">
          <cell r="B161" t="str">
            <v>OBL Feb17</v>
          </cell>
          <cell r="AN161" t="str">
            <v>DE0001141620</v>
          </cell>
        </row>
        <row r="162">
          <cell r="B162" t="str">
            <v>BKO Mar17</v>
          </cell>
          <cell r="AN162" t="str">
            <v>DE0001137495</v>
          </cell>
        </row>
        <row r="163">
          <cell r="B163" t="str">
            <v>OBL Apr17</v>
          </cell>
          <cell r="AN163" t="str">
            <v>DE0001141638</v>
          </cell>
        </row>
        <row r="164">
          <cell r="B164" t="str">
            <v>BKO Jun17</v>
          </cell>
          <cell r="AN164" t="str">
            <v>DE0001104602</v>
          </cell>
        </row>
        <row r="165">
          <cell r="B165" t="str">
            <v>DBR Jul17</v>
          </cell>
          <cell r="AN165" t="str">
            <v>DE0001135333</v>
          </cell>
        </row>
        <row r="166">
          <cell r="B166" t="str">
            <v>BKO Sep17</v>
          </cell>
          <cell r="AN166" t="str">
            <v>DE0001104610</v>
          </cell>
        </row>
        <row r="167">
          <cell r="B167" t="str">
            <v>OBL Oct17</v>
          </cell>
          <cell r="AN167" t="str">
            <v>DE0001141646</v>
          </cell>
        </row>
        <row r="168">
          <cell r="B168" t="str">
            <v>BKO Dec17</v>
          </cell>
          <cell r="AN168" t="str">
            <v>DE0001104628</v>
          </cell>
        </row>
        <row r="169">
          <cell r="B169" t="str">
            <v>DBR Jan18</v>
          </cell>
          <cell r="AN169" t="str">
            <v>DE0001135341</v>
          </cell>
        </row>
        <row r="170">
          <cell r="B170" t="str">
            <v>OBL Feb18</v>
          </cell>
          <cell r="AN170" t="str">
            <v>DE0001141653</v>
          </cell>
        </row>
        <row r="171">
          <cell r="B171" t="str">
            <v>OBL Apr18</v>
          </cell>
          <cell r="AN171" t="str">
            <v>DE0001141661</v>
          </cell>
        </row>
        <row r="172">
          <cell r="B172" t="str">
            <v>DBR Jul18</v>
          </cell>
          <cell r="AN172" t="str">
            <v>DE0001135358</v>
          </cell>
        </row>
        <row r="173">
          <cell r="B173" t="str">
            <v>OBL Oct18</v>
          </cell>
          <cell r="AN173" t="str">
            <v>DE0001141679</v>
          </cell>
        </row>
        <row r="174">
          <cell r="B174" t="str">
            <v>DBR Jan19</v>
          </cell>
          <cell r="AN174" t="str">
            <v>DE0001135374</v>
          </cell>
        </row>
        <row r="175">
          <cell r="B175" t="str">
            <v>OBL Feb19</v>
          </cell>
          <cell r="AN175" t="str">
            <v>DE0001141687</v>
          </cell>
        </row>
        <row r="176">
          <cell r="B176" t="str">
            <v>OBL Apr19</v>
          </cell>
          <cell r="AN176" t="str">
            <v>DE0001141695</v>
          </cell>
        </row>
        <row r="177">
          <cell r="B177" t="str">
            <v>DBR Jul19</v>
          </cell>
          <cell r="AN177" t="str">
            <v>DE0001135382</v>
          </cell>
        </row>
        <row r="178">
          <cell r="B178" t="str">
            <v>OBL Oct19</v>
          </cell>
          <cell r="AN178" t="str">
            <v>DE0001141703</v>
          </cell>
        </row>
        <row r="179">
          <cell r="B179" t="str">
            <v>DBR Jan20</v>
          </cell>
          <cell r="AN179" t="str">
            <v>DE0001135390</v>
          </cell>
        </row>
        <row r="180">
          <cell r="B180" t="str">
            <v>OBL Apr20</v>
          </cell>
          <cell r="AN180" t="str">
            <v>DE0001141711</v>
          </cell>
        </row>
        <row r="181">
          <cell r="B181" t="str">
            <v>DBR Jul20</v>
          </cell>
          <cell r="AN181" t="str">
            <v>DE0001135408</v>
          </cell>
        </row>
        <row r="182">
          <cell r="B182" t="str">
            <v>DBR Sep20</v>
          </cell>
          <cell r="AN182" t="str">
            <v>DE0001135416</v>
          </cell>
        </row>
        <row r="183">
          <cell r="B183" t="str">
            <v>OBL Oct20</v>
          </cell>
          <cell r="AN183" t="str">
            <v>DE0001141729</v>
          </cell>
        </row>
        <row r="184">
          <cell r="B184" t="str">
            <v>DBR Jan21</v>
          </cell>
          <cell r="AN184" t="str">
            <v>DE0001135424</v>
          </cell>
        </row>
        <row r="185">
          <cell r="B185" t="str">
            <v>DBR Jul21</v>
          </cell>
          <cell r="AN185" t="str">
            <v>DE0001135440</v>
          </cell>
        </row>
        <row r="186">
          <cell r="B186" t="str">
            <v>DBR Sep21</v>
          </cell>
          <cell r="AN186" t="str">
            <v>DE0001135457</v>
          </cell>
        </row>
        <row r="187">
          <cell r="B187" t="str">
            <v>DBR Jan22</v>
          </cell>
          <cell r="AN187" t="str">
            <v>DE0001135465</v>
          </cell>
        </row>
        <row r="188">
          <cell r="B188" t="str">
            <v>DBR Jul22</v>
          </cell>
          <cell r="AN188" t="str">
            <v>DE0001135473</v>
          </cell>
        </row>
        <row r="189">
          <cell r="B189" t="str">
            <v>DBR Sep22</v>
          </cell>
          <cell r="AN189" t="str">
            <v>DE0001135499</v>
          </cell>
        </row>
        <row r="190">
          <cell r="B190" t="str">
            <v>DBR Feb23</v>
          </cell>
          <cell r="AN190" t="str">
            <v>DE0001102309</v>
          </cell>
        </row>
        <row r="191">
          <cell r="B191" t="str">
            <v>DBR May23</v>
          </cell>
          <cell r="AN191" t="str">
            <v>DE0001102317</v>
          </cell>
        </row>
        <row r="192">
          <cell r="B192" t="str">
            <v>DBR Aug23</v>
          </cell>
          <cell r="AN192" t="str">
            <v>DE0001102325</v>
          </cell>
        </row>
        <row r="193">
          <cell r="B193" t="str">
            <v>DBR Jan24</v>
          </cell>
          <cell r="AN193" t="str">
            <v>DE0001134922</v>
          </cell>
        </row>
        <row r="194">
          <cell r="B194" t="str">
            <v>DBR Feb24</v>
          </cell>
          <cell r="AN194" t="str">
            <v>DE0001102333</v>
          </cell>
        </row>
        <row r="195">
          <cell r="B195" t="str">
            <v>DBR May24</v>
          </cell>
          <cell r="AN195" t="str">
            <v>DE0001102358</v>
          </cell>
        </row>
        <row r="196">
          <cell r="B196" t="str">
            <v>DBR Aug24</v>
          </cell>
          <cell r="AN196" t="str">
            <v>DE0001102366</v>
          </cell>
        </row>
        <row r="197">
          <cell r="B197" t="str">
            <v>DBR Feb25</v>
          </cell>
          <cell r="AN197" t="str">
            <v>DE0001102374</v>
          </cell>
        </row>
        <row r="198">
          <cell r="B198" t="str">
            <v>DBR Aug25</v>
          </cell>
          <cell r="AN198" t="str">
            <v>DE0001102382</v>
          </cell>
        </row>
        <row r="199">
          <cell r="B199" t="str">
            <v>DBR Feb26</v>
          </cell>
          <cell r="AN199" t="str">
            <v>DE0001102390</v>
          </cell>
        </row>
        <row r="200">
          <cell r="B200" t="str">
            <v>DBR Jul27</v>
          </cell>
        </row>
        <row r="201">
          <cell r="B201" t="str">
            <v>DBR Jan28</v>
          </cell>
        </row>
        <row r="202">
          <cell r="B202" t="str">
            <v>DBR Jul28</v>
          </cell>
        </row>
        <row r="203">
          <cell r="B203" t="str">
            <v>DBR Jan30</v>
          </cell>
        </row>
        <row r="204">
          <cell r="B204" t="str">
            <v>DBR Jan31</v>
          </cell>
        </row>
        <row r="205">
          <cell r="B205" t="str">
            <v>DBR Jul34</v>
          </cell>
        </row>
        <row r="206">
          <cell r="B206" t="str">
            <v>DBR Jan37</v>
          </cell>
        </row>
        <row r="207">
          <cell r="B207" t="str">
            <v>DBR Jul39</v>
          </cell>
        </row>
        <row r="208">
          <cell r="B208" t="str">
            <v>DBR Jul40</v>
          </cell>
        </row>
        <row r="209">
          <cell r="B209" t="str">
            <v>DBR Jul42</v>
          </cell>
        </row>
        <row r="210">
          <cell r="B210" t="str">
            <v>DBR Jul44</v>
          </cell>
        </row>
        <row r="211">
          <cell r="B211" t="str">
            <v>DBR Aug46</v>
          </cell>
        </row>
        <row r="212">
          <cell r="B212" t="str">
            <v>BTN Jul16</v>
          </cell>
        </row>
        <row r="213">
          <cell r="B213" t="str">
            <v>FRT Oct16</v>
          </cell>
        </row>
        <row r="214">
          <cell r="B214" t="str">
            <v>FRT Nov16</v>
          </cell>
        </row>
        <row r="215">
          <cell r="B215" t="str">
            <v>BTN Feb17</v>
          </cell>
        </row>
        <row r="216">
          <cell r="B216" t="str">
            <v>FRT Apr17</v>
          </cell>
        </row>
        <row r="217">
          <cell r="B217" t="str">
            <v>BTN Jul17</v>
          </cell>
        </row>
        <row r="218">
          <cell r="B218" t="str">
            <v>FRT Oct17</v>
          </cell>
        </row>
        <row r="219">
          <cell r="B219" t="str">
            <v>FRT Feb18</v>
          </cell>
        </row>
        <row r="220">
          <cell r="B220" t="str">
            <v>FRT Apr18</v>
          </cell>
        </row>
        <row r="221">
          <cell r="B221" t="str">
            <v>FRT May18</v>
          </cell>
        </row>
        <row r="222">
          <cell r="B222" t="str">
            <v>FRT Oct18</v>
          </cell>
        </row>
        <row r="223">
          <cell r="B223" t="str">
            <v>FRT Nov18</v>
          </cell>
        </row>
        <row r="224">
          <cell r="B224" t="str">
            <v>FRT Apr19</v>
          </cell>
        </row>
        <row r="225">
          <cell r="B225" t="str">
            <v>FRT May19</v>
          </cell>
        </row>
        <row r="226">
          <cell r="B226" t="str">
            <v>FRT Oct19</v>
          </cell>
        </row>
        <row r="227">
          <cell r="B227" t="str">
            <v>FRT Oct19</v>
          </cell>
        </row>
        <row r="228">
          <cell r="B228" t="str">
            <v>FRT Nov19</v>
          </cell>
        </row>
        <row r="229">
          <cell r="B229" t="str">
            <v>FRT Apr20</v>
          </cell>
        </row>
        <row r="230">
          <cell r="B230" t="str">
            <v>FRT May20</v>
          </cell>
        </row>
        <row r="231">
          <cell r="B231" t="str">
            <v>FRT Oct20</v>
          </cell>
        </row>
        <row r="232">
          <cell r="B232" t="str">
            <v>FRT Apr21</v>
          </cell>
        </row>
        <row r="233">
          <cell r="B233" t="str">
            <v>FRT Oct21</v>
          </cell>
        </row>
        <row r="234">
          <cell r="B234" t="str">
            <v>FRT Apr22</v>
          </cell>
        </row>
        <row r="235">
          <cell r="B235" t="str">
            <v>FRT Apr22</v>
          </cell>
        </row>
        <row r="236">
          <cell r="B236" t="str">
            <v>FRT Oct22</v>
          </cell>
        </row>
        <row r="237">
          <cell r="B237" t="str">
            <v>FRT Apr23</v>
          </cell>
        </row>
        <row r="238">
          <cell r="B238" t="str">
            <v>FRT May23</v>
          </cell>
        </row>
        <row r="239">
          <cell r="B239" t="str">
            <v>FRT Oct23</v>
          </cell>
        </row>
        <row r="240">
          <cell r="B240" t="str">
            <v>FRT May24</v>
          </cell>
        </row>
        <row r="241">
          <cell r="B241" t="str">
            <v>FRT Nov24</v>
          </cell>
        </row>
        <row r="242">
          <cell r="B242" t="str">
            <v>FRT May25</v>
          </cell>
        </row>
        <row r="243">
          <cell r="B243" t="str">
            <v>FRT Oct25</v>
          </cell>
        </row>
        <row r="244">
          <cell r="B244" t="str">
            <v>FRT Nov25</v>
          </cell>
        </row>
        <row r="245">
          <cell r="B245" t="str">
            <v>FRT Apr26</v>
          </cell>
        </row>
        <row r="246">
          <cell r="B246" t="str">
            <v>FRT May26</v>
          </cell>
        </row>
        <row r="247">
          <cell r="B247" t="str">
            <v>FRT Oct27</v>
          </cell>
        </row>
        <row r="248">
          <cell r="B248" t="str">
            <v>FRT Apr29</v>
          </cell>
        </row>
        <row r="249">
          <cell r="B249" t="str">
            <v>FRT May30</v>
          </cell>
        </row>
        <row r="250">
          <cell r="B250" t="str">
            <v>FRT May31</v>
          </cell>
        </row>
        <row r="251">
          <cell r="B251" t="str">
            <v>FRT Oct32</v>
          </cell>
        </row>
        <row r="252">
          <cell r="B252" t="str">
            <v>FRT Apr35</v>
          </cell>
        </row>
        <row r="253">
          <cell r="B253" t="str">
            <v>FRT May36</v>
          </cell>
        </row>
        <row r="254">
          <cell r="B254" t="str">
            <v>FRT Oct38</v>
          </cell>
        </row>
        <row r="255">
          <cell r="B255" t="str">
            <v>FRT Apr41</v>
          </cell>
        </row>
        <row r="256">
          <cell r="B256" t="str">
            <v>FRT May45</v>
          </cell>
        </row>
        <row r="257">
          <cell r="B257" t="str">
            <v>FRT Apr55</v>
          </cell>
        </row>
        <row r="258">
          <cell r="B258" t="str">
            <v>FRT Apr60</v>
          </cell>
        </row>
        <row r="259">
          <cell r="B259" t="str">
            <v>FRT May66</v>
          </cell>
        </row>
        <row r="260">
          <cell r="B260" t="str">
            <v>NET Jul16</v>
          </cell>
        </row>
        <row r="261">
          <cell r="B261" t="str">
            <v>NET Jan17</v>
          </cell>
        </row>
        <row r="262">
          <cell r="B262" t="str">
            <v>NET Apr17</v>
          </cell>
        </row>
        <row r="263">
          <cell r="B263" t="str">
            <v>NET Jul17</v>
          </cell>
        </row>
        <row r="264">
          <cell r="B264" t="str">
            <v>NET Jan18</v>
          </cell>
        </row>
        <row r="265">
          <cell r="B265" t="str">
            <v>NET Jul18</v>
          </cell>
        </row>
        <row r="266">
          <cell r="B266" t="str">
            <v>NET Jan19</v>
          </cell>
        </row>
        <row r="267">
          <cell r="B267" t="str">
            <v>NET Jul19</v>
          </cell>
        </row>
        <row r="268">
          <cell r="B268" t="str">
            <v>NET Jan20</v>
          </cell>
        </row>
        <row r="269">
          <cell r="B269" t="str">
            <v>NET Jul20</v>
          </cell>
        </row>
        <row r="270">
          <cell r="B270" t="str">
            <v>NET Jul21</v>
          </cell>
        </row>
        <row r="271">
          <cell r="B271" t="str">
            <v>NET Jul22</v>
          </cell>
        </row>
        <row r="272">
          <cell r="B272" t="str">
            <v>NET Jan23</v>
          </cell>
        </row>
        <row r="273">
          <cell r="B273" t="str">
            <v>NET Jan23</v>
          </cell>
        </row>
        <row r="274">
          <cell r="B274" t="str">
            <v>NET Jul23</v>
          </cell>
        </row>
        <row r="275">
          <cell r="B275" t="str">
            <v>NET Jul24</v>
          </cell>
        </row>
        <row r="276">
          <cell r="B276" t="str">
            <v>NET Jul25</v>
          </cell>
        </row>
        <row r="277">
          <cell r="B277" t="str">
            <v>NET Jan28</v>
          </cell>
        </row>
        <row r="278">
          <cell r="B278" t="str">
            <v>NET Jan33</v>
          </cell>
        </row>
        <row r="279">
          <cell r="B279" t="str">
            <v>NET Jan37</v>
          </cell>
        </row>
        <row r="280">
          <cell r="B280" t="str">
            <v>NET Jan42</v>
          </cell>
        </row>
        <row r="281">
          <cell r="B281" t="str">
            <v>NET Jan47</v>
          </cell>
        </row>
        <row r="282">
          <cell r="B282" t="str">
            <v>PGB Oct16</v>
          </cell>
        </row>
        <row r="283">
          <cell r="B283" t="str">
            <v>PGB Oct17</v>
          </cell>
        </row>
        <row r="284">
          <cell r="B284" t="str">
            <v>PGB Jun18</v>
          </cell>
        </row>
        <row r="285">
          <cell r="B285" t="str">
            <v>PGB Jun19</v>
          </cell>
        </row>
        <row r="286">
          <cell r="B286" t="str">
            <v>PGB Jun20</v>
          </cell>
        </row>
        <row r="287">
          <cell r="B287" t="str">
            <v>PGB Apr21</v>
          </cell>
        </row>
        <row r="288">
          <cell r="B288" t="str">
            <v>PGB Oct22</v>
          </cell>
        </row>
        <row r="289">
          <cell r="B289" t="str">
            <v>PGB Oct23</v>
          </cell>
        </row>
        <row r="290">
          <cell r="B290" t="str">
            <v>PGB Feb24</v>
          </cell>
        </row>
        <row r="291">
          <cell r="B291" t="str">
            <v>PGB Oct25</v>
          </cell>
        </row>
        <row r="292">
          <cell r="B292" t="str">
            <v>PGB Jul26</v>
          </cell>
        </row>
        <row r="293">
          <cell r="B293" t="str">
            <v>PGB Feb30</v>
          </cell>
        </row>
        <row r="294">
          <cell r="B294" t="str">
            <v>PGB Apr37</v>
          </cell>
        </row>
        <row r="295">
          <cell r="B295" t="str">
            <v>PGB Feb45</v>
          </cell>
        </row>
        <row r="296">
          <cell r="B296" t="str">
            <v>IRI Oct17</v>
          </cell>
        </row>
        <row r="297">
          <cell r="B297" t="str">
            <v>IRI Oct18</v>
          </cell>
        </row>
        <row r="298">
          <cell r="B298" t="str">
            <v>IRI Jun19</v>
          </cell>
        </row>
        <row r="299">
          <cell r="B299" t="str">
            <v>IRI Oct19</v>
          </cell>
        </row>
        <row r="300">
          <cell r="B300" t="str">
            <v>IRI Apr20</v>
          </cell>
        </row>
        <row r="301">
          <cell r="B301" t="str">
            <v>IRI Oct20</v>
          </cell>
        </row>
        <row r="302">
          <cell r="B302" t="str">
            <v>IRI Mar22</v>
          </cell>
        </row>
        <row r="303">
          <cell r="B303" t="str">
            <v>IRI Mar23</v>
          </cell>
        </row>
        <row r="304">
          <cell r="B304" t="str">
            <v>IRI Mar24</v>
          </cell>
        </row>
        <row r="305">
          <cell r="B305" t="str">
            <v>IRI Mar25</v>
          </cell>
        </row>
        <row r="306">
          <cell r="B306" t="str">
            <v>IRI May26</v>
          </cell>
        </row>
        <row r="307">
          <cell r="B307" t="str">
            <v>IRI May30</v>
          </cell>
        </row>
        <row r="308">
          <cell r="B308" t="str">
            <v>IRI Feb45</v>
          </cell>
        </row>
        <row r="309">
          <cell r="B309" t="str">
            <v>RAG Sep16</v>
          </cell>
        </row>
        <row r="310">
          <cell r="B310" t="str">
            <v>RAG Feb17</v>
          </cell>
        </row>
        <row r="311">
          <cell r="B311" t="str">
            <v>RAG Sep17</v>
          </cell>
        </row>
        <row r="312">
          <cell r="B312" t="str">
            <v>RAG Jan18</v>
          </cell>
        </row>
        <row r="313">
          <cell r="B313" t="str">
            <v>RAG Oct18</v>
          </cell>
        </row>
        <row r="314">
          <cell r="B314" t="str">
            <v>RAG Mar19</v>
          </cell>
        </row>
        <row r="315">
          <cell r="B315" t="str">
            <v>RAG Jun19</v>
          </cell>
        </row>
        <row r="316">
          <cell r="B316" t="str">
            <v>RAG Oct19</v>
          </cell>
        </row>
        <row r="317">
          <cell r="B317" t="str">
            <v>RAG Jul20</v>
          </cell>
        </row>
        <row r="318">
          <cell r="B318" t="str">
            <v>RAG Sep21</v>
          </cell>
        </row>
        <row r="319">
          <cell r="B319" t="str">
            <v>RAG Apr22</v>
          </cell>
        </row>
        <row r="320">
          <cell r="B320" t="str">
            <v>RAG Nov22</v>
          </cell>
        </row>
        <row r="321">
          <cell r="B321" t="str">
            <v>RAG Oct23</v>
          </cell>
        </row>
        <row r="322">
          <cell r="B322" t="str">
            <v>RAG Oct24</v>
          </cell>
        </row>
        <row r="323">
          <cell r="B323" t="str">
            <v>RAG Oct25</v>
          </cell>
        </row>
        <row r="324">
          <cell r="B324" t="str">
            <v>RAG Mar26</v>
          </cell>
        </row>
        <row r="325">
          <cell r="B325" t="str">
            <v>RAG Oct26</v>
          </cell>
        </row>
        <row r="326">
          <cell r="B326" t="str">
            <v>RAG Jul27</v>
          </cell>
        </row>
        <row r="327">
          <cell r="B327" t="str">
            <v>RAG May34</v>
          </cell>
        </row>
        <row r="328">
          <cell r="B328" t="str">
            <v>RAG Mar37</v>
          </cell>
        </row>
        <row r="329">
          <cell r="B329" t="str">
            <v>RAG Jun44</v>
          </cell>
        </row>
        <row r="330">
          <cell r="B330" t="str">
            <v>RAG Feb47</v>
          </cell>
        </row>
        <row r="331">
          <cell r="B331" t="str">
            <v>RAG Jan62</v>
          </cell>
        </row>
        <row r="332">
          <cell r="B332" t="str">
            <v>3.2 Sep16</v>
          </cell>
        </row>
        <row r="333">
          <cell r="B333" t="str">
            <v>4.0 Mar17</v>
          </cell>
        </row>
        <row r="334">
          <cell r="B334" t="str">
            <v>5.5 Sep17</v>
          </cell>
        </row>
        <row r="335">
          <cell r="B335" t="str">
            <v>4.0 Mar18</v>
          </cell>
        </row>
        <row r="336">
          <cell r="B336" t="str">
            <v>BGB Mar19</v>
          </cell>
        </row>
        <row r="337">
          <cell r="B337" t="str">
            <v>BGB Sep19</v>
          </cell>
        </row>
        <row r="338">
          <cell r="B338" t="str">
            <v>BGB Sep20</v>
          </cell>
        </row>
        <row r="339">
          <cell r="B339" t="str">
            <v>BGB Sep21</v>
          </cell>
        </row>
        <row r="340">
          <cell r="B340" t="str">
            <v>BGB Mar22</v>
          </cell>
        </row>
        <row r="341">
          <cell r="B341" t="str">
            <v>BGB Sep22</v>
          </cell>
        </row>
        <row r="342">
          <cell r="B342" t="str">
            <v>BGB Jun23</v>
          </cell>
        </row>
        <row r="343">
          <cell r="B343" t="str">
            <v>BGB Jun24</v>
          </cell>
        </row>
        <row r="344">
          <cell r="B344" t="str">
            <v>BGB Jun25</v>
          </cell>
        </row>
        <row r="345">
          <cell r="B345" t="str">
            <v>BGB Mar26</v>
          </cell>
        </row>
        <row r="346">
          <cell r="B346" t="str">
            <v>BGB Jun26</v>
          </cell>
        </row>
        <row r="347">
          <cell r="B347" t="str">
            <v>BGB Mar28</v>
          </cell>
        </row>
        <row r="348">
          <cell r="B348" t="str">
            <v>BGB Jun31</v>
          </cell>
        </row>
        <row r="349">
          <cell r="B349" t="str">
            <v>BGB Mar32</v>
          </cell>
        </row>
        <row r="350">
          <cell r="B350" t="str">
            <v>BGB Jun34</v>
          </cell>
        </row>
        <row r="351">
          <cell r="B351" t="str">
            <v>BGB Mar35</v>
          </cell>
        </row>
        <row r="352">
          <cell r="B352" t="str">
            <v>BGB Mar41</v>
          </cell>
        </row>
        <row r="353">
          <cell r="B353" t="str">
            <v>BGB Jun45</v>
          </cell>
        </row>
        <row r="354">
          <cell r="B354" t="str">
            <v>BGB Jun47</v>
          </cell>
        </row>
        <row r="355">
          <cell r="B355" t="str">
            <v>GGB Jul17</v>
          </cell>
        </row>
        <row r="356">
          <cell r="B356" t="str">
            <v>GGB Apr19</v>
          </cell>
        </row>
        <row r="357">
          <cell r="B357" t="str">
            <v>GGB Feb23</v>
          </cell>
        </row>
        <row r="358">
          <cell r="B358" t="str">
            <v>GGB Feb24</v>
          </cell>
        </row>
        <row r="359">
          <cell r="B359" t="str">
            <v>GGB Feb25</v>
          </cell>
        </row>
        <row r="360">
          <cell r="B360" t="str">
            <v>GGB Feb26</v>
          </cell>
        </row>
        <row r="361">
          <cell r="B361" t="str">
            <v>GGB Feb27</v>
          </cell>
        </row>
        <row r="362">
          <cell r="B362" t="str">
            <v>GGB Feb28</v>
          </cell>
        </row>
        <row r="363">
          <cell r="B363" t="str">
            <v>GGB Feb29</v>
          </cell>
        </row>
        <row r="364">
          <cell r="B364" t="str">
            <v>GGB Feb30</v>
          </cell>
        </row>
        <row r="365">
          <cell r="B365" t="str">
            <v>GGB Feb31</v>
          </cell>
        </row>
        <row r="366">
          <cell r="B366" t="str">
            <v>GGB Feb32</v>
          </cell>
        </row>
        <row r="367">
          <cell r="B367" t="str">
            <v>GGB Feb33</v>
          </cell>
        </row>
        <row r="368">
          <cell r="B368" t="str">
            <v>GGB Feb34</v>
          </cell>
        </row>
        <row r="369">
          <cell r="B369" t="str">
            <v>GGB Feb35</v>
          </cell>
        </row>
        <row r="370">
          <cell r="B370" t="str">
            <v>GGB Feb36</v>
          </cell>
        </row>
        <row r="371">
          <cell r="B371" t="str">
            <v>GGB Feb37</v>
          </cell>
        </row>
        <row r="372">
          <cell r="B372" t="str">
            <v>GGB Feb38</v>
          </cell>
        </row>
        <row r="373">
          <cell r="B373" t="str">
            <v>GGB Feb39</v>
          </cell>
        </row>
        <row r="374">
          <cell r="B374" t="str">
            <v>GGB Feb40</v>
          </cell>
        </row>
        <row r="375">
          <cell r="B375" t="str">
            <v>GGB Feb41</v>
          </cell>
        </row>
        <row r="376">
          <cell r="B376" t="str">
            <v>GGB Feb42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F1" t="str">
            <v>DE</v>
          </cell>
          <cell r="J1" t="str">
            <v>IT</v>
          </cell>
          <cell r="N1" t="str">
            <v>FR</v>
          </cell>
          <cell r="R1" t="str">
            <v>ES</v>
          </cell>
          <cell r="V1" t="str">
            <v>NL</v>
          </cell>
          <cell r="Z1" t="str">
            <v>PT</v>
          </cell>
          <cell r="AD1" t="str">
            <v>AT</v>
          </cell>
          <cell r="AH1" t="str">
            <v>IE</v>
          </cell>
          <cell r="AL1" t="str">
            <v>BE</v>
          </cell>
        </row>
        <row r="2">
          <cell r="F2">
            <v>5</v>
          </cell>
          <cell r="J2">
            <v>9</v>
          </cell>
          <cell r="N2">
            <v>13</v>
          </cell>
          <cell r="R2">
            <v>17</v>
          </cell>
          <cell r="V2">
            <v>21</v>
          </cell>
          <cell r="Z2">
            <v>25</v>
          </cell>
          <cell r="AD2">
            <v>29</v>
          </cell>
          <cell r="AH2">
            <v>33</v>
          </cell>
          <cell r="AL2">
            <v>37</v>
          </cell>
        </row>
        <row r="3">
          <cell r="B3" t="str">
            <v>12.2014</v>
          </cell>
          <cell r="C3">
            <v>0</v>
          </cell>
          <cell r="D3" t="str">
            <v/>
          </cell>
          <cell r="E3" t="str">
            <v/>
          </cell>
          <cell r="G3">
            <v>0</v>
          </cell>
          <cell r="H3" t="str">
            <v/>
          </cell>
          <cell r="I3" t="str">
            <v/>
          </cell>
          <cell r="K3">
            <v>0</v>
          </cell>
          <cell r="L3" t="str">
            <v/>
          </cell>
          <cell r="M3" t="str">
            <v/>
          </cell>
          <cell r="O3">
            <v>0</v>
          </cell>
          <cell r="P3" t="str">
            <v/>
          </cell>
          <cell r="Q3" t="str">
            <v/>
          </cell>
          <cell r="S3">
            <v>0</v>
          </cell>
          <cell r="T3" t="str">
            <v/>
          </cell>
          <cell r="U3" t="str">
            <v/>
          </cell>
          <cell r="W3">
            <v>0</v>
          </cell>
          <cell r="X3" t="str">
            <v/>
          </cell>
          <cell r="Y3" t="str">
            <v/>
          </cell>
          <cell r="AA3">
            <v>0</v>
          </cell>
          <cell r="AB3" t="str">
            <v/>
          </cell>
          <cell r="AC3" t="str">
            <v/>
          </cell>
          <cell r="AE3">
            <v>0</v>
          </cell>
          <cell r="AF3" t="str">
            <v/>
          </cell>
          <cell r="AG3" t="str">
            <v/>
          </cell>
          <cell r="AI3">
            <v>0</v>
          </cell>
          <cell r="AJ3" t="str">
            <v/>
          </cell>
          <cell r="AK3" t="str">
            <v/>
          </cell>
        </row>
        <row r="4">
          <cell r="B4" t="str">
            <v>1.2015</v>
          </cell>
          <cell r="C4">
            <v>0</v>
          </cell>
          <cell r="D4" t="str">
            <v/>
          </cell>
          <cell r="E4" t="str">
            <v/>
          </cell>
          <cell r="G4">
            <v>0</v>
          </cell>
          <cell r="H4" t="str">
            <v/>
          </cell>
          <cell r="I4" t="str">
            <v/>
          </cell>
          <cell r="K4">
            <v>0</v>
          </cell>
          <cell r="L4" t="str">
            <v/>
          </cell>
          <cell r="M4" t="str">
            <v/>
          </cell>
          <cell r="O4">
            <v>0</v>
          </cell>
          <cell r="P4" t="str">
            <v/>
          </cell>
          <cell r="Q4" t="str">
            <v/>
          </cell>
          <cell r="S4">
            <v>0</v>
          </cell>
          <cell r="T4" t="str">
            <v/>
          </cell>
          <cell r="U4" t="str">
            <v/>
          </cell>
          <cell r="W4">
            <v>0</v>
          </cell>
          <cell r="X4" t="str">
            <v/>
          </cell>
          <cell r="Y4" t="str">
            <v/>
          </cell>
          <cell r="AA4">
            <v>0</v>
          </cell>
          <cell r="AB4" t="str">
            <v/>
          </cell>
          <cell r="AC4" t="str">
            <v/>
          </cell>
          <cell r="AE4">
            <v>0</v>
          </cell>
          <cell r="AF4" t="str">
            <v/>
          </cell>
          <cell r="AG4" t="str">
            <v/>
          </cell>
          <cell r="AI4">
            <v>0</v>
          </cell>
          <cell r="AJ4" t="str">
            <v/>
          </cell>
          <cell r="AK4" t="str">
            <v/>
          </cell>
        </row>
        <row r="5">
          <cell r="B5" t="str">
            <v>2.2015</v>
          </cell>
          <cell r="C5">
            <v>0</v>
          </cell>
          <cell r="D5" t="str">
            <v/>
          </cell>
          <cell r="E5" t="str">
            <v/>
          </cell>
          <cell r="G5">
            <v>0</v>
          </cell>
          <cell r="H5" t="str">
            <v/>
          </cell>
          <cell r="I5" t="str">
            <v/>
          </cell>
          <cell r="K5">
            <v>0</v>
          </cell>
          <cell r="L5" t="str">
            <v/>
          </cell>
          <cell r="M5" t="str">
            <v/>
          </cell>
          <cell r="O5">
            <v>0</v>
          </cell>
          <cell r="P5" t="str">
            <v/>
          </cell>
          <cell r="Q5" t="str">
            <v/>
          </cell>
          <cell r="S5">
            <v>0</v>
          </cell>
          <cell r="T5" t="str">
            <v/>
          </cell>
          <cell r="U5" t="str">
            <v/>
          </cell>
          <cell r="W5">
            <v>0</v>
          </cell>
          <cell r="X5" t="str">
            <v/>
          </cell>
          <cell r="Y5" t="str">
            <v/>
          </cell>
          <cell r="AA5">
            <v>0</v>
          </cell>
          <cell r="AB5" t="str">
            <v/>
          </cell>
          <cell r="AC5" t="str">
            <v/>
          </cell>
          <cell r="AE5">
            <v>0</v>
          </cell>
          <cell r="AF5" t="str">
            <v/>
          </cell>
          <cell r="AG5" t="str">
            <v/>
          </cell>
          <cell r="AI5">
            <v>0</v>
          </cell>
          <cell r="AJ5" t="str">
            <v/>
          </cell>
          <cell r="AK5" t="str">
            <v/>
          </cell>
        </row>
        <row r="6">
          <cell r="B6" t="str">
            <v>3.2015</v>
          </cell>
          <cell r="C6">
            <v>0</v>
          </cell>
          <cell r="D6" t="str">
            <v/>
          </cell>
          <cell r="E6" t="str">
            <v/>
          </cell>
          <cell r="F6" t="e">
            <v>#VALUE!</v>
          </cell>
          <cell r="G6">
            <v>0</v>
          </cell>
          <cell r="H6" t="str">
            <v/>
          </cell>
          <cell r="I6" t="str">
            <v/>
          </cell>
          <cell r="K6">
            <v>0</v>
          </cell>
          <cell r="L6" t="str">
            <v/>
          </cell>
          <cell r="M6" t="str">
            <v/>
          </cell>
          <cell r="O6">
            <v>0</v>
          </cell>
          <cell r="P6" t="str">
            <v/>
          </cell>
          <cell r="Q6" t="str">
            <v/>
          </cell>
          <cell r="S6">
            <v>0</v>
          </cell>
          <cell r="T6" t="str">
            <v/>
          </cell>
          <cell r="U6" t="str">
            <v/>
          </cell>
          <cell r="W6">
            <v>0</v>
          </cell>
          <cell r="X6" t="str">
            <v/>
          </cell>
          <cell r="Y6" t="str">
            <v/>
          </cell>
          <cell r="AA6">
            <v>0</v>
          </cell>
          <cell r="AB6" t="str">
            <v/>
          </cell>
          <cell r="AC6" t="str">
            <v/>
          </cell>
          <cell r="AE6">
            <v>0</v>
          </cell>
          <cell r="AF6" t="str">
            <v/>
          </cell>
          <cell r="AG6" t="str">
            <v/>
          </cell>
          <cell r="AI6">
            <v>0</v>
          </cell>
          <cell r="AJ6" t="str">
            <v/>
          </cell>
          <cell r="AK6" t="str">
            <v/>
          </cell>
          <cell r="AL6" t="e">
            <v>#VALUE!</v>
          </cell>
        </row>
        <row r="7">
          <cell r="B7" t="str">
            <v>4.2015</v>
          </cell>
          <cell r="C7">
            <v>0</v>
          </cell>
          <cell r="D7" t="str">
            <v/>
          </cell>
          <cell r="E7" t="str">
            <v/>
          </cell>
          <cell r="F7" t="e">
            <v>#VALUE!</v>
          </cell>
          <cell r="G7">
            <v>0</v>
          </cell>
          <cell r="H7" t="str">
            <v/>
          </cell>
          <cell r="I7" t="str">
            <v/>
          </cell>
          <cell r="J7" t="e">
            <v>#VALUE!</v>
          </cell>
          <cell r="K7">
            <v>0</v>
          </cell>
          <cell r="L7" t="str">
            <v/>
          </cell>
          <cell r="M7" t="str">
            <v/>
          </cell>
          <cell r="N7" t="e">
            <v>#VALUE!</v>
          </cell>
          <cell r="O7">
            <v>0</v>
          </cell>
          <cell r="P7" t="str">
            <v/>
          </cell>
          <cell r="Q7" t="str">
            <v/>
          </cell>
          <cell r="R7" t="e">
            <v>#VALUE!</v>
          </cell>
          <cell r="S7">
            <v>0</v>
          </cell>
          <cell r="T7" t="str">
            <v/>
          </cell>
          <cell r="U7" t="str">
            <v/>
          </cell>
          <cell r="V7" t="e">
            <v>#VALUE!</v>
          </cell>
          <cell r="W7">
            <v>0</v>
          </cell>
          <cell r="X7" t="str">
            <v/>
          </cell>
          <cell r="Y7" t="str">
            <v/>
          </cell>
          <cell r="AA7">
            <v>0</v>
          </cell>
          <cell r="AB7" t="str">
            <v/>
          </cell>
          <cell r="AC7" t="str">
            <v/>
          </cell>
          <cell r="AE7">
            <v>0</v>
          </cell>
          <cell r="AF7" t="str">
            <v/>
          </cell>
          <cell r="AG7" t="str">
            <v/>
          </cell>
          <cell r="AI7">
            <v>0</v>
          </cell>
          <cell r="AJ7" t="str">
            <v/>
          </cell>
          <cell r="AK7" t="str">
            <v/>
          </cell>
          <cell r="AL7" t="e">
            <v>#VALUE!</v>
          </cell>
        </row>
        <row r="8">
          <cell r="B8" t="str">
            <v>5.2015</v>
          </cell>
          <cell r="C8">
            <v>0</v>
          </cell>
          <cell r="D8" t="str">
            <v/>
          </cell>
          <cell r="E8" t="str">
            <v/>
          </cell>
          <cell r="F8" t="e">
            <v>#VALUE!</v>
          </cell>
          <cell r="G8">
            <v>0</v>
          </cell>
          <cell r="H8" t="str">
            <v/>
          </cell>
          <cell r="I8" t="str">
            <v/>
          </cell>
          <cell r="J8" t="e">
            <v>#VALUE!</v>
          </cell>
          <cell r="K8">
            <v>0</v>
          </cell>
          <cell r="L8" t="str">
            <v/>
          </cell>
          <cell r="M8" t="str">
            <v/>
          </cell>
          <cell r="N8" t="e">
            <v>#VALUE!</v>
          </cell>
          <cell r="O8">
            <v>0</v>
          </cell>
          <cell r="P8" t="str">
            <v/>
          </cell>
          <cell r="Q8" t="str">
            <v/>
          </cell>
          <cell r="R8" t="e">
            <v>#VALUE!</v>
          </cell>
          <cell r="S8">
            <v>0</v>
          </cell>
          <cell r="T8" t="str">
            <v/>
          </cell>
          <cell r="U8" t="str">
            <v/>
          </cell>
          <cell r="V8" t="e">
            <v>#VALUE!</v>
          </cell>
          <cell r="W8">
            <v>0</v>
          </cell>
          <cell r="X8" t="str">
            <v/>
          </cell>
          <cell r="Y8" t="str">
            <v/>
          </cell>
          <cell r="AA8">
            <v>0</v>
          </cell>
          <cell r="AB8" t="str">
            <v/>
          </cell>
          <cell r="AC8" t="str">
            <v/>
          </cell>
          <cell r="AE8">
            <v>0</v>
          </cell>
          <cell r="AF8" t="str">
            <v/>
          </cell>
          <cell r="AG8" t="str">
            <v/>
          </cell>
          <cell r="AI8">
            <v>0</v>
          </cell>
          <cell r="AJ8" t="str">
            <v/>
          </cell>
          <cell r="AK8" t="str">
            <v/>
          </cell>
          <cell r="AL8" t="e">
            <v>#VALUE!</v>
          </cell>
        </row>
        <row r="9">
          <cell r="B9" t="str">
            <v>6.2015</v>
          </cell>
          <cell r="C9">
            <v>0</v>
          </cell>
          <cell r="D9" t="str">
            <v/>
          </cell>
          <cell r="E9" t="str">
            <v/>
          </cell>
          <cell r="F9" t="e">
            <v>#VALUE!</v>
          </cell>
          <cell r="G9">
            <v>0</v>
          </cell>
          <cell r="H9" t="str">
            <v/>
          </cell>
          <cell r="I9" t="str">
            <v/>
          </cell>
          <cell r="J9" t="e">
            <v>#VALUE!</v>
          </cell>
          <cell r="K9">
            <v>0</v>
          </cell>
          <cell r="L9" t="str">
            <v/>
          </cell>
          <cell r="M9" t="str">
            <v/>
          </cell>
          <cell r="N9" t="e">
            <v>#VALUE!</v>
          </cell>
          <cell r="O9">
            <v>0</v>
          </cell>
          <cell r="P9" t="str">
            <v/>
          </cell>
          <cell r="Q9" t="str">
            <v/>
          </cell>
          <cell r="R9" t="e">
            <v>#VALUE!</v>
          </cell>
          <cell r="S9">
            <v>0</v>
          </cell>
          <cell r="T9" t="str">
            <v/>
          </cell>
          <cell r="U9" t="str">
            <v/>
          </cell>
          <cell r="V9" t="e">
            <v>#VALUE!</v>
          </cell>
          <cell r="W9">
            <v>0</v>
          </cell>
          <cell r="X9" t="str">
            <v/>
          </cell>
          <cell r="Y9" t="str">
            <v/>
          </cell>
          <cell r="AA9">
            <v>0</v>
          </cell>
          <cell r="AB9" t="str">
            <v/>
          </cell>
          <cell r="AC9" t="str">
            <v/>
          </cell>
          <cell r="AE9">
            <v>0</v>
          </cell>
          <cell r="AF9" t="str">
            <v/>
          </cell>
          <cell r="AG9" t="str">
            <v/>
          </cell>
          <cell r="AI9">
            <v>0</v>
          </cell>
          <cell r="AJ9" t="str">
            <v/>
          </cell>
          <cell r="AK9" t="str">
            <v/>
          </cell>
          <cell r="AL9" t="e">
            <v>#VALUE!</v>
          </cell>
        </row>
        <row r="10">
          <cell r="B10" t="str">
            <v>7.2015</v>
          </cell>
          <cell r="C10">
            <v>0</v>
          </cell>
          <cell r="D10" t="str">
            <v/>
          </cell>
          <cell r="E10" t="str">
            <v/>
          </cell>
          <cell r="F10" t="e">
            <v>#VALUE!</v>
          </cell>
          <cell r="G10">
            <v>0</v>
          </cell>
          <cell r="H10" t="str">
            <v/>
          </cell>
          <cell r="I10" t="str">
            <v/>
          </cell>
          <cell r="J10" t="e">
            <v>#VALUE!</v>
          </cell>
          <cell r="K10">
            <v>0</v>
          </cell>
          <cell r="L10" t="str">
            <v/>
          </cell>
          <cell r="M10" t="str">
            <v/>
          </cell>
          <cell r="N10" t="e">
            <v>#VALUE!</v>
          </cell>
          <cell r="O10">
            <v>0</v>
          </cell>
          <cell r="P10" t="str">
            <v/>
          </cell>
          <cell r="Q10" t="str">
            <v/>
          </cell>
          <cell r="R10" t="e">
            <v>#VALUE!</v>
          </cell>
          <cell r="S10">
            <v>0</v>
          </cell>
          <cell r="T10" t="str">
            <v/>
          </cell>
          <cell r="U10" t="str">
            <v/>
          </cell>
          <cell r="V10" t="e">
            <v>#VALUE!</v>
          </cell>
          <cell r="W10">
            <v>0</v>
          </cell>
          <cell r="X10" t="str">
            <v/>
          </cell>
          <cell r="Y10" t="str">
            <v/>
          </cell>
          <cell r="AA10">
            <v>0</v>
          </cell>
          <cell r="AB10" t="str">
            <v/>
          </cell>
          <cell r="AC10" t="str">
            <v/>
          </cell>
          <cell r="AD10" t="e">
            <v>#VALUE!</v>
          </cell>
          <cell r="AE10">
            <v>0</v>
          </cell>
          <cell r="AF10" t="str">
            <v/>
          </cell>
          <cell r="AG10" t="str">
            <v/>
          </cell>
          <cell r="AI10">
            <v>0</v>
          </cell>
          <cell r="AJ10" t="str">
            <v/>
          </cell>
          <cell r="AK10" t="str">
            <v/>
          </cell>
          <cell r="AL10" t="e">
            <v>#VALUE!</v>
          </cell>
        </row>
        <row r="11">
          <cell r="B11" t="str">
            <v>8.2015</v>
          </cell>
          <cell r="C11">
            <v>0</v>
          </cell>
          <cell r="D11" t="str">
            <v/>
          </cell>
          <cell r="E11" t="str">
            <v/>
          </cell>
          <cell r="F11" t="e">
            <v>#VALUE!</v>
          </cell>
          <cell r="G11">
            <v>0</v>
          </cell>
          <cell r="H11" t="str">
            <v/>
          </cell>
          <cell r="I11" t="str">
            <v/>
          </cell>
          <cell r="J11" t="e">
            <v>#VALUE!</v>
          </cell>
          <cell r="K11">
            <v>0</v>
          </cell>
          <cell r="L11" t="str">
            <v/>
          </cell>
          <cell r="M11" t="str">
            <v/>
          </cell>
          <cell r="N11" t="e">
            <v>#VALUE!</v>
          </cell>
          <cell r="O11">
            <v>0</v>
          </cell>
          <cell r="P11" t="str">
            <v/>
          </cell>
          <cell r="Q11" t="str">
            <v/>
          </cell>
          <cell r="R11" t="e">
            <v>#VALUE!</v>
          </cell>
          <cell r="S11">
            <v>0</v>
          </cell>
          <cell r="T11" t="str">
            <v/>
          </cell>
          <cell r="U11" t="str">
            <v/>
          </cell>
          <cell r="V11" t="e">
            <v>#VALUE!</v>
          </cell>
          <cell r="W11">
            <v>0</v>
          </cell>
          <cell r="X11" t="str">
            <v/>
          </cell>
          <cell r="Y11" t="str">
            <v/>
          </cell>
          <cell r="AA11">
            <v>0</v>
          </cell>
          <cell r="AB11" t="str">
            <v/>
          </cell>
          <cell r="AC11" t="str">
            <v/>
          </cell>
          <cell r="AD11" t="e">
            <v>#VALUE!</v>
          </cell>
          <cell r="AE11">
            <v>0</v>
          </cell>
          <cell r="AF11" t="str">
            <v/>
          </cell>
          <cell r="AG11" t="str">
            <v/>
          </cell>
          <cell r="AI11">
            <v>0</v>
          </cell>
          <cell r="AJ11" t="str">
            <v/>
          </cell>
          <cell r="AK11" t="str">
            <v/>
          </cell>
          <cell r="AL11" t="e">
            <v>#VALUE!</v>
          </cell>
        </row>
        <row r="12">
          <cell r="B12" t="str">
            <v>9.2015</v>
          </cell>
          <cell r="C12">
            <v>0</v>
          </cell>
          <cell r="D12" t="str">
            <v/>
          </cell>
          <cell r="E12" t="str">
            <v/>
          </cell>
          <cell r="F12" t="e">
            <v>#VALUE!</v>
          </cell>
          <cell r="G12">
            <v>0</v>
          </cell>
          <cell r="H12" t="str">
            <v/>
          </cell>
          <cell r="I12" t="str">
            <v/>
          </cell>
          <cell r="J12" t="e">
            <v>#VALUE!</v>
          </cell>
          <cell r="K12">
            <v>0</v>
          </cell>
          <cell r="L12" t="str">
            <v/>
          </cell>
          <cell r="M12" t="str">
            <v/>
          </cell>
          <cell r="N12" t="e">
            <v>#VALUE!</v>
          </cell>
          <cell r="O12">
            <v>0</v>
          </cell>
          <cell r="P12" t="str">
            <v/>
          </cell>
          <cell r="Q12" t="str">
            <v/>
          </cell>
          <cell r="R12" t="e">
            <v>#VALUE!</v>
          </cell>
          <cell r="S12">
            <v>0</v>
          </cell>
          <cell r="T12" t="str">
            <v/>
          </cell>
          <cell r="U12" t="str">
            <v/>
          </cell>
          <cell r="V12" t="e">
            <v>#VALUE!</v>
          </cell>
          <cell r="W12">
            <v>0</v>
          </cell>
          <cell r="X12" t="str">
            <v/>
          </cell>
          <cell r="Y12" t="str">
            <v/>
          </cell>
          <cell r="AA12">
            <v>0</v>
          </cell>
          <cell r="AB12" t="str">
            <v/>
          </cell>
          <cell r="AC12" t="str">
            <v/>
          </cell>
          <cell r="AD12" t="e">
            <v>#VALUE!</v>
          </cell>
          <cell r="AE12">
            <v>0</v>
          </cell>
          <cell r="AF12" t="str">
            <v/>
          </cell>
          <cell r="AG12" t="str">
            <v/>
          </cell>
          <cell r="AI12">
            <v>0</v>
          </cell>
          <cell r="AJ12" t="str">
            <v/>
          </cell>
          <cell r="AK12" t="str">
            <v/>
          </cell>
          <cell r="AL12" t="e">
            <v>#VALUE!</v>
          </cell>
        </row>
        <row r="13">
          <cell r="B13" t="str">
            <v>10.2015</v>
          </cell>
          <cell r="C13">
            <v>0</v>
          </cell>
          <cell r="D13" t="str">
            <v/>
          </cell>
          <cell r="E13" t="str">
            <v/>
          </cell>
          <cell r="F13" t="e">
            <v>#VALUE!</v>
          </cell>
          <cell r="G13">
            <v>0</v>
          </cell>
          <cell r="H13" t="str">
            <v/>
          </cell>
          <cell r="I13" t="str">
            <v/>
          </cell>
          <cell r="J13" t="e">
            <v>#VALUE!</v>
          </cell>
          <cell r="K13">
            <v>0</v>
          </cell>
          <cell r="L13" t="str">
            <v/>
          </cell>
          <cell r="M13" t="str">
            <v/>
          </cell>
          <cell r="N13" t="e">
            <v>#VALUE!</v>
          </cell>
          <cell r="O13">
            <v>0</v>
          </cell>
          <cell r="P13" t="str">
            <v/>
          </cell>
          <cell r="Q13" t="str">
            <v/>
          </cell>
          <cell r="R13" t="e">
            <v>#VALUE!</v>
          </cell>
          <cell r="S13">
            <v>0</v>
          </cell>
          <cell r="T13" t="str">
            <v/>
          </cell>
          <cell r="U13" t="str">
            <v/>
          </cell>
          <cell r="V13" t="e">
            <v>#VALUE!</v>
          </cell>
          <cell r="W13">
            <v>0</v>
          </cell>
          <cell r="X13" t="str">
            <v/>
          </cell>
          <cell r="Y13" t="str">
            <v/>
          </cell>
          <cell r="Z13" t="e">
            <v>#VALUE!</v>
          </cell>
          <cell r="AA13">
            <v>0</v>
          </cell>
          <cell r="AB13" t="str">
            <v/>
          </cell>
          <cell r="AC13" t="str">
            <v/>
          </cell>
          <cell r="AD13" t="e">
            <v>#VALUE!</v>
          </cell>
          <cell r="AE13">
            <v>0</v>
          </cell>
          <cell r="AF13" t="str">
            <v/>
          </cell>
          <cell r="AG13" t="str">
            <v/>
          </cell>
          <cell r="AI13">
            <v>0</v>
          </cell>
          <cell r="AJ13" t="str">
            <v/>
          </cell>
          <cell r="AK13" t="str">
            <v/>
          </cell>
          <cell r="AL13" t="e">
            <v>#VALUE!</v>
          </cell>
        </row>
        <row r="14">
          <cell r="B14" t="str">
            <v>11.2015</v>
          </cell>
          <cell r="C14">
            <v>0</v>
          </cell>
          <cell r="D14" t="str">
            <v/>
          </cell>
          <cell r="E14" t="str">
            <v/>
          </cell>
          <cell r="F14" t="e">
            <v>#VALUE!</v>
          </cell>
          <cell r="G14">
            <v>0</v>
          </cell>
          <cell r="H14" t="str">
            <v/>
          </cell>
          <cell r="I14" t="str">
            <v/>
          </cell>
          <cell r="J14" t="e">
            <v>#VALUE!</v>
          </cell>
          <cell r="K14">
            <v>0</v>
          </cell>
          <cell r="L14" t="str">
            <v/>
          </cell>
          <cell r="M14" t="str">
            <v/>
          </cell>
          <cell r="N14" t="e">
            <v>#VALUE!</v>
          </cell>
          <cell r="O14">
            <v>0</v>
          </cell>
          <cell r="P14" t="str">
            <v/>
          </cell>
          <cell r="Q14" t="str">
            <v/>
          </cell>
          <cell r="R14" t="e">
            <v>#VALUE!</v>
          </cell>
          <cell r="S14">
            <v>0</v>
          </cell>
          <cell r="T14" t="str">
            <v/>
          </cell>
          <cell r="U14" t="str">
            <v/>
          </cell>
          <cell r="V14" t="e">
            <v>#VALUE!</v>
          </cell>
          <cell r="W14">
            <v>0</v>
          </cell>
          <cell r="X14" t="str">
            <v/>
          </cell>
          <cell r="Y14" t="str">
            <v/>
          </cell>
          <cell r="Z14" t="e">
            <v>#VALUE!</v>
          </cell>
          <cell r="AA14">
            <v>0</v>
          </cell>
          <cell r="AB14" t="str">
            <v/>
          </cell>
          <cell r="AC14" t="str">
            <v/>
          </cell>
          <cell r="AD14" t="e">
            <v>#VALUE!</v>
          </cell>
          <cell r="AE14">
            <v>0</v>
          </cell>
          <cell r="AF14" t="str">
            <v/>
          </cell>
          <cell r="AG14" t="str">
            <v/>
          </cell>
          <cell r="AI14">
            <v>0</v>
          </cell>
          <cell r="AJ14" t="str">
            <v/>
          </cell>
          <cell r="AK14" t="str">
            <v/>
          </cell>
          <cell r="AL14" t="e">
            <v>#VALUE!</v>
          </cell>
        </row>
        <row r="15">
          <cell r="B15" t="str">
            <v>12.2015</v>
          </cell>
          <cell r="C15">
            <v>0</v>
          </cell>
          <cell r="D15" t="str">
            <v/>
          </cell>
          <cell r="E15" t="str">
            <v/>
          </cell>
          <cell r="F15" t="e">
            <v>#VALUE!</v>
          </cell>
          <cell r="G15">
            <v>0</v>
          </cell>
          <cell r="H15" t="str">
            <v/>
          </cell>
          <cell r="I15" t="str">
            <v/>
          </cell>
          <cell r="J15" t="e">
            <v>#VALUE!</v>
          </cell>
          <cell r="K15">
            <v>0</v>
          </cell>
          <cell r="L15" t="str">
            <v/>
          </cell>
          <cell r="M15" t="str">
            <v/>
          </cell>
          <cell r="N15" t="e">
            <v>#VALUE!</v>
          </cell>
          <cell r="O15">
            <v>0</v>
          </cell>
          <cell r="P15" t="str">
            <v/>
          </cell>
          <cell r="Q15" t="str">
            <v/>
          </cell>
          <cell r="R15" t="e">
            <v>#VALUE!</v>
          </cell>
          <cell r="S15">
            <v>0</v>
          </cell>
          <cell r="T15" t="str">
            <v/>
          </cell>
          <cell r="U15" t="str">
            <v/>
          </cell>
          <cell r="V15" t="e">
            <v>#VALUE!</v>
          </cell>
          <cell r="W15">
            <v>0</v>
          </cell>
          <cell r="X15" t="str">
            <v/>
          </cell>
          <cell r="Y15" t="str">
            <v/>
          </cell>
          <cell r="Z15" t="e">
            <v>#VALUE!</v>
          </cell>
          <cell r="AA15">
            <v>0</v>
          </cell>
          <cell r="AB15" t="str">
            <v/>
          </cell>
          <cell r="AC15" t="str">
            <v/>
          </cell>
          <cell r="AD15" t="e">
            <v>#VALUE!</v>
          </cell>
          <cell r="AE15">
            <v>0</v>
          </cell>
          <cell r="AF15" t="str">
            <v/>
          </cell>
          <cell r="AG15" t="str">
            <v/>
          </cell>
          <cell r="AI15">
            <v>0</v>
          </cell>
          <cell r="AJ15" t="str">
            <v/>
          </cell>
          <cell r="AK15" t="str">
            <v/>
          </cell>
          <cell r="AL15" t="e">
            <v>#VALUE!</v>
          </cell>
        </row>
        <row r="16">
          <cell r="B16" t="str">
            <v>1.2016</v>
          </cell>
          <cell r="C16">
            <v>0</v>
          </cell>
          <cell r="D16" t="str">
            <v/>
          </cell>
          <cell r="E16" t="str">
            <v/>
          </cell>
          <cell r="F16" t="e">
            <v>#VALUE!</v>
          </cell>
          <cell r="G16">
            <v>0</v>
          </cell>
          <cell r="H16" t="str">
            <v/>
          </cell>
          <cell r="I16" t="str">
            <v/>
          </cell>
          <cell r="J16" t="e">
            <v>#VALUE!</v>
          </cell>
          <cell r="K16">
            <v>0</v>
          </cell>
          <cell r="L16" t="str">
            <v/>
          </cell>
          <cell r="M16" t="str">
            <v/>
          </cell>
          <cell r="N16" t="e">
            <v>#VALUE!</v>
          </cell>
          <cell r="O16">
            <v>0</v>
          </cell>
          <cell r="P16" t="str">
            <v/>
          </cell>
          <cell r="Q16" t="str">
            <v/>
          </cell>
          <cell r="R16" t="e">
            <v>#VALUE!</v>
          </cell>
          <cell r="S16">
            <v>0</v>
          </cell>
          <cell r="T16" t="str">
            <v/>
          </cell>
          <cell r="U16" t="str">
            <v/>
          </cell>
          <cell r="V16" t="e">
            <v>#VALUE!</v>
          </cell>
          <cell r="W16">
            <v>0</v>
          </cell>
          <cell r="X16" t="str">
            <v/>
          </cell>
          <cell r="Y16" t="str">
            <v/>
          </cell>
          <cell r="Z16" t="e">
            <v>#VALUE!</v>
          </cell>
          <cell r="AA16">
            <v>0</v>
          </cell>
          <cell r="AB16" t="str">
            <v/>
          </cell>
          <cell r="AC16" t="str">
            <v/>
          </cell>
          <cell r="AD16" t="e">
            <v>#VALUE!</v>
          </cell>
          <cell r="AE16">
            <v>0</v>
          </cell>
          <cell r="AF16" t="str">
            <v/>
          </cell>
          <cell r="AG16" t="str">
            <v/>
          </cell>
          <cell r="AI16">
            <v>0</v>
          </cell>
          <cell r="AJ16" t="str">
            <v/>
          </cell>
          <cell r="AK16" t="str">
            <v/>
          </cell>
          <cell r="AL16" t="e">
            <v>#VALUE!</v>
          </cell>
        </row>
        <row r="17">
          <cell r="B17" t="str">
            <v>2.2016</v>
          </cell>
          <cell r="C17">
            <v>0</v>
          </cell>
          <cell r="D17" t="str">
            <v/>
          </cell>
          <cell r="E17" t="str">
            <v/>
          </cell>
          <cell r="F17" t="e">
            <v>#VALUE!</v>
          </cell>
          <cell r="G17">
            <v>0</v>
          </cell>
          <cell r="H17" t="str">
            <v/>
          </cell>
          <cell r="I17" t="str">
            <v/>
          </cell>
          <cell r="J17" t="e">
            <v>#VALUE!</v>
          </cell>
          <cell r="K17">
            <v>0</v>
          </cell>
          <cell r="L17" t="str">
            <v/>
          </cell>
          <cell r="M17" t="str">
            <v/>
          </cell>
          <cell r="N17" t="e">
            <v>#VALUE!</v>
          </cell>
          <cell r="O17">
            <v>0</v>
          </cell>
          <cell r="P17" t="str">
            <v/>
          </cell>
          <cell r="Q17" t="str">
            <v/>
          </cell>
          <cell r="R17" t="e">
            <v>#VALUE!</v>
          </cell>
          <cell r="S17">
            <v>0</v>
          </cell>
          <cell r="T17" t="str">
            <v/>
          </cell>
          <cell r="U17" t="str">
            <v/>
          </cell>
          <cell r="V17" t="e">
            <v>#VALUE!</v>
          </cell>
          <cell r="W17">
            <v>0</v>
          </cell>
          <cell r="X17" t="str">
            <v/>
          </cell>
          <cell r="Y17" t="str">
            <v/>
          </cell>
          <cell r="Z17" t="e">
            <v>#VALUE!</v>
          </cell>
          <cell r="AA17">
            <v>0</v>
          </cell>
          <cell r="AB17" t="str">
            <v/>
          </cell>
          <cell r="AC17" t="str">
            <v/>
          </cell>
          <cell r="AD17" t="e">
            <v>#VALUE!</v>
          </cell>
          <cell r="AE17">
            <v>0</v>
          </cell>
          <cell r="AF17" t="str">
            <v/>
          </cell>
          <cell r="AG17" t="str">
            <v/>
          </cell>
          <cell r="AI17">
            <v>0</v>
          </cell>
          <cell r="AJ17" t="str">
            <v/>
          </cell>
          <cell r="AK17" t="str">
            <v/>
          </cell>
          <cell r="AL17" t="e">
            <v>#VALUE!</v>
          </cell>
        </row>
        <row r="18">
          <cell r="B18" t="str">
            <v>3.2016</v>
          </cell>
          <cell r="C18">
            <v>0</v>
          </cell>
          <cell r="D18" t="str">
            <v/>
          </cell>
          <cell r="E18" t="str">
            <v/>
          </cell>
          <cell r="F18" t="e">
            <v>#VALUE!</v>
          </cell>
          <cell r="G18">
            <v>0</v>
          </cell>
          <cell r="H18" t="str">
            <v/>
          </cell>
          <cell r="I18" t="str">
            <v/>
          </cell>
          <cell r="J18" t="e">
            <v>#VALUE!</v>
          </cell>
          <cell r="K18">
            <v>0</v>
          </cell>
          <cell r="L18" t="str">
            <v/>
          </cell>
          <cell r="M18" t="str">
            <v/>
          </cell>
          <cell r="N18" t="e">
            <v>#VALUE!</v>
          </cell>
          <cell r="O18">
            <v>0</v>
          </cell>
          <cell r="P18" t="str">
            <v/>
          </cell>
          <cell r="Q18" t="str">
            <v/>
          </cell>
          <cell r="R18" t="e">
            <v>#VALUE!</v>
          </cell>
          <cell r="S18">
            <v>0</v>
          </cell>
          <cell r="T18" t="str">
            <v/>
          </cell>
          <cell r="U18" t="str">
            <v/>
          </cell>
          <cell r="V18" t="e">
            <v>#VALUE!</v>
          </cell>
          <cell r="W18">
            <v>0</v>
          </cell>
          <cell r="X18" t="str">
            <v/>
          </cell>
          <cell r="Y18" t="str">
            <v/>
          </cell>
          <cell r="Z18" t="e">
            <v>#VALUE!</v>
          </cell>
          <cell r="AA18">
            <v>0</v>
          </cell>
          <cell r="AB18" t="str">
            <v/>
          </cell>
          <cell r="AC18" t="str">
            <v/>
          </cell>
          <cell r="AD18" t="e">
            <v>#VALUE!</v>
          </cell>
          <cell r="AE18">
            <v>0</v>
          </cell>
          <cell r="AF18" t="str">
            <v/>
          </cell>
          <cell r="AG18" t="str">
            <v/>
          </cell>
          <cell r="AI18">
            <v>0</v>
          </cell>
          <cell r="AJ18" t="str">
            <v/>
          </cell>
          <cell r="AK18" t="str">
            <v/>
          </cell>
          <cell r="AL18" t="e">
            <v>#VALUE!</v>
          </cell>
        </row>
        <row r="19">
          <cell r="B19" t="str">
            <v>4.2016</v>
          </cell>
          <cell r="C19">
            <v>0</v>
          </cell>
          <cell r="D19" t="str">
            <v/>
          </cell>
          <cell r="E19" t="str">
            <v/>
          </cell>
          <cell r="F19" t="e">
            <v>#VALUE!</v>
          </cell>
          <cell r="G19">
            <v>0</v>
          </cell>
          <cell r="H19" t="str">
            <v/>
          </cell>
          <cell r="I19" t="str">
            <v/>
          </cell>
          <cell r="J19" t="e">
            <v>#VALUE!</v>
          </cell>
          <cell r="K19">
            <v>0</v>
          </cell>
          <cell r="L19" t="str">
            <v/>
          </cell>
          <cell r="M19" t="str">
            <v/>
          </cell>
          <cell r="N19" t="e">
            <v>#VALUE!</v>
          </cell>
          <cell r="O19">
            <v>0</v>
          </cell>
          <cell r="P19" t="str">
            <v/>
          </cell>
          <cell r="Q19" t="str">
            <v/>
          </cell>
          <cell r="R19" t="e">
            <v>#VALUE!</v>
          </cell>
          <cell r="S19">
            <v>0</v>
          </cell>
          <cell r="T19" t="str">
            <v/>
          </cell>
          <cell r="U19" t="str">
            <v/>
          </cell>
          <cell r="V19" t="e">
            <v>#VALUE!</v>
          </cell>
          <cell r="W19">
            <v>0</v>
          </cell>
          <cell r="X19" t="str">
            <v/>
          </cell>
          <cell r="Y19" t="str">
            <v/>
          </cell>
          <cell r="Z19" t="e">
            <v>#VALUE!</v>
          </cell>
          <cell r="AA19">
            <v>0</v>
          </cell>
          <cell r="AB19" t="str">
            <v/>
          </cell>
          <cell r="AC19" t="str">
            <v/>
          </cell>
          <cell r="AD19" t="e">
            <v>#VALUE!</v>
          </cell>
          <cell r="AE19">
            <v>0</v>
          </cell>
          <cell r="AF19" t="str">
            <v/>
          </cell>
          <cell r="AG19" t="str">
            <v/>
          </cell>
          <cell r="AH19" t="e">
            <v>#VALUE!</v>
          </cell>
          <cell r="AI19">
            <v>0</v>
          </cell>
          <cell r="AJ19" t="str">
            <v/>
          </cell>
          <cell r="AK19" t="str">
            <v/>
          </cell>
          <cell r="AL19" t="e">
            <v>#VALUE!</v>
          </cell>
        </row>
        <row r="20">
          <cell r="B20" t="str">
            <v>5.2016</v>
          </cell>
          <cell r="C20">
            <v>0</v>
          </cell>
          <cell r="D20" t="str">
            <v/>
          </cell>
          <cell r="E20" t="str">
            <v/>
          </cell>
          <cell r="F20" t="e">
            <v>#VALUE!</v>
          </cell>
          <cell r="G20">
            <v>1</v>
          </cell>
          <cell r="H20">
            <v>20</v>
          </cell>
          <cell r="I20">
            <v>5.200213036025497</v>
          </cell>
          <cell r="J20">
            <v>5.200213036025497</v>
          </cell>
          <cell r="K20">
            <v>0</v>
          </cell>
          <cell r="L20" t="str">
            <v/>
          </cell>
          <cell r="M20" t="str">
            <v/>
          </cell>
          <cell r="N20" t="e">
            <v>#VALUE!</v>
          </cell>
          <cell r="O20">
            <v>0</v>
          </cell>
          <cell r="P20" t="str">
            <v/>
          </cell>
          <cell r="Q20" t="str">
            <v/>
          </cell>
          <cell r="R20" t="e">
            <v>#VALUE!</v>
          </cell>
          <cell r="S20">
            <v>0</v>
          </cell>
          <cell r="T20" t="str">
            <v/>
          </cell>
          <cell r="U20" t="str">
            <v/>
          </cell>
          <cell r="V20" t="e">
            <v>#VALUE!</v>
          </cell>
          <cell r="W20">
            <v>0</v>
          </cell>
          <cell r="X20" t="str">
            <v/>
          </cell>
          <cell r="Y20" t="str">
            <v/>
          </cell>
          <cell r="Z20" t="e">
            <v>#VALUE!</v>
          </cell>
          <cell r="AA20">
            <v>0</v>
          </cell>
          <cell r="AB20" t="str">
            <v/>
          </cell>
          <cell r="AC20" t="str">
            <v/>
          </cell>
          <cell r="AD20" t="e">
            <v>#VALUE!</v>
          </cell>
          <cell r="AE20">
            <v>0</v>
          </cell>
          <cell r="AF20" t="str">
            <v/>
          </cell>
          <cell r="AG20" t="str">
            <v/>
          </cell>
          <cell r="AH20" t="e">
            <v>#VALUE!</v>
          </cell>
          <cell r="AI20">
            <v>0</v>
          </cell>
          <cell r="AJ20" t="str">
            <v/>
          </cell>
          <cell r="AK20" t="str">
            <v/>
          </cell>
          <cell r="AL20" t="e">
            <v>#VALUE!</v>
          </cell>
        </row>
        <row r="21">
          <cell r="B21" t="str">
            <v>6.2016</v>
          </cell>
          <cell r="C21">
            <v>1</v>
          </cell>
          <cell r="D21">
            <v>21</v>
          </cell>
          <cell r="E21">
            <v>-24.806232929688925</v>
          </cell>
          <cell r="F21">
            <v>-24.806232929688925</v>
          </cell>
          <cell r="G21">
            <v>2</v>
          </cell>
          <cell r="H21">
            <v>21</v>
          </cell>
          <cell r="I21">
            <v>4.0000000000175504</v>
          </cell>
          <cell r="J21">
            <v>4.0000000000175504</v>
          </cell>
          <cell r="K21">
            <v>0</v>
          </cell>
          <cell r="L21" t="str">
            <v/>
          </cell>
          <cell r="M21" t="str">
            <v/>
          </cell>
          <cell r="N21" t="e">
            <v>#VALUE!</v>
          </cell>
          <cell r="O21">
            <v>0</v>
          </cell>
          <cell r="P21" t="str">
            <v/>
          </cell>
          <cell r="Q21" t="str">
            <v/>
          </cell>
          <cell r="R21" t="e">
            <v>#VALUE!</v>
          </cell>
          <cell r="S21">
            <v>0</v>
          </cell>
          <cell r="T21" t="str">
            <v/>
          </cell>
          <cell r="U21" t="str">
            <v/>
          </cell>
          <cell r="V21" t="e">
            <v>#VALUE!</v>
          </cell>
          <cell r="W21">
            <v>0</v>
          </cell>
          <cell r="X21" t="str">
            <v/>
          </cell>
          <cell r="Y21" t="str">
            <v/>
          </cell>
          <cell r="Z21" t="e">
            <v>#VALUE!</v>
          </cell>
          <cell r="AA21">
            <v>0</v>
          </cell>
          <cell r="AB21" t="str">
            <v/>
          </cell>
          <cell r="AC21" t="str">
            <v/>
          </cell>
          <cell r="AD21" t="e">
            <v>#VALUE!</v>
          </cell>
          <cell r="AE21">
            <v>0</v>
          </cell>
          <cell r="AF21" t="str">
            <v/>
          </cell>
          <cell r="AG21" t="str">
            <v/>
          </cell>
          <cell r="AH21" t="e">
            <v>#VALUE!</v>
          </cell>
          <cell r="AI21">
            <v>0</v>
          </cell>
          <cell r="AJ21" t="str">
            <v/>
          </cell>
          <cell r="AK21" t="str">
            <v/>
          </cell>
          <cell r="AL21" t="e">
            <v>#VALUE!</v>
          </cell>
        </row>
        <row r="22">
          <cell r="B22" t="str">
            <v>7.2016</v>
          </cell>
          <cell r="C22">
            <v>2</v>
          </cell>
          <cell r="D22">
            <v>22</v>
          </cell>
          <cell r="E22">
            <v>-22.983785718238192</v>
          </cell>
          <cell r="F22">
            <v>-22.983785718238192</v>
          </cell>
          <cell r="G22">
            <v>3</v>
          </cell>
          <cell r="H22">
            <v>22</v>
          </cell>
          <cell r="I22">
            <v>0.85312500000673253</v>
          </cell>
          <cell r="J22">
            <v>0.85312500000673253</v>
          </cell>
          <cell r="K22">
            <v>1</v>
          </cell>
          <cell r="L22">
            <v>22</v>
          </cell>
          <cell r="M22">
            <v>-24.964883728239386</v>
          </cell>
          <cell r="N22">
            <v>-24.964883728239386</v>
          </cell>
          <cell r="O22">
            <v>1</v>
          </cell>
          <cell r="P22">
            <v>22</v>
          </cell>
          <cell r="Q22">
            <v>-12.34747480598698</v>
          </cell>
          <cell r="R22">
            <v>-12.34747480598698</v>
          </cell>
          <cell r="S22">
            <v>1</v>
          </cell>
          <cell r="T22">
            <v>22</v>
          </cell>
          <cell r="U22">
            <v>-25.799541737495336</v>
          </cell>
          <cell r="V22">
            <v>-25.799541737495336</v>
          </cell>
          <cell r="W22">
            <v>0</v>
          </cell>
          <cell r="X22" t="str">
            <v/>
          </cell>
          <cell r="Y22" t="str">
            <v/>
          </cell>
          <cell r="Z22" t="e">
            <v>#VALUE!</v>
          </cell>
          <cell r="AA22">
            <v>0</v>
          </cell>
          <cell r="AB22" t="str">
            <v/>
          </cell>
          <cell r="AC22" t="str">
            <v/>
          </cell>
          <cell r="AD22" t="e">
            <v>#VALUE!</v>
          </cell>
          <cell r="AE22">
            <v>0</v>
          </cell>
          <cell r="AF22" t="str">
            <v/>
          </cell>
          <cell r="AG22" t="str">
            <v/>
          </cell>
          <cell r="AH22" t="e">
            <v>#VALUE!</v>
          </cell>
          <cell r="AI22">
            <v>0</v>
          </cell>
          <cell r="AJ22" t="str">
            <v/>
          </cell>
          <cell r="AK22" t="str">
            <v/>
          </cell>
          <cell r="AL22" t="e">
            <v>#VALUE!</v>
          </cell>
        </row>
        <row r="23">
          <cell r="B23" t="str">
            <v>8.2016</v>
          </cell>
          <cell r="C23">
            <v>2</v>
          </cell>
          <cell r="D23" t="str">
            <v/>
          </cell>
          <cell r="E23" t="str">
            <v/>
          </cell>
          <cell r="F23">
            <v>-28.330101325514292</v>
          </cell>
          <cell r="G23">
            <v>4</v>
          </cell>
          <cell r="H23">
            <v>23</v>
          </cell>
          <cell r="I23">
            <v>-4.5257153353697399</v>
          </cell>
          <cell r="J23">
            <v>-4.5257153353697399</v>
          </cell>
          <cell r="K23">
            <v>1</v>
          </cell>
          <cell r="L23" t="str">
            <v/>
          </cell>
          <cell r="M23" t="str">
            <v/>
          </cell>
          <cell r="N23">
            <v>-29.483246487814075</v>
          </cell>
          <cell r="O23">
            <v>1</v>
          </cell>
          <cell r="P23" t="str">
            <v/>
          </cell>
          <cell r="Q23" t="str">
            <v/>
          </cell>
          <cell r="R23">
            <v>-12.18963565735327</v>
          </cell>
          <cell r="S23">
            <v>1</v>
          </cell>
          <cell r="T23" t="str">
            <v/>
          </cell>
          <cell r="U23" t="str">
            <v/>
          </cell>
          <cell r="V23">
            <v>-26.502699171157602</v>
          </cell>
          <cell r="W23">
            <v>0</v>
          </cell>
          <cell r="X23" t="str">
            <v/>
          </cell>
          <cell r="Y23" t="str">
            <v/>
          </cell>
          <cell r="Z23" t="e">
            <v>#VALUE!</v>
          </cell>
          <cell r="AA23">
            <v>0</v>
          </cell>
          <cell r="AB23" t="str">
            <v/>
          </cell>
          <cell r="AC23" t="str">
            <v/>
          </cell>
          <cell r="AD23" t="e">
            <v>#VALUE!</v>
          </cell>
          <cell r="AE23">
            <v>0</v>
          </cell>
          <cell r="AF23" t="str">
            <v/>
          </cell>
          <cell r="AG23" t="str">
            <v/>
          </cell>
          <cell r="AH23" t="e">
            <v>#VALUE!</v>
          </cell>
          <cell r="AI23">
            <v>0</v>
          </cell>
          <cell r="AJ23" t="str">
            <v/>
          </cell>
          <cell r="AK23" t="str">
            <v/>
          </cell>
          <cell r="AL23" t="e">
            <v>#VALUE!</v>
          </cell>
        </row>
        <row r="24">
          <cell r="B24" t="str">
            <v>9.2016</v>
          </cell>
          <cell r="C24">
            <v>3</v>
          </cell>
          <cell r="D24">
            <v>24</v>
          </cell>
          <cell r="E24">
            <v>-33.676416932790396</v>
          </cell>
          <cell r="F24">
            <v>-33.676416932790396</v>
          </cell>
          <cell r="G24">
            <v>5</v>
          </cell>
          <cell r="H24">
            <v>24</v>
          </cell>
          <cell r="I24">
            <v>-6.5919354835818735</v>
          </cell>
          <cell r="J24">
            <v>-6.5919354835818735</v>
          </cell>
          <cell r="K24">
            <v>1</v>
          </cell>
          <cell r="L24" t="str">
            <v/>
          </cell>
          <cell r="M24" t="str">
            <v/>
          </cell>
          <cell r="N24">
            <v>-34.001609247388764</v>
          </cell>
          <cell r="O24">
            <v>1</v>
          </cell>
          <cell r="P24" t="str">
            <v/>
          </cell>
          <cell r="Q24" t="str">
            <v/>
          </cell>
          <cell r="R24">
            <v>-12.031796508719559</v>
          </cell>
          <cell r="S24">
            <v>1</v>
          </cell>
          <cell r="T24" t="str">
            <v/>
          </cell>
          <cell r="U24" t="str">
            <v/>
          </cell>
          <cell r="V24">
            <v>-27.205856604819868</v>
          </cell>
          <cell r="W24">
            <v>0</v>
          </cell>
          <cell r="X24" t="str">
            <v/>
          </cell>
          <cell r="Y24" t="str">
            <v/>
          </cell>
          <cell r="Z24" t="e">
            <v>#VALUE!</v>
          </cell>
          <cell r="AA24">
            <v>1</v>
          </cell>
          <cell r="AB24">
            <v>24</v>
          </cell>
          <cell r="AC24">
            <v>-28.5582480630563</v>
          </cell>
          <cell r="AD24">
            <v>-28.5582480630563</v>
          </cell>
          <cell r="AE24">
            <v>0</v>
          </cell>
          <cell r="AF24" t="str">
            <v/>
          </cell>
          <cell r="AG24" t="str">
            <v/>
          </cell>
          <cell r="AH24" t="e">
            <v>#VALUE!</v>
          </cell>
          <cell r="AI24">
            <v>1</v>
          </cell>
          <cell r="AJ24">
            <v>24</v>
          </cell>
          <cell r="AK24">
            <v>-31.802712346057731</v>
          </cell>
          <cell r="AL24">
            <v>-31.802712346057731</v>
          </cell>
        </row>
        <row r="25">
          <cell r="B25" t="str">
            <v>10.2016</v>
          </cell>
          <cell r="C25">
            <v>4</v>
          </cell>
          <cell r="D25">
            <v>25</v>
          </cell>
          <cell r="E25">
            <v>-37.062658125226847</v>
          </cell>
          <cell r="F25">
            <v>-37.062658125226847</v>
          </cell>
          <cell r="G25">
            <v>6</v>
          </cell>
          <cell r="H25">
            <v>25</v>
          </cell>
          <cell r="I25">
            <v>-11.768831168828935</v>
          </cell>
          <cell r="J25">
            <v>-11.768831168828935</v>
          </cell>
          <cell r="K25">
            <v>2</v>
          </cell>
          <cell r="L25">
            <v>25</v>
          </cell>
          <cell r="M25">
            <v>-38.519972006963457</v>
          </cell>
          <cell r="N25">
            <v>-38.519972006963457</v>
          </cell>
          <cell r="O25">
            <v>2</v>
          </cell>
          <cell r="P25">
            <v>25</v>
          </cell>
          <cell r="Q25">
            <v>-11.873957360085846</v>
          </cell>
          <cell r="R25">
            <v>-11.873957360085846</v>
          </cell>
          <cell r="S25">
            <v>1</v>
          </cell>
          <cell r="T25" t="str">
            <v/>
          </cell>
          <cell r="U25" t="str">
            <v/>
          </cell>
          <cell r="V25">
            <v>-27.909014038482134</v>
          </cell>
          <cell r="W25">
            <v>1</v>
          </cell>
          <cell r="X25">
            <v>25</v>
          </cell>
          <cell r="Y25">
            <v>-22.577844227074525</v>
          </cell>
          <cell r="Z25">
            <v>-22.577844227074525</v>
          </cell>
          <cell r="AA25">
            <v>1</v>
          </cell>
          <cell r="AB25" t="str">
            <v/>
          </cell>
          <cell r="AC25" t="str">
            <v/>
          </cell>
          <cell r="AD25">
            <v>-28.387688560593368</v>
          </cell>
          <cell r="AE25">
            <v>0</v>
          </cell>
          <cell r="AF25" t="str">
            <v/>
          </cell>
          <cell r="AG25" t="str">
            <v/>
          </cell>
          <cell r="AH25" t="e">
            <v>#VALUE!</v>
          </cell>
          <cell r="AI25">
            <v>1</v>
          </cell>
          <cell r="AJ25" t="str">
            <v/>
          </cell>
          <cell r="AK25" t="str">
            <v/>
          </cell>
          <cell r="AL25">
            <v>-31.756485990773754</v>
          </cell>
        </row>
        <row r="26">
          <cell r="B26" t="str">
            <v>11.2016</v>
          </cell>
          <cell r="C26">
            <v>4</v>
          </cell>
          <cell r="D26" t="str">
            <v/>
          </cell>
          <cell r="E26" t="str">
            <v/>
          </cell>
          <cell r="F26">
            <v>-38.89183528625864</v>
          </cell>
          <cell r="G26">
            <v>7</v>
          </cell>
          <cell r="H26">
            <v>26</v>
          </cell>
          <cell r="I26">
            <v>-10.370505689724352</v>
          </cell>
          <cell r="J26">
            <v>-10.370505689724352</v>
          </cell>
          <cell r="K26">
            <v>3</v>
          </cell>
          <cell r="L26">
            <v>26</v>
          </cell>
          <cell r="M26">
            <v>-37.288463190072711</v>
          </cell>
          <cell r="N26">
            <v>-37.288463190072711</v>
          </cell>
          <cell r="O26">
            <v>2</v>
          </cell>
          <cell r="P26" t="str">
            <v/>
          </cell>
          <cell r="Q26" t="str">
            <v/>
          </cell>
          <cell r="R26">
            <v>-11.738872409084696</v>
          </cell>
          <cell r="S26">
            <v>1</v>
          </cell>
          <cell r="T26" t="str">
            <v/>
          </cell>
          <cell r="U26" t="str">
            <v/>
          </cell>
          <cell r="V26">
            <v>-28.6121714721444</v>
          </cell>
          <cell r="W26">
            <v>1</v>
          </cell>
          <cell r="X26" t="str">
            <v/>
          </cell>
          <cell r="Y26" t="str">
            <v/>
          </cell>
          <cell r="Z26">
            <v>-16.173154422844892</v>
          </cell>
          <cell r="AA26">
            <v>1</v>
          </cell>
          <cell r="AB26" t="str">
            <v/>
          </cell>
          <cell r="AC26" t="str">
            <v/>
          </cell>
          <cell r="AD26">
            <v>-28.217129058130435</v>
          </cell>
          <cell r="AE26">
            <v>0</v>
          </cell>
          <cell r="AF26" t="str">
            <v/>
          </cell>
          <cell r="AG26" t="str">
            <v/>
          </cell>
          <cell r="AH26" t="e">
            <v>#VALUE!</v>
          </cell>
          <cell r="AI26">
            <v>1</v>
          </cell>
          <cell r="AJ26" t="str">
            <v/>
          </cell>
          <cell r="AK26" t="str">
            <v/>
          </cell>
          <cell r="AL26">
            <v>-31.710259635489777</v>
          </cell>
        </row>
        <row r="27">
          <cell r="B27" t="str">
            <v>12.2016</v>
          </cell>
          <cell r="C27">
            <v>5</v>
          </cell>
          <cell r="D27">
            <v>27</v>
          </cell>
          <cell r="E27">
            <v>-40.721012447290441</v>
          </cell>
          <cell r="F27">
            <v>-40.721012447290441</v>
          </cell>
          <cell r="G27">
            <v>8</v>
          </cell>
          <cell r="H27">
            <v>27</v>
          </cell>
          <cell r="I27">
            <v>-10.676902569993562</v>
          </cell>
          <cell r="J27">
            <v>-10.676902569993562</v>
          </cell>
          <cell r="K27">
            <v>3</v>
          </cell>
          <cell r="L27" t="str">
            <v/>
          </cell>
          <cell r="M27" t="str">
            <v/>
          </cell>
          <cell r="N27">
            <v>-37.542652401296358</v>
          </cell>
          <cell r="O27">
            <v>2</v>
          </cell>
          <cell r="P27" t="str">
            <v/>
          </cell>
          <cell r="Q27" t="str">
            <v/>
          </cell>
          <cell r="R27">
            <v>-11.603787458083545</v>
          </cell>
          <cell r="S27">
            <v>1</v>
          </cell>
          <cell r="T27" t="str">
            <v/>
          </cell>
          <cell r="U27" t="str">
            <v/>
          </cell>
          <cell r="V27">
            <v>-29.315328905806666</v>
          </cell>
          <cell r="W27">
            <v>1</v>
          </cell>
          <cell r="X27" t="str">
            <v/>
          </cell>
          <cell r="Y27" t="str">
            <v/>
          </cell>
          <cell r="Z27">
            <v>-9.7684646186152584</v>
          </cell>
          <cell r="AA27">
            <v>1</v>
          </cell>
          <cell r="AB27" t="str">
            <v/>
          </cell>
          <cell r="AC27" t="str">
            <v/>
          </cell>
          <cell r="AD27">
            <v>-28.046569555667503</v>
          </cell>
          <cell r="AE27">
            <v>0</v>
          </cell>
          <cell r="AF27" t="str">
            <v/>
          </cell>
          <cell r="AG27" t="str">
            <v/>
          </cell>
          <cell r="AH27" t="e">
            <v>#VALUE!</v>
          </cell>
          <cell r="AI27">
            <v>1</v>
          </cell>
          <cell r="AJ27" t="str">
            <v/>
          </cell>
          <cell r="AK27" t="str">
            <v/>
          </cell>
          <cell r="AL27">
            <v>-31.6640332802058</v>
          </cell>
        </row>
        <row r="28">
          <cell r="B28" t="str">
            <v>1.2017</v>
          </cell>
          <cell r="C28">
            <v>6</v>
          </cell>
          <cell r="D28">
            <v>28</v>
          </cell>
          <cell r="E28">
            <v>-45.212581146826615</v>
          </cell>
          <cell r="F28">
            <v>-45.212581146826615</v>
          </cell>
          <cell r="G28">
            <v>9</v>
          </cell>
          <cell r="H28">
            <v>28</v>
          </cell>
          <cell r="I28">
            <v>-6.7415021916942344</v>
          </cell>
          <cell r="J28">
            <v>-6.7415021916942344</v>
          </cell>
          <cell r="K28">
            <v>3</v>
          </cell>
          <cell r="L28" t="str">
            <v/>
          </cell>
          <cell r="M28" t="str">
            <v/>
          </cell>
          <cell r="N28">
            <v>-37.796841612520005</v>
          </cell>
          <cell r="O28">
            <v>3</v>
          </cell>
          <cell r="P28">
            <v>28</v>
          </cell>
          <cell r="Q28">
            <v>-11.468702507082392</v>
          </cell>
          <cell r="R28">
            <v>-11.468702507082392</v>
          </cell>
          <cell r="S28">
            <v>1</v>
          </cell>
          <cell r="T28" t="str">
            <v/>
          </cell>
          <cell r="U28" t="str">
            <v/>
          </cell>
          <cell r="V28">
            <v>-30.018486339468932</v>
          </cell>
          <cell r="W28">
            <v>1</v>
          </cell>
          <cell r="X28" t="str">
            <v/>
          </cell>
          <cell r="Y28" t="str">
            <v/>
          </cell>
          <cell r="Z28">
            <v>-3.3637748143856259</v>
          </cell>
          <cell r="AA28">
            <v>1</v>
          </cell>
          <cell r="AB28" t="str">
            <v/>
          </cell>
          <cell r="AC28" t="str">
            <v/>
          </cell>
          <cell r="AD28">
            <v>-27.87601005320457</v>
          </cell>
          <cell r="AE28">
            <v>0</v>
          </cell>
          <cell r="AF28" t="str">
            <v/>
          </cell>
          <cell r="AG28" t="str">
            <v/>
          </cell>
          <cell r="AH28" t="e">
            <v>#VALUE!</v>
          </cell>
          <cell r="AI28">
            <v>1</v>
          </cell>
          <cell r="AJ28" t="str">
            <v/>
          </cell>
          <cell r="AK28" t="str">
            <v/>
          </cell>
          <cell r="AL28">
            <v>-31.617806924921823</v>
          </cell>
        </row>
        <row r="29">
          <cell r="B29" t="str">
            <v>2.2017</v>
          </cell>
          <cell r="C29">
            <v>7</v>
          </cell>
          <cell r="D29">
            <v>29</v>
          </cell>
          <cell r="E29">
            <v>-41.793695458075831</v>
          </cell>
          <cell r="F29">
            <v>-41.793695458075831</v>
          </cell>
          <cell r="G29">
            <v>10</v>
          </cell>
          <cell r="H29">
            <v>29</v>
          </cell>
          <cell r="I29">
            <v>-7.2037205919986222</v>
          </cell>
          <cell r="J29">
            <v>-7.2037205919986222</v>
          </cell>
          <cell r="K29">
            <v>4</v>
          </cell>
          <cell r="L29">
            <v>29</v>
          </cell>
          <cell r="M29">
            <v>-38.051030823743645</v>
          </cell>
          <cell r="N29">
            <v>-38.051030823743645</v>
          </cell>
          <cell r="O29">
            <v>3</v>
          </cell>
          <cell r="P29" t="str">
            <v/>
          </cell>
          <cell r="Q29" t="str">
            <v/>
          </cell>
          <cell r="R29">
            <v>-7.1956826412495243</v>
          </cell>
          <cell r="S29">
            <v>1</v>
          </cell>
          <cell r="T29" t="str">
            <v/>
          </cell>
          <cell r="U29" t="str">
            <v/>
          </cell>
          <cell r="V29">
            <v>-30.721643773131198</v>
          </cell>
          <cell r="W29">
            <v>1</v>
          </cell>
          <cell r="X29" t="str">
            <v/>
          </cell>
          <cell r="Y29" t="str">
            <v/>
          </cell>
          <cell r="Z29">
            <v>3.0409149898440067</v>
          </cell>
          <cell r="AA29">
            <v>1</v>
          </cell>
          <cell r="AB29" t="str">
            <v/>
          </cell>
          <cell r="AC29" t="str">
            <v/>
          </cell>
          <cell r="AD29">
            <v>-27.705450550741638</v>
          </cell>
          <cell r="AE29">
            <v>0</v>
          </cell>
          <cell r="AF29" t="str">
            <v/>
          </cell>
          <cell r="AG29" t="str">
            <v/>
          </cell>
          <cell r="AH29" t="e">
            <v>#VALUE!</v>
          </cell>
          <cell r="AI29">
            <v>1</v>
          </cell>
          <cell r="AJ29" t="str">
            <v/>
          </cell>
          <cell r="AK29" t="str">
            <v/>
          </cell>
          <cell r="AL29">
            <v>-31.571580569637845</v>
          </cell>
        </row>
        <row r="30">
          <cell r="B30" t="str">
            <v>3.2017</v>
          </cell>
          <cell r="C30">
            <v>8</v>
          </cell>
          <cell r="D30">
            <v>30</v>
          </cell>
          <cell r="E30">
            <v>-36.880812752235414</v>
          </cell>
          <cell r="F30">
            <v>-36.880812752235414</v>
          </cell>
          <cell r="G30">
            <v>11</v>
          </cell>
          <cell r="H30">
            <v>30</v>
          </cell>
          <cell r="I30">
            <v>0.35659246616203399</v>
          </cell>
          <cell r="J30">
            <v>0.35659246616203399</v>
          </cell>
          <cell r="K30">
            <v>4</v>
          </cell>
          <cell r="L30" t="str">
            <v/>
          </cell>
          <cell r="M30" t="str">
            <v/>
          </cell>
          <cell r="N30">
            <v>-34.535758573949025</v>
          </cell>
          <cell r="O30">
            <v>3</v>
          </cell>
          <cell r="P30" t="str">
            <v/>
          </cell>
          <cell r="Q30" t="str">
            <v/>
          </cell>
          <cell r="R30">
            <v>-2.9226627754166561</v>
          </cell>
          <cell r="S30">
            <v>1</v>
          </cell>
          <cell r="T30" t="str">
            <v/>
          </cell>
          <cell r="U30" t="str">
            <v/>
          </cell>
          <cell r="V30">
            <v>-31.424801206793465</v>
          </cell>
          <cell r="W30">
            <v>1</v>
          </cell>
          <cell r="X30" t="str">
            <v/>
          </cell>
          <cell r="Y30" t="str">
            <v/>
          </cell>
          <cell r="Z30">
            <v>9.4456047940736383</v>
          </cell>
          <cell r="AA30">
            <v>1</v>
          </cell>
          <cell r="AB30" t="str">
            <v/>
          </cell>
          <cell r="AC30" t="str">
            <v/>
          </cell>
          <cell r="AD30">
            <v>-27.534891048278705</v>
          </cell>
          <cell r="AE30">
            <v>0</v>
          </cell>
          <cell r="AF30" t="str">
            <v/>
          </cell>
          <cell r="AG30" t="str">
            <v/>
          </cell>
          <cell r="AH30" t="e">
            <v>#VALUE!</v>
          </cell>
          <cell r="AI30">
            <v>2</v>
          </cell>
          <cell r="AJ30">
            <v>30</v>
          </cell>
          <cell r="AK30">
            <v>-31.525354214353857</v>
          </cell>
          <cell r="AL30">
            <v>-31.525354214353857</v>
          </cell>
        </row>
        <row r="31">
          <cell r="B31" t="str">
            <v>4.2017</v>
          </cell>
          <cell r="C31">
            <v>9</v>
          </cell>
          <cell r="D31">
            <v>31</v>
          </cell>
          <cell r="E31">
            <v>-34.634860730380282</v>
          </cell>
          <cell r="F31">
            <v>-34.634860730380282</v>
          </cell>
          <cell r="G31">
            <v>12</v>
          </cell>
          <cell r="H31">
            <v>31</v>
          </cell>
          <cell r="I31">
            <v>3.2526014954993605</v>
          </cell>
          <cell r="J31">
            <v>3.2526014954993605</v>
          </cell>
          <cell r="K31">
            <v>5</v>
          </cell>
          <cell r="L31">
            <v>31</v>
          </cell>
          <cell r="M31">
            <v>-31.020486324154405</v>
          </cell>
          <cell r="N31">
            <v>-31.020486324154405</v>
          </cell>
          <cell r="O31">
            <v>4</v>
          </cell>
          <cell r="P31">
            <v>31</v>
          </cell>
          <cell r="Q31">
            <v>1.3503570904162125</v>
          </cell>
          <cell r="R31">
            <v>1.3503570904162125</v>
          </cell>
          <cell r="S31">
            <v>2</v>
          </cell>
          <cell r="T31">
            <v>31</v>
          </cell>
          <cell r="U31">
            <v>-32.127958640455731</v>
          </cell>
          <cell r="V31">
            <v>-32.127958640455731</v>
          </cell>
          <cell r="W31">
            <v>1</v>
          </cell>
          <cell r="X31" t="str">
            <v/>
          </cell>
          <cell r="Y31" t="str">
            <v/>
          </cell>
          <cell r="Z31">
            <v>15.850294598303272</v>
          </cell>
          <cell r="AA31">
            <v>1</v>
          </cell>
          <cell r="AB31" t="str">
            <v/>
          </cell>
          <cell r="AC31" t="str">
            <v/>
          </cell>
          <cell r="AD31">
            <v>-27.364331545815773</v>
          </cell>
          <cell r="AE31">
            <v>0</v>
          </cell>
          <cell r="AF31" t="str">
            <v/>
          </cell>
          <cell r="AG31" t="str">
            <v/>
          </cell>
          <cell r="AH31" t="e">
            <v>#VALUE!</v>
          </cell>
          <cell r="AI31">
            <v>2</v>
          </cell>
          <cell r="AJ31" t="str">
            <v/>
          </cell>
          <cell r="AK31" t="str">
            <v/>
          </cell>
          <cell r="AL31">
            <v>-31.396930133047462</v>
          </cell>
        </row>
        <row r="32">
          <cell r="B32" t="str">
            <v>5.2017</v>
          </cell>
          <cell r="C32">
            <v>9</v>
          </cell>
          <cell r="D32" t="str">
            <v/>
          </cell>
          <cell r="E32" t="str">
            <v/>
          </cell>
          <cell r="F32">
            <v>-33.281291351546358</v>
          </cell>
          <cell r="G32">
            <v>13</v>
          </cell>
          <cell r="H32">
            <v>32</v>
          </cell>
          <cell r="I32">
            <v>6.5981921638850665</v>
          </cell>
          <cell r="J32">
            <v>6.5981921638850665</v>
          </cell>
          <cell r="K32">
            <v>5</v>
          </cell>
          <cell r="L32" t="str">
            <v/>
          </cell>
          <cell r="M32" t="str">
            <v/>
          </cell>
          <cell r="N32">
            <v>-30.153789517153189</v>
          </cell>
          <cell r="O32">
            <v>4</v>
          </cell>
          <cell r="P32" t="str">
            <v/>
          </cell>
          <cell r="Q32" t="str">
            <v/>
          </cell>
          <cell r="R32">
            <v>3.0872707411477736</v>
          </cell>
          <cell r="S32">
            <v>2</v>
          </cell>
          <cell r="T32" t="str">
            <v/>
          </cell>
          <cell r="U32" t="str">
            <v/>
          </cell>
          <cell r="V32">
            <v>-32.203267722901188</v>
          </cell>
          <cell r="W32">
            <v>1</v>
          </cell>
          <cell r="X32" t="str">
            <v/>
          </cell>
          <cell r="Y32" t="str">
            <v/>
          </cell>
          <cell r="Z32">
            <v>22.254984402532905</v>
          </cell>
          <cell r="AA32">
            <v>1</v>
          </cell>
          <cell r="AB32" t="str">
            <v/>
          </cell>
          <cell r="AC32" t="str">
            <v/>
          </cell>
          <cell r="AD32">
            <v>-27.19377204335284</v>
          </cell>
          <cell r="AE32">
            <v>0</v>
          </cell>
          <cell r="AF32" t="str">
            <v/>
          </cell>
          <cell r="AG32" t="str">
            <v/>
          </cell>
          <cell r="AH32" t="e">
            <v>#VALUE!</v>
          </cell>
          <cell r="AI32">
            <v>2</v>
          </cell>
          <cell r="AJ32" t="str">
            <v/>
          </cell>
          <cell r="AK32" t="str">
            <v/>
          </cell>
          <cell r="AL32">
            <v>-31.268506051741067</v>
          </cell>
        </row>
        <row r="33">
          <cell r="B33" t="str">
            <v>6.2017</v>
          </cell>
          <cell r="C33">
            <v>10</v>
          </cell>
          <cell r="D33">
            <v>33</v>
          </cell>
          <cell r="E33">
            <v>-31.927721972712437</v>
          </cell>
          <cell r="F33">
            <v>-31.927721972712437</v>
          </cell>
          <cell r="G33">
            <v>14</v>
          </cell>
          <cell r="H33">
            <v>33</v>
          </cell>
          <cell r="I33">
            <v>9.7336545592584418</v>
          </cell>
          <cell r="J33">
            <v>9.7336545592584418</v>
          </cell>
          <cell r="K33">
            <v>5</v>
          </cell>
          <cell r="L33" t="str">
            <v/>
          </cell>
          <cell r="M33" t="str">
            <v/>
          </cell>
          <cell r="N33">
            <v>-29.287092710151974</v>
          </cell>
          <cell r="O33">
            <v>4</v>
          </cell>
          <cell r="P33" t="str">
            <v/>
          </cell>
          <cell r="Q33" t="str">
            <v/>
          </cell>
          <cell r="R33">
            <v>4.824184391879335</v>
          </cell>
          <cell r="S33">
            <v>2</v>
          </cell>
          <cell r="T33" t="str">
            <v/>
          </cell>
          <cell r="U33" t="str">
            <v/>
          </cell>
          <cell r="V33">
            <v>-32.278576805346646</v>
          </cell>
          <cell r="W33">
            <v>1</v>
          </cell>
          <cell r="X33" t="str">
            <v/>
          </cell>
          <cell r="Y33" t="str">
            <v/>
          </cell>
          <cell r="Z33">
            <v>28.659674206762539</v>
          </cell>
          <cell r="AA33">
            <v>1</v>
          </cell>
          <cell r="AB33" t="str">
            <v/>
          </cell>
          <cell r="AC33" t="str">
            <v/>
          </cell>
          <cell r="AD33">
            <v>-27.023212540889908</v>
          </cell>
          <cell r="AE33">
            <v>0</v>
          </cell>
          <cell r="AF33" t="str">
            <v/>
          </cell>
          <cell r="AG33" t="str">
            <v/>
          </cell>
          <cell r="AH33" t="e">
            <v>#VALUE!</v>
          </cell>
          <cell r="AI33">
            <v>2</v>
          </cell>
          <cell r="AJ33" t="str">
            <v/>
          </cell>
          <cell r="AK33" t="str">
            <v/>
          </cell>
          <cell r="AL33">
            <v>-31.140081970434672</v>
          </cell>
        </row>
        <row r="34">
          <cell r="B34" t="str">
            <v>7.2017</v>
          </cell>
          <cell r="C34">
            <v>11</v>
          </cell>
          <cell r="D34">
            <v>34</v>
          </cell>
          <cell r="E34">
            <v>-32.152985833349611</v>
          </cell>
          <cell r="F34">
            <v>-32.152985833349611</v>
          </cell>
          <cell r="G34">
            <v>14</v>
          </cell>
          <cell r="H34" t="str">
            <v/>
          </cell>
          <cell r="I34" t="str">
            <v/>
          </cell>
          <cell r="J34">
            <v>10.680836930969615</v>
          </cell>
          <cell r="K34">
            <v>6</v>
          </cell>
          <cell r="L34">
            <v>34</v>
          </cell>
          <cell r="M34">
            <v>-28.420395903150762</v>
          </cell>
          <cell r="N34">
            <v>-28.420395903150762</v>
          </cell>
          <cell r="O34">
            <v>5</v>
          </cell>
          <cell r="P34">
            <v>34</v>
          </cell>
          <cell r="Q34">
            <v>6.5610980426108965</v>
          </cell>
          <cell r="R34">
            <v>6.5610980426108965</v>
          </cell>
          <cell r="S34">
            <v>2</v>
          </cell>
          <cell r="T34" t="str">
            <v/>
          </cell>
          <cell r="U34" t="str">
            <v/>
          </cell>
          <cell r="V34">
            <v>-32.353885887792103</v>
          </cell>
          <cell r="W34">
            <v>1</v>
          </cell>
          <cell r="X34" t="str">
            <v/>
          </cell>
          <cell r="Y34" t="str">
            <v/>
          </cell>
          <cell r="Z34">
            <v>35.064364010992172</v>
          </cell>
          <cell r="AA34">
            <v>1</v>
          </cell>
          <cell r="AB34" t="str">
            <v/>
          </cell>
          <cell r="AC34" t="str">
            <v/>
          </cell>
          <cell r="AD34">
            <v>-26.852653038426975</v>
          </cell>
          <cell r="AE34">
            <v>0</v>
          </cell>
          <cell r="AF34" t="str">
            <v/>
          </cell>
          <cell r="AG34" t="str">
            <v/>
          </cell>
          <cell r="AH34" t="e">
            <v>#VALUE!</v>
          </cell>
          <cell r="AI34">
            <v>2</v>
          </cell>
          <cell r="AJ34" t="str">
            <v/>
          </cell>
          <cell r="AK34" t="str">
            <v/>
          </cell>
          <cell r="AL34">
            <v>-31.011657889128276</v>
          </cell>
        </row>
        <row r="35">
          <cell r="B35" t="str">
            <v>8.2017</v>
          </cell>
          <cell r="C35">
            <v>11</v>
          </cell>
          <cell r="D35" t="str">
            <v/>
          </cell>
          <cell r="E35" t="str">
            <v/>
          </cell>
          <cell r="F35">
            <v>-31.191820027457041</v>
          </cell>
          <cell r="G35">
            <v>15</v>
          </cell>
          <cell r="H35">
            <v>35</v>
          </cell>
          <cell r="I35">
            <v>11.628019302680789</v>
          </cell>
          <cell r="J35">
            <v>11.628019302680789</v>
          </cell>
          <cell r="K35">
            <v>6</v>
          </cell>
          <cell r="L35" t="str">
            <v/>
          </cell>
          <cell r="M35" t="str">
            <v/>
          </cell>
          <cell r="N35">
            <v>-27.563229753137758</v>
          </cell>
          <cell r="O35">
            <v>5</v>
          </cell>
          <cell r="P35" t="str">
            <v/>
          </cell>
          <cell r="Q35" t="str">
            <v/>
          </cell>
          <cell r="R35">
            <v>8.1715698419320919</v>
          </cell>
          <cell r="S35">
            <v>2</v>
          </cell>
          <cell r="T35" t="str">
            <v/>
          </cell>
          <cell r="U35" t="str">
            <v/>
          </cell>
          <cell r="V35">
            <v>-32.42919497023756</v>
          </cell>
          <cell r="W35">
            <v>1</v>
          </cell>
          <cell r="X35" t="str">
            <v/>
          </cell>
          <cell r="Y35" t="str">
            <v/>
          </cell>
          <cell r="Z35">
            <v>41.469053815221805</v>
          </cell>
          <cell r="AA35">
            <v>1</v>
          </cell>
          <cell r="AB35" t="str">
            <v/>
          </cell>
          <cell r="AC35" t="str">
            <v/>
          </cell>
          <cell r="AD35">
            <v>-26.682093535964043</v>
          </cell>
          <cell r="AE35">
            <v>0</v>
          </cell>
          <cell r="AF35" t="str">
            <v/>
          </cell>
          <cell r="AG35" t="str">
            <v/>
          </cell>
          <cell r="AH35" t="e">
            <v>#VALUE!</v>
          </cell>
          <cell r="AI35">
            <v>2</v>
          </cell>
          <cell r="AJ35" t="str">
            <v/>
          </cell>
          <cell r="AK35" t="str">
            <v/>
          </cell>
          <cell r="AL35">
            <v>-30.883233807821881</v>
          </cell>
        </row>
        <row r="36">
          <cell r="B36" t="str">
            <v>9.2017</v>
          </cell>
          <cell r="C36">
            <v>12</v>
          </cell>
          <cell r="D36">
            <v>36</v>
          </cell>
          <cell r="E36">
            <v>-30.230654221564468</v>
          </cell>
          <cell r="F36">
            <v>-30.230654221564468</v>
          </cell>
          <cell r="G36">
            <v>15</v>
          </cell>
          <cell r="H36" t="str">
            <v/>
          </cell>
          <cell r="I36" t="str">
            <v/>
          </cell>
          <cell r="J36">
            <v>12.781970939036702</v>
          </cell>
          <cell r="K36">
            <v>6</v>
          </cell>
          <cell r="L36" t="str">
            <v/>
          </cell>
          <cell r="M36" t="str">
            <v/>
          </cell>
          <cell r="N36">
            <v>-26.706063603124754</v>
          </cell>
          <cell r="O36">
            <v>5</v>
          </cell>
          <cell r="P36" t="str">
            <v/>
          </cell>
          <cell r="Q36" t="str">
            <v/>
          </cell>
          <cell r="R36">
            <v>9.7820416412532882</v>
          </cell>
          <cell r="S36">
            <v>2</v>
          </cell>
          <cell r="T36" t="str">
            <v/>
          </cell>
          <cell r="U36" t="str">
            <v/>
          </cell>
          <cell r="V36">
            <v>-32.504504052683018</v>
          </cell>
          <cell r="W36">
            <v>1</v>
          </cell>
          <cell r="X36" t="str">
            <v/>
          </cell>
          <cell r="Y36" t="str">
            <v/>
          </cell>
          <cell r="Z36">
            <v>47.873743619451439</v>
          </cell>
          <cell r="AA36">
            <v>2</v>
          </cell>
          <cell r="AB36">
            <v>36</v>
          </cell>
          <cell r="AC36">
            <v>-26.511534033501118</v>
          </cell>
          <cell r="AD36">
            <v>-26.511534033501118</v>
          </cell>
          <cell r="AE36">
            <v>0</v>
          </cell>
          <cell r="AF36" t="str">
            <v/>
          </cell>
          <cell r="AG36" t="str">
            <v/>
          </cell>
          <cell r="AH36" t="e">
            <v>#VALUE!</v>
          </cell>
          <cell r="AI36">
            <v>2</v>
          </cell>
          <cell r="AJ36" t="str">
            <v/>
          </cell>
          <cell r="AK36" t="str">
            <v/>
          </cell>
          <cell r="AL36">
            <v>-30.754809726515486</v>
          </cell>
        </row>
        <row r="37">
          <cell r="B37" t="str">
            <v>10.2017</v>
          </cell>
          <cell r="C37">
            <v>13</v>
          </cell>
          <cell r="D37">
            <v>37</v>
          </cell>
          <cell r="E37">
            <v>-29.471269803231216</v>
          </cell>
          <cell r="F37">
            <v>-29.471269803231216</v>
          </cell>
          <cell r="G37">
            <v>15</v>
          </cell>
          <cell r="H37" t="str">
            <v/>
          </cell>
          <cell r="I37" t="str">
            <v/>
          </cell>
          <cell r="J37">
            <v>13.935922575392615</v>
          </cell>
          <cell r="K37">
            <v>7</v>
          </cell>
          <cell r="L37">
            <v>37</v>
          </cell>
          <cell r="M37">
            <v>-25.848897453111753</v>
          </cell>
          <cell r="N37">
            <v>-25.848897453111753</v>
          </cell>
          <cell r="O37">
            <v>6</v>
          </cell>
          <cell r="P37">
            <v>37</v>
          </cell>
          <cell r="Q37">
            <v>11.392513440574485</v>
          </cell>
          <cell r="R37">
            <v>11.392513440574485</v>
          </cell>
          <cell r="S37">
            <v>2</v>
          </cell>
          <cell r="T37" t="str">
            <v/>
          </cell>
          <cell r="U37" t="str">
            <v/>
          </cell>
          <cell r="V37">
            <v>-32.579813135128475</v>
          </cell>
          <cell r="W37">
            <v>2</v>
          </cell>
          <cell r="X37">
            <v>37</v>
          </cell>
          <cell r="Y37">
            <v>54.278433423681058</v>
          </cell>
          <cell r="Z37">
            <v>54.278433423681058</v>
          </cell>
          <cell r="AA37">
            <v>2</v>
          </cell>
          <cell r="AB37" t="str">
            <v/>
          </cell>
          <cell r="AC37" t="str">
            <v/>
          </cell>
          <cell r="AD37">
            <v>-26.562235856062848</v>
          </cell>
          <cell r="AE37">
            <v>0</v>
          </cell>
          <cell r="AF37" t="str">
            <v/>
          </cell>
          <cell r="AG37" t="str">
            <v/>
          </cell>
          <cell r="AH37" t="e">
            <v>#VALUE!</v>
          </cell>
          <cell r="AI37">
            <v>2</v>
          </cell>
          <cell r="AJ37" t="str">
            <v/>
          </cell>
          <cell r="AK37" t="str">
            <v/>
          </cell>
          <cell r="AL37">
            <v>-30.626385645209091</v>
          </cell>
        </row>
        <row r="38">
          <cell r="B38" t="str">
            <v>11.2017</v>
          </cell>
          <cell r="C38">
            <v>13</v>
          </cell>
          <cell r="D38" t="str">
            <v/>
          </cell>
          <cell r="E38" t="str">
            <v/>
          </cell>
          <cell r="F38">
            <v>-28.680370502602809</v>
          </cell>
          <cell r="G38">
            <v>16</v>
          </cell>
          <cell r="H38">
            <v>38</v>
          </cell>
          <cell r="I38">
            <v>15.08987421174853</v>
          </cell>
          <cell r="J38">
            <v>15.08987421174853</v>
          </cell>
          <cell r="K38">
            <v>7</v>
          </cell>
          <cell r="L38" t="str">
            <v/>
          </cell>
          <cell r="M38" t="str">
            <v/>
          </cell>
          <cell r="N38">
            <v>-24.683308277371133</v>
          </cell>
          <cell r="O38">
            <v>6</v>
          </cell>
          <cell r="P38" t="str">
            <v/>
          </cell>
          <cell r="Q38" t="str">
            <v/>
          </cell>
          <cell r="R38">
            <v>12.897639873077136</v>
          </cell>
          <cell r="S38">
            <v>2</v>
          </cell>
          <cell r="T38" t="str">
            <v/>
          </cell>
          <cell r="U38" t="str">
            <v/>
          </cell>
          <cell r="V38">
            <v>-32.655122217573933</v>
          </cell>
          <cell r="W38">
            <v>2</v>
          </cell>
          <cell r="X38" t="str">
            <v/>
          </cell>
          <cell r="Y38" t="str">
            <v/>
          </cell>
          <cell r="Z38">
            <v>58.261426316968716</v>
          </cell>
          <cell r="AA38">
            <v>2</v>
          </cell>
          <cell r="AB38" t="str">
            <v/>
          </cell>
          <cell r="AC38" t="str">
            <v/>
          </cell>
          <cell r="AD38">
            <v>-26.612937678624579</v>
          </cell>
          <cell r="AE38">
            <v>0</v>
          </cell>
          <cell r="AF38" t="str">
            <v/>
          </cell>
          <cell r="AG38" t="str">
            <v/>
          </cell>
          <cell r="AH38" t="e">
            <v>#VALUE!</v>
          </cell>
          <cell r="AI38">
            <v>2</v>
          </cell>
          <cell r="AJ38" t="str">
            <v/>
          </cell>
          <cell r="AK38" t="str">
            <v/>
          </cell>
          <cell r="AL38">
            <v>-30.497961563902695</v>
          </cell>
        </row>
        <row r="39">
          <cell r="B39" t="str">
            <v>12.2017</v>
          </cell>
          <cell r="C39">
            <v>14</v>
          </cell>
          <cell r="D39">
            <v>39</v>
          </cell>
          <cell r="E39">
            <v>-27.889471201974402</v>
          </cell>
          <cell r="F39">
            <v>-27.889471201974402</v>
          </cell>
          <cell r="G39">
            <v>16</v>
          </cell>
          <cell r="H39" t="str">
            <v/>
          </cell>
          <cell r="I39" t="str">
            <v/>
          </cell>
          <cell r="J39">
            <v>15.969375776659612</v>
          </cell>
          <cell r="K39">
            <v>7</v>
          </cell>
          <cell r="L39" t="str">
            <v/>
          </cell>
          <cell r="M39" t="str">
            <v/>
          </cell>
          <cell r="N39">
            <v>-23.517719101630512</v>
          </cell>
          <cell r="O39">
            <v>6</v>
          </cell>
          <cell r="P39" t="str">
            <v/>
          </cell>
          <cell r="Q39" t="str">
            <v/>
          </cell>
          <cell r="R39">
            <v>14.402766305579787</v>
          </cell>
          <cell r="S39">
            <v>2</v>
          </cell>
          <cell r="T39" t="str">
            <v/>
          </cell>
          <cell r="U39" t="str">
            <v/>
          </cell>
          <cell r="V39">
            <v>-32.73043130001939</v>
          </cell>
          <cell r="W39">
            <v>2</v>
          </cell>
          <cell r="X39" t="str">
            <v/>
          </cell>
          <cell r="Y39" t="str">
            <v/>
          </cell>
          <cell r="Z39">
            <v>62.244419210256375</v>
          </cell>
          <cell r="AA39">
            <v>2</v>
          </cell>
          <cell r="AB39" t="str">
            <v/>
          </cell>
          <cell r="AC39" t="str">
            <v/>
          </cell>
          <cell r="AD39">
            <v>-26.66363950118631</v>
          </cell>
          <cell r="AE39">
            <v>0</v>
          </cell>
          <cell r="AF39" t="str">
            <v/>
          </cell>
          <cell r="AG39" t="str">
            <v/>
          </cell>
          <cell r="AH39" t="e">
            <v>#VALUE!</v>
          </cell>
          <cell r="AI39">
            <v>2</v>
          </cell>
          <cell r="AJ39" t="str">
            <v/>
          </cell>
          <cell r="AK39" t="str">
            <v/>
          </cell>
          <cell r="AL39">
            <v>-30.3695374825963</v>
          </cell>
        </row>
        <row r="40">
          <cell r="B40" t="str">
            <v>1.2018</v>
          </cell>
          <cell r="C40">
            <v>15</v>
          </cell>
          <cell r="D40">
            <v>40</v>
          </cell>
          <cell r="E40">
            <v>-30.235392539284771</v>
          </cell>
          <cell r="F40">
            <v>-30.235392539284771</v>
          </cell>
          <cell r="G40">
            <v>17</v>
          </cell>
          <cell r="H40">
            <v>40</v>
          </cell>
          <cell r="I40">
            <v>16.848877341570695</v>
          </cell>
          <cell r="J40">
            <v>16.848877341570695</v>
          </cell>
          <cell r="K40">
            <v>7</v>
          </cell>
          <cell r="L40" t="str">
            <v/>
          </cell>
          <cell r="M40" t="str">
            <v/>
          </cell>
          <cell r="N40">
            <v>-22.352129925889891</v>
          </cell>
          <cell r="O40">
            <v>7</v>
          </cell>
          <cell r="P40">
            <v>40</v>
          </cell>
          <cell r="Q40">
            <v>15.907892738082438</v>
          </cell>
          <cell r="R40">
            <v>15.907892738082438</v>
          </cell>
          <cell r="S40">
            <v>2</v>
          </cell>
          <cell r="T40" t="str">
            <v/>
          </cell>
          <cell r="U40" t="str">
            <v/>
          </cell>
          <cell r="V40">
            <v>-32.805740382464847</v>
          </cell>
          <cell r="W40">
            <v>2</v>
          </cell>
          <cell r="X40" t="str">
            <v/>
          </cell>
          <cell r="Y40" t="str">
            <v/>
          </cell>
          <cell r="Z40">
            <v>66.227412103544026</v>
          </cell>
          <cell r="AA40">
            <v>2</v>
          </cell>
          <cell r="AB40" t="str">
            <v/>
          </cell>
          <cell r="AC40" t="str">
            <v/>
          </cell>
          <cell r="AD40">
            <v>-26.714341323748041</v>
          </cell>
          <cell r="AE40">
            <v>0</v>
          </cell>
          <cell r="AF40" t="str">
            <v/>
          </cell>
          <cell r="AG40" t="str">
            <v/>
          </cell>
          <cell r="AH40" t="e">
            <v>#VALUE!</v>
          </cell>
          <cell r="AI40">
            <v>2</v>
          </cell>
          <cell r="AJ40" t="str">
            <v/>
          </cell>
          <cell r="AK40" t="str">
            <v/>
          </cell>
          <cell r="AL40">
            <v>-30.241113401289905</v>
          </cell>
        </row>
        <row r="41">
          <cell r="B41" t="str">
            <v>2.2018</v>
          </cell>
          <cell r="C41">
            <v>16</v>
          </cell>
          <cell r="D41">
            <v>41</v>
          </cell>
          <cell r="E41">
            <v>-27.837380310507442</v>
          </cell>
          <cell r="F41">
            <v>-27.837380310507442</v>
          </cell>
          <cell r="G41">
            <v>18</v>
          </cell>
          <cell r="H41">
            <v>41</v>
          </cell>
          <cell r="I41">
            <v>18.481117530269277</v>
          </cell>
          <cell r="J41">
            <v>18.481117530269277</v>
          </cell>
          <cell r="K41">
            <v>8</v>
          </cell>
          <cell r="L41">
            <v>41</v>
          </cell>
          <cell r="M41">
            <v>-21.18654075014927</v>
          </cell>
          <cell r="N41">
            <v>-21.18654075014927</v>
          </cell>
          <cell r="O41">
            <v>7</v>
          </cell>
          <cell r="P41" t="str">
            <v/>
          </cell>
          <cell r="Q41" t="str">
            <v/>
          </cell>
          <cell r="R41">
            <v>16.258713801519317</v>
          </cell>
          <cell r="S41">
            <v>2</v>
          </cell>
          <cell r="T41" t="str">
            <v/>
          </cell>
          <cell r="U41" t="str">
            <v/>
          </cell>
          <cell r="V41">
            <v>-32.881049464910305</v>
          </cell>
          <cell r="W41">
            <v>2</v>
          </cell>
          <cell r="X41" t="str">
            <v/>
          </cell>
          <cell r="Y41" t="str">
            <v/>
          </cell>
          <cell r="Z41">
            <v>70.210404996831684</v>
          </cell>
          <cell r="AA41">
            <v>2</v>
          </cell>
          <cell r="AB41" t="str">
            <v/>
          </cell>
          <cell r="AC41" t="str">
            <v/>
          </cell>
          <cell r="AD41">
            <v>-26.765043146309772</v>
          </cell>
          <cell r="AE41">
            <v>0</v>
          </cell>
          <cell r="AF41" t="str">
            <v/>
          </cell>
          <cell r="AG41" t="str">
            <v/>
          </cell>
          <cell r="AH41" t="e">
            <v>#VALUE!</v>
          </cell>
          <cell r="AI41">
            <v>2</v>
          </cell>
          <cell r="AJ41" t="str">
            <v/>
          </cell>
          <cell r="AK41" t="str">
            <v/>
          </cell>
          <cell r="AL41">
            <v>-30.11268931998351</v>
          </cell>
        </row>
        <row r="42">
          <cell r="B42" t="str">
            <v>3.2018</v>
          </cell>
          <cell r="C42">
            <v>16</v>
          </cell>
          <cell r="D42" t="str">
            <v/>
          </cell>
          <cell r="E42" t="str">
            <v/>
          </cell>
          <cell r="F42">
            <v>-28.132168210860343</v>
          </cell>
          <cell r="G42">
            <v>19</v>
          </cell>
          <cell r="H42">
            <v>42</v>
          </cell>
          <cell r="I42">
            <v>19.779681765100122</v>
          </cell>
          <cell r="J42">
            <v>19.779681765100122</v>
          </cell>
          <cell r="K42">
            <v>8</v>
          </cell>
          <cell r="L42" t="str">
            <v/>
          </cell>
          <cell r="M42" t="str">
            <v/>
          </cell>
          <cell r="N42">
            <v>-20.840205482901084</v>
          </cell>
          <cell r="O42">
            <v>7</v>
          </cell>
          <cell r="P42" t="str">
            <v/>
          </cell>
          <cell r="Q42" t="str">
            <v/>
          </cell>
          <cell r="R42">
            <v>16.609534864956196</v>
          </cell>
          <cell r="S42">
            <v>2</v>
          </cell>
          <cell r="T42" t="str">
            <v/>
          </cell>
          <cell r="U42" t="str">
            <v/>
          </cell>
          <cell r="V42">
            <v>-32.956358547355762</v>
          </cell>
          <cell r="W42">
            <v>2</v>
          </cell>
          <cell r="X42" t="str">
            <v/>
          </cell>
          <cell r="Y42" t="str">
            <v/>
          </cell>
          <cell r="Z42">
            <v>74.193397890119343</v>
          </cell>
          <cell r="AA42">
            <v>2</v>
          </cell>
          <cell r="AB42" t="str">
            <v/>
          </cell>
          <cell r="AC42" t="str">
            <v/>
          </cell>
          <cell r="AD42">
            <v>-26.815744968871503</v>
          </cell>
          <cell r="AE42">
            <v>0</v>
          </cell>
          <cell r="AF42" t="str">
            <v/>
          </cell>
          <cell r="AG42" t="str">
            <v/>
          </cell>
          <cell r="AH42" t="e">
            <v>#VALUE!</v>
          </cell>
          <cell r="AI42">
            <v>2</v>
          </cell>
          <cell r="AJ42" t="str">
            <v/>
          </cell>
          <cell r="AK42" t="str">
            <v/>
          </cell>
          <cell r="AL42">
            <v>-29.984265238677114</v>
          </cell>
        </row>
        <row r="43">
          <cell r="B43" t="str">
            <v>4.2018</v>
          </cell>
          <cell r="C43">
            <v>17</v>
          </cell>
          <cell r="D43">
            <v>43</v>
          </cell>
          <cell r="E43">
            <v>-28.426956111213247</v>
          </cell>
          <cell r="F43">
            <v>-28.426956111213247</v>
          </cell>
          <cell r="G43">
            <v>19</v>
          </cell>
          <cell r="H43" t="str">
            <v/>
          </cell>
          <cell r="I43" t="str">
            <v/>
          </cell>
          <cell r="J43">
            <v>20.478373541148613</v>
          </cell>
          <cell r="K43">
            <v>9</v>
          </cell>
          <cell r="L43">
            <v>43</v>
          </cell>
          <cell r="M43">
            <v>-20.493870215652894</v>
          </cell>
          <cell r="N43">
            <v>-20.493870215652894</v>
          </cell>
          <cell r="O43">
            <v>8</v>
          </cell>
          <cell r="P43">
            <v>43</v>
          </cell>
          <cell r="Q43">
            <v>16.960355928393078</v>
          </cell>
          <cell r="R43">
            <v>16.960355928393078</v>
          </cell>
          <cell r="S43">
            <v>2</v>
          </cell>
          <cell r="T43" t="str">
            <v/>
          </cell>
          <cell r="U43" t="str">
            <v/>
          </cell>
          <cell r="V43">
            <v>-33.03166762980122</v>
          </cell>
          <cell r="W43">
            <v>2</v>
          </cell>
          <cell r="X43" t="str">
            <v/>
          </cell>
          <cell r="Y43" t="str">
            <v/>
          </cell>
          <cell r="Z43">
            <v>78.176390783407001</v>
          </cell>
          <cell r="AA43">
            <v>2</v>
          </cell>
          <cell r="AB43" t="str">
            <v/>
          </cell>
          <cell r="AC43" t="str">
            <v/>
          </cell>
          <cell r="AD43">
            <v>-26.866446791433233</v>
          </cell>
          <cell r="AE43">
            <v>0</v>
          </cell>
          <cell r="AF43" t="str">
            <v/>
          </cell>
          <cell r="AG43" t="str">
            <v/>
          </cell>
          <cell r="AH43" t="e">
            <v>#VALUE!</v>
          </cell>
          <cell r="AI43">
            <v>2</v>
          </cell>
          <cell r="AJ43" t="str">
            <v/>
          </cell>
          <cell r="AK43" t="str">
            <v/>
          </cell>
          <cell r="AL43">
            <v>-29.855841157370719</v>
          </cell>
        </row>
        <row r="44">
          <cell r="B44" t="str">
            <v>5.2018</v>
          </cell>
          <cell r="C44">
            <v>17</v>
          </cell>
          <cell r="D44" t="str">
            <v/>
          </cell>
          <cell r="E44" t="str">
            <v/>
          </cell>
          <cell r="F44">
            <v>-28.18327786834725</v>
          </cell>
          <cell r="G44">
            <v>20</v>
          </cell>
          <cell r="H44">
            <v>44</v>
          </cell>
          <cell r="I44">
            <v>21.177065317197108</v>
          </cell>
          <cell r="J44">
            <v>21.177065317197108</v>
          </cell>
          <cell r="K44">
            <v>10</v>
          </cell>
          <cell r="L44">
            <v>44</v>
          </cell>
          <cell r="M44">
            <v>-19.174746853655233</v>
          </cell>
          <cell r="N44">
            <v>-19.174746853655233</v>
          </cell>
          <cell r="O44">
            <v>8</v>
          </cell>
          <cell r="P44" t="str">
            <v/>
          </cell>
          <cell r="Q44" t="str">
            <v/>
          </cell>
          <cell r="R44">
            <v>16.758370217462137</v>
          </cell>
          <cell r="S44">
            <v>2</v>
          </cell>
          <cell r="T44" t="str">
            <v/>
          </cell>
          <cell r="U44" t="str">
            <v/>
          </cell>
          <cell r="V44">
            <v>-33.106976712246677</v>
          </cell>
          <cell r="W44">
            <v>2</v>
          </cell>
          <cell r="X44" t="str">
            <v/>
          </cell>
          <cell r="Y44" t="str">
            <v/>
          </cell>
          <cell r="Z44">
            <v>82.159383676694659</v>
          </cell>
          <cell r="AA44">
            <v>2</v>
          </cell>
          <cell r="AB44" t="str">
            <v/>
          </cell>
          <cell r="AC44" t="str">
            <v/>
          </cell>
          <cell r="AD44">
            <v>-26.917148613994964</v>
          </cell>
          <cell r="AE44">
            <v>0</v>
          </cell>
          <cell r="AF44" t="str">
            <v/>
          </cell>
          <cell r="AG44" t="str">
            <v/>
          </cell>
          <cell r="AH44" t="e">
            <v>#VALUE!</v>
          </cell>
          <cell r="AI44">
            <v>2</v>
          </cell>
          <cell r="AJ44" t="str">
            <v/>
          </cell>
          <cell r="AK44" t="str">
            <v/>
          </cell>
          <cell r="AL44">
            <v>-29.727417076064324</v>
          </cell>
        </row>
        <row r="45">
          <cell r="B45" t="str">
            <v>6.2018</v>
          </cell>
          <cell r="C45">
            <v>17</v>
          </cell>
          <cell r="D45" t="str">
            <v/>
          </cell>
          <cell r="E45" t="str">
            <v/>
          </cell>
          <cell r="F45">
            <v>-27.939599625481254</v>
          </cell>
          <cell r="G45">
            <v>21</v>
          </cell>
          <cell r="H45">
            <v>45</v>
          </cell>
          <cell r="I45">
            <v>23.65417650006431</v>
          </cell>
          <cell r="J45">
            <v>23.65417650006431</v>
          </cell>
          <cell r="K45">
            <v>10</v>
          </cell>
          <cell r="L45" t="str">
            <v/>
          </cell>
          <cell r="M45" t="str">
            <v/>
          </cell>
          <cell r="N45">
            <v>-19.800493484755702</v>
          </cell>
          <cell r="O45">
            <v>8</v>
          </cell>
          <cell r="P45" t="str">
            <v/>
          </cell>
          <cell r="Q45" t="str">
            <v/>
          </cell>
          <cell r="R45">
            <v>16.556384506531195</v>
          </cell>
          <cell r="S45">
            <v>2</v>
          </cell>
          <cell r="T45" t="str">
            <v/>
          </cell>
          <cell r="U45" t="str">
            <v/>
          </cell>
          <cell r="V45">
            <v>-33.182285794692135</v>
          </cell>
          <cell r="W45">
            <v>3</v>
          </cell>
          <cell r="X45">
            <v>45</v>
          </cell>
          <cell r="Y45">
            <v>86.142376569982318</v>
          </cell>
          <cell r="Z45">
            <v>86.142376569982318</v>
          </cell>
          <cell r="AA45">
            <v>2</v>
          </cell>
          <cell r="AB45" t="str">
            <v/>
          </cell>
          <cell r="AC45" t="str">
            <v/>
          </cell>
          <cell r="AD45">
            <v>-26.967850436556695</v>
          </cell>
          <cell r="AE45">
            <v>0</v>
          </cell>
          <cell r="AF45" t="str">
            <v/>
          </cell>
          <cell r="AG45" t="str">
            <v/>
          </cell>
          <cell r="AH45" t="e">
            <v>#VALUE!</v>
          </cell>
          <cell r="AI45">
            <v>2</v>
          </cell>
          <cell r="AJ45" t="str">
            <v/>
          </cell>
          <cell r="AK45" t="str">
            <v/>
          </cell>
          <cell r="AL45">
            <v>-29.598992994757928</v>
          </cell>
        </row>
        <row r="46">
          <cell r="B46" t="str">
            <v>7.2018</v>
          </cell>
          <cell r="C46">
            <v>18</v>
          </cell>
          <cell r="D46">
            <v>46</v>
          </cell>
          <cell r="E46">
            <v>-27.695921382615253</v>
          </cell>
          <cell r="F46">
            <v>-27.695921382615253</v>
          </cell>
          <cell r="G46">
            <v>21</v>
          </cell>
          <cell r="H46" t="str">
            <v/>
          </cell>
          <cell r="I46" t="str">
            <v/>
          </cell>
          <cell r="J46">
            <v>23.35087001671776</v>
          </cell>
          <cell r="K46">
            <v>10</v>
          </cell>
          <cell r="L46" t="str">
            <v/>
          </cell>
          <cell r="M46" t="str">
            <v/>
          </cell>
          <cell r="N46">
            <v>-20.426240115856171</v>
          </cell>
          <cell r="O46">
            <v>9</v>
          </cell>
          <cell r="P46">
            <v>46</v>
          </cell>
          <cell r="Q46">
            <v>16.354398795600254</v>
          </cell>
          <cell r="R46">
            <v>16.354398795600254</v>
          </cell>
          <cell r="S46">
            <v>2</v>
          </cell>
          <cell r="T46" t="str">
            <v/>
          </cell>
          <cell r="U46" t="str">
            <v/>
          </cell>
          <cell r="V46">
            <v>-33.257594877137592</v>
          </cell>
          <cell r="W46">
            <v>3</v>
          </cell>
          <cell r="X46" t="str">
            <v/>
          </cell>
          <cell r="Y46" t="str">
            <v/>
          </cell>
          <cell r="Z46">
            <v>89.487751299436624</v>
          </cell>
          <cell r="AA46">
            <v>2</v>
          </cell>
          <cell r="AB46" t="str">
            <v/>
          </cell>
          <cell r="AC46" t="str">
            <v/>
          </cell>
          <cell r="AD46">
            <v>-27.018552259118426</v>
          </cell>
          <cell r="AE46">
            <v>0</v>
          </cell>
          <cell r="AF46" t="str">
            <v/>
          </cell>
          <cell r="AG46" t="str">
            <v/>
          </cell>
          <cell r="AH46" t="e">
            <v>#VALUE!</v>
          </cell>
          <cell r="AI46">
            <v>2</v>
          </cell>
          <cell r="AJ46" t="str">
            <v/>
          </cell>
          <cell r="AK46" t="str">
            <v/>
          </cell>
          <cell r="AL46">
            <v>-29.470568913451533</v>
          </cell>
        </row>
        <row r="47">
          <cell r="B47" t="str">
            <v>8.2018</v>
          </cell>
          <cell r="C47">
            <v>18</v>
          </cell>
          <cell r="D47" t="str">
            <v/>
          </cell>
          <cell r="E47" t="str">
            <v/>
          </cell>
          <cell r="F47">
            <v>-29.362454050003851</v>
          </cell>
          <cell r="G47">
            <v>22</v>
          </cell>
          <cell r="H47">
            <v>47</v>
          </cell>
          <cell r="I47">
            <v>23.047563533371211</v>
          </cell>
          <cell r="J47">
            <v>23.047563533371211</v>
          </cell>
          <cell r="K47">
            <v>10</v>
          </cell>
          <cell r="L47" t="str">
            <v/>
          </cell>
          <cell r="M47" t="str">
            <v/>
          </cell>
          <cell r="N47">
            <v>-21.05198674695664</v>
          </cell>
          <cell r="O47">
            <v>9</v>
          </cell>
          <cell r="P47" t="str">
            <v/>
          </cell>
          <cell r="Q47" t="str">
            <v/>
          </cell>
          <cell r="R47">
            <v>15.909605720699817</v>
          </cell>
          <cell r="S47">
            <v>2</v>
          </cell>
          <cell r="T47" t="str">
            <v/>
          </cell>
          <cell r="U47" t="str">
            <v/>
          </cell>
          <cell r="V47">
            <v>-33.332903959583049</v>
          </cell>
          <cell r="W47">
            <v>3</v>
          </cell>
          <cell r="X47" t="str">
            <v/>
          </cell>
          <cell r="Y47" t="str">
            <v/>
          </cell>
          <cell r="Z47">
            <v>92.833126028890931</v>
          </cell>
          <cell r="AA47">
            <v>2</v>
          </cell>
          <cell r="AB47" t="str">
            <v/>
          </cell>
          <cell r="AC47" t="str">
            <v/>
          </cell>
          <cell r="AD47">
            <v>-27.069254081680157</v>
          </cell>
          <cell r="AE47">
            <v>0</v>
          </cell>
          <cell r="AF47" t="str">
            <v/>
          </cell>
          <cell r="AG47" t="str">
            <v/>
          </cell>
          <cell r="AH47" t="e">
            <v>#VALUE!</v>
          </cell>
          <cell r="AI47">
            <v>2</v>
          </cell>
          <cell r="AJ47" t="str">
            <v/>
          </cell>
          <cell r="AK47" t="str">
            <v/>
          </cell>
          <cell r="AL47">
            <v>-29.342144832145138</v>
          </cell>
        </row>
        <row r="48">
          <cell r="B48" t="str">
            <v>9.2018</v>
          </cell>
          <cell r="C48">
            <v>18</v>
          </cell>
          <cell r="D48" t="str">
            <v/>
          </cell>
          <cell r="E48" t="str">
            <v/>
          </cell>
          <cell r="F48">
            <v>-31.028986717392449</v>
          </cell>
          <cell r="G48">
            <v>22</v>
          </cell>
          <cell r="H48" t="str">
            <v/>
          </cell>
          <cell r="I48" t="str">
            <v/>
          </cell>
          <cell r="J48">
            <v>22.364002522256168</v>
          </cell>
          <cell r="K48">
            <v>10</v>
          </cell>
          <cell r="L48" t="str">
            <v/>
          </cell>
          <cell r="M48" t="str">
            <v/>
          </cell>
          <cell r="N48">
            <v>-21.677733378057109</v>
          </cell>
          <cell r="O48">
            <v>9</v>
          </cell>
          <cell r="P48" t="str">
            <v/>
          </cell>
          <cell r="Q48" t="str">
            <v/>
          </cell>
          <cell r="R48">
            <v>15.46481264579938</v>
          </cell>
          <cell r="S48">
            <v>2</v>
          </cell>
          <cell r="T48" t="str">
            <v/>
          </cell>
          <cell r="U48" t="str">
            <v/>
          </cell>
          <cell r="V48">
            <v>-33.408213042028507</v>
          </cell>
          <cell r="W48">
            <v>3</v>
          </cell>
          <cell r="X48" t="str">
            <v/>
          </cell>
          <cell r="Y48" t="str">
            <v/>
          </cell>
          <cell r="Z48">
            <v>96.178500758345237</v>
          </cell>
          <cell r="AA48">
            <v>2</v>
          </cell>
          <cell r="AB48" t="str">
            <v/>
          </cell>
          <cell r="AC48" t="str">
            <v/>
          </cell>
          <cell r="AD48">
            <v>-27.119955904241888</v>
          </cell>
          <cell r="AE48">
            <v>0</v>
          </cell>
          <cell r="AF48" t="str">
            <v/>
          </cell>
          <cell r="AG48" t="str">
            <v/>
          </cell>
          <cell r="AH48" t="e">
            <v>#VALUE!</v>
          </cell>
          <cell r="AI48">
            <v>2</v>
          </cell>
          <cell r="AJ48" t="str">
            <v/>
          </cell>
          <cell r="AK48" t="str">
            <v/>
          </cell>
          <cell r="AL48">
            <v>-29.213720750838743</v>
          </cell>
        </row>
        <row r="49">
          <cell r="B49" t="str">
            <v>10.2018</v>
          </cell>
          <cell r="C49">
            <v>19</v>
          </cell>
          <cell r="D49">
            <v>49</v>
          </cell>
          <cell r="E49">
            <v>-32.695519384781043</v>
          </cell>
          <cell r="F49">
            <v>-32.695519384781043</v>
          </cell>
          <cell r="G49">
            <v>23</v>
          </cell>
          <cell r="H49">
            <v>49</v>
          </cell>
          <cell r="I49">
            <v>21.680441511141126</v>
          </cell>
          <cell r="J49">
            <v>21.680441511141126</v>
          </cell>
          <cell r="K49">
            <v>11</v>
          </cell>
          <cell r="L49">
            <v>49</v>
          </cell>
          <cell r="M49">
            <v>-22.303480009157575</v>
          </cell>
          <cell r="N49">
            <v>-22.303480009157575</v>
          </cell>
          <cell r="O49">
            <v>10</v>
          </cell>
          <cell r="P49">
            <v>49</v>
          </cell>
          <cell r="Q49">
            <v>15.020019570898945</v>
          </cell>
          <cell r="R49">
            <v>15.020019570898945</v>
          </cell>
          <cell r="S49">
            <v>2</v>
          </cell>
          <cell r="T49" t="str">
            <v/>
          </cell>
          <cell r="U49" t="str">
            <v/>
          </cell>
          <cell r="V49">
            <v>-33.483522124473964</v>
          </cell>
          <cell r="W49">
            <v>3</v>
          </cell>
          <cell r="X49" t="str">
            <v/>
          </cell>
          <cell r="Y49" t="str">
            <v/>
          </cell>
          <cell r="Z49">
            <v>99.523875487799543</v>
          </cell>
          <cell r="AA49">
            <v>2</v>
          </cell>
          <cell r="AB49" t="str">
            <v/>
          </cell>
          <cell r="AC49" t="str">
            <v/>
          </cell>
          <cell r="AD49">
            <v>-27.170657726803618</v>
          </cell>
          <cell r="AE49">
            <v>1</v>
          </cell>
          <cell r="AF49">
            <v>49</v>
          </cell>
          <cell r="AG49">
            <v>-11.030227051829797</v>
          </cell>
          <cell r="AH49">
            <v>-11.030227051829797</v>
          </cell>
          <cell r="AI49">
            <v>2</v>
          </cell>
          <cell r="AJ49" t="str">
            <v/>
          </cell>
          <cell r="AK49" t="str">
            <v/>
          </cell>
          <cell r="AL49">
            <v>-29.085296669532347</v>
          </cell>
        </row>
        <row r="50">
          <cell r="B50" t="str">
            <v>11.2018</v>
          </cell>
          <cell r="C50">
            <v>19</v>
          </cell>
          <cell r="D50" t="str">
            <v/>
          </cell>
          <cell r="E50" t="str">
            <v/>
          </cell>
          <cell r="F50">
            <v>-33.30563864421687</v>
          </cell>
          <cell r="G50">
            <v>23</v>
          </cell>
          <cell r="H50" t="str">
            <v/>
          </cell>
          <cell r="I50" t="str">
            <v/>
          </cell>
          <cell r="J50">
            <v>20.554312017208268</v>
          </cell>
          <cell r="K50">
            <v>12</v>
          </cell>
          <cell r="L50">
            <v>50</v>
          </cell>
          <cell r="M50">
            <v>-22.68611145279251</v>
          </cell>
          <cell r="N50">
            <v>-22.68611145279251</v>
          </cell>
          <cell r="O50">
            <v>10</v>
          </cell>
          <cell r="P50" t="str">
            <v/>
          </cell>
          <cell r="Q50" t="str">
            <v/>
          </cell>
          <cell r="R50">
            <v>15.425617305471581</v>
          </cell>
          <cell r="S50">
            <v>2</v>
          </cell>
          <cell r="T50" t="str">
            <v/>
          </cell>
          <cell r="U50" t="str">
            <v/>
          </cell>
          <cell r="V50">
            <v>-33.558831206919422</v>
          </cell>
          <cell r="W50">
            <v>3</v>
          </cell>
          <cell r="X50" t="str">
            <v/>
          </cell>
          <cell r="Y50" t="str">
            <v/>
          </cell>
          <cell r="Z50">
            <v>102.86925021725385</v>
          </cell>
          <cell r="AA50">
            <v>2</v>
          </cell>
          <cell r="AB50" t="str">
            <v/>
          </cell>
          <cell r="AC50" t="str">
            <v/>
          </cell>
          <cell r="AD50">
            <v>-27.221359549365349</v>
          </cell>
          <cell r="AE50">
            <v>1</v>
          </cell>
          <cell r="AF50" t="str">
            <v/>
          </cell>
          <cell r="AG50" t="str">
            <v/>
          </cell>
          <cell r="AH50">
            <v>-10.480274951380846</v>
          </cell>
          <cell r="AI50">
            <v>2</v>
          </cell>
          <cell r="AJ50" t="str">
            <v/>
          </cell>
          <cell r="AK50" t="str">
            <v/>
          </cell>
          <cell r="AL50">
            <v>-28.956872588225952</v>
          </cell>
        </row>
        <row r="51">
          <cell r="B51" t="str">
            <v>12.2018</v>
          </cell>
          <cell r="C51">
            <v>19</v>
          </cell>
          <cell r="D51" t="str">
            <v/>
          </cell>
          <cell r="E51" t="str">
            <v/>
          </cell>
          <cell r="F51">
            <v>-33.915757903652697</v>
          </cell>
          <cell r="G51">
            <v>24</v>
          </cell>
          <cell r="H51">
            <v>51</v>
          </cell>
          <cell r="I51">
            <v>19.42818252327541</v>
          </cell>
          <cell r="J51">
            <v>19.42818252327541</v>
          </cell>
          <cell r="K51">
            <v>12</v>
          </cell>
          <cell r="L51" t="str">
            <v/>
          </cell>
          <cell r="M51" t="str">
            <v/>
          </cell>
          <cell r="N51">
            <v>-23.406632903323221</v>
          </cell>
          <cell r="O51">
            <v>10</v>
          </cell>
          <cell r="P51" t="str">
            <v/>
          </cell>
          <cell r="Q51" t="str">
            <v/>
          </cell>
          <cell r="R51">
            <v>15.831215040044217</v>
          </cell>
          <cell r="S51">
            <v>2</v>
          </cell>
          <cell r="T51" t="str">
            <v/>
          </cell>
          <cell r="U51" t="str">
            <v/>
          </cell>
          <cell r="V51">
            <v>-33.634140289364879</v>
          </cell>
          <cell r="W51">
            <v>3</v>
          </cell>
          <cell r="X51" t="str">
            <v/>
          </cell>
          <cell r="Y51" t="str">
            <v/>
          </cell>
          <cell r="Z51">
            <v>106.21462494670816</v>
          </cell>
          <cell r="AA51">
            <v>2</v>
          </cell>
          <cell r="AB51" t="str">
            <v/>
          </cell>
          <cell r="AC51" t="str">
            <v/>
          </cell>
          <cell r="AD51">
            <v>-27.27206137192708</v>
          </cell>
          <cell r="AE51">
            <v>1</v>
          </cell>
          <cell r="AF51" t="str">
            <v/>
          </cell>
          <cell r="AG51" t="str">
            <v/>
          </cell>
          <cell r="AH51">
            <v>-9.9303228509318942</v>
          </cell>
          <cell r="AI51">
            <v>2</v>
          </cell>
          <cell r="AJ51" t="str">
            <v/>
          </cell>
          <cell r="AK51" t="str">
            <v/>
          </cell>
          <cell r="AL51">
            <v>-28.828448506919557</v>
          </cell>
        </row>
        <row r="52">
          <cell r="B52" t="str">
            <v>1.2019</v>
          </cell>
          <cell r="C52">
            <v>20</v>
          </cell>
          <cell r="D52">
            <v>52</v>
          </cell>
          <cell r="E52">
            <v>-34.525877163088516</v>
          </cell>
          <cell r="F52">
            <v>-34.525877163088516</v>
          </cell>
          <cell r="G52">
            <v>24</v>
          </cell>
          <cell r="H52" t="str">
            <v/>
          </cell>
          <cell r="I52" t="str">
            <v/>
          </cell>
          <cell r="J52">
            <v>19.238549178777578</v>
          </cell>
          <cell r="K52">
            <v>12</v>
          </cell>
          <cell r="L52" t="str">
            <v/>
          </cell>
          <cell r="M52" t="str">
            <v/>
          </cell>
          <cell r="N52">
            <v>-24.127154353853932</v>
          </cell>
          <cell r="O52">
            <v>11</v>
          </cell>
          <cell r="P52">
            <v>52</v>
          </cell>
          <cell r="Q52">
            <v>16.236812774616851</v>
          </cell>
          <cell r="R52">
            <v>16.236812774616851</v>
          </cell>
          <cell r="S52">
            <v>2</v>
          </cell>
          <cell r="T52" t="str">
            <v/>
          </cell>
          <cell r="U52" t="str">
            <v/>
          </cell>
          <cell r="V52">
            <v>-33.709449371810337</v>
          </cell>
          <cell r="W52">
            <v>3</v>
          </cell>
          <cell r="X52" t="str">
            <v/>
          </cell>
          <cell r="Y52" t="str">
            <v/>
          </cell>
          <cell r="Z52">
            <v>109.55999967616246</v>
          </cell>
          <cell r="AA52">
            <v>2</v>
          </cell>
          <cell r="AB52" t="str">
            <v/>
          </cell>
          <cell r="AC52" t="str">
            <v/>
          </cell>
          <cell r="AD52">
            <v>-27.322763194488811</v>
          </cell>
          <cell r="AE52">
            <v>1</v>
          </cell>
          <cell r="AF52" t="str">
            <v/>
          </cell>
          <cell r="AG52" t="str">
            <v/>
          </cell>
          <cell r="AH52">
            <v>-9.3803707504829426</v>
          </cell>
          <cell r="AI52">
            <v>2</v>
          </cell>
          <cell r="AJ52" t="str">
            <v/>
          </cell>
          <cell r="AK52" t="str">
            <v/>
          </cell>
          <cell r="AL52">
            <v>-28.700024425613162</v>
          </cell>
        </row>
        <row r="53">
          <cell r="B53" t="str">
            <v>2.2019</v>
          </cell>
          <cell r="C53">
            <v>21</v>
          </cell>
          <cell r="D53">
            <v>53</v>
          </cell>
          <cell r="E53">
            <v>-36.99326736323593</v>
          </cell>
          <cell r="F53">
            <v>-36.99326736323593</v>
          </cell>
          <cell r="G53">
            <v>25</v>
          </cell>
          <cell r="H53">
            <v>53</v>
          </cell>
          <cell r="I53">
            <v>19.048915834279747</v>
          </cell>
          <cell r="J53">
            <v>19.048915834279747</v>
          </cell>
          <cell r="K53">
            <v>12</v>
          </cell>
          <cell r="L53" t="str">
            <v/>
          </cell>
          <cell r="M53" t="str">
            <v/>
          </cell>
          <cell r="N53">
            <v>-24.847675804384643</v>
          </cell>
          <cell r="O53">
            <v>11</v>
          </cell>
          <cell r="P53" t="str">
            <v/>
          </cell>
          <cell r="Q53" t="str">
            <v/>
          </cell>
          <cell r="R53">
            <v>17.098531624635356</v>
          </cell>
          <cell r="S53">
            <v>2</v>
          </cell>
          <cell r="T53" t="str">
            <v/>
          </cell>
          <cell r="U53" t="str">
            <v/>
          </cell>
          <cell r="V53">
            <v>-33.784758454255794</v>
          </cell>
          <cell r="W53">
            <v>3</v>
          </cell>
          <cell r="X53" t="str">
            <v/>
          </cell>
          <cell r="Y53" t="str">
            <v/>
          </cell>
          <cell r="Z53">
            <v>112.90537440561677</v>
          </cell>
          <cell r="AA53">
            <v>2</v>
          </cell>
          <cell r="AB53" t="str">
            <v/>
          </cell>
          <cell r="AC53" t="str">
            <v/>
          </cell>
          <cell r="AD53">
            <v>-27.373465017050542</v>
          </cell>
          <cell r="AE53">
            <v>1</v>
          </cell>
          <cell r="AF53" t="str">
            <v/>
          </cell>
          <cell r="AG53" t="str">
            <v/>
          </cell>
          <cell r="AH53">
            <v>-8.830418650033991</v>
          </cell>
          <cell r="AI53">
            <v>2</v>
          </cell>
          <cell r="AJ53" t="str">
            <v/>
          </cell>
          <cell r="AK53" t="str">
            <v/>
          </cell>
          <cell r="AL53">
            <v>-28.571600344306766</v>
          </cell>
        </row>
        <row r="54">
          <cell r="B54" t="str">
            <v>3.2019</v>
          </cell>
          <cell r="C54">
            <v>21</v>
          </cell>
          <cell r="D54" t="str">
            <v/>
          </cell>
          <cell r="E54" t="str">
            <v/>
          </cell>
          <cell r="F54">
            <v>-37.468881548883743</v>
          </cell>
          <cell r="G54">
            <v>26</v>
          </cell>
          <cell r="H54">
            <v>54</v>
          </cell>
          <cell r="I54">
            <v>19.214017501359493</v>
          </cell>
          <cell r="J54">
            <v>19.214017501359493</v>
          </cell>
          <cell r="K54">
            <v>12</v>
          </cell>
          <cell r="L54" t="str">
            <v/>
          </cell>
          <cell r="M54" t="str">
            <v/>
          </cell>
          <cell r="N54">
            <v>-25.568197254915354</v>
          </cell>
          <cell r="O54">
            <v>11</v>
          </cell>
          <cell r="P54" t="str">
            <v/>
          </cell>
          <cell r="Q54" t="str">
            <v/>
          </cell>
          <cell r="R54">
            <v>17.960250474653861</v>
          </cell>
          <cell r="S54">
            <v>2</v>
          </cell>
          <cell r="T54" t="str">
            <v/>
          </cell>
          <cell r="U54" t="str">
            <v/>
          </cell>
          <cell r="V54">
            <v>-33.860067536701251</v>
          </cell>
          <cell r="W54">
            <v>3</v>
          </cell>
          <cell r="X54" t="str">
            <v/>
          </cell>
          <cell r="Y54" t="str">
            <v/>
          </cell>
          <cell r="Z54">
            <v>116.25074913507108</v>
          </cell>
          <cell r="AA54">
            <v>2</v>
          </cell>
          <cell r="AB54" t="str">
            <v/>
          </cell>
          <cell r="AC54" t="str">
            <v/>
          </cell>
          <cell r="AD54">
            <v>-27.424166839612273</v>
          </cell>
          <cell r="AE54">
            <v>1</v>
          </cell>
          <cell r="AF54" t="str">
            <v/>
          </cell>
          <cell r="AG54" t="str">
            <v/>
          </cell>
          <cell r="AH54">
            <v>-8.2804665495850394</v>
          </cell>
          <cell r="AI54">
            <v>2</v>
          </cell>
          <cell r="AJ54" t="str">
            <v/>
          </cell>
          <cell r="AK54" t="str">
            <v/>
          </cell>
          <cell r="AL54">
            <v>-28.443176263000371</v>
          </cell>
        </row>
        <row r="55">
          <cell r="B55" t="str">
            <v>4.2019</v>
          </cell>
          <cell r="C55">
            <v>22</v>
          </cell>
          <cell r="D55">
            <v>55</v>
          </cell>
          <cell r="E55">
            <v>-37.944495734531557</v>
          </cell>
          <cell r="F55">
            <v>-37.944495734531557</v>
          </cell>
          <cell r="G55">
            <v>27</v>
          </cell>
          <cell r="H55">
            <v>55</v>
          </cell>
          <cell r="I55">
            <v>22.806733814773768</v>
          </cell>
          <cell r="J55">
            <v>22.806733814773768</v>
          </cell>
          <cell r="K55">
            <v>13</v>
          </cell>
          <cell r="L55">
            <v>55</v>
          </cell>
          <cell r="M55">
            <v>-26.288718705446058</v>
          </cell>
          <cell r="N55">
            <v>-26.288718705446058</v>
          </cell>
          <cell r="O55">
            <v>12</v>
          </cell>
          <cell r="P55">
            <v>55</v>
          </cell>
          <cell r="Q55">
            <v>18.821969324672366</v>
          </cell>
          <cell r="R55">
            <v>18.821969324672366</v>
          </cell>
          <cell r="S55">
            <v>2</v>
          </cell>
          <cell r="T55" t="str">
            <v/>
          </cell>
          <cell r="U55" t="str">
            <v/>
          </cell>
          <cell r="V55">
            <v>-33.935376619146709</v>
          </cell>
          <cell r="W55">
            <v>3</v>
          </cell>
          <cell r="X55" t="str">
            <v/>
          </cell>
          <cell r="Y55" t="str">
            <v/>
          </cell>
          <cell r="Z55">
            <v>119.59612386452538</v>
          </cell>
          <cell r="AA55">
            <v>2</v>
          </cell>
          <cell r="AB55" t="str">
            <v/>
          </cell>
          <cell r="AC55" t="str">
            <v/>
          </cell>
          <cell r="AD55">
            <v>-27.474868662174003</v>
          </cell>
          <cell r="AE55">
            <v>1</v>
          </cell>
          <cell r="AF55" t="str">
            <v/>
          </cell>
          <cell r="AG55" t="str">
            <v/>
          </cell>
          <cell r="AH55">
            <v>-7.7305144491360878</v>
          </cell>
          <cell r="AI55">
            <v>2</v>
          </cell>
          <cell r="AJ55" t="str">
            <v/>
          </cell>
          <cell r="AK55" t="str">
            <v/>
          </cell>
          <cell r="AL55">
            <v>-28.314752181693976</v>
          </cell>
        </row>
        <row r="56">
          <cell r="B56" t="str">
            <v>5.2019</v>
          </cell>
          <cell r="C56">
            <v>22</v>
          </cell>
          <cell r="D56" t="str">
            <v/>
          </cell>
          <cell r="E56" t="str">
            <v/>
          </cell>
          <cell r="F56">
            <v>-37.916284188649072</v>
          </cell>
          <cell r="G56">
            <v>28</v>
          </cell>
          <cell r="H56">
            <v>56</v>
          </cell>
          <cell r="I56">
            <v>21.864703890644389</v>
          </cell>
          <cell r="J56">
            <v>21.864703890644389</v>
          </cell>
          <cell r="K56">
            <v>14</v>
          </cell>
          <cell r="L56">
            <v>56</v>
          </cell>
          <cell r="M56">
            <v>-26.020654591700154</v>
          </cell>
          <cell r="N56">
            <v>-26.020654591700154</v>
          </cell>
          <cell r="O56">
            <v>12</v>
          </cell>
          <cell r="P56" t="str">
            <v/>
          </cell>
          <cell r="Q56" t="str">
            <v/>
          </cell>
          <cell r="R56">
            <v>20.165451144389188</v>
          </cell>
          <cell r="S56">
            <v>2</v>
          </cell>
          <cell r="T56" t="str">
            <v/>
          </cell>
          <cell r="U56" t="str">
            <v/>
          </cell>
          <cell r="V56">
            <v>-34.010685701592166</v>
          </cell>
          <cell r="W56">
            <v>3</v>
          </cell>
          <cell r="X56" t="str">
            <v/>
          </cell>
          <cell r="Y56" t="str">
            <v/>
          </cell>
          <cell r="Z56">
            <v>122.94149859397969</v>
          </cell>
          <cell r="AA56">
            <v>2</v>
          </cell>
          <cell r="AB56" t="str">
            <v/>
          </cell>
          <cell r="AC56" t="str">
            <v/>
          </cell>
          <cell r="AD56">
            <v>-27.525570484735734</v>
          </cell>
          <cell r="AE56">
            <v>1</v>
          </cell>
          <cell r="AF56" t="str">
            <v/>
          </cell>
          <cell r="AG56" t="str">
            <v/>
          </cell>
          <cell r="AH56">
            <v>-7.1805623486871362</v>
          </cell>
          <cell r="AI56">
            <v>2</v>
          </cell>
          <cell r="AJ56" t="str">
            <v/>
          </cell>
          <cell r="AK56" t="str">
            <v/>
          </cell>
          <cell r="AL56">
            <v>-28.186328100387581</v>
          </cell>
        </row>
        <row r="57">
          <cell r="B57" t="str">
            <v>6.2019</v>
          </cell>
          <cell r="C57">
            <v>22</v>
          </cell>
          <cell r="D57" t="str">
            <v/>
          </cell>
          <cell r="E57" t="str">
            <v/>
          </cell>
          <cell r="F57">
            <v>-37.888072642766588</v>
          </cell>
          <cell r="G57">
            <v>28</v>
          </cell>
          <cell r="H57" t="str">
            <v/>
          </cell>
          <cell r="I57" t="str">
            <v/>
          </cell>
          <cell r="J57">
            <v>22.288846871071051</v>
          </cell>
          <cell r="K57">
            <v>14</v>
          </cell>
          <cell r="L57" t="str">
            <v/>
          </cell>
          <cell r="M57" t="str">
            <v/>
          </cell>
          <cell r="N57">
            <v>-25.854808068744486</v>
          </cell>
          <cell r="O57">
            <v>12</v>
          </cell>
          <cell r="P57" t="str">
            <v/>
          </cell>
          <cell r="Q57" t="str">
            <v/>
          </cell>
          <cell r="R57">
            <v>21.508932964106009</v>
          </cell>
          <cell r="S57">
            <v>2</v>
          </cell>
          <cell r="T57" t="str">
            <v/>
          </cell>
          <cell r="U57" t="str">
            <v/>
          </cell>
          <cell r="V57">
            <v>-34.085994784037624</v>
          </cell>
          <cell r="W57">
            <v>4</v>
          </cell>
          <cell r="X57">
            <v>57</v>
          </cell>
          <cell r="Y57">
            <v>126.28687332343401</v>
          </cell>
          <cell r="Z57">
            <v>126.28687332343401</v>
          </cell>
          <cell r="AA57">
            <v>2</v>
          </cell>
          <cell r="AB57" t="str">
            <v/>
          </cell>
          <cell r="AC57" t="str">
            <v/>
          </cell>
          <cell r="AD57">
            <v>-27.576272307297465</v>
          </cell>
          <cell r="AE57">
            <v>1</v>
          </cell>
          <cell r="AF57" t="str">
            <v/>
          </cell>
          <cell r="AG57" t="str">
            <v/>
          </cell>
          <cell r="AH57">
            <v>-6.6306102482381846</v>
          </cell>
          <cell r="AI57">
            <v>2</v>
          </cell>
          <cell r="AJ57" t="str">
            <v/>
          </cell>
          <cell r="AK57" t="str">
            <v/>
          </cell>
          <cell r="AL57">
            <v>-28.057904019081185</v>
          </cell>
        </row>
        <row r="58">
          <cell r="B58" t="str">
            <v>7.2019</v>
          </cell>
          <cell r="C58">
            <v>23</v>
          </cell>
          <cell r="D58">
            <v>58</v>
          </cell>
          <cell r="E58">
            <v>-37.85986109688411</v>
          </cell>
          <cell r="F58">
            <v>-37.85986109688411</v>
          </cell>
          <cell r="G58">
            <v>28</v>
          </cell>
          <cell r="H58" t="str">
            <v/>
          </cell>
          <cell r="I58" t="str">
            <v/>
          </cell>
          <cell r="J58">
            <v>22.712989851497714</v>
          </cell>
          <cell r="K58">
            <v>14</v>
          </cell>
          <cell r="L58" t="str">
            <v/>
          </cell>
          <cell r="M58" t="str">
            <v/>
          </cell>
          <cell r="N58">
            <v>-25.688961545788818</v>
          </cell>
          <cell r="O58">
            <v>13</v>
          </cell>
          <cell r="P58">
            <v>58</v>
          </cell>
          <cell r="Q58">
            <v>22.852414783822827</v>
          </cell>
          <cell r="R58">
            <v>22.852414783822827</v>
          </cell>
          <cell r="S58">
            <v>2</v>
          </cell>
          <cell r="T58" t="str">
            <v/>
          </cell>
          <cell r="U58" t="str">
            <v/>
          </cell>
          <cell r="V58">
            <v>-34.161303866483081</v>
          </cell>
          <cell r="W58">
            <v>4</v>
          </cell>
          <cell r="X58" t="str">
            <v/>
          </cell>
          <cell r="Y58" t="str">
            <v/>
          </cell>
          <cell r="Z58">
            <v>129.91705741366852</v>
          </cell>
          <cell r="AA58">
            <v>2</v>
          </cell>
          <cell r="AB58" t="str">
            <v/>
          </cell>
          <cell r="AC58" t="str">
            <v/>
          </cell>
          <cell r="AD58">
            <v>-27.626974129859196</v>
          </cell>
          <cell r="AE58">
            <v>1</v>
          </cell>
          <cell r="AF58" t="str">
            <v/>
          </cell>
          <cell r="AG58" t="str">
            <v/>
          </cell>
          <cell r="AH58">
            <v>-6.080658147789233</v>
          </cell>
          <cell r="AI58">
            <v>2</v>
          </cell>
          <cell r="AJ58" t="str">
            <v/>
          </cell>
          <cell r="AK58" t="str">
            <v/>
          </cell>
          <cell r="AL58">
            <v>-27.92947993777479</v>
          </cell>
        </row>
        <row r="59">
          <cell r="B59" t="str">
            <v>8.2019</v>
          </cell>
          <cell r="C59">
            <v>23</v>
          </cell>
          <cell r="D59" t="str">
            <v/>
          </cell>
          <cell r="E59" t="str">
            <v/>
          </cell>
          <cell r="F59">
            <v>-38.47086565527858</v>
          </cell>
          <cell r="G59">
            <v>29</v>
          </cell>
          <cell r="H59">
            <v>59</v>
          </cell>
          <cell r="I59">
            <v>23.137132831924379</v>
          </cell>
          <cell r="J59">
            <v>23.137132831924379</v>
          </cell>
          <cell r="K59">
            <v>14</v>
          </cell>
          <cell r="L59" t="str">
            <v/>
          </cell>
          <cell r="M59" t="str">
            <v/>
          </cell>
          <cell r="N59">
            <v>-25.523115022833149</v>
          </cell>
          <cell r="O59">
            <v>13</v>
          </cell>
          <cell r="P59" t="str">
            <v/>
          </cell>
          <cell r="Q59" t="str">
            <v/>
          </cell>
          <cell r="R59">
            <v>23.898897174437906</v>
          </cell>
          <cell r="S59">
            <v>2</v>
          </cell>
          <cell r="T59" t="str">
            <v/>
          </cell>
          <cell r="U59" t="str">
            <v/>
          </cell>
          <cell r="V59">
            <v>-34.236612948928538</v>
          </cell>
          <cell r="W59">
            <v>4</v>
          </cell>
          <cell r="X59" t="str">
            <v/>
          </cell>
          <cell r="Y59" t="str">
            <v/>
          </cell>
          <cell r="Z59">
            <v>133.54724150390302</v>
          </cell>
          <cell r="AA59">
            <v>2</v>
          </cell>
          <cell r="AB59" t="str">
            <v/>
          </cell>
          <cell r="AC59" t="str">
            <v/>
          </cell>
          <cell r="AD59">
            <v>-27.677675952420927</v>
          </cell>
          <cell r="AE59">
            <v>1</v>
          </cell>
          <cell r="AF59" t="str">
            <v/>
          </cell>
          <cell r="AG59" t="str">
            <v/>
          </cell>
          <cell r="AH59">
            <v>-5.5307060473402814</v>
          </cell>
          <cell r="AI59">
            <v>2</v>
          </cell>
          <cell r="AJ59" t="str">
            <v/>
          </cell>
          <cell r="AK59" t="str">
            <v/>
          </cell>
          <cell r="AL59">
            <v>-27.801055856468395</v>
          </cell>
        </row>
        <row r="60">
          <cell r="B60" t="str">
            <v>9.2019</v>
          </cell>
          <cell r="C60">
            <v>23</v>
          </cell>
          <cell r="D60" t="str">
            <v/>
          </cell>
          <cell r="E60" t="str">
            <v/>
          </cell>
          <cell r="F60">
            <v>-39.081870213673049</v>
          </cell>
          <cell r="G60">
            <v>30</v>
          </cell>
          <cell r="H60">
            <v>60</v>
          </cell>
          <cell r="I60">
            <v>25.243864119369409</v>
          </cell>
          <cell r="J60">
            <v>25.243864119369409</v>
          </cell>
          <cell r="K60">
            <v>14</v>
          </cell>
          <cell r="L60" t="str">
            <v/>
          </cell>
          <cell r="M60" t="str">
            <v/>
          </cell>
          <cell r="N60">
            <v>-25.357268499877481</v>
          </cell>
          <cell r="O60">
            <v>13</v>
          </cell>
          <cell r="P60" t="str">
            <v/>
          </cell>
          <cell r="Q60" t="str">
            <v/>
          </cell>
          <cell r="R60">
            <v>24.945379565052985</v>
          </cell>
          <cell r="S60">
            <v>2</v>
          </cell>
          <cell r="T60" t="str">
            <v/>
          </cell>
          <cell r="U60" t="str">
            <v/>
          </cell>
          <cell r="V60">
            <v>-34.311922031373996</v>
          </cell>
          <cell r="W60">
            <v>4</v>
          </cell>
          <cell r="X60" t="str">
            <v/>
          </cell>
          <cell r="Y60" t="str">
            <v/>
          </cell>
          <cell r="Z60">
            <v>137.17742559413753</v>
          </cell>
          <cell r="AA60">
            <v>2</v>
          </cell>
          <cell r="AB60" t="str">
            <v/>
          </cell>
          <cell r="AC60" t="str">
            <v/>
          </cell>
          <cell r="AD60">
            <v>-27.728377774982658</v>
          </cell>
          <cell r="AE60">
            <v>1</v>
          </cell>
          <cell r="AF60" t="str">
            <v/>
          </cell>
          <cell r="AG60" t="str">
            <v/>
          </cell>
          <cell r="AH60">
            <v>-4.9807539468913298</v>
          </cell>
          <cell r="AI60">
            <v>3</v>
          </cell>
          <cell r="AJ60">
            <v>60</v>
          </cell>
          <cell r="AK60">
            <v>-27.672631775161982</v>
          </cell>
          <cell r="AL60">
            <v>-27.672631775161982</v>
          </cell>
        </row>
        <row r="61">
          <cell r="B61" t="str">
            <v>10.2019</v>
          </cell>
          <cell r="C61">
            <v>24</v>
          </cell>
          <cell r="D61">
            <v>61</v>
          </cell>
          <cell r="E61">
            <v>-39.692874772067519</v>
          </cell>
          <cell r="F61">
            <v>-39.692874772067519</v>
          </cell>
          <cell r="G61">
            <v>30</v>
          </cell>
          <cell r="H61" t="str">
            <v/>
          </cell>
          <cell r="I61" t="str">
            <v/>
          </cell>
          <cell r="J61">
            <v>25.260259796092289</v>
          </cell>
          <cell r="K61">
            <v>15</v>
          </cell>
          <cell r="L61">
            <v>61</v>
          </cell>
          <cell r="M61">
            <v>-25.191421976921813</v>
          </cell>
          <cell r="N61">
            <v>-25.191421976921813</v>
          </cell>
          <cell r="O61">
            <v>14</v>
          </cell>
          <cell r="P61">
            <v>61</v>
          </cell>
          <cell r="Q61">
            <v>25.991861955668067</v>
          </cell>
          <cell r="R61">
            <v>25.991861955668067</v>
          </cell>
          <cell r="S61">
            <v>2</v>
          </cell>
          <cell r="T61" t="str">
            <v/>
          </cell>
          <cell r="U61" t="str">
            <v/>
          </cell>
          <cell r="V61">
            <v>-34.387231113819453</v>
          </cell>
          <cell r="W61">
            <v>4</v>
          </cell>
          <cell r="X61" t="str">
            <v/>
          </cell>
          <cell r="Y61" t="str">
            <v/>
          </cell>
          <cell r="Z61">
            <v>140.80760968437204</v>
          </cell>
          <cell r="AA61">
            <v>3</v>
          </cell>
          <cell r="AB61">
            <v>61</v>
          </cell>
          <cell r="AC61">
            <v>-27.77907959754441</v>
          </cell>
          <cell r="AD61">
            <v>-27.77907959754441</v>
          </cell>
          <cell r="AE61">
            <v>1</v>
          </cell>
          <cell r="AF61" t="str">
            <v/>
          </cell>
          <cell r="AG61" t="str">
            <v/>
          </cell>
          <cell r="AH61">
            <v>-4.4308018464423782</v>
          </cell>
          <cell r="AI61">
            <v>3</v>
          </cell>
          <cell r="AJ61" t="str">
            <v/>
          </cell>
          <cell r="AK61" t="str">
            <v/>
          </cell>
          <cell r="AL61">
            <v>-27.339260637478819</v>
          </cell>
        </row>
        <row r="62">
          <cell r="B62" t="str">
            <v>11.2019</v>
          </cell>
          <cell r="C62">
            <v>24</v>
          </cell>
          <cell r="D62" t="str">
            <v/>
          </cell>
          <cell r="E62" t="str">
            <v/>
          </cell>
          <cell r="F62">
            <v>-39.685646710835996</v>
          </cell>
          <cell r="G62">
            <v>30</v>
          </cell>
          <cell r="H62" t="str">
            <v/>
          </cell>
          <cell r="I62" t="str">
            <v/>
          </cell>
          <cell r="J62">
            <v>25.276655472815168</v>
          </cell>
          <cell r="K62">
            <v>16</v>
          </cell>
          <cell r="L62">
            <v>62</v>
          </cell>
          <cell r="M62">
            <v>-23.988618263611233</v>
          </cell>
          <cell r="N62">
            <v>-23.988618263611233</v>
          </cell>
          <cell r="O62">
            <v>14</v>
          </cell>
          <cell r="P62" t="str">
            <v/>
          </cell>
          <cell r="Q62" t="str">
            <v/>
          </cell>
          <cell r="R62">
            <v>27.324603580246134</v>
          </cell>
          <cell r="S62">
            <v>2</v>
          </cell>
          <cell r="T62" t="str">
            <v/>
          </cell>
          <cell r="U62" t="str">
            <v/>
          </cell>
          <cell r="V62">
            <v>-34.462540196264911</v>
          </cell>
          <cell r="W62">
            <v>4</v>
          </cell>
          <cell r="X62" t="str">
            <v/>
          </cell>
          <cell r="Y62" t="str">
            <v/>
          </cell>
          <cell r="Z62">
            <v>144.43779377460655</v>
          </cell>
          <cell r="AA62">
            <v>3</v>
          </cell>
          <cell r="AB62" t="str">
            <v/>
          </cell>
          <cell r="AC62" t="str">
            <v/>
          </cell>
          <cell r="AD62">
            <v>-27.547169812119098</v>
          </cell>
          <cell r="AE62">
            <v>1</v>
          </cell>
          <cell r="AF62" t="str">
            <v/>
          </cell>
          <cell r="AG62" t="str">
            <v/>
          </cell>
          <cell r="AH62">
            <v>-3.8808497459934266</v>
          </cell>
          <cell r="AI62">
            <v>3</v>
          </cell>
          <cell r="AJ62" t="str">
            <v/>
          </cell>
          <cell r="AK62" t="str">
            <v/>
          </cell>
          <cell r="AL62">
            <v>-27.005889499795657</v>
          </cell>
        </row>
        <row r="63">
          <cell r="B63" t="str">
            <v>12.2019</v>
          </cell>
          <cell r="C63">
            <v>24</v>
          </cell>
          <cell r="D63" t="str">
            <v/>
          </cell>
          <cell r="E63" t="str">
            <v/>
          </cell>
          <cell r="F63">
            <v>-39.678418649604474</v>
          </cell>
          <cell r="G63">
            <v>31</v>
          </cell>
          <cell r="H63">
            <v>63</v>
          </cell>
          <cell r="I63">
            <v>25.293051149538048</v>
          </cell>
          <cell r="J63">
            <v>25.293051149538048</v>
          </cell>
          <cell r="K63">
            <v>16</v>
          </cell>
          <cell r="L63" t="str">
            <v/>
          </cell>
          <cell r="M63" t="str">
            <v/>
          </cell>
          <cell r="N63">
            <v>-23.711014153350146</v>
          </cell>
          <cell r="O63">
            <v>14</v>
          </cell>
          <cell r="P63" t="str">
            <v/>
          </cell>
          <cell r="Q63" t="str">
            <v/>
          </cell>
          <cell r="R63">
            <v>28.6573452048242</v>
          </cell>
          <cell r="S63">
            <v>2</v>
          </cell>
          <cell r="T63" t="str">
            <v/>
          </cell>
          <cell r="U63" t="str">
            <v/>
          </cell>
          <cell r="V63">
            <v>-34.537849278710368</v>
          </cell>
          <cell r="W63">
            <v>4</v>
          </cell>
          <cell r="X63" t="str">
            <v/>
          </cell>
          <cell r="Y63" t="str">
            <v/>
          </cell>
          <cell r="Z63">
            <v>148.06797786484105</v>
          </cell>
          <cell r="AA63">
            <v>3</v>
          </cell>
          <cell r="AB63" t="str">
            <v/>
          </cell>
          <cell r="AC63" t="str">
            <v/>
          </cell>
          <cell r="AD63">
            <v>-27.315260026693785</v>
          </cell>
          <cell r="AE63">
            <v>1</v>
          </cell>
          <cell r="AF63" t="str">
            <v/>
          </cell>
          <cell r="AG63" t="str">
            <v/>
          </cell>
          <cell r="AH63">
            <v>-3.330897645544475</v>
          </cell>
          <cell r="AI63">
            <v>3</v>
          </cell>
          <cell r="AJ63" t="str">
            <v/>
          </cell>
          <cell r="AK63" t="str">
            <v/>
          </cell>
          <cell r="AL63">
            <v>-26.672518362112495</v>
          </cell>
        </row>
        <row r="64">
          <cell r="B64" t="str">
            <v>1.2020</v>
          </cell>
          <cell r="C64">
            <v>25</v>
          </cell>
          <cell r="D64">
            <v>64</v>
          </cell>
          <cell r="E64">
            <v>-39.671190588372951</v>
          </cell>
          <cell r="F64">
            <v>-39.671190588372951</v>
          </cell>
          <cell r="G64">
            <v>31</v>
          </cell>
          <cell r="H64" t="str">
            <v/>
          </cell>
          <cell r="I64" t="str">
            <v/>
          </cell>
          <cell r="J64">
            <v>26.357561441502938</v>
          </cell>
          <cell r="K64">
            <v>16</v>
          </cell>
          <cell r="L64" t="str">
            <v/>
          </cell>
          <cell r="M64" t="str">
            <v/>
          </cell>
          <cell r="N64">
            <v>-23.433410043089058</v>
          </cell>
          <cell r="O64">
            <v>15</v>
          </cell>
          <cell r="P64">
            <v>64</v>
          </cell>
          <cell r="Q64">
            <v>29.990086829402262</v>
          </cell>
          <cell r="R64">
            <v>29.990086829402262</v>
          </cell>
          <cell r="S64">
            <v>3</v>
          </cell>
          <cell r="T64">
            <v>64</v>
          </cell>
          <cell r="U64">
            <v>-34.613158361155897</v>
          </cell>
          <cell r="V64">
            <v>-34.613158361155897</v>
          </cell>
          <cell r="W64">
            <v>4</v>
          </cell>
          <cell r="X64" t="str">
            <v/>
          </cell>
          <cell r="Y64" t="str">
            <v/>
          </cell>
          <cell r="Z64">
            <v>151.69816195507556</v>
          </cell>
          <cell r="AA64">
            <v>3</v>
          </cell>
          <cell r="AB64" t="str">
            <v/>
          </cell>
          <cell r="AC64" t="str">
            <v/>
          </cell>
          <cell r="AD64">
            <v>-27.083350241268473</v>
          </cell>
          <cell r="AE64">
            <v>1</v>
          </cell>
          <cell r="AF64" t="str">
            <v/>
          </cell>
          <cell r="AG64" t="str">
            <v/>
          </cell>
          <cell r="AH64">
            <v>-2.7809455450955234</v>
          </cell>
          <cell r="AI64">
            <v>3</v>
          </cell>
          <cell r="AJ64" t="str">
            <v/>
          </cell>
          <cell r="AK64" t="str">
            <v/>
          </cell>
          <cell r="AL64">
            <v>-26.339147224429333</v>
          </cell>
        </row>
        <row r="65">
          <cell r="B65" t="str">
            <v>2.2020</v>
          </cell>
          <cell r="C65">
            <v>25</v>
          </cell>
          <cell r="D65" t="str">
            <v/>
          </cell>
          <cell r="E65" t="str">
            <v/>
          </cell>
          <cell r="F65">
            <v>-39.315396043756607</v>
          </cell>
          <cell r="G65">
            <v>32</v>
          </cell>
          <cell r="H65">
            <v>65</v>
          </cell>
          <cell r="I65">
            <v>27.422071733467828</v>
          </cell>
          <cell r="J65">
            <v>27.422071733467828</v>
          </cell>
          <cell r="K65">
            <v>16</v>
          </cell>
          <cell r="L65" t="str">
            <v/>
          </cell>
          <cell r="M65" t="str">
            <v/>
          </cell>
          <cell r="N65">
            <v>-23.15580593282797</v>
          </cell>
          <cell r="O65">
            <v>15</v>
          </cell>
          <cell r="P65" t="str">
            <v/>
          </cell>
          <cell r="Q65" t="str">
            <v/>
          </cell>
          <cell r="R65">
            <v>31.995469888199313</v>
          </cell>
          <cell r="S65">
            <v>3</v>
          </cell>
          <cell r="T65" t="str">
            <v/>
          </cell>
          <cell r="U65" t="str">
            <v/>
          </cell>
          <cell r="V65">
            <v>-34.415084964352125</v>
          </cell>
          <cell r="W65">
            <v>4</v>
          </cell>
          <cell r="X65" t="str">
            <v/>
          </cell>
          <cell r="Y65" t="str">
            <v/>
          </cell>
          <cell r="Z65">
            <v>155.32834604531007</v>
          </cell>
          <cell r="AA65">
            <v>3</v>
          </cell>
          <cell r="AB65" t="str">
            <v/>
          </cell>
          <cell r="AC65" t="str">
            <v/>
          </cell>
          <cell r="AD65">
            <v>-26.851440455843161</v>
          </cell>
          <cell r="AE65">
            <v>1</v>
          </cell>
          <cell r="AF65" t="str">
            <v/>
          </cell>
          <cell r="AG65" t="str">
            <v/>
          </cell>
          <cell r="AH65">
            <v>-2.2309934446465718</v>
          </cell>
          <cell r="AI65">
            <v>3</v>
          </cell>
          <cell r="AJ65" t="str">
            <v/>
          </cell>
          <cell r="AK65" t="str">
            <v/>
          </cell>
          <cell r="AL65">
            <v>-26.00577608674617</v>
          </cell>
        </row>
        <row r="66">
          <cell r="B66" t="str">
            <v>3.2020</v>
          </cell>
          <cell r="C66">
            <v>25</v>
          </cell>
          <cell r="D66" t="str">
            <v/>
          </cell>
          <cell r="E66" t="str">
            <v/>
          </cell>
          <cell r="F66">
            <v>-38.959601499140263</v>
          </cell>
          <cell r="G66">
            <v>33</v>
          </cell>
          <cell r="H66">
            <v>66</v>
          </cell>
          <cell r="I66">
            <v>27.965616456051457</v>
          </cell>
          <cell r="J66">
            <v>27.965616456051457</v>
          </cell>
          <cell r="K66">
            <v>16</v>
          </cell>
          <cell r="L66" t="str">
            <v/>
          </cell>
          <cell r="M66" t="str">
            <v/>
          </cell>
          <cell r="N66">
            <v>-22.878201822566883</v>
          </cell>
          <cell r="O66">
            <v>15</v>
          </cell>
          <cell r="P66" t="str">
            <v/>
          </cell>
          <cell r="Q66" t="str">
            <v/>
          </cell>
          <cell r="R66">
            <v>34.000852946996368</v>
          </cell>
          <cell r="S66">
            <v>3</v>
          </cell>
          <cell r="T66" t="str">
            <v/>
          </cell>
          <cell r="U66" t="str">
            <v/>
          </cell>
          <cell r="V66">
            <v>-34.217011567548354</v>
          </cell>
          <cell r="W66">
            <v>4</v>
          </cell>
          <cell r="X66" t="str">
            <v/>
          </cell>
          <cell r="Y66" t="str">
            <v/>
          </cell>
          <cell r="Z66">
            <v>158.95853013554458</v>
          </cell>
          <cell r="AA66">
            <v>3</v>
          </cell>
          <cell r="AB66" t="str">
            <v/>
          </cell>
          <cell r="AC66" t="str">
            <v/>
          </cell>
          <cell r="AD66">
            <v>-26.619530670417848</v>
          </cell>
          <cell r="AE66">
            <v>1</v>
          </cell>
          <cell r="AF66" t="str">
            <v/>
          </cell>
          <cell r="AG66" t="str">
            <v/>
          </cell>
          <cell r="AH66">
            <v>-1.6810413441976202</v>
          </cell>
          <cell r="AI66">
            <v>3</v>
          </cell>
          <cell r="AJ66" t="str">
            <v/>
          </cell>
          <cell r="AK66" t="str">
            <v/>
          </cell>
          <cell r="AL66">
            <v>-25.672404949063008</v>
          </cell>
        </row>
        <row r="67">
          <cell r="B67" t="str">
            <v>4.2020</v>
          </cell>
          <cell r="C67">
            <v>26</v>
          </cell>
          <cell r="D67">
            <v>67</v>
          </cell>
          <cell r="E67">
            <v>-38.603806954523925</v>
          </cell>
          <cell r="F67">
            <v>-38.603806954523925</v>
          </cell>
          <cell r="G67">
            <v>33</v>
          </cell>
          <cell r="H67" t="str">
            <v/>
          </cell>
          <cell r="I67" t="str">
            <v/>
          </cell>
          <cell r="J67">
            <v>30.151932341197213</v>
          </cell>
          <cell r="K67">
            <v>17</v>
          </cell>
          <cell r="L67">
            <v>67</v>
          </cell>
          <cell r="M67">
            <v>-22.600597712305788</v>
          </cell>
          <cell r="N67">
            <v>-22.600597712305788</v>
          </cell>
          <cell r="O67">
            <v>16</v>
          </cell>
          <cell r="P67">
            <v>67</v>
          </cell>
          <cell r="Q67">
            <v>36.006236005793419</v>
          </cell>
          <cell r="R67">
            <v>36.006236005793419</v>
          </cell>
          <cell r="S67">
            <v>3</v>
          </cell>
          <cell r="T67" t="str">
            <v/>
          </cell>
          <cell r="U67" t="str">
            <v/>
          </cell>
          <cell r="V67">
            <v>-34.018938170744583</v>
          </cell>
          <cell r="W67">
            <v>4</v>
          </cell>
          <cell r="X67" t="str">
            <v/>
          </cell>
          <cell r="Y67" t="str">
            <v/>
          </cell>
          <cell r="Z67">
            <v>162.58871422577909</v>
          </cell>
          <cell r="AA67">
            <v>3</v>
          </cell>
          <cell r="AB67" t="str">
            <v/>
          </cell>
          <cell r="AC67" t="str">
            <v/>
          </cell>
          <cell r="AD67">
            <v>-26.387620884992536</v>
          </cell>
          <cell r="AE67">
            <v>1</v>
          </cell>
          <cell r="AF67" t="str">
            <v/>
          </cell>
          <cell r="AG67" t="str">
            <v/>
          </cell>
          <cell r="AH67">
            <v>-1.1310892437486686</v>
          </cell>
          <cell r="AI67">
            <v>3</v>
          </cell>
          <cell r="AJ67" t="str">
            <v/>
          </cell>
          <cell r="AK67" t="str">
            <v/>
          </cell>
          <cell r="AL67">
            <v>-25.339033811379846</v>
          </cell>
        </row>
        <row r="68">
          <cell r="B68" t="str">
            <v>5.2020</v>
          </cell>
          <cell r="C68">
            <v>26</v>
          </cell>
          <cell r="D68" t="str">
            <v/>
          </cell>
          <cell r="E68" t="str">
            <v/>
          </cell>
          <cell r="F68">
            <v>-38.913387782312846</v>
          </cell>
          <cell r="G68">
            <v>34</v>
          </cell>
          <cell r="H68">
            <v>68</v>
          </cell>
          <cell r="I68">
            <v>32.338248226342969</v>
          </cell>
          <cell r="J68">
            <v>32.338248226342969</v>
          </cell>
          <cell r="K68">
            <v>18</v>
          </cell>
          <cell r="L68">
            <v>68</v>
          </cell>
          <cell r="M68">
            <v>-21.372113288306497</v>
          </cell>
          <cell r="N68">
            <v>-21.372113288306497</v>
          </cell>
          <cell r="O68">
            <v>16</v>
          </cell>
          <cell r="P68" t="str">
            <v/>
          </cell>
          <cell r="Q68" t="str">
            <v/>
          </cell>
          <cell r="R68">
            <v>36.988261153942894</v>
          </cell>
          <cell r="S68">
            <v>3</v>
          </cell>
          <cell r="T68" t="str">
            <v/>
          </cell>
          <cell r="U68" t="str">
            <v/>
          </cell>
          <cell r="V68">
            <v>-33.820864773940812</v>
          </cell>
          <cell r="W68">
            <v>4</v>
          </cell>
          <cell r="X68" t="str">
            <v/>
          </cell>
          <cell r="Y68" t="str">
            <v/>
          </cell>
          <cell r="Z68">
            <v>166.21889831601359</v>
          </cell>
          <cell r="AA68">
            <v>3</v>
          </cell>
          <cell r="AB68" t="str">
            <v/>
          </cell>
          <cell r="AC68" t="str">
            <v/>
          </cell>
          <cell r="AD68">
            <v>-26.155711099567224</v>
          </cell>
          <cell r="AE68">
            <v>1</v>
          </cell>
          <cell r="AF68" t="str">
            <v/>
          </cell>
          <cell r="AG68" t="str">
            <v/>
          </cell>
          <cell r="AH68">
            <v>-0.581137143299717</v>
          </cell>
          <cell r="AI68">
            <v>3</v>
          </cell>
          <cell r="AJ68" t="str">
            <v/>
          </cell>
          <cell r="AK68" t="str">
            <v/>
          </cell>
          <cell r="AL68">
            <v>-25.005662673696683</v>
          </cell>
        </row>
        <row r="69">
          <cell r="B69" t="str">
            <v>6.2020</v>
          </cell>
          <cell r="C69">
            <v>26</v>
          </cell>
          <cell r="D69" t="str">
            <v/>
          </cell>
          <cell r="E69" t="str">
            <v/>
          </cell>
          <cell r="F69">
            <v>-39.222968610101766</v>
          </cell>
          <cell r="G69">
            <v>34</v>
          </cell>
          <cell r="H69" t="str">
            <v/>
          </cell>
          <cell r="I69" t="str">
            <v/>
          </cell>
          <cell r="J69">
            <v>33.363942059263465</v>
          </cell>
          <cell r="K69">
            <v>18</v>
          </cell>
          <cell r="L69" t="str">
            <v/>
          </cell>
          <cell r="M69" t="str">
            <v/>
          </cell>
          <cell r="N69">
            <v>-21.380852963342889</v>
          </cell>
          <cell r="O69">
            <v>16</v>
          </cell>
          <cell r="P69" t="str">
            <v/>
          </cell>
          <cell r="Q69" t="str">
            <v/>
          </cell>
          <cell r="R69">
            <v>37.970286302092369</v>
          </cell>
          <cell r="S69">
            <v>3</v>
          </cell>
          <cell r="T69" t="str">
            <v/>
          </cell>
          <cell r="U69" t="str">
            <v/>
          </cell>
          <cell r="V69">
            <v>-33.622791377137041</v>
          </cell>
          <cell r="W69">
            <v>5</v>
          </cell>
          <cell r="X69">
            <v>69</v>
          </cell>
          <cell r="Y69">
            <v>169.84908240624821</v>
          </cell>
          <cell r="Z69">
            <v>169.84908240624821</v>
          </cell>
          <cell r="AA69">
            <v>3</v>
          </cell>
          <cell r="AB69" t="str">
            <v/>
          </cell>
          <cell r="AC69" t="str">
            <v/>
          </cell>
          <cell r="AD69">
            <v>-25.923801314141912</v>
          </cell>
          <cell r="AE69">
            <v>1</v>
          </cell>
          <cell r="AF69" t="str">
            <v/>
          </cell>
          <cell r="AG69" t="str">
            <v/>
          </cell>
          <cell r="AH69">
            <v>-3.1185042850765399E-2</v>
          </cell>
          <cell r="AI69">
            <v>3</v>
          </cell>
          <cell r="AJ69" t="str">
            <v/>
          </cell>
          <cell r="AK69" t="str">
            <v/>
          </cell>
          <cell r="AL69">
            <v>-24.672291536013521</v>
          </cell>
        </row>
        <row r="70">
          <cell r="B70" t="str">
            <v>7.2020</v>
          </cell>
          <cell r="C70">
            <v>27</v>
          </cell>
          <cell r="D70">
            <v>70</v>
          </cell>
          <cell r="E70">
            <v>-39.532549437890694</v>
          </cell>
          <cell r="F70">
            <v>-39.532549437890694</v>
          </cell>
          <cell r="G70">
            <v>34</v>
          </cell>
          <cell r="H70" t="str">
            <v/>
          </cell>
          <cell r="I70" t="str">
            <v/>
          </cell>
          <cell r="J70">
            <v>34.389635892183961</v>
          </cell>
          <cell r="K70">
            <v>18</v>
          </cell>
          <cell r="L70" t="str">
            <v/>
          </cell>
          <cell r="M70" t="str">
            <v/>
          </cell>
          <cell r="N70">
            <v>-21.38959263837928</v>
          </cell>
          <cell r="O70">
            <v>17</v>
          </cell>
          <cell r="P70">
            <v>70</v>
          </cell>
          <cell r="Q70">
            <v>38.952311450241851</v>
          </cell>
          <cell r="R70">
            <v>38.952311450241851</v>
          </cell>
          <cell r="S70">
            <v>3</v>
          </cell>
          <cell r="T70" t="str">
            <v/>
          </cell>
          <cell r="U70" t="str">
            <v/>
          </cell>
          <cell r="V70">
            <v>-33.42471798033327</v>
          </cell>
          <cell r="W70">
            <v>5</v>
          </cell>
          <cell r="X70" t="str">
            <v/>
          </cell>
          <cell r="Y70" t="str">
            <v/>
          </cell>
          <cell r="Z70">
            <v>172.48134021519641</v>
          </cell>
          <cell r="AA70">
            <v>3</v>
          </cell>
          <cell r="AB70" t="str">
            <v/>
          </cell>
          <cell r="AC70" t="str">
            <v/>
          </cell>
          <cell r="AD70">
            <v>-25.691891528716599</v>
          </cell>
          <cell r="AE70">
            <v>1</v>
          </cell>
          <cell r="AF70" t="str">
            <v/>
          </cell>
          <cell r="AG70" t="str">
            <v/>
          </cell>
          <cell r="AH70">
            <v>0.5187670575981862</v>
          </cell>
          <cell r="AI70">
            <v>3</v>
          </cell>
          <cell r="AJ70" t="str">
            <v/>
          </cell>
          <cell r="AK70" t="str">
            <v/>
          </cell>
          <cell r="AL70">
            <v>-24.338920398330359</v>
          </cell>
        </row>
        <row r="71">
          <cell r="B71" t="str">
            <v>8.2020</v>
          </cell>
          <cell r="C71">
            <v>27</v>
          </cell>
          <cell r="D71" t="str">
            <v/>
          </cell>
          <cell r="E71" t="str">
            <v/>
          </cell>
          <cell r="F71">
            <v>-40.444747822577128</v>
          </cell>
          <cell r="G71">
            <v>34</v>
          </cell>
          <cell r="H71" t="str">
            <v/>
          </cell>
          <cell r="I71" t="str">
            <v/>
          </cell>
          <cell r="J71">
            <v>35.415329725104456</v>
          </cell>
          <cell r="K71">
            <v>18</v>
          </cell>
          <cell r="L71" t="str">
            <v/>
          </cell>
          <cell r="M71" t="str">
            <v/>
          </cell>
          <cell r="N71">
            <v>-21.398332313415672</v>
          </cell>
          <cell r="O71">
            <v>17</v>
          </cell>
          <cell r="P71" t="str">
            <v/>
          </cell>
          <cell r="Q71" t="str">
            <v/>
          </cell>
          <cell r="R71">
            <v>40.231245698995835</v>
          </cell>
          <cell r="S71">
            <v>3</v>
          </cell>
          <cell r="T71" t="str">
            <v/>
          </cell>
          <cell r="U71" t="str">
            <v/>
          </cell>
          <cell r="V71">
            <v>-33.226644583529499</v>
          </cell>
          <cell r="W71">
            <v>5</v>
          </cell>
          <cell r="X71" t="str">
            <v/>
          </cell>
          <cell r="Y71" t="str">
            <v/>
          </cell>
          <cell r="Z71">
            <v>175.11359802414461</v>
          </cell>
          <cell r="AA71">
            <v>3</v>
          </cell>
          <cell r="AB71" t="str">
            <v/>
          </cell>
          <cell r="AC71" t="str">
            <v/>
          </cell>
          <cell r="AD71">
            <v>-25.459981743291287</v>
          </cell>
          <cell r="AE71">
            <v>1</v>
          </cell>
          <cell r="AF71" t="str">
            <v/>
          </cell>
          <cell r="AG71" t="str">
            <v/>
          </cell>
          <cell r="AH71">
            <v>1.0687191580471378</v>
          </cell>
          <cell r="AI71">
            <v>3</v>
          </cell>
          <cell r="AJ71" t="str">
            <v/>
          </cell>
          <cell r="AK71" t="str">
            <v/>
          </cell>
          <cell r="AL71">
            <v>-24.005549260647197</v>
          </cell>
        </row>
        <row r="72">
          <cell r="B72" t="str">
            <v>9.2020</v>
          </cell>
          <cell r="C72">
            <v>28</v>
          </cell>
          <cell r="D72">
            <v>72</v>
          </cell>
          <cell r="E72">
            <v>-41.356946207263555</v>
          </cell>
          <cell r="F72">
            <v>-41.356946207263555</v>
          </cell>
          <cell r="G72">
            <v>35</v>
          </cell>
          <cell r="H72">
            <v>72</v>
          </cell>
          <cell r="I72">
            <v>36.441023558024945</v>
          </cell>
          <cell r="J72">
            <v>36.441023558024945</v>
          </cell>
          <cell r="K72">
            <v>18</v>
          </cell>
          <cell r="L72" t="str">
            <v/>
          </cell>
          <cell r="M72" t="str">
            <v/>
          </cell>
          <cell r="N72">
            <v>-21.407071988452063</v>
          </cell>
          <cell r="O72">
            <v>17</v>
          </cell>
          <cell r="P72" t="str">
            <v/>
          </cell>
          <cell r="Q72" t="str">
            <v/>
          </cell>
          <cell r="R72">
            <v>41.510179947749819</v>
          </cell>
          <cell r="S72">
            <v>3</v>
          </cell>
          <cell r="T72" t="str">
            <v/>
          </cell>
          <cell r="U72" t="str">
            <v/>
          </cell>
          <cell r="V72">
            <v>-33.028571186725728</v>
          </cell>
          <cell r="W72">
            <v>5</v>
          </cell>
          <cell r="X72" t="str">
            <v/>
          </cell>
          <cell r="Y72" t="str">
            <v/>
          </cell>
          <cell r="Z72">
            <v>177.7458558330928</v>
          </cell>
          <cell r="AA72">
            <v>3</v>
          </cell>
          <cell r="AB72" t="str">
            <v/>
          </cell>
          <cell r="AC72" t="str">
            <v/>
          </cell>
          <cell r="AD72">
            <v>-25.228071957865975</v>
          </cell>
          <cell r="AE72">
            <v>1</v>
          </cell>
          <cell r="AF72" t="str">
            <v/>
          </cell>
          <cell r="AG72" t="str">
            <v/>
          </cell>
          <cell r="AH72">
            <v>1.6186712584960894</v>
          </cell>
          <cell r="AI72">
            <v>3</v>
          </cell>
          <cell r="AJ72" t="str">
            <v/>
          </cell>
          <cell r="AK72" t="str">
            <v/>
          </cell>
          <cell r="AL72">
            <v>-23.672178122964034</v>
          </cell>
        </row>
        <row r="73">
          <cell r="B73" t="str">
            <v>10.2020</v>
          </cell>
          <cell r="C73">
            <v>29</v>
          </cell>
          <cell r="D73">
            <v>73</v>
          </cell>
          <cell r="E73">
            <v>-39.51308448745722</v>
          </cell>
          <cell r="F73">
            <v>-39.51308448745722</v>
          </cell>
          <cell r="G73">
            <v>35</v>
          </cell>
          <cell r="H73" t="str">
            <v/>
          </cell>
          <cell r="I73" t="str">
            <v/>
          </cell>
          <cell r="J73">
            <v>37.716891353486069</v>
          </cell>
          <cell r="K73">
            <v>19</v>
          </cell>
          <cell r="L73">
            <v>73</v>
          </cell>
          <cell r="M73">
            <v>-21.415811663488462</v>
          </cell>
          <cell r="N73">
            <v>-21.415811663488462</v>
          </cell>
          <cell r="O73">
            <v>18</v>
          </cell>
          <cell r="P73">
            <v>73</v>
          </cell>
          <cell r="Q73">
            <v>42.78911419650381</v>
          </cell>
          <cell r="R73">
            <v>42.78911419650381</v>
          </cell>
          <cell r="S73">
            <v>3</v>
          </cell>
          <cell r="T73" t="str">
            <v/>
          </cell>
          <cell r="U73" t="str">
            <v/>
          </cell>
          <cell r="V73">
            <v>-32.830497789921957</v>
          </cell>
          <cell r="W73">
            <v>5</v>
          </cell>
          <cell r="X73" t="str">
            <v/>
          </cell>
          <cell r="Y73" t="str">
            <v/>
          </cell>
          <cell r="Z73">
            <v>180.378113642041</v>
          </cell>
          <cell r="AA73">
            <v>3</v>
          </cell>
          <cell r="AB73" t="str">
            <v/>
          </cell>
          <cell r="AC73" t="str">
            <v/>
          </cell>
          <cell r="AD73">
            <v>-24.996162172440663</v>
          </cell>
          <cell r="AE73">
            <v>2</v>
          </cell>
          <cell r="AF73">
            <v>73</v>
          </cell>
          <cell r="AG73">
            <v>2.1686233589450405</v>
          </cell>
          <cell r="AH73">
            <v>2.1686233589450405</v>
          </cell>
          <cell r="AI73">
            <v>3</v>
          </cell>
          <cell r="AJ73" t="str">
            <v/>
          </cell>
          <cell r="AK73" t="str">
            <v/>
          </cell>
          <cell r="AL73">
            <v>-23.338806985280872</v>
          </cell>
        </row>
        <row r="74">
          <cell r="B74" t="str">
            <v>11.2020</v>
          </cell>
          <cell r="C74">
            <v>29</v>
          </cell>
          <cell r="D74" t="str">
            <v/>
          </cell>
          <cell r="E74" t="str">
            <v/>
          </cell>
          <cell r="F74">
            <v>-39.597910316766495</v>
          </cell>
          <cell r="G74">
            <v>36</v>
          </cell>
          <cell r="H74">
            <v>74</v>
          </cell>
          <cell r="I74">
            <v>38.992759148947194</v>
          </cell>
          <cell r="J74">
            <v>38.992759148947194</v>
          </cell>
          <cell r="K74">
            <v>19</v>
          </cell>
          <cell r="L74" t="str">
            <v/>
          </cell>
          <cell r="M74" t="str">
            <v/>
          </cell>
          <cell r="N74">
            <v>-21.226081552195989</v>
          </cell>
          <cell r="O74">
            <v>18</v>
          </cell>
          <cell r="P74" t="str">
            <v/>
          </cell>
          <cell r="Q74" t="str">
            <v/>
          </cell>
          <cell r="R74">
            <v>43.364108258113021</v>
          </cell>
          <cell r="S74">
            <v>3</v>
          </cell>
          <cell r="T74" t="str">
            <v/>
          </cell>
          <cell r="U74" t="str">
            <v/>
          </cell>
          <cell r="V74">
            <v>-32.632424393118185</v>
          </cell>
          <cell r="W74">
            <v>5</v>
          </cell>
          <cell r="X74" t="str">
            <v/>
          </cell>
          <cell r="Y74" t="str">
            <v/>
          </cell>
          <cell r="Z74">
            <v>183.0103714509892</v>
          </cell>
          <cell r="AA74">
            <v>3</v>
          </cell>
          <cell r="AB74" t="str">
            <v/>
          </cell>
          <cell r="AC74" t="str">
            <v/>
          </cell>
          <cell r="AD74">
            <v>-24.76425238701535</v>
          </cell>
          <cell r="AE74">
            <v>2</v>
          </cell>
          <cell r="AF74" t="str">
            <v/>
          </cell>
          <cell r="AG74" t="str">
            <v/>
          </cell>
          <cell r="AH74">
            <v>2.6998526240533685</v>
          </cell>
          <cell r="AI74">
            <v>3</v>
          </cell>
          <cell r="AJ74" t="str">
            <v/>
          </cell>
          <cell r="AK74" t="str">
            <v/>
          </cell>
          <cell r="AL74">
            <v>-23.00543584759771</v>
          </cell>
        </row>
        <row r="75">
          <cell r="B75" t="str">
            <v>12.2020</v>
          </cell>
          <cell r="C75">
            <v>29</v>
          </cell>
          <cell r="D75" t="str">
            <v/>
          </cell>
          <cell r="E75" t="str">
            <v/>
          </cell>
          <cell r="F75">
            <v>-39.682736146075769</v>
          </cell>
          <cell r="G75">
            <v>36</v>
          </cell>
          <cell r="H75" t="str">
            <v/>
          </cell>
          <cell r="I75" t="str">
            <v/>
          </cell>
          <cell r="J75">
            <v>40.177519866608939</v>
          </cell>
          <cell r="K75">
            <v>19</v>
          </cell>
          <cell r="L75" t="str">
            <v/>
          </cell>
          <cell r="M75" t="str">
            <v/>
          </cell>
          <cell r="N75">
            <v>-21.036351440903516</v>
          </cell>
          <cell r="O75">
            <v>18</v>
          </cell>
          <cell r="P75" t="str">
            <v/>
          </cell>
          <cell r="Q75" t="str">
            <v/>
          </cell>
          <cell r="R75">
            <v>43.939102319722231</v>
          </cell>
          <cell r="S75">
            <v>3</v>
          </cell>
          <cell r="T75" t="str">
            <v/>
          </cell>
          <cell r="U75" t="str">
            <v/>
          </cell>
          <cell r="V75">
            <v>-32.434350996314414</v>
          </cell>
          <cell r="W75">
            <v>5</v>
          </cell>
          <cell r="X75" t="str">
            <v/>
          </cell>
          <cell r="Y75" t="str">
            <v/>
          </cell>
          <cell r="Z75">
            <v>185.64262925993739</v>
          </cell>
          <cell r="AA75">
            <v>3</v>
          </cell>
          <cell r="AB75" t="str">
            <v/>
          </cell>
          <cell r="AC75" t="str">
            <v/>
          </cell>
          <cell r="AD75">
            <v>-24.532342601590038</v>
          </cell>
          <cell r="AE75">
            <v>2</v>
          </cell>
          <cell r="AF75" t="str">
            <v/>
          </cell>
          <cell r="AG75" t="str">
            <v/>
          </cell>
          <cell r="AH75">
            <v>3.2310818891616964</v>
          </cell>
          <cell r="AI75">
            <v>3</v>
          </cell>
          <cell r="AJ75" t="str">
            <v/>
          </cell>
          <cell r="AK75" t="str">
            <v/>
          </cell>
          <cell r="AL75">
            <v>-22.672064709914547</v>
          </cell>
        </row>
        <row r="76">
          <cell r="B76" t="str">
            <v>1.2021</v>
          </cell>
          <cell r="C76">
            <v>30</v>
          </cell>
          <cell r="D76">
            <v>76</v>
          </cell>
          <cell r="E76">
            <v>-39.767561975385043</v>
          </cell>
          <cell r="F76">
            <v>-39.767561975385043</v>
          </cell>
          <cell r="G76">
            <v>36</v>
          </cell>
          <cell r="H76" t="str">
            <v/>
          </cell>
          <cell r="I76" t="str">
            <v/>
          </cell>
          <cell r="J76">
            <v>41.362280584270685</v>
          </cell>
          <cell r="K76">
            <v>19</v>
          </cell>
          <cell r="L76" t="str">
            <v/>
          </cell>
          <cell r="M76" t="str">
            <v/>
          </cell>
          <cell r="N76">
            <v>-20.846621329611043</v>
          </cell>
          <cell r="O76">
            <v>18</v>
          </cell>
          <cell r="P76" t="str">
            <v/>
          </cell>
          <cell r="Q76" t="str">
            <v/>
          </cell>
          <cell r="R76">
            <v>44.514096381331441</v>
          </cell>
          <cell r="S76">
            <v>3</v>
          </cell>
          <cell r="T76" t="str">
            <v/>
          </cell>
          <cell r="U76" t="str">
            <v/>
          </cell>
          <cell r="V76">
            <v>-32.236277599510643</v>
          </cell>
          <cell r="W76">
            <v>5</v>
          </cell>
          <cell r="X76" t="str">
            <v/>
          </cell>
          <cell r="Y76" t="str">
            <v/>
          </cell>
          <cell r="Z76">
            <v>188.27488706888559</v>
          </cell>
          <cell r="AA76">
            <v>3</v>
          </cell>
          <cell r="AB76" t="str">
            <v/>
          </cell>
          <cell r="AC76" t="str">
            <v/>
          </cell>
          <cell r="AD76">
            <v>-24.300432816164726</v>
          </cell>
          <cell r="AE76">
            <v>2</v>
          </cell>
          <cell r="AF76" t="str">
            <v/>
          </cell>
          <cell r="AG76" t="str">
            <v/>
          </cell>
          <cell r="AH76">
            <v>3.7623111542700243</v>
          </cell>
          <cell r="AI76">
            <v>3</v>
          </cell>
          <cell r="AJ76" t="str">
            <v/>
          </cell>
          <cell r="AK76" t="str">
            <v/>
          </cell>
          <cell r="AL76">
            <v>-22.338693572231385</v>
          </cell>
        </row>
        <row r="77">
          <cell r="B77" t="str">
            <v>2.2021</v>
          </cell>
          <cell r="C77">
            <v>30</v>
          </cell>
          <cell r="D77" t="str">
            <v/>
          </cell>
          <cell r="E77" t="str">
            <v/>
          </cell>
          <cell r="F77">
            <v>-39.742504929372252</v>
          </cell>
          <cell r="G77">
            <v>36</v>
          </cell>
          <cell r="H77" t="str">
            <v/>
          </cell>
          <cell r="I77" t="str">
            <v/>
          </cell>
          <cell r="J77">
            <v>42.547041301932431</v>
          </cell>
          <cell r="K77">
            <v>19</v>
          </cell>
          <cell r="L77" t="str">
            <v/>
          </cell>
          <cell r="M77" t="str">
            <v/>
          </cell>
          <cell r="N77">
            <v>-20.65689121831857</v>
          </cell>
          <cell r="O77">
            <v>18</v>
          </cell>
          <cell r="P77" t="str">
            <v/>
          </cell>
          <cell r="Q77" t="str">
            <v/>
          </cell>
          <cell r="R77">
            <v>45.089090442940652</v>
          </cell>
          <cell r="S77">
            <v>3</v>
          </cell>
          <cell r="T77" t="str">
            <v/>
          </cell>
          <cell r="U77" t="str">
            <v/>
          </cell>
          <cell r="V77">
            <v>-32.038204202706872</v>
          </cell>
          <cell r="W77">
            <v>5</v>
          </cell>
          <cell r="X77" t="str">
            <v/>
          </cell>
          <cell r="Y77" t="str">
            <v/>
          </cell>
          <cell r="Z77">
            <v>190.90714487783379</v>
          </cell>
          <cell r="AA77">
            <v>3</v>
          </cell>
          <cell r="AB77" t="str">
            <v/>
          </cell>
          <cell r="AC77" t="str">
            <v/>
          </cell>
          <cell r="AD77">
            <v>-24.068523030739414</v>
          </cell>
          <cell r="AE77">
            <v>2</v>
          </cell>
          <cell r="AF77" t="str">
            <v/>
          </cell>
          <cell r="AG77" t="str">
            <v/>
          </cell>
          <cell r="AH77">
            <v>4.2935404193783517</v>
          </cell>
          <cell r="AI77">
            <v>3</v>
          </cell>
          <cell r="AJ77" t="str">
            <v/>
          </cell>
          <cell r="AK77" t="str">
            <v/>
          </cell>
          <cell r="AL77">
            <v>-22.005322434548223</v>
          </cell>
        </row>
        <row r="78">
          <cell r="B78" t="str">
            <v>3.2021</v>
          </cell>
          <cell r="C78">
            <v>30</v>
          </cell>
          <cell r="D78" t="str">
            <v/>
          </cell>
          <cell r="E78" t="str">
            <v/>
          </cell>
          <cell r="F78">
            <v>-39.717447883359462</v>
          </cell>
          <cell r="G78">
            <v>37</v>
          </cell>
          <cell r="H78">
            <v>78</v>
          </cell>
          <cell r="I78">
            <v>43.731802019594184</v>
          </cell>
          <cell r="J78">
            <v>43.731802019594184</v>
          </cell>
          <cell r="K78">
            <v>19</v>
          </cell>
          <cell r="L78" t="str">
            <v/>
          </cell>
          <cell r="M78" t="str">
            <v/>
          </cell>
          <cell r="N78">
            <v>-20.467161107026097</v>
          </cell>
          <cell r="O78">
            <v>18</v>
          </cell>
          <cell r="P78" t="str">
            <v/>
          </cell>
          <cell r="Q78" t="str">
            <v/>
          </cell>
          <cell r="R78">
            <v>45.664084504549862</v>
          </cell>
          <cell r="S78">
            <v>3</v>
          </cell>
          <cell r="T78" t="str">
            <v/>
          </cell>
          <cell r="U78" t="str">
            <v/>
          </cell>
          <cell r="V78">
            <v>-31.840130805903105</v>
          </cell>
          <cell r="W78">
            <v>5</v>
          </cell>
          <cell r="X78" t="str">
            <v/>
          </cell>
          <cell r="Y78" t="str">
            <v/>
          </cell>
          <cell r="Z78">
            <v>193.53940268678198</v>
          </cell>
          <cell r="AA78">
            <v>3</v>
          </cell>
          <cell r="AB78" t="str">
            <v/>
          </cell>
          <cell r="AC78" t="str">
            <v/>
          </cell>
          <cell r="AD78">
            <v>-23.836613245314101</v>
          </cell>
          <cell r="AE78">
            <v>2</v>
          </cell>
          <cell r="AF78" t="str">
            <v/>
          </cell>
          <cell r="AG78" t="str">
            <v/>
          </cell>
          <cell r="AH78">
            <v>4.8247696844866796</v>
          </cell>
          <cell r="AI78">
            <v>3</v>
          </cell>
          <cell r="AJ78" t="str">
            <v/>
          </cell>
          <cell r="AK78" t="str">
            <v/>
          </cell>
          <cell r="AL78">
            <v>-21.67195129686506</v>
          </cell>
        </row>
        <row r="79">
          <cell r="B79" t="str">
            <v>4.2021</v>
          </cell>
          <cell r="C79">
            <v>30</v>
          </cell>
          <cell r="D79" t="str">
            <v/>
          </cell>
          <cell r="E79" t="str">
            <v/>
          </cell>
          <cell r="F79">
            <v>-39.692390837346672</v>
          </cell>
          <cell r="G79">
            <v>37</v>
          </cell>
          <cell r="H79" t="str">
            <v/>
          </cell>
          <cell r="I79" t="str">
            <v/>
          </cell>
          <cell r="J79">
            <v>45.784070492837074</v>
          </cell>
          <cell r="K79">
            <v>20</v>
          </cell>
          <cell r="L79">
            <v>79</v>
          </cell>
          <cell r="M79">
            <v>-20.277430995733628</v>
          </cell>
          <cell r="N79">
            <v>-20.277430995733628</v>
          </cell>
          <cell r="O79">
            <v>19</v>
          </cell>
          <cell r="P79">
            <v>79</v>
          </cell>
          <cell r="Q79">
            <v>46.239078566159087</v>
          </cell>
          <cell r="R79">
            <v>46.239078566159087</v>
          </cell>
          <cell r="S79">
            <v>3</v>
          </cell>
          <cell r="T79" t="str">
            <v/>
          </cell>
          <cell r="U79" t="str">
            <v/>
          </cell>
          <cell r="V79">
            <v>-31.642057409099337</v>
          </cell>
          <cell r="W79">
            <v>6</v>
          </cell>
          <cell r="X79">
            <v>79</v>
          </cell>
          <cell r="Y79">
            <v>196.17166049573018</v>
          </cell>
          <cell r="Z79">
            <v>196.17166049573018</v>
          </cell>
          <cell r="AA79">
            <v>3</v>
          </cell>
          <cell r="AB79" t="str">
            <v/>
          </cell>
          <cell r="AC79" t="str">
            <v/>
          </cell>
          <cell r="AD79">
            <v>-23.604703459888789</v>
          </cell>
          <cell r="AE79">
            <v>2</v>
          </cell>
          <cell r="AF79" t="str">
            <v/>
          </cell>
          <cell r="AG79" t="str">
            <v/>
          </cell>
          <cell r="AH79">
            <v>5.3559989495950076</v>
          </cell>
          <cell r="AI79">
            <v>3</v>
          </cell>
          <cell r="AJ79" t="str">
            <v/>
          </cell>
          <cell r="AK79" t="str">
            <v/>
          </cell>
          <cell r="AL79">
            <v>-21.338580159181898</v>
          </cell>
        </row>
        <row r="80">
          <cell r="B80" t="str">
            <v>5.2021</v>
          </cell>
          <cell r="C80">
            <v>30</v>
          </cell>
          <cell r="D80" t="str">
            <v/>
          </cell>
          <cell r="E80" t="str">
            <v/>
          </cell>
          <cell r="F80">
            <v>-39.667333791333881</v>
          </cell>
          <cell r="G80">
            <v>38</v>
          </cell>
          <cell r="H80">
            <v>80</v>
          </cell>
          <cell r="I80">
            <v>47.836338966079971</v>
          </cell>
          <cell r="J80">
            <v>47.836338966079971</v>
          </cell>
          <cell r="K80">
            <v>20</v>
          </cell>
          <cell r="L80" t="str">
            <v/>
          </cell>
          <cell r="M80" t="str">
            <v/>
          </cell>
          <cell r="N80">
            <v>-20.149392611863746</v>
          </cell>
          <cell r="O80">
            <v>19</v>
          </cell>
          <cell r="P80" t="str">
            <v/>
          </cell>
          <cell r="Q80" t="str">
            <v/>
          </cell>
          <cell r="R80">
            <v>48.119870485365894</v>
          </cell>
          <cell r="S80">
            <v>3</v>
          </cell>
          <cell r="T80" t="str">
            <v/>
          </cell>
          <cell r="U80" t="str">
            <v/>
          </cell>
          <cell r="V80">
            <v>-31.443984012295569</v>
          </cell>
          <cell r="W80">
            <v>6</v>
          </cell>
          <cell r="X80" t="str">
            <v/>
          </cell>
          <cell r="Y80" t="str">
            <v/>
          </cell>
          <cell r="Z80">
            <v>198.05915754797303</v>
          </cell>
          <cell r="AA80">
            <v>3</v>
          </cell>
          <cell r="AB80" t="str">
            <v/>
          </cell>
          <cell r="AC80" t="str">
            <v/>
          </cell>
          <cell r="AD80">
            <v>-23.372793674463477</v>
          </cell>
          <cell r="AE80">
            <v>2</v>
          </cell>
          <cell r="AF80" t="str">
            <v/>
          </cell>
          <cell r="AG80" t="str">
            <v/>
          </cell>
          <cell r="AH80">
            <v>5.8872282147033355</v>
          </cell>
          <cell r="AI80">
            <v>3</v>
          </cell>
          <cell r="AJ80" t="str">
            <v/>
          </cell>
          <cell r="AK80" t="str">
            <v/>
          </cell>
          <cell r="AL80">
            <v>-21.005209021498736</v>
          </cell>
        </row>
        <row r="81">
          <cell r="B81" t="str">
            <v>6.2021</v>
          </cell>
          <cell r="C81">
            <v>30</v>
          </cell>
          <cell r="D81" t="str">
            <v/>
          </cell>
          <cell r="E81" t="str">
            <v/>
          </cell>
          <cell r="F81">
            <v>-39.642276745321091</v>
          </cell>
          <cell r="G81">
            <v>39</v>
          </cell>
          <cell r="H81">
            <v>81</v>
          </cell>
          <cell r="I81">
            <v>48.86450507798935</v>
          </cell>
          <cell r="J81">
            <v>48.86450507798935</v>
          </cell>
          <cell r="K81">
            <v>20</v>
          </cell>
          <cell r="L81" t="str">
            <v/>
          </cell>
          <cell r="M81" t="str">
            <v/>
          </cell>
          <cell r="N81">
            <v>-20.021354227993864</v>
          </cell>
          <cell r="O81">
            <v>19</v>
          </cell>
          <cell r="P81" t="str">
            <v/>
          </cell>
          <cell r="Q81" t="str">
            <v/>
          </cell>
          <cell r="R81">
            <v>50.000662404572701</v>
          </cell>
          <cell r="S81">
            <v>3</v>
          </cell>
          <cell r="T81" t="str">
            <v/>
          </cell>
          <cell r="U81" t="str">
            <v/>
          </cell>
          <cell r="V81">
            <v>-31.245910615491802</v>
          </cell>
          <cell r="W81">
            <v>6</v>
          </cell>
          <cell r="X81" t="str">
            <v/>
          </cell>
          <cell r="Y81" t="str">
            <v/>
          </cell>
          <cell r="Z81">
            <v>199.94665460021588</v>
          </cell>
          <cell r="AA81">
            <v>3</v>
          </cell>
          <cell r="AB81" t="str">
            <v/>
          </cell>
          <cell r="AC81" t="str">
            <v/>
          </cell>
          <cell r="AD81">
            <v>-23.140883889038165</v>
          </cell>
          <cell r="AE81">
            <v>2</v>
          </cell>
          <cell r="AF81" t="str">
            <v/>
          </cell>
          <cell r="AG81" t="str">
            <v/>
          </cell>
          <cell r="AH81">
            <v>6.4184574798116634</v>
          </cell>
          <cell r="AI81">
            <v>3</v>
          </cell>
          <cell r="AJ81" t="str">
            <v/>
          </cell>
          <cell r="AK81" t="str">
            <v/>
          </cell>
          <cell r="AL81">
            <v>-20.671837883815574</v>
          </cell>
        </row>
        <row r="82">
          <cell r="B82" t="str">
            <v>7.2021</v>
          </cell>
          <cell r="C82">
            <v>31</v>
          </cell>
          <cell r="D82">
            <v>82</v>
          </cell>
          <cell r="E82">
            <v>-39.617219699308315</v>
          </cell>
          <cell r="F82">
            <v>-39.617219699308315</v>
          </cell>
          <cell r="G82">
            <v>39</v>
          </cell>
          <cell r="H82" t="str">
            <v/>
          </cell>
          <cell r="I82" t="str">
            <v/>
          </cell>
          <cell r="J82">
            <v>49.195344313532111</v>
          </cell>
          <cell r="K82">
            <v>20</v>
          </cell>
          <cell r="L82" t="str">
            <v/>
          </cell>
          <cell r="M82" t="str">
            <v/>
          </cell>
          <cell r="N82">
            <v>-19.893315844123983</v>
          </cell>
          <cell r="O82">
            <v>20</v>
          </cell>
          <cell r="P82">
            <v>82</v>
          </cell>
          <cell r="Q82">
            <v>51.881454323779508</v>
          </cell>
          <cell r="R82">
            <v>51.881454323779508</v>
          </cell>
          <cell r="S82">
            <v>3</v>
          </cell>
          <cell r="T82" t="str">
            <v/>
          </cell>
          <cell r="U82" t="str">
            <v/>
          </cell>
          <cell r="V82">
            <v>-31.047837218688034</v>
          </cell>
          <cell r="W82">
            <v>6</v>
          </cell>
          <cell r="X82" t="str">
            <v/>
          </cell>
          <cell r="Y82" t="str">
            <v/>
          </cell>
          <cell r="Z82">
            <v>201.83415165245873</v>
          </cell>
          <cell r="AA82">
            <v>3</v>
          </cell>
          <cell r="AB82" t="str">
            <v/>
          </cell>
          <cell r="AC82" t="str">
            <v/>
          </cell>
          <cell r="AD82">
            <v>-22.908974103612852</v>
          </cell>
          <cell r="AE82">
            <v>2</v>
          </cell>
          <cell r="AF82" t="str">
            <v/>
          </cell>
          <cell r="AG82" t="str">
            <v/>
          </cell>
          <cell r="AH82">
            <v>6.9496867449199913</v>
          </cell>
          <cell r="AI82">
            <v>3</v>
          </cell>
          <cell r="AJ82" t="str">
            <v/>
          </cell>
          <cell r="AK82" t="str">
            <v/>
          </cell>
          <cell r="AL82">
            <v>-20.338466746132411</v>
          </cell>
        </row>
        <row r="83">
          <cell r="B83" t="str">
            <v>8.2021</v>
          </cell>
          <cell r="C83">
            <v>31</v>
          </cell>
          <cell r="D83" t="str">
            <v/>
          </cell>
          <cell r="E83" t="str">
            <v/>
          </cell>
          <cell r="F83">
            <v>-39.938141713396703</v>
          </cell>
          <cell r="G83">
            <v>40</v>
          </cell>
          <cell r="H83">
            <v>83</v>
          </cell>
          <cell r="I83">
            <v>49.526183549074872</v>
          </cell>
          <cell r="J83">
            <v>49.526183549074872</v>
          </cell>
          <cell r="K83">
            <v>20</v>
          </cell>
          <cell r="L83" t="str">
            <v/>
          </cell>
          <cell r="M83" t="str">
            <v/>
          </cell>
          <cell r="N83">
            <v>-19.765277460254101</v>
          </cell>
          <cell r="O83">
            <v>20</v>
          </cell>
          <cell r="P83" t="str">
            <v/>
          </cell>
          <cell r="Q83" t="str">
            <v/>
          </cell>
          <cell r="R83">
            <v>51.872498566693089</v>
          </cell>
          <cell r="S83">
            <v>3</v>
          </cell>
          <cell r="T83" t="str">
            <v/>
          </cell>
          <cell r="U83" t="str">
            <v/>
          </cell>
          <cell r="V83">
            <v>-30.849763821884267</v>
          </cell>
          <cell r="W83">
            <v>6</v>
          </cell>
          <cell r="X83" t="str">
            <v/>
          </cell>
          <cell r="Y83" t="str">
            <v/>
          </cell>
          <cell r="Z83">
            <v>203.72164870470158</v>
          </cell>
          <cell r="AA83">
            <v>3</v>
          </cell>
          <cell r="AB83" t="str">
            <v/>
          </cell>
          <cell r="AC83" t="str">
            <v/>
          </cell>
          <cell r="AD83">
            <v>-22.67706431818754</v>
          </cell>
          <cell r="AE83">
            <v>2</v>
          </cell>
          <cell r="AF83" t="str">
            <v/>
          </cell>
          <cell r="AG83" t="str">
            <v/>
          </cell>
          <cell r="AH83">
            <v>7.4809160100283192</v>
          </cell>
          <cell r="AI83">
            <v>3</v>
          </cell>
          <cell r="AJ83" t="str">
            <v/>
          </cell>
          <cell r="AK83" t="str">
            <v/>
          </cell>
          <cell r="AL83">
            <v>-20.005095608449249</v>
          </cell>
        </row>
        <row r="84">
          <cell r="B84" t="str">
            <v>9.2021</v>
          </cell>
          <cell r="C84">
            <v>32</v>
          </cell>
          <cell r="D84">
            <v>84</v>
          </cell>
          <cell r="E84">
            <v>-40.259063727485085</v>
          </cell>
          <cell r="F84">
            <v>-40.259063727485085</v>
          </cell>
          <cell r="G84">
            <v>41</v>
          </cell>
          <cell r="H84">
            <v>84</v>
          </cell>
          <cell r="I84">
            <v>50.496241489215002</v>
          </cell>
          <cell r="J84">
            <v>50.496241489215002</v>
          </cell>
          <cell r="K84">
            <v>20</v>
          </cell>
          <cell r="L84" t="str">
            <v/>
          </cell>
          <cell r="M84" t="str">
            <v/>
          </cell>
          <cell r="N84">
            <v>-19.637239076384219</v>
          </cell>
          <cell r="O84">
            <v>20</v>
          </cell>
          <cell r="P84" t="str">
            <v/>
          </cell>
          <cell r="Q84" t="str">
            <v/>
          </cell>
          <cell r="R84">
            <v>51.86354280960667</v>
          </cell>
          <cell r="S84">
            <v>3</v>
          </cell>
          <cell r="T84" t="str">
            <v/>
          </cell>
          <cell r="U84" t="str">
            <v/>
          </cell>
          <cell r="V84">
            <v>-30.651690425080499</v>
          </cell>
          <cell r="W84">
            <v>6</v>
          </cell>
          <cell r="X84" t="str">
            <v/>
          </cell>
          <cell r="Y84" t="str">
            <v/>
          </cell>
          <cell r="Z84">
            <v>205.60914575694443</v>
          </cell>
          <cell r="AA84">
            <v>3</v>
          </cell>
          <cell r="AB84" t="str">
            <v/>
          </cell>
          <cell r="AC84" t="str">
            <v/>
          </cell>
          <cell r="AD84">
            <v>-22.445154532762228</v>
          </cell>
          <cell r="AE84">
            <v>2</v>
          </cell>
          <cell r="AF84" t="str">
            <v/>
          </cell>
          <cell r="AG84" t="str">
            <v/>
          </cell>
          <cell r="AH84">
            <v>8.0121452751366462</v>
          </cell>
          <cell r="AI84">
            <v>3</v>
          </cell>
          <cell r="AJ84" t="str">
            <v/>
          </cell>
          <cell r="AK84" t="str">
            <v/>
          </cell>
          <cell r="AL84">
            <v>-19.671724470766087</v>
          </cell>
        </row>
        <row r="85">
          <cell r="B85" t="str">
            <v>10.2021</v>
          </cell>
          <cell r="C85">
            <v>32</v>
          </cell>
          <cell r="D85" t="str">
            <v/>
          </cell>
          <cell r="E85" t="str">
            <v/>
          </cell>
          <cell r="F85">
            <v>-40.119029662839431</v>
          </cell>
          <cell r="G85">
            <v>41</v>
          </cell>
          <cell r="H85" t="str">
            <v/>
          </cell>
          <cell r="I85" t="str">
            <v/>
          </cell>
          <cell r="J85">
            <v>52.329758126298842</v>
          </cell>
          <cell r="K85">
            <v>21</v>
          </cell>
          <cell r="L85">
            <v>85</v>
          </cell>
          <cell r="M85">
            <v>-19.50920069251433</v>
          </cell>
          <cell r="N85">
            <v>-19.50920069251433</v>
          </cell>
          <cell r="O85">
            <v>20</v>
          </cell>
          <cell r="P85" t="str">
            <v/>
          </cell>
          <cell r="Q85" t="str">
            <v/>
          </cell>
          <cell r="R85">
            <v>51.854587052520252</v>
          </cell>
          <cell r="S85">
            <v>3</v>
          </cell>
          <cell r="T85" t="str">
            <v/>
          </cell>
          <cell r="U85" t="str">
            <v/>
          </cell>
          <cell r="V85">
            <v>-30.453617028276732</v>
          </cell>
          <cell r="W85">
            <v>6</v>
          </cell>
          <cell r="X85" t="str">
            <v/>
          </cell>
          <cell r="Y85" t="str">
            <v/>
          </cell>
          <cell r="Z85">
            <v>207.49664280918728</v>
          </cell>
          <cell r="AA85">
            <v>3</v>
          </cell>
          <cell r="AB85" t="str">
            <v/>
          </cell>
          <cell r="AC85" t="str">
            <v/>
          </cell>
          <cell r="AD85">
            <v>-22.213244747336915</v>
          </cell>
          <cell r="AE85">
            <v>2</v>
          </cell>
          <cell r="AF85" t="str">
            <v/>
          </cell>
          <cell r="AG85" t="str">
            <v/>
          </cell>
          <cell r="AH85">
            <v>8.5433745402449741</v>
          </cell>
          <cell r="AI85">
            <v>3</v>
          </cell>
          <cell r="AJ85" t="str">
            <v/>
          </cell>
          <cell r="AK85" t="str">
            <v/>
          </cell>
          <cell r="AL85">
            <v>-19.338353333082924</v>
          </cell>
        </row>
        <row r="86">
          <cell r="B86" t="str">
            <v>11.2021</v>
          </cell>
          <cell r="C86">
            <v>32</v>
          </cell>
          <cell r="D86" t="str">
            <v/>
          </cell>
          <cell r="E86" t="str">
            <v/>
          </cell>
          <cell r="F86">
            <v>-39.978995598193777</v>
          </cell>
          <cell r="G86">
            <v>41</v>
          </cell>
          <cell r="H86" t="str">
            <v/>
          </cell>
          <cell r="I86" t="str">
            <v/>
          </cell>
          <cell r="J86">
            <v>54.163274763382681</v>
          </cell>
          <cell r="K86">
            <v>21</v>
          </cell>
          <cell r="L86" t="str">
            <v/>
          </cell>
          <cell r="M86" t="str">
            <v/>
          </cell>
          <cell r="N86">
            <v>-19.885064675386054</v>
          </cell>
          <cell r="O86">
            <v>20</v>
          </cell>
          <cell r="P86" t="str">
            <v/>
          </cell>
          <cell r="Q86" t="str">
            <v/>
          </cell>
          <cell r="R86">
            <v>51.845631295433833</v>
          </cell>
          <cell r="S86">
            <v>3</v>
          </cell>
          <cell r="T86" t="str">
            <v/>
          </cell>
          <cell r="U86" t="str">
            <v/>
          </cell>
          <cell r="V86">
            <v>-30.255543631472964</v>
          </cell>
          <cell r="W86">
            <v>6</v>
          </cell>
          <cell r="X86" t="str">
            <v/>
          </cell>
          <cell r="Y86" t="str">
            <v/>
          </cell>
          <cell r="Z86">
            <v>209.38413986143013</v>
          </cell>
          <cell r="AA86">
            <v>3</v>
          </cell>
          <cell r="AB86" t="str">
            <v/>
          </cell>
          <cell r="AC86" t="str">
            <v/>
          </cell>
          <cell r="AD86">
            <v>-21.981334961911603</v>
          </cell>
          <cell r="AE86">
            <v>2</v>
          </cell>
          <cell r="AF86" t="str">
            <v/>
          </cell>
          <cell r="AG86" t="str">
            <v/>
          </cell>
          <cell r="AH86">
            <v>9.074603805353302</v>
          </cell>
          <cell r="AI86">
            <v>3</v>
          </cell>
          <cell r="AJ86" t="str">
            <v/>
          </cell>
          <cell r="AK86" t="str">
            <v/>
          </cell>
          <cell r="AL86">
            <v>-19.004982195399762</v>
          </cell>
        </row>
        <row r="87">
          <cell r="B87" t="str">
            <v>12.2021</v>
          </cell>
          <cell r="C87">
            <v>32</v>
          </cell>
          <cell r="D87" t="str">
            <v/>
          </cell>
          <cell r="E87" t="str">
            <v/>
          </cell>
          <cell r="F87">
            <v>-39.838961533548122</v>
          </cell>
          <cell r="G87">
            <v>42</v>
          </cell>
          <cell r="H87">
            <v>87</v>
          </cell>
          <cell r="I87">
            <v>55.99679140046652</v>
          </cell>
          <cell r="J87">
            <v>55.99679140046652</v>
          </cell>
          <cell r="K87">
            <v>21</v>
          </cell>
          <cell r="L87" t="str">
            <v/>
          </cell>
          <cell r="M87" t="str">
            <v/>
          </cell>
          <cell r="N87">
            <v>-20.260928658257779</v>
          </cell>
          <cell r="O87">
            <v>20</v>
          </cell>
          <cell r="P87" t="str">
            <v/>
          </cell>
          <cell r="Q87" t="str">
            <v/>
          </cell>
          <cell r="R87">
            <v>51.836675538347414</v>
          </cell>
          <cell r="S87">
            <v>3</v>
          </cell>
          <cell r="T87" t="str">
            <v/>
          </cell>
          <cell r="U87" t="str">
            <v/>
          </cell>
          <cell r="V87">
            <v>-30.057470234669196</v>
          </cell>
          <cell r="W87">
            <v>6</v>
          </cell>
          <cell r="X87" t="str">
            <v/>
          </cell>
          <cell r="Y87" t="str">
            <v/>
          </cell>
          <cell r="Z87">
            <v>211.27163691367298</v>
          </cell>
          <cell r="AA87">
            <v>3</v>
          </cell>
          <cell r="AB87" t="str">
            <v/>
          </cell>
          <cell r="AC87" t="str">
            <v/>
          </cell>
          <cell r="AD87">
            <v>-21.749425176486291</v>
          </cell>
          <cell r="AE87">
            <v>2</v>
          </cell>
          <cell r="AF87" t="str">
            <v/>
          </cell>
          <cell r="AG87" t="str">
            <v/>
          </cell>
          <cell r="AH87">
            <v>9.6058330704616299</v>
          </cell>
          <cell r="AI87">
            <v>3</v>
          </cell>
          <cell r="AJ87" t="str">
            <v/>
          </cell>
          <cell r="AK87" t="str">
            <v/>
          </cell>
          <cell r="AL87">
            <v>-18.6716110577166</v>
          </cell>
        </row>
        <row r="88">
          <cell r="B88" t="str">
            <v>1.2022</v>
          </cell>
          <cell r="C88">
            <v>33</v>
          </cell>
          <cell r="D88">
            <v>88</v>
          </cell>
          <cell r="E88">
            <v>-39.698927468902468</v>
          </cell>
          <cell r="F88">
            <v>-39.698927468902468</v>
          </cell>
          <cell r="G88">
            <v>42</v>
          </cell>
          <cell r="H88" t="str">
            <v/>
          </cell>
          <cell r="I88" t="str">
            <v/>
          </cell>
          <cell r="J88">
            <v>57.475850494699031</v>
          </cell>
          <cell r="K88">
            <v>21</v>
          </cell>
          <cell r="L88" t="str">
            <v/>
          </cell>
          <cell r="M88" t="str">
            <v/>
          </cell>
          <cell r="N88">
            <v>-20.636792641129503</v>
          </cell>
          <cell r="O88">
            <v>21</v>
          </cell>
          <cell r="P88">
            <v>88</v>
          </cell>
          <cell r="Q88">
            <v>51.827719781260981</v>
          </cell>
          <cell r="R88">
            <v>51.827719781260981</v>
          </cell>
          <cell r="S88">
            <v>3</v>
          </cell>
          <cell r="T88" t="str">
            <v/>
          </cell>
          <cell r="U88" t="str">
            <v/>
          </cell>
          <cell r="V88">
            <v>-29.859396837865429</v>
          </cell>
          <cell r="W88">
            <v>6</v>
          </cell>
          <cell r="X88" t="str">
            <v/>
          </cell>
          <cell r="Y88" t="str">
            <v/>
          </cell>
          <cell r="Z88">
            <v>213.15913396591583</v>
          </cell>
          <cell r="AA88">
            <v>3</v>
          </cell>
          <cell r="AB88" t="str">
            <v/>
          </cell>
          <cell r="AC88" t="str">
            <v/>
          </cell>
          <cell r="AD88">
            <v>-21.517515391060979</v>
          </cell>
          <cell r="AE88">
            <v>2</v>
          </cell>
          <cell r="AF88" t="str">
            <v/>
          </cell>
          <cell r="AG88" t="str">
            <v/>
          </cell>
          <cell r="AH88">
            <v>10.137062335569958</v>
          </cell>
          <cell r="AI88">
            <v>3</v>
          </cell>
          <cell r="AJ88" t="str">
            <v/>
          </cell>
          <cell r="AK88" t="str">
            <v/>
          </cell>
          <cell r="AL88">
            <v>-18.338239920033438</v>
          </cell>
        </row>
        <row r="89">
          <cell r="B89" t="str">
            <v>2.2022</v>
          </cell>
          <cell r="C89">
            <v>33</v>
          </cell>
          <cell r="D89" t="str">
            <v/>
          </cell>
          <cell r="E89" t="str">
            <v/>
          </cell>
          <cell r="F89">
            <v>-39.931443049720471</v>
          </cell>
          <cell r="G89">
            <v>42</v>
          </cell>
          <cell r="H89" t="str">
            <v/>
          </cell>
          <cell r="I89" t="str">
            <v/>
          </cell>
          <cell r="J89">
            <v>58.954909588931542</v>
          </cell>
          <cell r="K89">
            <v>21</v>
          </cell>
          <cell r="L89" t="str">
            <v/>
          </cell>
          <cell r="M89" t="str">
            <v/>
          </cell>
          <cell r="N89">
            <v>-21.012656624001227</v>
          </cell>
          <cell r="O89">
            <v>21</v>
          </cell>
          <cell r="P89" t="str">
            <v/>
          </cell>
          <cell r="Q89" t="str">
            <v/>
          </cell>
          <cell r="R89">
            <v>53.10995950772773</v>
          </cell>
          <cell r="S89">
            <v>3</v>
          </cell>
          <cell r="T89" t="str">
            <v/>
          </cell>
          <cell r="U89" t="str">
            <v/>
          </cell>
          <cell r="V89">
            <v>-29.661323441061661</v>
          </cell>
          <cell r="W89">
            <v>6</v>
          </cell>
          <cell r="X89" t="str">
            <v/>
          </cell>
          <cell r="Y89" t="str">
            <v/>
          </cell>
          <cell r="Z89">
            <v>215.04663101815868</v>
          </cell>
          <cell r="AA89">
            <v>3</v>
          </cell>
          <cell r="AB89" t="str">
            <v/>
          </cell>
          <cell r="AC89" t="str">
            <v/>
          </cell>
          <cell r="AD89">
            <v>-21.285605605635666</v>
          </cell>
          <cell r="AE89">
            <v>2</v>
          </cell>
          <cell r="AF89" t="str">
            <v/>
          </cell>
          <cell r="AG89" t="str">
            <v/>
          </cell>
          <cell r="AH89">
            <v>10.668291600678286</v>
          </cell>
          <cell r="AI89">
            <v>3</v>
          </cell>
          <cell r="AJ89" t="str">
            <v/>
          </cell>
          <cell r="AK89" t="str">
            <v/>
          </cell>
          <cell r="AL89">
            <v>-18.004868782350275</v>
          </cell>
        </row>
        <row r="90">
          <cell r="B90" t="str">
            <v>3.2022</v>
          </cell>
          <cell r="C90">
            <v>33</v>
          </cell>
          <cell r="D90" t="str">
            <v/>
          </cell>
          <cell r="E90" t="str">
            <v/>
          </cell>
          <cell r="F90">
            <v>-40.163958630538474</v>
          </cell>
          <cell r="G90">
            <v>43</v>
          </cell>
          <cell r="H90">
            <v>90</v>
          </cell>
          <cell r="I90">
            <v>60.433968683164053</v>
          </cell>
          <cell r="J90">
            <v>60.433968683164053</v>
          </cell>
          <cell r="K90">
            <v>21</v>
          </cell>
          <cell r="L90" t="str">
            <v/>
          </cell>
          <cell r="M90" t="str">
            <v/>
          </cell>
          <cell r="N90">
            <v>-21.388520606872952</v>
          </cell>
          <cell r="O90">
            <v>21</v>
          </cell>
          <cell r="P90" t="str">
            <v/>
          </cell>
          <cell r="Q90" t="str">
            <v/>
          </cell>
          <cell r="R90">
            <v>54.392199234194479</v>
          </cell>
          <cell r="S90">
            <v>3</v>
          </cell>
          <cell r="T90" t="str">
            <v/>
          </cell>
          <cell r="U90" t="str">
            <v/>
          </cell>
          <cell r="V90">
            <v>-29.463250044257894</v>
          </cell>
          <cell r="W90">
            <v>6</v>
          </cell>
          <cell r="X90" t="str">
            <v/>
          </cell>
          <cell r="Y90" t="str">
            <v/>
          </cell>
          <cell r="Z90">
            <v>216.93412807040153</v>
          </cell>
          <cell r="AA90">
            <v>3</v>
          </cell>
          <cell r="AB90" t="str">
            <v/>
          </cell>
          <cell r="AC90" t="str">
            <v/>
          </cell>
          <cell r="AD90">
            <v>-21.053695820210354</v>
          </cell>
          <cell r="AE90">
            <v>3</v>
          </cell>
          <cell r="AF90">
            <v>90</v>
          </cell>
          <cell r="AG90">
            <v>11.199520865786614</v>
          </cell>
          <cell r="AH90">
            <v>11.199520865786614</v>
          </cell>
          <cell r="AI90">
            <v>3</v>
          </cell>
          <cell r="AJ90" t="str">
            <v/>
          </cell>
          <cell r="AK90" t="str">
            <v/>
          </cell>
          <cell r="AL90">
            <v>-17.671497644667113</v>
          </cell>
        </row>
        <row r="91">
          <cell r="B91" t="str">
            <v>4.2022</v>
          </cell>
          <cell r="C91">
            <v>33</v>
          </cell>
          <cell r="D91" t="str">
            <v/>
          </cell>
          <cell r="E91" t="str">
            <v/>
          </cell>
          <cell r="F91">
            <v>-40.396474211356477</v>
          </cell>
          <cell r="G91">
            <v>44</v>
          </cell>
          <cell r="H91">
            <v>91</v>
          </cell>
          <cell r="I91">
            <v>61.363378929118916</v>
          </cell>
          <cell r="J91">
            <v>61.363378929118916</v>
          </cell>
          <cell r="K91">
            <v>22</v>
          </cell>
          <cell r="L91">
            <v>91</v>
          </cell>
          <cell r="M91">
            <v>-21.764384589744672</v>
          </cell>
          <cell r="N91">
            <v>-21.764384589744672</v>
          </cell>
          <cell r="O91">
            <v>21</v>
          </cell>
          <cell r="P91" t="str">
            <v/>
          </cell>
          <cell r="Q91" t="str">
            <v/>
          </cell>
          <cell r="R91">
            <v>55.674438960661227</v>
          </cell>
          <cell r="S91">
            <v>3</v>
          </cell>
          <cell r="T91" t="str">
            <v/>
          </cell>
          <cell r="U91" t="str">
            <v/>
          </cell>
          <cell r="V91">
            <v>-29.265176647454126</v>
          </cell>
          <cell r="W91">
            <v>6</v>
          </cell>
          <cell r="X91" t="str">
            <v/>
          </cell>
          <cell r="Y91" t="str">
            <v/>
          </cell>
          <cell r="Z91">
            <v>218.82162512264438</v>
          </cell>
          <cell r="AA91">
            <v>3</v>
          </cell>
          <cell r="AB91" t="str">
            <v/>
          </cell>
          <cell r="AC91" t="str">
            <v/>
          </cell>
          <cell r="AD91">
            <v>-20.821786034785042</v>
          </cell>
          <cell r="AE91">
            <v>3</v>
          </cell>
          <cell r="AF91" t="str">
            <v/>
          </cell>
          <cell r="AG91" t="str">
            <v/>
          </cell>
          <cell r="AH91">
            <v>11.897107406480984</v>
          </cell>
          <cell r="AI91">
            <v>3</v>
          </cell>
          <cell r="AJ91" t="str">
            <v/>
          </cell>
          <cell r="AK91" t="str">
            <v/>
          </cell>
          <cell r="AL91">
            <v>-17.338126506983951</v>
          </cell>
        </row>
        <row r="92">
          <cell r="B92" t="str">
            <v>5.2022</v>
          </cell>
          <cell r="C92">
            <v>33</v>
          </cell>
          <cell r="D92" t="str">
            <v/>
          </cell>
          <cell r="E92" t="str">
            <v/>
          </cell>
          <cell r="F92">
            <v>-40.62898979217448</v>
          </cell>
          <cell r="G92">
            <v>44</v>
          </cell>
          <cell r="H92" t="str">
            <v/>
          </cell>
          <cell r="I92" t="str">
            <v/>
          </cell>
          <cell r="J92">
            <v>62.250293668712715</v>
          </cell>
          <cell r="K92">
            <v>22</v>
          </cell>
          <cell r="L92" t="str">
            <v/>
          </cell>
          <cell r="M92" t="str">
            <v/>
          </cell>
          <cell r="N92">
            <v>-21.137458648062474</v>
          </cell>
          <cell r="O92">
            <v>21</v>
          </cell>
          <cell r="P92" t="str">
            <v/>
          </cell>
          <cell r="Q92" t="str">
            <v/>
          </cell>
          <cell r="R92">
            <v>56.956678687127976</v>
          </cell>
          <cell r="S92">
            <v>3</v>
          </cell>
          <cell r="T92" t="str">
            <v/>
          </cell>
          <cell r="U92" t="str">
            <v/>
          </cell>
          <cell r="V92">
            <v>-29.067103250650359</v>
          </cell>
          <cell r="W92">
            <v>6</v>
          </cell>
          <cell r="X92" t="str">
            <v/>
          </cell>
          <cell r="Y92" t="str">
            <v/>
          </cell>
          <cell r="Z92">
            <v>220.70912217488723</v>
          </cell>
          <cell r="AA92">
            <v>3</v>
          </cell>
          <cell r="AB92" t="str">
            <v/>
          </cell>
          <cell r="AC92" t="str">
            <v/>
          </cell>
          <cell r="AD92">
            <v>-20.58987624935973</v>
          </cell>
          <cell r="AE92">
            <v>3</v>
          </cell>
          <cell r="AF92" t="str">
            <v/>
          </cell>
          <cell r="AG92" t="str">
            <v/>
          </cell>
          <cell r="AH92">
            <v>12.594693947175355</v>
          </cell>
          <cell r="AI92">
            <v>3</v>
          </cell>
          <cell r="AJ92" t="str">
            <v/>
          </cell>
          <cell r="AK92" t="str">
            <v/>
          </cell>
          <cell r="AL92">
            <v>-17.004755369300788</v>
          </cell>
        </row>
        <row r="93">
          <cell r="B93" t="str">
            <v>6.2022</v>
          </cell>
          <cell r="C93">
            <v>33</v>
          </cell>
          <cell r="D93" t="str">
            <v/>
          </cell>
          <cell r="E93" t="str">
            <v/>
          </cell>
          <cell r="F93">
            <v>-40.861505372992482</v>
          </cell>
          <cell r="G93">
            <v>44</v>
          </cell>
          <cell r="H93" t="str">
            <v/>
          </cell>
          <cell r="I93" t="str">
            <v/>
          </cell>
          <cell r="J93">
            <v>63.137208408306513</v>
          </cell>
          <cell r="K93">
            <v>22</v>
          </cell>
          <cell r="L93" t="str">
            <v/>
          </cell>
          <cell r="M93" t="str">
            <v/>
          </cell>
          <cell r="N93">
            <v>-20.510532706380275</v>
          </cell>
          <cell r="O93">
            <v>21</v>
          </cell>
          <cell r="P93" t="str">
            <v/>
          </cell>
          <cell r="Q93" t="str">
            <v/>
          </cell>
          <cell r="R93">
            <v>58.238918413594725</v>
          </cell>
          <cell r="S93">
            <v>3</v>
          </cell>
          <cell r="T93" t="str">
            <v/>
          </cell>
          <cell r="U93" t="str">
            <v/>
          </cell>
          <cell r="V93">
            <v>-28.869029853846591</v>
          </cell>
          <cell r="W93">
            <v>6</v>
          </cell>
          <cell r="X93" t="str">
            <v/>
          </cell>
          <cell r="Y93" t="str">
            <v/>
          </cell>
          <cell r="Z93">
            <v>222.59661922713008</v>
          </cell>
          <cell r="AA93">
            <v>3</v>
          </cell>
          <cell r="AB93" t="str">
            <v/>
          </cell>
          <cell r="AC93" t="str">
            <v/>
          </cell>
          <cell r="AD93">
            <v>-20.357966463934417</v>
          </cell>
          <cell r="AE93">
            <v>3</v>
          </cell>
          <cell r="AF93" t="str">
            <v/>
          </cell>
          <cell r="AG93" t="str">
            <v/>
          </cell>
          <cell r="AH93">
            <v>13.292280487869725</v>
          </cell>
          <cell r="AI93">
            <v>3</v>
          </cell>
          <cell r="AJ93" t="str">
            <v/>
          </cell>
          <cell r="AK93" t="str">
            <v/>
          </cell>
          <cell r="AL93">
            <v>-16.671384231617626</v>
          </cell>
        </row>
        <row r="94">
          <cell r="B94" t="str">
            <v>7.2022</v>
          </cell>
          <cell r="C94">
            <v>34</v>
          </cell>
          <cell r="D94">
            <v>94</v>
          </cell>
          <cell r="E94">
            <v>-41.094020953810492</v>
          </cell>
          <cell r="F94">
            <v>-41.094020953810492</v>
          </cell>
          <cell r="G94">
            <v>44</v>
          </cell>
          <cell r="H94" t="str">
            <v/>
          </cell>
          <cell r="I94" t="str">
            <v/>
          </cell>
          <cell r="J94">
            <v>64.024123147900312</v>
          </cell>
          <cell r="K94">
            <v>22</v>
          </cell>
          <cell r="L94" t="str">
            <v/>
          </cell>
          <cell r="M94" t="str">
            <v/>
          </cell>
          <cell r="N94">
            <v>-19.883606764698076</v>
          </cell>
          <cell r="O94">
            <v>21</v>
          </cell>
          <cell r="P94" t="str">
            <v/>
          </cell>
          <cell r="Q94" t="str">
            <v/>
          </cell>
          <cell r="R94">
            <v>59.521158140061473</v>
          </cell>
          <cell r="S94">
            <v>3</v>
          </cell>
          <cell r="T94" t="str">
            <v/>
          </cell>
          <cell r="U94" t="str">
            <v/>
          </cell>
          <cell r="V94">
            <v>-28.670956457042823</v>
          </cell>
          <cell r="W94">
            <v>6</v>
          </cell>
          <cell r="X94" t="str">
            <v/>
          </cell>
          <cell r="Y94" t="str">
            <v/>
          </cell>
          <cell r="Z94">
            <v>224.48411627937293</v>
          </cell>
          <cell r="AA94">
            <v>3</v>
          </cell>
          <cell r="AB94" t="str">
            <v/>
          </cell>
          <cell r="AC94" t="str">
            <v/>
          </cell>
          <cell r="AD94">
            <v>-20.126056678509105</v>
          </cell>
          <cell r="AE94">
            <v>3</v>
          </cell>
          <cell r="AF94" t="str">
            <v/>
          </cell>
          <cell r="AG94" t="str">
            <v/>
          </cell>
          <cell r="AH94">
            <v>13.989867028564095</v>
          </cell>
          <cell r="AI94">
            <v>3</v>
          </cell>
          <cell r="AJ94" t="str">
            <v/>
          </cell>
          <cell r="AK94" t="str">
            <v/>
          </cell>
          <cell r="AL94">
            <v>-16.338013093934464</v>
          </cell>
        </row>
        <row r="95">
          <cell r="B95" t="str">
            <v>8.2022</v>
          </cell>
          <cell r="C95">
            <v>34</v>
          </cell>
          <cell r="D95" t="str">
            <v/>
          </cell>
          <cell r="E95" t="str">
            <v/>
          </cell>
          <cell r="F95">
            <v>-41.828154396154325</v>
          </cell>
          <cell r="G95">
            <v>44</v>
          </cell>
          <cell r="H95" t="str">
            <v/>
          </cell>
          <cell r="I95" t="str">
            <v/>
          </cell>
          <cell r="J95">
            <v>64.911037887494103</v>
          </cell>
          <cell r="K95">
            <v>22</v>
          </cell>
          <cell r="L95" t="str">
            <v/>
          </cell>
          <cell r="M95" t="str">
            <v/>
          </cell>
          <cell r="N95">
            <v>-19.256680823015877</v>
          </cell>
          <cell r="O95">
            <v>21</v>
          </cell>
          <cell r="P95" t="str">
            <v/>
          </cell>
          <cell r="Q95" t="str">
            <v/>
          </cell>
          <cell r="R95">
            <v>60.803397866528222</v>
          </cell>
          <cell r="S95">
            <v>3</v>
          </cell>
          <cell r="T95" t="str">
            <v/>
          </cell>
          <cell r="U95" t="str">
            <v/>
          </cell>
          <cell r="V95">
            <v>-28.472883060239056</v>
          </cell>
          <cell r="W95">
            <v>6</v>
          </cell>
          <cell r="X95" t="str">
            <v/>
          </cell>
          <cell r="Y95" t="str">
            <v/>
          </cell>
          <cell r="Z95">
            <v>226.37161333161578</v>
          </cell>
          <cell r="AA95">
            <v>3</v>
          </cell>
          <cell r="AB95" t="str">
            <v/>
          </cell>
          <cell r="AC95" t="str">
            <v/>
          </cell>
          <cell r="AD95">
            <v>-19.894146893083793</v>
          </cell>
          <cell r="AE95">
            <v>3</v>
          </cell>
          <cell r="AF95" t="str">
            <v/>
          </cell>
          <cell r="AG95" t="str">
            <v/>
          </cell>
          <cell r="AH95">
            <v>14.687453569258466</v>
          </cell>
          <cell r="AI95">
            <v>3</v>
          </cell>
          <cell r="AJ95" t="str">
            <v/>
          </cell>
          <cell r="AK95" t="str">
            <v/>
          </cell>
          <cell r="AL95">
            <v>-16.004641956251302</v>
          </cell>
        </row>
        <row r="96">
          <cell r="B96" t="str">
            <v>9.2022</v>
          </cell>
          <cell r="C96">
            <v>35</v>
          </cell>
          <cell r="D96">
            <v>96</v>
          </cell>
          <cell r="E96">
            <v>-42.562287838498158</v>
          </cell>
          <cell r="F96">
            <v>-42.562287838498158</v>
          </cell>
          <cell r="G96">
            <v>45</v>
          </cell>
          <cell r="H96">
            <v>96</v>
          </cell>
          <cell r="I96">
            <v>65.797952627087909</v>
          </cell>
          <cell r="J96">
            <v>65.797952627087909</v>
          </cell>
          <cell r="K96">
            <v>22</v>
          </cell>
          <cell r="L96" t="str">
            <v/>
          </cell>
          <cell r="M96" t="str">
            <v/>
          </cell>
          <cell r="N96">
            <v>-18.629754881333678</v>
          </cell>
          <cell r="O96">
            <v>21</v>
          </cell>
          <cell r="P96" t="str">
            <v/>
          </cell>
          <cell r="Q96" t="str">
            <v/>
          </cell>
          <cell r="R96">
            <v>62.085637592994971</v>
          </cell>
          <cell r="S96">
            <v>3</v>
          </cell>
          <cell r="T96" t="str">
            <v/>
          </cell>
          <cell r="U96" t="str">
            <v/>
          </cell>
          <cell r="V96">
            <v>-28.274809663435288</v>
          </cell>
          <cell r="W96">
            <v>6</v>
          </cell>
          <cell r="X96" t="str">
            <v/>
          </cell>
          <cell r="Y96" t="str">
            <v/>
          </cell>
          <cell r="Z96">
            <v>228.25911038385863</v>
          </cell>
          <cell r="AA96">
            <v>3</v>
          </cell>
          <cell r="AB96" t="str">
            <v/>
          </cell>
          <cell r="AC96" t="str">
            <v/>
          </cell>
          <cell r="AD96">
            <v>-19.662237107658481</v>
          </cell>
          <cell r="AE96">
            <v>3</v>
          </cell>
          <cell r="AF96" t="str">
            <v/>
          </cell>
          <cell r="AG96" t="str">
            <v/>
          </cell>
          <cell r="AH96">
            <v>15.385040109952836</v>
          </cell>
          <cell r="AI96">
            <v>3</v>
          </cell>
          <cell r="AJ96" t="str">
            <v/>
          </cell>
          <cell r="AK96" t="str">
            <v/>
          </cell>
          <cell r="AL96">
            <v>-15.671270818568139</v>
          </cell>
        </row>
        <row r="97">
          <cell r="B97" t="str">
            <v>10.2022</v>
          </cell>
          <cell r="C97">
            <v>35</v>
          </cell>
          <cell r="D97" t="str">
            <v/>
          </cell>
          <cell r="E97" t="str">
            <v/>
          </cell>
          <cell r="F97">
            <v>-42.528186728823101</v>
          </cell>
          <cell r="G97">
            <v>45</v>
          </cell>
          <cell r="H97" t="str">
            <v/>
          </cell>
          <cell r="I97" t="str">
            <v/>
          </cell>
          <cell r="J97">
            <v>67.51727222545685</v>
          </cell>
          <cell r="K97">
            <v>23</v>
          </cell>
          <cell r="L97">
            <v>97</v>
          </cell>
          <cell r="M97">
            <v>-18.002828939651483</v>
          </cell>
          <cell r="N97">
            <v>-18.002828939651483</v>
          </cell>
          <cell r="O97">
            <v>21</v>
          </cell>
          <cell r="P97" t="str">
            <v/>
          </cell>
          <cell r="Q97" t="str">
            <v/>
          </cell>
          <cell r="R97">
            <v>63.367877319461719</v>
          </cell>
          <cell r="S97">
            <v>3</v>
          </cell>
          <cell r="T97" t="str">
            <v/>
          </cell>
          <cell r="U97" t="str">
            <v/>
          </cell>
          <cell r="V97">
            <v>-28.076736266631521</v>
          </cell>
          <cell r="W97">
            <v>7</v>
          </cell>
          <cell r="X97">
            <v>97</v>
          </cell>
          <cell r="Y97">
            <v>230.1466074361015</v>
          </cell>
          <cell r="Z97">
            <v>230.1466074361015</v>
          </cell>
          <cell r="AA97">
            <v>3</v>
          </cell>
          <cell r="AB97" t="str">
            <v/>
          </cell>
          <cell r="AC97" t="str">
            <v/>
          </cell>
          <cell r="AD97">
            <v>-19.430327322233168</v>
          </cell>
          <cell r="AE97">
            <v>3</v>
          </cell>
          <cell r="AF97" t="str">
            <v/>
          </cell>
          <cell r="AG97" t="str">
            <v/>
          </cell>
          <cell r="AH97">
            <v>16.082626650647207</v>
          </cell>
          <cell r="AI97">
            <v>3</v>
          </cell>
          <cell r="AJ97" t="str">
            <v/>
          </cell>
          <cell r="AK97" t="str">
            <v/>
          </cell>
          <cell r="AL97">
            <v>-15.337899680884977</v>
          </cell>
        </row>
        <row r="98">
          <cell r="B98" t="str">
            <v>11.2022</v>
          </cell>
          <cell r="C98">
            <v>35</v>
          </cell>
          <cell r="D98" t="str">
            <v/>
          </cell>
          <cell r="E98" t="str">
            <v/>
          </cell>
          <cell r="F98">
            <v>-42.494085619148045</v>
          </cell>
          <cell r="G98">
            <v>46</v>
          </cell>
          <cell r="H98">
            <v>98</v>
          </cell>
          <cell r="I98">
            <v>69.236591823825805</v>
          </cell>
          <cell r="J98">
            <v>69.236591823825805</v>
          </cell>
          <cell r="K98">
            <v>23</v>
          </cell>
          <cell r="L98" t="str">
            <v/>
          </cell>
          <cell r="M98" t="str">
            <v/>
          </cell>
          <cell r="N98">
            <v>-18.475012590077103</v>
          </cell>
          <cell r="O98">
            <v>21</v>
          </cell>
          <cell r="P98" t="str">
            <v/>
          </cell>
          <cell r="Q98" t="str">
            <v/>
          </cell>
          <cell r="R98">
            <v>64.650117045928468</v>
          </cell>
          <cell r="S98">
            <v>3</v>
          </cell>
          <cell r="T98" t="str">
            <v/>
          </cell>
          <cell r="U98" t="str">
            <v/>
          </cell>
          <cell r="V98">
            <v>-27.878662869827753</v>
          </cell>
          <cell r="W98">
            <v>7</v>
          </cell>
          <cell r="X98" t="str">
            <v/>
          </cell>
          <cell r="Y98" t="str">
            <v/>
          </cell>
          <cell r="Z98">
            <v>231.59990193765591</v>
          </cell>
          <cell r="AA98">
            <v>3</v>
          </cell>
          <cell r="AB98" t="str">
            <v/>
          </cell>
          <cell r="AC98" t="str">
            <v/>
          </cell>
          <cell r="AD98">
            <v>-19.198417536807856</v>
          </cell>
          <cell r="AE98">
            <v>3</v>
          </cell>
          <cell r="AF98" t="str">
            <v/>
          </cell>
          <cell r="AG98" t="str">
            <v/>
          </cell>
          <cell r="AH98">
            <v>16.780213191341577</v>
          </cell>
          <cell r="AI98">
            <v>3</v>
          </cell>
          <cell r="AJ98" t="str">
            <v/>
          </cell>
          <cell r="AK98" t="str">
            <v/>
          </cell>
          <cell r="AL98">
            <v>-15.004528543201815</v>
          </cell>
        </row>
        <row r="99">
          <cell r="B99" t="str">
            <v>12.2022</v>
          </cell>
          <cell r="C99">
            <v>35</v>
          </cell>
          <cell r="D99" t="str">
            <v/>
          </cell>
          <cell r="E99" t="str">
            <v/>
          </cell>
          <cell r="F99">
            <v>-42.459984509472989</v>
          </cell>
          <cell r="G99">
            <v>46</v>
          </cell>
          <cell r="H99" t="str">
            <v/>
          </cell>
          <cell r="I99" t="str">
            <v/>
          </cell>
          <cell r="J99">
            <v>70.297963917374972</v>
          </cell>
          <cell r="K99">
            <v>23</v>
          </cell>
          <cell r="L99" t="str">
            <v/>
          </cell>
          <cell r="M99" t="str">
            <v/>
          </cell>
          <cell r="N99">
            <v>-18.947196240502723</v>
          </cell>
          <cell r="O99">
            <v>21</v>
          </cell>
          <cell r="P99" t="str">
            <v/>
          </cell>
          <cell r="Q99" t="str">
            <v/>
          </cell>
          <cell r="R99">
            <v>65.93235677239521</v>
          </cell>
          <cell r="S99">
            <v>3</v>
          </cell>
          <cell r="T99" t="str">
            <v/>
          </cell>
          <cell r="U99" t="str">
            <v/>
          </cell>
          <cell r="V99">
            <v>-27.680589473023986</v>
          </cell>
          <cell r="W99">
            <v>7</v>
          </cell>
          <cell r="X99" t="str">
            <v/>
          </cell>
          <cell r="Y99" t="str">
            <v/>
          </cell>
          <cell r="Z99">
            <v>233.05319643921032</v>
          </cell>
          <cell r="AA99">
            <v>3</v>
          </cell>
          <cell r="AB99" t="str">
            <v/>
          </cell>
          <cell r="AC99" t="str">
            <v/>
          </cell>
          <cell r="AD99">
            <v>-18.966507751382544</v>
          </cell>
          <cell r="AE99">
            <v>3</v>
          </cell>
          <cell r="AF99" t="str">
            <v/>
          </cell>
          <cell r="AG99" t="str">
            <v/>
          </cell>
          <cell r="AH99">
            <v>17.477799732035947</v>
          </cell>
          <cell r="AI99">
            <v>3</v>
          </cell>
          <cell r="AJ99" t="str">
            <v/>
          </cell>
          <cell r="AK99" t="str">
            <v/>
          </cell>
          <cell r="AL99">
            <v>-14.671157405518652</v>
          </cell>
        </row>
        <row r="100">
          <cell r="B100" t="str">
            <v>1.2023</v>
          </cell>
          <cell r="C100">
            <v>35</v>
          </cell>
          <cell r="D100" t="str">
            <v/>
          </cell>
          <cell r="E100" t="str">
            <v/>
          </cell>
          <cell r="F100">
            <v>-42.425883399797932</v>
          </cell>
          <cell r="G100">
            <v>46</v>
          </cell>
          <cell r="H100" t="str">
            <v/>
          </cell>
          <cell r="I100" t="str">
            <v/>
          </cell>
          <cell r="J100">
            <v>71.359336010924139</v>
          </cell>
          <cell r="K100">
            <v>23</v>
          </cell>
          <cell r="L100" t="str">
            <v/>
          </cell>
          <cell r="M100" t="str">
            <v/>
          </cell>
          <cell r="N100">
            <v>-19.419379890928344</v>
          </cell>
          <cell r="O100">
            <v>22</v>
          </cell>
          <cell r="P100">
            <v>100</v>
          </cell>
          <cell r="Q100">
            <v>67.214596498861951</v>
          </cell>
          <cell r="R100">
            <v>67.214596498861951</v>
          </cell>
          <cell r="S100">
            <v>3</v>
          </cell>
          <cell r="T100" t="str">
            <v/>
          </cell>
          <cell r="U100" t="str">
            <v/>
          </cell>
          <cell r="V100">
            <v>-27.482516076220218</v>
          </cell>
          <cell r="W100">
            <v>7</v>
          </cell>
          <cell r="X100" t="str">
            <v/>
          </cell>
          <cell r="Y100" t="str">
            <v/>
          </cell>
          <cell r="Z100">
            <v>234.50649094076473</v>
          </cell>
          <cell r="AA100">
            <v>3</v>
          </cell>
          <cell r="AB100" t="str">
            <v/>
          </cell>
          <cell r="AC100" t="str">
            <v/>
          </cell>
          <cell r="AD100">
            <v>-18.734597965957231</v>
          </cell>
          <cell r="AE100">
            <v>3</v>
          </cell>
          <cell r="AF100" t="str">
            <v/>
          </cell>
          <cell r="AG100" t="str">
            <v/>
          </cell>
          <cell r="AH100">
            <v>18.175386272730318</v>
          </cell>
          <cell r="AI100">
            <v>3</v>
          </cell>
          <cell r="AJ100" t="str">
            <v/>
          </cell>
          <cell r="AK100" t="str">
            <v/>
          </cell>
          <cell r="AL100">
            <v>-14.33778626783549</v>
          </cell>
        </row>
        <row r="101">
          <cell r="B101" t="str">
            <v>2.2023</v>
          </cell>
          <cell r="C101">
            <v>36</v>
          </cell>
          <cell r="D101">
            <v>101</v>
          </cell>
          <cell r="E101">
            <v>-42.391782290122862</v>
          </cell>
          <cell r="F101">
            <v>-42.391782290122862</v>
          </cell>
          <cell r="G101">
            <v>46</v>
          </cell>
          <cell r="H101" t="str">
            <v/>
          </cell>
          <cell r="I101" t="str">
            <v/>
          </cell>
          <cell r="J101">
            <v>72.420708104473306</v>
          </cell>
          <cell r="K101">
            <v>23</v>
          </cell>
          <cell r="L101" t="str">
            <v/>
          </cell>
          <cell r="M101" t="str">
            <v/>
          </cell>
          <cell r="N101">
            <v>-19.891563541353964</v>
          </cell>
          <cell r="O101">
            <v>22</v>
          </cell>
          <cell r="P101" t="str">
            <v/>
          </cell>
          <cell r="Q101" t="str">
            <v/>
          </cell>
          <cell r="R101">
            <v>68.570525378458001</v>
          </cell>
          <cell r="S101">
            <v>3</v>
          </cell>
          <cell r="T101" t="str">
            <v/>
          </cell>
          <cell r="U101" t="str">
            <v/>
          </cell>
          <cell r="V101">
            <v>-27.284442679416451</v>
          </cell>
          <cell r="W101">
            <v>7</v>
          </cell>
          <cell r="X101" t="str">
            <v/>
          </cell>
          <cell r="Y101" t="str">
            <v/>
          </cell>
          <cell r="Z101">
            <v>235.95978544231914</v>
          </cell>
          <cell r="AA101">
            <v>3</v>
          </cell>
          <cell r="AB101" t="str">
            <v/>
          </cell>
          <cell r="AC101" t="str">
            <v/>
          </cell>
          <cell r="AD101">
            <v>-18.502688180531919</v>
          </cell>
          <cell r="AE101">
            <v>3</v>
          </cell>
          <cell r="AF101" t="str">
            <v/>
          </cell>
          <cell r="AG101" t="str">
            <v/>
          </cell>
          <cell r="AH101">
            <v>18.872972813424688</v>
          </cell>
          <cell r="AI101">
            <v>3</v>
          </cell>
          <cell r="AJ101" t="str">
            <v/>
          </cell>
          <cell r="AK101" t="str">
            <v/>
          </cell>
          <cell r="AL101">
            <v>-14.004415130152328</v>
          </cell>
        </row>
        <row r="102">
          <cell r="B102" t="str">
            <v>3.2023</v>
          </cell>
          <cell r="C102">
            <v>36</v>
          </cell>
          <cell r="D102" t="str">
            <v/>
          </cell>
          <cell r="E102" t="str">
            <v/>
          </cell>
          <cell r="F102">
            <v>-42.64227608046798</v>
          </cell>
          <cell r="G102">
            <v>47</v>
          </cell>
          <cell r="H102">
            <v>102</v>
          </cell>
          <cell r="I102">
            <v>73.482080198022459</v>
          </cell>
          <cell r="J102">
            <v>73.482080198022459</v>
          </cell>
          <cell r="K102">
            <v>23</v>
          </cell>
          <cell r="L102" t="str">
            <v/>
          </cell>
          <cell r="M102" t="str">
            <v/>
          </cell>
          <cell r="N102">
            <v>-20.363747191779584</v>
          </cell>
          <cell r="O102">
            <v>22</v>
          </cell>
          <cell r="P102" t="str">
            <v/>
          </cell>
          <cell r="Q102" t="str">
            <v/>
          </cell>
          <cell r="R102">
            <v>69.926454258054051</v>
          </cell>
          <cell r="S102">
            <v>3</v>
          </cell>
          <cell r="T102" t="str">
            <v/>
          </cell>
          <cell r="U102" t="str">
            <v/>
          </cell>
          <cell r="V102">
            <v>-27.086369282612683</v>
          </cell>
          <cell r="W102">
            <v>7</v>
          </cell>
          <cell r="X102" t="str">
            <v/>
          </cell>
          <cell r="Y102" t="str">
            <v/>
          </cell>
          <cell r="Z102">
            <v>237.41307994387356</v>
          </cell>
          <cell r="AA102">
            <v>3</v>
          </cell>
          <cell r="AB102" t="str">
            <v/>
          </cell>
          <cell r="AC102" t="str">
            <v/>
          </cell>
          <cell r="AD102">
            <v>-18.270778395106607</v>
          </cell>
          <cell r="AE102">
            <v>3</v>
          </cell>
          <cell r="AF102" t="str">
            <v/>
          </cell>
          <cell r="AG102" t="str">
            <v/>
          </cell>
          <cell r="AH102">
            <v>19.570559354119059</v>
          </cell>
          <cell r="AI102">
            <v>3</v>
          </cell>
          <cell r="AJ102" t="str">
            <v/>
          </cell>
          <cell r="AK102" t="str">
            <v/>
          </cell>
          <cell r="AL102">
            <v>-13.671043992469166</v>
          </cell>
        </row>
        <row r="103">
          <cell r="B103" t="str">
            <v>4.2023</v>
          </cell>
          <cell r="C103">
            <v>36</v>
          </cell>
          <cell r="D103" t="str">
            <v/>
          </cell>
          <cell r="E103" t="str">
            <v/>
          </cell>
          <cell r="F103">
            <v>-42.892769870813098</v>
          </cell>
          <cell r="G103">
            <v>47</v>
          </cell>
          <cell r="H103" t="str">
            <v/>
          </cell>
          <cell r="I103" t="str">
            <v/>
          </cell>
          <cell r="J103">
            <v>73.265262620985965</v>
          </cell>
          <cell r="K103">
            <v>24</v>
          </cell>
          <cell r="L103">
            <v>103</v>
          </cell>
          <cell r="M103">
            <v>-20.835930842205197</v>
          </cell>
          <cell r="N103">
            <v>-20.835930842205197</v>
          </cell>
          <cell r="O103">
            <v>22</v>
          </cell>
          <cell r="P103" t="str">
            <v/>
          </cell>
          <cell r="Q103" t="str">
            <v/>
          </cell>
          <cell r="R103">
            <v>71.2823831376501</v>
          </cell>
          <cell r="S103">
            <v>3</v>
          </cell>
          <cell r="T103" t="str">
            <v/>
          </cell>
          <cell r="U103" t="str">
            <v/>
          </cell>
          <cell r="V103">
            <v>-26.888295885808915</v>
          </cell>
          <cell r="W103">
            <v>7</v>
          </cell>
          <cell r="X103" t="str">
            <v/>
          </cell>
          <cell r="Y103" t="str">
            <v/>
          </cell>
          <cell r="Z103">
            <v>238.86637444542797</v>
          </cell>
          <cell r="AA103">
            <v>3</v>
          </cell>
          <cell r="AB103" t="str">
            <v/>
          </cell>
          <cell r="AC103" t="str">
            <v/>
          </cell>
          <cell r="AD103">
            <v>-18.038868609681295</v>
          </cell>
          <cell r="AE103">
            <v>3</v>
          </cell>
          <cell r="AF103" t="str">
            <v/>
          </cell>
          <cell r="AG103" t="str">
            <v/>
          </cell>
          <cell r="AH103">
            <v>20.268145894813429</v>
          </cell>
          <cell r="AI103">
            <v>3</v>
          </cell>
          <cell r="AJ103" t="str">
            <v/>
          </cell>
          <cell r="AK103" t="str">
            <v/>
          </cell>
          <cell r="AL103">
            <v>-13.337672854786003</v>
          </cell>
        </row>
        <row r="104">
          <cell r="B104" t="str">
            <v>5.2023</v>
          </cell>
          <cell r="C104">
            <v>37</v>
          </cell>
          <cell r="D104">
            <v>104</v>
          </cell>
          <cell r="E104">
            <v>-43.143263661158208</v>
          </cell>
          <cell r="F104">
            <v>-43.143263661158208</v>
          </cell>
          <cell r="G104">
            <v>48</v>
          </cell>
          <cell r="H104">
            <v>104</v>
          </cell>
          <cell r="I104">
            <v>73.048445043949485</v>
          </cell>
          <cell r="J104">
            <v>73.048445043949485</v>
          </cell>
          <cell r="K104">
            <v>25</v>
          </cell>
          <cell r="L104">
            <v>104</v>
          </cell>
          <cell r="M104">
            <v>-17.703285249415302</v>
          </cell>
          <cell r="N104">
            <v>-17.703285249415302</v>
          </cell>
          <cell r="O104">
            <v>22</v>
          </cell>
          <cell r="P104" t="str">
            <v/>
          </cell>
          <cell r="Q104" t="str">
            <v/>
          </cell>
          <cell r="R104">
            <v>72.63831201724615</v>
          </cell>
          <cell r="S104">
            <v>3</v>
          </cell>
          <cell r="T104" t="str">
            <v/>
          </cell>
          <cell r="U104" t="str">
            <v/>
          </cell>
          <cell r="V104">
            <v>-26.690222489005148</v>
          </cell>
          <cell r="W104">
            <v>7</v>
          </cell>
          <cell r="X104" t="str">
            <v/>
          </cell>
          <cell r="Y104" t="str">
            <v/>
          </cell>
          <cell r="Z104">
            <v>240.31966894698238</v>
          </cell>
          <cell r="AA104">
            <v>3</v>
          </cell>
          <cell r="AB104" t="str">
            <v/>
          </cell>
          <cell r="AC104" t="str">
            <v/>
          </cell>
          <cell r="AD104">
            <v>-17.806958824255982</v>
          </cell>
          <cell r="AE104">
            <v>3</v>
          </cell>
          <cell r="AF104" t="str">
            <v/>
          </cell>
          <cell r="AG104" t="str">
            <v/>
          </cell>
          <cell r="AH104">
            <v>20.9657324355078</v>
          </cell>
          <cell r="AI104">
            <v>3</v>
          </cell>
          <cell r="AJ104" t="str">
            <v/>
          </cell>
          <cell r="AK104" t="str">
            <v/>
          </cell>
          <cell r="AL104">
            <v>-13.004301717102841</v>
          </cell>
        </row>
        <row r="105">
          <cell r="B105" t="str">
            <v>6.2023</v>
          </cell>
          <cell r="C105">
            <v>37</v>
          </cell>
          <cell r="D105" t="str">
            <v/>
          </cell>
          <cell r="E105" t="str">
            <v/>
          </cell>
          <cell r="F105">
            <v>-43.590810244990813</v>
          </cell>
          <cell r="G105">
            <v>48</v>
          </cell>
          <cell r="H105" t="str">
            <v/>
          </cell>
          <cell r="I105" t="str">
            <v/>
          </cell>
          <cell r="J105">
            <v>73.760142516537059</v>
          </cell>
          <cell r="K105">
            <v>25</v>
          </cell>
          <cell r="L105" t="str">
            <v/>
          </cell>
          <cell r="M105" t="str">
            <v/>
          </cell>
          <cell r="N105">
            <v>-17.976742601923128</v>
          </cell>
          <cell r="O105">
            <v>22</v>
          </cell>
          <cell r="P105" t="str">
            <v/>
          </cell>
          <cell r="Q105" t="str">
            <v/>
          </cell>
          <cell r="R105">
            <v>73.9942408968422</v>
          </cell>
          <cell r="S105">
            <v>3</v>
          </cell>
          <cell r="T105" t="str">
            <v/>
          </cell>
          <cell r="U105" t="str">
            <v/>
          </cell>
          <cell r="V105">
            <v>-26.49214909220138</v>
          </cell>
          <cell r="W105">
            <v>7</v>
          </cell>
          <cell r="X105" t="str">
            <v/>
          </cell>
          <cell r="Y105" t="str">
            <v/>
          </cell>
          <cell r="Z105">
            <v>241.77296344853679</v>
          </cell>
          <cell r="AA105">
            <v>3</v>
          </cell>
          <cell r="AB105" t="str">
            <v/>
          </cell>
          <cell r="AC105" t="str">
            <v/>
          </cell>
          <cell r="AD105">
            <v>-17.57504903883067</v>
          </cell>
          <cell r="AE105">
            <v>3</v>
          </cell>
          <cell r="AF105" t="str">
            <v/>
          </cell>
          <cell r="AG105" t="str">
            <v/>
          </cell>
          <cell r="AH105">
            <v>21.66331897620217</v>
          </cell>
          <cell r="AI105">
            <v>3</v>
          </cell>
          <cell r="AJ105" t="str">
            <v/>
          </cell>
          <cell r="AK105" t="str">
            <v/>
          </cell>
          <cell r="AL105">
            <v>-12.670930579419679</v>
          </cell>
        </row>
        <row r="106">
          <cell r="B106" t="str">
            <v>7.2023</v>
          </cell>
          <cell r="C106">
            <v>37</v>
          </cell>
          <cell r="D106" t="str">
            <v/>
          </cell>
          <cell r="E106" t="str">
            <v/>
          </cell>
          <cell r="F106">
            <v>-44.038356828823417</v>
          </cell>
          <cell r="G106">
            <v>48</v>
          </cell>
          <cell r="H106" t="str">
            <v/>
          </cell>
          <cell r="I106" t="str">
            <v/>
          </cell>
          <cell r="J106">
            <v>74.471839989124632</v>
          </cell>
          <cell r="K106">
            <v>25</v>
          </cell>
          <cell r="L106" t="str">
            <v/>
          </cell>
          <cell r="M106" t="str">
            <v/>
          </cell>
          <cell r="N106">
            <v>-18.250199954430954</v>
          </cell>
          <cell r="O106">
            <v>22</v>
          </cell>
          <cell r="P106" t="str">
            <v/>
          </cell>
          <cell r="Q106" t="str">
            <v/>
          </cell>
          <cell r="R106">
            <v>75.35016977643825</v>
          </cell>
          <cell r="S106">
            <v>3</v>
          </cell>
          <cell r="T106" t="str">
            <v/>
          </cell>
          <cell r="U106" t="str">
            <v/>
          </cell>
          <cell r="V106">
            <v>-26.294075695397613</v>
          </cell>
          <cell r="W106">
            <v>7</v>
          </cell>
          <cell r="X106" t="str">
            <v/>
          </cell>
          <cell r="Y106" t="str">
            <v/>
          </cell>
          <cell r="Z106">
            <v>243.2262579500912</v>
          </cell>
          <cell r="AA106">
            <v>3</v>
          </cell>
          <cell r="AB106" t="str">
            <v/>
          </cell>
          <cell r="AC106" t="str">
            <v/>
          </cell>
          <cell r="AD106">
            <v>-17.343139253405358</v>
          </cell>
          <cell r="AE106">
            <v>3</v>
          </cell>
          <cell r="AF106" t="str">
            <v/>
          </cell>
          <cell r="AG106" t="str">
            <v/>
          </cell>
          <cell r="AH106">
            <v>22.36090551689654</v>
          </cell>
          <cell r="AI106">
            <v>3</v>
          </cell>
          <cell r="AJ106" t="str">
            <v/>
          </cell>
          <cell r="AK106" t="str">
            <v/>
          </cell>
          <cell r="AL106">
            <v>-12.337559441736516</v>
          </cell>
        </row>
        <row r="107">
          <cell r="B107" t="str">
            <v>8.2023</v>
          </cell>
          <cell r="C107">
            <v>38</v>
          </cell>
          <cell r="D107">
            <v>107</v>
          </cell>
          <cell r="E107">
            <v>-44.485903412656029</v>
          </cell>
          <cell r="F107">
            <v>-44.485903412656029</v>
          </cell>
          <cell r="G107">
            <v>49</v>
          </cell>
          <cell r="H107">
            <v>107</v>
          </cell>
          <cell r="I107">
            <v>75.183537461712206</v>
          </cell>
          <cell r="J107">
            <v>75.183537461712206</v>
          </cell>
          <cell r="K107">
            <v>25</v>
          </cell>
          <cell r="L107" t="str">
            <v/>
          </cell>
          <cell r="M107" t="str">
            <v/>
          </cell>
          <cell r="N107">
            <v>-18.52365730693878</v>
          </cell>
          <cell r="O107">
            <v>22</v>
          </cell>
          <cell r="P107" t="str">
            <v/>
          </cell>
          <cell r="Q107" t="str">
            <v/>
          </cell>
          <cell r="R107">
            <v>76.7060986560343</v>
          </cell>
          <cell r="S107">
            <v>3</v>
          </cell>
          <cell r="T107" t="str">
            <v/>
          </cell>
          <cell r="U107" t="str">
            <v/>
          </cell>
          <cell r="V107">
            <v>-26.096002298593845</v>
          </cell>
          <cell r="W107">
            <v>7</v>
          </cell>
          <cell r="X107" t="str">
            <v/>
          </cell>
          <cell r="Y107" t="str">
            <v/>
          </cell>
          <cell r="Z107">
            <v>244.67955245164561</v>
          </cell>
          <cell r="AA107">
            <v>3</v>
          </cell>
          <cell r="AB107" t="str">
            <v/>
          </cell>
          <cell r="AC107" t="str">
            <v/>
          </cell>
          <cell r="AD107">
            <v>-17.111229467980046</v>
          </cell>
          <cell r="AE107">
            <v>3</v>
          </cell>
          <cell r="AF107" t="str">
            <v/>
          </cell>
          <cell r="AG107" t="str">
            <v/>
          </cell>
          <cell r="AH107">
            <v>23.058492057590911</v>
          </cell>
          <cell r="AI107">
            <v>3</v>
          </cell>
          <cell r="AJ107" t="str">
            <v/>
          </cell>
          <cell r="AK107" t="str">
            <v/>
          </cell>
          <cell r="AL107">
            <v>-12.004188304053354</v>
          </cell>
        </row>
        <row r="108">
          <cell r="B108" t="str">
            <v>9.2023</v>
          </cell>
          <cell r="C108">
            <v>38</v>
          </cell>
          <cell r="D108" t="str">
            <v/>
          </cell>
          <cell r="E108" t="str">
            <v/>
          </cell>
          <cell r="F108">
            <v>-44.74407328437708</v>
          </cell>
          <cell r="G108">
            <v>49</v>
          </cell>
          <cell r="H108" t="str">
            <v/>
          </cell>
          <cell r="I108" t="str">
            <v/>
          </cell>
          <cell r="J108">
            <v>77.275942959361259</v>
          </cell>
          <cell r="K108">
            <v>25</v>
          </cell>
          <cell r="L108" t="str">
            <v/>
          </cell>
          <cell r="M108" t="str">
            <v/>
          </cell>
          <cell r="N108">
            <v>-18.797114659446606</v>
          </cell>
          <cell r="O108">
            <v>22</v>
          </cell>
          <cell r="P108" t="str">
            <v/>
          </cell>
          <cell r="Q108" t="str">
            <v/>
          </cell>
          <cell r="R108">
            <v>78.062027535630349</v>
          </cell>
          <cell r="S108">
            <v>3</v>
          </cell>
          <cell r="T108" t="str">
            <v/>
          </cell>
          <cell r="U108" t="str">
            <v/>
          </cell>
          <cell r="V108">
            <v>-25.897928901790078</v>
          </cell>
          <cell r="W108">
            <v>7</v>
          </cell>
          <cell r="X108" t="str">
            <v/>
          </cell>
          <cell r="Y108" t="str">
            <v/>
          </cell>
          <cell r="Z108">
            <v>246.13284695320002</v>
          </cell>
          <cell r="AA108">
            <v>3</v>
          </cell>
          <cell r="AB108" t="str">
            <v/>
          </cell>
          <cell r="AC108" t="str">
            <v/>
          </cell>
          <cell r="AD108">
            <v>-16.879319682554733</v>
          </cell>
          <cell r="AE108">
            <v>3</v>
          </cell>
          <cell r="AF108" t="str">
            <v/>
          </cell>
          <cell r="AG108" t="str">
            <v/>
          </cell>
          <cell r="AH108">
            <v>23.756078598285281</v>
          </cell>
          <cell r="AI108">
            <v>3</v>
          </cell>
          <cell r="AJ108" t="str">
            <v/>
          </cell>
          <cell r="AK108" t="str">
            <v/>
          </cell>
          <cell r="AL108">
            <v>-11.670817166370192</v>
          </cell>
        </row>
        <row r="109">
          <cell r="B109" t="str">
            <v>10.2023</v>
          </cell>
          <cell r="C109">
            <v>38</v>
          </cell>
          <cell r="D109" t="str">
            <v/>
          </cell>
          <cell r="E109" t="str">
            <v/>
          </cell>
          <cell r="F109">
            <v>-45.002243156098132</v>
          </cell>
          <cell r="G109">
            <v>49</v>
          </cell>
          <cell r="H109" t="str">
            <v/>
          </cell>
          <cell r="I109" t="str">
            <v/>
          </cell>
          <cell r="J109">
            <v>79.368348457010313</v>
          </cell>
          <cell r="K109">
            <v>26</v>
          </cell>
          <cell r="L109">
            <v>109</v>
          </cell>
          <cell r="M109">
            <v>-19.070572011954425</v>
          </cell>
          <cell r="N109">
            <v>-19.070572011954425</v>
          </cell>
          <cell r="O109">
            <v>23</v>
          </cell>
          <cell r="P109">
            <v>109</v>
          </cell>
          <cell r="Q109">
            <v>79.417956415226428</v>
          </cell>
          <cell r="R109">
            <v>79.417956415226428</v>
          </cell>
          <cell r="S109">
            <v>3</v>
          </cell>
          <cell r="T109" t="str">
            <v/>
          </cell>
          <cell r="U109" t="str">
            <v/>
          </cell>
          <cell r="V109">
            <v>-25.69985550498631</v>
          </cell>
          <cell r="W109">
            <v>8</v>
          </cell>
          <cell r="X109">
            <v>109</v>
          </cell>
          <cell r="Y109">
            <v>247.58614145475443</v>
          </cell>
          <cell r="Z109">
            <v>247.58614145475443</v>
          </cell>
          <cell r="AA109">
            <v>3</v>
          </cell>
          <cell r="AB109" t="str">
            <v/>
          </cell>
          <cell r="AC109" t="str">
            <v/>
          </cell>
          <cell r="AD109">
            <v>-16.647409897129421</v>
          </cell>
          <cell r="AE109">
            <v>3</v>
          </cell>
          <cell r="AF109" t="str">
            <v/>
          </cell>
          <cell r="AG109" t="str">
            <v/>
          </cell>
          <cell r="AH109">
            <v>24.453665138979652</v>
          </cell>
          <cell r="AI109">
            <v>3</v>
          </cell>
          <cell r="AJ109" t="str">
            <v/>
          </cell>
          <cell r="AK109" t="str">
            <v/>
          </cell>
          <cell r="AL109">
            <v>-11.33744602868703</v>
          </cell>
        </row>
        <row r="110">
          <cell r="B110" t="str">
            <v>11.2023</v>
          </cell>
          <cell r="C110">
            <v>38</v>
          </cell>
          <cell r="D110" t="str">
            <v/>
          </cell>
          <cell r="E110" t="str">
            <v/>
          </cell>
          <cell r="F110">
            <v>-45.260413027819183</v>
          </cell>
          <cell r="G110">
            <v>50</v>
          </cell>
          <cell r="H110">
            <v>110</v>
          </cell>
          <cell r="I110">
            <v>81.460753954659353</v>
          </cell>
          <cell r="J110">
            <v>81.460753954659353</v>
          </cell>
          <cell r="K110">
            <v>26</v>
          </cell>
          <cell r="L110" t="str">
            <v/>
          </cell>
          <cell r="M110" t="str">
            <v/>
          </cell>
          <cell r="N110">
            <v>-18.434901834345116</v>
          </cell>
          <cell r="O110">
            <v>23</v>
          </cell>
          <cell r="P110" t="str">
            <v/>
          </cell>
          <cell r="Q110" t="str">
            <v/>
          </cell>
          <cell r="R110">
            <v>80.615970771860077</v>
          </cell>
          <cell r="S110">
            <v>3</v>
          </cell>
          <cell r="T110" t="str">
            <v/>
          </cell>
          <cell r="U110" t="str">
            <v/>
          </cell>
          <cell r="V110">
            <v>-25.501782108182542</v>
          </cell>
          <cell r="W110">
            <v>8</v>
          </cell>
          <cell r="X110" t="str">
            <v/>
          </cell>
          <cell r="Y110" t="str">
            <v/>
          </cell>
          <cell r="Z110">
            <v>250.91210858043459</v>
          </cell>
          <cell r="AA110">
            <v>3</v>
          </cell>
          <cell r="AB110" t="str">
            <v/>
          </cell>
          <cell r="AC110" t="str">
            <v/>
          </cell>
          <cell r="AD110">
            <v>-16.415500111704109</v>
          </cell>
          <cell r="AE110">
            <v>3</v>
          </cell>
          <cell r="AF110" t="str">
            <v/>
          </cell>
          <cell r="AG110" t="str">
            <v/>
          </cell>
          <cell r="AH110">
            <v>25.151251679674022</v>
          </cell>
          <cell r="AI110">
            <v>3</v>
          </cell>
          <cell r="AJ110" t="str">
            <v/>
          </cell>
          <cell r="AK110" t="str">
            <v/>
          </cell>
          <cell r="AL110">
            <v>-11.004074891003867</v>
          </cell>
        </row>
        <row r="111">
          <cell r="B111" t="str">
            <v>12.2023</v>
          </cell>
          <cell r="C111">
            <v>38</v>
          </cell>
          <cell r="D111" t="str">
            <v/>
          </cell>
          <cell r="E111" t="str">
            <v/>
          </cell>
          <cell r="F111">
            <v>-45.518582899540235</v>
          </cell>
          <cell r="G111">
            <v>50</v>
          </cell>
          <cell r="H111" t="str">
            <v/>
          </cell>
          <cell r="I111" t="str">
            <v/>
          </cell>
          <cell r="J111">
            <v>82.900142152850748</v>
          </cell>
          <cell r="K111">
            <v>26</v>
          </cell>
          <cell r="L111" t="str">
            <v/>
          </cell>
          <cell r="M111" t="str">
            <v/>
          </cell>
          <cell r="N111">
            <v>-17.799231656735806</v>
          </cell>
          <cell r="O111">
            <v>23</v>
          </cell>
          <cell r="P111" t="str">
            <v/>
          </cell>
          <cell r="Q111" t="str">
            <v/>
          </cell>
          <cell r="R111">
            <v>81.813985128493727</v>
          </cell>
          <cell r="S111">
            <v>3</v>
          </cell>
          <cell r="T111" t="str">
            <v/>
          </cell>
          <cell r="U111" t="str">
            <v/>
          </cell>
          <cell r="V111">
            <v>-25.303708711378775</v>
          </cell>
          <cell r="W111">
            <v>8</v>
          </cell>
          <cell r="X111" t="str">
            <v/>
          </cell>
          <cell r="Y111" t="str">
            <v/>
          </cell>
          <cell r="Z111">
            <v>254.23807570611476</v>
          </cell>
          <cell r="AA111">
            <v>3</v>
          </cell>
          <cell r="AB111" t="str">
            <v/>
          </cell>
          <cell r="AC111" t="str">
            <v/>
          </cell>
          <cell r="AD111">
            <v>-16.183590326278797</v>
          </cell>
          <cell r="AE111">
            <v>3</v>
          </cell>
          <cell r="AF111" t="str">
            <v/>
          </cell>
          <cell r="AG111" t="str">
            <v/>
          </cell>
          <cell r="AH111">
            <v>25.848838220368393</v>
          </cell>
          <cell r="AI111">
            <v>3</v>
          </cell>
          <cell r="AJ111" t="str">
            <v/>
          </cell>
          <cell r="AK111" t="str">
            <v/>
          </cell>
          <cell r="AL111">
            <v>-10.670703753320705</v>
          </cell>
        </row>
        <row r="112">
          <cell r="B112" t="str">
            <v>1.2024</v>
          </cell>
          <cell r="C112">
            <v>39</v>
          </cell>
          <cell r="D112">
            <v>112</v>
          </cell>
          <cell r="E112">
            <v>-45.776752771261272</v>
          </cell>
          <cell r="F112">
            <v>-45.776752771261272</v>
          </cell>
          <cell r="G112">
            <v>50</v>
          </cell>
          <cell r="H112" t="str">
            <v/>
          </cell>
          <cell r="I112" t="str">
            <v/>
          </cell>
          <cell r="J112">
            <v>84.339530351042157</v>
          </cell>
          <cell r="K112">
            <v>26</v>
          </cell>
          <cell r="L112" t="str">
            <v/>
          </cell>
          <cell r="M112" t="str">
            <v/>
          </cell>
          <cell r="N112">
            <v>-17.163561479126496</v>
          </cell>
          <cell r="O112">
            <v>24</v>
          </cell>
          <cell r="P112">
            <v>112</v>
          </cell>
          <cell r="Q112">
            <v>83.01199948512739</v>
          </cell>
          <cell r="R112">
            <v>83.01199948512739</v>
          </cell>
          <cell r="S112">
            <v>3</v>
          </cell>
          <cell r="T112" t="str">
            <v/>
          </cell>
          <cell r="U112" t="str">
            <v/>
          </cell>
          <cell r="V112">
            <v>-25.105635314575007</v>
          </cell>
          <cell r="W112">
            <v>8</v>
          </cell>
          <cell r="X112" t="str">
            <v/>
          </cell>
          <cell r="Y112" t="str">
            <v/>
          </cell>
          <cell r="Z112">
            <v>257.56404283179495</v>
          </cell>
          <cell r="AA112">
            <v>3</v>
          </cell>
          <cell r="AB112" t="str">
            <v/>
          </cell>
          <cell r="AC112" t="str">
            <v/>
          </cell>
          <cell r="AD112">
            <v>-15.951680540853486</v>
          </cell>
          <cell r="AE112">
            <v>3</v>
          </cell>
          <cell r="AF112" t="str">
            <v/>
          </cell>
          <cell r="AG112" t="str">
            <v/>
          </cell>
          <cell r="AH112">
            <v>26.546424761062763</v>
          </cell>
          <cell r="AI112">
            <v>3</v>
          </cell>
          <cell r="AJ112" t="str">
            <v/>
          </cell>
          <cell r="AK112" t="str">
            <v/>
          </cell>
          <cell r="AL112">
            <v>-10.337332615637543</v>
          </cell>
        </row>
        <row r="113">
          <cell r="B113" t="str">
            <v>2.2024</v>
          </cell>
          <cell r="C113">
            <v>40</v>
          </cell>
          <cell r="D113">
            <v>113</v>
          </cell>
          <cell r="E113">
            <v>-43.327379109682298</v>
          </cell>
          <cell r="F113">
            <v>-43.327379109682298</v>
          </cell>
          <cell r="G113">
            <v>50</v>
          </cell>
          <cell r="H113" t="str">
            <v/>
          </cell>
          <cell r="I113" t="str">
            <v/>
          </cell>
          <cell r="J113">
            <v>85.778918549233566</v>
          </cell>
          <cell r="K113">
            <v>26</v>
          </cell>
          <cell r="L113" t="str">
            <v/>
          </cell>
          <cell r="M113" t="str">
            <v/>
          </cell>
          <cell r="N113">
            <v>-16.527891301517187</v>
          </cell>
          <cell r="O113">
            <v>24</v>
          </cell>
          <cell r="P113" t="str">
            <v/>
          </cell>
          <cell r="Q113" t="str">
            <v/>
          </cell>
          <cell r="R113">
            <v>86.141449389978732</v>
          </cell>
          <cell r="S113">
            <v>3</v>
          </cell>
          <cell r="T113" t="str">
            <v/>
          </cell>
          <cell r="U113" t="str">
            <v/>
          </cell>
          <cell r="V113">
            <v>-24.90756191777124</v>
          </cell>
          <cell r="W113">
            <v>9</v>
          </cell>
          <cell r="X113">
            <v>113</v>
          </cell>
          <cell r="Y113">
            <v>260.89000995747512</v>
          </cell>
          <cell r="Z113">
            <v>260.89000995747512</v>
          </cell>
          <cell r="AA113">
            <v>3</v>
          </cell>
          <cell r="AB113" t="str">
            <v/>
          </cell>
          <cell r="AC113" t="str">
            <v/>
          </cell>
          <cell r="AD113">
            <v>-15.719770755428176</v>
          </cell>
          <cell r="AE113">
            <v>3</v>
          </cell>
          <cell r="AF113" t="str">
            <v/>
          </cell>
          <cell r="AG113" t="str">
            <v/>
          </cell>
          <cell r="AH113">
            <v>27.244011301757133</v>
          </cell>
          <cell r="AI113">
            <v>3</v>
          </cell>
          <cell r="AJ113" t="str">
            <v/>
          </cell>
          <cell r="AK113" t="str">
            <v/>
          </cell>
          <cell r="AL113">
            <v>-10.00396147795438</v>
          </cell>
        </row>
        <row r="114">
          <cell r="B114" t="str">
            <v>3.2024</v>
          </cell>
          <cell r="C114">
            <v>40</v>
          </cell>
          <cell r="D114" t="str">
            <v/>
          </cell>
          <cell r="E114" t="str">
            <v/>
          </cell>
          <cell r="F114">
            <v>-43.352553505803414</v>
          </cell>
          <cell r="G114">
            <v>51</v>
          </cell>
          <cell r="H114">
            <v>114</v>
          </cell>
          <cell r="I114">
            <v>87.218306747424961</v>
          </cell>
          <cell r="J114">
            <v>87.218306747424961</v>
          </cell>
          <cell r="K114">
            <v>26</v>
          </cell>
          <cell r="L114" t="str">
            <v/>
          </cell>
          <cell r="M114" t="str">
            <v/>
          </cell>
          <cell r="N114">
            <v>-15.892221123907875</v>
          </cell>
          <cell r="O114">
            <v>24</v>
          </cell>
          <cell r="P114" t="str">
            <v/>
          </cell>
          <cell r="Q114" t="str">
            <v/>
          </cell>
          <cell r="R114">
            <v>89.270899294830073</v>
          </cell>
          <cell r="S114">
            <v>3</v>
          </cell>
          <cell r="T114" t="str">
            <v/>
          </cell>
          <cell r="U114" t="str">
            <v/>
          </cell>
          <cell r="V114">
            <v>-24.709488520967472</v>
          </cell>
          <cell r="W114">
            <v>9</v>
          </cell>
          <cell r="X114" t="str">
            <v/>
          </cell>
          <cell r="Y114" t="str">
            <v/>
          </cell>
          <cell r="Z114">
            <v>260.51524167520842</v>
          </cell>
          <cell r="AA114">
            <v>3</v>
          </cell>
          <cell r="AB114" t="str">
            <v/>
          </cell>
          <cell r="AC114" t="str">
            <v/>
          </cell>
          <cell r="AD114">
            <v>-15.487860970002865</v>
          </cell>
          <cell r="AE114">
            <v>3</v>
          </cell>
          <cell r="AF114" t="str">
            <v/>
          </cell>
          <cell r="AG114" t="str">
            <v/>
          </cell>
          <cell r="AH114">
            <v>27.941597842451504</v>
          </cell>
          <cell r="AI114">
            <v>3</v>
          </cell>
          <cell r="AJ114" t="str">
            <v/>
          </cell>
          <cell r="AK114" t="str">
            <v/>
          </cell>
          <cell r="AL114">
            <v>-9.6705903402712181</v>
          </cell>
        </row>
        <row r="115">
          <cell r="B115" t="str">
            <v>4.2024</v>
          </cell>
          <cell r="C115">
            <v>40</v>
          </cell>
          <cell r="D115" t="str">
            <v/>
          </cell>
          <cell r="E115" t="str">
            <v/>
          </cell>
          <cell r="F115">
            <v>-43.37772790192453</v>
          </cell>
          <cell r="G115">
            <v>51</v>
          </cell>
          <cell r="H115" t="str">
            <v/>
          </cell>
          <cell r="I115" t="str">
            <v/>
          </cell>
          <cell r="J115">
            <v>88.165144148540037</v>
          </cell>
          <cell r="K115">
            <v>26</v>
          </cell>
          <cell r="L115" t="str">
            <v/>
          </cell>
          <cell r="M115" t="str">
            <v/>
          </cell>
          <cell r="N115">
            <v>-15.256550946298564</v>
          </cell>
          <cell r="O115">
            <v>25</v>
          </cell>
          <cell r="P115">
            <v>115</v>
          </cell>
          <cell r="Q115">
            <v>92.400349199681429</v>
          </cell>
          <cell r="R115">
            <v>92.400349199681429</v>
          </cell>
          <cell r="S115">
            <v>3</v>
          </cell>
          <cell r="T115" t="str">
            <v/>
          </cell>
          <cell r="U115" t="str">
            <v/>
          </cell>
          <cell r="V115">
            <v>-24.511415124163705</v>
          </cell>
          <cell r="W115">
            <v>9</v>
          </cell>
          <cell r="X115" t="str">
            <v/>
          </cell>
          <cell r="Y115" t="str">
            <v/>
          </cell>
          <cell r="Z115">
            <v>260.14047339294171</v>
          </cell>
          <cell r="AA115">
            <v>3</v>
          </cell>
          <cell r="AB115" t="str">
            <v/>
          </cell>
          <cell r="AC115" t="str">
            <v/>
          </cell>
          <cell r="AD115">
            <v>-15.255951184577555</v>
          </cell>
          <cell r="AE115">
            <v>3</v>
          </cell>
          <cell r="AF115" t="str">
            <v/>
          </cell>
          <cell r="AG115" t="str">
            <v/>
          </cell>
          <cell r="AH115">
            <v>28.639184383145874</v>
          </cell>
          <cell r="AI115">
            <v>3</v>
          </cell>
          <cell r="AJ115" t="str">
            <v/>
          </cell>
          <cell r="AK115" t="str">
            <v/>
          </cell>
          <cell r="AL115">
            <v>-9.3372192025880558</v>
          </cell>
        </row>
        <row r="116">
          <cell r="B116" t="str">
            <v>5.2024</v>
          </cell>
          <cell r="C116">
            <v>41</v>
          </cell>
          <cell r="D116">
            <v>116</v>
          </cell>
          <cell r="E116">
            <v>-43.402902298045653</v>
          </cell>
          <cell r="F116">
            <v>-43.402902298045653</v>
          </cell>
          <cell r="G116">
            <v>51</v>
          </cell>
          <cell r="H116" t="str">
            <v/>
          </cell>
          <cell r="I116" t="str">
            <v/>
          </cell>
          <cell r="J116">
            <v>89.111981549655113</v>
          </cell>
          <cell r="K116">
            <v>27</v>
          </cell>
          <cell r="L116">
            <v>116</v>
          </cell>
          <cell r="M116">
            <v>-14.620880768689249</v>
          </cell>
          <cell r="N116">
            <v>-14.620880768689249</v>
          </cell>
          <cell r="O116">
            <v>25</v>
          </cell>
          <cell r="P116" t="str">
            <v/>
          </cell>
          <cell r="Q116" t="str">
            <v/>
          </cell>
          <cell r="R116">
            <v>93.09801820075792</v>
          </cell>
          <cell r="S116">
            <v>3</v>
          </cell>
          <cell r="T116" t="str">
            <v/>
          </cell>
          <cell r="U116" t="str">
            <v/>
          </cell>
          <cell r="V116">
            <v>-24.313341727359937</v>
          </cell>
          <cell r="W116">
            <v>9</v>
          </cell>
          <cell r="X116" t="str">
            <v/>
          </cell>
          <cell r="Y116" t="str">
            <v/>
          </cell>
          <cell r="Z116">
            <v>259.76570511067501</v>
          </cell>
          <cell r="AA116">
            <v>3</v>
          </cell>
          <cell r="AB116" t="str">
            <v/>
          </cell>
          <cell r="AC116" t="str">
            <v/>
          </cell>
          <cell r="AD116">
            <v>-15.024041399152244</v>
          </cell>
          <cell r="AE116">
            <v>3</v>
          </cell>
          <cell r="AF116" t="str">
            <v/>
          </cell>
          <cell r="AG116" t="str">
            <v/>
          </cell>
          <cell r="AH116">
            <v>29.336770923840245</v>
          </cell>
          <cell r="AI116">
            <v>3</v>
          </cell>
          <cell r="AJ116" t="str">
            <v/>
          </cell>
          <cell r="AK116" t="str">
            <v/>
          </cell>
          <cell r="AL116">
            <v>-9.0038480649048935</v>
          </cell>
        </row>
        <row r="117">
          <cell r="B117" t="str">
            <v>6.2024</v>
          </cell>
          <cell r="C117">
            <v>41</v>
          </cell>
          <cell r="D117" t="str">
            <v/>
          </cell>
          <cell r="E117" t="str">
            <v/>
          </cell>
          <cell r="F117">
            <v>-43.020992008396597</v>
          </cell>
          <cell r="G117">
            <v>51</v>
          </cell>
          <cell r="H117" t="str">
            <v/>
          </cell>
          <cell r="I117" t="str">
            <v/>
          </cell>
          <cell r="J117">
            <v>90.058818950770188</v>
          </cell>
          <cell r="K117">
            <v>27</v>
          </cell>
          <cell r="L117" t="str">
            <v/>
          </cell>
          <cell r="M117" t="str">
            <v/>
          </cell>
          <cell r="N117">
            <v>-14.106342641424479</v>
          </cell>
          <cell r="O117">
            <v>25</v>
          </cell>
          <cell r="P117" t="str">
            <v/>
          </cell>
          <cell r="Q117" t="str">
            <v/>
          </cell>
          <cell r="R117">
            <v>93.795687201834411</v>
          </cell>
          <cell r="S117">
            <v>3</v>
          </cell>
          <cell r="T117" t="str">
            <v/>
          </cell>
          <cell r="U117" t="str">
            <v/>
          </cell>
          <cell r="V117">
            <v>-24.115268330556169</v>
          </cell>
          <cell r="W117">
            <v>9</v>
          </cell>
          <cell r="X117" t="str">
            <v/>
          </cell>
          <cell r="Y117" t="str">
            <v/>
          </cell>
          <cell r="Z117">
            <v>259.39093682840831</v>
          </cell>
          <cell r="AA117">
            <v>3</v>
          </cell>
          <cell r="AB117" t="str">
            <v/>
          </cell>
          <cell r="AC117" t="str">
            <v/>
          </cell>
          <cell r="AD117">
            <v>-14.792131613726934</v>
          </cell>
          <cell r="AE117">
            <v>3</v>
          </cell>
          <cell r="AF117" t="str">
            <v/>
          </cell>
          <cell r="AG117" t="str">
            <v/>
          </cell>
          <cell r="AH117">
            <v>30.034357464534615</v>
          </cell>
          <cell r="AI117">
            <v>3</v>
          </cell>
          <cell r="AJ117" t="str">
            <v/>
          </cell>
          <cell r="AK117" t="str">
            <v/>
          </cell>
          <cell r="AL117">
            <v>-8.6704769272217312</v>
          </cell>
        </row>
        <row r="118">
          <cell r="B118" t="str">
            <v>7.2024</v>
          </cell>
          <cell r="C118">
            <v>41</v>
          </cell>
          <cell r="D118" t="str">
            <v/>
          </cell>
          <cell r="E118" t="str">
            <v/>
          </cell>
          <cell r="F118">
            <v>-42.639081718747541</v>
          </cell>
          <cell r="G118">
            <v>51</v>
          </cell>
          <cell r="H118" t="str">
            <v/>
          </cell>
          <cell r="I118" t="str">
            <v/>
          </cell>
          <cell r="J118">
            <v>91.005656351885264</v>
          </cell>
          <cell r="K118">
            <v>27</v>
          </cell>
          <cell r="L118" t="str">
            <v/>
          </cell>
          <cell r="M118" t="str">
            <v/>
          </cell>
          <cell r="N118">
            <v>-13.59180451415971</v>
          </cell>
          <cell r="O118">
            <v>25</v>
          </cell>
          <cell r="P118" t="str">
            <v/>
          </cell>
          <cell r="Q118" t="str">
            <v/>
          </cell>
          <cell r="R118">
            <v>94.493356202910903</v>
          </cell>
          <cell r="S118">
            <v>4</v>
          </cell>
          <cell r="T118">
            <v>118</v>
          </cell>
          <cell r="U118">
            <v>-23.917194933752402</v>
          </cell>
          <cell r="V118">
            <v>-23.917194933752402</v>
          </cell>
          <cell r="W118">
            <v>9</v>
          </cell>
          <cell r="X118" t="str">
            <v/>
          </cell>
          <cell r="Y118" t="str">
            <v/>
          </cell>
          <cell r="Z118">
            <v>259.01616854614161</v>
          </cell>
          <cell r="AA118">
            <v>3</v>
          </cell>
          <cell r="AB118" t="str">
            <v/>
          </cell>
          <cell r="AC118" t="str">
            <v/>
          </cell>
          <cell r="AD118">
            <v>-14.560221828301623</v>
          </cell>
          <cell r="AE118">
            <v>3</v>
          </cell>
          <cell r="AF118" t="str">
            <v/>
          </cell>
          <cell r="AG118" t="str">
            <v/>
          </cell>
          <cell r="AH118">
            <v>30.731944005228986</v>
          </cell>
          <cell r="AI118">
            <v>3</v>
          </cell>
          <cell r="AJ118" t="str">
            <v/>
          </cell>
          <cell r="AK118" t="str">
            <v/>
          </cell>
          <cell r="AL118">
            <v>-8.337105789538569</v>
          </cell>
        </row>
        <row r="119">
          <cell r="B119" t="str">
            <v>8.2024</v>
          </cell>
          <cell r="C119">
            <v>42</v>
          </cell>
          <cell r="D119">
            <v>119</v>
          </cell>
          <cell r="E119">
            <v>-42.257171429098491</v>
          </cell>
          <cell r="F119">
            <v>-42.257171429098491</v>
          </cell>
          <cell r="G119">
            <v>51</v>
          </cell>
          <cell r="H119" t="str">
            <v/>
          </cell>
          <cell r="I119" t="str">
            <v/>
          </cell>
          <cell r="J119">
            <v>91.95249375300034</v>
          </cell>
          <cell r="K119">
            <v>27</v>
          </cell>
          <cell r="L119" t="str">
            <v/>
          </cell>
          <cell r="M119" t="str">
            <v/>
          </cell>
          <cell r="N119">
            <v>-13.077266386894941</v>
          </cell>
          <cell r="O119">
            <v>25</v>
          </cell>
          <cell r="P119" t="str">
            <v/>
          </cell>
          <cell r="Q119" t="str">
            <v/>
          </cell>
          <cell r="R119">
            <v>95.191025203987394</v>
          </cell>
          <cell r="S119">
            <v>4</v>
          </cell>
          <cell r="T119" t="str">
            <v/>
          </cell>
          <cell r="U119" t="str">
            <v/>
          </cell>
          <cell r="V119">
            <v>-23.945521506623805</v>
          </cell>
          <cell r="W119">
            <v>9</v>
          </cell>
          <cell r="X119" t="str">
            <v/>
          </cell>
          <cell r="Y119" t="str">
            <v/>
          </cell>
          <cell r="Z119">
            <v>258.64140026387491</v>
          </cell>
          <cell r="AA119">
            <v>3</v>
          </cell>
          <cell r="AB119" t="str">
            <v/>
          </cell>
          <cell r="AC119" t="str">
            <v/>
          </cell>
          <cell r="AD119">
            <v>-14.328312042876313</v>
          </cell>
          <cell r="AE119">
            <v>3</v>
          </cell>
          <cell r="AF119" t="str">
            <v/>
          </cell>
          <cell r="AG119" t="str">
            <v/>
          </cell>
          <cell r="AH119">
            <v>31.429530545923356</v>
          </cell>
          <cell r="AI119">
            <v>3</v>
          </cell>
          <cell r="AJ119" t="str">
            <v/>
          </cell>
          <cell r="AK119" t="str">
            <v/>
          </cell>
          <cell r="AL119">
            <v>-8.0037346518554067</v>
          </cell>
        </row>
        <row r="120">
          <cell r="B120" t="str">
            <v>9.2024</v>
          </cell>
          <cell r="C120">
            <v>42</v>
          </cell>
          <cell r="D120" t="str">
            <v/>
          </cell>
          <cell r="E120" t="str">
            <v/>
          </cell>
          <cell r="F120">
            <v>-42.058710352489783</v>
          </cell>
          <cell r="G120">
            <v>52</v>
          </cell>
          <cell r="H120">
            <v>120</v>
          </cell>
          <cell r="I120">
            <v>92.89933115411543</v>
          </cell>
          <cell r="J120">
            <v>92.89933115411543</v>
          </cell>
          <cell r="K120">
            <v>27</v>
          </cell>
          <cell r="L120" t="str">
            <v/>
          </cell>
          <cell r="M120" t="str">
            <v/>
          </cell>
          <cell r="N120">
            <v>-12.562728259630171</v>
          </cell>
          <cell r="O120">
            <v>25</v>
          </cell>
          <cell r="P120" t="str">
            <v/>
          </cell>
          <cell r="Q120" t="str">
            <v/>
          </cell>
          <cell r="R120">
            <v>95.888694205063885</v>
          </cell>
          <cell r="S120">
            <v>4</v>
          </cell>
          <cell r="T120" t="str">
            <v/>
          </cell>
          <cell r="U120" t="str">
            <v/>
          </cell>
          <cell r="V120">
            <v>-23.973848079495209</v>
          </cell>
          <cell r="W120">
            <v>9</v>
          </cell>
          <cell r="X120" t="str">
            <v/>
          </cell>
          <cell r="Y120" t="str">
            <v/>
          </cell>
          <cell r="Z120">
            <v>258.26663198160821</v>
          </cell>
          <cell r="AA120">
            <v>3</v>
          </cell>
          <cell r="AB120" t="str">
            <v/>
          </cell>
          <cell r="AC120" t="str">
            <v/>
          </cell>
          <cell r="AD120">
            <v>-14.096402257451002</v>
          </cell>
          <cell r="AE120">
            <v>3</v>
          </cell>
          <cell r="AF120" t="str">
            <v/>
          </cell>
          <cell r="AG120" t="str">
            <v/>
          </cell>
          <cell r="AH120">
            <v>32.127117086617723</v>
          </cell>
          <cell r="AI120">
            <v>3</v>
          </cell>
          <cell r="AJ120" t="str">
            <v/>
          </cell>
          <cell r="AK120" t="str">
            <v/>
          </cell>
          <cell r="AL120">
            <v>-7.6703635141722444</v>
          </cell>
        </row>
        <row r="121">
          <cell r="B121" t="str">
            <v>10.2024</v>
          </cell>
          <cell r="C121">
            <v>42</v>
          </cell>
          <cell r="D121" t="str">
            <v/>
          </cell>
          <cell r="E121" t="str">
            <v/>
          </cell>
          <cell r="F121">
            <v>-41.860249275881074</v>
          </cell>
          <cell r="G121">
            <v>52</v>
          </cell>
          <cell r="H121" t="str">
            <v/>
          </cell>
          <cell r="I121" t="str">
            <v/>
          </cell>
          <cell r="J121">
            <v>93.106375132560373</v>
          </cell>
          <cell r="K121">
            <v>27</v>
          </cell>
          <cell r="L121" t="str">
            <v/>
          </cell>
          <cell r="M121" t="str">
            <v/>
          </cell>
          <cell r="N121">
            <v>-12.048190132365402</v>
          </cell>
          <cell r="O121">
            <v>26</v>
          </cell>
          <cell r="P121">
            <v>121</v>
          </cell>
          <cell r="Q121">
            <v>96.586363206140362</v>
          </cell>
          <cell r="R121">
            <v>96.586363206140362</v>
          </cell>
          <cell r="S121">
            <v>4</v>
          </cell>
          <cell r="T121" t="str">
            <v/>
          </cell>
          <cell r="U121" t="str">
            <v/>
          </cell>
          <cell r="V121">
            <v>-24.002174652366612</v>
          </cell>
          <cell r="W121">
            <v>9</v>
          </cell>
          <cell r="X121" t="str">
            <v/>
          </cell>
          <cell r="Y121" t="str">
            <v/>
          </cell>
          <cell r="Z121">
            <v>257.89186369934151</v>
          </cell>
          <cell r="AA121">
            <v>3</v>
          </cell>
          <cell r="AB121" t="str">
            <v/>
          </cell>
          <cell r="AC121" t="str">
            <v/>
          </cell>
          <cell r="AD121">
            <v>-13.864492472025692</v>
          </cell>
          <cell r="AE121">
            <v>3</v>
          </cell>
          <cell r="AF121" t="str">
            <v/>
          </cell>
          <cell r="AG121" t="str">
            <v/>
          </cell>
          <cell r="AH121">
            <v>32.82470362731209</v>
          </cell>
          <cell r="AI121">
            <v>3</v>
          </cell>
          <cell r="AJ121" t="str">
            <v/>
          </cell>
          <cell r="AK121" t="str">
            <v/>
          </cell>
          <cell r="AL121">
            <v>-7.3369923764890821</v>
          </cell>
        </row>
        <row r="122">
          <cell r="B122" t="str">
            <v>11.2024</v>
          </cell>
          <cell r="C122">
            <v>42</v>
          </cell>
          <cell r="D122" t="str">
            <v/>
          </cell>
          <cell r="E122" t="str">
            <v/>
          </cell>
          <cell r="F122">
            <v>-41.661788199272365</v>
          </cell>
          <cell r="G122">
            <v>52</v>
          </cell>
          <cell r="H122" t="str">
            <v/>
          </cell>
          <cell r="I122" t="str">
            <v/>
          </cell>
          <cell r="J122">
            <v>93.313419111005317</v>
          </cell>
          <cell r="K122">
            <v>28</v>
          </cell>
          <cell r="L122">
            <v>122</v>
          </cell>
          <cell r="M122">
            <v>-11.533652005100636</v>
          </cell>
          <cell r="N122">
            <v>-11.533652005100636</v>
          </cell>
          <cell r="O122">
            <v>26</v>
          </cell>
          <cell r="P122" t="str">
            <v/>
          </cell>
          <cell r="Q122" t="str">
            <v/>
          </cell>
          <cell r="R122">
            <v>96.622294035412494</v>
          </cell>
          <cell r="S122">
            <v>4</v>
          </cell>
          <cell r="T122" t="str">
            <v/>
          </cell>
          <cell r="U122" t="str">
            <v/>
          </cell>
          <cell r="V122">
            <v>-24.030501225238016</v>
          </cell>
          <cell r="W122">
            <v>9</v>
          </cell>
          <cell r="X122" t="str">
            <v/>
          </cell>
          <cell r="Y122" t="str">
            <v/>
          </cell>
          <cell r="Z122">
            <v>257.51709541707481</v>
          </cell>
          <cell r="AA122">
            <v>3</v>
          </cell>
          <cell r="AB122" t="str">
            <v/>
          </cell>
          <cell r="AC122" t="str">
            <v/>
          </cell>
          <cell r="AD122">
            <v>-13.632582686600381</v>
          </cell>
          <cell r="AE122">
            <v>3</v>
          </cell>
          <cell r="AF122" t="str">
            <v/>
          </cell>
          <cell r="AG122" t="str">
            <v/>
          </cell>
          <cell r="AH122">
            <v>33.522290168006457</v>
          </cell>
          <cell r="AI122">
            <v>3</v>
          </cell>
          <cell r="AJ122" t="str">
            <v/>
          </cell>
          <cell r="AK122" t="str">
            <v/>
          </cell>
          <cell r="AL122">
            <v>-7.0036212388059198</v>
          </cell>
        </row>
        <row r="123">
          <cell r="B123" t="str">
            <v>12.2024</v>
          </cell>
          <cell r="C123">
            <v>42</v>
          </cell>
          <cell r="D123" t="str">
            <v/>
          </cell>
          <cell r="E123" t="str">
            <v/>
          </cell>
          <cell r="F123">
            <v>-41.463327122663657</v>
          </cell>
          <cell r="G123">
            <v>53</v>
          </cell>
          <cell r="H123">
            <v>123</v>
          </cell>
          <cell r="I123">
            <v>93.520463089450274</v>
          </cell>
          <cell r="J123">
            <v>93.520463089450274</v>
          </cell>
          <cell r="K123">
            <v>28</v>
          </cell>
          <cell r="L123" t="str">
            <v/>
          </cell>
          <cell r="M123" t="str">
            <v/>
          </cell>
          <cell r="N123">
            <v>-10.882711826785069</v>
          </cell>
          <cell r="O123">
            <v>26</v>
          </cell>
          <cell r="P123" t="str">
            <v/>
          </cell>
          <cell r="Q123" t="str">
            <v/>
          </cell>
          <cell r="R123">
            <v>96.658224864684627</v>
          </cell>
          <cell r="S123">
            <v>4</v>
          </cell>
          <cell r="T123" t="str">
            <v/>
          </cell>
          <cell r="U123" t="str">
            <v/>
          </cell>
          <cell r="V123">
            <v>-24.058827798109419</v>
          </cell>
          <cell r="W123">
            <v>9</v>
          </cell>
          <cell r="X123" t="str">
            <v/>
          </cell>
          <cell r="Y123" t="str">
            <v/>
          </cell>
          <cell r="Z123">
            <v>257.14232713480811</v>
          </cell>
          <cell r="AA123">
            <v>3</v>
          </cell>
          <cell r="AB123" t="str">
            <v/>
          </cell>
          <cell r="AC123" t="str">
            <v/>
          </cell>
          <cell r="AD123">
            <v>-13.400672901175071</v>
          </cell>
          <cell r="AE123">
            <v>3</v>
          </cell>
          <cell r="AF123" t="str">
            <v/>
          </cell>
          <cell r="AG123" t="str">
            <v/>
          </cell>
          <cell r="AH123">
            <v>34.219876708700824</v>
          </cell>
          <cell r="AI123">
            <v>3</v>
          </cell>
          <cell r="AJ123" t="str">
            <v/>
          </cell>
          <cell r="AK123" t="str">
            <v/>
          </cell>
          <cell r="AL123">
            <v>-6.6702501011227575</v>
          </cell>
        </row>
        <row r="124">
          <cell r="B124" t="str">
            <v>1.2025</v>
          </cell>
          <cell r="C124">
            <v>42</v>
          </cell>
          <cell r="D124" t="str">
            <v/>
          </cell>
          <cell r="E124" t="str">
            <v/>
          </cell>
          <cell r="F124">
            <v>-41.264866046054948</v>
          </cell>
          <cell r="G124">
            <v>53</v>
          </cell>
          <cell r="H124" t="str">
            <v/>
          </cell>
          <cell r="I124" t="str">
            <v/>
          </cell>
          <cell r="J124">
            <v>94.327556416708333</v>
          </cell>
          <cell r="K124">
            <v>28</v>
          </cell>
          <cell r="L124" t="str">
            <v/>
          </cell>
          <cell r="M124" t="str">
            <v/>
          </cell>
          <cell r="N124">
            <v>-10.231771648469502</v>
          </cell>
          <cell r="O124">
            <v>26</v>
          </cell>
          <cell r="P124" t="str">
            <v/>
          </cell>
          <cell r="Q124" t="str">
            <v/>
          </cell>
          <cell r="R124">
            <v>96.694155693956759</v>
          </cell>
          <cell r="S124">
            <v>4</v>
          </cell>
          <cell r="T124" t="str">
            <v/>
          </cell>
          <cell r="U124" t="str">
            <v/>
          </cell>
          <cell r="V124">
            <v>-24.087154370980823</v>
          </cell>
          <cell r="W124">
            <v>9</v>
          </cell>
          <cell r="X124" t="str">
            <v/>
          </cell>
          <cell r="Y124" t="str">
            <v/>
          </cell>
          <cell r="Z124">
            <v>256.76755885254141</v>
          </cell>
          <cell r="AA124">
            <v>3</v>
          </cell>
          <cell r="AB124" t="str">
            <v/>
          </cell>
          <cell r="AC124" t="str">
            <v/>
          </cell>
          <cell r="AD124">
            <v>-13.16876311574976</v>
          </cell>
          <cell r="AE124">
            <v>3</v>
          </cell>
          <cell r="AF124" t="str">
            <v/>
          </cell>
          <cell r="AG124" t="str">
            <v/>
          </cell>
          <cell r="AH124">
            <v>34.91746324939519</v>
          </cell>
          <cell r="AI124">
            <v>3</v>
          </cell>
          <cell r="AJ124" t="str">
            <v/>
          </cell>
          <cell r="AK124" t="str">
            <v/>
          </cell>
          <cell r="AL124">
            <v>-6.3368789634395952</v>
          </cell>
        </row>
        <row r="125">
          <cell r="B125" t="str">
            <v>2.2025</v>
          </cell>
          <cell r="C125">
            <v>43</v>
          </cell>
          <cell r="D125">
            <v>125</v>
          </cell>
          <cell r="E125">
            <v>-41.066404969446253</v>
          </cell>
          <cell r="F125">
            <v>-41.066404969446253</v>
          </cell>
          <cell r="G125">
            <v>53</v>
          </cell>
          <cell r="H125" t="str">
            <v/>
          </cell>
          <cell r="I125" t="str">
            <v/>
          </cell>
          <cell r="J125">
            <v>95.134649743966392</v>
          </cell>
          <cell r="K125">
            <v>28</v>
          </cell>
          <cell r="L125" t="str">
            <v/>
          </cell>
          <cell r="M125" t="str">
            <v/>
          </cell>
          <cell r="N125">
            <v>-9.5808314701539352</v>
          </cell>
          <cell r="O125">
            <v>26</v>
          </cell>
          <cell r="P125" t="str">
            <v/>
          </cell>
          <cell r="Q125" t="str">
            <v/>
          </cell>
          <cell r="R125">
            <v>96.730086523228891</v>
          </cell>
          <cell r="S125">
            <v>4</v>
          </cell>
          <cell r="T125" t="str">
            <v/>
          </cell>
          <cell r="U125" t="str">
            <v/>
          </cell>
          <cell r="V125">
            <v>-24.115480943852226</v>
          </cell>
          <cell r="W125">
            <v>9</v>
          </cell>
          <cell r="X125" t="str">
            <v/>
          </cell>
          <cell r="Y125" t="str">
            <v/>
          </cell>
          <cell r="Z125">
            <v>256.39279057027471</v>
          </cell>
          <cell r="AA125">
            <v>3</v>
          </cell>
          <cell r="AB125" t="str">
            <v/>
          </cell>
          <cell r="AC125" t="str">
            <v/>
          </cell>
          <cell r="AD125">
            <v>-12.93685333032445</v>
          </cell>
          <cell r="AE125">
            <v>3</v>
          </cell>
          <cell r="AF125" t="str">
            <v/>
          </cell>
          <cell r="AG125" t="str">
            <v/>
          </cell>
          <cell r="AH125">
            <v>35.615049790089557</v>
          </cell>
          <cell r="AI125">
            <v>3</v>
          </cell>
          <cell r="AJ125" t="str">
            <v/>
          </cell>
          <cell r="AK125" t="str">
            <v/>
          </cell>
          <cell r="AL125">
            <v>-6.0035078257564329</v>
          </cell>
        </row>
        <row r="126">
          <cell r="B126" t="str">
            <v>3.2025</v>
          </cell>
          <cell r="C126">
            <v>43</v>
          </cell>
          <cell r="D126" t="str">
            <v/>
          </cell>
          <cell r="E126" t="str">
            <v/>
          </cell>
          <cell r="F126">
            <v>-40.835356885580516</v>
          </cell>
          <cell r="G126">
            <v>54</v>
          </cell>
          <cell r="H126">
            <v>126</v>
          </cell>
          <cell r="I126">
            <v>95.941743071224451</v>
          </cell>
          <cell r="J126">
            <v>95.941743071224451</v>
          </cell>
          <cell r="K126">
            <v>28</v>
          </cell>
          <cell r="L126" t="str">
            <v/>
          </cell>
          <cell r="M126" t="str">
            <v/>
          </cell>
          <cell r="N126">
            <v>-8.9298912918383682</v>
          </cell>
          <cell r="O126">
            <v>26</v>
          </cell>
          <cell r="P126" t="str">
            <v/>
          </cell>
          <cell r="Q126" t="str">
            <v/>
          </cell>
          <cell r="R126">
            <v>96.766017352501024</v>
          </cell>
          <cell r="S126">
            <v>4</v>
          </cell>
          <cell r="T126" t="str">
            <v/>
          </cell>
          <cell r="U126" t="str">
            <v/>
          </cell>
          <cell r="V126">
            <v>-24.14380751672363</v>
          </cell>
          <cell r="W126">
            <v>9</v>
          </cell>
          <cell r="X126" t="str">
            <v/>
          </cell>
          <cell r="Y126" t="str">
            <v/>
          </cell>
          <cell r="Z126">
            <v>256.01802228800801</v>
          </cell>
          <cell r="AA126">
            <v>3</v>
          </cell>
          <cell r="AB126" t="str">
            <v/>
          </cell>
          <cell r="AC126" t="str">
            <v/>
          </cell>
          <cell r="AD126">
            <v>-12.704943544899139</v>
          </cell>
          <cell r="AE126">
            <v>4</v>
          </cell>
          <cell r="AF126">
            <v>126</v>
          </cell>
          <cell r="AG126">
            <v>36.312636330783931</v>
          </cell>
          <cell r="AH126">
            <v>36.312636330783931</v>
          </cell>
          <cell r="AI126">
            <v>3</v>
          </cell>
          <cell r="AJ126" t="str">
            <v/>
          </cell>
          <cell r="AK126" t="str">
            <v/>
          </cell>
          <cell r="AL126">
            <v>-5.6701366880732706</v>
          </cell>
        </row>
        <row r="127">
          <cell r="B127" t="str">
            <v>4.2025</v>
          </cell>
          <cell r="C127">
            <v>43</v>
          </cell>
          <cell r="D127" t="str">
            <v/>
          </cell>
          <cell r="E127" t="str">
            <v/>
          </cell>
          <cell r="F127">
            <v>-40.60430880171478</v>
          </cell>
          <cell r="G127">
            <v>54</v>
          </cell>
          <cell r="H127" t="str">
            <v/>
          </cell>
          <cell r="I127" t="str">
            <v/>
          </cell>
          <cell r="J127">
            <v>95.439058262882199</v>
          </cell>
          <cell r="K127">
            <v>28</v>
          </cell>
          <cell r="L127" t="str">
            <v/>
          </cell>
          <cell r="M127" t="str">
            <v/>
          </cell>
          <cell r="N127">
            <v>-8.2789511135228011</v>
          </cell>
          <cell r="O127">
            <v>27</v>
          </cell>
          <cell r="P127">
            <v>127</v>
          </cell>
          <cell r="Q127">
            <v>96.801948181773113</v>
          </cell>
          <cell r="R127">
            <v>96.801948181773113</v>
          </cell>
          <cell r="S127">
            <v>4</v>
          </cell>
          <cell r="T127" t="str">
            <v/>
          </cell>
          <cell r="U127" t="str">
            <v/>
          </cell>
          <cell r="V127">
            <v>-24.172134089595033</v>
          </cell>
          <cell r="W127">
            <v>9</v>
          </cell>
          <cell r="X127" t="str">
            <v/>
          </cell>
          <cell r="Y127" t="str">
            <v/>
          </cell>
          <cell r="Z127">
            <v>255.64325400574128</v>
          </cell>
          <cell r="AA127">
            <v>3</v>
          </cell>
          <cell r="AB127" t="str">
            <v/>
          </cell>
          <cell r="AC127" t="str">
            <v/>
          </cell>
          <cell r="AD127">
            <v>-12.473033759473829</v>
          </cell>
          <cell r="AE127">
            <v>4</v>
          </cell>
          <cell r="AF127" t="str">
            <v/>
          </cell>
          <cell r="AG127" t="str">
            <v/>
          </cell>
          <cell r="AH127">
            <v>36.216052048702728</v>
          </cell>
          <cell r="AI127">
            <v>3</v>
          </cell>
          <cell r="AJ127" t="str">
            <v/>
          </cell>
          <cell r="AK127" t="str">
            <v/>
          </cell>
          <cell r="AL127">
            <v>-5.3367655503901084</v>
          </cell>
        </row>
        <row r="128">
          <cell r="B128" t="str">
            <v>5.2025</v>
          </cell>
          <cell r="C128">
            <v>43</v>
          </cell>
          <cell r="D128" t="str">
            <v/>
          </cell>
          <cell r="E128" t="str">
            <v/>
          </cell>
          <cell r="F128">
            <v>-40.373260717849043</v>
          </cell>
          <cell r="G128">
            <v>54</v>
          </cell>
          <cell r="H128" t="str">
            <v/>
          </cell>
          <cell r="I128" t="str">
            <v/>
          </cell>
          <cell r="J128">
            <v>94.936373454539947</v>
          </cell>
          <cell r="K128">
            <v>29</v>
          </cell>
          <cell r="L128">
            <v>128</v>
          </cell>
          <cell r="M128">
            <v>-7.6280109352072305</v>
          </cell>
          <cell r="N128">
            <v>-7.6280109352072305</v>
          </cell>
          <cell r="O128">
            <v>27</v>
          </cell>
          <cell r="P128" t="str">
            <v/>
          </cell>
          <cell r="Q128" t="str">
            <v/>
          </cell>
          <cell r="R128">
            <v>97.504002512768665</v>
          </cell>
          <cell r="S128">
            <v>4</v>
          </cell>
          <cell r="T128" t="str">
            <v/>
          </cell>
          <cell r="U128" t="str">
            <v/>
          </cell>
          <cell r="V128">
            <v>-24.200460662466437</v>
          </cell>
          <cell r="W128">
            <v>9</v>
          </cell>
          <cell r="X128" t="str">
            <v/>
          </cell>
          <cell r="Y128" t="str">
            <v/>
          </cell>
          <cell r="Z128">
            <v>255.26848572347456</v>
          </cell>
          <cell r="AA128">
            <v>3</v>
          </cell>
          <cell r="AB128" t="str">
            <v/>
          </cell>
          <cell r="AC128" t="str">
            <v/>
          </cell>
          <cell r="AD128">
            <v>-12.241123974048518</v>
          </cell>
          <cell r="AE128">
            <v>4</v>
          </cell>
          <cell r="AF128" t="str">
            <v/>
          </cell>
          <cell r="AG128" t="str">
            <v/>
          </cell>
          <cell r="AH128">
            <v>36.119467766621526</v>
          </cell>
          <cell r="AI128">
            <v>3</v>
          </cell>
          <cell r="AJ128" t="str">
            <v/>
          </cell>
          <cell r="AK128" t="str">
            <v/>
          </cell>
          <cell r="AL128">
            <v>-5.0033944127069461</v>
          </cell>
        </row>
        <row r="129">
          <cell r="B129" t="str">
            <v>6.2025</v>
          </cell>
          <cell r="C129">
            <v>43</v>
          </cell>
          <cell r="D129" t="str">
            <v/>
          </cell>
          <cell r="E129" t="str">
            <v/>
          </cell>
          <cell r="F129">
            <v>-40.142212633983306</v>
          </cell>
          <cell r="G129">
            <v>55</v>
          </cell>
          <cell r="H129">
            <v>129</v>
          </cell>
          <cell r="I129">
            <v>94.43368864619768</v>
          </cell>
          <cell r="J129">
            <v>94.43368864619768</v>
          </cell>
          <cell r="K129">
            <v>29</v>
          </cell>
          <cell r="L129" t="str">
            <v/>
          </cell>
          <cell r="M129" t="str">
            <v/>
          </cell>
          <cell r="N129">
            <v>-9.0231391685276616</v>
          </cell>
          <cell r="O129">
            <v>27</v>
          </cell>
          <cell r="P129" t="str">
            <v/>
          </cell>
          <cell r="Q129" t="str">
            <v/>
          </cell>
          <cell r="R129">
            <v>98.206056843764216</v>
          </cell>
          <cell r="S129">
            <v>4</v>
          </cell>
          <cell r="T129" t="str">
            <v/>
          </cell>
          <cell r="U129" t="str">
            <v/>
          </cell>
          <cell r="V129">
            <v>-24.22878723533784</v>
          </cell>
          <cell r="W129">
            <v>9</v>
          </cell>
          <cell r="X129" t="str">
            <v/>
          </cell>
          <cell r="Y129" t="str">
            <v/>
          </cell>
          <cell r="Z129">
            <v>254.89371744120783</v>
          </cell>
          <cell r="AA129">
            <v>3</v>
          </cell>
          <cell r="AB129" t="str">
            <v/>
          </cell>
          <cell r="AC129" t="str">
            <v/>
          </cell>
          <cell r="AD129">
            <v>-12.009214188623208</v>
          </cell>
          <cell r="AE129">
            <v>4</v>
          </cell>
          <cell r="AF129" t="str">
            <v/>
          </cell>
          <cell r="AG129" t="str">
            <v/>
          </cell>
          <cell r="AH129">
            <v>36.022883484540323</v>
          </cell>
          <cell r="AI129">
            <v>4</v>
          </cell>
          <cell r="AJ129">
            <v>129</v>
          </cell>
          <cell r="AK129">
            <v>-4.6700232750238104</v>
          </cell>
          <cell r="AL129">
            <v>-4.6700232750238104</v>
          </cell>
        </row>
        <row r="130">
          <cell r="B130" t="str">
            <v>7.2025</v>
          </cell>
          <cell r="C130">
            <v>43</v>
          </cell>
          <cell r="D130" t="str">
            <v/>
          </cell>
          <cell r="E130" t="str">
            <v/>
          </cell>
          <cell r="F130">
            <v>-39.911164550117569</v>
          </cell>
          <cell r="G130">
            <v>55</v>
          </cell>
          <cell r="H130" t="str">
            <v/>
          </cell>
          <cell r="I130" t="str">
            <v/>
          </cell>
          <cell r="J130">
            <v>95.097554216903717</v>
          </cell>
          <cell r="K130">
            <v>29</v>
          </cell>
          <cell r="L130" t="str">
            <v/>
          </cell>
          <cell r="M130" t="str">
            <v/>
          </cell>
          <cell r="N130">
            <v>-10.418267401848093</v>
          </cell>
          <cell r="O130">
            <v>28</v>
          </cell>
          <cell r="P130">
            <v>130</v>
          </cell>
          <cell r="Q130">
            <v>98.908111174759753</v>
          </cell>
          <cell r="R130">
            <v>98.908111174759753</v>
          </cell>
          <cell r="S130">
            <v>4</v>
          </cell>
          <cell r="T130" t="str">
            <v/>
          </cell>
          <cell r="U130" t="str">
            <v/>
          </cell>
          <cell r="V130">
            <v>-24.257113808209244</v>
          </cell>
          <cell r="W130">
            <v>9</v>
          </cell>
          <cell r="X130" t="str">
            <v/>
          </cell>
          <cell r="Y130" t="str">
            <v/>
          </cell>
          <cell r="Z130">
            <v>254.5189491589411</v>
          </cell>
          <cell r="AA130">
            <v>3</v>
          </cell>
          <cell r="AB130" t="str">
            <v/>
          </cell>
          <cell r="AC130" t="str">
            <v/>
          </cell>
          <cell r="AD130">
            <v>-11.777304403197897</v>
          </cell>
          <cell r="AE130">
            <v>4</v>
          </cell>
          <cell r="AF130" t="str">
            <v/>
          </cell>
          <cell r="AG130" t="str">
            <v/>
          </cell>
          <cell r="AH130">
            <v>35.92629920245912</v>
          </cell>
          <cell r="AI130">
            <v>4</v>
          </cell>
          <cell r="AJ130" t="str">
            <v/>
          </cell>
          <cell r="AK130" t="str">
            <v/>
          </cell>
          <cell r="AL130">
            <v>-4.4471898118441278</v>
          </cell>
        </row>
        <row r="131">
          <cell r="B131" t="str">
            <v>8.2025</v>
          </cell>
          <cell r="C131">
            <v>44</v>
          </cell>
          <cell r="D131">
            <v>131</v>
          </cell>
          <cell r="E131">
            <v>-39.680116466251839</v>
          </cell>
          <cell r="F131">
            <v>-39.680116466251839</v>
          </cell>
          <cell r="G131">
            <v>55</v>
          </cell>
          <cell r="H131" t="str">
            <v/>
          </cell>
          <cell r="I131" t="str">
            <v/>
          </cell>
          <cell r="J131">
            <v>95.761419787609753</v>
          </cell>
          <cell r="K131">
            <v>29</v>
          </cell>
          <cell r="L131" t="str">
            <v/>
          </cell>
          <cell r="M131" t="str">
            <v/>
          </cell>
          <cell r="N131">
            <v>-11.813395635168524</v>
          </cell>
          <cell r="O131">
            <v>28</v>
          </cell>
          <cell r="P131" t="str">
            <v/>
          </cell>
          <cell r="Q131" t="str">
            <v/>
          </cell>
          <cell r="R131">
            <v>99.448777466729112</v>
          </cell>
          <cell r="S131">
            <v>4</v>
          </cell>
          <cell r="T131" t="str">
            <v/>
          </cell>
          <cell r="U131" t="str">
            <v/>
          </cell>
          <cell r="V131">
            <v>-24.285440381080647</v>
          </cell>
          <cell r="W131">
            <v>9</v>
          </cell>
          <cell r="X131" t="str">
            <v/>
          </cell>
          <cell r="Y131" t="str">
            <v/>
          </cell>
          <cell r="Z131">
            <v>254.14418087667437</v>
          </cell>
          <cell r="AA131">
            <v>3</v>
          </cell>
          <cell r="AB131" t="str">
            <v/>
          </cell>
          <cell r="AC131" t="str">
            <v/>
          </cell>
          <cell r="AD131">
            <v>-11.545394617772587</v>
          </cell>
          <cell r="AE131">
            <v>4</v>
          </cell>
          <cell r="AF131" t="str">
            <v/>
          </cell>
          <cell r="AG131" t="str">
            <v/>
          </cell>
          <cell r="AH131">
            <v>35.829714920377917</v>
          </cell>
          <cell r="AI131">
            <v>4</v>
          </cell>
          <cell r="AJ131" t="str">
            <v/>
          </cell>
          <cell r="AK131" t="str">
            <v/>
          </cell>
          <cell r="AL131">
            <v>-4.2243563486644451</v>
          </cell>
        </row>
        <row r="132">
          <cell r="B132" t="str">
            <v>9.2025</v>
          </cell>
          <cell r="C132">
            <v>44</v>
          </cell>
          <cell r="D132" t="str">
            <v/>
          </cell>
          <cell r="E132" t="str">
            <v/>
          </cell>
          <cell r="F132">
            <v>-39.362847369165905</v>
          </cell>
          <cell r="G132">
            <v>55</v>
          </cell>
          <cell r="H132" t="str">
            <v/>
          </cell>
          <cell r="I132" t="str">
            <v/>
          </cell>
          <cell r="J132">
            <v>96.42528535831579</v>
          </cell>
          <cell r="K132">
            <v>29</v>
          </cell>
          <cell r="L132" t="str">
            <v/>
          </cell>
          <cell r="M132" t="str">
            <v/>
          </cell>
          <cell r="N132">
            <v>-13.208523868488955</v>
          </cell>
          <cell r="O132">
            <v>28</v>
          </cell>
          <cell r="P132" t="str">
            <v/>
          </cell>
          <cell r="Q132" t="str">
            <v/>
          </cell>
          <cell r="R132">
            <v>99.989443758698471</v>
          </cell>
          <cell r="S132">
            <v>4</v>
          </cell>
          <cell r="T132" t="str">
            <v/>
          </cell>
          <cell r="U132" t="str">
            <v/>
          </cell>
          <cell r="V132">
            <v>-24.313766953952051</v>
          </cell>
          <cell r="W132">
            <v>9</v>
          </cell>
          <cell r="X132" t="str">
            <v/>
          </cell>
          <cell r="Y132" t="str">
            <v/>
          </cell>
          <cell r="Z132">
            <v>253.76941259440764</v>
          </cell>
          <cell r="AA132">
            <v>3</v>
          </cell>
          <cell r="AB132" t="str">
            <v/>
          </cell>
          <cell r="AC132" t="str">
            <v/>
          </cell>
          <cell r="AD132">
            <v>-11.313484832347276</v>
          </cell>
          <cell r="AE132">
            <v>4</v>
          </cell>
          <cell r="AF132" t="str">
            <v/>
          </cell>
          <cell r="AG132" t="str">
            <v/>
          </cell>
          <cell r="AH132">
            <v>35.733130638296714</v>
          </cell>
          <cell r="AI132">
            <v>4</v>
          </cell>
          <cell r="AJ132" t="str">
            <v/>
          </cell>
          <cell r="AK132" t="str">
            <v/>
          </cell>
          <cell r="AL132">
            <v>-4.0015228854847624</v>
          </cell>
        </row>
        <row r="133">
          <cell r="B133" t="str">
            <v>10.2025</v>
          </cell>
          <cell r="C133">
            <v>44</v>
          </cell>
          <cell r="D133" t="str">
            <v/>
          </cell>
          <cell r="E133" t="str">
            <v/>
          </cell>
          <cell r="F133">
            <v>-39.045578272079965</v>
          </cell>
          <cell r="G133">
            <v>55</v>
          </cell>
          <cell r="H133" t="str">
            <v/>
          </cell>
          <cell r="I133" t="str">
            <v/>
          </cell>
          <cell r="J133">
            <v>97.089150929021827</v>
          </cell>
          <cell r="K133">
            <v>30</v>
          </cell>
          <cell r="L133">
            <v>133</v>
          </cell>
          <cell r="M133">
            <v>-14.60365210180939</v>
          </cell>
          <cell r="N133">
            <v>-14.60365210180939</v>
          </cell>
          <cell r="O133">
            <v>29</v>
          </cell>
          <cell r="P133">
            <v>133</v>
          </cell>
          <cell r="Q133">
            <v>100.53011005066783</v>
          </cell>
          <cell r="R133">
            <v>100.53011005066783</v>
          </cell>
          <cell r="S133">
            <v>4</v>
          </cell>
          <cell r="T133" t="str">
            <v/>
          </cell>
          <cell r="U133" t="str">
            <v/>
          </cell>
          <cell r="V133">
            <v>-24.342093526823454</v>
          </cell>
          <cell r="W133">
            <v>10</v>
          </cell>
          <cell r="X133">
            <v>133</v>
          </cell>
          <cell r="Y133">
            <v>253.39464431214057</v>
          </cell>
          <cell r="Z133">
            <v>253.39464431214057</v>
          </cell>
          <cell r="AA133">
            <v>4</v>
          </cell>
          <cell r="AB133">
            <v>133</v>
          </cell>
          <cell r="AC133">
            <v>-11.081575046922037</v>
          </cell>
          <cell r="AD133">
            <v>-11.081575046922037</v>
          </cell>
          <cell r="AE133">
            <v>4</v>
          </cell>
          <cell r="AF133" t="str">
            <v/>
          </cell>
          <cell r="AG133" t="str">
            <v/>
          </cell>
          <cell r="AH133">
            <v>35.636546356215511</v>
          </cell>
          <cell r="AI133">
            <v>4</v>
          </cell>
          <cell r="AJ133" t="str">
            <v/>
          </cell>
          <cell r="AK133" t="str">
            <v/>
          </cell>
          <cell r="AL133">
            <v>-3.7786894223050798</v>
          </cell>
        </row>
        <row r="134">
          <cell r="B134" t="str">
            <v>11.2025</v>
          </cell>
          <cell r="C134">
            <v>44</v>
          </cell>
          <cell r="D134" t="str">
            <v/>
          </cell>
          <cell r="E134" t="str">
            <v/>
          </cell>
          <cell r="F134">
            <v>-38.728309174994024</v>
          </cell>
          <cell r="G134">
            <v>55</v>
          </cell>
          <cell r="H134" t="str">
            <v/>
          </cell>
          <cell r="I134" t="str">
            <v/>
          </cell>
          <cell r="J134">
            <v>97.753016499727863</v>
          </cell>
          <cell r="K134">
            <v>31</v>
          </cell>
          <cell r="L134">
            <v>134</v>
          </cell>
          <cell r="M134">
            <v>-5.6791387874731427</v>
          </cell>
          <cell r="N134">
            <v>-5.6791387874731427</v>
          </cell>
          <cell r="O134">
            <v>29</v>
          </cell>
          <cell r="P134" t="str">
            <v/>
          </cell>
          <cell r="Q134" t="str">
            <v/>
          </cell>
          <cell r="R134">
            <v>100.97886644144708</v>
          </cell>
          <cell r="S134">
            <v>4</v>
          </cell>
          <cell r="T134" t="str">
            <v/>
          </cell>
          <cell r="U134" t="str">
            <v/>
          </cell>
          <cell r="V134">
            <v>-24.370420099694858</v>
          </cell>
          <cell r="W134">
            <v>10</v>
          </cell>
          <cell r="X134" t="str">
            <v/>
          </cell>
          <cell r="Y134" t="str">
            <v/>
          </cell>
          <cell r="Z134">
            <v>254.708466822779</v>
          </cell>
          <cell r="AA134">
            <v>4</v>
          </cell>
          <cell r="AB134" t="str">
            <v/>
          </cell>
          <cell r="AC134" t="str">
            <v/>
          </cell>
          <cell r="AD134">
            <v>-11.006538833941031</v>
          </cell>
          <cell r="AE134">
            <v>4</v>
          </cell>
          <cell r="AF134" t="str">
            <v/>
          </cell>
          <cell r="AG134" t="str">
            <v/>
          </cell>
          <cell r="AH134">
            <v>35.539962074134309</v>
          </cell>
          <cell r="AI134">
            <v>4</v>
          </cell>
          <cell r="AJ134" t="str">
            <v/>
          </cell>
          <cell r="AK134" t="str">
            <v/>
          </cell>
          <cell r="AL134">
            <v>-3.5558559591253971</v>
          </cell>
        </row>
        <row r="135">
          <cell r="B135" t="str">
            <v>12.2025</v>
          </cell>
          <cell r="C135">
            <v>44</v>
          </cell>
          <cell r="D135" t="str">
            <v/>
          </cell>
          <cell r="E135" t="str">
            <v/>
          </cell>
          <cell r="F135">
            <v>-38.411040077908083</v>
          </cell>
          <cell r="G135">
            <v>56</v>
          </cell>
          <cell r="H135">
            <v>135</v>
          </cell>
          <cell r="I135">
            <v>98.416882070433886</v>
          </cell>
          <cell r="J135">
            <v>98.416882070433886</v>
          </cell>
          <cell r="K135">
            <v>31</v>
          </cell>
          <cell r="L135" t="str">
            <v/>
          </cell>
          <cell r="M135" t="str">
            <v/>
          </cell>
          <cell r="N135">
            <v>-6.1671345931374244</v>
          </cell>
          <cell r="O135">
            <v>29</v>
          </cell>
          <cell r="P135" t="str">
            <v/>
          </cell>
          <cell r="Q135" t="str">
            <v/>
          </cell>
          <cell r="R135">
            <v>101.42762283222633</v>
          </cell>
          <cell r="S135">
            <v>4</v>
          </cell>
          <cell r="T135" t="str">
            <v/>
          </cell>
          <cell r="U135" t="str">
            <v/>
          </cell>
          <cell r="V135">
            <v>-24.398746672566261</v>
          </cell>
          <cell r="W135">
            <v>10</v>
          </cell>
          <cell r="X135" t="str">
            <v/>
          </cell>
          <cell r="Y135" t="str">
            <v/>
          </cell>
          <cell r="Z135">
            <v>256.02228933341746</v>
          </cell>
          <cell r="AA135">
            <v>4</v>
          </cell>
          <cell r="AB135" t="str">
            <v/>
          </cell>
          <cell r="AC135" t="str">
            <v/>
          </cell>
          <cell r="AD135">
            <v>-10.931502620960025</v>
          </cell>
          <cell r="AE135">
            <v>4</v>
          </cell>
          <cell r="AF135" t="str">
            <v/>
          </cell>
          <cell r="AG135" t="str">
            <v/>
          </cell>
          <cell r="AH135">
            <v>35.443377792053106</v>
          </cell>
          <cell r="AI135">
            <v>4</v>
          </cell>
          <cell r="AJ135" t="str">
            <v/>
          </cell>
          <cell r="AK135" t="str">
            <v/>
          </cell>
          <cell r="AL135">
            <v>-3.3330224959457144</v>
          </cell>
        </row>
        <row r="136">
          <cell r="B136" t="str">
            <v>1.2026</v>
          </cell>
          <cell r="C136">
            <v>44</v>
          </cell>
          <cell r="D136" t="str">
            <v/>
          </cell>
          <cell r="E136" t="str">
            <v/>
          </cell>
          <cell r="F136">
            <v>-38.093770980822143</v>
          </cell>
          <cell r="G136">
            <v>56</v>
          </cell>
          <cell r="H136" t="str">
            <v/>
          </cell>
          <cell r="I136" t="str">
            <v/>
          </cell>
          <cell r="J136">
            <v>98.444187123908989</v>
          </cell>
          <cell r="K136">
            <v>31</v>
          </cell>
          <cell r="L136" t="str">
            <v/>
          </cell>
          <cell r="M136" t="str">
            <v/>
          </cell>
          <cell r="N136">
            <v>-6.6551303988017061</v>
          </cell>
          <cell r="O136">
            <v>29</v>
          </cell>
          <cell r="P136" t="str">
            <v/>
          </cell>
          <cell r="Q136" t="str">
            <v/>
          </cell>
          <cell r="R136">
            <v>101.87637922300559</v>
          </cell>
          <cell r="S136">
            <v>4</v>
          </cell>
          <cell r="T136" t="str">
            <v/>
          </cell>
          <cell r="U136" t="str">
            <v/>
          </cell>
          <cell r="V136">
            <v>-24.427073245437665</v>
          </cell>
          <cell r="W136">
            <v>10</v>
          </cell>
          <cell r="X136" t="str">
            <v/>
          </cell>
          <cell r="Y136" t="str">
            <v/>
          </cell>
          <cell r="Z136">
            <v>257.33611184405589</v>
          </cell>
          <cell r="AA136">
            <v>4</v>
          </cell>
          <cell r="AB136" t="str">
            <v/>
          </cell>
          <cell r="AC136" t="str">
            <v/>
          </cell>
          <cell r="AD136">
            <v>-10.856466407979019</v>
          </cell>
          <cell r="AE136">
            <v>4</v>
          </cell>
          <cell r="AF136" t="str">
            <v/>
          </cell>
          <cell r="AG136" t="str">
            <v/>
          </cell>
          <cell r="AH136">
            <v>35.346793509971903</v>
          </cell>
          <cell r="AI136">
            <v>4</v>
          </cell>
          <cell r="AJ136" t="str">
            <v/>
          </cell>
          <cell r="AK136" t="str">
            <v/>
          </cell>
          <cell r="AL136">
            <v>-3.1101890327660318</v>
          </cell>
        </row>
        <row r="137">
          <cell r="B137" t="str">
            <v>2.2026</v>
          </cell>
          <cell r="C137">
            <v>45</v>
          </cell>
          <cell r="D137">
            <v>137</v>
          </cell>
          <cell r="E137">
            <v>-37.776501883736216</v>
          </cell>
          <cell r="F137">
            <v>-37.776501883736216</v>
          </cell>
          <cell r="G137">
            <v>56</v>
          </cell>
          <cell r="H137" t="str">
            <v/>
          </cell>
          <cell r="I137" t="str">
            <v/>
          </cell>
          <cell r="J137">
            <v>98.471492177384093</v>
          </cell>
          <cell r="K137">
            <v>31</v>
          </cell>
          <cell r="L137" t="str">
            <v/>
          </cell>
          <cell r="M137" t="str">
            <v/>
          </cell>
          <cell r="N137">
            <v>-7.1431262044659878</v>
          </cell>
          <cell r="O137">
            <v>29</v>
          </cell>
          <cell r="P137" t="str">
            <v/>
          </cell>
          <cell r="Q137" t="str">
            <v/>
          </cell>
          <cell r="R137">
            <v>102.32513561378484</v>
          </cell>
          <cell r="S137">
            <v>4</v>
          </cell>
          <cell r="T137" t="str">
            <v/>
          </cell>
          <cell r="U137" t="str">
            <v/>
          </cell>
          <cell r="V137">
            <v>-24.455399818309068</v>
          </cell>
          <cell r="W137">
            <v>10</v>
          </cell>
          <cell r="X137" t="str">
            <v/>
          </cell>
          <cell r="Y137" t="str">
            <v/>
          </cell>
          <cell r="Z137">
            <v>258.64993435469432</v>
          </cell>
          <cell r="AA137">
            <v>4</v>
          </cell>
          <cell r="AB137" t="str">
            <v/>
          </cell>
          <cell r="AC137" t="str">
            <v/>
          </cell>
          <cell r="AD137">
            <v>-10.781430194998013</v>
          </cell>
          <cell r="AE137">
            <v>4</v>
          </cell>
          <cell r="AF137" t="str">
            <v/>
          </cell>
          <cell r="AG137" t="str">
            <v/>
          </cell>
          <cell r="AH137">
            <v>35.2502092278907</v>
          </cell>
          <cell r="AI137">
            <v>4</v>
          </cell>
          <cell r="AJ137" t="str">
            <v/>
          </cell>
          <cell r="AK137" t="str">
            <v/>
          </cell>
          <cell r="AL137">
            <v>-2.8873555695863491</v>
          </cell>
        </row>
        <row r="138">
          <cell r="B138" t="str">
            <v>3.2026</v>
          </cell>
          <cell r="C138">
            <v>45</v>
          </cell>
          <cell r="D138" t="str">
            <v/>
          </cell>
          <cell r="E138" t="str">
            <v/>
          </cell>
          <cell r="F138">
            <v>-38.468472039910374</v>
          </cell>
          <cell r="G138">
            <v>57</v>
          </cell>
          <cell r="H138">
            <v>138</v>
          </cell>
          <cell r="I138">
            <v>98.498797230859211</v>
          </cell>
          <cell r="J138">
            <v>98.498797230859211</v>
          </cell>
          <cell r="K138">
            <v>31</v>
          </cell>
          <cell r="L138" t="str">
            <v/>
          </cell>
          <cell r="M138" t="str">
            <v/>
          </cell>
          <cell r="N138">
            <v>-7.6311220101302695</v>
          </cell>
          <cell r="O138">
            <v>29</v>
          </cell>
          <cell r="P138" t="str">
            <v/>
          </cell>
          <cell r="Q138" t="str">
            <v/>
          </cell>
          <cell r="R138">
            <v>102.77389200456409</v>
          </cell>
          <cell r="S138">
            <v>4</v>
          </cell>
          <cell r="T138" t="str">
            <v/>
          </cell>
          <cell r="U138" t="str">
            <v/>
          </cell>
          <cell r="V138">
            <v>-24.483726391180472</v>
          </cell>
          <cell r="W138">
            <v>10</v>
          </cell>
          <cell r="X138" t="str">
            <v/>
          </cell>
          <cell r="Y138" t="str">
            <v/>
          </cell>
          <cell r="Z138">
            <v>259.96375686533275</v>
          </cell>
          <cell r="AA138">
            <v>4</v>
          </cell>
          <cell r="AB138" t="str">
            <v/>
          </cell>
          <cell r="AC138" t="str">
            <v/>
          </cell>
          <cell r="AD138">
            <v>-10.706393982017007</v>
          </cell>
          <cell r="AE138">
            <v>4</v>
          </cell>
          <cell r="AF138" t="str">
            <v/>
          </cell>
          <cell r="AG138" t="str">
            <v/>
          </cell>
          <cell r="AH138">
            <v>35.153624945809497</v>
          </cell>
          <cell r="AI138">
            <v>4</v>
          </cell>
          <cell r="AJ138" t="str">
            <v/>
          </cell>
          <cell r="AK138" t="str">
            <v/>
          </cell>
          <cell r="AL138">
            <v>-2.6645221064066664</v>
          </cell>
        </row>
        <row r="139">
          <cell r="B139" t="str">
            <v>4.2026</v>
          </cell>
          <cell r="C139">
            <v>45</v>
          </cell>
          <cell r="D139" t="str">
            <v/>
          </cell>
          <cell r="E139" t="str">
            <v/>
          </cell>
          <cell r="F139">
            <v>-39.160442196084531</v>
          </cell>
          <cell r="G139">
            <v>57</v>
          </cell>
          <cell r="H139" t="str">
            <v/>
          </cell>
          <cell r="I139" t="str">
            <v/>
          </cell>
          <cell r="J139">
            <v>99.156283786621074</v>
          </cell>
          <cell r="K139">
            <v>32</v>
          </cell>
          <cell r="L139">
            <v>139</v>
          </cell>
          <cell r="M139">
            <v>-8.1191178157945529</v>
          </cell>
          <cell r="N139">
            <v>-8.1191178157945529</v>
          </cell>
          <cell r="O139">
            <v>30</v>
          </cell>
          <cell r="P139">
            <v>139</v>
          </cell>
          <cell r="Q139">
            <v>103.22264839534331</v>
          </cell>
          <cell r="R139">
            <v>103.22264839534331</v>
          </cell>
          <cell r="S139">
            <v>4</v>
          </cell>
          <cell r="T139" t="str">
            <v/>
          </cell>
          <cell r="U139" t="str">
            <v/>
          </cell>
          <cell r="V139">
            <v>-24.512052964051875</v>
          </cell>
          <cell r="W139">
            <v>10</v>
          </cell>
          <cell r="X139" t="str">
            <v/>
          </cell>
          <cell r="Y139" t="str">
            <v/>
          </cell>
          <cell r="Z139">
            <v>261.27757937597119</v>
          </cell>
          <cell r="AA139">
            <v>4</v>
          </cell>
          <cell r="AB139" t="str">
            <v/>
          </cell>
          <cell r="AC139" t="str">
            <v/>
          </cell>
          <cell r="AD139">
            <v>-10.631357769036001</v>
          </cell>
          <cell r="AE139">
            <v>4</v>
          </cell>
          <cell r="AF139" t="str">
            <v/>
          </cell>
          <cell r="AG139" t="str">
            <v/>
          </cell>
          <cell r="AH139">
            <v>35.057040663728294</v>
          </cell>
          <cell r="AI139">
            <v>4</v>
          </cell>
          <cell r="AJ139" t="str">
            <v/>
          </cell>
          <cell r="AK139" t="str">
            <v/>
          </cell>
          <cell r="AL139">
            <v>-2.4416886432269838</v>
          </cell>
        </row>
        <row r="140">
          <cell r="B140" t="str">
            <v>5.2026</v>
          </cell>
          <cell r="C140">
            <v>45</v>
          </cell>
          <cell r="D140" t="str">
            <v/>
          </cell>
          <cell r="E140" t="str">
            <v/>
          </cell>
          <cell r="F140">
            <v>-39.852412352258689</v>
          </cell>
          <cell r="G140">
            <v>57</v>
          </cell>
          <cell r="H140" t="str">
            <v/>
          </cell>
          <cell r="I140" t="str">
            <v/>
          </cell>
          <cell r="J140">
            <v>99.813770342382938</v>
          </cell>
          <cell r="K140">
            <v>33</v>
          </cell>
          <cell r="L140">
            <v>140</v>
          </cell>
          <cell r="M140">
            <v>-2.991149172358798</v>
          </cell>
          <cell r="N140">
            <v>-2.991149172358798</v>
          </cell>
          <cell r="O140">
            <v>30</v>
          </cell>
          <cell r="P140" t="str">
            <v/>
          </cell>
          <cell r="Q140" t="str">
            <v/>
          </cell>
          <cell r="R140">
            <v>103.34954405104637</v>
          </cell>
          <cell r="S140">
            <v>4</v>
          </cell>
          <cell r="T140" t="str">
            <v/>
          </cell>
          <cell r="U140" t="str">
            <v/>
          </cell>
          <cell r="V140">
            <v>-24.540379536923279</v>
          </cell>
          <cell r="W140">
            <v>10</v>
          </cell>
          <cell r="X140" t="str">
            <v/>
          </cell>
          <cell r="Y140" t="str">
            <v/>
          </cell>
          <cell r="Z140">
            <v>262.59140188660962</v>
          </cell>
          <cell r="AA140">
            <v>4</v>
          </cell>
          <cell r="AB140" t="str">
            <v/>
          </cell>
          <cell r="AC140" t="str">
            <v/>
          </cell>
          <cell r="AD140">
            <v>-10.556321556054995</v>
          </cell>
          <cell r="AE140">
            <v>5</v>
          </cell>
          <cell r="AF140">
            <v>140</v>
          </cell>
          <cell r="AG140">
            <v>34.960456381647063</v>
          </cell>
          <cell r="AH140">
            <v>34.960456381647063</v>
          </cell>
          <cell r="AI140">
            <v>4</v>
          </cell>
          <cell r="AJ140" t="str">
            <v/>
          </cell>
          <cell r="AK140" t="str">
            <v/>
          </cell>
          <cell r="AL140">
            <v>-2.2188551800473011</v>
          </cell>
        </row>
        <row r="141">
          <cell r="B141" t="str">
            <v>6.2026</v>
          </cell>
          <cell r="C141">
            <v>45</v>
          </cell>
          <cell r="D141" t="str">
            <v/>
          </cell>
          <cell r="E141" t="str">
            <v/>
          </cell>
          <cell r="F141">
            <v>-40.544382508432847</v>
          </cell>
          <cell r="G141">
            <v>58</v>
          </cell>
          <cell r="H141">
            <v>141</v>
          </cell>
          <cell r="I141">
            <v>100.47125689814482</v>
          </cell>
          <cell r="J141">
            <v>100.47125689814482</v>
          </cell>
          <cell r="K141">
            <v>33</v>
          </cell>
          <cell r="L141" t="str">
            <v/>
          </cell>
          <cell r="M141" t="str">
            <v/>
          </cell>
          <cell r="N141">
            <v>-2.9377067778794426</v>
          </cell>
          <cell r="O141">
            <v>30</v>
          </cell>
          <cell r="P141" t="str">
            <v/>
          </cell>
          <cell r="Q141" t="str">
            <v/>
          </cell>
          <cell r="R141">
            <v>103.47643970674942</v>
          </cell>
          <cell r="S141">
            <v>4</v>
          </cell>
          <cell r="T141" t="str">
            <v/>
          </cell>
          <cell r="U141" t="str">
            <v/>
          </cell>
          <cell r="V141">
            <v>-24.568706109794682</v>
          </cell>
          <cell r="W141">
            <v>10</v>
          </cell>
          <cell r="X141" t="str">
            <v/>
          </cell>
          <cell r="Y141" t="str">
            <v/>
          </cell>
          <cell r="Z141">
            <v>263.90522439724805</v>
          </cell>
          <cell r="AA141">
            <v>4</v>
          </cell>
          <cell r="AB141" t="str">
            <v/>
          </cell>
          <cell r="AC141" t="str">
            <v/>
          </cell>
          <cell r="AD141">
            <v>-10.481285343073989</v>
          </cell>
          <cell r="AE141">
            <v>5</v>
          </cell>
          <cell r="AF141" t="str">
            <v/>
          </cell>
          <cell r="AG141" t="str">
            <v/>
          </cell>
          <cell r="AH141">
            <v>35.172192802649654</v>
          </cell>
          <cell r="AI141">
            <v>4</v>
          </cell>
          <cell r="AJ141" t="str">
            <v/>
          </cell>
          <cell r="AK141" t="str">
            <v/>
          </cell>
          <cell r="AL141">
            <v>-1.9960217168676182</v>
          </cell>
        </row>
        <row r="142">
          <cell r="B142" t="str">
            <v>7.2026</v>
          </cell>
          <cell r="C142">
            <v>45</v>
          </cell>
          <cell r="D142" t="str">
            <v/>
          </cell>
          <cell r="E142" t="str">
            <v/>
          </cell>
          <cell r="F142">
            <v>-41.236352664607004</v>
          </cell>
          <cell r="G142">
            <v>58</v>
          </cell>
          <cell r="H142" t="str">
            <v/>
          </cell>
          <cell r="I142" t="str">
            <v/>
          </cell>
          <cell r="J142">
            <v>100.66587368481929</v>
          </cell>
          <cell r="K142">
            <v>33</v>
          </cell>
          <cell r="L142" t="str">
            <v/>
          </cell>
          <cell r="M142" t="str">
            <v/>
          </cell>
          <cell r="N142">
            <v>-2.8842643834000872</v>
          </cell>
          <cell r="O142">
            <v>31</v>
          </cell>
          <cell r="P142">
            <v>142</v>
          </cell>
          <cell r="Q142">
            <v>103.60333536245246</v>
          </cell>
          <cell r="R142">
            <v>103.60333536245246</v>
          </cell>
          <cell r="S142">
            <v>4</v>
          </cell>
          <cell r="T142" t="str">
            <v/>
          </cell>
          <cell r="U142" t="str">
            <v/>
          </cell>
          <cell r="V142">
            <v>-24.597032682666086</v>
          </cell>
          <cell r="W142">
            <v>11</v>
          </cell>
          <cell r="X142">
            <v>142</v>
          </cell>
          <cell r="Y142">
            <v>265.21904690788654</v>
          </cell>
          <cell r="Z142">
            <v>265.21904690788654</v>
          </cell>
          <cell r="AA142">
            <v>4</v>
          </cell>
          <cell r="AB142" t="str">
            <v/>
          </cell>
          <cell r="AC142" t="str">
            <v/>
          </cell>
          <cell r="AD142">
            <v>-10.406249130092982</v>
          </cell>
          <cell r="AE142">
            <v>5</v>
          </cell>
          <cell r="AF142" t="str">
            <v/>
          </cell>
          <cell r="AG142" t="str">
            <v/>
          </cell>
          <cell r="AH142">
            <v>35.383929223652245</v>
          </cell>
          <cell r="AI142">
            <v>4</v>
          </cell>
          <cell r="AJ142" t="str">
            <v/>
          </cell>
          <cell r="AK142" t="str">
            <v/>
          </cell>
          <cell r="AL142">
            <v>-1.7731882536879353</v>
          </cell>
        </row>
        <row r="143">
          <cell r="B143" t="str">
            <v>8.2026</v>
          </cell>
          <cell r="C143">
            <v>45</v>
          </cell>
          <cell r="D143" t="str">
            <v/>
          </cell>
          <cell r="E143" t="str">
            <v/>
          </cell>
          <cell r="F143">
            <v>-41.928322820781162</v>
          </cell>
          <cell r="G143">
            <v>58</v>
          </cell>
          <cell r="H143" t="str">
            <v/>
          </cell>
          <cell r="I143" t="str">
            <v/>
          </cell>
          <cell r="J143">
            <v>100.86049047149376</v>
          </cell>
          <cell r="K143">
            <v>33</v>
          </cell>
          <cell r="L143" t="str">
            <v/>
          </cell>
          <cell r="M143" t="str">
            <v/>
          </cell>
          <cell r="N143">
            <v>-2.8308219889207318</v>
          </cell>
          <cell r="O143">
            <v>31</v>
          </cell>
          <cell r="P143" t="str">
            <v/>
          </cell>
          <cell r="Q143" t="str">
            <v/>
          </cell>
          <cell r="R143">
            <v>103.87915566956198</v>
          </cell>
          <cell r="S143">
            <v>4</v>
          </cell>
          <cell r="T143" t="str">
            <v/>
          </cell>
          <cell r="U143" t="str">
            <v/>
          </cell>
          <cell r="V143">
            <v>-24.625359255537489</v>
          </cell>
          <cell r="W143">
            <v>11</v>
          </cell>
          <cell r="X143" t="str">
            <v/>
          </cell>
          <cell r="Y143" t="str">
            <v/>
          </cell>
          <cell r="Z143">
            <v>265.4979207151531</v>
          </cell>
          <cell r="AA143">
            <v>4</v>
          </cell>
          <cell r="AB143" t="str">
            <v/>
          </cell>
          <cell r="AC143" t="str">
            <v/>
          </cell>
          <cell r="AD143">
            <v>-10.331212917111976</v>
          </cell>
          <cell r="AE143">
            <v>5</v>
          </cell>
          <cell r="AF143" t="str">
            <v/>
          </cell>
          <cell r="AG143" t="str">
            <v/>
          </cell>
          <cell r="AH143">
            <v>35.595665644654837</v>
          </cell>
          <cell r="AI143">
            <v>4</v>
          </cell>
          <cell r="AJ143" t="str">
            <v/>
          </cell>
          <cell r="AK143" t="str">
            <v/>
          </cell>
          <cell r="AL143">
            <v>-1.5503547905082524</v>
          </cell>
        </row>
        <row r="144">
          <cell r="B144" t="str">
            <v>9.2026</v>
          </cell>
          <cell r="C144">
            <v>45</v>
          </cell>
          <cell r="D144" t="str">
            <v/>
          </cell>
          <cell r="E144" t="str">
            <v/>
          </cell>
          <cell r="F144">
            <v>-42.620292976955319</v>
          </cell>
          <cell r="G144">
            <v>58</v>
          </cell>
          <cell r="H144" t="str">
            <v/>
          </cell>
          <cell r="I144" t="str">
            <v/>
          </cell>
          <cell r="J144">
            <v>101.05510725816823</v>
          </cell>
          <cell r="K144">
            <v>33</v>
          </cell>
          <cell r="L144" t="str">
            <v/>
          </cell>
          <cell r="M144" t="str">
            <v/>
          </cell>
          <cell r="N144">
            <v>-2.7773795944413764</v>
          </cell>
          <cell r="O144">
            <v>31</v>
          </cell>
          <cell r="P144" t="str">
            <v/>
          </cell>
          <cell r="Q144" t="str">
            <v/>
          </cell>
          <cell r="R144">
            <v>104.15497597667151</v>
          </cell>
          <cell r="S144">
            <v>4</v>
          </cell>
          <cell r="T144" t="str">
            <v/>
          </cell>
          <cell r="U144" t="str">
            <v/>
          </cell>
          <cell r="V144">
            <v>-24.653685828408893</v>
          </cell>
          <cell r="W144">
            <v>11</v>
          </cell>
          <cell r="X144" t="str">
            <v/>
          </cell>
          <cell r="Y144" t="str">
            <v/>
          </cell>
          <cell r="Z144">
            <v>265.77679452241966</v>
          </cell>
          <cell r="AA144">
            <v>4</v>
          </cell>
          <cell r="AB144" t="str">
            <v/>
          </cell>
          <cell r="AC144" t="str">
            <v/>
          </cell>
          <cell r="AD144">
            <v>-10.25617670413097</v>
          </cell>
          <cell r="AE144">
            <v>5</v>
          </cell>
          <cell r="AF144" t="str">
            <v/>
          </cell>
          <cell r="AG144" t="str">
            <v/>
          </cell>
          <cell r="AH144">
            <v>35.807402065657428</v>
          </cell>
          <cell r="AI144">
            <v>4</v>
          </cell>
          <cell r="AJ144" t="str">
            <v/>
          </cell>
          <cell r="AK144" t="str">
            <v/>
          </cell>
          <cell r="AL144">
            <v>-1.3275213273285695</v>
          </cell>
        </row>
        <row r="145">
          <cell r="B145" t="str">
            <v>10.2026</v>
          </cell>
          <cell r="C145">
            <v>45</v>
          </cell>
          <cell r="D145" t="str">
            <v/>
          </cell>
          <cell r="E145" t="str">
            <v/>
          </cell>
          <cell r="F145">
            <v>-43.312263133129477</v>
          </cell>
          <cell r="G145">
            <v>58</v>
          </cell>
          <cell r="H145" t="str">
            <v/>
          </cell>
          <cell r="I145" t="str">
            <v/>
          </cell>
          <cell r="J145">
            <v>101.24972404484271</v>
          </cell>
          <cell r="K145">
            <v>33</v>
          </cell>
          <cell r="L145" t="str">
            <v/>
          </cell>
          <cell r="M145" t="str">
            <v/>
          </cell>
          <cell r="N145">
            <v>-2.723937199962021</v>
          </cell>
          <cell r="O145">
            <v>31</v>
          </cell>
          <cell r="P145" t="str">
            <v/>
          </cell>
          <cell r="Q145" t="str">
            <v/>
          </cell>
          <cell r="R145">
            <v>104.43079628378104</v>
          </cell>
          <cell r="S145">
            <v>4</v>
          </cell>
          <cell r="T145" t="str">
            <v/>
          </cell>
          <cell r="U145" t="str">
            <v/>
          </cell>
          <cell r="V145">
            <v>-24.682012401280296</v>
          </cell>
          <cell r="W145">
            <v>11</v>
          </cell>
          <cell r="X145" t="str">
            <v/>
          </cell>
          <cell r="Y145" t="str">
            <v/>
          </cell>
          <cell r="Z145">
            <v>266.05566832968623</v>
          </cell>
          <cell r="AA145">
            <v>4</v>
          </cell>
          <cell r="AB145" t="str">
            <v/>
          </cell>
          <cell r="AC145" t="str">
            <v/>
          </cell>
          <cell r="AD145">
            <v>-10.181140491149964</v>
          </cell>
          <cell r="AE145">
            <v>5</v>
          </cell>
          <cell r="AF145" t="str">
            <v/>
          </cell>
          <cell r="AG145" t="str">
            <v/>
          </cell>
          <cell r="AH145">
            <v>36.019138486660019</v>
          </cell>
          <cell r="AI145">
            <v>4</v>
          </cell>
          <cell r="AJ145" t="str">
            <v/>
          </cell>
          <cell r="AK145" t="str">
            <v/>
          </cell>
          <cell r="AL145">
            <v>-1.1046878641488866</v>
          </cell>
        </row>
        <row r="146">
          <cell r="B146" t="str">
            <v>11.2026</v>
          </cell>
          <cell r="C146">
            <v>45</v>
          </cell>
          <cell r="D146" t="str">
            <v/>
          </cell>
          <cell r="E146" t="str">
            <v/>
          </cell>
          <cell r="F146">
            <v>-44.004233289303635</v>
          </cell>
          <cell r="G146">
            <v>59</v>
          </cell>
          <cell r="H146">
            <v>146</v>
          </cell>
          <cell r="I146">
            <v>101.44434083151717</v>
          </cell>
          <cell r="J146">
            <v>101.44434083151717</v>
          </cell>
          <cell r="K146">
            <v>33</v>
          </cell>
          <cell r="L146" t="str">
            <v/>
          </cell>
          <cell r="M146" t="str">
            <v/>
          </cell>
          <cell r="N146">
            <v>-2.6704948054826656</v>
          </cell>
          <cell r="O146">
            <v>31</v>
          </cell>
          <cell r="P146" t="str">
            <v/>
          </cell>
          <cell r="Q146" t="str">
            <v/>
          </cell>
          <cell r="R146">
            <v>104.70661659089056</v>
          </cell>
          <cell r="S146">
            <v>4</v>
          </cell>
          <cell r="T146" t="str">
            <v/>
          </cell>
          <cell r="U146" t="str">
            <v/>
          </cell>
          <cell r="V146">
            <v>-24.7103389741517</v>
          </cell>
          <cell r="W146">
            <v>11</v>
          </cell>
          <cell r="X146" t="str">
            <v/>
          </cell>
          <cell r="Y146" t="str">
            <v/>
          </cell>
          <cell r="Z146">
            <v>266.33454213695279</v>
          </cell>
          <cell r="AA146">
            <v>4</v>
          </cell>
          <cell r="AB146" t="str">
            <v/>
          </cell>
          <cell r="AC146" t="str">
            <v/>
          </cell>
          <cell r="AD146">
            <v>-10.106104278168958</v>
          </cell>
          <cell r="AE146">
            <v>5</v>
          </cell>
          <cell r="AF146" t="str">
            <v/>
          </cell>
          <cell r="AG146" t="str">
            <v/>
          </cell>
          <cell r="AH146">
            <v>36.23087490766261</v>
          </cell>
          <cell r="AI146">
            <v>4</v>
          </cell>
          <cell r="AJ146" t="str">
            <v/>
          </cell>
          <cell r="AK146" t="str">
            <v/>
          </cell>
          <cell r="AL146">
            <v>-0.88185440096920376</v>
          </cell>
        </row>
        <row r="147">
          <cell r="B147" t="str">
            <v>12.2026</v>
          </cell>
          <cell r="C147">
            <v>45</v>
          </cell>
          <cell r="D147" t="str">
            <v/>
          </cell>
          <cell r="E147" t="str">
            <v/>
          </cell>
          <cell r="F147">
            <v>-44.696203445477792</v>
          </cell>
          <cell r="G147">
            <v>59</v>
          </cell>
          <cell r="H147" t="str">
            <v/>
          </cell>
          <cell r="I147" t="str">
            <v/>
          </cell>
          <cell r="J147">
            <v>102.07041946255167</v>
          </cell>
          <cell r="K147">
            <v>33</v>
          </cell>
          <cell r="L147" t="str">
            <v/>
          </cell>
          <cell r="M147" t="str">
            <v/>
          </cell>
          <cell r="N147">
            <v>-2.6170524110033102</v>
          </cell>
          <cell r="O147">
            <v>31</v>
          </cell>
          <cell r="P147" t="str">
            <v/>
          </cell>
          <cell r="Q147" t="str">
            <v/>
          </cell>
          <cell r="R147">
            <v>104.98243689800009</v>
          </cell>
          <cell r="S147">
            <v>4</v>
          </cell>
          <cell r="T147" t="str">
            <v/>
          </cell>
          <cell r="U147" t="str">
            <v/>
          </cell>
          <cell r="V147">
            <v>-24.738665547023103</v>
          </cell>
          <cell r="W147">
            <v>11</v>
          </cell>
          <cell r="X147" t="str">
            <v/>
          </cell>
          <cell r="Y147" t="str">
            <v/>
          </cell>
          <cell r="Z147">
            <v>266.61341594421935</v>
          </cell>
          <cell r="AA147">
            <v>4</v>
          </cell>
          <cell r="AB147" t="str">
            <v/>
          </cell>
          <cell r="AC147" t="str">
            <v/>
          </cell>
          <cell r="AD147">
            <v>-10.031068065187952</v>
          </cell>
          <cell r="AE147">
            <v>5</v>
          </cell>
          <cell r="AF147" t="str">
            <v/>
          </cell>
          <cell r="AG147" t="str">
            <v/>
          </cell>
          <cell r="AH147">
            <v>36.442611328665201</v>
          </cell>
          <cell r="AI147">
            <v>4</v>
          </cell>
          <cell r="AJ147" t="str">
            <v/>
          </cell>
          <cell r="AK147" t="str">
            <v/>
          </cell>
          <cell r="AL147">
            <v>-0.65902093778952087</v>
          </cell>
        </row>
        <row r="148">
          <cell r="B148" t="str">
            <v>1.2027</v>
          </cell>
          <cell r="C148">
            <v>45</v>
          </cell>
          <cell r="D148" t="str">
            <v/>
          </cell>
          <cell r="E148" t="str">
            <v/>
          </cell>
          <cell r="F148">
            <v>-45.38817360165195</v>
          </cell>
          <cell r="G148">
            <v>59</v>
          </cell>
          <cell r="H148" t="str">
            <v/>
          </cell>
          <cell r="I148" t="str">
            <v/>
          </cell>
          <cell r="J148">
            <v>102.69649809358617</v>
          </cell>
          <cell r="K148">
            <v>33</v>
          </cell>
          <cell r="L148" t="str">
            <v/>
          </cell>
          <cell r="M148" t="str">
            <v/>
          </cell>
          <cell r="N148">
            <v>-2.5636100165239548</v>
          </cell>
          <cell r="O148">
            <v>31</v>
          </cell>
          <cell r="P148" t="str">
            <v/>
          </cell>
          <cell r="Q148" t="str">
            <v/>
          </cell>
          <cell r="R148">
            <v>105.25825720510962</v>
          </cell>
          <cell r="S148">
            <v>4</v>
          </cell>
          <cell r="T148" t="str">
            <v/>
          </cell>
          <cell r="U148" t="str">
            <v/>
          </cell>
          <cell r="V148">
            <v>-24.766992119894507</v>
          </cell>
          <cell r="W148">
            <v>11</v>
          </cell>
          <cell r="X148" t="str">
            <v/>
          </cell>
          <cell r="Y148" t="str">
            <v/>
          </cell>
          <cell r="Z148">
            <v>266.89228975148592</v>
          </cell>
          <cell r="AA148">
            <v>4</v>
          </cell>
          <cell r="AB148" t="str">
            <v/>
          </cell>
          <cell r="AC148" t="str">
            <v/>
          </cell>
          <cell r="AD148">
            <v>-9.9560318522069462</v>
          </cell>
          <cell r="AE148">
            <v>5</v>
          </cell>
          <cell r="AF148" t="str">
            <v/>
          </cell>
          <cell r="AG148" t="str">
            <v/>
          </cell>
          <cell r="AH148">
            <v>36.654347749667792</v>
          </cell>
          <cell r="AI148">
            <v>4</v>
          </cell>
          <cell r="AJ148" t="str">
            <v/>
          </cell>
          <cell r="AK148" t="str">
            <v/>
          </cell>
          <cell r="AL148">
            <v>-0.43618747460983798</v>
          </cell>
        </row>
        <row r="149">
          <cell r="B149" t="str">
            <v>2.2027</v>
          </cell>
          <cell r="C149">
            <v>45</v>
          </cell>
          <cell r="D149" t="str">
            <v/>
          </cell>
          <cell r="E149" t="str">
            <v/>
          </cell>
          <cell r="F149">
            <v>-46.080143757826107</v>
          </cell>
          <cell r="G149">
            <v>59</v>
          </cell>
          <cell r="H149" t="str">
            <v/>
          </cell>
          <cell r="I149" t="str">
            <v/>
          </cell>
          <cell r="J149">
            <v>103.32257672462067</v>
          </cell>
          <cell r="K149">
            <v>33</v>
          </cell>
          <cell r="L149" t="str">
            <v/>
          </cell>
          <cell r="M149" t="str">
            <v/>
          </cell>
          <cell r="N149">
            <v>-2.5101676220445994</v>
          </cell>
          <cell r="O149">
            <v>31</v>
          </cell>
          <cell r="P149" t="str">
            <v/>
          </cell>
          <cell r="Q149" t="str">
            <v/>
          </cell>
          <cell r="R149">
            <v>105.53407751221914</v>
          </cell>
          <cell r="S149">
            <v>4</v>
          </cell>
          <cell r="T149" t="str">
            <v/>
          </cell>
          <cell r="U149" t="str">
            <v/>
          </cell>
          <cell r="V149">
            <v>-24.79531869276591</v>
          </cell>
          <cell r="W149">
            <v>11</v>
          </cell>
          <cell r="X149" t="str">
            <v/>
          </cell>
          <cell r="Y149" t="str">
            <v/>
          </cell>
          <cell r="Z149">
            <v>267.17116355875248</v>
          </cell>
          <cell r="AA149">
            <v>4</v>
          </cell>
          <cell r="AB149" t="str">
            <v/>
          </cell>
          <cell r="AC149" t="str">
            <v/>
          </cell>
          <cell r="AD149">
            <v>-9.8809956392259402</v>
          </cell>
          <cell r="AE149">
            <v>5</v>
          </cell>
          <cell r="AF149" t="str">
            <v/>
          </cell>
          <cell r="AG149" t="str">
            <v/>
          </cell>
          <cell r="AH149">
            <v>36.866084170670383</v>
          </cell>
          <cell r="AI149">
            <v>4</v>
          </cell>
          <cell r="AJ149" t="str">
            <v/>
          </cell>
          <cell r="AK149" t="str">
            <v/>
          </cell>
          <cell r="AL149">
            <v>-0.21335401143015512</v>
          </cell>
        </row>
        <row r="150">
          <cell r="B150" t="str">
            <v>3.2027</v>
          </cell>
          <cell r="C150">
            <v>45</v>
          </cell>
          <cell r="D150" t="str">
            <v/>
          </cell>
          <cell r="E150" t="str">
            <v/>
          </cell>
          <cell r="F150">
            <v>-46.772113914000265</v>
          </cell>
          <cell r="G150">
            <v>59</v>
          </cell>
          <cell r="H150" t="str">
            <v/>
          </cell>
          <cell r="I150" t="str">
            <v/>
          </cell>
          <cell r="J150">
            <v>103.94865535565518</v>
          </cell>
          <cell r="K150">
            <v>33</v>
          </cell>
          <cell r="L150" t="str">
            <v/>
          </cell>
          <cell r="M150" t="str">
            <v/>
          </cell>
          <cell r="N150">
            <v>-2.456725227565244</v>
          </cell>
          <cell r="O150">
            <v>31</v>
          </cell>
          <cell r="P150" t="str">
            <v/>
          </cell>
          <cell r="Q150" t="str">
            <v/>
          </cell>
          <cell r="R150">
            <v>105.80989781932867</v>
          </cell>
          <cell r="S150">
            <v>4</v>
          </cell>
          <cell r="T150" t="str">
            <v/>
          </cell>
          <cell r="U150" t="str">
            <v/>
          </cell>
          <cell r="V150">
            <v>-24.823645265637314</v>
          </cell>
          <cell r="W150">
            <v>11</v>
          </cell>
          <cell r="X150" t="str">
            <v/>
          </cell>
          <cell r="Y150" t="str">
            <v/>
          </cell>
          <cell r="Z150">
            <v>267.45003736601905</v>
          </cell>
          <cell r="AA150">
            <v>4</v>
          </cell>
          <cell r="AB150" t="str">
            <v/>
          </cell>
          <cell r="AC150" t="str">
            <v/>
          </cell>
          <cell r="AD150">
            <v>-9.8059594262449341</v>
          </cell>
          <cell r="AE150">
            <v>5</v>
          </cell>
          <cell r="AF150" t="str">
            <v/>
          </cell>
          <cell r="AG150" t="str">
            <v/>
          </cell>
          <cell r="AH150">
            <v>37.077820591672975</v>
          </cell>
          <cell r="AI150">
            <v>4</v>
          </cell>
          <cell r="AJ150" t="str">
            <v/>
          </cell>
          <cell r="AK150" t="str">
            <v/>
          </cell>
          <cell r="AL150">
            <v>9.4794517495277453E-3</v>
          </cell>
        </row>
        <row r="151">
          <cell r="B151" t="str">
            <v>4.2027</v>
          </cell>
          <cell r="C151">
            <v>45</v>
          </cell>
          <cell r="D151" t="str">
            <v/>
          </cell>
          <cell r="E151" t="str">
            <v/>
          </cell>
          <cell r="F151">
            <v>-47.464084070174422</v>
          </cell>
          <cell r="G151">
            <v>59</v>
          </cell>
          <cell r="H151" t="str">
            <v/>
          </cell>
          <cell r="I151" t="str">
            <v/>
          </cell>
          <cell r="J151">
            <v>104.57473398668968</v>
          </cell>
          <cell r="K151">
            <v>33</v>
          </cell>
          <cell r="L151" t="str">
            <v/>
          </cell>
          <cell r="M151" t="str">
            <v/>
          </cell>
          <cell r="N151">
            <v>-2.4032828330858886</v>
          </cell>
          <cell r="O151">
            <v>31</v>
          </cell>
          <cell r="P151" t="str">
            <v/>
          </cell>
          <cell r="Q151" t="str">
            <v/>
          </cell>
          <cell r="R151">
            <v>106.08571812643819</v>
          </cell>
          <cell r="S151">
            <v>4</v>
          </cell>
          <cell r="T151" t="str">
            <v/>
          </cell>
          <cell r="U151" t="str">
            <v/>
          </cell>
          <cell r="V151">
            <v>-24.851971838508717</v>
          </cell>
          <cell r="W151">
            <v>11</v>
          </cell>
          <cell r="X151" t="str">
            <v/>
          </cell>
          <cell r="Y151" t="str">
            <v/>
          </cell>
          <cell r="Z151">
            <v>267.72891117328561</v>
          </cell>
          <cell r="AA151">
            <v>4</v>
          </cell>
          <cell r="AB151" t="str">
            <v/>
          </cell>
          <cell r="AC151" t="str">
            <v/>
          </cell>
          <cell r="AD151">
            <v>-9.7309232132639281</v>
          </cell>
          <cell r="AE151">
            <v>5</v>
          </cell>
          <cell r="AF151" t="str">
            <v/>
          </cell>
          <cell r="AG151" t="str">
            <v/>
          </cell>
          <cell r="AH151">
            <v>37.289557012675566</v>
          </cell>
          <cell r="AI151">
            <v>4</v>
          </cell>
          <cell r="AJ151" t="str">
            <v/>
          </cell>
          <cell r="AK151" t="str">
            <v/>
          </cell>
          <cell r="AL151">
            <v>0.23231291492921061</v>
          </cell>
        </row>
        <row r="152">
          <cell r="B152" t="str">
            <v>5.2027</v>
          </cell>
          <cell r="C152">
            <v>45</v>
          </cell>
          <cell r="D152" t="str">
            <v/>
          </cell>
          <cell r="E152" t="str">
            <v/>
          </cell>
          <cell r="F152">
            <v>-48.15605422634858</v>
          </cell>
          <cell r="G152">
            <v>59</v>
          </cell>
          <cell r="H152" t="str">
            <v/>
          </cell>
          <cell r="I152" t="str">
            <v/>
          </cell>
          <cell r="J152">
            <v>105.20081261772418</v>
          </cell>
          <cell r="K152">
            <v>33</v>
          </cell>
          <cell r="L152" t="str">
            <v/>
          </cell>
          <cell r="M152" t="str">
            <v/>
          </cell>
          <cell r="N152">
            <v>-2.3498404386065332</v>
          </cell>
          <cell r="O152">
            <v>31</v>
          </cell>
          <cell r="P152" t="str">
            <v/>
          </cell>
          <cell r="Q152" t="str">
            <v/>
          </cell>
          <cell r="R152">
            <v>106.36153843354772</v>
          </cell>
          <cell r="S152">
            <v>4</v>
          </cell>
          <cell r="T152" t="str">
            <v/>
          </cell>
          <cell r="U152" t="str">
            <v/>
          </cell>
          <cell r="V152">
            <v>-24.880298411380121</v>
          </cell>
          <cell r="W152">
            <v>11</v>
          </cell>
          <cell r="X152" t="str">
            <v/>
          </cell>
          <cell r="Y152" t="str">
            <v/>
          </cell>
          <cell r="Z152">
            <v>268.00778498055217</v>
          </cell>
          <cell r="AA152">
            <v>4</v>
          </cell>
          <cell r="AB152" t="str">
            <v/>
          </cell>
          <cell r="AC152" t="str">
            <v/>
          </cell>
          <cell r="AD152">
            <v>-9.655887000282922</v>
          </cell>
          <cell r="AE152">
            <v>5</v>
          </cell>
          <cell r="AF152" t="str">
            <v/>
          </cell>
          <cell r="AG152" t="str">
            <v/>
          </cell>
          <cell r="AH152">
            <v>37.501293433678157</v>
          </cell>
          <cell r="AI152">
            <v>4</v>
          </cell>
          <cell r="AJ152" t="str">
            <v/>
          </cell>
          <cell r="AK152" t="str">
            <v/>
          </cell>
          <cell r="AL152">
            <v>0.45514637810889347</v>
          </cell>
        </row>
        <row r="153">
          <cell r="B153" t="str">
            <v>6.2027</v>
          </cell>
          <cell r="C153">
            <v>45</v>
          </cell>
          <cell r="D153" t="str">
            <v/>
          </cell>
          <cell r="E153" t="str">
            <v/>
          </cell>
          <cell r="F153">
            <v>-48.848024382522738</v>
          </cell>
          <cell r="G153">
            <v>59</v>
          </cell>
          <cell r="H153" t="str">
            <v/>
          </cell>
          <cell r="I153" t="str">
            <v/>
          </cell>
          <cell r="J153">
            <v>105.82689124875868</v>
          </cell>
          <cell r="K153">
            <v>33</v>
          </cell>
          <cell r="L153" t="str">
            <v/>
          </cell>
          <cell r="M153" t="str">
            <v/>
          </cell>
          <cell r="N153">
            <v>-2.2963980441271779</v>
          </cell>
          <cell r="O153">
            <v>31</v>
          </cell>
          <cell r="P153" t="str">
            <v/>
          </cell>
          <cell r="Q153" t="str">
            <v/>
          </cell>
          <cell r="R153">
            <v>106.63735874065725</v>
          </cell>
          <cell r="S153">
            <v>4</v>
          </cell>
          <cell r="T153" t="str">
            <v/>
          </cell>
          <cell r="U153" t="str">
            <v/>
          </cell>
          <cell r="V153">
            <v>-24.908624984251524</v>
          </cell>
          <cell r="W153">
            <v>11</v>
          </cell>
          <cell r="X153" t="str">
            <v/>
          </cell>
          <cell r="Y153" t="str">
            <v/>
          </cell>
          <cell r="Z153">
            <v>268.28665878781874</v>
          </cell>
          <cell r="AA153">
            <v>4</v>
          </cell>
          <cell r="AB153" t="str">
            <v/>
          </cell>
          <cell r="AC153" t="str">
            <v/>
          </cell>
          <cell r="AD153">
            <v>-9.580850787301916</v>
          </cell>
          <cell r="AE153">
            <v>5</v>
          </cell>
          <cell r="AF153" t="str">
            <v/>
          </cell>
          <cell r="AG153" t="str">
            <v/>
          </cell>
          <cell r="AH153">
            <v>37.713029854680748</v>
          </cell>
          <cell r="AI153">
            <v>4</v>
          </cell>
          <cell r="AJ153" t="str">
            <v/>
          </cell>
          <cell r="AK153" t="str">
            <v/>
          </cell>
          <cell r="AL153">
            <v>0.67797984128857636</v>
          </cell>
        </row>
        <row r="154">
          <cell r="B154" t="str">
            <v>7.2027</v>
          </cell>
          <cell r="C154">
            <v>46</v>
          </cell>
          <cell r="D154">
            <v>154</v>
          </cell>
          <cell r="E154">
            <v>-49.539994538696916</v>
          </cell>
          <cell r="F154">
            <v>-49.539994538696916</v>
          </cell>
          <cell r="G154">
            <v>59</v>
          </cell>
          <cell r="H154" t="str">
            <v/>
          </cell>
          <cell r="I154" t="str">
            <v/>
          </cell>
          <cell r="J154">
            <v>106.45296987979319</v>
          </cell>
          <cell r="K154">
            <v>33</v>
          </cell>
          <cell r="L154" t="str">
            <v/>
          </cell>
          <cell r="M154" t="str">
            <v/>
          </cell>
          <cell r="N154">
            <v>-2.2429556496478225</v>
          </cell>
          <cell r="O154">
            <v>31</v>
          </cell>
          <cell r="P154" t="str">
            <v/>
          </cell>
          <cell r="Q154" t="str">
            <v/>
          </cell>
          <cell r="R154">
            <v>106.91317904776677</v>
          </cell>
          <cell r="S154">
            <v>4</v>
          </cell>
          <cell r="T154" t="str">
            <v/>
          </cell>
          <cell r="U154" t="str">
            <v/>
          </cell>
          <cell r="V154">
            <v>-24.936951557122928</v>
          </cell>
          <cell r="W154">
            <v>11</v>
          </cell>
          <cell r="X154" t="str">
            <v/>
          </cell>
          <cell r="Y154" t="str">
            <v/>
          </cell>
          <cell r="Z154">
            <v>268.5655325950853</v>
          </cell>
          <cell r="AA154">
            <v>4</v>
          </cell>
          <cell r="AB154" t="str">
            <v/>
          </cell>
          <cell r="AC154" t="str">
            <v/>
          </cell>
          <cell r="AD154">
            <v>-9.5058145743209099</v>
          </cell>
          <cell r="AE154">
            <v>5</v>
          </cell>
          <cell r="AF154" t="str">
            <v/>
          </cell>
          <cell r="AG154" t="str">
            <v/>
          </cell>
          <cell r="AH154">
            <v>37.924766275683339</v>
          </cell>
          <cell r="AI154">
            <v>4</v>
          </cell>
          <cell r="AJ154" t="str">
            <v/>
          </cell>
          <cell r="AK154" t="str">
            <v/>
          </cell>
          <cell r="AL154">
            <v>0.90081330446825925</v>
          </cell>
        </row>
        <row r="155">
          <cell r="B155" t="str">
            <v>8.2027</v>
          </cell>
          <cell r="C155">
            <v>46</v>
          </cell>
          <cell r="D155" t="str">
            <v/>
          </cell>
          <cell r="E155" t="str">
            <v/>
          </cell>
          <cell r="F155">
            <v>-49.384761113015507</v>
          </cell>
          <cell r="G155">
            <v>59</v>
          </cell>
          <cell r="H155" t="str">
            <v/>
          </cell>
          <cell r="I155" t="str">
            <v/>
          </cell>
          <cell r="J155">
            <v>107.07904851082769</v>
          </cell>
          <cell r="K155">
            <v>33</v>
          </cell>
          <cell r="L155" t="str">
            <v/>
          </cell>
          <cell r="M155" t="str">
            <v/>
          </cell>
          <cell r="N155">
            <v>-2.1895132551684671</v>
          </cell>
          <cell r="O155">
            <v>31</v>
          </cell>
          <cell r="P155" t="str">
            <v/>
          </cell>
          <cell r="Q155" t="str">
            <v/>
          </cell>
          <cell r="R155">
            <v>107.1889993548763</v>
          </cell>
          <cell r="S155">
            <v>4</v>
          </cell>
          <cell r="T155" t="str">
            <v/>
          </cell>
          <cell r="U155" t="str">
            <v/>
          </cell>
          <cell r="V155">
            <v>-24.965278129994331</v>
          </cell>
          <cell r="W155">
            <v>11</v>
          </cell>
          <cell r="X155" t="str">
            <v/>
          </cell>
          <cell r="Y155" t="str">
            <v/>
          </cell>
          <cell r="Z155">
            <v>268.84440640235186</v>
          </cell>
          <cell r="AA155">
            <v>4</v>
          </cell>
          <cell r="AB155" t="str">
            <v/>
          </cell>
          <cell r="AC155" t="str">
            <v/>
          </cell>
          <cell r="AD155">
            <v>-9.4307783613399039</v>
          </cell>
          <cell r="AE155">
            <v>5</v>
          </cell>
          <cell r="AF155" t="str">
            <v/>
          </cell>
          <cell r="AG155" t="str">
            <v/>
          </cell>
          <cell r="AH155">
            <v>38.13650269668593</v>
          </cell>
          <cell r="AI155">
            <v>4</v>
          </cell>
          <cell r="AJ155" t="str">
            <v/>
          </cell>
          <cell r="AK155" t="str">
            <v/>
          </cell>
          <cell r="AL155">
            <v>1.123646767647942</v>
          </cell>
        </row>
        <row r="156">
          <cell r="B156" t="str">
            <v>9.2027</v>
          </cell>
          <cell r="C156">
            <v>46</v>
          </cell>
          <cell r="D156" t="str">
            <v/>
          </cell>
          <cell r="E156" t="str">
            <v/>
          </cell>
          <cell r="F156">
            <v>-49.229527687334098</v>
          </cell>
          <cell r="G156">
            <v>59</v>
          </cell>
          <cell r="H156" t="str">
            <v/>
          </cell>
          <cell r="I156" t="str">
            <v/>
          </cell>
          <cell r="J156">
            <v>107.70512714186219</v>
          </cell>
          <cell r="K156">
            <v>33</v>
          </cell>
          <cell r="L156" t="str">
            <v/>
          </cell>
          <cell r="M156" t="str">
            <v/>
          </cell>
          <cell r="N156">
            <v>-2.1360708606891117</v>
          </cell>
          <cell r="O156">
            <v>31</v>
          </cell>
          <cell r="P156" t="str">
            <v/>
          </cell>
          <cell r="Q156" t="str">
            <v/>
          </cell>
          <cell r="R156">
            <v>107.46481966198583</v>
          </cell>
          <cell r="S156">
            <v>4</v>
          </cell>
          <cell r="T156" t="str">
            <v/>
          </cell>
          <cell r="U156" t="str">
            <v/>
          </cell>
          <cell r="V156">
            <v>-24.993604702865735</v>
          </cell>
          <cell r="W156">
            <v>11</v>
          </cell>
          <cell r="X156" t="str">
            <v/>
          </cell>
          <cell r="Y156" t="str">
            <v/>
          </cell>
          <cell r="Z156">
            <v>269.12328020961843</v>
          </cell>
          <cell r="AA156">
            <v>4</v>
          </cell>
          <cell r="AB156" t="str">
            <v/>
          </cell>
          <cell r="AC156" t="str">
            <v/>
          </cell>
          <cell r="AD156">
            <v>-9.3557421483588978</v>
          </cell>
          <cell r="AE156">
            <v>5</v>
          </cell>
          <cell r="AF156" t="str">
            <v/>
          </cell>
          <cell r="AG156" t="str">
            <v/>
          </cell>
          <cell r="AH156">
            <v>38.348239117688522</v>
          </cell>
          <cell r="AI156">
            <v>4</v>
          </cell>
          <cell r="AJ156" t="str">
            <v/>
          </cell>
          <cell r="AK156" t="str">
            <v/>
          </cell>
          <cell r="AL156">
            <v>1.3464802308276249</v>
          </cell>
        </row>
        <row r="157">
          <cell r="B157" t="str">
            <v>10.2027</v>
          </cell>
          <cell r="C157">
            <v>46</v>
          </cell>
          <cell r="D157" t="str">
            <v/>
          </cell>
          <cell r="E157" t="str">
            <v/>
          </cell>
          <cell r="F157">
            <v>-49.074294261652689</v>
          </cell>
          <cell r="G157">
            <v>59</v>
          </cell>
          <cell r="H157" t="str">
            <v/>
          </cell>
          <cell r="I157" t="str">
            <v/>
          </cell>
          <cell r="J157">
            <v>108.33120577289669</v>
          </cell>
          <cell r="K157">
            <v>34</v>
          </cell>
          <cell r="L157">
            <v>157</v>
          </cell>
          <cell r="M157">
            <v>-2.0826284662097572</v>
          </cell>
          <cell r="N157">
            <v>-2.0826284662097572</v>
          </cell>
          <cell r="O157">
            <v>31</v>
          </cell>
          <cell r="P157" t="str">
            <v/>
          </cell>
          <cell r="Q157" t="str">
            <v/>
          </cell>
          <cell r="R157">
            <v>107.74063996909535</v>
          </cell>
          <cell r="S157">
            <v>4</v>
          </cell>
          <cell r="T157" t="str">
            <v/>
          </cell>
          <cell r="U157" t="str">
            <v/>
          </cell>
          <cell r="V157">
            <v>-25.021931275737138</v>
          </cell>
          <cell r="W157">
            <v>11</v>
          </cell>
          <cell r="X157" t="str">
            <v/>
          </cell>
          <cell r="Y157" t="str">
            <v/>
          </cell>
          <cell r="Z157">
            <v>269.40215401688499</v>
          </cell>
          <cell r="AA157">
            <v>4</v>
          </cell>
          <cell r="AB157" t="str">
            <v/>
          </cell>
          <cell r="AC157" t="str">
            <v/>
          </cell>
          <cell r="AD157">
            <v>-9.2807059353778918</v>
          </cell>
          <cell r="AE157">
            <v>5</v>
          </cell>
          <cell r="AF157" t="str">
            <v/>
          </cell>
          <cell r="AG157" t="str">
            <v/>
          </cell>
          <cell r="AH157">
            <v>38.559975538691113</v>
          </cell>
          <cell r="AI157">
            <v>4</v>
          </cell>
          <cell r="AJ157" t="str">
            <v/>
          </cell>
          <cell r="AK157" t="str">
            <v/>
          </cell>
          <cell r="AL157">
            <v>1.5693136940073078</v>
          </cell>
        </row>
        <row r="158">
          <cell r="B158" t="str">
            <v>11.2027</v>
          </cell>
          <cell r="C158">
            <v>46</v>
          </cell>
          <cell r="D158" t="str">
            <v/>
          </cell>
          <cell r="E158" t="str">
            <v/>
          </cell>
          <cell r="F158">
            <v>-48.91906083597128</v>
          </cell>
          <cell r="G158">
            <v>60</v>
          </cell>
          <cell r="H158">
            <v>158</v>
          </cell>
          <cell r="I158">
            <v>108.95728440393115</v>
          </cell>
          <cell r="J158">
            <v>108.95728440393115</v>
          </cell>
          <cell r="K158">
            <v>34</v>
          </cell>
          <cell r="L158" t="str">
            <v/>
          </cell>
          <cell r="M158" t="str">
            <v/>
          </cell>
          <cell r="N158">
            <v>-2.1979519378620398</v>
          </cell>
          <cell r="O158">
            <v>31</v>
          </cell>
          <cell r="P158" t="str">
            <v/>
          </cell>
          <cell r="Q158" t="str">
            <v/>
          </cell>
          <cell r="R158">
            <v>108.01646027620488</v>
          </cell>
          <cell r="S158">
            <v>4</v>
          </cell>
          <cell r="T158" t="str">
            <v/>
          </cell>
          <cell r="U158" t="str">
            <v/>
          </cell>
          <cell r="V158">
            <v>-25.050257848608542</v>
          </cell>
          <cell r="W158">
            <v>11</v>
          </cell>
          <cell r="X158" t="str">
            <v/>
          </cell>
          <cell r="Y158" t="str">
            <v/>
          </cell>
          <cell r="Z158">
            <v>269.68102782415156</v>
          </cell>
          <cell r="AA158">
            <v>4</v>
          </cell>
          <cell r="AB158" t="str">
            <v/>
          </cell>
          <cell r="AC158" t="str">
            <v/>
          </cell>
          <cell r="AD158">
            <v>-9.2056697223968857</v>
          </cell>
          <cell r="AE158">
            <v>5</v>
          </cell>
          <cell r="AF158" t="str">
            <v/>
          </cell>
          <cell r="AG158" t="str">
            <v/>
          </cell>
          <cell r="AH158">
            <v>38.771711959693704</v>
          </cell>
          <cell r="AI158">
            <v>4</v>
          </cell>
          <cell r="AJ158" t="str">
            <v/>
          </cell>
          <cell r="AK158" t="str">
            <v/>
          </cell>
          <cell r="AL158">
            <v>1.7921471571869907</v>
          </cell>
        </row>
        <row r="159">
          <cell r="B159" t="str">
            <v>12.2027</v>
          </cell>
          <cell r="C159">
            <v>46</v>
          </cell>
          <cell r="D159" t="str">
            <v/>
          </cell>
          <cell r="E159" t="str">
            <v/>
          </cell>
          <cell r="F159">
            <v>-48.763827410289871</v>
          </cell>
          <cell r="G159">
            <v>60</v>
          </cell>
          <cell r="H159" t="str">
            <v/>
          </cell>
          <cell r="I159" t="str">
            <v/>
          </cell>
          <cell r="J159">
            <v>108.8693175829836</v>
          </cell>
          <cell r="K159">
            <v>34</v>
          </cell>
          <cell r="L159" t="str">
            <v/>
          </cell>
          <cell r="M159" t="str">
            <v/>
          </cell>
          <cell r="N159">
            <v>-2.3132754095143224</v>
          </cell>
          <cell r="O159">
            <v>31</v>
          </cell>
          <cell r="P159" t="str">
            <v/>
          </cell>
          <cell r="Q159" t="str">
            <v/>
          </cell>
          <cell r="R159">
            <v>108.29228058331441</v>
          </cell>
          <cell r="S159">
            <v>4</v>
          </cell>
          <cell r="T159" t="str">
            <v/>
          </cell>
          <cell r="U159" t="str">
            <v/>
          </cell>
          <cell r="V159">
            <v>-25.078584421479945</v>
          </cell>
          <cell r="W159">
            <v>11</v>
          </cell>
          <cell r="X159" t="str">
            <v/>
          </cell>
          <cell r="Y159" t="str">
            <v/>
          </cell>
          <cell r="Z159">
            <v>269.95990163141812</v>
          </cell>
          <cell r="AA159">
            <v>4</v>
          </cell>
          <cell r="AB159" t="str">
            <v/>
          </cell>
          <cell r="AC159" t="str">
            <v/>
          </cell>
          <cell r="AD159">
            <v>-9.1306335094158797</v>
          </cell>
          <cell r="AE159">
            <v>5</v>
          </cell>
          <cell r="AF159" t="str">
            <v/>
          </cell>
          <cell r="AG159" t="str">
            <v/>
          </cell>
          <cell r="AH159">
            <v>38.983448380696295</v>
          </cell>
          <cell r="AI159">
            <v>4</v>
          </cell>
          <cell r="AJ159" t="str">
            <v/>
          </cell>
          <cell r="AK159" t="str">
            <v/>
          </cell>
          <cell r="AL159">
            <v>2.0149806203666736</v>
          </cell>
        </row>
        <row r="160">
          <cell r="B160" t="str">
            <v>1.2028</v>
          </cell>
          <cell r="C160">
            <v>47</v>
          </cell>
          <cell r="D160">
            <v>160</v>
          </cell>
          <cell r="E160">
            <v>-48.608593984608447</v>
          </cell>
          <cell r="F160">
            <v>-48.608593984608447</v>
          </cell>
          <cell r="G160">
            <v>60</v>
          </cell>
          <cell r="H160" t="str">
            <v/>
          </cell>
          <cell r="I160" t="str">
            <v/>
          </cell>
          <cell r="J160">
            <v>108.78135076203606</v>
          </cell>
          <cell r="K160">
            <v>34</v>
          </cell>
          <cell r="L160" t="str">
            <v/>
          </cell>
          <cell r="M160" t="str">
            <v/>
          </cell>
          <cell r="N160">
            <v>-2.4285988811666051</v>
          </cell>
          <cell r="O160">
            <v>31</v>
          </cell>
          <cell r="P160" t="str">
            <v/>
          </cell>
          <cell r="Q160" t="str">
            <v/>
          </cell>
          <cell r="R160">
            <v>108.56810089042393</v>
          </cell>
          <cell r="S160">
            <v>4</v>
          </cell>
          <cell r="T160" t="str">
            <v/>
          </cell>
          <cell r="U160" t="str">
            <v/>
          </cell>
          <cell r="V160">
            <v>-25.106910994351349</v>
          </cell>
          <cell r="W160">
            <v>11</v>
          </cell>
          <cell r="X160" t="str">
            <v/>
          </cell>
          <cell r="Y160" t="str">
            <v/>
          </cell>
          <cell r="Z160">
            <v>270.23877543868468</v>
          </cell>
          <cell r="AA160">
            <v>4</v>
          </cell>
          <cell r="AB160" t="str">
            <v/>
          </cell>
          <cell r="AC160" t="str">
            <v/>
          </cell>
          <cell r="AD160">
            <v>-9.0555972964348737</v>
          </cell>
          <cell r="AE160">
            <v>5</v>
          </cell>
          <cell r="AF160" t="str">
            <v/>
          </cell>
          <cell r="AG160" t="str">
            <v/>
          </cell>
          <cell r="AH160">
            <v>39.195184801698886</v>
          </cell>
          <cell r="AI160">
            <v>4</v>
          </cell>
          <cell r="AJ160" t="str">
            <v/>
          </cell>
          <cell r="AK160" t="str">
            <v/>
          </cell>
          <cell r="AL160">
            <v>2.2378140835463562</v>
          </cell>
        </row>
        <row r="161">
          <cell r="B161" t="str">
            <v>2.2028</v>
          </cell>
          <cell r="C161">
            <v>47</v>
          </cell>
          <cell r="D161" t="str">
            <v/>
          </cell>
          <cell r="E161" t="str">
            <v/>
          </cell>
          <cell r="F161">
            <v>-48.712043114175202</v>
          </cell>
          <cell r="G161">
            <v>60</v>
          </cell>
          <cell r="H161" t="str">
            <v/>
          </cell>
          <cell r="I161" t="str">
            <v/>
          </cell>
          <cell r="J161">
            <v>108.69338394108851</v>
          </cell>
          <cell r="K161">
            <v>34</v>
          </cell>
          <cell r="L161" t="str">
            <v/>
          </cell>
          <cell r="M161" t="str">
            <v/>
          </cell>
          <cell r="N161">
            <v>-2.5439223528188877</v>
          </cell>
          <cell r="O161">
            <v>31</v>
          </cell>
          <cell r="P161" t="str">
            <v/>
          </cell>
          <cell r="Q161" t="str">
            <v/>
          </cell>
          <cell r="R161">
            <v>108.84392119753346</v>
          </cell>
          <cell r="S161">
            <v>4</v>
          </cell>
          <cell r="T161" t="str">
            <v/>
          </cell>
          <cell r="U161" t="str">
            <v/>
          </cell>
          <cell r="V161">
            <v>-25.135237567222752</v>
          </cell>
          <cell r="W161">
            <v>11</v>
          </cell>
          <cell r="X161" t="str">
            <v/>
          </cell>
          <cell r="Y161" t="str">
            <v/>
          </cell>
          <cell r="Z161">
            <v>270.51764924595125</v>
          </cell>
          <cell r="AA161">
            <v>4</v>
          </cell>
          <cell r="AB161" t="str">
            <v/>
          </cell>
          <cell r="AC161" t="str">
            <v/>
          </cell>
          <cell r="AD161">
            <v>-8.9805610834538676</v>
          </cell>
          <cell r="AE161">
            <v>5</v>
          </cell>
          <cell r="AF161" t="str">
            <v/>
          </cell>
          <cell r="AG161" t="str">
            <v/>
          </cell>
          <cell r="AH161">
            <v>39.406921222701477</v>
          </cell>
          <cell r="AI161">
            <v>4</v>
          </cell>
          <cell r="AJ161" t="str">
            <v/>
          </cell>
          <cell r="AK161" t="str">
            <v/>
          </cell>
          <cell r="AL161">
            <v>2.4606475467260389</v>
          </cell>
        </row>
        <row r="162">
          <cell r="B162" t="str">
            <v>3.2028</v>
          </cell>
          <cell r="C162">
            <v>47</v>
          </cell>
          <cell r="D162" t="str">
            <v/>
          </cell>
          <cell r="E162" t="str">
            <v/>
          </cell>
          <cell r="F162">
            <v>-48.815492243741957</v>
          </cell>
          <cell r="G162">
            <v>60</v>
          </cell>
          <cell r="H162" t="str">
            <v/>
          </cell>
          <cell r="I162" t="str">
            <v/>
          </cell>
          <cell r="J162">
            <v>108.60541712014097</v>
          </cell>
          <cell r="K162">
            <v>34</v>
          </cell>
          <cell r="L162" t="str">
            <v/>
          </cell>
          <cell r="M162" t="str">
            <v/>
          </cell>
          <cell r="N162">
            <v>-2.6592458244711703</v>
          </cell>
          <cell r="O162">
            <v>31</v>
          </cell>
          <cell r="P162" t="str">
            <v/>
          </cell>
          <cell r="Q162" t="str">
            <v/>
          </cell>
          <cell r="R162">
            <v>109.11974150464299</v>
          </cell>
          <cell r="S162">
            <v>4</v>
          </cell>
          <cell r="T162" t="str">
            <v/>
          </cell>
          <cell r="U162" t="str">
            <v/>
          </cell>
          <cell r="V162">
            <v>-25.163564140094156</v>
          </cell>
          <cell r="W162">
            <v>11</v>
          </cell>
          <cell r="X162" t="str">
            <v/>
          </cell>
          <cell r="Y162" t="str">
            <v/>
          </cell>
          <cell r="Z162">
            <v>270.79652305321781</v>
          </cell>
          <cell r="AA162">
            <v>4</v>
          </cell>
          <cell r="AB162" t="str">
            <v/>
          </cell>
          <cell r="AC162" t="str">
            <v/>
          </cell>
          <cell r="AD162">
            <v>-8.9055248704728616</v>
          </cell>
          <cell r="AE162">
            <v>5</v>
          </cell>
          <cell r="AF162" t="str">
            <v/>
          </cell>
          <cell r="AG162" t="str">
            <v/>
          </cell>
          <cell r="AH162">
            <v>39.618657643704069</v>
          </cell>
          <cell r="AI162">
            <v>4</v>
          </cell>
          <cell r="AJ162" t="str">
            <v/>
          </cell>
          <cell r="AK162" t="str">
            <v/>
          </cell>
          <cell r="AL162">
            <v>2.6834810099057216</v>
          </cell>
        </row>
        <row r="163">
          <cell r="B163" t="str">
            <v>4.2028</v>
          </cell>
          <cell r="C163">
            <v>47</v>
          </cell>
          <cell r="D163" t="str">
            <v/>
          </cell>
          <cell r="E163" t="str">
            <v/>
          </cell>
          <cell r="F163">
            <v>-48.918941373308712</v>
          </cell>
          <cell r="G163">
            <v>60</v>
          </cell>
          <cell r="H163" t="str">
            <v/>
          </cell>
          <cell r="I163" t="str">
            <v/>
          </cell>
          <cell r="J163">
            <v>108.51745029919343</v>
          </cell>
          <cell r="K163">
            <v>34</v>
          </cell>
          <cell r="L163" t="str">
            <v/>
          </cell>
          <cell r="M163" t="str">
            <v/>
          </cell>
          <cell r="N163">
            <v>-2.7745692961234529</v>
          </cell>
          <cell r="O163">
            <v>31</v>
          </cell>
          <cell r="P163" t="str">
            <v/>
          </cell>
          <cell r="Q163" t="str">
            <v/>
          </cell>
          <cell r="R163">
            <v>109.39556181175251</v>
          </cell>
          <cell r="S163">
            <v>4</v>
          </cell>
          <cell r="T163" t="str">
            <v/>
          </cell>
          <cell r="U163" t="str">
            <v/>
          </cell>
          <cell r="V163">
            <v>-25.191890712965559</v>
          </cell>
          <cell r="W163">
            <v>11</v>
          </cell>
          <cell r="X163" t="str">
            <v/>
          </cell>
          <cell r="Y163" t="str">
            <v/>
          </cell>
          <cell r="Z163">
            <v>271.07539686048437</v>
          </cell>
          <cell r="AA163">
            <v>4</v>
          </cell>
          <cell r="AB163" t="str">
            <v/>
          </cell>
          <cell r="AC163" t="str">
            <v/>
          </cell>
          <cell r="AD163">
            <v>-8.8304886574918555</v>
          </cell>
          <cell r="AE163">
            <v>5</v>
          </cell>
          <cell r="AF163" t="str">
            <v/>
          </cell>
          <cell r="AG163" t="str">
            <v/>
          </cell>
          <cell r="AH163">
            <v>39.83039406470666</v>
          </cell>
          <cell r="AI163">
            <v>4</v>
          </cell>
          <cell r="AJ163" t="str">
            <v/>
          </cell>
          <cell r="AK163" t="str">
            <v/>
          </cell>
          <cell r="AL163">
            <v>2.9063144730854042</v>
          </cell>
        </row>
        <row r="164">
          <cell r="B164" t="str">
            <v>5.2028</v>
          </cell>
          <cell r="C164">
            <v>47</v>
          </cell>
          <cell r="D164" t="str">
            <v/>
          </cell>
          <cell r="E164" t="str">
            <v/>
          </cell>
          <cell r="F164">
            <v>-49.022390502875467</v>
          </cell>
          <cell r="G164">
            <v>60</v>
          </cell>
          <cell r="H164" t="str">
            <v/>
          </cell>
          <cell r="I164" t="str">
            <v/>
          </cell>
          <cell r="J164">
            <v>108.42948347824588</v>
          </cell>
          <cell r="K164">
            <v>34</v>
          </cell>
          <cell r="L164" t="str">
            <v/>
          </cell>
          <cell r="M164" t="str">
            <v/>
          </cell>
          <cell r="N164">
            <v>-2.8898927677757356</v>
          </cell>
          <cell r="O164">
            <v>31</v>
          </cell>
          <cell r="P164" t="str">
            <v/>
          </cell>
          <cell r="Q164" t="str">
            <v/>
          </cell>
          <cell r="R164">
            <v>109.67138211886204</v>
          </cell>
          <cell r="S164">
            <v>4</v>
          </cell>
          <cell r="T164" t="str">
            <v/>
          </cell>
          <cell r="U164" t="str">
            <v/>
          </cell>
          <cell r="V164">
            <v>-25.220217285836963</v>
          </cell>
          <cell r="W164">
            <v>11</v>
          </cell>
          <cell r="X164" t="str">
            <v/>
          </cell>
          <cell r="Y164" t="str">
            <v/>
          </cell>
          <cell r="Z164">
            <v>271.35427066775094</v>
          </cell>
          <cell r="AA164">
            <v>4</v>
          </cell>
          <cell r="AB164" t="str">
            <v/>
          </cell>
          <cell r="AC164" t="str">
            <v/>
          </cell>
          <cell r="AD164">
            <v>-8.7554524445108495</v>
          </cell>
          <cell r="AE164">
            <v>5</v>
          </cell>
          <cell r="AF164" t="str">
            <v/>
          </cell>
          <cell r="AG164" t="str">
            <v/>
          </cell>
          <cell r="AH164">
            <v>40.042130485709251</v>
          </cell>
          <cell r="AI164">
            <v>4</v>
          </cell>
          <cell r="AJ164" t="str">
            <v/>
          </cell>
          <cell r="AK164" t="str">
            <v/>
          </cell>
          <cell r="AL164">
            <v>3.1291479362650869</v>
          </cell>
        </row>
        <row r="165">
          <cell r="B165" t="str">
            <v>6.2028</v>
          </cell>
          <cell r="C165">
            <v>47</v>
          </cell>
          <cell r="D165" t="str">
            <v/>
          </cell>
          <cell r="E165" t="str">
            <v/>
          </cell>
          <cell r="F165">
            <v>-49.125839632442222</v>
          </cell>
          <cell r="G165">
            <v>60</v>
          </cell>
          <cell r="H165" t="str">
            <v/>
          </cell>
          <cell r="I165" t="str">
            <v/>
          </cell>
          <cell r="J165">
            <v>108.34151665729834</v>
          </cell>
          <cell r="K165">
            <v>34</v>
          </cell>
          <cell r="L165" t="str">
            <v/>
          </cell>
          <cell r="M165" t="str">
            <v/>
          </cell>
          <cell r="N165">
            <v>-3.0052162394280182</v>
          </cell>
          <cell r="O165">
            <v>31</v>
          </cell>
          <cell r="P165" t="str">
            <v/>
          </cell>
          <cell r="Q165" t="str">
            <v/>
          </cell>
          <cell r="R165">
            <v>109.94720242597157</v>
          </cell>
          <cell r="S165">
            <v>4</v>
          </cell>
          <cell r="T165" t="str">
            <v/>
          </cell>
          <cell r="U165" t="str">
            <v/>
          </cell>
          <cell r="V165">
            <v>-25.248543858708366</v>
          </cell>
          <cell r="W165">
            <v>11</v>
          </cell>
          <cell r="X165" t="str">
            <v/>
          </cell>
          <cell r="Y165" t="str">
            <v/>
          </cell>
          <cell r="Z165">
            <v>271.6331444750175</v>
          </cell>
          <cell r="AA165">
            <v>4</v>
          </cell>
          <cell r="AB165" t="str">
            <v/>
          </cell>
          <cell r="AC165" t="str">
            <v/>
          </cell>
          <cell r="AD165">
            <v>-8.6804162315298434</v>
          </cell>
          <cell r="AE165">
            <v>5</v>
          </cell>
          <cell r="AF165" t="str">
            <v/>
          </cell>
          <cell r="AG165" t="str">
            <v/>
          </cell>
          <cell r="AH165">
            <v>40.253866906711842</v>
          </cell>
          <cell r="AI165">
            <v>4</v>
          </cell>
          <cell r="AJ165" t="str">
            <v/>
          </cell>
          <cell r="AK165" t="str">
            <v/>
          </cell>
          <cell r="AL165">
            <v>3.3519813994447696</v>
          </cell>
        </row>
        <row r="166">
          <cell r="B166" t="str">
            <v>7.2028</v>
          </cell>
          <cell r="C166">
            <v>48</v>
          </cell>
          <cell r="D166">
            <v>166</v>
          </cell>
          <cell r="E166">
            <v>-49.229288762008999</v>
          </cell>
          <cell r="F166">
            <v>-49.229288762008999</v>
          </cell>
          <cell r="G166">
            <v>60</v>
          </cell>
          <cell r="H166" t="str">
            <v/>
          </cell>
          <cell r="I166" t="str">
            <v/>
          </cell>
          <cell r="J166">
            <v>108.2535498363508</v>
          </cell>
          <cell r="K166">
            <v>34</v>
          </cell>
          <cell r="L166" t="str">
            <v/>
          </cell>
          <cell r="M166" t="str">
            <v/>
          </cell>
          <cell r="N166">
            <v>-3.1205397110803008</v>
          </cell>
          <cell r="O166">
            <v>31</v>
          </cell>
          <cell r="P166" t="str">
            <v/>
          </cell>
          <cell r="Q166" t="str">
            <v/>
          </cell>
          <cell r="R166">
            <v>110.22302273308109</v>
          </cell>
          <cell r="S166">
            <v>4</v>
          </cell>
          <cell r="T166" t="str">
            <v/>
          </cell>
          <cell r="U166" t="str">
            <v/>
          </cell>
          <cell r="V166">
            <v>-25.27687043157977</v>
          </cell>
          <cell r="W166">
            <v>11</v>
          </cell>
          <cell r="X166" t="str">
            <v/>
          </cell>
          <cell r="Y166" t="str">
            <v/>
          </cell>
          <cell r="Z166">
            <v>271.91201828228407</v>
          </cell>
          <cell r="AA166">
            <v>4</v>
          </cell>
          <cell r="AB166" t="str">
            <v/>
          </cell>
          <cell r="AC166" t="str">
            <v/>
          </cell>
          <cell r="AD166">
            <v>-8.6053800185488374</v>
          </cell>
          <cell r="AE166">
            <v>5</v>
          </cell>
          <cell r="AF166" t="str">
            <v/>
          </cell>
          <cell r="AG166" t="str">
            <v/>
          </cell>
          <cell r="AH166">
            <v>40.465603327714433</v>
          </cell>
          <cell r="AI166">
            <v>4</v>
          </cell>
          <cell r="AJ166" t="str">
            <v/>
          </cell>
          <cell r="AK166" t="str">
            <v/>
          </cell>
          <cell r="AL166">
            <v>3.5748148626244522</v>
          </cell>
        </row>
        <row r="167">
          <cell r="B167" t="str">
            <v>8.2028</v>
          </cell>
          <cell r="C167">
            <v>48</v>
          </cell>
          <cell r="D167" t="str">
            <v/>
          </cell>
          <cell r="E167" t="str">
            <v/>
          </cell>
          <cell r="F167">
            <v>-49.424780947156009</v>
          </cell>
          <cell r="G167">
            <v>60</v>
          </cell>
          <cell r="H167" t="str">
            <v/>
          </cell>
          <cell r="I167" t="str">
            <v/>
          </cell>
          <cell r="J167">
            <v>108.16558301540326</v>
          </cell>
          <cell r="K167">
            <v>34</v>
          </cell>
          <cell r="L167" t="str">
            <v/>
          </cell>
          <cell r="M167" t="str">
            <v/>
          </cell>
          <cell r="N167">
            <v>-3.2358631827325834</v>
          </cell>
          <cell r="O167">
            <v>31</v>
          </cell>
          <cell r="P167" t="str">
            <v/>
          </cell>
          <cell r="Q167" t="str">
            <v/>
          </cell>
          <cell r="R167">
            <v>110.49884304019062</v>
          </cell>
          <cell r="S167">
            <v>4</v>
          </cell>
          <cell r="T167" t="str">
            <v/>
          </cell>
          <cell r="U167" t="str">
            <v/>
          </cell>
          <cell r="V167">
            <v>-25.305197004451173</v>
          </cell>
          <cell r="W167">
            <v>11</v>
          </cell>
          <cell r="X167" t="str">
            <v/>
          </cell>
          <cell r="Y167" t="str">
            <v/>
          </cell>
          <cell r="Z167">
            <v>272.19089208955063</v>
          </cell>
          <cell r="AA167">
            <v>4</v>
          </cell>
          <cell r="AB167" t="str">
            <v/>
          </cell>
          <cell r="AC167" t="str">
            <v/>
          </cell>
          <cell r="AD167">
            <v>-8.5303438055678313</v>
          </cell>
          <cell r="AE167">
            <v>5</v>
          </cell>
          <cell r="AF167" t="str">
            <v/>
          </cell>
          <cell r="AG167" t="str">
            <v/>
          </cell>
          <cell r="AH167">
            <v>40.677339748717024</v>
          </cell>
          <cell r="AI167">
            <v>4</v>
          </cell>
          <cell r="AJ167" t="str">
            <v/>
          </cell>
          <cell r="AK167" t="str">
            <v/>
          </cell>
          <cell r="AL167">
            <v>3.7976483258041349</v>
          </cell>
        </row>
        <row r="168">
          <cell r="B168" t="str">
            <v>9.2028</v>
          </cell>
          <cell r="C168">
            <v>48</v>
          </cell>
          <cell r="D168" t="str">
            <v/>
          </cell>
          <cell r="E168" t="str">
            <v/>
          </cell>
          <cell r="F168">
            <v>-49.620273132303019</v>
          </cell>
          <cell r="G168">
            <v>61</v>
          </cell>
          <cell r="H168">
            <v>168</v>
          </cell>
          <cell r="I168">
            <v>108.07761619445566</v>
          </cell>
          <cell r="J168">
            <v>108.07761619445566</v>
          </cell>
          <cell r="K168">
            <v>34</v>
          </cell>
          <cell r="L168" t="str">
            <v/>
          </cell>
          <cell r="M168" t="str">
            <v/>
          </cell>
          <cell r="N168">
            <v>-3.3511866543848661</v>
          </cell>
          <cell r="O168">
            <v>31</v>
          </cell>
          <cell r="P168" t="str">
            <v/>
          </cell>
          <cell r="Q168" t="str">
            <v/>
          </cell>
          <cell r="R168">
            <v>110.77466334730015</v>
          </cell>
          <cell r="S168">
            <v>4</v>
          </cell>
          <cell r="T168" t="str">
            <v/>
          </cell>
          <cell r="U168" t="str">
            <v/>
          </cell>
          <cell r="V168">
            <v>-25.333523577322577</v>
          </cell>
          <cell r="W168">
            <v>11</v>
          </cell>
          <cell r="X168" t="str">
            <v/>
          </cell>
          <cell r="Y168" t="str">
            <v/>
          </cell>
          <cell r="Z168">
            <v>272.46976589681719</v>
          </cell>
          <cell r="AA168">
            <v>4</v>
          </cell>
          <cell r="AB168" t="str">
            <v/>
          </cell>
          <cell r="AC168" t="str">
            <v/>
          </cell>
          <cell r="AD168">
            <v>-8.4553075925868253</v>
          </cell>
          <cell r="AE168">
            <v>5</v>
          </cell>
          <cell r="AF168" t="str">
            <v/>
          </cell>
          <cell r="AG168" t="str">
            <v/>
          </cell>
          <cell r="AH168">
            <v>40.889076169719615</v>
          </cell>
          <cell r="AI168">
            <v>4</v>
          </cell>
          <cell r="AJ168" t="str">
            <v/>
          </cell>
          <cell r="AK168" t="str">
            <v/>
          </cell>
          <cell r="AL168">
            <v>4.020481788983818</v>
          </cell>
        </row>
        <row r="169">
          <cell r="B169" t="str">
            <v>10.2028</v>
          </cell>
          <cell r="C169">
            <v>48</v>
          </cell>
          <cell r="D169" t="str">
            <v/>
          </cell>
          <cell r="E169" t="str">
            <v/>
          </cell>
          <cell r="F169">
            <v>-49.81576531745003</v>
          </cell>
          <cell r="G169">
            <v>61</v>
          </cell>
          <cell r="H169" t="str">
            <v/>
          </cell>
          <cell r="I169" t="str">
            <v/>
          </cell>
          <cell r="J169">
            <v>108.0779543755728</v>
          </cell>
          <cell r="K169">
            <v>34</v>
          </cell>
          <cell r="L169" t="str">
            <v/>
          </cell>
          <cell r="M169" t="str">
            <v/>
          </cell>
          <cell r="N169">
            <v>-3.4665101260371487</v>
          </cell>
          <cell r="O169">
            <v>32</v>
          </cell>
          <cell r="P169">
            <v>169</v>
          </cell>
          <cell r="Q169">
            <v>111.0504836544095</v>
          </cell>
          <cell r="R169">
            <v>111.0504836544095</v>
          </cell>
          <cell r="S169">
            <v>4</v>
          </cell>
          <cell r="T169" t="str">
            <v/>
          </cell>
          <cell r="U169" t="str">
            <v/>
          </cell>
          <cell r="V169">
            <v>-25.36185015019398</v>
          </cell>
          <cell r="W169">
            <v>11</v>
          </cell>
          <cell r="X169" t="str">
            <v/>
          </cell>
          <cell r="Y169" t="str">
            <v/>
          </cell>
          <cell r="Z169">
            <v>272.74863970408376</v>
          </cell>
          <cell r="AA169">
            <v>4</v>
          </cell>
          <cell r="AB169" t="str">
            <v/>
          </cell>
          <cell r="AC169" t="str">
            <v/>
          </cell>
          <cell r="AD169">
            <v>-8.3802713796058192</v>
          </cell>
          <cell r="AE169">
            <v>5</v>
          </cell>
          <cell r="AF169" t="str">
            <v/>
          </cell>
          <cell r="AG169" t="str">
            <v/>
          </cell>
          <cell r="AH169">
            <v>41.100812590722207</v>
          </cell>
          <cell r="AI169">
            <v>4</v>
          </cell>
          <cell r="AJ169" t="str">
            <v/>
          </cell>
          <cell r="AK169" t="str">
            <v/>
          </cell>
          <cell r="AL169">
            <v>4.2433152521635007</v>
          </cell>
        </row>
        <row r="170">
          <cell r="B170" t="str">
            <v>11.2028</v>
          </cell>
          <cell r="C170">
            <v>48</v>
          </cell>
          <cell r="D170" t="str">
            <v/>
          </cell>
          <cell r="E170" t="str">
            <v/>
          </cell>
          <cell r="F170">
            <v>-50.01125750259704</v>
          </cell>
          <cell r="G170">
            <v>61</v>
          </cell>
          <cell r="H170" t="str">
            <v/>
          </cell>
          <cell r="I170" t="str">
            <v/>
          </cell>
          <cell r="J170">
            <v>108.07829255668995</v>
          </cell>
          <cell r="K170">
            <v>34</v>
          </cell>
          <cell r="L170" t="str">
            <v/>
          </cell>
          <cell r="M170" t="str">
            <v/>
          </cell>
          <cell r="N170">
            <v>-3.5818335976894313</v>
          </cell>
          <cell r="O170">
            <v>32</v>
          </cell>
          <cell r="P170" t="str">
            <v/>
          </cell>
          <cell r="Q170" t="str">
            <v/>
          </cell>
          <cell r="R170">
            <v>110.2493128838976</v>
          </cell>
          <cell r="S170">
            <v>4</v>
          </cell>
          <cell r="T170" t="str">
            <v/>
          </cell>
          <cell r="U170" t="str">
            <v/>
          </cell>
          <cell r="V170">
            <v>-25.390176723065384</v>
          </cell>
          <cell r="W170">
            <v>11</v>
          </cell>
          <cell r="X170" t="str">
            <v/>
          </cell>
          <cell r="Y170" t="str">
            <v/>
          </cell>
          <cell r="Z170">
            <v>273.02751351135032</v>
          </cell>
          <cell r="AA170">
            <v>4</v>
          </cell>
          <cell r="AB170" t="str">
            <v/>
          </cell>
          <cell r="AC170" t="str">
            <v/>
          </cell>
          <cell r="AD170">
            <v>-8.3052351666248132</v>
          </cell>
          <cell r="AE170">
            <v>5</v>
          </cell>
          <cell r="AF170" t="str">
            <v/>
          </cell>
          <cell r="AG170" t="str">
            <v/>
          </cell>
          <cell r="AH170">
            <v>41.312549011724798</v>
          </cell>
          <cell r="AI170">
            <v>4</v>
          </cell>
          <cell r="AJ170" t="str">
            <v/>
          </cell>
          <cell r="AK170" t="str">
            <v/>
          </cell>
          <cell r="AL170">
            <v>4.4661487153431834</v>
          </cell>
        </row>
        <row r="171">
          <cell r="B171" t="str">
            <v>12.2028</v>
          </cell>
          <cell r="C171">
            <v>48</v>
          </cell>
          <cell r="D171" t="str">
            <v/>
          </cell>
          <cell r="E171" t="str">
            <v/>
          </cell>
          <cell r="F171">
            <v>-50.20674968774405</v>
          </cell>
          <cell r="G171">
            <v>61</v>
          </cell>
          <cell r="H171" t="str">
            <v/>
          </cell>
          <cell r="I171" t="str">
            <v/>
          </cell>
          <cell r="J171">
            <v>108.07863073780709</v>
          </cell>
          <cell r="K171">
            <v>34</v>
          </cell>
          <cell r="L171" t="str">
            <v/>
          </cell>
          <cell r="M171" t="str">
            <v/>
          </cell>
          <cell r="N171">
            <v>-3.697157069341714</v>
          </cell>
          <cell r="O171">
            <v>32</v>
          </cell>
          <cell r="P171" t="str">
            <v/>
          </cell>
          <cell r="Q171" t="str">
            <v/>
          </cell>
          <cell r="R171">
            <v>109.4481421133857</v>
          </cell>
          <cell r="S171">
            <v>4</v>
          </cell>
          <cell r="T171" t="str">
            <v/>
          </cell>
          <cell r="U171" t="str">
            <v/>
          </cell>
          <cell r="V171">
            <v>-25.418503295936787</v>
          </cell>
          <cell r="W171">
            <v>11</v>
          </cell>
          <cell r="X171" t="str">
            <v/>
          </cell>
          <cell r="Y171" t="str">
            <v/>
          </cell>
          <cell r="Z171">
            <v>273.30638731861688</v>
          </cell>
          <cell r="AA171">
            <v>4</v>
          </cell>
          <cell r="AB171" t="str">
            <v/>
          </cell>
          <cell r="AC171" t="str">
            <v/>
          </cell>
          <cell r="AD171">
            <v>-8.2301989536438072</v>
          </cell>
          <cell r="AE171">
            <v>5</v>
          </cell>
          <cell r="AF171" t="str">
            <v/>
          </cell>
          <cell r="AG171" t="str">
            <v/>
          </cell>
          <cell r="AH171">
            <v>41.524285432727389</v>
          </cell>
          <cell r="AI171">
            <v>4</v>
          </cell>
          <cell r="AJ171" t="str">
            <v/>
          </cell>
          <cell r="AK171" t="str">
            <v/>
          </cell>
          <cell r="AL171">
            <v>4.688982178522866</v>
          </cell>
        </row>
        <row r="172">
          <cell r="B172" t="str">
            <v>1.2029</v>
          </cell>
          <cell r="C172">
            <v>48</v>
          </cell>
          <cell r="D172" t="str">
            <v/>
          </cell>
          <cell r="E172" t="str">
            <v/>
          </cell>
          <cell r="F172">
            <v>-50.402241872891061</v>
          </cell>
          <cell r="G172">
            <v>61</v>
          </cell>
          <cell r="H172" t="str">
            <v/>
          </cell>
          <cell r="I172" t="str">
            <v/>
          </cell>
          <cell r="J172">
            <v>108.07896891892423</v>
          </cell>
          <cell r="K172">
            <v>34</v>
          </cell>
          <cell r="L172" t="str">
            <v/>
          </cell>
          <cell r="M172" t="str">
            <v/>
          </cell>
          <cell r="N172">
            <v>-3.8124805409939966</v>
          </cell>
          <cell r="O172">
            <v>33</v>
          </cell>
          <cell r="P172">
            <v>172</v>
          </cell>
          <cell r="Q172">
            <v>108.6469713428738</v>
          </cell>
          <cell r="R172">
            <v>108.6469713428738</v>
          </cell>
          <cell r="S172">
            <v>4</v>
          </cell>
          <cell r="T172" t="str">
            <v/>
          </cell>
          <cell r="U172" t="str">
            <v/>
          </cell>
          <cell r="V172">
            <v>-25.446829868808191</v>
          </cell>
          <cell r="W172">
            <v>11</v>
          </cell>
          <cell r="X172" t="str">
            <v/>
          </cell>
          <cell r="Y172" t="str">
            <v/>
          </cell>
          <cell r="Z172">
            <v>273.58526112588345</v>
          </cell>
          <cell r="AA172">
            <v>4</v>
          </cell>
          <cell r="AB172" t="str">
            <v/>
          </cell>
          <cell r="AC172" t="str">
            <v/>
          </cell>
          <cell r="AD172">
            <v>-8.1551627406628011</v>
          </cell>
          <cell r="AE172">
            <v>5</v>
          </cell>
          <cell r="AF172" t="str">
            <v/>
          </cell>
          <cell r="AG172" t="str">
            <v/>
          </cell>
          <cell r="AH172">
            <v>41.73602185372998</v>
          </cell>
          <cell r="AI172">
            <v>4</v>
          </cell>
          <cell r="AJ172" t="str">
            <v/>
          </cell>
          <cell r="AK172" t="str">
            <v/>
          </cell>
          <cell r="AL172">
            <v>4.9118156417025487</v>
          </cell>
        </row>
        <row r="173">
          <cell r="B173" t="str">
            <v>2.2029</v>
          </cell>
          <cell r="C173">
            <v>48</v>
          </cell>
          <cell r="D173" t="str">
            <v/>
          </cell>
          <cell r="E173" t="str">
            <v/>
          </cell>
          <cell r="F173">
            <v>-50.597734058038071</v>
          </cell>
          <cell r="G173">
            <v>61</v>
          </cell>
          <cell r="H173" t="str">
            <v/>
          </cell>
          <cell r="I173" t="str">
            <v/>
          </cell>
          <cell r="J173">
            <v>108.07930710004138</v>
          </cell>
          <cell r="K173">
            <v>34</v>
          </cell>
          <cell r="L173" t="str">
            <v/>
          </cell>
          <cell r="M173" t="str">
            <v/>
          </cell>
          <cell r="N173">
            <v>-3.9278040126462792</v>
          </cell>
          <cell r="O173">
            <v>33</v>
          </cell>
          <cell r="P173" t="str">
            <v/>
          </cell>
          <cell r="Q173" t="str">
            <v/>
          </cell>
          <cell r="R173">
            <v>108.90018291527235</v>
          </cell>
          <cell r="S173">
            <v>4</v>
          </cell>
          <cell r="T173" t="str">
            <v/>
          </cell>
          <cell r="U173" t="str">
            <v/>
          </cell>
          <cell r="V173">
            <v>-25.475156441679594</v>
          </cell>
          <cell r="W173">
            <v>11</v>
          </cell>
          <cell r="X173" t="str">
            <v/>
          </cell>
          <cell r="Y173" t="str">
            <v/>
          </cell>
          <cell r="Z173">
            <v>273.86413493315001</v>
          </cell>
          <cell r="AA173">
            <v>4</v>
          </cell>
          <cell r="AB173" t="str">
            <v/>
          </cell>
          <cell r="AC173" t="str">
            <v/>
          </cell>
          <cell r="AD173">
            <v>-8.0801265276817951</v>
          </cell>
          <cell r="AE173">
            <v>5</v>
          </cell>
          <cell r="AF173" t="str">
            <v/>
          </cell>
          <cell r="AG173" t="str">
            <v/>
          </cell>
          <cell r="AH173">
            <v>41.947758274732571</v>
          </cell>
          <cell r="AI173">
            <v>4</v>
          </cell>
          <cell r="AJ173" t="str">
            <v/>
          </cell>
          <cell r="AK173" t="str">
            <v/>
          </cell>
          <cell r="AL173">
            <v>5.1346491048822314</v>
          </cell>
        </row>
        <row r="174">
          <cell r="B174" t="str">
            <v>3.2029</v>
          </cell>
          <cell r="C174">
            <v>48</v>
          </cell>
          <cell r="D174" t="str">
            <v/>
          </cell>
          <cell r="E174" t="str">
            <v/>
          </cell>
          <cell r="F174">
            <v>-50.793226243185082</v>
          </cell>
          <cell r="G174">
            <v>61</v>
          </cell>
          <cell r="H174" t="str">
            <v/>
          </cell>
          <cell r="I174" t="str">
            <v/>
          </cell>
          <cell r="J174">
            <v>108.07964528115852</v>
          </cell>
          <cell r="K174">
            <v>34</v>
          </cell>
          <cell r="L174" t="str">
            <v/>
          </cell>
          <cell r="M174" t="str">
            <v/>
          </cell>
          <cell r="N174">
            <v>-4.0431274842985614</v>
          </cell>
          <cell r="O174">
            <v>33</v>
          </cell>
          <cell r="P174" t="str">
            <v/>
          </cell>
          <cell r="Q174" t="str">
            <v/>
          </cell>
          <cell r="R174">
            <v>109.15339448767091</v>
          </cell>
          <cell r="S174">
            <v>4</v>
          </cell>
          <cell r="T174" t="str">
            <v/>
          </cell>
          <cell r="U174" t="str">
            <v/>
          </cell>
          <cell r="V174">
            <v>-25.503483014550998</v>
          </cell>
          <cell r="W174">
            <v>11</v>
          </cell>
          <cell r="X174" t="str">
            <v/>
          </cell>
          <cell r="Y174" t="str">
            <v/>
          </cell>
          <cell r="Z174">
            <v>274.14300874041658</v>
          </cell>
          <cell r="AA174">
            <v>4</v>
          </cell>
          <cell r="AB174" t="str">
            <v/>
          </cell>
          <cell r="AC174" t="str">
            <v/>
          </cell>
          <cell r="AD174">
            <v>-8.005090314700789</v>
          </cell>
          <cell r="AE174">
            <v>5</v>
          </cell>
          <cell r="AF174" t="str">
            <v/>
          </cell>
          <cell r="AG174" t="str">
            <v/>
          </cell>
          <cell r="AH174">
            <v>42.159494695735162</v>
          </cell>
          <cell r="AI174">
            <v>4</v>
          </cell>
          <cell r="AJ174" t="str">
            <v/>
          </cell>
          <cell r="AK174" t="str">
            <v/>
          </cell>
          <cell r="AL174">
            <v>5.357482568061914</v>
          </cell>
        </row>
        <row r="175">
          <cell r="B175" t="str">
            <v>4.2029</v>
          </cell>
          <cell r="C175">
            <v>48</v>
          </cell>
          <cell r="D175" t="str">
            <v/>
          </cell>
          <cell r="E175" t="str">
            <v/>
          </cell>
          <cell r="F175">
            <v>-50.988718428332092</v>
          </cell>
          <cell r="G175">
            <v>61</v>
          </cell>
          <cell r="H175" t="str">
            <v/>
          </cell>
          <cell r="I175" t="str">
            <v/>
          </cell>
          <cell r="J175">
            <v>108.07998346227566</v>
          </cell>
          <cell r="K175">
            <v>35</v>
          </cell>
          <cell r="L175">
            <v>175</v>
          </cell>
          <cell r="M175">
            <v>-4.1584509559508431</v>
          </cell>
          <cell r="N175">
            <v>-4.1584509559508431</v>
          </cell>
          <cell r="O175">
            <v>33</v>
          </cell>
          <cell r="P175" t="str">
            <v/>
          </cell>
          <cell r="Q175" t="str">
            <v/>
          </cell>
          <cell r="R175">
            <v>109.40660606006946</v>
          </cell>
          <cell r="S175">
            <v>4</v>
          </cell>
          <cell r="T175" t="str">
            <v/>
          </cell>
          <cell r="U175" t="str">
            <v/>
          </cell>
          <cell r="V175">
            <v>-25.531809587422401</v>
          </cell>
          <cell r="W175">
            <v>11</v>
          </cell>
          <cell r="X175" t="str">
            <v/>
          </cell>
          <cell r="Y175" t="str">
            <v/>
          </cell>
          <cell r="Z175">
            <v>274.42188254768314</v>
          </cell>
          <cell r="AA175">
            <v>4</v>
          </cell>
          <cell r="AB175" t="str">
            <v/>
          </cell>
          <cell r="AC175" t="str">
            <v/>
          </cell>
          <cell r="AD175">
            <v>-7.9300541017197839</v>
          </cell>
          <cell r="AE175">
            <v>5</v>
          </cell>
          <cell r="AF175" t="str">
            <v/>
          </cell>
          <cell r="AG175" t="str">
            <v/>
          </cell>
          <cell r="AH175">
            <v>42.371231116737754</v>
          </cell>
          <cell r="AI175">
            <v>4</v>
          </cell>
          <cell r="AJ175" t="str">
            <v/>
          </cell>
          <cell r="AK175" t="str">
            <v/>
          </cell>
          <cell r="AL175">
            <v>5.5803160312415967</v>
          </cell>
        </row>
        <row r="176">
          <cell r="B176" t="str">
            <v>5.2029</v>
          </cell>
          <cell r="C176">
            <v>48</v>
          </cell>
          <cell r="D176" t="str">
            <v/>
          </cell>
          <cell r="E176" t="str">
            <v/>
          </cell>
          <cell r="F176">
            <v>-51.184210613479102</v>
          </cell>
          <cell r="G176">
            <v>61</v>
          </cell>
          <cell r="H176" t="str">
            <v/>
          </cell>
          <cell r="I176" t="str">
            <v/>
          </cell>
          <cell r="J176">
            <v>108.08032164339281</v>
          </cell>
          <cell r="K176">
            <v>35</v>
          </cell>
          <cell r="L176" t="str">
            <v/>
          </cell>
          <cell r="M176" t="str">
            <v/>
          </cell>
          <cell r="N176">
            <v>-3.6160711942241464</v>
          </cell>
          <cell r="O176">
            <v>33</v>
          </cell>
          <cell r="P176" t="str">
            <v/>
          </cell>
          <cell r="Q176" t="str">
            <v/>
          </cell>
          <cell r="R176">
            <v>109.65981763246802</v>
          </cell>
          <cell r="S176">
            <v>4</v>
          </cell>
          <cell r="T176" t="str">
            <v/>
          </cell>
          <cell r="U176" t="str">
            <v/>
          </cell>
          <cell r="V176">
            <v>-25.560136160293805</v>
          </cell>
          <cell r="W176">
            <v>11</v>
          </cell>
          <cell r="X176" t="str">
            <v/>
          </cell>
          <cell r="Y176" t="str">
            <v/>
          </cell>
          <cell r="Z176">
            <v>274.7007563549497</v>
          </cell>
          <cell r="AA176">
            <v>4</v>
          </cell>
          <cell r="AB176" t="str">
            <v/>
          </cell>
          <cell r="AC176" t="str">
            <v/>
          </cell>
          <cell r="AD176">
            <v>-7.8550178887387787</v>
          </cell>
          <cell r="AE176">
            <v>5</v>
          </cell>
          <cell r="AF176" t="str">
            <v/>
          </cell>
          <cell r="AG176" t="str">
            <v/>
          </cell>
          <cell r="AH176">
            <v>42.582967537740345</v>
          </cell>
          <cell r="AI176">
            <v>4</v>
          </cell>
          <cell r="AJ176" t="str">
            <v/>
          </cell>
          <cell r="AK176" t="str">
            <v/>
          </cell>
          <cell r="AL176">
            <v>5.8031494944212794</v>
          </cell>
        </row>
        <row r="177">
          <cell r="B177" t="str">
            <v>6.2029</v>
          </cell>
          <cell r="C177">
            <v>48</v>
          </cell>
          <cell r="D177" t="str">
            <v/>
          </cell>
          <cell r="E177" t="str">
            <v/>
          </cell>
          <cell r="F177">
            <v>-51.379702798626113</v>
          </cell>
          <cell r="G177">
            <v>61</v>
          </cell>
          <cell r="H177" t="str">
            <v/>
          </cell>
          <cell r="I177" t="str">
            <v/>
          </cell>
          <cell r="J177">
            <v>108.08065982450995</v>
          </cell>
          <cell r="K177">
            <v>35</v>
          </cell>
          <cell r="L177" t="str">
            <v/>
          </cell>
          <cell r="M177" t="str">
            <v/>
          </cell>
          <cell r="N177">
            <v>-3.0736914324974496</v>
          </cell>
          <cell r="O177">
            <v>33</v>
          </cell>
          <cell r="P177" t="str">
            <v/>
          </cell>
          <cell r="Q177" t="str">
            <v/>
          </cell>
          <cell r="R177">
            <v>109.91302920486658</v>
          </cell>
          <cell r="S177">
            <v>4</v>
          </cell>
          <cell r="T177" t="str">
            <v/>
          </cell>
          <cell r="U177" t="str">
            <v/>
          </cell>
          <cell r="V177">
            <v>-25.588462733165208</v>
          </cell>
          <cell r="W177">
            <v>11</v>
          </cell>
          <cell r="X177" t="str">
            <v/>
          </cell>
          <cell r="Y177" t="str">
            <v/>
          </cell>
          <cell r="Z177">
            <v>274.97963016221627</v>
          </cell>
          <cell r="AA177">
            <v>4</v>
          </cell>
          <cell r="AB177" t="str">
            <v/>
          </cell>
          <cell r="AC177" t="str">
            <v/>
          </cell>
          <cell r="AD177">
            <v>-7.7799816757577736</v>
          </cell>
          <cell r="AE177">
            <v>5</v>
          </cell>
          <cell r="AF177" t="str">
            <v/>
          </cell>
          <cell r="AG177" t="str">
            <v/>
          </cell>
          <cell r="AH177">
            <v>42.794703958742936</v>
          </cell>
          <cell r="AI177">
            <v>4</v>
          </cell>
          <cell r="AJ177" t="str">
            <v/>
          </cell>
          <cell r="AK177" t="str">
            <v/>
          </cell>
          <cell r="AL177">
            <v>6.025982957600962</v>
          </cell>
        </row>
        <row r="178">
          <cell r="B178" t="str">
            <v>7.2029</v>
          </cell>
          <cell r="C178">
            <v>48</v>
          </cell>
          <cell r="D178" t="str">
            <v/>
          </cell>
          <cell r="E178" t="str">
            <v/>
          </cell>
          <cell r="F178">
            <v>-51.575194983773123</v>
          </cell>
          <cell r="G178">
            <v>61</v>
          </cell>
          <cell r="H178" t="str">
            <v/>
          </cell>
          <cell r="I178" t="str">
            <v/>
          </cell>
          <cell r="J178">
            <v>108.08099800562709</v>
          </cell>
          <cell r="K178">
            <v>35</v>
          </cell>
          <cell r="L178" t="str">
            <v/>
          </cell>
          <cell r="M178" t="str">
            <v/>
          </cell>
          <cell r="N178">
            <v>-2.5313116707707528</v>
          </cell>
          <cell r="O178">
            <v>33</v>
          </cell>
          <cell r="P178" t="str">
            <v/>
          </cell>
          <cell r="Q178" t="str">
            <v/>
          </cell>
          <cell r="R178">
            <v>110.16624077726513</v>
          </cell>
          <cell r="S178">
            <v>4</v>
          </cell>
          <cell r="T178" t="str">
            <v/>
          </cell>
          <cell r="U178" t="str">
            <v/>
          </cell>
          <cell r="V178">
            <v>-25.616789306036612</v>
          </cell>
          <cell r="W178">
            <v>11</v>
          </cell>
          <cell r="X178" t="str">
            <v/>
          </cell>
          <cell r="Y178" t="str">
            <v/>
          </cell>
          <cell r="Z178">
            <v>275.25850396948283</v>
          </cell>
          <cell r="AA178">
            <v>4</v>
          </cell>
          <cell r="AB178" t="str">
            <v/>
          </cell>
          <cell r="AC178" t="str">
            <v/>
          </cell>
          <cell r="AD178">
            <v>-7.7049454627767684</v>
          </cell>
          <cell r="AE178">
            <v>5</v>
          </cell>
          <cell r="AF178" t="str">
            <v/>
          </cell>
          <cell r="AG178" t="str">
            <v/>
          </cell>
          <cell r="AH178">
            <v>43.006440379745527</v>
          </cell>
          <cell r="AI178">
            <v>4</v>
          </cell>
          <cell r="AJ178" t="str">
            <v/>
          </cell>
          <cell r="AK178" t="str">
            <v/>
          </cell>
          <cell r="AL178">
            <v>6.2488164207806447</v>
          </cell>
        </row>
        <row r="179">
          <cell r="B179" t="str">
            <v>8.2029</v>
          </cell>
          <cell r="C179">
            <v>48</v>
          </cell>
          <cell r="D179" t="str">
            <v/>
          </cell>
          <cell r="E179" t="str">
            <v/>
          </cell>
          <cell r="F179">
            <v>-51.770687168920134</v>
          </cell>
          <cell r="G179">
            <v>61</v>
          </cell>
          <cell r="H179" t="str">
            <v/>
          </cell>
          <cell r="I179" t="str">
            <v/>
          </cell>
          <cell r="J179">
            <v>108.08133618674424</v>
          </cell>
          <cell r="K179">
            <v>35</v>
          </cell>
          <cell r="L179" t="str">
            <v/>
          </cell>
          <cell r="M179" t="str">
            <v/>
          </cell>
          <cell r="N179">
            <v>-1.988931909044056</v>
          </cell>
          <cell r="O179">
            <v>33</v>
          </cell>
          <cell r="P179" t="str">
            <v/>
          </cell>
          <cell r="Q179" t="str">
            <v/>
          </cell>
          <cell r="R179">
            <v>110.41945234966369</v>
          </cell>
          <cell r="S179">
            <v>4</v>
          </cell>
          <cell r="T179" t="str">
            <v/>
          </cell>
          <cell r="U179" t="str">
            <v/>
          </cell>
          <cell r="V179">
            <v>-25.645115878908015</v>
          </cell>
          <cell r="W179">
            <v>11</v>
          </cell>
          <cell r="X179" t="str">
            <v/>
          </cell>
          <cell r="Y179" t="str">
            <v/>
          </cell>
          <cell r="Z179">
            <v>275.53737777674939</v>
          </cell>
          <cell r="AA179">
            <v>4</v>
          </cell>
          <cell r="AB179" t="str">
            <v/>
          </cell>
          <cell r="AC179" t="str">
            <v/>
          </cell>
          <cell r="AD179">
            <v>-7.6299092497957632</v>
          </cell>
          <cell r="AE179">
            <v>5</v>
          </cell>
          <cell r="AF179" t="str">
            <v/>
          </cell>
          <cell r="AG179" t="str">
            <v/>
          </cell>
          <cell r="AH179">
            <v>43.218176800748118</v>
          </cell>
          <cell r="AI179">
            <v>4</v>
          </cell>
          <cell r="AJ179" t="str">
            <v/>
          </cell>
          <cell r="AK179" t="str">
            <v/>
          </cell>
          <cell r="AL179">
            <v>6.4716498839603274</v>
          </cell>
        </row>
        <row r="180">
          <cell r="B180" t="str">
            <v>9.2029</v>
          </cell>
          <cell r="C180">
            <v>48</v>
          </cell>
          <cell r="D180" t="str">
            <v/>
          </cell>
          <cell r="E180" t="str">
            <v/>
          </cell>
          <cell r="F180">
            <v>-51.966179354067144</v>
          </cell>
          <cell r="G180">
            <v>61</v>
          </cell>
          <cell r="H180" t="str">
            <v/>
          </cell>
          <cell r="I180" t="str">
            <v/>
          </cell>
          <cell r="J180">
            <v>108.08167436786138</v>
          </cell>
          <cell r="K180">
            <v>35</v>
          </cell>
          <cell r="L180" t="str">
            <v/>
          </cell>
          <cell r="M180" t="str">
            <v/>
          </cell>
          <cell r="N180">
            <v>-1.4465521473173593</v>
          </cell>
          <cell r="O180">
            <v>33</v>
          </cell>
          <cell r="P180" t="str">
            <v/>
          </cell>
          <cell r="Q180" t="str">
            <v/>
          </cell>
          <cell r="R180">
            <v>110.67266392206224</v>
          </cell>
          <cell r="S180">
            <v>4</v>
          </cell>
          <cell r="T180" t="str">
            <v/>
          </cell>
          <cell r="U180" t="str">
            <v/>
          </cell>
          <cell r="V180">
            <v>-25.673442451779419</v>
          </cell>
          <cell r="W180">
            <v>11</v>
          </cell>
          <cell r="X180" t="str">
            <v/>
          </cell>
          <cell r="Y180" t="str">
            <v/>
          </cell>
          <cell r="Z180">
            <v>275.81625158401596</v>
          </cell>
          <cell r="AA180">
            <v>4</v>
          </cell>
          <cell r="AB180" t="str">
            <v/>
          </cell>
          <cell r="AC180" t="str">
            <v/>
          </cell>
          <cell r="AD180">
            <v>-7.5548730368147581</v>
          </cell>
          <cell r="AE180">
            <v>5</v>
          </cell>
          <cell r="AF180" t="str">
            <v/>
          </cell>
          <cell r="AG180" t="str">
            <v/>
          </cell>
          <cell r="AH180">
            <v>43.429913221750709</v>
          </cell>
          <cell r="AI180">
            <v>4</v>
          </cell>
          <cell r="AJ180" t="str">
            <v/>
          </cell>
          <cell r="AK180" t="str">
            <v/>
          </cell>
          <cell r="AL180">
            <v>6.69448334714001</v>
          </cell>
        </row>
        <row r="181">
          <cell r="B181" t="str">
            <v>10.2029</v>
          </cell>
          <cell r="C181">
            <v>48</v>
          </cell>
          <cell r="D181" t="str">
            <v/>
          </cell>
          <cell r="E181" t="str">
            <v/>
          </cell>
          <cell r="F181">
            <v>-52.161671539214154</v>
          </cell>
          <cell r="G181">
            <v>61</v>
          </cell>
          <cell r="H181" t="str">
            <v/>
          </cell>
          <cell r="I181" t="str">
            <v/>
          </cell>
          <cell r="J181">
            <v>108.08201254897853</v>
          </cell>
          <cell r="K181">
            <v>35</v>
          </cell>
          <cell r="L181" t="str">
            <v/>
          </cell>
          <cell r="M181" t="str">
            <v/>
          </cell>
          <cell r="N181">
            <v>-0.90417238559066249</v>
          </cell>
          <cell r="O181">
            <v>33</v>
          </cell>
          <cell r="P181" t="str">
            <v/>
          </cell>
          <cell r="Q181" t="str">
            <v/>
          </cell>
          <cell r="R181">
            <v>110.9258754944608</v>
          </cell>
          <cell r="S181">
            <v>4</v>
          </cell>
          <cell r="T181" t="str">
            <v/>
          </cell>
          <cell r="U181" t="str">
            <v/>
          </cell>
          <cell r="V181">
            <v>-25.701769024650822</v>
          </cell>
          <cell r="W181">
            <v>11</v>
          </cell>
          <cell r="X181" t="str">
            <v/>
          </cell>
          <cell r="Y181" t="str">
            <v/>
          </cell>
          <cell r="Z181">
            <v>276.09512539128252</v>
          </cell>
          <cell r="AA181">
            <v>4</v>
          </cell>
          <cell r="AB181" t="str">
            <v/>
          </cell>
          <cell r="AC181" t="str">
            <v/>
          </cell>
          <cell r="AD181">
            <v>-7.4798368238337529</v>
          </cell>
          <cell r="AE181">
            <v>5</v>
          </cell>
          <cell r="AF181" t="str">
            <v/>
          </cell>
          <cell r="AG181" t="str">
            <v/>
          </cell>
          <cell r="AH181">
            <v>43.6416496427533</v>
          </cell>
          <cell r="AI181">
            <v>4</v>
          </cell>
          <cell r="AJ181" t="str">
            <v/>
          </cell>
          <cell r="AK181" t="str">
            <v/>
          </cell>
          <cell r="AL181">
            <v>6.9173168103196927</v>
          </cell>
        </row>
        <row r="182">
          <cell r="B182" t="str">
            <v>11.2029</v>
          </cell>
          <cell r="C182">
            <v>48</v>
          </cell>
          <cell r="D182" t="str">
            <v/>
          </cell>
          <cell r="E182" t="str">
            <v/>
          </cell>
          <cell r="F182">
            <v>-52.357163724361165</v>
          </cell>
          <cell r="G182">
            <v>62</v>
          </cell>
          <cell r="H182">
            <v>182</v>
          </cell>
          <cell r="I182">
            <v>108.08235073009573</v>
          </cell>
          <cell r="J182">
            <v>108.08235073009573</v>
          </cell>
          <cell r="K182">
            <v>35</v>
          </cell>
          <cell r="L182" t="str">
            <v/>
          </cell>
          <cell r="M182" t="str">
            <v/>
          </cell>
          <cell r="N182">
            <v>-0.36179262386396571</v>
          </cell>
          <cell r="O182">
            <v>33</v>
          </cell>
          <cell r="P182" t="str">
            <v/>
          </cell>
          <cell r="Q182" t="str">
            <v/>
          </cell>
          <cell r="R182">
            <v>111.17908706685935</v>
          </cell>
          <cell r="S182">
            <v>4</v>
          </cell>
          <cell r="T182" t="str">
            <v/>
          </cell>
          <cell r="U182" t="str">
            <v/>
          </cell>
          <cell r="V182">
            <v>-25.730095597522226</v>
          </cell>
          <cell r="W182">
            <v>11</v>
          </cell>
          <cell r="X182" t="str">
            <v/>
          </cell>
          <cell r="Y182" t="str">
            <v/>
          </cell>
          <cell r="Z182">
            <v>276.37399919854909</v>
          </cell>
          <cell r="AA182">
            <v>4</v>
          </cell>
          <cell r="AB182" t="str">
            <v/>
          </cell>
          <cell r="AC182" t="str">
            <v/>
          </cell>
          <cell r="AD182">
            <v>-7.4048006108527478</v>
          </cell>
          <cell r="AE182">
            <v>5</v>
          </cell>
          <cell r="AF182" t="str">
            <v/>
          </cell>
          <cell r="AG182" t="str">
            <v/>
          </cell>
          <cell r="AH182">
            <v>43.853386063755892</v>
          </cell>
          <cell r="AI182">
            <v>4</v>
          </cell>
          <cell r="AJ182" t="str">
            <v/>
          </cell>
          <cell r="AK182" t="str">
            <v/>
          </cell>
          <cell r="AL182">
            <v>7.1401502734993754</v>
          </cell>
        </row>
        <row r="183">
          <cell r="B183" t="str">
            <v>12.2029</v>
          </cell>
          <cell r="C183">
            <v>48</v>
          </cell>
          <cell r="D183" t="str">
            <v/>
          </cell>
          <cell r="E183" t="str">
            <v/>
          </cell>
          <cell r="F183">
            <v>-52.552655909508175</v>
          </cell>
          <cell r="G183">
            <v>62</v>
          </cell>
          <cell r="H183" t="str">
            <v/>
          </cell>
          <cell r="I183" t="str">
            <v/>
          </cell>
          <cell r="J183">
            <v>107.69548459147698</v>
          </cell>
          <cell r="K183">
            <v>35</v>
          </cell>
          <cell r="L183" t="str">
            <v/>
          </cell>
          <cell r="M183" t="str">
            <v/>
          </cell>
          <cell r="N183">
            <v>0.18058713786273106</v>
          </cell>
          <cell r="O183">
            <v>33</v>
          </cell>
          <cell r="P183" t="str">
            <v/>
          </cell>
          <cell r="Q183" t="str">
            <v/>
          </cell>
          <cell r="R183">
            <v>111.43229863925791</v>
          </cell>
          <cell r="S183">
            <v>4</v>
          </cell>
          <cell r="T183" t="str">
            <v/>
          </cell>
          <cell r="U183" t="str">
            <v/>
          </cell>
          <cell r="V183">
            <v>-25.758422170393629</v>
          </cell>
          <cell r="W183">
            <v>11</v>
          </cell>
          <cell r="X183" t="str">
            <v/>
          </cell>
          <cell r="Y183" t="str">
            <v/>
          </cell>
          <cell r="Z183">
            <v>276.65287300581565</v>
          </cell>
          <cell r="AA183">
            <v>4</v>
          </cell>
          <cell r="AB183" t="str">
            <v/>
          </cell>
          <cell r="AC183" t="str">
            <v/>
          </cell>
          <cell r="AD183">
            <v>-7.3297643978717426</v>
          </cell>
          <cell r="AE183">
            <v>5</v>
          </cell>
          <cell r="AF183" t="str">
            <v/>
          </cell>
          <cell r="AG183" t="str">
            <v/>
          </cell>
          <cell r="AH183">
            <v>44.065122484758483</v>
          </cell>
          <cell r="AI183">
            <v>4</v>
          </cell>
          <cell r="AJ183" t="str">
            <v/>
          </cell>
          <cell r="AK183" t="str">
            <v/>
          </cell>
          <cell r="AL183">
            <v>7.362983736679058</v>
          </cell>
        </row>
        <row r="184">
          <cell r="B184" t="str">
            <v>1.2030</v>
          </cell>
          <cell r="C184">
            <v>49</v>
          </cell>
          <cell r="D184">
            <v>184</v>
          </cell>
          <cell r="E184">
            <v>-52.748148094655193</v>
          </cell>
          <cell r="F184">
            <v>-52.748148094655193</v>
          </cell>
          <cell r="G184">
            <v>62</v>
          </cell>
          <cell r="H184" t="str">
            <v/>
          </cell>
          <cell r="I184" t="str">
            <v/>
          </cell>
          <cell r="J184">
            <v>107.30861845285824</v>
          </cell>
          <cell r="K184">
            <v>35</v>
          </cell>
          <cell r="L184" t="str">
            <v/>
          </cell>
          <cell r="M184" t="str">
            <v/>
          </cell>
          <cell r="N184">
            <v>0.72296689958942784</v>
          </cell>
          <cell r="O184">
            <v>33</v>
          </cell>
          <cell r="P184" t="str">
            <v/>
          </cell>
          <cell r="Q184" t="str">
            <v/>
          </cell>
          <cell r="R184">
            <v>111.68551021165646</v>
          </cell>
          <cell r="S184">
            <v>4</v>
          </cell>
          <cell r="T184" t="str">
            <v/>
          </cell>
          <cell r="U184" t="str">
            <v/>
          </cell>
          <cell r="V184">
            <v>-25.786748743265033</v>
          </cell>
          <cell r="W184">
            <v>11</v>
          </cell>
          <cell r="X184" t="str">
            <v/>
          </cell>
          <cell r="Y184" t="str">
            <v/>
          </cell>
          <cell r="Z184">
            <v>276.93174681308221</v>
          </cell>
          <cell r="AA184">
            <v>4</v>
          </cell>
          <cell r="AB184" t="str">
            <v/>
          </cell>
          <cell r="AC184" t="str">
            <v/>
          </cell>
          <cell r="AD184">
            <v>-7.2547281848907375</v>
          </cell>
          <cell r="AE184">
            <v>5</v>
          </cell>
          <cell r="AF184" t="str">
            <v/>
          </cell>
          <cell r="AG184" t="str">
            <v/>
          </cell>
          <cell r="AH184">
            <v>44.276858905761074</v>
          </cell>
          <cell r="AI184">
            <v>4</v>
          </cell>
          <cell r="AJ184" t="str">
            <v/>
          </cell>
          <cell r="AK184" t="str">
            <v/>
          </cell>
          <cell r="AL184">
            <v>7.5858171998587407</v>
          </cell>
        </row>
        <row r="185">
          <cell r="B185" t="str">
            <v>2.2030</v>
          </cell>
          <cell r="C185">
            <v>49</v>
          </cell>
          <cell r="D185" t="str">
            <v/>
          </cell>
          <cell r="E185" t="str">
            <v/>
          </cell>
          <cell r="F185">
            <v>-52.252857223548013</v>
          </cell>
          <cell r="G185">
            <v>62</v>
          </cell>
          <cell r="H185" t="str">
            <v/>
          </cell>
          <cell r="I185" t="str">
            <v/>
          </cell>
          <cell r="J185">
            <v>106.9217523142395</v>
          </cell>
          <cell r="K185">
            <v>35</v>
          </cell>
          <cell r="L185" t="str">
            <v/>
          </cell>
          <cell r="M185" t="str">
            <v/>
          </cell>
          <cell r="N185">
            <v>1.2653466613161246</v>
          </cell>
          <cell r="O185">
            <v>33</v>
          </cell>
          <cell r="P185" t="str">
            <v/>
          </cell>
          <cell r="Q185" t="str">
            <v/>
          </cell>
          <cell r="R185">
            <v>111.93872178405502</v>
          </cell>
          <cell r="S185">
            <v>4</v>
          </cell>
          <cell r="T185" t="str">
            <v/>
          </cell>
          <cell r="U185" t="str">
            <v/>
          </cell>
          <cell r="V185">
            <v>-25.815075316136436</v>
          </cell>
          <cell r="W185">
            <v>12</v>
          </cell>
          <cell r="X185">
            <v>185</v>
          </cell>
          <cell r="Y185">
            <v>277.21062062034792</v>
          </cell>
          <cell r="Z185">
            <v>277.21062062034792</v>
          </cell>
          <cell r="AA185">
            <v>4</v>
          </cell>
          <cell r="AB185" t="str">
            <v/>
          </cell>
          <cell r="AC185" t="str">
            <v/>
          </cell>
          <cell r="AD185">
            <v>-7.1796919719097323</v>
          </cell>
          <cell r="AE185">
            <v>5</v>
          </cell>
          <cell r="AF185" t="str">
            <v/>
          </cell>
          <cell r="AG185" t="str">
            <v/>
          </cell>
          <cell r="AH185">
            <v>44.488595326763665</v>
          </cell>
          <cell r="AI185">
            <v>4</v>
          </cell>
          <cell r="AJ185" t="str">
            <v/>
          </cell>
          <cell r="AK185" t="str">
            <v/>
          </cell>
          <cell r="AL185">
            <v>7.8086506630384234</v>
          </cell>
        </row>
        <row r="186">
          <cell r="B186" t="str">
            <v>3.2030</v>
          </cell>
          <cell r="C186">
            <v>49</v>
          </cell>
          <cell r="D186" t="str">
            <v/>
          </cell>
          <cell r="E186" t="str">
            <v/>
          </cell>
          <cell r="F186">
            <v>-51.757566352440833</v>
          </cell>
          <cell r="G186">
            <v>63</v>
          </cell>
          <cell r="H186">
            <v>186</v>
          </cell>
          <cell r="I186">
            <v>106.53488617562074</v>
          </cell>
          <cell r="J186">
            <v>106.53488617562074</v>
          </cell>
          <cell r="K186">
            <v>35</v>
          </cell>
          <cell r="L186" t="str">
            <v/>
          </cell>
          <cell r="M186" t="str">
            <v/>
          </cell>
          <cell r="N186">
            <v>1.8077264230428214</v>
          </cell>
          <cell r="O186">
            <v>33</v>
          </cell>
          <cell r="P186" t="str">
            <v/>
          </cell>
          <cell r="Q186" t="str">
            <v/>
          </cell>
          <cell r="R186">
            <v>112.19193335645357</v>
          </cell>
          <cell r="S186">
            <v>4</v>
          </cell>
          <cell r="T186" t="str">
            <v/>
          </cell>
          <cell r="U186" t="str">
            <v/>
          </cell>
          <cell r="V186">
            <v>-25.84340188900784</v>
          </cell>
          <cell r="W186">
            <v>12</v>
          </cell>
          <cell r="X186" t="str">
            <v/>
          </cell>
          <cell r="Y186" t="str">
            <v/>
          </cell>
          <cell r="Z186">
            <v>277.36443242219548</v>
          </cell>
          <cell r="AA186">
            <v>4</v>
          </cell>
          <cell r="AB186" t="str">
            <v/>
          </cell>
          <cell r="AC186" t="str">
            <v/>
          </cell>
          <cell r="AD186">
            <v>-7.1046557589287271</v>
          </cell>
          <cell r="AE186">
            <v>5</v>
          </cell>
          <cell r="AF186" t="str">
            <v/>
          </cell>
          <cell r="AG186" t="str">
            <v/>
          </cell>
          <cell r="AH186">
            <v>44.700331747766256</v>
          </cell>
          <cell r="AI186">
            <v>4</v>
          </cell>
          <cell r="AJ186" t="str">
            <v/>
          </cell>
          <cell r="AK186" t="str">
            <v/>
          </cell>
          <cell r="AL186">
            <v>8.0314841262181069</v>
          </cell>
        </row>
        <row r="187">
          <cell r="B187" t="str">
            <v>4.2030</v>
          </cell>
          <cell r="C187">
            <v>49</v>
          </cell>
          <cell r="D187" t="str">
            <v/>
          </cell>
          <cell r="E187" t="str">
            <v/>
          </cell>
          <cell r="F187">
            <v>-51.262275481333653</v>
          </cell>
          <cell r="G187">
            <v>63</v>
          </cell>
          <cell r="H187" t="str">
            <v/>
          </cell>
          <cell r="I187" t="str">
            <v/>
          </cell>
          <cell r="J187">
            <v>106.94323146304228</v>
          </cell>
          <cell r="K187">
            <v>35</v>
          </cell>
          <cell r="L187" t="str">
            <v/>
          </cell>
          <cell r="M187" t="str">
            <v/>
          </cell>
          <cell r="N187">
            <v>2.3501061847695182</v>
          </cell>
          <cell r="O187">
            <v>33</v>
          </cell>
          <cell r="P187" t="str">
            <v/>
          </cell>
          <cell r="Q187" t="str">
            <v/>
          </cell>
          <cell r="R187">
            <v>112.44514492885213</v>
          </cell>
          <cell r="S187">
            <v>4</v>
          </cell>
          <cell r="T187" t="str">
            <v/>
          </cell>
          <cell r="U187" t="str">
            <v/>
          </cell>
          <cell r="V187">
            <v>-25.871728461879243</v>
          </cell>
          <cell r="W187">
            <v>12</v>
          </cell>
          <cell r="X187" t="str">
            <v/>
          </cell>
          <cell r="Y187" t="str">
            <v/>
          </cell>
          <cell r="Z187">
            <v>277.51824422404303</v>
          </cell>
          <cell r="AA187">
            <v>4</v>
          </cell>
          <cell r="AB187" t="str">
            <v/>
          </cell>
          <cell r="AC187" t="str">
            <v/>
          </cell>
          <cell r="AD187">
            <v>-7.029619545947722</v>
          </cell>
          <cell r="AE187">
            <v>5</v>
          </cell>
          <cell r="AF187" t="str">
            <v/>
          </cell>
          <cell r="AG187" t="str">
            <v/>
          </cell>
          <cell r="AH187">
            <v>44.912068168768847</v>
          </cell>
          <cell r="AI187">
            <v>4</v>
          </cell>
          <cell r="AJ187" t="str">
            <v/>
          </cell>
          <cell r="AK187" t="str">
            <v/>
          </cell>
          <cell r="AL187">
            <v>8.2543175893977896</v>
          </cell>
        </row>
        <row r="188">
          <cell r="B188" t="str">
            <v>5.2030</v>
          </cell>
          <cell r="C188">
            <v>49</v>
          </cell>
          <cell r="D188" t="str">
            <v/>
          </cell>
          <cell r="E188" t="str">
            <v/>
          </cell>
          <cell r="F188">
            <v>-50.766984610226473</v>
          </cell>
          <cell r="G188">
            <v>63</v>
          </cell>
          <cell r="H188" t="str">
            <v/>
          </cell>
          <cell r="I188" t="str">
            <v/>
          </cell>
          <cell r="J188">
            <v>107.35157675046382</v>
          </cell>
          <cell r="K188">
            <v>36</v>
          </cell>
          <cell r="L188">
            <v>188</v>
          </cell>
          <cell r="M188">
            <v>2.8924859464962149</v>
          </cell>
          <cell r="N188">
            <v>2.8924859464962149</v>
          </cell>
          <cell r="O188">
            <v>33</v>
          </cell>
          <cell r="P188" t="str">
            <v/>
          </cell>
          <cell r="Q188" t="str">
            <v/>
          </cell>
          <cell r="R188">
            <v>112.69835650125069</v>
          </cell>
          <cell r="S188">
            <v>4</v>
          </cell>
          <cell r="T188" t="str">
            <v/>
          </cell>
          <cell r="U188" t="str">
            <v/>
          </cell>
          <cell r="V188">
            <v>-25.900055034750647</v>
          </cell>
          <cell r="W188">
            <v>12</v>
          </cell>
          <cell r="X188" t="str">
            <v/>
          </cell>
          <cell r="Y188" t="str">
            <v/>
          </cell>
          <cell r="Z188">
            <v>277.67205602589058</v>
          </cell>
          <cell r="AA188">
            <v>4</v>
          </cell>
          <cell r="AB188" t="str">
            <v/>
          </cell>
          <cell r="AC188" t="str">
            <v/>
          </cell>
          <cell r="AD188">
            <v>-6.9545833329667168</v>
          </cell>
          <cell r="AE188">
            <v>6</v>
          </cell>
          <cell r="AF188">
            <v>188</v>
          </cell>
          <cell r="AG188">
            <v>45.123804589771474</v>
          </cell>
          <cell r="AH188">
            <v>45.123804589771474</v>
          </cell>
          <cell r="AI188">
            <v>4</v>
          </cell>
          <cell r="AJ188" t="str">
            <v/>
          </cell>
          <cell r="AK188" t="str">
            <v/>
          </cell>
          <cell r="AL188">
            <v>8.4771510525774723</v>
          </cell>
        </row>
        <row r="189">
          <cell r="B189" t="str">
            <v>6.2030</v>
          </cell>
          <cell r="C189">
            <v>49</v>
          </cell>
          <cell r="D189" t="str">
            <v/>
          </cell>
          <cell r="E189" t="str">
            <v/>
          </cell>
          <cell r="F189">
            <v>-50.271693739119293</v>
          </cell>
          <cell r="G189">
            <v>63</v>
          </cell>
          <cell r="H189" t="str">
            <v/>
          </cell>
          <cell r="I189" t="str">
            <v/>
          </cell>
          <cell r="J189">
            <v>107.75992203788536</v>
          </cell>
          <cell r="K189">
            <v>36</v>
          </cell>
          <cell r="L189" t="str">
            <v/>
          </cell>
          <cell r="M189" t="str">
            <v/>
          </cell>
          <cell r="N189">
            <v>3.2523878205527277</v>
          </cell>
          <cell r="O189">
            <v>33</v>
          </cell>
          <cell r="P189" t="str">
            <v/>
          </cell>
          <cell r="Q189" t="str">
            <v/>
          </cell>
          <cell r="R189">
            <v>112.95156807364924</v>
          </cell>
          <cell r="S189">
            <v>4</v>
          </cell>
          <cell r="T189" t="str">
            <v/>
          </cell>
          <cell r="U189" t="str">
            <v/>
          </cell>
          <cell r="V189">
            <v>-25.92838160762205</v>
          </cell>
          <cell r="W189">
            <v>12</v>
          </cell>
          <cell r="X189" t="str">
            <v/>
          </cell>
          <cell r="Y189" t="str">
            <v/>
          </cell>
          <cell r="Z189">
            <v>277.82586782773814</v>
          </cell>
          <cell r="AA189">
            <v>4</v>
          </cell>
          <cell r="AB189" t="str">
            <v/>
          </cell>
          <cell r="AC189" t="str">
            <v/>
          </cell>
          <cell r="AD189">
            <v>-6.8795471199857117</v>
          </cell>
          <cell r="AE189">
            <v>6</v>
          </cell>
          <cell r="AF189" t="str">
            <v/>
          </cell>
          <cell r="AG189" t="str">
            <v/>
          </cell>
          <cell r="AH189">
            <v>45.288658599911933</v>
          </cell>
          <cell r="AI189">
            <v>4</v>
          </cell>
          <cell r="AJ189" t="str">
            <v/>
          </cell>
          <cell r="AK189" t="str">
            <v/>
          </cell>
          <cell r="AL189">
            <v>8.6999845157571549</v>
          </cell>
        </row>
        <row r="190">
          <cell r="B190" t="str">
            <v>7.2030</v>
          </cell>
          <cell r="C190">
            <v>49</v>
          </cell>
          <cell r="D190" t="str">
            <v/>
          </cell>
          <cell r="E190" t="str">
            <v/>
          </cell>
          <cell r="F190">
            <v>-49.776402868012113</v>
          </cell>
          <cell r="G190">
            <v>63</v>
          </cell>
          <cell r="H190" t="str">
            <v/>
          </cell>
          <cell r="I190" t="str">
            <v/>
          </cell>
          <cell r="J190">
            <v>108.1682673253069</v>
          </cell>
          <cell r="K190">
            <v>36</v>
          </cell>
          <cell r="L190" t="str">
            <v/>
          </cell>
          <cell r="M190" t="str">
            <v/>
          </cell>
          <cell r="N190">
            <v>3.6122896946092404</v>
          </cell>
          <cell r="O190">
            <v>34</v>
          </cell>
          <cell r="P190">
            <v>190</v>
          </cell>
          <cell r="Q190">
            <v>113.20477964604775</v>
          </cell>
          <cell r="R190">
            <v>113.20477964604775</v>
          </cell>
          <cell r="S190">
            <v>4</v>
          </cell>
          <cell r="T190" t="str">
            <v/>
          </cell>
          <cell r="U190" t="str">
            <v/>
          </cell>
          <cell r="V190">
            <v>-25.956708180493454</v>
          </cell>
          <cell r="W190">
            <v>12</v>
          </cell>
          <cell r="X190" t="str">
            <v/>
          </cell>
          <cell r="Y190" t="str">
            <v/>
          </cell>
          <cell r="Z190">
            <v>277.97967962958569</v>
          </cell>
          <cell r="AA190">
            <v>4</v>
          </cell>
          <cell r="AB190" t="str">
            <v/>
          </cell>
          <cell r="AC190" t="str">
            <v/>
          </cell>
          <cell r="AD190">
            <v>-6.8045109070047065</v>
          </cell>
          <cell r="AE190">
            <v>6</v>
          </cell>
          <cell r="AF190" t="str">
            <v/>
          </cell>
          <cell r="AG190" t="str">
            <v/>
          </cell>
          <cell r="AH190">
            <v>45.453512610052393</v>
          </cell>
          <cell r="AI190">
            <v>4</v>
          </cell>
          <cell r="AJ190" t="str">
            <v/>
          </cell>
          <cell r="AK190" t="str">
            <v/>
          </cell>
          <cell r="AL190">
            <v>8.9228179789368376</v>
          </cell>
        </row>
        <row r="191">
          <cell r="B191" t="str">
            <v>8.2030</v>
          </cell>
          <cell r="C191">
            <v>49</v>
          </cell>
          <cell r="D191" t="str">
            <v/>
          </cell>
          <cell r="E191" t="str">
            <v/>
          </cell>
          <cell r="F191">
            <v>-49.281111996904933</v>
          </cell>
          <cell r="G191">
            <v>63</v>
          </cell>
          <cell r="H191" t="str">
            <v/>
          </cell>
          <cell r="I191" t="str">
            <v/>
          </cell>
          <cell r="J191">
            <v>108.57661261272844</v>
          </cell>
          <cell r="K191">
            <v>36</v>
          </cell>
          <cell r="L191" t="str">
            <v/>
          </cell>
          <cell r="M191" t="str">
            <v/>
          </cell>
          <cell r="N191">
            <v>3.9721915686657532</v>
          </cell>
          <cell r="O191">
            <v>34</v>
          </cell>
          <cell r="P191" t="str">
            <v/>
          </cell>
          <cell r="Q191" t="str">
            <v/>
          </cell>
          <cell r="R191">
            <v>113.22540081054517</v>
          </cell>
          <cell r="S191">
            <v>4</v>
          </cell>
          <cell r="T191" t="str">
            <v/>
          </cell>
          <cell r="U191" t="str">
            <v/>
          </cell>
          <cell r="V191">
            <v>-25.985034753364857</v>
          </cell>
          <cell r="W191">
            <v>12</v>
          </cell>
          <cell r="X191" t="str">
            <v/>
          </cell>
          <cell r="Y191" t="str">
            <v/>
          </cell>
          <cell r="Z191">
            <v>278.13349143143324</v>
          </cell>
          <cell r="AA191">
            <v>4</v>
          </cell>
          <cell r="AB191" t="str">
            <v/>
          </cell>
          <cell r="AC191" t="str">
            <v/>
          </cell>
          <cell r="AD191">
            <v>-6.7294746940237014</v>
          </cell>
          <cell r="AE191">
            <v>6</v>
          </cell>
          <cell r="AF191" t="str">
            <v/>
          </cell>
          <cell r="AG191" t="str">
            <v/>
          </cell>
          <cell r="AH191">
            <v>45.618366620192852</v>
          </cell>
          <cell r="AI191">
            <v>4</v>
          </cell>
          <cell r="AJ191" t="str">
            <v/>
          </cell>
          <cell r="AK191" t="str">
            <v/>
          </cell>
          <cell r="AL191">
            <v>9.1456514421165203</v>
          </cell>
        </row>
        <row r="192">
          <cell r="B192" t="str">
            <v>9.2030</v>
          </cell>
          <cell r="C192">
            <v>49</v>
          </cell>
          <cell r="D192" t="str">
            <v/>
          </cell>
          <cell r="E192" t="str">
            <v/>
          </cell>
          <cell r="F192">
            <v>-48.785821125797753</v>
          </cell>
          <cell r="G192">
            <v>63</v>
          </cell>
          <cell r="H192" t="str">
            <v/>
          </cell>
          <cell r="I192" t="str">
            <v/>
          </cell>
          <cell r="J192">
            <v>108.98495790014998</v>
          </cell>
          <cell r="K192">
            <v>36</v>
          </cell>
          <cell r="L192" t="str">
            <v/>
          </cell>
          <cell r="M192" t="str">
            <v/>
          </cell>
          <cell r="N192">
            <v>4.3320934427222664</v>
          </cell>
          <cell r="O192">
            <v>34</v>
          </cell>
          <cell r="P192" t="str">
            <v/>
          </cell>
          <cell r="Q192" t="str">
            <v/>
          </cell>
          <cell r="R192">
            <v>113.24602197504258</v>
          </cell>
          <cell r="S192">
            <v>4</v>
          </cell>
          <cell r="T192" t="str">
            <v/>
          </cell>
          <cell r="U192" t="str">
            <v/>
          </cell>
          <cell r="V192">
            <v>-26.013361326236261</v>
          </cell>
          <cell r="W192">
            <v>12</v>
          </cell>
          <cell r="X192" t="str">
            <v/>
          </cell>
          <cell r="Y192" t="str">
            <v/>
          </cell>
          <cell r="Z192">
            <v>278.2873032332808</v>
          </cell>
          <cell r="AA192">
            <v>4</v>
          </cell>
          <cell r="AB192" t="str">
            <v/>
          </cell>
          <cell r="AC192" t="str">
            <v/>
          </cell>
          <cell r="AD192">
            <v>-6.6544384810426962</v>
          </cell>
          <cell r="AE192">
            <v>6</v>
          </cell>
          <cell r="AF192" t="str">
            <v/>
          </cell>
          <cell r="AG192" t="str">
            <v/>
          </cell>
          <cell r="AH192">
            <v>45.783220630333311</v>
          </cell>
          <cell r="AI192">
            <v>4</v>
          </cell>
          <cell r="AJ192" t="str">
            <v/>
          </cell>
          <cell r="AK192" t="str">
            <v/>
          </cell>
          <cell r="AL192">
            <v>9.3684849052962029</v>
          </cell>
        </row>
        <row r="193">
          <cell r="B193" t="str">
            <v>10.2030</v>
          </cell>
          <cell r="C193">
            <v>49</v>
          </cell>
          <cell r="D193" t="str">
            <v/>
          </cell>
          <cell r="E193" t="str">
            <v/>
          </cell>
          <cell r="F193">
            <v>-48.290530254690573</v>
          </cell>
          <cell r="G193">
            <v>63</v>
          </cell>
          <cell r="H193" t="str">
            <v/>
          </cell>
          <cell r="I193" t="str">
            <v/>
          </cell>
          <cell r="J193">
            <v>109.39330318757152</v>
          </cell>
          <cell r="K193">
            <v>36</v>
          </cell>
          <cell r="L193" t="str">
            <v/>
          </cell>
          <cell r="M193" t="str">
            <v/>
          </cell>
          <cell r="N193">
            <v>4.6919953167787796</v>
          </cell>
          <cell r="O193">
            <v>34</v>
          </cell>
          <cell r="P193" t="str">
            <v/>
          </cell>
          <cell r="Q193" t="str">
            <v/>
          </cell>
          <cell r="R193">
            <v>113.26664313953999</v>
          </cell>
          <cell r="S193">
            <v>4</v>
          </cell>
          <cell r="T193" t="str">
            <v/>
          </cell>
          <cell r="U193" t="str">
            <v/>
          </cell>
          <cell r="V193">
            <v>-26.041687899107664</v>
          </cell>
          <cell r="W193">
            <v>12</v>
          </cell>
          <cell r="X193" t="str">
            <v/>
          </cell>
          <cell r="Y193" t="str">
            <v/>
          </cell>
          <cell r="Z193">
            <v>278.44111503512835</v>
          </cell>
          <cell r="AA193">
            <v>4</v>
          </cell>
          <cell r="AB193" t="str">
            <v/>
          </cell>
          <cell r="AC193" t="str">
            <v/>
          </cell>
          <cell r="AD193">
            <v>-6.579402268061691</v>
          </cell>
          <cell r="AE193">
            <v>6</v>
          </cell>
          <cell r="AF193" t="str">
            <v/>
          </cell>
          <cell r="AG193" t="str">
            <v/>
          </cell>
          <cell r="AH193">
            <v>45.94807464047377</v>
          </cell>
          <cell r="AI193">
            <v>4</v>
          </cell>
          <cell r="AJ193" t="str">
            <v/>
          </cell>
          <cell r="AK193" t="str">
            <v/>
          </cell>
          <cell r="AL193">
            <v>9.5913183684758856</v>
          </cell>
        </row>
        <row r="194">
          <cell r="B194" t="str">
            <v>11.2030</v>
          </cell>
          <cell r="C194">
            <v>49</v>
          </cell>
          <cell r="D194" t="str">
            <v/>
          </cell>
          <cell r="E194" t="str">
            <v/>
          </cell>
          <cell r="F194">
            <v>-47.795239383583393</v>
          </cell>
          <cell r="G194">
            <v>63</v>
          </cell>
          <cell r="H194" t="str">
            <v/>
          </cell>
          <cell r="I194" t="str">
            <v/>
          </cell>
          <cell r="J194">
            <v>109.80164847499306</v>
          </cell>
          <cell r="K194">
            <v>36</v>
          </cell>
          <cell r="L194" t="str">
            <v/>
          </cell>
          <cell r="M194" t="str">
            <v/>
          </cell>
          <cell r="N194">
            <v>5.0518971908352928</v>
          </cell>
          <cell r="O194">
            <v>34</v>
          </cell>
          <cell r="P194" t="str">
            <v/>
          </cell>
          <cell r="Q194" t="str">
            <v/>
          </cell>
          <cell r="R194">
            <v>113.28726430403741</v>
          </cell>
          <cell r="S194">
            <v>4</v>
          </cell>
          <cell r="T194" t="str">
            <v/>
          </cell>
          <cell r="U194" t="str">
            <v/>
          </cell>
          <cell r="V194">
            <v>-26.070014471979068</v>
          </cell>
          <cell r="W194">
            <v>12</v>
          </cell>
          <cell r="X194" t="str">
            <v/>
          </cell>
          <cell r="Y194" t="str">
            <v/>
          </cell>
          <cell r="Z194">
            <v>278.5949268369759</v>
          </cell>
          <cell r="AA194">
            <v>4</v>
          </cell>
          <cell r="AB194" t="str">
            <v/>
          </cell>
          <cell r="AC194" t="str">
            <v/>
          </cell>
          <cell r="AD194">
            <v>-6.5043660550806859</v>
          </cell>
          <cell r="AE194">
            <v>6</v>
          </cell>
          <cell r="AF194" t="str">
            <v/>
          </cell>
          <cell r="AG194" t="str">
            <v/>
          </cell>
          <cell r="AH194">
            <v>46.112928650614229</v>
          </cell>
          <cell r="AI194">
            <v>4</v>
          </cell>
          <cell r="AJ194" t="str">
            <v/>
          </cell>
          <cell r="AK194" t="str">
            <v/>
          </cell>
          <cell r="AL194">
            <v>9.8141518316555683</v>
          </cell>
        </row>
        <row r="195">
          <cell r="B195" t="str">
            <v>12.2030</v>
          </cell>
          <cell r="C195">
            <v>49</v>
          </cell>
          <cell r="D195" t="str">
            <v/>
          </cell>
          <cell r="E195" t="str">
            <v/>
          </cell>
          <cell r="F195">
            <v>-47.299948512476213</v>
          </cell>
          <cell r="G195">
            <v>63</v>
          </cell>
          <cell r="H195" t="str">
            <v/>
          </cell>
          <cell r="I195" t="str">
            <v/>
          </cell>
          <cell r="J195">
            <v>110.2099937624146</v>
          </cell>
          <cell r="K195">
            <v>36</v>
          </cell>
          <cell r="L195" t="str">
            <v/>
          </cell>
          <cell r="M195" t="str">
            <v/>
          </cell>
          <cell r="N195">
            <v>5.411799064891806</v>
          </cell>
          <cell r="O195">
            <v>34</v>
          </cell>
          <cell r="P195" t="str">
            <v/>
          </cell>
          <cell r="Q195" t="str">
            <v/>
          </cell>
          <cell r="R195">
            <v>113.30788546853482</v>
          </cell>
          <cell r="S195">
            <v>4</v>
          </cell>
          <cell r="T195" t="str">
            <v/>
          </cell>
          <cell r="U195" t="str">
            <v/>
          </cell>
          <cell r="V195">
            <v>-26.098341044850471</v>
          </cell>
          <cell r="W195">
            <v>12</v>
          </cell>
          <cell r="X195" t="str">
            <v/>
          </cell>
          <cell r="Y195" t="str">
            <v/>
          </cell>
          <cell r="Z195">
            <v>278.74873863882345</v>
          </cell>
          <cell r="AA195">
            <v>4</v>
          </cell>
          <cell r="AB195" t="str">
            <v/>
          </cell>
          <cell r="AC195" t="str">
            <v/>
          </cell>
          <cell r="AD195">
            <v>-6.4293298420996807</v>
          </cell>
          <cell r="AE195">
            <v>6</v>
          </cell>
          <cell r="AF195" t="str">
            <v/>
          </cell>
          <cell r="AG195" t="str">
            <v/>
          </cell>
          <cell r="AH195">
            <v>46.277782660754688</v>
          </cell>
          <cell r="AI195">
            <v>4</v>
          </cell>
          <cell r="AJ195" t="str">
            <v/>
          </cell>
          <cell r="AK195" t="str">
            <v/>
          </cell>
          <cell r="AL195">
            <v>10.036985294835251</v>
          </cell>
        </row>
        <row r="196">
          <cell r="B196" t="str">
            <v>1.2031</v>
          </cell>
          <cell r="C196">
            <v>50</v>
          </cell>
          <cell r="D196">
            <v>196</v>
          </cell>
          <cell r="E196">
            <v>-46.804657641368998</v>
          </cell>
          <cell r="F196">
            <v>-46.804657641368998</v>
          </cell>
          <cell r="G196">
            <v>63</v>
          </cell>
          <cell r="H196" t="str">
            <v/>
          </cell>
          <cell r="I196" t="str">
            <v/>
          </cell>
          <cell r="J196">
            <v>110.61833904983614</v>
          </cell>
          <cell r="K196">
            <v>36</v>
          </cell>
          <cell r="L196" t="str">
            <v/>
          </cell>
          <cell r="M196" t="str">
            <v/>
          </cell>
          <cell r="N196">
            <v>5.7717009389483191</v>
          </cell>
          <cell r="O196">
            <v>34</v>
          </cell>
          <cell r="P196" t="str">
            <v/>
          </cell>
          <cell r="Q196" t="str">
            <v/>
          </cell>
          <cell r="R196">
            <v>113.32850663303223</v>
          </cell>
          <cell r="S196">
            <v>4</v>
          </cell>
          <cell r="T196" t="str">
            <v/>
          </cell>
          <cell r="U196" t="str">
            <v/>
          </cell>
          <cell r="V196">
            <v>-26.126667617721875</v>
          </cell>
          <cell r="W196">
            <v>12</v>
          </cell>
          <cell r="X196" t="str">
            <v/>
          </cell>
          <cell r="Y196" t="str">
            <v/>
          </cell>
          <cell r="Z196">
            <v>278.90255044067101</v>
          </cell>
          <cell r="AA196">
            <v>4</v>
          </cell>
          <cell r="AB196" t="str">
            <v/>
          </cell>
          <cell r="AC196" t="str">
            <v/>
          </cell>
          <cell r="AD196">
            <v>-6.3542936291186756</v>
          </cell>
          <cell r="AE196">
            <v>6</v>
          </cell>
          <cell r="AF196" t="str">
            <v/>
          </cell>
          <cell r="AG196" t="str">
            <v/>
          </cell>
          <cell r="AH196">
            <v>46.442636670895148</v>
          </cell>
          <cell r="AI196">
            <v>4</v>
          </cell>
          <cell r="AJ196" t="str">
            <v/>
          </cell>
          <cell r="AK196" t="str">
            <v/>
          </cell>
          <cell r="AL196">
            <v>10.259818758014934</v>
          </cell>
        </row>
        <row r="197">
          <cell r="B197" t="str">
            <v>2.2031</v>
          </cell>
          <cell r="C197">
            <v>50</v>
          </cell>
          <cell r="D197" t="str">
            <v/>
          </cell>
          <cell r="E197" t="str">
            <v/>
          </cell>
          <cell r="F197">
            <v>-46.760775637045711</v>
          </cell>
          <cell r="G197">
            <v>63</v>
          </cell>
          <cell r="H197" t="str">
            <v/>
          </cell>
          <cell r="I197" t="str">
            <v/>
          </cell>
          <cell r="J197">
            <v>111.02668433725768</v>
          </cell>
          <cell r="K197">
            <v>36</v>
          </cell>
          <cell r="L197" t="str">
            <v/>
          </cell>
          <cell r="M197" t="str">
            <v/>
          </cell>
          <cell r="N197">
            <v>6.1316028130048323</v>
          </cell>
          <cell r="O197">
            <v>34</v>
          </cell>
          <cell r="P197" t="str">
            <v/>
          </cell>
          <cell r="Q197" t="str">
            <v/>
          </cell>
          <cell r="R197">
            <v>113.34912779752965</v>
          </cell>
          <cell r="S197">
            <v>4</v>
          </cell>
          <cell r="T197" t="str">
            <v/>
          </cell>
          <cell r="U197" t="str">
            <v/>
          </cell>
          <cell r="V197">
            <v>-26.154994190593278</v>
          </cell>
          <cell r="W197">
            <v>12</v>
          </cell>
          <cell r="X197" t="str">
            <v/>
          </cell>
          <cell r="Y197" t="str">
            <v/>
          </cell>
          <cell r="Z197">
            <v>279.05636224251856</v>
          </cell>
          <cell r="AA197">
            <v>4</v>
          </cell>
          <cell r="AB197" t="str">
            <v/>
          </cell>
          <cell r="AC197" t="str">
            <v/>
          </cell>
          <cell r="AD197">
            <v>-6.2792574161376704</v>
          </cell>
          <cell r="AE197">
            <v>6</v>
          </cell>
          <cell r="AF197" t="str">
            <v/>
          </cell>
          <cell r="AG197" t="str">
            <v/>
          </cell>
          <cell r="AH197">
            <v>46.607490681035607</v>
          </cell>
          <cell r="AI197">
            <v>4</v>
          </cell>
          <cell r="AJ197" t="str">
            <v/>
          </cell>
          <cell r="AK197" t="str">
            <v/>
          </cell>
          <cell r="AL197">
            <v>10.482652221194616</v>
          </cell>
        </row>
        <row r="198">
          <cell r="B198" t="str">
            <v>3.2031</v>
          </cell>
          <cell r="C198">
            <v>50</v>
          </cell>
          <cell r="D198" t="str">
            <v/>
          </cell>
          <cell r="E198" t="str">
            <v/>
          </cell>
          <cell r="F198">
            <v>-46.716893632722424</v>
          </cell>
          <cell r="G198">
            <v>63</v>
          </cell>
          <cell r="H198" t="str">
            <v/>
          </cell>
          <cell r="I198" t="str">
            <v/>
          </cell>
          <cell r="J198">
            <v>111.43502962467922</v>
          </cell>
          <cell r="K198">
            <v>36</v>
          </cell>
          <cell r="L198" t="str">
            <v/>
          </cell>
          <cell r="M198" t="str">
            <v/>
          </cell>
          <cell r="N198">
            <v>6.4915046870613455</v>
          </cell>
          <cell r="O198">
            <v>34</v>
          </cell>
          <cell r="P198" t="str">
            <v/>
          </cell>
          <cell r="Q198" t="str">
            <v/>
          </cell>
          <cell r="R198">
            <v>113.36974896202706</v>
          </cell>
          <cell r="S198">
            <v>4</v>
          </cell>
          <cell r="T198" t="str">
            <v/>
          </cell>
          <cell r="U198" t="str">
            <v/>
          </cell>
          <cell r="V198">
            <v>-26.183320763464682</v>
          </cell>
          <cell r="W198">
            <v>12</v>
          </cell>
          <cell r="X198" t="str">
            <v/>
          </cell>
          <cell r="Y198" t="str">
            <v/>
          </cell>
          <cell r="Z198">
            <v>279.21017404436611</v>
          </cell>
          <cell r="AA198">
            <v>4</v>
          </cell>
          <cell r="AB198" t="str">
            <v/>
          </cell>
          <cell r="AC198" t="str">
            <v/>
          </cell>
          <cell r="AD198">
            <v>-6.2042212031566653</v>
          </cell>
          <cell r="AE198">
            <v>6</v>
          </cell>
          <cell r="AF198" t="str">
            <v/>
          </cell>
          <cell r="AG198" t="str">
            <v/>
          </cell>
          <cell r="AH198">
            <v>46.772344691176066</v>
          </cell>
          <cell r="AI198">
            <v>4</v>
          </cell>
          <cell r="AJ198" t="str">
            <v/>
          </cell>
          <cell r="AK198" t="str">
            <v/>
          </cell>
          <cell r="AL198">
            <v>10.705485684374299</v>
          </cell>
        </row>
        <row r="199">
          <cell r="B199" t="str">
            <v>4.2031</v>
          </cell>
          <cell r="C199">
            <v>50</v>
          </cell>
          <cell r="D199" t="str">
            <v/>
          </cell>
          <cell r="E199" t="str">
            <v/>
          </cell>
          <cell r="F199">
            <v>-46.673011628399138</v>
          </cell>
          <cell r="G199">
            <v>63</v>
          </cell>
          <cell r="H199" t="str">
            <v/>
          </cell>
          <cell r="I199" t="str">
            <v/>
          </cell>
          <cell r="J199">
            <v>111.84337491210076</v>
          </cell>
          <cell r="K199">
            <v>36</v>
          </cell>
          <cell r="L199" t="str">
            <v/>
          </cell>
          <cell r="M199" t="str">
            <v/>
          </cell>
          <cell r="N199">
            <v>6.8514065611178587</v>
          </cell>
          <cell r="O199">
            <v>34</v>
          </cell>
          <cell r="P199" t="str">
            <v/>
          </cell>
          <cell r="Q199" t="str">
            <v/>
          </cell>
          <cell r="R199">
            <v>113.39037012652447</v>
          </cell>
          <cell r="S199">
            <v>4</v>
          </cell>
          <cell r="T199" t="str">
            <v/>
          </cell>
          <cell r="U199" t="str">
            <v/>
          </cell>
          <cell r="V199">
            <v>-26.211647336336085</v>
          </cell>
          <cell r="W199">
            <v>12</v>
          </cell>
          <cell r="X199" t="str">
            <v/>
          </cell>
          <cell r="Y199" t="str">
            <v/>
          </cell>
          <cell r="Z199">
            <v>279.36398584621367</v>
          </cell>
          <cell r="AA199">
            <v>4</v>
          </cell>
          <cell r="AB199" t="str">
            <v/>
          </cell>
          <cell r="AC199" t="str">
            <v/>
          </cell>
          <cell r="AD199">
            <v>-6.1291849901756601</v>
          </cell>
          <cell r="AE199">
            <v>6</v>
          </cell>
          <cell r="AF199" t="str">
            <v/>
          </cell>
          <cell r="AG199" t="str">
            <v/>
          </cell>
          <cell r="AH199">
            <v>46.937198701316525</v>
          </cell>
          <cell r="AI199">
            <v>4</v>
          </cell>
          <cell r="AJ199" t="str">
            <v/>
          </cell>
          <cell r="AK199" t="str">
            <v/>
          </cell>
          <cell r="AL199">
            <v>10.928319147553982</v>
          </cell>
        </row>
        <row r="200">
          <cell r="B200" t="str">
            <v>5.2031</v>
          </cell>
          <cell r="C200">
            <v>50</v>
          </cell>
          <cell r="D200" t="str">
            <v/>
          </cell>
          <cell r="E200" t="str">
            <v/>
          </cell>
          <cell r="F200">
            <v>-46.629129624075851</v>
          </cell>
          <cell r="G200">
            <v>64</v>
          </cell>
          <cell r="H200">
            <v>200</v>
          </cell>
          <cell r="I200">
            <v>112.25172019952225</v>
          </cell>
          <cell r="J200">
            <v>112.25172019952225</v>
          </cell>
          <cell r="K200">
            <v>37</v>
          </cell>
          <cell r="L200">
            <v>200</v>
          </cell>
          <cell r="M200">
            <v>7.2113084351743684</v>
          </cell>
          <cell r="N200">
            <v>7.2113084351743684</v>
          </cell>
          <cell r="O200">
            <v>34</v>
          </cell>
          <cell r="P200" t="str">
            <v/>
          </cell>
          <cell r="Q200" t="str">
            <v/>
          </cell>
          <cell r="R200">
            <v>113.41099129102189</v>
          </cell>
          <cell r="S200">
            <v>4</v>
          </cell>
          <cell r="T200" t="str">
            <v/>
          </cell>
          <cell r="U200" t="str">
            <v/>
          </cell>
          <cell r="V200">
            <v>-26.239973909207489</v>
          </cell>
          <cell r="W200">
            <v>12</v>
          </cell>
          <cell r="X200" t="str">
            <v/>
          </cell>
          <cell r="Y200" t="str">
            <v/>
          </cell>
          <cell r="Z200">
            <v>279.51779764806122</v>
          </cell>
          <cell r="AA200">
            <v>4</v>
          </cell>
          <cell r="AB200" t="str">
            <v/>
          </cell>
          <cell r="AC200" t="str">
            <v/>
          </cell>
          <cell r="AD200">
            <v>-6.0541487771946549</v>
          </cell>
          <cell r="AE200">
            <v>6</v>
          </cell>
          <cell r="AF200" t="str">
            <v/>
          </cell>
          <cell r="AG200" t="str">
            <v/>
          </cell>
          <cell r="AH200">
            <v>47.102052711456984</v>
          </cell>
          <cell r="AI200">
            <v>4</v>
          </cell>
          <cell r="AJ200" t="str">
            <v/>
          </cell>
          <cell r="AK200" t="str">
            <v/>
          </cell>
          <cell r="AL200">
            <v>11.151152610733664</v>
          </cell>
        </row>
        <row r="201">
          <cell r="B201" t="str">
            <v>6.2031</v>
          </cell>
          <cell r="C201">
            <v>50</v>
          </cell>
          <cell r="D201" t="str">
            <v/>
          </cell>
          <cell r="E201" t="str">
            <v/>
          </cell>
          <cell r="F201">
            <v>-46.585247619752565</v>
          </cell>
          <cell r="G201">
            <v>64</v>
          </cell>
          <cell r="H201" t="str">
            <v/>
          </cell>
          <cell r="I201" t="str">
            <v/>
          </cell>
          <cell r="J201">
            <v>112.45403781087852</v>
          </cell>
          <cell r="K201">
            <v>37</v>
          </cell>
          <cell r="L201" t="str">
            <v/>
          </cell>
          <cell r="M201" t="str">
            <v/>
          </cell>
          <cell r="N201">
            <v>6.8323997483608254</v>
          </cell>
          <cell r="O201">
            <v>34</v>
          </cell>
          <cell r="P201" t="str">
            <v/>
          </cell>
          <cell r="Q201" t="str">
            <v/>
          </cell>
          <cell r="R201">
            <v>113.4316124555193</v>
          </cell>
          <cell r="S201">
            <v>4</v>
          </cell>
          <cell r="T201" t="str">
            <v/>
          </cell>
          <cell r="U201" t="str">
            <v/>
          </cell>
          <cell r="V201">
            <v>-26.268300482078892</v>
          </cell>
          <cell r="W201">
            <v>12</v>
          </cell>
          <cell r="X201" t="str">
            <v/>
          </cell>
          <cell r="Y201" t="str">
            <v/>
          </cell>
          <cell r="Z201">
            <v>279.67160944990877</v>
          </cell>
          <cell r="AA201">
            <v>4</v>
          </cell>
          <cell r="AB201" t="str">
            <v/>
          </cell>
          <cell r="AC201" t="str">
            <v/>
          </cell>
          <cell r="AD201">
            <v>-5.9791125642136498</v>
          </cell>
          <cell r="AE201">
            <v>6</v>
          </cell>
          <cell r="AF201" t="str">
            <v/>
          </cell>
          <cell r="AG201" t="str">
            <v/>
          </cell>
          <cell r="AH201">
            <v>47.266906721597444</v>
          </cell>
          <cell r="AI201">
            <v>5</v>
          </cell>
          <cell r="AJ201">
            <v>201</v>
          </cell>
          <cell r="AK201">
            <v>11.373986073913356</v>
          </cell>
          <cell r="AL201">
            <v>11.373986073913356</v>
          </cell>
        </row>
        <row r="202">
          <cell r="B202" t="str">
            <v>7.2031</v>
          </cell>
          <cell r="C202">
            <v>50</v>
          </cell>
          <cell r="D202" t="str">
            <v/>
          </cell>
          <cell r="E202" t="str">
            <v/>
          </cell>
          <cell r="F202">
            <v>-46.541365615429278</v>
          </cell>
          <cell r="G202">
            <v>64</v>
          </cell>
          <cell r="H202" t="str">
            <v/>
          </cell>
          <cell r="I202" t="str">
            <v/>
          </cell>
          <cell r="J202">
            <v>112.65635542223478</v>
          </cell>
          <cell r="K202">
            <v>37</v>
          </cell>
          <cell r="L202" t="str">
            <v/>
          </cell>
          <cell r="M202" t="str">
            <v/>
          </cell>
          <cell r="N202">
            <v>6.4534910615472825</v>
          </cell>
          <cell r="O202">
            <v>34</v>
          </cell>
          <cell r="P202" t="str">
            <v/>
          </cell>
          <cell r="Q202" t="str">
            <v/>
          </cell>
          <cell r="R202">
            <v>113.45223362001671</v>
          </cell>
          <cell r="S202">
            <v>4</v>
          </cell>
          <cell r="T202" t="str">
            <v/>
          </cell>
          <cell r="U202" t="str">
            <v/>
          </cell>
          <cell r="V202">
            <v>-26.296627054950296</v>
          </cell>
          <cell r="W202">
            <v>12</v>
          </cell>
          <cell r="X202" t="str">
            <v/>
          </cell>
          <cell r="Y202" t="str">
            <v/>
          </cell>
          <cell r="Z202">
            <v>279.82542125175632</v>
          </cell>
          <cell r="AA202">
            <v>4</v>
          </cell>
          <cell r="AB202" t="str">
            <v/>
          </cell>
          <cell r="AC202" t="str">
            <v/>
          </cell>
          <cell r="AD202">
            <v>-5.9040763512326446</v>
          </cell>
          <cell r="AE202">
            <v>6</v>
          </cell>
          <cell r="AF202" t="str">
            <v/>
          </cell>
          <cell r="AG202" t="str">
            <v/>
          </cell>
          <cell r="AH202">
            <v>47.431760731737903</v>
          </cell>
          <cell r="AI202">
            <v>5</v>
          </cell>
          <cell r="AJ202" t="str">
            <v/>
          </cell>
          <cell r="AK202" t="str">
            <v/>
          </cell>
          <cell r="AL202">
            <v>11.588568539358917</v>
          </cell>
        </row>
        <row r="203">
          <cell r="B203" t="str">
            <v>8.2031</v>
          </cell>
          <cell r="C203">
            <v>50</v>
          </cell>
          <cell r="D203" t="str">
            <v/>
          </cell>
          <cell r="E203" t="str">
            <v/>
          </cell>
          <cell r="F203">
            <v>-46.497483611105991</v>
          </cell>
          <cell r="G203">
            <v>64</v>
          </cell>
          <cell r="H203" t="str">
            <v/>
          </cell>
          <cell r="I203" t="str">
            <v/>
          </cell>
          <cell r="J203">
            <v>112.85867303359105</v>
          </cell>
          <cell r="K203">
            <v>37</v>
          </cell>
          <cell r="L203" t="str">
            <v/>
          </cell>
          <cell r="M203" t="str">
            <v/>
          </cell>
          <cell r="N203">
            <v>6.0745823747337395</v>
          </cell>
          <cell r="O203">
            <v>34</v>
          </cell>
          <cell r="P203" t="str">
            <v/>
          </cell>
          <cell r="Q203" t="str">
            <v/>
          </cell>
          <cell r="R203">
            <v>113.47285478451413</v>
          </cell>
          <cell r="S203">
            <v>4</v>
          </cell>
          <cell r="T203" t="str">
            <v/>
          </cell>
          <cell r="U203" t="str">
            <v/>
          </cell>
          <cell r="V203">
            <v>-26.324953627821699</v>
          </cell>
          <cell r="W203">
            <v>12</v>
          </cell>
          <cell r="X203" t="str">
            <v/>
          </cell>
          <cell r="Y203" t="str">
            <v/>
          </cell>
          <cell r="Z203">
            <v>279.97923305360388</v>
          </cell>
          <cell r="AA203">
            <v>4</v>
          </cell>
          <cell r="AB203" t="str">
            <v/>
          </cell>
          <cell r="AC203" t="str">
            <v/>
          </cell>
          <cell r="AD203">
            <v>-5.8290401382516395</v>
          </cell>
          <cell r="AE203">
            <v>6</v>
          </cell>
          <cell r="AF203" t="str">
            <v/>
          </cell>
          <cell r="AG203" t="str">
            <v/>
          </cell>
          <cell r="AH203">
            <v>47.596614741878362</v>
          </cell>
          <cell r="AI203">
            <v>5</v>
          </cell>
          <cell r="AJ203" t="str">
            <v/>
          </cell>
          <cell r="AK203" t="str">
            <v/>
          </cell>
          <cell r="AL203">
            <v>11.803151004804478</v>
          </cell>
        </row>
        <row r="204">
          <cell r="B204" t="str">
            <v>9.2031</v>
          </cell>
          <cell r="C204">
            <v>50</v>
          </cell>
          <cell r="D204" t="str">
            <v/>
          </cell>
          <cell r="E204" t="str">
            <v/>
          </cell>
          <cell r="F204">
            <v>-46.453601606782705</v>
          </cell>
          <cell r="G204">
            <v>64</v>
          </cell>
          <cell r="H204" t="str">
            <v/>
          </cell>
          <cell r="I204" t="str">
            <v/>
          </cell>
          <cell r="J204">
            <v>113.06099064494731</v>
          </cell>
          <cell r="K204">
            <v>37</v>
          </cell>
          <cell r="L204" t="str">
            <v/>
          </cell>
          <cell r="M204" t="str">
            <v/>
          </cell>
          <cell r="N204">
            <v>5.6956736879201966</v>
          </cell>
          <cell r="O204">
            <v>34</v>
          </cell>
          <cell r="P204" t="str">
            <v/>
          </cell>
          <cell r="Q204" t="str">
            <v/>
          </cell>
          <cell r="R204">
            <v>113.49347594901154</v>
          </cell>
          <cell r="S204">
            <v>4</v>
          </cell>
          <cell r="T204" t="str">
            <v/>
          </cell>
          <cell r="U204" t="str">
            <v/>
          </cell>
          <cell r="V204">
            <v>-26.353280200693103</v>
          </cell>
          <cell r="W204">
            <v>12</v>
          </cell>
          <cell r="X204" t="str">
            <v/>
          </cell>
          <cell r="Y204" t="str">
            <v/>
          </cell>
          <cell r="Z204">
            <v>280.13304485545143</v>
          </cell>
          <cell r="AA204">
            <v>4</v>
          </cell>
          <cell r="AB204" t="str">
            <v/>
          </cell>
          <cell r="AC204" t="str">
            <v/>
          </cell>
          <cell r="AD204">
            <v>-5.7540039252706343</v>
          </cell>
          <cell r="AE204">
            <v>6</v>
          </cell>
          <cell r="AF204" t="str">
            <v/>
          </cell>
          <cell r="AG204" t="str">
            <v/>
          </cell>
          <cell r="AH204">
            <v>47.761468752018821</v>
          </cell>
          <cell r="AI204">
            <v>5</v>
          </cell>
          <cell r="AJ204" t="str">
            <v/>
          </cell>
          <cell r="AK204" t="str">
            <v/>
          </cell>
          <cell r="AL204">
            <v>12.01773347025004</v>
          </cell>
        </row>
        <row r="205">
          <cell r="B205" t="str">
            <v>10.2031</v>
          </cell>
          <cell r="C205">
            <v>50</v>
          </cell>
          <cell r="D205" t="str">
            <v/>
          </cell>
          <cell r="E205" t="str">
            <v/>
          </cell>
          <cell r="F205">
            <v>-46.409719602459418</v>
          </cell>
          <cell r="G205">
            <v>64</v>
          </cell>
          <cell r="H205" t="str">
            <v/>
          </cell>
          <cell r="I205" t="str">
            <v/>
          </cell>
          <cell r="J205">
            <v>113.26330825630357</v>
          </cell>
          <cell r="K205">
            <v>37</v>
          </cell>
          <cell r="L205" t="str">
            <v/>
          </cell>
          <cell r="M205" t="str">
            <v/>
          </cell>
          <cell r="N205">
            <v>5.3167650011066536</v>
          </cell>
          <cell r="O205">
            <v>34</v>
          </cell>
          <cell r="P205" t="str">
            <v/>
          </cell>
          <cell r="Q205" t="str">
            <v/>
          </cell>
          <cell r="R205">
            <v>113.51409711350895</v>
          </cell>
          <cell r="S205">
            <v>4</v>
          </cell>
          <cell r="T205" t="str">
            <v/>
          </cell>
          <cell r="U205" t="str">
            <v/>
          </cell>
          <cell r="V205">
            <v>-26.381606773564506</v>
          </cell>
          <cell r="W205">
            <v>12</v>
          </cell>
          <cell r="X205" t="str">
            <v/>
          </cell>
          <cell r="Y205" t="str">
            <v/>
          </cell>
          <cell r="Z205">
            <v>280.28685665729898</v>
          </cell>
          <cell r="AA205">
            <v>4</v>
          </cell>
          <cell r="AB205" t="str">
            <v/>
          </cell>
          <cell r="AC205" t="str">
            <v/>
          </cell>
          <cell r="AD205">
            <v>-5.6789677122896292</v>
          </cell>
          <cell r="AE205">
            <v>6</v>
          </cell>
          <cell r="AF205" t="str">
            <v/>
          </cell>
          <cell r="AG205" t="str">
            <v/>
          </cell>
          <cell r="AH205">
            <v>47.92632276215928</v>
          </cell>
          <cell r="AI205">
            <v>5</v>
          </cell>
          <cell r="AJ205" t="str">
            <v/>
          </cell>
          <cell r="AK205" t="str">
            <v/>
          </cell>
          <cell r="AL205">
            <v>12.232315935695601</v>
          </cell>
        </row>
        <row r="206">
          <cell r="B206" t="str">
            <v>11.2031</v>
          </cell>
          <cell r="C206">
            <v>50</v>
          </cell>
          <cell r="D206" t="str">
            <v/>
          </cell>
          <cell r="E206" t="str">
            <v/>
          </cell>
          <cell r="F206">
            <v>-46.365837598136132</v>
          </cell>
          <cell r="G206">
            <v>64</v>
          </cell>
          <cell r="H206" t="str">
            <v/>
          </cell>
          <cell r="I206" t="str">
            <v/>
          </cell>
          <cell r="J206">
            <v>113.46562586765984</v>
          </cell>
          <cell r="K206">
            <v>37</v>
          </cell>
          <cell r="L206" t="str">
            <v/>
          </cell>
          <cell r="M206" t="str">
            <v/>
          </cell>
          <cell r="N206">
            <v>4.9378563142931107</v>
          </cell>
          <cell r="O206">
            <v>34</v>
          </cell>
          <cell r="P206" t="str">
            <v/>
          </cell>
          <cell r="Q206" t="str">
            <v/>
          </cell>
          <cell r="R206">
            <v>113.53471827800637</v>
          </cell>
          <cell r="S206">
            <v>4</v>
          </cell>
          <cell r="T206" t="str">
            <v/>
          </cell>
          <cell r="U206" t="str">
            <v/>
          </cell>
          <cell r="V206">
            <v>-26.40993334643591</v>
          </cell>
          <cell r="W206">
            <v>12</v>
          </cell>
          <cell r="X206" t="str">
            <v/>
          </cell>
          <cell r="Y206" t="str">
            <v/>
          </cell>
          <cell r="Z206">
            <v>280.44066845914654</v>
          </cell>
          <cell r="AA206">
            <v>4</v>
          </cell>
          <cell r="AB206" t="str">
            <v/>
          </cell>
          <cell r="AC206" t="str">
            <v/>
          </cell>
          <cell r="AD206">
            <v>-5.603931499308624</v>
          </cell>
          <cell r="AE206">
            <v>6</v>
          </cell>
          <cell r="AF206" t="str">
            <v/>
          </cell>
          <cell r="AG206" t="str">
            <v/>
          </cell>
          <cell r="AH206">
            <v>48.09117677229974</v>
          </cell>
          <cell r="AI206">
            <v>5</v>
          </cell>
          <cell r="AJ206" t="str">
            <v/>
          </cell>
          <cell r="AK206" t="str">
            <v/>
          </cell>
          <cell r="AL206">
            <v>12.446898401141162</v>
          </cell>
        </row>
        <row r="207">
          <cell r="B207" t="str">
            <v>12.2031</v>
          </cell>
          <cell r="C207">
            <v>50</v>
          </cell>
          <cell r="D207" t="str">
            <v/>
          </cell>
          <cell r="E207" t="str">
            <v/>
          </cell>
          <cell r="F207">
            <v>-46.321955593812845</v>
          </cell>
          <cell r="G207">
            <v>64</v>
          </cell>
          <cell r="H207" t="str">
            <v/>
          </cell>
          <cell r="I207" t="str">
            <v/>
          </cell>
          <cell r="J207">
            <v>113.6679434790161</v>
          </cell>
          <cell r="K207">
            <v>37</v>
          </cell>
          <cell r="L207" t="str">
            <v/>
          </cell>
          <cell r="M207" t="str">
            <v/>
          </cell>
          <cell r="N207">
            <v>4.5589476274795677</v>
          </cell>
          <cell r="O207">
            <v>34</v>
          </cell>
          <cell r="P207" t="str">
            <v/>
          </cell>
          <cell r="Q207" t="str">
            <v/>
          </cell>
          <cell r="R207">
            <v>113.55533944250378</v>
          </cell>
          <cell r="S207">
            <v>4</v>
          </cell>
          <cell r="T207" t="str">
            <v/>
          </cell>
          <cell r="U207" t="str">
            <v/>
          </cell>
          <cell r="V207">
            <v>-26.438259919307313</v>
          </cell>
          <cell r="W207">
            <v>12</v>
          </cell>
          <cell r="X207" t="str">
            <v/>
          </cell>
          <cell r="Y207" t="str">
            <v/>
          </cell>
          <cell r="Z207">
            <v>280.59448026099409</v>
          </cell>
          <cell r="AA207">
            <v>4</v>
          </cell>
          <cell r="AB207" t="str">
            <v/>
          </cell>
          <cell r="AC207" t="str">
            <v/>
          </cell>
          <cell r="AD207">
            <v>-5.5288952863276188</v>
          </cell>
          <cell r="AE207">
            <v>6</v>
          </cell>
          <cell r="AF207" t="str">
            <v/>
          </cell>
          <cell r="AG207" t="str">
            <v/>
          </cell>
          <cell r="AH207">
            <v>48.256030782440199</v>
          </cell>
          <cell r="AI207">
            <v>5</v>
          </cell>
          <cell r="AJ207" t="str">
            <v/>
          </cell>
          <cell r="AK207" t="str">
            <v/>
          </cell>
          <cell r="AL207">
            <v>12.661480866586723</v>
          </cell>
        </row>
        <row r="208">
          <cell r="B208" t="str">
            <v>1.2032</v>
          </cell>
          <cell r="C208">
            <v>50</v>
          </cell>
          <cell r="D208" t="str">
            <v/>
          </cell>
          <cell r="E208" t="str">
            <v/>
          </cell>
          <cell r="F208">
            <v>-46.278073589489559</v>
          </cell>
          <cell r="G208">
            <v>64</v>
          </cell>
          <cell r="H208" t="str">
            <v/>
          </cell>
          <cell r="I208" t="str">
            <v/>
          </cell>
          <cell r="J208">
            <v>113.87026109037237</v>
          </cell>
          <cell r="K208">
            <v>37</v>
          </cell>
          <cell r="L208" t="str">
            <v/>
          </cell>
          <cell r="M208" t="str">
            <v/>
          </cell>
          <cell r="N208">
            <v>4.1800389406660248</v>
          </cell>
          <cell r="O208">
            <v>34</v>
          </cell>
          <cell r="P208" t="str">
            <v/>
          </cell>
          <cell r="Q208" t="str">
            <v/>
          </cell>
          <cell r="R208">
            <v>113.57596060700119</v>
          </cell>
          <cell r="S208">
            <v>4</v>
          </cell>
          <cell r="T208" t="str">
            <v/>
          </cell>
          <cell r="U208" t="str">
            <v/>
          </cell>
          <cell r="V208">
            <v>-26.466586492178717</v>
          </cell>
          <cell r="W208">
            <v>12</v>
          </cell>
          <cell r="X208" t="str">
            <v/>
          </cell>
          <cell r="Y208" t="str">
            <v/>
          </cell>
          <cell r="Z208">
            <v>280.74829206284164</v>
          </cell>
          <cell r="AA208">
            <v>4</v>
          </cell>
          <cell r="AB208" t="str">
            <v/>
          </cell>
          <cell r="AC208" t="str">
            <v/>
          </cell>
          <cell r="AD208">
            <v>-5.4538590733466137</v>
          </cell>
          <cell r="AE208">
            <v>6</v>
          </cell>
          <cell r="AF208" t="str">
            <v/>
          </cell>
          <cell r="AG208" t="str">
            <v/>
          </cell>
          <cell r="AH208">
            <v>48.420884792580658</v>
          </cell>
          <cell r="AI208">
            <v>5</v>
          </cell>
          <cell r="AJ208" t="str">
            <v/>
          </cell>
          <cell r="AK208" t="str">
            <v/>
          </cell>
          <cell r="AL208">
            <v>12.876063332032285</v>
          </cell>
        </row>
        <row r="209">
          <cell r="B209" t="str">
            <v>2.2032</v>
          </cell>
          <cell r="C209">
            <v>50</v>
          </cell>
          <cell r="D209" t="str">
            <v/>
          </cell>
          <cell r="E209" t="str">
            <v/>
          </cell>
          <cell r="F209">
            <v>-46.234191585166272</v>
          </cell>
          <cell r="G209">
            <v>64</v>
          </cell>
          <cell r="H209" t="str">
            <v/>
          </cell>
          <cell r="I209" t="str">
            <v/>
          </cell>
          <cell r="J209">
            <v>114.07257870172863</v>
          </cell>
          <cell r="K209">
            <v>37</v>
          </cell>
          <cell r="L209" t="str">
            <v/>
          </cell>
          <cell r="M209" t="str">
            <v/>
          </cell>
          <cell r="N209">
            <v>3.8011302538524823</v>
          </cell>
          <cell r="O209">
            <v>34</v>
          </cell>
          <cell r="P209" t="str">
            <v/>
          </cell>
          <cell r="Q209" t="str">
            <v/>
          </cell>
          <cell r="R209">
            <v>113.59658177149861</v>
          </cell>
          <cell r="S209">
            <v>4</v>
          </cell>
          <cell r="T209" t="str">
            <v/>
          </cell>
          <cell r="U209" t="str">
            <v/>
          </cell>
          <cell r="V209">
            <v>-26.49491306505012</v>
          </cell>
          <cell r="W209">
            <v>12</v>
          </cell>
          <cell r="X209" t="str">
            <v/>
          </cell>
          <cell r="Y209" t="str">
            <v/>
          </cell>
          <cell r="Z209">
            <v>280.9021038646892</v>
          </cell>
          <cell r="AA209">
            <v>4</v>
          </cell>
          <cell r="AB209" t="str">
            <v/>
          </cell>
          <cell r="AC209" t="str">
            <v/>
          </cell>
          <cell r="AD209">
            <v>-5.3788228603656085</v>
          </cell>
          <cell r="AE209">
            <v>6</v>
          </cell>
          <cell r="AF209" t="str">
            <v/>
          </cell>
          <cell r="AG209" t="str">
            <v/>
          </cell>
          <cell r="AH209">
            <v>48.585738802721117</v>
          </cell>
          <cell r="AI209">
            <v>5</v>
          </cell>
          <cell r="AJ209" t="str">
            <v/>
          </cell>
          <cell r="AK209" t="str">
            <v/>
          </cell>
          <cell r="AL209">
            <v>13.090645797477846</v>
          </cell>
        </row>
        <row r="210">
          <cell r="B210" t="str">
            <v>3.2032</v>
          </cell>
          <cell r="C210">
            <v>50</v>
          </cell>
          <cell r="D210" t="str">
            <v/>
          </cell>
          <cell r="E210" t="str">
            <v/>
          </cell>
          <cell r="F210">
            <v>-46.190309580842985</v>
          </cell>
          <cell r="G210">
            <v>64</v>
          </cell>
          <cell r="H210" t="str">
            <v/>
          </cell>
          <cell r="I210" t="str">
            <v/>
          </cell>
          <cell r="J210">
            <v>114.27489631308489</v>
          </cell>
          <cell r="K210">
            <v>37</v>
          </cell>
          <cell r="L210" t="str">
            <v/>
          </cell>
          <cell r="M210" t="str">
            <v/>
          </cell>
          <cell r="N210">
            <v>3.4222215670389398</v>
          </cell>
          <cell r="O210">
            <v>34</v>
          </cell>
          <cell r="P210" t="str">
            <v/>
          </cell>
          <cell r="Q210" t="str">
            <v/>
          </cell>
          <cell r="R210">
            <v>113.61720293599602</v>
          </cell>
          <cell r="S210">
            <v>4</v>
          </cell>
          <cell r="T210" t="str">
            <v/>
          </cell>
          <cell r="U210" t="str">
            <v/>
          </cell>
          <cell r="V210">
            <v>-26.523239637921524</v>
          </cell>
          <cell r="W210">
            <v>12</v>
          </cell>
          <cell r="X210" t="str">
            <v/>
          </cell>
          <cell r="Y210" t="str">
            <v/>
          </cell>
          <cell r="Z210">
            <v>281.05591566653675</v>
          </cell>
          <cell r="AA210">
            <v>4</v>
          </cell>
          <cell r="AB210" t="str">
            <v/>
          </cell>
          <cell r="AC210" t="str">
            <v/>
          </cell>
          <cell r="AD210">
            <v>-5.3037866473846034</v>
          </cell>
          <cell r="AE210">
            <v>6</v>
          </cell>
          <cell r="AF210" t="str">
            <v/>
          </cell>
          <cell r="AG210" t="str">
            <v/>
          </cell>
          <cell r="AH210">
            <v>48.750592812861576</v>
          </cell>
          <cell r="AI210">
            <v>5</v>
          </cell>
          <cell r="AJ210" t="str">
            <v/>
          </cell>
          <cell r="AK210" t="str">
            <v/>
          </cell>
          <cell r="AL210">
            <v>13.305228262923407</v>
          </cell>
        </row>
        <row r="211">
          <cell r="B211" t="str">
            <v>4.2032</v>
          </cell>
          <cell r="C211">
            <v>50</v>
          </cell>
          <cell r="D211" t="str">
            <v/>
          </cell>
          <cell r="E211" t="str">
            <v/>
          </cell>
          <cell r="F211">
            <v>-46.146427576519699</v>
          </cell>
          <cell r="G211">
            <v>64</v>
          </cell>
          <cell r="H211" t="str">
            <v/>
          </cell>
          <cell r="I211" t="str">
            <v/>
          </cell>
          <cell r="J211">
            <v>114.47721392444116</v>
          </cell>
          <cell r="K211">
            <v>37</v>
          </cell>
          <cell r="L211" t="str">
            <v/>
          </cell>
          <cell r="M211" t="str">
            <v/>
          </cell>
          <cell r="N211">
            <v>3.0433128802253973</v>
          </cell>
          <cell r="O211">
            <v>34</v>
          </cell>
          <cell r="P211" t="str">
            <v/>
          </cell>
          <cell r="Q211" t="str">
            <v/>
          </cell>
          <cell r="R211">
            <v>113.63782410049343</v>
          </cell>
          <cell r="S211">
            <v>4</v>
          </cell>
          <cell r="T211" t="str">
            <v/>
          </cell>
          <cell r="U211" t="str">
            <v/>
          </cell>
          <cell r="V211">
            <v>-26.551566210792927</v>
          </cell>
          <cell r="W211">
            <v>12</v>
          </cell>
          <cell r="X211" t="str">
            <v/>
          </cell>
          <cell r="Y211" t="str">
            <v/>
          </cell>
          <cell r="Z211">
            <v>281.2097274683843</v>
          </cell>
          <cell r="AA211">
            <v>4</v>
          </cell>
          <cell r="AB211" t="str">
            <v/>
          </cell>
          <cell r="AC211" t="str">
            <v/>
          </cell>
          <cell r="AD211">
            <v>-5.2287504344035982</v>
          </cell>
          <cell r="AE211">
            <v>6</v>
          </cell>
          <cell r="AF211" t="str">
            <v/>
          </cell>
          <cell r="AG211" t="str">
            <v/>
          </cell>
          <cell r="AH211">
            <v>48.915446823002036</v>
          </cell>
          <cell r="AI211">
            <v>5</v>
          </cell>
          <cell r="AJ211" t="str">
            <v/>
          </cell>
          <cell r="AK211" t="str">
            <v/>
          </cell>
          <cell r="AL211">
            <v>13.519810728368968</v>
          </cell>
        </row>
        <row r="212">
          <cell r="B212" t="str">
            <v>5.2032</v>
          </cell>
          <cell r="C212">
            <v>50</v>
          </cell>
          <cell r="D212" t="str">
            <v/>
          </cell>
          <cell r="E212" t="str">
            <v/>
          </cell>
          <cell r="F212">
            <v>-46.102545572196412</v>
          </cell>
          <cell r="G212">
            <v>64</v>
          </cell>
          <cell r="H212" t="str">
            <v/>
          </cell>
          <cell r="I212" t="str">
            <v/>
          </cell>
          <cell r="J212">
            <v>114.67953153579742</v>
          </cell>
          <cell r="K212">
            <v>37</v>
          </cell>
          <cell r="L212" t="str">
            <v/>
          </cell>
          <cell r="M212" t="str">
            <v/>
          </cell>
          <cell r="N212">
            <v>2.6644041934118547</v>
          </cell>
          <cell r="O212">
            <v>34</v>
          </cell>
          <cell r="P212" t="str">
            <v/>
          </cell>
          <cell r="Q212" t="str">
            <v/>
          </cell>
          <cell r="R212">
            <v>113.65844526499085</v>
          </cell>
          <cell r="S212">
            <v>4</v>
          </cell>
          <cell r="T212" t="str">
            <v/>
          </cell>
          <cell r="U212" t="str">
            <v/>
          </cell>
          <cell r="V212">
            <v>-26.579892783664331</v>
          </cell>
          <cell r="W212">
            <v>12</v>
          </cell>
          <cell r="X212" t="str">
            <v/>
          </cell>
          <cell r="Y212" t="str">
            <v/>
          </cell>
          <cell r="Z212">
            <v>281.36353927023185</v>
          </cell>
          <cell r="AA212">
            <v>4</v>
          </cell>
          <cell r="AB212" t="str">
            <v/>
          </cell>
          <cell r="AC212" t="str">
            <v/>
          </cell>
          <cell r="AD212">
            <v>-5.1537142214225931</v>
          </cell>
          <cell r="AE212">
            <v>6</v>
          </cell>
          <cell r="AF212" t="str">
            <v/>
          </cell>
          <cell r="AG212" t="str">
            <v/>
          </cell>
          <cell r="AH212">
            <v>49.080300833142495</v>
          </cell>
          <cell r="AI212">
            <v>5</v>
          </cell>
          <cell r="AJ212" t="str">
            <v/>
          </cell>
          <cell r="AK212" t="str">
            <v/>
          </cell>
          <cell r="AL212">
            <v>13.73439319381453</v>
          </cell>
        </row>
        <row r="213">
          <cell r="B213" t="str">
            <v>6.2032</v>
          </cell>
          <cell r="C213">
            <v>50</v>
          </cell>
          <cell r="D213" t="str">
            <v/>
          </cell>
          <cell r="E213" t="str">
            <v/>
          </cell>
          <cell r="F213">
            <v>-46.058663567873126</v>
          </cell>
          <cell r="G213">
            <v>64</v>
          </cell>
          <cell r="H213" t="str">
            <v/>
          </cell>
          <cell r="I213" t="str">
            <v/>
          </cell>
          <cell r="J213">
            <v>114.88184914715369</v>
          </cell>
          <cell r="K213">
            <v>37</v>
          </cell>
          <cell r="L213" t="str">
            <v/>
          </cell>
          <cell r="M213" t="str">
            <v/>
          </cell>
          <cell r="N213">
            <v>2.2854955065983122</v>
          </cell>
          <cell r="O213">
            <v>34</v>
          </cell>
          <cell r="P213" t="str">
            <v/>
          </cell>
          <cell r="Q213" t="str">
            <v/>
          </cell>
          <cell r="R213">
            <v>113.67906642948826</v>
          </cell>
          <cell r="S213">
            <v>4</v>
          </cell>
          <cell r="T213" t="str">
            <v/>
          </cell>
          <cell r="U213" t="str">
            <v/>
          </cell>
          <cell r="V213">
            <v>-26.608219356535734</v>
          </cell>
          <cell r="W213">
            <v>12</v>
          </cell>
          <cell r="X213" t="str">
            <v/>
          </cell>
          <cell r="Y213" t="str">
            <v/>
          </cell>
          <cell r="Z213">
            <v>281.51735107207941</v>
          </cell>
          <cell r="AA213">
            <v>4</v>
          </cell>
          <cell r="AB213" t="str">
            <v/>
          </cell>
          <cell r="AC213" t="str">
            <v/>
          </cell>
          <cell r="AD213">
            <v>-5.0786780084415879</v>
          </cell>
          <cell r="AE213">
            <v>6</v>
          </cell>
          <cell r="AF213" t="str">
            <v/>
          </cell>
          <cell r="AG213" t="str">
            <v/>
          </cell>
          <cell r="AH213">
            <v>49.245154843282954</v>
          </cell>
          <cell r="AI213">
            <v>5</v>
          </cell>
          <cell r="AJ213" t="str">
            <v/>
          </cell>
          <cell r="AK213" t="str">
            <v/>
          </cell>
          <cell r="AL213">
            <v>13.948975659260091</v>
          </cell>
        </row>
        <row r="214">
          <cell r="B214" t="str">
            <v>7.2032</v>
          </cell>
          <cell r="C214">
            <v>50</v>
          </cell>
          <cell r="D214" t="str">
            <v/>
          </cell>
          <cell r="E214" t="str">
            <v/>
          </cell>
          <cell r="F214">
            <v>-46.014781563549839</v>
          </cell>
          <cell r="G214">
            <v>64</v>
          </cell>
          <cell r="H214" t="str">
            <v/>
          </cell>
          <cell r="I214" t="str">
            <v/>
          </cell>
          <cell r="J214">
            <v>115.08416675850995</v>
          </cell>
          <cell r="K214">
            <v>37</v>
          </cell>
          <cell r="L214" t="str">
            <v/>
          </cell>
          <cell r="M214" t="str">
            <v/>
          </cell>
          <cell r="N214">
            <v>1.9065868197847695</v>
          </cell>
          <cell r="O214">
            <v>35</v>
          </cell>
          <cell r="P214">
            <v>214</v>
          </cell>
          <cell r="Q214">
            <v>113.69968759398557</v>
          </cell>
          <cell r="R214">
            <v>113.69968759398557</v>
          </cell>
          <cell r="S214">
            <v>4</v>
          </cell>
          <cell r="T214" t="str">
            <v/>
          </cell>
          <cell r="U214" t="str">
            <v/>
          </cell>
          <cell r="V214">
            <v>-26.636545929407138</v>
          </cell>
          <cell r="W214">
            <v>12</v>
          </cell>
          <cell r="X214" t="str">
            <v/>
          </cell>
          <cell r="Y214" t="str">
            <v/>
          </cell>
          <cell r="Z214">
            <v>281.67116287392696</v>
          </cell>
          <cell r="AA214">
            <v>4</v>
          </cell>
          <cell r="AB214" t="str">
            <v/>
          </cell>
          <cell r="AC214" t="str">
            <v/>
          </cell>
          <cell r="AD214">
            <v>-5.0036417954605827</v>
          </cell>
          <cell r="AE214">
            <v>6</v>
          </cell>
          <cell r="AF214" t="str">
            <v/>
          </cell>
          <cell r="AG214" t="str">
            <v/>
          </cell>
          <cell r="AH214">
            <v>49.410008853423413</v>
          </cell>
          <cell r="AI214">
            <v>5</v>
          </cell>
          <cell r="AJ214" t="str">
            <v/>
          </cell>
          <cell r="AK214" t="str">
            <v/>
          </cell>
          <cell r="AL214">
            <v>14.163558124705652</v>
          </cell>
        </row>
        <row r="215">
          <cell r="B215" t="str">
            <v>8.2032</v>
          </cell>
          <cell r="C215">
            <v>50</v>
          </cell>
          <cell r="D215" t="str">
            <v/>
          </cell>
          <cell r="E215" t="str">
            <v/>
          </cell>
          <cell r="F215">
            <v>-45.970899559226552</v>
          </cell>
          <cell r="G215">
            <v>64</v>
          </cell>
          <cell r="H215" t="str">
            <v/>
          </cell>
          <cell r="I215" t="str">
            <v/>
          </cell>
          <cell r="J215">
            <v>115.28648436986622</v>
          </cell>
          <cell r="K215">
            <v>37</v>
          </cell>
          <cell r="L215" t="str">
            <v/>
          </cell>
          <cell r="M215" t="str">
            <v/>
          </cell>
          <cell r="N215">
            <v>1.5276781329712268</v>
          </cell>
          <cell r="O215">
            <v>35</v>
          </cell>
          <cell r="P215" t="str">
            <v/>
          </cell>
          <cell r="Q215" t="str">
            <v/>
          </cell>
          <cell r="R215">
            <v>114.19670437658601</v>
          </cell>
          <cell r="S215">
            <v>4</v>
          </cell>
          <cell r="T215" t="str">
            <v/>
          </cell>
          <cell r="U215" t="str">
            <v/>
          </cell>
          <cell r="V215">
            <v>-26.664872502278541</v>
          </cell>
          <cell r="W215">
            <v>12</v>
          </cell>
          <cell r="X215" t="str">
            <v/>
          </cell>
          <cell r="Y215" t="str">
            <v/>
          </cell>
          <cell r="Z215">
            <v>281.82497467577451</v>
          </cell>
          <cell r="AA215">
            <v>4</v>
          </cell>
          <cell r="AB215" t="str">
            <v/>
          </cell>
          <cell r="AC215" t="str">
            <v/>
          </cell>
          <cell r="AD215">
            <v>-4.9286055824795776</v>
          </cell>
          <cell r="AE215">
            <v>6</v>
          </cell>
          <cell r="AF215" t="str">
            <v/>
          </cell>
          <cell r="AG215" t="str">
            <v/>
          </cell>
          <cell r="AH215">
            <v>49.574862863563872</v>
          </cell>
          <cell r="AI215">
            <v>5</v>
          </cell>
          <cell r="AJ215" t="str">
            <v/>
          </cell>
          <cell r="AK215" t="str">
            <v/>
          </cell>
          <cell r="AL215">
            <v>14.378140590151213</v>
          </cell>
        </row>
        <row r="216">
          <cell r="B216" t="str">
            <v>9.2032</v>
          </cell>
          <cell r="C216">
            <v>50</v>
          </cell>
          <cell r="D216" t="str">
            <v/>
          </cell>
          <cell r="E216" t="str">
            <v/>
          </cell>
          <cell r="F216">
            <v>-45.927017554903266</v>
          </cell>
          <cell r="G216">
            <v>64</v>
          </cell>
          <cell r="H216" t="str">
            <v/>
          </cell>
          <cell r="I216" t="str">
            <v/>
          </cell>
          <cell r="J216">
            <v>115.48880198122248</v>
          </cell>
          <cell r="K216">
            <v>37</v>
          </cell>
          <cell r="L216" t="str">
            <v/>
          </cell>
          <cell r="M216" t="str">
            <v/>
          </cell>
          <cell r="N216">
            <v>1.1487694461576841</v>
          </cell>
          <cell r="O216">
            <v>35</v>
          </cell>
          <cell r="P216" t="str">
            <v/>
          </cell>
          <cell r="Q216" t="str">
            <v/>
          </cell>
          <cell r="R216">
            <v>114.69372115918645</v>
          </cell>
          <cell r="S216">
            <v>4</v>
          </cell>
          <cell r="T216" t="str">
            <v/>
          </cell>
          <cell r="U216" t="str">
            <v/>
          </cell>
          <cell r="V216">
            <v>-26.693199075149945</v>
          </cell>
          <cell r="W216">
            <v>12</v>
          </cell>
          <cell r="X216" t="str">
            <v/>
          </cell>
          <cell r="Y216" t="str">
            <v/>
          </cell>
          <cell r="Z216">
            <v>281.97878647762207</v>
          </cell>
          <cell r="AA216">
            <v>4</v>
          </cell>
          <cell r="AB216" t="str">
            <v/>
          </cell>
          <cell r="AC216" t="str">
            <v/>
          </cell>
          <cell r="AD216">
            <v>-4.8535693694985724</v>
          </cell>
          <cell r="AE216">
            <v>6</v>
          </cell>
          <cell r="AF216" t="str">
            <v/>
          </cell>
          <cell r="AG216" t="str">
            <v/>
          </cell>
          <cell r="AH216">
            <v>49.739716873704332</v>
          </cell>
          <cell r="AI216">
            <v>5</v>
          </cell>
          <cell r="AJ216" t="str">
            <v/>
          </cell>
          <cell r="AK216" t="str">
            <v/>
          </cell>
          <cell r="AL216">
            <v>14.592723055596775</v>
          </cell>
        </row>
        <row r="217">
          <cell r="B217" t="str">
            <v>10.2032</v>
          </cell>
          <cell r="C217">
            <v>50</v>
          </cell>
          <cell r="D217" t="str">
            <v/>
          </cell>
          <cell r="E217" t="str">
            <v/>
          </cell>
          <cell r="F217">
            <v>-45.883135550579979</v>
          </cell>
          <cell r="G217">
            <v>64</v>
          </cell>
          <cell r="H217" t="str">
            <v/>
          </cell>
          <cell r="I217" t="str">
            <v/>
          </cell>
          <cell r="J217">
            <v>115.69111959257874</v>
          </cell>
          <cell r="K217">
            <v>38</v>
          </cell>
          <cell r="L217">
            <v>217</v>
          </cell>
          <cell r="M217">
            <v>0.76986075934414311</v>
          </cell>
          <cell r="N217">
            <v>0.76986075934414311</v>
          </cell>
          <cell r="O217">
            <v>35</v>
          </cell>
          <cell r="P217" t="str">
            <v/>
          </cell>
          <cell r="Q217" t="str">
            <v/>
          </cell>
          <cell r="R217">
            <v>115.19073794178689</v>
          </cell>
          <cell r="S217">
            <v>4</v>
          </cell>
          <cell r="T217" t="str">
            <v/>
          </cell>
          <cell r="U217" t="str">
            <v/>
          </cell>
          <cell r="V217">
            <v>-26.721525648021348</v>
          </cell>
          <cell r="W217">
            <v>12</v>
          </cell>
          <cell r="X217" t="str">
            <v/>
          </cell>
          <cell r="Y217" t="str">
            <v/>
          </cell>
          <cell r="Z217">
            <v>282.13259827946962</v>
          </cell>
          <cell r="AA217">
            <v>4</v>
          </cell>
          <cell r="AB217" t="str">
            <v/>
          </cell>
          <cell r="AC217" t="str">
            <v/>
          </cell>
          <cell r="AD217">
            <v>-4.7785331565175673</v>
          </cell>
          <cell r="AE217">
            <v>6</v>
          </cell>
          <cell r="AF217" t="str">
            <v/>
          </cell>
          <cell r="AG217" t="str">
            <v/>
          </cell>
          <cell r="AH217">
            <v>49.904570883844791</v>
          </cell>
          <cell r="AI217">
            <v>5</v>
          </cell>
          <cell r="AJ217" t="str">
            <v/>
          </cell>
          <cell r="AK217" t="str">
            <v/>
          </cell>
          <cell r="AL217">
            <v>14.807305521042336</v>
          </cell>
        </row>
        <row r="218">
          <cell r="B218" t="str">
            <v>11.2032</v>
          </cell>
          <cell r="C218">
            <v>50</v>
          </cell>
          <cell r="D218" t="str">
            <v/>
          </cell>
          <cell r="E218" t="str">
            <v/>
          </cell>
          <cell r="F218">
            <v>-45.839253546256693</v>
          </cell>
          <cell r="G218">
            <v>64</v>
          </cell>
          <cell r="H218" t="str">
            <v/>
          </cell>
          <cell r="I218" t="str">
            <v/>
          </cell>
          <cell r="J218">
            <v>115.89343720393501</v>
          </cell>
          <cell r="K218">
            <v>38</v>
          </cell>
          <cell r="L218" t="str">
            <v/>
          </cell>
          <cell r="M218" t="str">
            <v/>
          </cell>
          <cell r="N218">
            <v>1.0492350056638899</v>
          </cell>
          <cell r="O218">
            <v>35</v>
          </cell>
          <cell r="P218" t="str">
            <v/>
          </cell>
          <cell r="Q218" t="str">
            <v/>
          </cell>
          <cell r="R218">
            <v>115.68775472438733</v>
          </cell>
          <cell r="S218">
            <v>4</v>
          </cell>
          <cell r="T218" t="str">
            <v/>
          </cell>
          <cell r="U218" t="str">
            <v/>
          </cell>
          <cell r="V218">
            <v>-26.749852220892752</v>
          </cell>
          <cell r="W218">
            <v>12</v>
          </cell>
          <cell r="X218" t="str">
            <v/>
          </cell>
          <cell r="Y218" t="str">
            <v/>
          </cell>
          <cell r="Z218">
            <v>282.28641008131717</v>
          </cell>
          <cell r="AA218">
            <v>4</v>
          </cell>
          <cell r="AB218" t="str">
            <v/>
          </cell>
          <cell r="AC218" t="str">
            <v/>
          </cell>
          <cell r="AD218">
            <v>-4.7034969435365621</v>
          </cell>
          <cell r="AE218">
            <v>6</v>
          </cell>
          <cell r="AF218" t="str">
            <v/>
          </cell>
          <cell r="AG218" t="str">
            <v/>
          </cell>
          <cell r="AH218">
            <v>50.06942489398525</v>
          </cell>
          <cell r="AI218">
            <v>5</v>
          </cell>
          <cell r="AJ218" t="str">
            <v/>
          </cell>
          <cell r="AK218" t="str">
            <v/>
          </cell>
          <cell r="AL218">
            <v>15.021887986487897</v>
          </cell>
        </row>
        <row r="219">
          <cell r="B219" t="str">
            <v>12.2032</v>
          </cell>
          <cell r="C219">
            <v>50</v>
          </cell>
          <cell r="D219" t="str">
            <v/>
          </cell>
          <cell r="E219" t="str">
            <v/>
          </cell>
          <cell r="F219">
            <v>-45.795371541933406</v>
          </cell>
          <cell r="G219">
            <v>64</v>
          </cell>
          <cell r="H219" t="str">
            <v/>
          </cell>
          <cell r="I219" t="str">
            <v/>
          </cell>
          <cell r="J219">
            <v>116.09575481529127</v>
          </cell>
          <cell r="K219">
            <v>38</v>
          </cell>
          <cell r="L219" t="str">
            <v/>
          </cell>
          <cell r="M219" t="str">
            <v/>
          </cell>
          <cell r="N219">
            <v>1.3286092519836368</v>
          </cell>
          <cell r="O219">
            <v>35</v>
          </cell>
          <cell r="P219" t="str">
            <v/>
          </cell>
          <cell r="Q219" t="str">
            <v/>
          </cell>
          <cell r="R219">
            <v>116.18477150698777</v>
          </cell>
          <cell r="S219">
            <v>4</v>
          </cell>
          <cell r="T219" t="str">
            <v/>
          </cell>
          <cell r="U219" t="str">
            <v/>
          </cell>
          <cell r="V219">
            <v>-26.778178793764155</v>
          </cell>
          <cell r="W219">
            <v>12</v>
          </cell>
          <cell r="X219" t="str">
            <v/>
          </cell>
          <cell r="Y219" t="str">
            <v/>
          </cell>
          <cell r="Z219">
            <v>282.44022188316472</v>
          </cell>
          <cell r="AA219">
            <v>4</v>
          </cell>
          <cell r="AB219" t="str">
            <v/>
          </cell>
          <cell r="AC219" t="str">
            <v/>
          </cell>
          <cell r="AD219">
            <v>-4.628460730555557</v>
          </cell>
          <cell r="AE219">
            <v>6</v>
          </cell>
          <cell r="AF219" t="str">
            <v/>
          </cell>
          <cell r="AG219" t="str">
            <v/>
          </cell>
          <cell r="AH219">
            <v>50.234278904125709</v>
          </cell>
          <cell r="AI219">
            <v>5</v>
          </cell>
          <cell r="AJ219" t="str">
            <v/>
          </cell>
          <cell r="AK219" t="str">
            <v/>
          </cell>
          <cell r="AL219">
            <v>15.236470451933458</v>
          </cell>
        </row>
        <row r="220">
          <cell r="B220" t="str">
            <v>1.2033</v>
          </cell>
          <cell r="C220">
            <v>50</v>
          </cell>
          <cell r="D220" t="str">
            <v/>
          </cell>
          <cell r="E220" t="str">
            <v/>
          </cell>
          <cell r="F220">
            <v>-45.751489537610119</v>
          </cell>
          <cell r="G220">
            <v>64</v>
          </cell>
          <cell r="H220" t="str">
            <v/>
          </cell>
          <cell r="I220" t="str">
            <v/>
          </cell>
          <cell r="J220">
            <v>116.29807242664754</v>
          </cell>
          <cell r="K220">
            <v>38</v>
          </cell>
          <cell r="L220" t="str">
            <v/>
          </cell>
          <cell r="M220" t="str">
            <v/>
          </cell>
          <cell r="N220">
            <v>1.6079834983033836</v>
          </cell>
          <cell r="O220">
            <v>35</v>
          </cell>
          <cell r="P220" t="str">
            <v/>
          </cell>
          <cell r="Q220" t="str">
            <v/>
          </cell>
          <cell r="R220">
            <v>116.68178828958821</v>
          </cell>
          <cell r="S220">
            <v>5</v>
          </cell>
          <cell r="T220">
            <v>220</v>
          </cell>
          <cell r="U220">
            <v>-26.806505366635449</v>
          </cell>
          <cell r="V220">
            <v>-26.806505366635449</v>
          </cell>
          <cell r="W220">
            <v>12</v>
          </cell>
          <cell r="X220" t="str">
            <v/>
          </cell>
          <cell r="Y220" t="str">
            <v/>
          </cell>
          <cell r="Z220">
            <v>282.59403368501228</v>
          </cell>
          <cell r="AA220">
            <v>4</v>
          </cell>
          <cell r="AB220" t="str">
            <v/>
          </cell>
          <cell r="AC220" t="str">
            <v/>
          </cell>
          <cell r="AD220">
            <v>-4.5534245175745518</v>
          </cell>
          <cell r="AE220">
            <v>6</v>
          </cell>
          <cell r="AF220" t="str">
            <v/>
          </cell>
          <cell r="AG220" t="str">
            <v/>
          </cell>
          <cell r="AH220">
            <v>50.399132914266168</v>
          </cell>
          <cell r="AI220">
            <v>5</v>
          </cell>
          <cell r="AJ220" t="str">
            <v/>
          </cell>
          <cell r="AK220" t="str">
            <v/>
          </cell>
          <cell r="AL220">
            <v>15.45105291737902</v>
          </cell>
        </row>
        <row r="221">
          <cell r="B221" t="str">
            <v>2.2033</v>
          </cell>
          <cell r="C221">
            <v>50</v>
          </cell>
          <cell r="D221" t="str">
            <v/>
          </cell>
          <cell r="E221" t="str">
            <v/>
          </cell>
          <cell r="F221">
            <v>-45.707607533286833</v>
          </cell>
          <cell r="G221">
            <v>65</v>
          </cell>
          <cell r="H221">
            <v>221</v>
          </cell>
          <cell r="I221">
            <v>116.50039003800383</v>
          </cell>
          <cell r="J221">
            <v>116.50039003800383</v>
          </cell>
          <cell r="K221">
            <v>38</v>
          </cell>
          <cell r="L221" t="str">
            <v/>
          </cell>
          <cell r="M221" t="str">
            <v/>
          </cell>
          <cell r="N221">
            <v>1.8873577446231304</v>
          </cell>
          <cell r="O221">
            <v>35</v>
          </cell>
          <cell r="P221" t="str">
            <v/>
          </cell>
          <cell r="Q221" t="str">
            <v/>
          </cell>
          <cell r="R221">
            <v>117.17880507218865</v>
          </cell>
          <cell r="S221">
            <v>5</v>
          </cell>
          <cell r="T221" t="str">
            <v/>
          </cell>
          <cell r="U221" t="str">
            <v/>
          </cell>
          <cell r="V221">
            <v>-26.707785512570986</v>
          </cell>
          <cell r="W221">
            <v>12</v>
          </cell>
          <cell r="X221" t="str">
            <v/>
          </cell>
          <cell r="Y221" t="str">
            <v/>
          </cell>
          <cell r="Z221">
            <v>282.74784548685983</v>
          </cell>
          <cell r="AA221">
            <v>4</v>
          </cell>
          <cell r="AB221" t="str">
            <v/>
          </cell>
          <cell r="AC221" t="str">
            <v/>
          </cell>
          <cell r="AD221">
            <v>-4.4783883045935466</v>
          </cell>
          <cell r="AE221">
            <v>6</v>
          </cell>
          <cell r="AF221" t="str">
            <v/>
          </cell>
          <cell r="AG221" t="str">
            <v/>
          </cell>
          <cell r="AH221">
            <v>50.563986924406628</v>
          </cell>
          <cell r="AI221">
            <v>5</v>
          </cell>
          <cell r="AJ221" t="str">
            <v/>
          </cell>
          <cell r="AK221" t="str">
            <v/>
          </cell>
          <cell r="AL221">
            <v>15.665635382824581</v>
          </cell>
        </row>
        <row r="222">
          <cell r="B222" t="str">
            <v>3.2033</v>
          </cell>
          <cell r="C222">
            <v>50</v>
          </cell>
          <cell r="D222" t="str">
            <v/>
          </cell>
          <cell r="E222" t="str">
            <v/>
          </cell>
          <cell r="F222">
            <v>-45.663725528963546</v>
          </cell>
          <cell r="G222">
            <v>65</v>
          </cell>
          <cell r="H222" t="str">
            <v/>
          </cell>
          <cell r="I222" t="str">
            <v/>
          </cell>
          <cell r="J222">
            <v>116.78281829798225</v>
          </cell>
          <cell r="K222">
            <v>38</v>
          </cell>
          <cell r="L222" t="str">
            <v/>
          </cell>
          <cell r="M222" t="str">
            <v/>
          </cell>
          <cell r="N222">
            <v>2.1667319909428775</v>
          </cell>
          <cell r="O222">
            <v>35</v>
          </cell>
          <cell r="P222" t="str">
            <v/>
          </cell>
          <cell r="Q222" t="str">
            <v/>
          </cell>
          <cell r="R222">
            <v>117.67582185478909</v>
          </cell>
          <cell r="S222">
            <v>5</v>
          </cell>
          <cell r="T222" t="str">
            <v/>
          </cell>
          <cell r="U222" t="str">
            <v/>
          </cell>
          <cell r="V222">
            <v>-26.609065658506523</v>
          </cell>
          <cell r="W222">
            <v>12</v>
          </cell>
          <cell r="X222" t="str">
            <v/>
          </cell>
          <cell r="Y222" t="str">
            <v/>
          </cell>
          <cell r="Z222">
            <v>282.90165728870738</v>
          </cell>
          <cell r="AA222">
            <v>4</v>
          </cell>
          <cell r="AB222" t="str">
            <v/>
          </cell>
          <cell r="AC222" t="str">
            <v/>
          </cell>
          <cell r="AD222">
            <v>-4.4033520916125415</v>
          </cell>
          <cell r="AE222">
            <v>6</v>
          </cell>
          <cell r="AF222" t="str">
            <v/>
          </cell>
          <cell r="AG222" t="str">
            <v/>
          </cell>
          <cell r="AH222">
            <v>50.728840934547087</v>
          </cell>
          <cell r="AI222">
            <v>5</v>
          </cell>
          <cell r="AJ222" t="str">
            <v/>
          </cell>
          <cell r="AK222" t="str">
            <v/>
          </cell>
          <cell r="AL222">
            <v>15.880217848270142</v>
          </cell>
        </row>
        <row r="223">
          <cell r="B223" t="str">
            <v>4.2033</v>
          </cell>
          <cell r="C223">
            <v>50</v>
          </cell>
          <cell r="D223" t="str">
            <v/>
          </cell>
          <cell r="E223" t="str">
            <v/>
          </cell>
          <cell r="F223">
            <v>-45.61984352464026</v>
          </cell>
          <cell r="G223">
            <v>65</v>
          </cell>
          <cell r="H223" t="str">
            <v/>
          </cell>
          <cell r="I223" t="str">
            <v/>
          </cell>
          <cell r="J223">
            <v>117.06524655796066</v>
          </cell>
          <cell r="K223">
            <v>38</v>
          </cell>
          <cell r="L223" t="str">
            <v/>
          </cell>
          <cell r="M223" t="str">
            <v/>
          </cell>
          <cell r="N223">
            <v>2.4461062372626241</v>
          </cell>
          <cell r="O223">
            <v>35</v>
          </cell>
          <cell r="P223" t="str">
            <v/>
          </cell>
          <cell r="Q223" t="str">
            <v/>
          </cell>
          <cell r="R223">
            <v>118.17283863738953</v>
          </cell>
          <cell r="S223">
            <v>5</v>
          </cell>
          <cell r="T223" t="str">
            <v/>
          </cell>
          <cell r="U223" t="str">
            <v/>
          </cell>
          <cell r="V223">
            <v>-26.510345804442061</v>
          </cell>
          <cell r="W223">
            <v>12</v>
          </cell>
          <cell r="X223" t="str">
            <v/>
          </cell>
          <cell r="Y223" t="str">
            <v/>
          </cell>
          <cell r="Z223">
            <v>283.05546909055494</v>
          </cell>
          <cell r="AA223">
            <v>4</v>
          </cell>
          <cell r="AB223" t="str">
            <v/>
          </cell>
          <cell r="AC223" t="str">
            <v/>
          </cell>
          <cell r="AD223">
            <v>-4.3283158786315363</v>
          </cell>
          <cell r="AE223">
            <v>6</v>
          </cell>
          <cell r="AF223" t="str">
            <v/>
          </cell>
          <cell r="AG223" t="str">
            <v/>
          </cell>
          <cell r="AH223">
            <v>50.893694944687546</v>
          </cell>
          <cell r="AI223">
            <v>5</v>
          </cell>
          <cell r="AJ223" t="str">
            <v/>
          </cell>
          <cell r="AK223" t="str">
            <v/>
          </cell>
          <cell r="AL223">
            <v>16.094800313715702</v>
          </cell>
        </row>
        <row r="224">
          <cell r="B224" t="str">
            <v>5.2033</v>
          </cell>
          <cell r="C224">
            <v>50</v>
          </cell>
          <cell r="D224" t="str">
            <v/>
          </cell>
          <cell r="E224" t="str">
            <v/>
          </cell>
          <cell r="F224">
            <v>-45.575961520316973</v>
          </cell>
          <cell r="G224">
            <v>65</v>
          </cell>
          <cell r="H224" t="str">
            <v/>
          </cell>
          <cell r="I224" t="str">
            <v/>
          </cell>
          <cell r="J224">
            <v>117.34767481793908</v>
          </cell>
          <cell r="K224">
            <v>38</v>
          </cell>
          <cell r="L224" t="str">
            <v/>
          </cell>
          <cell r="M224" t="str">
            <v/>
          </cell>
          <cell r="N224">
            <v>2.7254804835823707</v>
          </cell>
          <cell r="O224">
            <v>35</v>
          </cell>
          <cell r="P224" t="str">
            <v/>
          </cell>
          <cell r="Q224" t="str">
            <v/>
          </cell>
          <cell r="R224">
            <v>118.66985541998997</v>
          </cell>
          <cell r="S224">
            <v>5</v>
          </cell>
          <cell r="T224" t="str">
            <v/>
          </cell>
          <cell r="U224" t="str">
            <v/>
          </cell>
          <cell r="V224">
            <v>-26.411625950377598</v>
          </cell>
          <cell r="W224">
            <v>12</v>
          </cell>
          <cell r="X224" t="str">
            <v/>
          </cell>
          <cell r="Y224" t="str">
            <v/>
          </cell>
          <cell r="Z224">
            <v>283.20928089240249</v>
          </cell>
          <cell r="AA224">
            <v>4</v>
          </cell>
          <cell r="AB224" t="str">
            <v/>
          </cell>
          <cell r="AC224" t="str">
            <v/>
          </cell>
          <cell r="AD224">
            <v>-4.2532796656505312</v>
          </cell>
          <cell r="AE224">
            <v>6</v>
          </cell>
          <cell r="AF224" t="str">
            <v/>
          </cell>
          <cell r="AG224" t="str">
            <v/>
          </cell>
          <cell r="AH224">
            <v>51.058548954828005</v>
          </cell>
          <cell r="AI224">
            <v>5</v>
          </cell>
          <cell r="AJ224" t="str">
            <v/>
          </cell>
          <cell r="AK224" t="str">
            <v/>
          </cell>
          <cell r="AL224">
            <v>16.309382779161261</v>
          </cell>
        </row>
        <row r="225">
          <cell r="B225" t="str">
            <v>6.2033</v>
          </cell>
          <cell r="C225">
            <v>50</v>
          </cell>
          <cell r="D225" t="str">
            <v/>
          </cell>
          <cell r="E225" t="str">
            <v/>
          </cell>
          <cell r="F225">
            <v>-45.532079515993686</v>
          </cell>
          <cell r="G225">
            <v>65</v>
          </cell>
          <cell r="H225" t="str">
            <v/>
          </cell>
          <cell r="I225" t="str">
            <v/>
          </cell>
          <cell r="J225">
            <v>117.6301030779175</v>
          </cell>
          <cell r="K225">
            <v>38</v>
          </cell>
          <cell r="L225" t="str">
            <v/>
          </cell>
          <cell r="M225" t="str">
            <v/>
          </cell>
          <cell r="N225">
            <v>3.0048547299021173</v>
          </cell>
          <cell r="O225">
            <v>35</v>
          </cell>
          <cell r="P225" t="str">
            <v/>
          </cell>
          <cell r="Q225" t="str">
            <v/>
          </cell>
          <cell r="R225">
            <v>119.16687220259041</v>
          </cell>
          <cell r="S225">
            <v>5</v>
          </cell>
          <cell r="T225" t="str">
            <v/>
          </cell>
          <cell r="U225" t="str">
            <v/>
          </cell>
          <cell r="V225">
            <v>-26.312906096313135</v>
          </cell>
          <cell r="W225">
            <v>12</v>
          </cell>
          <cell r="X225" t="str">
            <v/>
          </cell>
          <cell r="Y225" t="str">
            <v/>
          </cell>
          <cell r="Z225">
            <v>283.36309269425004</v>
          </cell>
          <cell r="AA225">
            <v>4</v>
          </cell>
          <cell r="AB225" t="str">
            <v/>
          </cell>
          <cell r="AC225" t="str">
            <v/>
          </cell>
          <cell r="AD225">
            <v>-4.178243452669526</v>
          </cell>
          <cell r="AE225">
            <v>6</v>
          </cell>
          <cell r="AF225" t="str">
            <v/>
          </cell>
          <cell r="AG225" t="str">
            <v/>
          </cell>
          <cell r="AH225">
            <v>51.223402964968464</v>
          </cell>
          <cell r="AI225">
            <v>5</v>
          </cell>
          <cell r="AJ225" t="str">
            <v/>
          </cell>
          <cell r="AK225" t="str">
            <v/>
          </cell>
          <cell r="AL225">
            <v>16.523965244606821</v>
          </cell>
        </row>
        <row r="226">
          <cell r="B226" t="str">
            <v>7.2033</v>
          </cell>
          <cell r="C226">
            <v>50</v>
          </cell>
          <cell r="D226" t="str">
            <v/>
          </cell>
          <cell r="E226" t="str">
            <v/>
          </cell>
          <cell r="F226">
            <v>-45.4881975116704</v>
          </cell>
          <cell r="G226">
            <v>65</v>
          </cell>
          <cell r="H226" t="str">
            <v/>
          </cell>
          <cell r="I226" t="str">
            <v/>
          </cell>
          <cell r="J226">
            <v>117.91253133789591</v>
          </cell>
          <cell r="K226">
            <v>38</v>
          </cell>
          <cell r="L226" t="str">
            <v/>
          </cell>
          <cell r="M226" t="str">
            <v/>
          </cell>
          <cell r="N226">
            <v>3.2842289762218639</v>
          </cell>
          <cell r="O226">
            <v>35</v>
          </cell>
          <cell r="P226" t="str">
            <v/>
          </cell>
          <cell r="Q226" t="str">
            <v/>
          </cell>
          <cell r="R226">
            <v>119.66388898519085</v>
          </cell>
          <cell r="S226">
            <v>5</v>
          </cell>
          <cell r="T226" t="str">
            <v/>
          </cell>
          <cell r="U226" t="str">
            <v/>
          </cell>
          <cell r="V226">
            <v>-26.214186242248672</v>
          </cell>
          <cell r="W226">
            <v>12</v>
          </cell>
          <cell r="X226" t="str">
            <v/>
          </cell>
          <cell r="Y226" t="str">
            <v/>
          </cell>
          <cell r="Z226">
            <v>283.5169044960976</v>
          </cell>
          <cell r="AA226">
            <v>4</v>
          </cell>
          <cell r="AB226" t="str">
            <v/>
          </cell>
          <cell r="AC226" t="str">
            <v/>
          </cell>
          <cell r="AD226">
            <v>-4.1032072396885209</v>
          </cell>
          <cell r="AE226">
            <v>6</v>
          </cell>
          <cell r="AF226" t="str">
            <v/>
          </cell>
          <cell r="AG226" t="str">
            <v/>
          </cell>
          <cell r="AH226">
            <v>51.388256975108924</v>
          </cell>
          <cell r="AI226">
            <v>5</v>
          </cell>
          <cell r="AJ226" t="str">
            <v/>
          </cell>
          <cell r="AK226" t="str">
            <v/>
          </cell>
          <cell r="AL226">
            <v>16.73854771005238</v>
          </cell>
        </row>
        <row r="227">
          <cell r="B227" t="str">
            <v>8.2033</v>
          </cell>
          <cell r="C227">
            <v>50</v>
          </cell>
          <cell r="D227" t="str">
            <v/>
          </cell>
          <cell r="E227" t="str">
            <v/>
          </cell>
          <cell r="F227">
            <v>-45.444315507347113</v>
          </cell>
          <cell r="G227">
            <v>65</v>
          </cell>
          <cell r="H227" t="str">
            <v/>
          </cell>
          <cell r="I227" t="str">
            <v/>
          </cell>
          <cell r="J227">
            <v>118.19495959787433</v>
          </cell>
          <cell r="K227">
            <v>38</v>
          </cell>
          <cell r="L227" t="str">
            <v/>
          </cell>
          <cell r="M227" t="str">
            <v/>
          </cell>
          <cell r="N227">
            <v>3.5636032225416105</v>
          </cell>
          <cell r="O227">
            <v>35</v>
          </cell>
          <cell r="P227" t="str">
            <v/>
          </cell>
          <cell r="Q227" t="str">
            <v/>
          </cell>
          <cell r="R227">
            <v>120.16090576779129</v>
          </cell>
          <cell r="S227">
            <v>5</v>
          </cell>
          <cell r="T227" t="str">
            <v/>
          </cell>
          <cell r="U227" t="str">
            <v/>
          </cell>
          <cell r="V227">
            <v>-26.11546638818421</v>
          </cell>
          <cell r="W227">
            <v>12</v>
          </cell>
          <cell r="X227" t="str">
            <v/>
          </cell>
          <cell r="Y227" t="str">
            <v/>
          </cell>
          <cell r="Z227">
            <v>283.67071629794515</v>
          </cell>
          <cell r="AA227">
            <v>4</v>
          </cell>
          <cell r="AB227" t="str">
            <v/>
          </cell>
          <cell r="AC227" t="str">
            <v/>
          </cell>
          <cell r="AD227">
            <v>-4.0281710267075157</v>
          </cell>
          <cell r="AE227">
            <v>6</v>
          </cell>
          <cell r="AF227" t="str">
            <v/>
          </cell>
          <cell r="AG227" t="str">
            <v/>
          </cell>
          <cell r="AH227">
            <v>51.553110985249383</v>
          </cell>
          <cell r="AI227">
            <v>5</v>
          </cell>
          <cell r="AJ227" t="str">
            <v/>
          </cell>
          <cell r="AK227" t="str">
            <v/>
          </cell>
          <cell r="AL227">
            <v>16.95313017549794</v>
          </cell>
        </row>
        <row r="228">
          <cell r="B228" t="str">
            <v>9.2033</v>
          </cell>
          <cell r="C228">
            <v>50</v>
          </cell>
          <cell r="D228" t="str">
            <v/>
          </cell>
          <cell r="E228" t="str">
            <v/>
          </cell>
          <cell r="F228">
            <v>-45.400433503023827</v>
          </cell>
          <cell r="G228">
            <v>65</v>
          </cell>
          <cell r="H228" t="str">
            <v/>
          </cell>
          <cell r="I228" t="str">
            <v/>
          </cell>
          <cell r="J228">
            <v>118.47738785785275</v>
          </cell>
          <cell r="K228">
            <v>38</v>
          </cell>
          <cell r="L228" t="str">
            <v/>
          </cell>
          <cell r="M228" t="str">
            <v/>
          </cell>
          <cell r="N228">
            <v>3.8429774688613572</v>
          </cell>
          <cell r="O228">
            <v>35</v>
          </cell>
          <cell r="P228" t="str">
            <v/>
          </cell>
          <cell r="Q228" t="str">
            <v/>
          </cell>
          <cell r="R228">
            <v>120.65792255039173</v>
          </cell>
          <cell r="S228">
            <v>5</v>
          </cell>
          <cell r="T228" t="str">
            <v/>
          </cell>
          <cell r="U228" t="str">
            <v/>
          </cell>
          <cell r="V228">
            <v>-26.016746534119747</v>
          </cell>
          <cell r="W228">
            <v>12</v>
          </cell>
          <cell r="X228" t="str">
            <v/>
          </cell>
          <cell r="Y228" t="str">
            <v/>
          </cell>
          <cell r="Z228">
            <v>283.8245280997927</v>
          </cell>
          <cell r="AA228">
            <v>4</v>
          </cell>
          <cell r="AB228" t="str">
            <v/>
          </cell>
          <cell r="AC228" t="str">
            <v/>
          </cell>
          <cell r="AD228">
            <v>-3.9531348137265101</v>
          </cell>
          <cell r="AE228">
            <v>6</v>
          </cell>
          <cell r="AF228" t="str">
            <v/>
          </cell>
          <cell r="AG228" t="str">
            <v/>
          </cell>
          <cell r="AH228">
            <v>51.717964995389842</v>
          </cell>
          <cell r="AI228">
            <v>5</v>
          </cell>
          <cell r="AJ228" t="str">
            <v/>
          </cell>
          <cell r="AK228" t="str">
            <v/>
          </cell>
          <cell r="AL228">
            <v>17.167712640943499</v>
          </cell>
        </row>
        <row r="229">
          <cell r="B229" t="str">
            <v>10.2033</v>
          </cell>
          <cell r="C229">
            <v>50</v>
          </cell>
          <cell r="D229" t="str">
            <v/>
          </cell>
          <cell r="E229" t="str">
            <v/>
          </cell>
          <cell r="F229">
            <v>-45.35655149870054</v>
          </cell>
          <cell r="G229">
            <v>65</v>
          </cell>
          <cell r="H229" t="str">
            <v/>
          </cell>
          <cell r="I229" t="str">
            <v/>
          </cell>
          <cell r="J229">
            <v>118.75981611783116</v>
          </cell>
          <cell r="K229">
            <v>38</v>
          </cell>
          <cell r="L229" t="str">
            <v/>
          </cell>
          <cell r="M229" t="str">
            <v/>
          </cell>
          <cell r="N229">
            <v>4.1223517151811038</v>
          </cell>
          <cell r="O229">
            <v>35</v>
          </cell>
          <cell r="P229" t="str">
            <v/>
          </cell>
          <cell r="Q229" t="str">
            <v/>
          </cell>
          <cell r="R229">
            <v>121.15493933299217</v>
          </cell>
          <cell r="S229">
            <v>5</v>
          </cell>
          <cell r="T229" t="str">
            <v/>
          </cell>
          <cell r="U229" t="str">
            <v/>
          </cell>
          <cell r="V229">
            <v>-25.918026680055284</v>
          </cell>
          <cell r="W229">
            <v>12</v>
          </cell>
          <cell r="X229" t="str">
            <v/>
          </cell>
          <cell r="Y229" t="str">
            <v/>
          </cell>
          <cell r="Z229">
            <v>283.97833990164025</v>
          </cell>
          <cell r="AA229">
            <v>4</v>
          </cell>
          <cell r="AB229" t="str">
            <v/>
          </cell>
          <cell r="AC229" t="str">
            <v/>
          </cell>
          <cell r="AD229">
            <v>-3.8780986007455045</v>
          </cell>
          <cell r="AE229">
            <v>6</v>
          </cell>
          <cell r="AF229" t="str">
            <v/>
          </cell>
          <cell r="AG229" t="str">
            <v/>
          </cell>
          <cell r="AH229">
            <v>51.882819005530301</v>
          </cell>
          <cell r="AI229">
            <v>5</v>
          </cell>
          <cell r="AJ229" t="str">
            <v/>
          </cell>
          <cell r="AK229" t="str">
            <v/>
          </cell>
          <cell r="AL229">
            <v>17.382295106389059</v>
          </cell>
        </row>
        <row r="230">
          <cell r="B230" t="str">
            <v>11.2033</v>
          </cell>
          <cell r="C230">
            <v>50</v>
          </cell>
          <cell r="D230" t="str">
            <v/>
          </cell>
          <cell r="E230" t="str">
            <v/>
          </cell>
          <cell r="F230">
            <v>-45.312669494377253</v>
          </cell>
          <cell r="G230">
            <v>65</v>
          </cell>
          <cell r="H230" t="str">
            <v/>
          </cell>
          <cell r="I230" t="str">
            <v/>
          </cell>
          <cell r="J230">
            <v>119.04224437780958</v>
          </cell>
          <cell r="K230">
            <v>38</v>
          </cell>
          <cell r="L230" t="str">
            <v/>
          </cell>
          <cell r="M230" t="str">
            <v/>
          </cell>
          <cell r="N230">
            <v>4.4017259615008504</v>
          </cell>
          <cell r="O230">
            <v>35</v>
          </cell>
          <cell r="P230" t="str">
            <v/>
          </cell>
          <cell r="Q230" t="str">
            <v/>
          </cell>
          <cell r="R230">
            <v>121.65195611559261</v>
          </cell>
          <cell r="S230">
            <v>5</v>
          </cell>
          <cell r="T230" t="str">
            <v/>
          </cell>
          <cell r="U230" t="str">
            <v/>
          </cell>
          <cell r="V230">
            <v>-25.819306825990822</v>
          </cell>
          <cell r="W230">
            <v>12</v>
          </cell>
          <cell r="X230" t="str">
            <v/>
          </cell>
          <cell r="Y230" t="str">
            <v/>
          </cell>
          <cell r="Z230">
            <v>284.13215170348781</v>
          </cell>
          <cell r="AA230">
            <v>4</v>
          </cell>
          <cell r="AB230" t="str">
            <v/>
          </cell>
          <cell r="AC230" t="str">
            <v/>
          </cell>
          <cell r="AD230">
            <v>-3.8030623877644989</v>
          </cell>
          <cell r="AE230">
            <v>6</v>
          </cell>
          <cell r="AF230" t="str">
            <v/>
          </cell>
          <cell r="AG230" t="str">
            <v/>
          </cell>
          <cell r="AH230">
            <v>52.04767301567076</v>
          </cell>
          <cell r="AI230">
            <v>5</v>
          </cell>
          <cell r="AJ230" t="str">
            <v/>
          </cell>
          <cell r="AK230" t="str">
            <v/>
          </cell>
          <cell r="AL230">
            <v>17.596877571834618</v>
          </cell>
        </row>
        <row r="231">
          <cell r="B231" t="str">
            <v>12.2033</v>
          </cell>
          <cell r="C231">
            <v>50</v>
          </cell>
          <cell r="D231" t="str">
            <v/>
          </cell>
          <cell r="E231" t="str">
            <v/>
          </cell>
          <cell r="F231">
            <v>-45.268787490053967</v>
          </cell>
          <cell r="G231">
            <v>65</v>
          </cell>
          <cell r="H231" t="str">
            <v/>
          </cell>
          <cell r="I231" t="str">
            <v/>
          </cell>
          <cell r="J231">
            <v>119.324672637788</v>
          </cell>
          <cell r="K231">
            <v>38</v>
          </cell>
          <cell r="L231" t="str">
            <v/>
          </cell>
          <cell r="M231" t="str">
            <v/>
          </cell>
          <cell r="N231">
            <v>4.681100207820597</v>
          </cell>
          <cell r="O231">
            <v>35</v>
          </cell>
          <cell r="P231" t="str">
            <v/>
          </cell>
          <cell r="Q231" t="str">
            <v/>
          </cell>
          <cell r="R231">
            <v>122.14897289819305</v>
          </cell>
          <cell r="S231">
            <v>5</v>
          </cell>
          <cell r="T231" t="str">
            <v/>
          </cell>
          <cell r="U231" t="str">
            <v/>
          </cell>
          <cell r="V231">
            <v>-25.720586971926359</v>
          </cell>
          <cell r="W231">
            <v>12</v>
          </cell>
          <cell r="X231" t="str">
            <v/>
          </cell>
          <cell r="Y231" t="str">
            <v/>
          </cell>
          <cell r="Z231">
            <v>284.28596350533536</v>
          </cell>
          <cell r="AA231">
            <v>4</v>
          </cell>
          <cell r="AB231" t="str">
            <v/>
          </cell>
          <cell r="AC231" t="str">
            <v/>
          </cell>
          <cell r="AD231">
            <v>-3.7280261747834933</v>
          </cell>
          <cell r="AE231">
            <v>6</v>
          </cell>
          <cell r="AF231" t="str">
            <v/>
          </cell>
          <cell r="AG231" t="str">
            <v/>
          </cell>
          <cell r="AH231">
            <v>52.21252702581122</v>
          </cell>
          <cell r="AI231">
            <v>5</v>
          </cell>
          <cell r="AJ231" t="str">
            <v/>
          </cell>
          <cell r="AK231" t="str">
            <v/>
          </cell>
          <cell r="AL231">
            <v>17.811460037280177</v>
          </cell>
        </row>
        <row r="232">
          <cell r="B232" t="str">
            <v>1.2034</v>
          </cell>
          <cell r="C232">
            <v>50</v>
          </cell>
          <cell r="D232" t="str">
            <v/>
          </cell>
          <cell r="E232" t="str">
            <v/>
          </cell>
          <cell r="F232">
            <v>-45.22490548573068</v>
          </cell>
          <cell r="G232">
            <v>65</v>
          </cell>
          <cell r="H232" t="str">
            <v/>
          </cell>
          <cell r="I232" t="str">
            <v/>
          </cell>
          <cell r="J232">
            <v>119.60710089776641</v>
          </cell>
          <cell r="K232">
            <v>38</v>
          </cell>
          <cell r="L232" t="str">
            <v/>
          </cell>
          <cell r="M232" t="str">
            <v/>
          </cell>
          <cell r="N232">
            <v>4.9604744541403436</v>
          </cell>
          <cell r="O232">
            <v>35</v>
          </cell>
          <cell r="P232" t="str">
            <v/>
          </cell>
          <cell r="Q232" t="str">
            <v/>
          </cell>
          <cell r="R232">
            <v>122.64598968079349</v>
          </cell>
          <cell r="S232">
            <v>5</v>
          </cell>
          <cell r="T232" t="str">
            <v/>
          </cell>
          <cell r="U232" t="str">
            <v/>
          </cell>
          <cell r="V232">
            <v>-25.621867117861896</v>
          </cell>
          <cell r="W232">
            <v>12</v>
          </cell>
          <cell r="X232" t="str">
            <v/>
          </cell>
          <cell r="Y232" t="str">
            <v/>
          </cell>
          <cell r="Z232">
            <v>284.43977530718291</v>
          </cell>
          <cell r="AA232">
            <v>4</v>
          </cell>
          <cell r="AB232" t="str">
            <v/>
          </cell>
          <cell r="AC232" t="str">
            <v/>
          </cell>
          <cell r="AD232">
            <v>-3.6529899618024877</v>
          </cell>
          <cell r="AE232">
            <v>6</v>
          </cell>
          <cell r="AF232" t="str">
            <v/>
          </cell>
          <cell r="AG232" t="str">
            <v/>
          </cell>
          <cell r="AH232">
            <v>52.377381035951679</v>
          </cell>
          <cell r="AI232">
            <v>5</v>
          </cell>
          <cell r="AJ232" t="str">
            <v/>
          </cell>
          <cell r="AK232" t="str">
            <v/>
          </cell>
          <cell r="AL232">
            <v>18.026042502725737</v>
          </cell>
        </row>
        <row r="233">
          <cell r="B233" t="str">
            <v>2.2034</v>
          </cell>
          <cell r="C233">
            <v>50</v>
          </cell>
          <cell r="D233" t="str">
            <v/>
          </cell>
          <cell r="E233" t="str">
            <v/>
          </cell>
          <cell r="F233">
            <v>-45.181023481407394</v>
          </cell>
          <cell r="G233">
            <v>65</v>
          </cell>
          <cell r="H233" t="str">
            <v/>
          </cell>
          <cell r="I233" t="str">
            <v/>
          </cell>
          <cell r="J233">
            <v>119.88952915774483</v>
          </cell>
          <cell r="K233">
            <v>38</v>
          </cell>
          <cell r="L233" t="str">
            <v/>
          </cell>
          <cell r="M233" t="str">
            <v/>
          </cell>
          <cell r="N233">
            <v>5.2398487004600902</v>
          </cell>
          <cell r="O233">
            <v>35</v>
          </cell>
          <cell r="P233" t="str">
            <v/>
          </cell>
          <cell r="Q233" t="str">
            <v/>
          </cell>
          <cell r="R233">
            <v>123.14300646339393</v>
          </cell>
          <cell r="S233">
            <v>5</v>
          </cell>
          <cell r="T233" t="str">
            <v/>
          </cell>
          <cell r="U233" t="str">
            <v/>
          </cell>
          <cell r="V233">
            <v>-25.523147263797433</v>
          </cell>
          <cell r="W233">
            <v>12</v>
          </cell>
          <cell r="X233" t="str">
            <v/>
          </cell>
          <cell r="Y233" t="str">
            <v/>
          </cell>
          <cell r="Z233">
            <v>284.59358710903047</v>
          </cell>
          <cell r="AA233">
            <v>4</v>
          </cell>
          <cell r="AB233" t="str">
            <v/>
          </cell>
          <cell r="AC233" t="str">
            <v/>
          </cell>
          <cell r="AD233">
            <v>-3.5779537488214821</v>
          </cell>
          <cell r="AE233">
            <v>6</v>
          </cell>
          <cell r="AF233" t="str">
            <v/>
          </cell>
          <cell r="AG233" t="str">
            <v/>
          </cell>
          <cell r="AH233">
            <v>52.542235046092138</v>
          </cell>
          <cell r="AI233">
            <v>5</v>
          </cell>
          <cell r="AJ233" t="str">
            <v/>
          </cell>
          <cell r="AK233" t="str">
            <v/>
          </cell>
          <cell r="AL233">
            <v>18.240624968171296</v>
          </cell>
        </row>
        <row r="234">
          <cell r="B234" t="str">
            <v>3.2034</v>
          </cell>
          <cell r="C234">
            <v>50</v>
          </cell>
          <cell r="D234" t="str">
            <v/>
          </cell>
          <cell r="E234" t="str">
            <v/>
          </cell>
          <cell r="F234">
            <v>-45.137141477084107</v>
          </cell>
          <cell r="G234">
            <v>65</v>
          </cell>
          <cell r="H234" t="str">
            <v/>
          </cell>
          <cell r="I234" t="str">
            <v/>
          </cell>
          <cell r="J234">
            <v>120.17195741772325</v>
          </cell>
          <cell r="K234">
            <v>38</v>
          </cell>
          <cell r="L234" t="str">
            <v/>
          </cell>
          <cell r="M234" t="str">
            <v/>
          </cell>
          <cell r="N234">
            <v>5.5192229467798368</v>
          </cell>
          <cell r="O234">
            <v>35</v>
          </cell>
          <cell r="P234" t="str">
            <v/>
          </cell>
          <cell r="Q234" t="str">
            <v/>
          </cell>
          <cell r="R234">
            <v>123.64002324599437</v>
          </cell>
          <cell r="S234">
            <v>5</v>
          </cell>
          <cell r="T234" t="str">
            <v/>
          </cell>
          <cell r="U234" t="str">
            <v/>
          </cell>
          <cell r="V234">
            <v>-25.424427409732971</v>
          </cell>
          <cell r="W234">
            <v>12</v>
          </cell>
          <cell r="X234" t="str">
            <v/>
          </cell>
          <cell r="Y234" t="str">
            <v/>
          </cell>
          <cell r="Z234">
            <v>284.74739891087802</v>
          </cell>
          <cell r="AA234">
            <v>4</v>
          </cell>
          <cell r="AB234" t="str">
            <v/>
          </cell>
          <cell r="AC234" t="str">
            <v/>
          </cell>
          <cell r="AD234">
            <v>-3.5029175358404765</v>
          </cell>
          <cell r="AE234">
            <v>6</v>
          </cell>
          <cell r="AF234" t="str">
            <v/>
          </cell>
          <cell r="AG234" t="str">
            <v/>
          </cell>
          <cell r="AH234">
            <v>52.707089056232597</v>
          </cell>
          <cell r="AI234">
            <v>5</v>
          </cell>
          <cell r="AJ234" t="str">
            <v/>
          </cell>
          <cell r="AK234" t="str">
            <v/>
          </cell>
          <cell r="AL234">
            <v>18.455207433616856</v>
          </cell>
        </row>
        <row r="235">
          <cell r="B235" t="str">
            <v>4.2034</v>
          </cell>
          <cell r="C235">
            <v>50</v>
          </cell>
          <cell r="D235" t="str">
            <v/>
          </cell>
          <cell r="E235" t="str">
            <v/>
          </cell>
          <cell r="F235">
            <v>-45.09325947276082</v>
          </cell>
          <cell r="G235">
            <v>65</v>
          </cell>
          <cell r="H235" t="str">
            <v/>
          </cell>
          <cell r="I235" t="str">
            <v/>
          </cell>
          <cell r="J235">
            <v>120.45438567770167</v>
          </cell>
          <cell r="K235">
            <v>38</v>
          </cell>
          <cell r="L235" t="str">
            <v/>
          </cell>
          <cell r="M235" t="str">
            <v/>
          </cell>
          <cell r="N235">
            <v>5.7985971930995834</v>
          </cell>
          <cell r="O235">
            <v>35</v>
          </cell>
          <cell r="P235" t="str">
            <v/>
          </cell>
          <cell r="Q235" t="str">
            <v/>
          </cell>
          <cell r="R235">
            <v>124.13704002859481</v>
          </cell>
          <cell r="S235">
            <v>5</v>
          </cell>
          <cell r="T235" t="str">
            <v/>
          </cell>
          <cell r="U235" t="str">
            <v/>
          </cell>
          <cell r="V235">
            <v>-25.325707555668508</v>
          </cell>
          <cell r="W235">
            <v>12</v>
          </cell>
          <cell r="X235" t="str">
            <v/>
          </cell>
          <cell r="Y235" t="str">
            <v/>
          </cell>
          <cell r="Z235">
            <v>284.90121071272557</v>
          </cell>
          <cell r="AA235">
            <v>4</v>
          </cell>
          <cell r="AB235" t="str">
            <v/>
          </cell>
          <cell r="AC235" t="str">
            <v/>
          </cell>
          <cell r="AD235">
            <v>-3.4278813228594709</v>
          </cell>
          <cell r="AE235">
            <v>6</v>
          </cell>
          <cell r="AF235" t="str">
            <v/>
          </cell>
          <cell r="AG235" t="str">
            <v/>
          </cell>
          <cell r="AH235">
            <v>52.871943066373056</v>
          </cell>
          <cell r="AI235">
            <v>5</v>
          </cell>
          <cell r="AJ235" t="str">
            <v/>
          </cell>
          <cell r="AK235" t="str">
            <v/>
          </cell>
          <cell r="AL235">
            <v>18.669789899062415</v>
          </cell>
        </row>
        <row r="236">
          <cell r="B236" t="str">
            <v>5.2034</v>
          </cell>
          <cell r="C236">
            <v>50</v>
          </cell>
          <cell r="D236" t="str">
            <v/>
          </cell>
          <cell r="E236" t="str">
            <v/>
          </cell>
          <cell r="F236">
            <v>-45.049377468437534</v>
          </cell>
          <cell r="G236">
            <v>65</v>
          </cell>
          <cell r="H236" t="str">
            <v/>
          </cell>
          <cell r="I236" t="str">
            <v/>
          </cell>
          <cell r="J236">
            <v>120.73681393768008</v>
          </cell>
          <cell r="K236">
            <v>38</v>
          </cell>
          <cell r="L236" t="str">
            <v/>
          </cell>
          <cell r="M236" t="str">
            <v/>
          </cell>
          <cell r="N236">
            <v>6.07797143941933</v>
          </cell>
          <cell r="O236">
            <v>35</v>
          </cell>
          <cell r="P236" t="str">
            <v/>
          </cell>
          <cell r="Q236" t="str">
            <v/>
          </cell>
          <cell r="R236">
            <v>124.63405681119525</v>
          </cell>
          <cell r="S236">
            <v>5</v>
          </cell>
          <cell r="T236" t="str">
            <v/>
          </cell>
          <cell r="U236" t="str">
            <v/>
          </cell>
          <cell r="V236">
            <v>-25.226987701604045</v>
          </cell>
          <cell r="W236">
            <v>12</v>
          </cell>
          <cell r="X236" t="str">
            <v/>
          </cell>
          <cell r="Y236" t="str">
            <v/>
          </cell>
          <cell r="Z236">
            <v>285.05502251457312</v>
          </cell>
          <cell r="AA236">
            <v>5</v>
          </cell>
          <cell r="AB236">
            <v>236</v>
          </cell>
          <cell r="AC236">
            <v>-3.3528451098784773</v>
          </cell>
          <cell r="AD236">
            <v>-3.3528451098784773</v>
          </cell>
          <cell r="AE236">
            <v>6</v>
          </cell>
          <cell r="AF236" t="str">
            <v/>
          </cell>
          <cell r="AG236" t="str">
            <v/>
          </cell>
          <cell r="AH236">
            <v>53.036797076513515</v>
          </cell>
          <cell r="AI236">
            <v>5</v>
          </cell>
          <cell r="AJ236" t="str">
            <v/>
          </cell>
          <cell r="AK236" t="str">
            <v/>
          </cell>
          <cell r="AL236">
            <v>18.884372364507975</v>
          </cell>
        </row>
        <row r="237">
          <cell r="B237" t="str">
            <v>6.2034</v>
          </cell>
          <cell r="C237">
            <v>50</v>
          </cell>
          <cell r="D237" t="str">
            <v/>
          </cell>
          <cell r="E237" t="str">
            <v/>
          </cell>
          <cell r="F237">
            <v>-45.005495464114247</v>
          </cell>
          <cell r="G237">
            <v>65</v>
          </cell>
          <cell r="H237" t="str">
            <v/>
          </cell>
          <cell r="I237" t="str">
            <v/>
          </cell>
          <cell r="J237">
            <v>121.0192421976585</v>
          </cell>
          <cell r="K237">
            <v>38</v>
          </cell>
          <cell r="L237" t="str">
            <v/>
          </cell>
          <cell r="M237" t="str">
            <v/>
          </cell>
          <cell r="N237">
            <v>6.3573456857390767</v>
          </cell>
          <cell r="O237">
            <v>35</v>
          </cell>
          <cell r="P237" t="str">
            <v/>
          </cell>
          <cell r="Q237" t="str">
            <v/>
          </cell>
          <cell r="R237">
            <v>125.13107359379569</v>
          </cell>
          <cell r="S237">
            <v>5</v>
          </cell>
          <cell r="T237" t="str">
            <v/>
          </cell>
          <cell r="U237" t="str">
            <v/>
          </cell>
          <cell r="V237">
            <v>-25.128267847539583</v>
          </cell>
          <cell r="W237">
            <v>12</v>
          </cell>
          <cell r="X237" t="str">
            <v/>
          </cell>
          <cell r="Y237" t="str">
            <v/>
          </cell>
          <cell r="Z237">
            <v>285.20883431642068</v>
          </cell>
          <cell r="AA237">
            <v>5</v>
          </cell>
          <cell r="AB237" t="str">
            <v/>
          </cell>
          <cell r="AC237" t="str">
            <v/>
          </cell>
          <cell r="AD237">
            <v>-3.2134978781041386</v>
          </cell>
          <cell r="AE237">
            <v>6</v>
          </cell>
          <cell r="AF237" t="str">
            <v/>
          </cell>
          <cell r="AG237" t="str">
            <v/>
          </cell>
          <cell r="AH237">
            <v>53.201651086653975</v>
          </cell>
          <cell r="AI237">
            <v>5</v>
          </cell>
          <cell r="AJ237" t="str">
            <v/>
          </cell>
          <cell r="AK237" t="str">
            <v/>
          </cell>
          <cell r="AL237">
            <v>19.098954829953534</v>
          </cell>
        </row>
        <row r="238">
          <cell r="B238" t="str">
            <v>7.2034</v>
          </cell>
          <cell r="C238">
            <v>51</v>
          </cell>
          <cell r="D238">
            <v>238</v>
          </cell>
          <cell r="E238">
            <v>-44.961613459790826</v>
          </cell>
          <cell r="F238">
            <v>-44.961613459790826</v>
          </cell>
          <cell r="G238">
            <v>65</v>
          </cell>
          <cell r="H238" t="str">
            <v/>
          </cell>
          <cell r="I238" t="str">
            <v/>
          </cell>
          <cell r="J238">
            <v>121.30167045763692</v>
          </cell>
          <cell r="K238">
            <v>38</v>
          </cell>
          <cell r="L238" t="str">
            <v/>
          </cell>
          <cell r="M238" t="str">
            <v/>
          </cell>
          <cell r="N238">
            <v>6.6367199320588233</v>
          </cell>
          <cell r="O238">
            <v>35</v>
          </cell>
          <cell r="P238" t="str">
            <v/>
          </cell>
          <cell r="Q238" t="str">
            <v/>
          </cell>
          <cell r="R238">
            <v>125.62809037639613</v>
          </cell>
          <cell r="S238">
            <v>5</v>
          </cell>
          <cell r="T238" t="str">
            <v/>
          </cell>
          <cell r="U238" t="str">
            <v/>
          </cell>
          <cell r="V238">
            <v>-25.02954799347512</v>
          </cell>
          <cell r="W238">
            <v>12</v>
          </cell>
          <cell r="X238" t="str">
            <v/>
          </cell>
          <cell r="Y238" t="str">
            <v/>
          </cell>
          <cell r="Z238">
            <v>285.36264611826823</v>
          </cell>
          <cell r="AA238">
            <v>5</v>
          </cell>
          <cell r="AB238" t="str">
            <v/>
          </cell>
          <cell r="AC238" t="str">
            <v/>
          </cell>
          <cell r="AD238">
            <v>-3.0741506463297998</v>
          </cell>
          <cell r="AE238">
            <v>6</v>
          </cell>
          <cell r="AF238" t="str">
            <v/>
          </cell>
          <cell r="AG238" t="str">
            <v/>
          </cell>
          <cell r="AH238">
            <v>53.366505096794434</v>
          </cell>
          <cell r="AI238">
            <v>5</v>
          </cell>
          <cell r="AJ238" t="str">
            <v/>
          </cell>
          <cell r="AK238" t="str">
            <v/>
          </cell>
          <cell r="AL238">
            <v>19.313537295399094</v>
          </cell>
        </row>
        <row r="239">
          <cell r="B239" t="str">
            <v>8.2034</v>
          </cell>
          <cell r="C239">
            <v>51</v>
          </cell>
          <cell r="D239" t="str">
            <v/>
          </cell>
          <cell r="E239" t="str">
            <v/>
          </cell>
          <cell r="F239">
            <v>-44.77772769064898</v>
          </cell>
          <cell r="G239">
            <v>66</v>
          </cell>
          <cell r="H239">
            <v>239</v>
          </cell>
          <cell r="I239">
            <v>121.58409871761533</v>
          </cell>
          <cell r="J239">
            <v>121.58409871761533</v>
          </cell>
          <cell r="K239">
            <v>38</v>
          </cell>
          <cell r="L239" t="str">
            <v/>
          </cell>
          <cell r="M239" t="str">
            <v/>
          </cell>
          <cell r="N239">
            <v>6.9160941783785699</v>
          </cell>
          <cell r="O239">
            <v>35</v>
          </cell>
          <cell r="P239" t="str">
            <v/>
          </cell>
          <cell r="Q239" t="str">
            <v/>
          </cell>
          <cell r="R239">
            <v>126.12510715899657</v>
          </cell>
          <cell r="S239">
            <v>5</v>
          </cell>
          <cell r="T239" t="str">
            <v/>
          </cell>
          <cell r="U239" t="str">
            <v/>
          </cell>
          <cell r="V239">
            <v>-24.930828139410657</v>
          </cell>
          <cell r="W239">
            <v>12</v>
          </cell>
          <cell r="X239" t="str">
            <v/>
          </cell>
          <cell r="Y239" t="str">
            <v/>
          </cell>
          <cell r="Z239">
            <v>285.51645792011578</v>
          </cell>
          <cell r="AA239">
            <v>5</v>
          </cell>
          <cell r="AB239" t="str">
            <v/>
          </cell>
          <cell r="AC239" t="str">
            <v/>
          </cell>
          <cell r="AD239">
            <v>-2.9348034145554611</v>
          </cell>
          <cell r="AE239">
            <v>6</v>
          </cell>
          <cell r="AF239" t="str">
            <v/>
          </cell>
          <cell r="AG239" t="str">
            <v/>
          </cell>
          <cell r="AH239">
            <v>53.531359106934893</v>
          </cell>
          <cell r="AI239">
            <v>5</v>
          </cell>
          <cell r="AJ239" t="str">
            <v/>
          </cell>
          <cell r="AK239" t="str">
            <v/>
          </cell>
          <cell r="AL239">
            <v>19.528119760844653</v>
          </cell>
        </row>
        <row r="240">
          <cell r="B240" t="str">
            <v>9.2034</v>
          </cell>
          <cell r="C240">
            <v>51</v>
          </cell>
          <cell r="D240" t="str">
            <v/>
          </cell>
          <cell r="E240" t="str">
            <v/>
          </cell>
          <cell r="F240">
            <v>-44.593841921507135</v>
          </cell>
          <cell r="G240">
            <v>66</v>
          </cell>
          <cell r="H240" t="str">
            <v/>
          </cell>
          <cell r="I240" t="str">
            <v/>
          </cell>
          <cell r="J240">
            <v>121.81931604796812</v>
          </cell>
          <cell r="K240">
            <v>38</v>
          </cell>
          <cell r="L240" t="str">
            <v/>
          </cell>
          <cell r="M240" t="str">
            <v/>
          </cell>
          <cell r="N240">
            <v>7.1954684246983165</v>
          </cell>
          <cell r="O240">
            <v>35</v>
          </cell>
          <cell r="P240" t="str">
            <v/>
          </cell>
          <cell r="Q240" t="str">
            <v/>
          </cell>
          <cell r="R240">
            <v>126.62212394159701</v>
          </cell>
          <cell r="S240">
            <v>5</v>
          </cell>
          <cell r="T240" t="str">
            <v/>
          </cell>
          <cell r="U240" t="str">
            <v/>
          </cell>
          <cell r="V240">
            <v>-24.832108285346195</v>
          </cell>
          <cell r="W240">
            <v>12</v>
          </cell>
          <cell r="X240" t="str">
            <v/>
          </cell>
          <cell r="Y240" t="str">
            <v/>
          </cell>
          <cell r="Z240">
            <v>285.67026972196334</v>
          </cell>
          <cell r="AA240">
            <v>5</v>
          </cell>
          <cell r="AB240" t="str">
            <v/>
          </cell>
          <cell r="AC240" t="str">
            <v/>
          </cell>
          <cell r="AD240">
            <v>-2.7954561827811224</v>
          </cell>
          <cell r="AE240">
            <v>6</v>
          </cell>
          <cell r="AF240" t="str">
            <v/>
          </cell>
          <cell r="AG240" t="str">
            <v/>
          </cell>
          <cell r="AH240">
            <v>53.696213117075352</v>
          </cell>
          <cell r="AI240">
            <v>5</v>
          </cell>
          <cell r="AJ240" t="str">
            <v/>
          </cell>
          <cell r="AK240" t="str">
            <v/>
          </cell>
          <cell r="AL240">
            <v>19.742702226290213</v>
          </cell>
        </row>
        <row r="241">
          <cell r="B241" t="str">
            <v>10.2034</v>
          </cell>
          <cell r="C241">
            <v>51</v>
          </cell>
          <cell r="D241" t="str">
            <v/>
          </cell>
          <cell r="E241" t="str">
            <v/>
          </cell>
          <cell r="F241">
            <v>-44.409956152365289</v>
          </cell>
          <cell r="G241">
            <v>66</v>
          </cell>
          <cell r="H241" t="str">
            <v/>
          </cell>
          <cell r="I241" t="str">
            <v/>
          </cell>
          <cell r="J241">
            <v>122.0545333783209</v>
          </cell>
          <cell r="K241">
            <v>38</v>
          </cell>
          <cell r="L241" t="str">
            <v/>
          </cell>
          <cell r="M241" t="str">
            <v/>
          </cell>
          <cell r="N241">
            <v>7.4748426710180631</v>
          </cell>
          <cell r="O241">
            <v>35</v>
          </cell>
          <cell r="P241" t="str">
            <v/>
          </cell>
          <cell r="Q241" t="str">
            <v/>
          </cell>
          <cell r="R241">
            <v>127.11914072419745</v>
          </cell>
          <cell r="S241">
            <v>5</v>
          </cell>
          <cell r="T241" t="str">
            <v/>
          </cell>
          <cell r="U241" t="str">
            <v/>
          </cell>
          <cell r="V241">
            <v>-24.733388431281732</v>
          </cell>
          <cell r="W241">
            <v>12</v>
          </cell>
          <cell r="X241" t="str">
            <v/>
          </cell>
          <cell r="Y241" t="str">
            <v/>
          </cell>
          <cell r="Z241">
            <v>285.82408152381089</v>
          </cell>
          <cell r="AA241">
            <v>5</v>
          </cell>
          <cell r="AB241" t="str">
            <v/>
          </cell>
          <cell r="AC241" t="str">
            <v/>
          </cell>
          <cell r="AD241">
            <v>-2.6561089510067837</v>
          </cell>
          <cell r="AE241">
            <v>6</v>
          </cell>
          <cell r="AF241" t="str">
            <v/>
          </cell>
          <cell r="AG241" t="str">
            <v/>
          </cell>
          <cell r="AH241">
            <v>53.861067127215811</v>
          </cell>
          <cell r="AI241">
            <v>5</v>
          </cell>
          <cell r="AJ241" t="str">
            <v/>
          </cell>
          <cell r="AK241" t="str">
            <v/>
          </cell>
          <cell r="AL241">
            <v>19.957284691735772</v>
          </cell>
        </row>
        <row r="242">
          <cell r="B242" t="str">
            <v>11.2034</v>
          </cell>
          <cell r="C242">
            <v>51</v>
          </cell>
          <cell r="D242" t="str">
            <v/>
          </cell>
          <cell r="E242" t="str">
            <v/>
          </cell>
          <cell r="F242">
            <v>-44.226070383223444</v>
          </cell>
          <cell r="G242">
            <v>66</v>
          </cell>
          <cell r="H242" t="str">
            <v/>
          </cell>
          <cell r="I242" t="str">
            <v/>
          </cell>
          <cell r="J242">
            <v>122.28975070867368</v>
          </cell>
          <cell r="K242">
            <v>38</v>
          </cell>
          <cell r="L242" t="str">
            <v/>
          </cell>
          <cell r="M242" t="str">
            <v/>
          </cell>
          <cell r="N242">
            <v>7.7542169173378097</v>
          </cell>
          <cell r="O242">
            <v>35</v>
          </cell>
          <cell r="P242" t="str">
            <v/>
          </cell>
          <cell r="Q242" t="str">
            <v/>
          </cell>
          <cell r="R242">
            <v>127.61615750679789</v>
          </cell>
          <cell r="S242">
            <v>5</v>
          </cell>
          <cell r="T242" t="str">
            <v/>
          </cell>
          <cell r="U242" t="str">
            <v/>
          </cell>
          <cell r="V242">
            <v>-24.634668577217269</v>
          </cell>
          <cell r="W242">
            <v>12</v>
          </cell>
          <cell r="X242" t="str">
            <v/>
          </cell>
          <cell r="Y242" t="str">
            <v/>
          </cell>
          <cell r="Z242">
            <v>285.97789332565844</v>
          </cell>
          <cell r="AA242">
            <v>5</v>
          </cell>
          <cell r="AB242" t="str">
            <v/>
          </cell>
          <cell r="AC242" t="str">
            <v/>
          </cell>
          <cell r="AD242">
            <v>-2.516761719232445</v>
          </cell>
          <cell r="AE242">
            <v>6</v>
          </cell>
          <cell r="AF242" t="str">
            <v/>
          </cell>
          <cell r="AG242" t="str">
            <v/>
          </cell>
          <cell r="AH242">
            <v>54.025921137356271</v>
          </cell>
          <cell r="AI242">
            <v>5</v>
          </cell>
          <cell r="AJ242" t="str">
            <v/>
          </cell>
          <cell r="AK242" t="str">
            <v/>
          </cell>
          <cell r="AL242">
            <v>20.171867157181332</v>
          </cell>
        </row>
        <row r="243">
          <cell r="B243" t="str">
            <v>12.2034</v>
          </cell>
          <cell r="C243">
            <v>51</v>
          </cell>
          <cell r="D243" t="str">
            <v/>
          </cell>
          <cell r="E243" t="str">
            <v/>
          </cell>
          <cell r="F243">
            <v>-44.042184614081599</v>
          </cell>
          <cell r="G243">
            <v>66</v>
          </cell>
          <cell r="H243" t="str">
            <v/>
          </cell>
          <cell r="I243" t="str">
            <v/>
          </cell>
          <cell r="J243">
            <v>122.52496803902646</v>
          </cell>
          <cell r="K243">
            <v>38</v>
          </cell>
          <cell r="L243" t="str">
            <v/>
          </cell>
          <cell r="M243" t="str">
            <v/>
          </cell>
          <cell r="N243">
            <v>8.0335911636575563</v>
          </cell>
          <cell r="O243">
            <v>35</v>
          </cell>
          <cell r="P243" t="str">
            <v/>
          </cell>
          <cell r="Q243" t="str">
            <v/>
          </cell>
          <cell r="R243">
            <v>128.11317428939833</v>
          </cell>
          <cell r="S243">
            <v>5</v>
          </cell>
          <cell r="T243" t="str">
            <v/>
          </cell>
          <cell r="U243" t="str">
            <v/>
          </cell>
          <cell r="V243">
            <v>-24.535948723152806</v>
          </cell>
          <cell r="W243">
            <v>12</v>
          </cell>
          <cell r="X243" t="str">
            <v/>
          </cell>
          <cell r="Y243" t="str">
            <v/>
          </cell>
          <cell r="Z243">
            <v>286.131705127506</v>
          </cell>
          <cell r="AA243">
            <v>5</v>
          </cell>
          <cell r="AB243" t="str">
            <v/>
          </cell>
          <cell r="AC243" t="str">
            <v/>
          </cell>
          <cell r="AD243">
            <v>-2.3774144874581062</v>
          </cell>
          <cell r="AE243">
            <v>6</v>
          </cell>
          <cell r="AF243" t="str">
            <v/>
          </cell>
          <cell r="AG243" t="str">
            <v/>
          </cell>
          <cell r="AH243">
            <v>54.19077514749673</v>
          </cell>
          <cell r="AI243">
            <v>5</v>
          </cell>
          <cell r="AJ243" t="str">
            <v/>
          </cell>
          <cell r="AK243" t="str">
            <v/>
          </cell>
          <cell r="AL243">
            <v>20.386449622626891</v>
          </cell>
        </row>
        <row r="244">
          <cell r="B244" t="str">
            <v>1.2035</v>
          </cell>
          <cell r="C244">
            <v>51</v>
          </cell>
          <cell r="D244" t="str">
            <v/>
          </cell>
          <cell r="E244" t="str">
            <v/>
          </cell>
          <cell r="F244">
            <v>-43.858298844939753</v>
          </cell>
          <cell r="G244">
            <v>66</v>
          </cell>
          <cell r="H244" t="str">
            <v/>
          </cell>
          <cell r="I244" t="str">
            <v/>
          </cell>
          <cell r="J244">
            <v>122.76018536937924</v>
          </cell>
          <cell r="K244">
            <v>38</v>
          </cell>
          <cell r="L244" t="str">
            <v/>
          </cell>
          <cell r="M244" t="str">
            <v/>
          </cell>
          <cell r="N244">
            <v>8.3129654099773038</v>
          </cell>
          <cell r="O244">
            <v>35</v>
          </cell>
          <cell r="P244" t="str">
            <v/>
          </cell>
          <cell r="Q244" t="str">
            <v/>
          </cell>
          <cell r="R244">
            <v>128.61019107199877</v>
          </cell>
          <cell r="S244">
            <v>5</v>
          </cell>
          <cell r="T244" t="str">
            <v/>
          </cell>
          <cell r="U244" t="str">
            <v/>
          </cell>
          <cell r="V244">
            <v>-24.437228869088344</v>
          </cell>
          <cell r="W244">
            <v>12</v>
          </cell>
          <cell r="X244" t="str">
            <v/>
          </cell>
          <cell r="Y244" t="str">
            <v/>
          </cell>
          <cell r="Z244">
            <v>286.28551692935355</v>
          </cell>
          <cell r="AA244">
            <v>5</v>
          </cell>
          <cell r="AB244" t="str">
            <v/>
          </cell>
          <cell r="AC244" t="str">
            <v/>
          </cell>
          <cell r="AD244">
            <v>-2.2380672556837675</v>
          </cell>
          <cell r="AE244">
            <v>6</v>
          </cell>
          <cell r="AF244" t="str">
            <v/>
          </cell>
          <cell r="AG244" t="str">
            <v/>
          </cell>
          <cell r="AH244">
            <v>54.355629157637189</v>
          </cell>
          <cell r="AI244">
            <v>5</v>
          </cell>
          <cell r="AJ244" t="str">
            <v/>
          </cell>
          <cell r="AK244" t="str">
            <v/>
          </cell>
          <cell r="AL244">
            <v>20.601032088072451</v>
          </cell>
        </row>
        <row r="245">
          <cell r="B245" t="str">
            <v>2.2035</v>
          </cell>
          <cell r="C245">
            <v>51</v>
          </cell>
          <cell r="D245" t="str">
            <v/>
          </cell>
          <cell r="E245" t="str">
            <v/>
          </cell>
          <cell r="F245">
            <v>-43.674413075797908</v>
          </cell>
          <cell r="G245">
            <v>66</v>
          </cell>
          <cell r="H245" t="str">
            <v/>
          </cell>
          <cell r="I245" t="str">
            <v/>
          </cell>
          <cell r="J245">
            <v>122.99540269973203</v>
          </cell>
          <cell r="K245">
            <v>38</v>
          </cell>
          <cell r="L245" t="str">
            <v/>
          </cell>
          <cell r="M245" t="str">
            <v/>
          </cell>
          <cell r="N245">
            <v>8.5923396562970513</v>
          </cell>
          <cell r="O245">
            <v>35</v>
          </cell>
          <cell r="P245" t="str">
            <v/>
          </cell>
          <cell r="Q245" t="str">
            <v/>
          </cell>
          <cell r="R245">
            <v>129.10720785459921</v>
          </cell>
          <cell r="S245">
            <v>5</v>
          </cell>
          <cell r="T245" t="str">
            <v/>
          </cell>
          <cell r="U245" t="str">
            <v/>
          </cell>
          <cell r="V245">
            <v>-24.338509015023881</v>
          </cell>
          <cell r="W245">
            <v>12</v>
          </cell>
          <cell r="X245" t="str">
            <v/>
          </cell>
          <cell r="Y245" t="str">
            <v/>
          </cell>
          <cell r="Z245">
            <v>286.4393287312011</v>
          </cell>
          <cell r="AA245">
            <v>5</v>
          </cell>
          <cell r="AB245" t="str">
            <v/>
          </cell>
          <cell r="AC245" t="str">
            <v/>
          </cell>
          <cell r="AD245">
            <v>-2.0987200239094288</v>
          </cell>
          <cell r="AE245">
            <v>6</v>
          </cell>
          <cell r="AF245" t="str">
            <v/>
          </cell>
          <cell r="AG245" t="str">
            <v/>
          </cell>
          <cell r="AH245">
            <v>54.520483167777648</v>
          </cell>
          <cell r="AI245">
            <v>5</v>
          </cell>
          <cell r="AJ245" t="str">
            <v/>
          </cell>
          <cell r="AK245" t="str">
            <v/>
          </cell>
          <cell r="AL245">
            <v>20.81561455351801</v>
          </cell>
        </row>
        <row r="246">
          <cell r="B246" t="str">
            <v>3.2035</v>
          </cell>
          <cell r="C246">
            <v>51</v>
          </cell>
          <cell r="D246" t="str">
            <v/>
          </cell>
          <cell r="E246" t="str">
            <v/>
          </cell>
          <cell r="F246">
            <v>-43.490527306656062</v>
          </cell>
          <cell r="G246">
            <v>66</v>
          </cell>
          <cell r="H246" t="str">
            <v/>
          </cell>
          <cell r="I246" t="str">
            <v/>
          </cell>
          <cell r="J246">
            <v>123.23062003008481</v>
          </cell>
          <cell r="K246">
            <v>38</v>
          </cell>
          <cell r="L246" t="str">
            <v/>
          </cell>
          <cell r="M246" t="str">
            <v/>
          </cell>
          <cell r="N246">
            <v>8.8717139026167988</v>
          </cell>
          <cell r="O246">
            <v>35</v>
          </cell>
          <cell r="P246" t="str">
            <v/>
          </cell>
          <cell r="Q246" t="str">
            <v/>
          </cell>
          <cell r="R246">
            <v>129.60422463719965</v>
          </cell>
          <cell r="S246">
            <v>5</v>
          </cell>
          <cell r="T246" t="str">
            <v/>
          </cell>
          <cell r="U246" t="str">
            <v/>
          </cell>
          <cell r="V246">
            <v>-24.239789160959418</v>
          </cell>
          <cell r="W246">
            <v>12</v>
          </cell>
          <cell r="X246" t="str">
            <v/>
          </cell>
          <cell r="Y246" t="str">
            <v/>
          </cell>
          <cell r="Z246">
            <v>286.59314053304865</v>
          </cell>
          <cell r="AA246">
            <v>5</v>
          </cell>
          <cell r="AB246" t="str">
            <v/>
          </cell>
          <cell r="AC246" t="str">
            <v/>
          </cell>
          <cell r="AD246">
            <v>-1.9593727921350903</v>
          </cell>
          <cell r="AE246">
            <v>6</v>
          </cell>
          <cell r="AF246" t="str">
            <v/>
          </cell>
          <cell r="AG246" t="str">
            <v/>
          </cell>
          <cell r="AH246">
            <v>54.685337177918107</v>
          </cell>
          <cell r="AI246">
            <v>5</v>
          </cell>
          <cell r="AJ246" t="str">
            <v/>
          </cell>
          <cell r="AK246" t="str">
            <v/>
          </cell>
          <cell r="AL246">
            <v>21.03019701896357</v>
          </cell>
        </row>
        <row r="247">
          <cell r="B247" t="str">
            <v>4.2035</v>
          </cell>
          <cell r="C247">
            <v>51</v>
          </cell>
          <cell r="D247" t="str">
            <v/>
          </cell>
          <cell r="E247" t="str">
            <v/>
          </cell>
          <cell r="F247">
            <v>-43.306641537514217</v>
          </cell>
          <cell r="G247">
            <v>66</v>
          </cell>
          <cell r="H247" t="str">
            <v/>
          </cell>
          <cell r="I247" t="str">
            <v/>
          </cell>
          <cell r="J247">
            <v>123.46583736043759</v>
          </cell>
          <cell r="K247">
            <v>39</v>
          </cell>
          <cell r="L247">
            <v>247</v>
          </cell>
          <cell r="M247">
            <v>9.1510881489365481</v>
          </cell>
          <cell r="N247">
            <v>9.1510881489365481</v>
          </cell>
          <cell r="O247">
            <v>35</v>
          </cell>
          <cell r="P247" t="str">
            <v/>
          </cell>
          <cell r="Q247" t="str">
            <v/>
          </cell>
          <cell r="R247">
            <v>130.10124141980009</v>
          </cell>
          <cell r="S247">
            <v>5</v>
          </cell>
          <cell r="T247" t="str">
            <v/>
          </cell>
          <cell r="U247" t="str">
            <v/>
          </cell>
          <cell r="V247">
            <v>-24.141069306894956</v>
          </cell>
          <cell r="W247">
            <v>12</v>
          </cell>
          <cell r="X247" t="str">
            <v/>
          </cell>
          <cell r="Y247" t="str">
            <v/>
          </cell>
          <cell r="Z247">
            <v>286.74695233489621</v>
          </cell>
          <cell r="AA247">
            <v>5</v>
          </cell>
          <cell r="AB247" t="str">
            <v/>
          </cell>
          <cell r="AC247" t="str">
            <v/>
          </cell>
          <cell r="AD247">
            <v>-1.8200255603607518</v>
          </cell>
          <cell r="AE247">
            <v>6</v>
          </cell>
          <cell r="AF247" t="str">
            <v/>
          </cell>
          <cell r="AG247" t="str">
            <v/>
          </cell>
          <cell r="AH247">
            <v>54.850191188058567</v>
          </cell>
          <cell r="AI247">
            <v>5</v>
          </cell>
          <cell r="AJ247" t="str">
            <v/>
          </cell>
          <cell r="AK247" t="str">
            <v/>
          </cell>
          <cell r="AL247">
            <v>21.244779484409129</v>
          </cell>
        </row>
        <row r="248">
          <cell r="B248" t="str">
            <v>5.2035</v>
          </cell>
          <cell r="C248">
            <v>51</v>
          </cell>
          <cell r="D248" t="str">
            <v/>
          </cell>
          <cell r="E248" t="str">
            <v/>
          </cell>
          <cell r="F248">
            <v>-43.122755768372372</v>
          </cell>
          <cell r="G248">
            <v>66</v>
          </cell>
          <cell r="H248" t="str">
            <v/>
          </cell>
          <cell r="I248" t="str">
            <v/>
          </cell>
          <cell r="J248">
            <v>123.70105469079037</v>
          </cell>
          <cell r="K248">
            <v>39</v>
          </cell>
          <cell r="L248" t="str">
            <v/>
          </cell>
          <cell r="M248" t="str">
            <v/>
          </cell>
          <cell r="N248">
            <v>10.114963525278338</v>
          </cell>
          <cell r="O248">
            <v>35</v>
          </cell>
          <cell r="P248" t="str">
            <v/>
          </cell>
          <cell r="Q248" t="str">
            <v/>
          </cell>
          <cell r="R248">
            <v>130.59825820240053</v>
          </cell>
          <cell r="S248">
            <v>5</v>
          </cell>
          <cell r="T248" t="str">
            <v/>
          </cell>
          <cell r="U248" t="str">
            <v/>
          </cell>
          <cell r="V248">
            <v>-24.042349452830493</v>
          </cell>
          <cell r="W248">
            <v>12</v>
          </cell>
          <cell r="X248" t="str">
            <v/>
          </cell>
          <cell r="Y248" t="str">
            <v/>
          </cell>
          <cell r="Z248">
            <v>286.90076413674376</v>
          </cell>
          <cell r="AA248">
            <v>5</v>
          </cell>
          <cell r="AB248" t="str">
            <v/>
          </cell>
          <cell r="AC248" t="str">
            <v/>
          </cell>
          <cell r="AD248">
            <v>-1.6806783285864133</v>
          </cell>
          <cell r="AE248">
            <v>6</v>
          </cell>
          <cell r="AF248" t="str">
            <v/>
          </cell>
          <cell r="AG248" t="str">
            <v/>
          </cell>
          <cell r="AH248">
            <v>55.015045198199026</v>
          </cell>
          <cell r="AI248">
            <v>5</v>
          </cell>
          <cell r="AJ248" t="str">
            <v/>
          </cell>
          <cell r="AK248" t="str">
            <v/>
          </cell>
          <cell r="AL248">
            <v>21.459361949854689</v>
          </cell>
        </row>
        <row r="249">
          <cell r="B249" t="str">
            <v>6.2035</v>
          </cell>
          <cell r="C249">
            <v>51</v>
          </cell>
          <cell r="D249" t="str">
            <v/>
          </cell>
          <cell r="E249" t="str">
            <v/>
          </cell>
          <cell r="F249">
            <v>-42.938869999230526</v>
          </cell>
          <cell r="G249">
            <v>66</v>
          </cell>
          <cell r="H249" t="str">
            <v/>
          </cell>
          <cell r="I249" t="str">
            <v/>
          </cell>
          <cell r="J249">
            <v>123.93627202114315</v>
          </cell>
          <cell r="K249">
            <v>39</v>
          </cell>
          <cell r="L249" t="str">
            <v/>
          </cell>
          <cell r="M249" t="str">
            <v/>
          </cell>
          <cell r="N249">
            <v>11.078838901620127</v>
          </cell>
          <cell r="O249">
            <v>35</v>
          </cell>
          <cell r="P249" t="str">
            <v/>
          </cell>
          <cell r="Q249" t="str">
            <v/>
          </cell>
          <cell r="R249">
            <v>131.09527498500097</v>
          </cell>
          <cell r="S249">
            <v>5</v>
          </cell>
          <cell r="T249" t="str">
            <v/>
          </cell>
          <cell r="U249" t="str">
            <v/>
          </cell>
          <cell r="V249">
            <v>-23.94362959876603</v>
          </cell>
          <cell r="W249">
            <v>12</v>
          </cell>
          <cell r="X249" t="str">
            <v/>
          </cell>
          <cell r="Y249" t="str">
            <v/>
          </cell>
          <cell r="Z249">
            <v>287.05457593859131</v>
          </cell>
          <cell r="AA249">
            <v>5</v>
          </cell>
          <cell r="AB249" t="str">
            <v/>
          </cell>
          <cell r="AC249" t="str">
            <v/>
          </cell>
          <cell r="AD249">
            <v>-1.5413310968120748</v>
          </cell>
          <cell r="AE249">
            <v>6</v>
          </cell>
          <cell r="AF249" t="str">
            <v/>
          </cell>
          <cell r="AG249" t="str">
            <v/>
          </cell>
          <cell r="AH249">
            <v>55.179899208339485</v>
          </cell>
          <cell r="AI249">
            <v>5</v>
          </cell>
          <cell r="AJ249" t="str">
            <v/>
          </cell>
          <cell r="AK249" t="str">
            <v/>
          </cell>
          <cell r="AL249">
            <v>21.673944415300248</v>
          </cell>
        </row>
        <row r="250">
          <cell r="B250" t="str">
            <v>7.2035</v>
          </cell>
          <cell r="C250">
            <v>51</v>
          </cell>
          <cell r="D250" t="str">
            <v/>
          </cell>
          <cell r="E250" t="str">
            <v/>
          </cell>
          <cell r="F250">
            <v>-42.754984230088681</v>
          </cell>
          <cell r="G250">
            <v>66</v>
          </cell>
          <cell r="H250" t="str">
            <v/>
          </cell>
          <cell r="I250" t="str">
            <v/>
          </cell>
          <cell r="J250">
            <v>124.17148935149594</v>
          </cell>
          <cell r="K250">
            <v>39</v>
          </cell>
          <cell r="L250" t="str">
            <v/>
          </cell>
          <cell r="M250" t="str">
            <v/>
          </cell>
          <cell r="N250">
            <v>12.042714277961917</v>
          </cell>
          <cell r="O250">
            <v>35</v>
          </cell>
          <cell r="P250" t="str">
            <v/>
          </cell>
          <cell r="Q250" t="str">
            <v/>
          </cell>
          <cell r="R250">
            <v>131.59229176760141</v>
          </cell>
          <cell r="S250">
            <v>5</v>
          </cell>
          <cell r="T250" t="str">
            <v/>
          </cell>
          <cell r="U250" t="str">
            <v/>
          </cell>
          <cell r="V250">
            <v>-23.844909744701567</v>
          </cell>
          <cell r="W250">
            <v>12</v>
          </cell>
          <cell r="X250" t="str">
            <v/>
          </cell>
          <cell r="Y250" t="str">
            <v/>
          </cell>
          <cell r="Z250">
            <v>287.20838774043887</v>
          </cell>
          <cell r="AA250">
            <v>5</v>
          </cell>
          <cell r="AB250" t="str">
            <v/>
          </cell>
          <cell r="AC250" t="str">
            <v/>
          </cell>
          <cell r="AD250">
            <v>-1.4019838650377363</v>
          </cell>
          <cell r="AE250">
            <v>6</v>
          </cell>
          <cell r="AF250" t="str">
            <v/>
          </cell>
          <cell r="AG250" t="str">
            <v/>
          </cell>
          <cell r="AH250">
            <v>55.344753218479944</v>
          </cell>
          <cell r="AI250">
            <v>5</v>
          </cell>
          <cell r="AJ250" t="str">
            <v/>
          </cell>
          <cell r="AK250" t="str">
            <v/>
          </cell>
          <cell r="AL250">
            <v>21.888526880745808</v>
          </cell>
        </row>
        <row r="251">
          <cell r="B251" t="str">
            <v>8.2035</v>
          </cell>
          <cell r="C251">
            <v>51</v>
          </cell>
          <cell r="D251" t="str">
            <v/>
          </cell>
          <cell r="E251" t="str">
            <v/>
          </cell>
          <cell r="F251">
            <v>-42.571098460946835</v>
          </cell>
          <cell r="G251">
            <v>66</v>
          </cell>
          <cell r="H251" t="str">
            <v/>
          </cell>
          <cell r="I251" t="str">
            <v/>
          </cell>
          <cell r="J251">
            <v>124.40670668184872</v>
          </cell>
          <cell r="K251">
            <v>39</v>
          </cell>
          <cell r="L251" t="str">
            <v/>
          </cell>
          <cell r="M251" t="str">
            <v/>
          </cell>
          <cell r="N251">
            <v>13.006589654303706</v>
          </cell>
          <cell r="O251">
            <v>35</v>
          </cell>
          <cell r="P251" t="str">
            <v/>
          </cell>
          <cell r="Q251" t="str">
            <v/>
          </cell>
          <cell r="R251">
            <v>132.08930855020185</v>
          </cell>
          <cell r="S251">
            <v>5</v>
          </cell>
          <cell r="T251" t="str">
            <v/>
          </cell>
          <cell r="U251" t="str">
            <v/>
          </cell>
          <cell r="V251">
            <v>-23.746189890637105</v>
          </cell>
          <cell r="W251">
            <v>12</v>
          </cell>
          <cell r="X251" t="str">
            <v/>
          </cell>
          <cell r="Y251" t="str">
            <v/>
          </cell>
          <cell r="Z251">
            <v>287.36219954228642</v>
          </cell>
          <cell r="AA251">
            <v>5</v>
          </cell>
          <cell r="AB251" t="str">
            <v/>
          </cell>
          <cell r="AC251" t="str">
            <v/>
          </cell>
          <cell r="AD251">
            <v>-1.2626366332633978</v>
          </cell>
          <cell r="AE251">
            <v>6</v>
          </cell>
          <cell r="AF251" t="str">
            <v/>
          </cell>
          <cell r="AG251" t="str">
            <v/>
          </cell>
          <cell r="AH251">
            <v>55.509607228620403</v>
          </cell>
          <cell r="AI251">
            <v>5</v>
          </cell>
          <cell r="AJ251" t="str">
            <v/>
          </cell>
          <cell r="AK251" t="str">
            <v/>
          </cell>
          <cell r="AL251">
            <v>22.103109346191367</v>
          </cell>
        </row>
        <row r="252">
          <cell r="B252" t="str">
            <v>9.2035</v>
          </cell>
          <cell r="C252">
            <v>51</v>
          </cell>
          <cell r="D252" t="str">
            <v/>
          </cell>
          <cell r="E252" t="str">
            <v/>
          </cell>
          <cell r="F252">
            <v>-42.38721269180499</v>
          </cell>
          <cell r="G252">
            <v>66</v>
          </cell>
          <cell r="H252" t="str">
            <v/>
          </cell>
          <cell r="I252" t="str">
            <v/>
          </cell>
          <cell r="J252">
            <v>124.6419240122015</v>
          </cell>
          <cell r="K252">
            <v>39</v>
          </cell>
          <cell r="L252" t="str">
            <v/>
          </cell>
          <cell r="M252" t="str">
            <v/>
          </cell>
          <cell r="N252">
            <v>13.970465030645496</v>
          </cell>
          <cell r="O252">
            <v>35</v>
          </cell>
          <cell r="P252" t="str">
            <v/>
          </cell>
          <cell r="Q252" t="str">
            <v/>
          </cell>
          <cell r="R252">
            <v>132.58632533280229</v>
          </cell>
          <cell r="S252">
            <v>5</v>
          </cell>
          <cell r="T252" t="str">
            <v/>
          </cell>
          <cell r="U252" t="str">
            <v/>
          </cell>
          <cell r="V252">
            <v>-23.647470036572642</v>
          </cell>
          <cell r="W252">
            <v>12</v>
          </cell>
          <cell r="X252" t="str">
            <v/>
          </cell>
          <cell r="Y252" t="str">
            <v/>
          </cell>
          <cell r="Z252">
            <v>287.51601134413397</v>
          </cell>
          <cell r="AA252">
            <v>5</v>
          </cell>
          <cell r="AB252" t="str">
            <v/>
          </cell>
          <cell r="AC252" t="str">
            <v/>
          </cell>
          <cell r="AD252">
            <v>-1.1232894014890593</v>
          </cell>
          <cell r="AE252">
            <v>6</v>
          </cell>
          <cell r="AF252" t="str">
            <v/>
          </cell>
          <cell r="AG252" t="str">
            <v/>
          </cell>
          <cell r="AH252">
            <v>55.674461238760863</v>
          </cell>
          <cell r="AI252">
            <v>5</v>
          </cell>
          <cell r="AJ252" t="str">
            <v/>
          </cell>
          <cell r="AK252" t="str">
            <v/>
          </cell>
          <cell r="AL252">
            <v>22.317691811636927</v>
          </cell>
        </row>
        <row r="253">
          <cell r="B253" t="str">
            <v>10.2035</v>
          </cell>
          <cell r="C253">
            <v>51</v>
          </cell>
          <cell r="D253" t="str">
            <v/>
          </cell>
          <cell r="E253" t="str">
            <v/>
          </cell>
          <cell r="F253">
            <v>-42.203326922663145</v>
          </cell>
          <cell r="G253">
            <v>66</v>
          </cell>
          <cell r="H253" t="str">
            <v/>
          </cell>
          <cell r="I253" t="str">
            <v/>
          </cell>
          <cell r="J253">
            <v>124.87714134255428</v>
          </cell>
          <cell r="K253">
            <v>39</v>
          </cell>
          <cell r="L253" t="str">
            <v/>
          </cell>
          <cell r="M253" t="str">
            <v/>
          </cell>
          <cell r="N253">
            <v>14.934340406987285</v>
          </cell>
          <cell r="O253">
            <v>35</v>
          </cell>
          <cell r="P253" t="str">
            <v/>
          </cell>
          <cell r="Q253" t="str">
            <v/>
          </cell>
          <cell r="R253">
            <v>133.08334211540273</v>
          </cell>
          <cell r="S253">
            <v>5</v>
          </cell>
          <cell r="T253" t="str">
            <v/>
          </cell>
          <cell r="U253" t="str">
            <v/>
          </cell>
          <cell r="V253">
            <v>-23.548750182508179</v>
          </cell>
          <cell r="W253">
            <v>12</v>
          </cell>
          <cell r="X253" t="str">
            <v/>
          </cell>
          <cell r="Y253" t="str">
            <v/>
          </cell>
          <cell r="Z253">
            <v>287.66982314598152</v>
          </cell>
          <cell r="AA253">
            <v>5</v>
          </cell>
          <cell r="AB253" t="str">
            <v/>
          </cell>
          <cell r="AC253" t="str">
            <v/>
          </cell>
          <cell r="AD253">
            <v>-0.9839421697147207</v>
          </cell>
          <cell r="AE253">
            <v>6</v>
          </cell>
          <cell r="AF253" t="str">
            <v/>
          </cell>
          <cell r="AG253" t="str">
            <v/>
          </cell>
          <cell r="AH253">
            <v>55.839315248901322</v>
          </cell>
          <cell r="AI253">
            <v>5</v>
          </cell>
          <cell r="AJ253" t="str">
            <v/>
          </cell>
          <cell r="AK253" t="str">
            <v/>
          </cell>
          <cell r="AL253">
            <v>22.532274277082486</v>
          </cell>
        </row>
        <row r="254">
          <cell r="B254" t="str">
            <v>11.2035</v>
          </cell>
          <cell r="C254">
            <v>51</v>
          </cell>
          <cell r="D254" t="str">
            <v/>
          </cell>
          <cell r="E254" t="str">
            <v/>
          </cell>
          <cell r="F254">
            <v>-42.019441153521299</v>
          </cell>
          <cell r="G254">
            <v>66</v>
          </cell>
          <cell r="H254" t="str">
            <v/>
          </cell>
          <cell r="I254" t="str">
            <v/>
          </cell>
          <cell r="J254">
            <v>125.11235867290706</v>
          </cell>
          <cell r="K254">
            <v>39</v>
          </cell>
          <cell r="L254" t="str">
            <v/>
          </cell>
          <cell r="M254" t="str">
            <v/>
          </cell>
          <cell r="N254">
            <v>15.898215783329075</v>
          </cell>
          <cell r="O254">
            <v>35</v>
          </cell>
          <cell r="P254" t="str">
            <v/>
          </cell>
          <cell r="Q254" t="str">
            <v/>
          </cell>
          <cell r="R254">
            <v>133.58035889800317</v>
          </cell>
          <cell r="S254">
            <v>5</v>
          </cell>
          <cell r="T254" t="str">
            <v/>
          </cell>
          <cell r="U254" t="str">
            <v/>
          </cell>
          <cell r="V254">
            <v>-23.450030328443717</v>
          </cell>
          <cell r="W254">
            <v>12</v>
          </cell>
          <cell r="X254" t="str">
            <v/>
          </cell>
          <cell r="Y254" t="str">
            <v/>
          </cell>
          <cell r="Z254">
            <v>287.82363494782908</v>
          </cell>
          <cell r="AA254">
            <v>5</v>
          </cell>
          <cell r="AB254" t="str">
            <v/>
          </cell>
          <cell r="AC254" t="str">
            <v/>
          </cell>
          <cell r="AD254">
            <v>-0.8445949379403821</v>
          </cell>
          <cell r="AE254">
            <v>6</v>
          </cell>
          <cell r="AF254" t="str">
            <v/>
          </cell>
          <cell r="AG254" t="str">
            <v/>
          </cell>
          <cell r="AH254">
            <v>56.004169259041781</v>
          </cell>
          <cell r="AI254">
            <v>5</v>
          </cell>
          <cell r="AJ254" t="str">
            <v/>
          </cell>
          <cell r="AK254" t="str">
            <v/>
          </cell>
          <cell r="AL254">
            <v>22.746856742528045</v>
          </cell>
        </row>
        <row r="255">
          <cell r="B255" t="str">
            <v>12.2035</v>
          </cell>
          <cell r="C255">
            <v>51</v>
          </cell>
          <cell r="D255" t="str">
            <v/>
          </cell>
          <cell r="E255" t="str">
            <v/>
          </cell>
          <cell r="F255">
            <v>-41.835555384379454</v>
          </cell>
          <cell r="G255">
            <v>66</v>
          </cell>
          <cell r="H255" t="str">
            <v/>
          </cell>
          <cell r="I255" t="str">
            <v/>
          </cell>
          <cell r="J255">
            <v>125.34757600325985</v>
          </cell>
          <cell r="K255">
            <v>39</v>
          </cell>
          <cell r="L255" t="str">
            <v/>
          </cell>
          <cell r="M255" t="str">
            <v/>
          </cell>
          <cell r="N255">
            <v>16.862091159670864</v>
          </cell>
          <cell r="O255">
            <v>35</v>
          </cell>
          <cell r="P255" t="str">
            <v/>
          </cell>
          <cell r="Q255" t="str">
            <v/>
          </cell>
          <cell r="R255">
            <v>134.07737568060361</v>
          </cell>
          <cell r="S255">
            <v>5</v>
          </cell>
          <cell r="T255" t="str">
            <v/>
          </cell>
          <cell r="U255" t="str">
            <v/>
          </cell>
          <cell r="V255">
            <v>-23.351310474379254</v>
          </cell>
          <cell r="W255">
            <v>12</v>
          </cell>
          <cell r="X255" t="str">
            <v/>
          </cell>
          <cell r="Y255" t="str">
            <v/>
          </cell>
          <cell r="Z255">
            <v>287.97744674967663</v>
          </cell>
          <cell r="AA255">
            <v>5</v>
          </cell>
          <cell r="AB255" t="str">
            <v/>
          </cell>
          <cell r="AC255" t="str">
            <v/>
          </cell>
          <cell r="AD255">
            <v>-0.70524770616604349</v>
          </cell>
          <cell r="AE255">
            <v>6</v>
          </cell>
          <cell r="AF255" t="str">
            <v/>
          </cell>
          <cell r="AG255" t="str">
            <v/>
          </cell>
          <cell r="AH255">
            <v>56.16902326918224</v>
          </cell>
          <cell r="AI255">
            <v>5</v>
          </cell>
          <cell r="AJ255" t="str">
            <v/>
          </cell>
          <cell r="AK255" t="str">
            <v/>
          </cell>
          <cell r="AL255">
            <v>22.961439207973605</v>
          </cell>
        </row>
        <row r="256">
          <cell r="B256" t="str">
            <v>1.2036</v>
          </cell>
          <cell r="C256">
            <v>51</v>
          </cell>
          <cell r="D256" t="str">
            <v/>
          </cell>
          <cell r="E256" t="str">
            <v/>
          </cell>
          <cell r="F256">
            <v>-41.651669615237608</v>
          </cell>
          <cell r="G256">
            <v>66</v>
          </cell>
          <cell r="H256" t="str">
            <v/>
          </cell>
          <cell r="I256" t="str">
            <v/>
          </cell>
          <cell r="J256">
            <v>125.58279333361263</v>
          </cell>
          <cell r="K256">
            <v>39</v>
          </cell>
          <cell r="L256" t="str">
            <v/>
          </cell>
          <cell r="M256" t="str">
            <v/>
          </cell>
          <cell r="N256">
            <v>17.825966536012654</v>
          </cell>
          <cell r="O256">
            <v>35</v>
          </cell>
          <cell r="P256" t="str">
            <v/>
          </cell>
          <cell r="Q256" t="str">
            <v/>
          </cell>
          <cell r="R256">
            <v>134.57439246320405</v>
          </cell>
          <cell r="S256">
            <v>5</v>
          </cell>
          <cell r="T256" t="str">
            <v/>
          </cell>
          <cell r="U256" t="str">
            <v/>
          </cell>
          <cell r="V256">
            <v>-23.252590620314791</v>
          </cell>
          <cell r="W256">
            <v>12</v>
          </cell>
          <cell r="X256" t="str">
            <v/>
          </cell>
          <cell r="Y256" t="str">
            <v/>
          </cell>
          <cell r="Z256">
            <v>288.13125855152418</v>
          </cell>
          <cell r="AA256">
            <v>5</v>
          </cell>
          <cell r="AB256" t="str">
            <v/>
          </cell>
          <cell r="AC256" t="str">
            <v/>
          </cell>
          <cell r="AD256">
            <v>-0.56590047439170488</v>
          </cell>
          <cell r="AE256">
            <v>6</v>
          </cell>
          <cell r="AF256" t="str">
            <v/>
          </cell>
          <cell r="AG256" t="str">
            <v/>
          </cell>
          <cell r="AH256">
            <v>56.333877279322699</v>
          </cell>
          <cell r="AI256">
            <v>5</v>
          </cell>
          <cell r="AJ256" t="str">
            <v/>
          </cell>
          <cell r="AK256" t="str">
            <v/>
          </cell>
          <cell r="AL256">
            <v>23.176021673419164</v>
          </cell>
        </row>
        <row r="257">
          <cell r="B257" t="str">
            <v>2.2036</v>
          </cell>
          <cell r="C257">
            <v>51</v>
          </cell>
          <cell r="D257" t="str">
            <v/>
          </cell>
          <cell r="E257" t="str">
            <v/>
          </cell>
          <cell r="F257">
            <v>-41.467783846095763</v>
          </cell>
          <cell r="G257">
            <v>66</v>
          </cell>
          <cell r="H257" t="str">
            <v/>
          </cell>
          <cell r="I257" t="str">
            <v/>
          </cell>
          <cell r="J257">
            <v>125.81801066396541</v>
          </cell>
          <cell r="K257">
            <v>39</v>
          </cell>
          <cell r="L257" t="str">
            <v/>
          </cell>
          <cell r="M257" t="str">
            <v/>
          </cell>
          <cell r="N257">
            <v>18.789841912354444</v>
          </cell>
          <cell r="O257">
            <v>35</v>
          </cell>
          <cell r="P257" t="str">
            <v/>
          </cell>
          <cell r="Q257" t="str">
            <v/>
          </cell>
          <cell r="R257">
            <v>135.07140924580449</v>
          </cell>
          <cell r="S257">
            <v>5</v>
          </cell>
          <cell r="T257" t="str">
            <v/>
          </cell>
          <cell r="U257" t="str">
            <v/>
          </cell>
          <cell r="V257">
            <v>-23.153870766250328</v>
          </cell>
          <cell r="W257">
            <v>12</v>
          </cell>
          <cell r="X257" t="str">
            <v/>
          </cell>
          <cell r="Y257" t="str">
            <v/>
          </cell>
          <cell r="Z257">
            <v>288.28507035337174</v>
          </cell>
          <cell r="AA257">
            <v>5</v>
          </cell>
          <cell r="AB257" t="str">
            <v/>
          </cell>
          <cell r="AC257" t="str">
            <v/>
          </cell>
          <cell r="AD257">
            <v>-0.42655324261736627</v>
          </cell>
          <cell r="AE257">
            <v>6</v>
          </cell>
          <cell r="AF257" t="str">
            <v/>
          </cell>
          <cell r="AG257" t="str">
            <v/>
          </cell>
          <cell r="AH257">
            <v>56.498731289463159</v>
          </cell>
          <cell r="AI257">
            <v>5</v>
          </cell>
          <cell r="AJ257" t="str">
            <v/>
          </cell>
          <cell r="AK257" t="str">
            <v/>
          </cell>
          <cell r="AL257">
            <v>23.390604138864724</v>
          </cell>
        </row>
        <row r="258">
          <cell r="B258" t="str">
            <v>3.2036</v>
          </cell>
          <cell r="C258">
            <v>51</v>
          </cell>
          <cell r="D258" t="str">
            <v/>
          </cell>
          <cell r="E258" t="str">
            <v/>
          </cell>
          <cell r="F258">
            <v>-41.283898076953918</v>
          </cell>
          <cell r="G258">
            <v>66</v>
          </cell>
          <cell r="H258" t="str">
            <v/>
          </cell>
          <cell r="I258" t="str">
            <v/>
          </cell>
          <cell r="J258">
            <v>126.05322799431819</v>
          </cell>
          <cell r="K258">
            <v>39</v>
          </cell>
          <cell r="L258" t="str">
            <v/>
          </cell>
          <cell r="M258" t="str">
            <v/>
          </cell>
          <cell r="N258">
            <v>19.753717288696233</v>
          </cell>
          <cell r="O258">
            <v>35</v>
          </cell>
          <cell r="P258" t="str">
            <v/>
          </cell>
          <cell r="Q258" t="str">
            <v/>
          </cell>
          <cell r="R258">
            <v>135.56842602840493</v>
          </cell>
          <cell r="S258">
            <v>5</v>
          </cell>
          <cell r="T258" t="str">
            <v/>
          </cell>
          <cell r="U258" t="str">
            <v/>
          </cell>
          <cell r="V258">
            <v>-23.055150912185866</v>
          </cell>
          <cell r="W258">
            <v>12</v>
          </cell>
          <cell r="X258" t="str">
            <v/>
          </cell>
          <cell r="Y258" t="str">
            <v/>
          </cell>
          <cell r="Z258">
            <v>288.43888215521929</v>
          </cell>
          <cell r="AA258">
            <v>5</v>
          </cell>
          <cell r="AB258" t="str">
            <v/>
          </cell>
          <cell r="AC258" t="str">
            <v/>
          </cell>
          <cell r="AD258">
            <v>-0.28720601084302766</v>
          </cell>
          <cell r="AE258">
            <v>6</v>
          </cell>
          <cell r="AF258" t="str">
            <v/>
          </cell>
          <cell r="AG258" t="str">
            <v/>
          </cell>
          <cell r="AH258">
            <v>56.663585299603618</v>
          </cell>
          <cell r="AI258">
            <v>5</v>
          </cell>
          <cell r="AJ258" t="str">
            <v/>
          </cell>
          <cell r="AK258" t="str">
            <v/>
          </cell>
          <cell r="AL258">
            <v>23.605186604310283</v>
          </cell>
        </row>
        <row r="259">
          <cell r="B259" t="str">
            <v>4.2036</v>
          </cell>
          <cell r="C259">
            <v>51</v>
          </cell>
          <cell r="D259" t="str">
            <v/>
          </cell>
          <cell r="E259" t="str">
            <v/>
          </cell>
          <cell r="F259">
            <v>-41.100012307812072</v>
          </cell>
          <cell r="G259">
            <v>66</v>
          </cell>
          <cell r="H259" t="str">
            <v/>
          </cell>
          <cell r="I259" t="str">
            <v/>
          </cell>
          <cell r="J259">
            <v>126.28844532467097</v>
          </cell>
          <cell r="K259">
            <v>39</v>
          </cell>
          <cell r="L259" t="str">
            <v/>
          </cell>
          <cell r="M259" t="str">
            <v/>
          </cell>
          <cell r="N259">
            <v>20.717592665038023</v>
          </cell>
          <cell r="O259">
            <v>35</v>
          </cell>
          <cell r="P259" t="str">
            <v/>
          </cell>
          <cell r="Q259" t="str">
            <v/>
          </cell>
          <cell r="R259">
            <v>136.06544281100537</v>
          </cell>
          <cell r="S259">
            <v>5</v>
          </cell>
          <cell r="T259" t="str">
            <v/>
          </cell>
          <cell r="U259" t="str">
            <v/>
          </cell>
          <cell r="V259">
            <v>-22.956431058121403</v>
          </cell>
          <cell r="W259">
            <v>12</v>
          </cell>
          <cell r="X259" t="str">
            <v/>
          </cell>
          <cell r="Y259" t="str">
            <v/>
          </cell>
          <cell r="Z259">
            <v>288.59269395706684</v>
          </cell>
          <cell r="AA259">
            <v>5</v>
          </cell>
          <cell r="AB259" t="str">
            <v/>
          </cell>
          <cell r="AC259" t="str">
            <v/>
          </cell>
          <cell r="AD259">
            <v>-0.14785877906868908</v>
          </cell>
          <cell r="AE259">
            <v>6</v>
          </cell>
          <cell r="AF259" t="str">
            <v/>
          </cell>
          <cell r="AG259" t="str">
            <v/>
          </cell>
          <cell r="AH259">
            <v>56.828439309744077</v>
          </cell>
          <cell r="AI259">
            <v>5</v>
          </cell>
          <cell r="AJ259" t="str">
            <v/>
          </cell>
          <cell r="AK259" t="str">
            <v/>
          </cell>
          <cell r="AL259">
            <v>23.819769069755843</v>
          </cell>
        </row>
        <row r="260">
          <cell r="B260" t="str">
            <v>5.2036</v>
          </cell>
          <cell r="C260">
            <v>51</v>
          </cell>
          <cell r="D260" t="str">
            <v/>
          </cell>
          <cell r="E260" t="str">
            <v/>
          </cell>
          <cell r="F260">
            <v>-40.916126538670227</v>
          </cell>
          <cell r="G260">
            <v>66</v>
          </cell>
          <cell r="H260" t="str">
            <v/>
          </cell>
          <cell r="I260" t="str">
            <v/>
          </cell>
          <cell r="J260">
            <v>126.52366265502376</v>
          </cell>
          <cell r="K260">
            <v>40</v>
          </cell>
          <cell r="L260">
            <v>260</v>
          </cell>
          <cell r="M260">
            <v>21.681468041379802</v>
          </cell>
          <cell r="N260">
            <v>21.681468041379802</v>
          </cell>
          <cell r="O260">
            <v>35</v>
          </cell>
          <cell r="P260" t="str">
            <v/>
          </cell>
          <cell r="Q260" t="str">
            <v/>
          </cell>
          <cell r="R260">
            <v>136.56245959360581</v>
          </cell>
          <cell r="S260">
            <v>5</v>
          </cell>
          <cell r="T260" t="str">
            <v/>
          </cell>
          <cell r="U260" t="str">
            <v/>
          </cell>
          <cell r="V260">
            <v>-22.85771120405694</v>
          </cell>
          <cell r="W260">
            <v>12</v>
          </cell>
          <cell r="X260" t="str">
            <v/>
          </cell>
          <cell r="Y260" t="str">
            <v/>
          </cell>
          <cell r="Z260">
            <v>288.7465057589144</v>
          </cell>
          <cell r="AA260">
            <v>5</v>
          </cell>
          <cell r="AB260" t="str">
            <v/>
          </cell>
          <cell r="AC260" t="str">
            <v/>
          </cell>
          <cell r="AD260">
            <v>-8.5115472943504966E-3</v>
          </cell>
          <cell r="AE260">
            <v>6</v>
          </cell>
          <cell r="AF260" t="str">
            <v/>
          </cell>
          <cell r="AG260" t="str">
            <v/>
          </cell>
          <cell r="AH260">
            <v>56.993293319884536</v>
          </cell>
          <cell r="AI260">
            <v>5</v>
          </cell>
          <cell r="AJ260" t="str">
            <v/>
          </cell>
          <cell r="AK260" t="str">
            <v/>
          </cell>
          <cell r="AL260">
            <v>24.034351535201402</v>
          </cell>
        </row>
        <row r="261">
          <cell r="B261" t="str">
            <v>6.2036</v>
          </cell>
          <cell r="C261">
            <v>51</v>
          </cell>
          <cell r="D261" t="str">
            <v/>
          </cell>
          <cell r="E261" t="str">
            <v/>
          </cell>
          <cell r="F261">
            <v>-40.732240769528381</v>
          </cell>
          <cell r="G261">
            <v>66</v>
          </cell>
          <cell r="H261" t="str">
            <v/>
          </cell>
          <cell r="I261" t="str">
            <v/>
          </cell>
          <cell r="J261">
            <v>126.75887998537654</v>
          </cell>
          <cell r="K261">
            <v>40</v>
          </cell>
          <cell r="L261" t="str">
            <v/>
          </cell>
          <cell r="M261" t="str">
            <v/>
          </cell>
          <cell r="N261">
            <v>21.677334048707202</v>
          </cell>
          <cell r="O261">
            <v>35</v>
          </cell>
          <cell r="P261" t="str">
            <v/>
          </cell>
          <cell r="Q261" t="str">
            <v/>
          </cell>
          <cell r="R261">
            <v>137.05947637620625</v>
          </cell>
          <cell r="S261">
            <v>5</v>
          </cell>
          <cell r="T261" t="str">
            <v/>
          </cell>
          <cell r="U261" t="str">
            <v/>
          </cell>
          <cell r="V261">
            <v>-22.758991349992478</v>
          </cell>
          <cell r="W261">
            <v>12</v>
          </cell>
          <cell r="X261" t="str">
            <v/>
          </cell>
          <cell r="Y261" t="str">
            <v/>
          </cell>
          <cell r="Z261">
            <v>288.90031756076195</v>
          </cell>
          <cell r="AA261">
            <v>5</v>
          </cell>
          <cell r="AB261" t="str">
            <v/>
          </cell>
          <cell r="AC261" t="str">
            <v/>
          </cell>
          <cell r="AD261">
            <v>0.13083568447998808</v>
          </cell>
          <cell r="AE261">
            <v>6</v>
          </cell>
          <cell r="AF261" t="str">
            <v/>
          </cell>
          <cell r="AG261" t="str">
            <v/>
          </cell>
          <cell r="AH261">
            <v>57.158147330024995</v>
          </cell>
          <cell r="AI261">
            <v>5</v>
          </cell>
          <cell r="AJ261" t="str">
            <v/>
          </cell>
          <cell r="AK261" t="str">
            <v/>
          </cell>
          <cell r="AL261">
            <v>24.248934000646962</v>
          </cell>
        </row>
        <row r="262">
          <cell r="B262" t="str">
            <v>7.2036</v>
          </cell>
          <cell r="C262">
            <v>51</v>
          </cell>
          <cell r="D262" t="str">
            <v/>
          </cell>
          <cell r="E262" t="str">
            <v/>
          </cell>
          <cell r="F262">
            <v>-40.548355000386536</v>
          </cell>
          <cell r="G262">
            <v>66</v>
          </cell>
          <cell r="H262" t="str">
            <v/>
          </cell>
          <cell r="I262" t="str">
            <v/>
          </cell>
          <cell r="J262">
            <v>126.99409731572932</v>
          </cell>
          <cell r="K262">
            <v>40</v>
          </cell>
          <cell r="L262" t="str">
            <v/>
          </cell>
          <cell r="M262" t="str">
            <v/>
          </cell>
          <cell r="N262">
            <v>21.673200056034602</v>
          </cell>
          <cell r="O262">
            <v>35</v>
          </cell>
          <cell r="P262" t="str">
            <v/>
          </cell>
          <cell r="Q262" t="str">
            <v/>
          </cell>
          <cell r="R262">
            <v>137.55649315880669</v>
          </cell>
          <cell r="S262">
            <v>5</v>
          </cell>
          <cell r="T262" t="str">
            <v/>
          </cell>
          <cell r="U262" t="str">
            <v/>
          </cell>
          <cell r="V262">
            <v>-22.660271495928015</v>
          </cell>
          <cell r="W262">
            <v>12</v>
          </cell>
          <cell r="X262" t="str">
            <v/>
          </cell>
          <cell r="Y262" t="str">
            <v/>
          </cell>
          <cell r="Z262">
            <v>289.0541293626095</v>
          </cell>
          <cell r="AA262">
            <v>5</v>
          </cell>
          <cell r="AB262" t="str">
            <v/>
          </cell>
          <cell r="AC262" t="str">
            <v/>
          </cell>
          <cell r="AD262">
            <v>0.27018291625432667</v>
          </cell>
          <cell r="AE262">
            <v>6</v>
          </cell>
          <cell r="AF262" t="str">
            <v/>
          </cell>
          <cell r="AG262" t="str">
            <v/>
          </cell>
          <cell r="AH262">
            <v>57.323001340165455</v>
          </cell>
          <cell r="AI262">
            <v>5</v>
          </cell>
          <cell r="AJ262" t="str">
            <v/>
          </cell>
          <cell r="AK262" t="str">
            <v/>
          </cell>
          <cell r="AL262">
            <v>24.463516466092521</v>
          </cell>
        </row>
        <row r="263">
          <cell r="B263" t="str">
            <v>8.2036</v>
          </cell>
          <cell r="C263">
            <v>51</v>
          </cell>
          <cell r="D263" t="str">
            <v/>
          </cell>
          <cell r="E263" t="str">
            <v/>
          </cell>
          <cell r="F263">
            <v>-40.364469231244691</v>
          </cell>
          <cell r="G263">
            <v>66</v>
          </cell>
          <cell r="H263" t="str">
            <v/>
          </cell>
          <cell r="I263" t="str">
            <v/>
          </cell>
          <cell r="J263">
            <v>127.2293146460821</v>
          </cell>
          <cell r="K263">
            <v>40</v>
          </cell>
          <cell r="L263" t="str">
            <v/>
          </cell>
          <cell r="M263" t="str">
            <v/>
          </cell>
          <cell r="N263">
            <v>21.669066063362003</v>
          </cell>
          <cell r="O263">
            <v>35</v>
          </cell>
          <cell r="P263" t="str">
            <v/>
          </cell>
          <cell r="Q263" t="str">
            <v/>
          </cell>
          <cell r="R263">
            <v>138.05350994140713</v>
          </cell>
          <cell r="S263">
            <v>5</v>
          </cell>
          <cell r="T263" t="str">
            <v/>
          </cell>
          <cell r="U263" t="str">
            <v/>
          </cell>
          <cell r="V263">
            <v>-22.561551641863552</v>
          </cell>
          <cell r="W263">
            <v>12</v>
          </cell>
          <cell r="X263" t="str">
            <v/>
          </cell>
          <cell r="Y263" t="str">
            <v/>
          </cell>
          <cell r="Z263">
            <v>289.20794116445705</v>
          </cell>
          <cell r="AA263">
            <v>5</v>
          </cell>
          <cell r="AB263" t="str">
            <v/>
          </cell>
          <cell r="AC263" t="str">
            <v/>
          </cell>
          <cell r="AD263">
            <v>0.40953014802866528</v>
          </cell>
          <cell r="AE263">
            <v>6</v>
          </cell>
          <cell r="AF263" t="str">
            <v/>
          </cell>
          <cell r="AG263" t="str">
            <v/>
          </cell>
          <cell r="AH263">
            <v>57.487855350305914</v>
          </cell>
          <cell r="AI263">
            <v>5</v>
          </cell>
          <cell r="AJ263" t="str">
            <v/>
          </cell>
          <cell r="AK263" t="str">
            <v/>
          </cell>
          <cell r="AL263">
            <v>24.678098931538081</v>
          </cell>
        </row>
        <row r="264">
          <cell r="B264" t="str">
            <v>9.2036</v>
          </cell>
          <cell r="C264">
            <v>51</v>
          </cell>
          <cell r="D264" t="str">
            <v/>
          </cell>
          <cell r="E264" t="str">
            <v/>
          </cell>
          <cell r="F264">
            <v>-40.180583462102845</v>
          </cell>
          <cell r="G264">
            <v>67</v>
          </cell>
          <cell r="H264">
            <v>264</v>
          </cell>
          <cell r="I264">
            <v>127.464531976435</v>
          </cell>
          <cell r="J264">
            <v>127.464531976435</v>
          </cell>
          <cell r="K264">
            <v>40</v>
          </cell>
          <cell r="L264" t="str">
            <v/>
          </cell>
          <cell r="M264" t="str">
            <v/>
          </cell>
          <cell r="N264">
            <v>21.664932070689403</v>
          </cell>
          <cell r="O264">
            <v>35</v>
          </cell>
          <cell r="P264" t="str">
            <v/>
          </cell>
          <cell r="Q264" t="str">
            <v/>
          </cell>
          <cell r="R264">
            <v>138.55052672400757</v>
          </cell>
          <cell r="S264">
            <v>5</v>
          </cell>
          <cell r="T264" t="str">
            <v/>
          </cell>
          <cell r="U264" t="str">
            <v/>
          </cell>
          <cell r="V264">
            <v>-22.46283178779909</v>
          </cell>
          <cell r="W264">
            <v>12</v>
          </cell>
          <cell r="X264" t="str">
            <v/>
          </cell>
          <cell r="Y264" t="str">
            <v/>
          </cell>
          <cell r="Z264">
            <v>289.36175296630461</v>
          </cell>
          <cell r="AA264">
            <v>5</v>
          </cell>
          <cell r="AB264" t="str">
            <v/>
          </cell>
          <cell r="AC264" t="str">
            <v/>
          </cell>
          <cell r="AD264">
            <v>0.54887737980300388</v>
          </cell>
          <cell r="AE264">
            <v>6</v>
          </cell>
          <cell r="AF264" t="str">
            <v/>
          </cell>
          <cell r="AG264" t="str">
            <v/>
          </cell>
          <cell r="AH264">
            <v>57.652709360446373</v>
          </cell>
          <cell r="AI264">
            <v>5</v>
          </cell>
          <cell r="AJ264" t="str">
            <v/>
          </cell>
          <cell r="AK264" t="str">
            <v/>
          </cell>
          <cell r="AL264">
            <v>24.89268139698364</v>
          </cell>
        </row>
        <row r="265">
          <cell r="B265" t="str">
            <v>10.2036</v>
          </cell>
          <cell r="C265">
            <v>51</v>
          </cell>
          <cell r="D265" t="str">
            <v/>
          </cell>
          <cell r="E265" t="str">
            <v/>
          </cell>
          <cell r="F265">
            <v>-39.996697692961</v>
          </cell>
          <cell r="G265">
            <v>67</v>
          </cell>
          <cell r="H265" t="str">
            <v/>
          </cell>
          <cell r="I265" t="str">
            <v/>
          </cell>
          <cell r="J265">
            <v>128.44838434304066</v>
          </cell>
          <cell r="K265">
            <v>40</v>
          </cell>
          <cell r="L265" t="str">
            <v/>
          </cell>
          <cell r="M265" t="str">
            <v/>
          </cell>
          <cell r="N265">
            <v>21.660798078016803</v>
          </cell>
          <cell r="O265">
            <v>35</v>
          </cell>
          <cell r="P265" t="str">
            <v/>
          </cell>
          <cell r="Q265" t="str">
            <v/>
          </cell>
          <cell r="R265">
            <v>139.04754350660801</v>
          </cell>
          <cell r="S265">
            <v>5</v>
          </cell>
          <cell r="T265" t="str">
            <v/>
          </cell>
          <cell r="U265" t="str">
            <v/>
          </cell>
          <cell r="V265">
            <v>-22.364111933734627</v>
          </cell>
          <cell r="W265">
            <v>12</v>
          </cell>
          <cell r="X265" t="str">
            <v/>
          </cell>
          <cell r="Y265" t="str">
            <v/>
          </cell>
          <cell r="Z265">
            <v>289.51556476815216</v>
          </cell>
          <cell r="AA265">
            <v>5</v>
          </cell>
          <cell r="AB265" t="str">
            <v/>
          </cell>
          <cell r="AC265" t="str">
            <v/>
          </cell>
          <cell r="AD265">
            <v>0.68822461157734249</v>
          </cell>
          <cell r="AE265">
            <v>6</v>
          </cell>
          <cell r="AF265" t="str">
            <v/>
          </cell>
          <cell r="AG265" t="str">
            <v/>
          </cell>
          <cell r="AH265">
            <v>57.817563370586832</v>
          </cell>
          <cell r="AI265">
            <v>5</v>
          </cell>
          <cell r="AJ265" t="str">
            <v/>
          </cell>
          <cell r="AK265" t="str">
            <v/>
          </cell>
          <cell r="AL265">
            <v>25.1072638624292</v>
          </cell>
        </row>
        <row r="266">
          <cell r="B266" t="str">
            <v>11.2036</v>
          </cell>
          <cell r="C266">
            <v>51</v>
          </cell>
          <cell r="D266" t="str">
            <v/>
          </cell>
          <cell r="E266" t="str">
            <v/>
          </cell>
          <cell r="F266">
            <v>-39.812811923819154</v>
          </cell>
          <cell r="G266">
            <v>67</v>
          </cell>
          <cell r="H266" t="str">
            <v/>
          </cell>
          <cell r="I266" t="str">
            <v/>
          </cell>
          <cell r="J266">
            <v>129.4322367096463</v>
          </cell>
          <cell r="K266">
            <v>40</v>
          </cell>
          <cell r="L266" t="str">
            <v/>
          </cell>
          <cell r="M266" t="str">
            <v/>
          </cell>
          <cell r="N266">
            <v>21.656664085344204</v>
          </cell>
          <cell r="O266">
            <v>35</v>
          </cell>
          <cell r="P266" t="str">
            <v/>
          </cell>
          <cell r="Q266" t="str">
            <v/>
          </cell>
          <cell r="R266">
            <v>139.54456028920845</v>
          </cell>
          <cell r="S266">
            <v>5</v>
          </cell>
          <cell r="T266" t="str">
            <v/>
          </cell>
          <cell r="U266" t="str">
            <v/>
          </cell>
          <cell r="V266">
            <v>-22.265392079670164</v>
          </cell>
          <cell r="W266">
            <v>12</v>
          </cell>
          <cell r="X266" t="str">
            <v/>
          </cell>
          <cell r="Y266" t="str">
            <v/>
          </cell>
          <cell r="Z266">
            <v>289.66937656999971</v>
          </cell>
          <cell r="AA266">
            <v>5</v>
          </cell>
          <cell r="AB266" t="str">
            <v/>
          </cell>
          <cell r="AC266" t="str">
            <v/>
          </cell>
          <cell r="AD266">
            <v>0.8275718433516811</v>
          </cell>
          <cell r="AE266">
            <v>6</v>
          </cell>
          <cell r="AF266" t="str">
            <v/>
          </cell>
          <cell r="AG266" t="str">
            <v/>
          </cell>
          <cell r="AH266">
            <v>57.982417380727291</v>
          </cell>
          <cell r="AI266">
            <v>5</v>
          </cell>
          <cell r="AJ266" t="str">
            <v/>
          </cell>
          <cell r="AK266" t="str">
            <v/>
          </cell>
          <cell r="AL266">
            <v>25.321846327874759</v>
          </cell>
        </row>
        <row r="267">
          <cell r="B267" t="str">
            <v>12.2036</v>
          </cell>
          <cell r="C267">
            <v>51</v>
          </cell>
          <cell r="D267" t="str">
            <v/>
          </cell>
          <cell r="E267" t="str">
            <v/>
          </cell>
          <cell r="F267">
            <v>-39.628926154677309</v>
          </cell>
          <cell r="G267">
            <v>67</v>
          </cell>
          <cell r="H267" t="str">
            <v/>
          </cell>
          <cell r="I267" t="str">
            <v/>
          </cell>
          <cell r="J267">
            <v>130.41608907625195</v>
          </cell>
          <cell r="K267">
            <v>40</v>
          </cell>
          <cell r="L267" t="str">
            <v/>
          </cell>
          <cell r="M267" t="str">
            <v/>
          </cell>
          <cell r="N267">
            <v>21.652530092671604</v>
          </cell>
          <cell r="O267">
            <v>35</v>
          </cell>
          <cell r="P267" t="str">
            <v/>
          </cell>
          <cell r="Q267" t="str">
            <v/>
          </cell>
          <cell r="R267">
            <v>140.04157707180889</v>
          </cell>
          <cell r="S267">
            <v>5</v>
          </cell>
          <cell r="T267" t="str">
            <v/>
          </cell>
          <cell r="U267" t="str">
            <v/>
          </cell>
          <cell r="V267">
            <v>-22.166672225605701</v>
          </cell>
          <cell r="W267">
            <v>12</v>
          </cell>
          <cell r="X267" t="str">
            <v/>
          </cell>
          <cell r="Y267" t="str">
            <v/>
          </cell>
          <cell r="Z267">
            <v>289.82318837184727</v>
          </cell>
          <cell r="AA267">
            <v>5</v>
          </cell>
          <cell r="AB267" t="str">
            <v/>
          </cell>
          <cell r="AC267" t="str">
            <v/>
          </cell>
          <cell r="AD267">
            <v>0.96691907512601971</v>
          </cell>
          <cell r="AE267">
            <v>6</v>
          </cell>
          <cell r="AF267" t="str">
            <v/>
          </cell>
          <cell r="AG267" t="str">
            <v/>
          </cell>
          <cell r="AH267">
            <v>58.147271390867751</v>
          </cell>
          <cell r="AI267">
            <v>5</v>
          </cell>
          <cell r="AJ267" t="str">
            <v/>
          </cell>
          <cell r="AK267" t="str">
            <v/>
          </cell>
          <cell r="AL267">
            <v>25.536428793320319</v>
          </cell>
        </row>
        <row r="268">
          <cell r="B268" t="str">
            <v>1.2037</v>
          </cell>
          <cell r="C268">
            <v>52</v>
          </cell>
          <cell r="D268">
            <v>268</v>
          </cell>
          <cell r="E268">
            <v>-39.445040385535499</v>
          </cell>
          <cell r="F268">
            <v>-39.445040385535499</v>
          </cell>
          <cell r="G268">
            <v>67</v>
          </cell>
          <cell r="H268" t="str">
            <v/>
          </cell>
          <cell r="I268" t="str">
            <v/>
          </cell>
          <cell r="J268">
            <v>131.3999414428576</v>
          </cell>
          <cell r="K268">
            <v>40</v>
          </cell>
          <cell r="L268" t="str">
            <v/>
          </cell>
          <cell r="M268" t="str">
            <v/>
          </cell>
          <cell r="N268">
            <v>21.648396099999005</v>
          </cell>
          <cell r="O268">
            <v>36</v>
          </cell>
          <cell r="P268">
            <v>268</v>
          </cell>
          <cell r="Q268">
            <v>140.5385938544097</v>
          </cell>
          <cell r="R268">
            <v>140.5385938544097</v>
          </cell>
          <cell r="S268">
            <v>5</v>
          </cell>
          <cell r="T268" t="str">
            <v/>
          </cell>
          <cell r="U268" t="str">
            <v/>
          </cell>
          <cell r="V268">
            <v>-22.067952371541239</v>
          </cell>
          <cell r="W268">
            <v>12</v>
          </cell>
          <cell r="X268" t="str">
            <v/>
          </cell>
          <cell r="Y268" t="str">
            <v/>
          </cell>
          <cell r="Z268">
            <v>289.97700017369482</v>
          </cell>
          <cell r="AA268">
            <v>5</v>
          </cell>
          <cell r="AB268" t="str">
            <v/>
          </cell>
          <cell r="AC268" t="str">
            <v/>
          </cell>
          <cell r="AD268">
            <v>1.1062663069003582</v>
          </cell>
          <cell r="AE268">
            <v>6</v>
          </cell>
          <cell r="AF268" t="str">
            <v/>
          </cell>
          <cell r="AG268" t="str">
            <v/>
          </cell>
          <cell r="AH268">
            <v>58.31212540100821</v>
          </cell>
          <cell r="AI268">
            <v>5</v>
          </cell>
          <cell r="AJ268" t="str">
            <v/>
          </cell>
          <cell r="AK268" t="str">
            <v/>
          </cell>
          <cell r="AL268">
            <v>25.751011258765878</v>
          </cell>
        </row>
        <row r="269">
          <cell r="B269" t="str">
            <v>2.2037</v>
          </cell>
          <cell r="C269">
            <v>52</v>
          </cell>
          <cell r="D269" t="str">
            <v/>
          </cell>
          <cell r="E269" t="str">
            <v/>
          </cell>
          <cell r="F269">
            <v>-39.309029087951657</v>
          </cell>
          <cell r="G269">
            <v>68</v>
          </cell>
          <cell r="H269">
            <v>269</v>
          </cell>
          <cell r="I269">
            <v>132.38379380946324</v>
          </cell>
          <cell r="J269">
            <v>132.38379380946324</v>
          </cell>
          <cell r="K269">
            <v>40</v>
          </cell>
          <cell r="L269" t="str">
            <v/>
          </cell>
          <cell r="M269" t="str">
            <v/>
          </cell>
          <cell r="N269">
            <v>21.644262107326405</v>
          </cell>
          <cell r="O269">
            <v>36</v>
          </cell>
          <cell r="P269" t="str">
            <v/>
          </cell>
          <cell r="Q269" t="str">
            <v/>
          </cell>
          <cell r="R269">
            <v>140.81681545483303</v>
          </cell>
          <cell r="S269">
            <v>5</v>
          </cell>
          <cell r="T269" t="str">
            <v/>
          </cell>
          <cell r="U269" t="str">
            <v/>
          </cell>
          <cell r="V269">
            <v>-21.969232517476776</v>
          </cell>
          <cell r="W269">
            <v>12</v>
          </cell>
          <cell r="X269" t="str">
            <v/>
          </cell>
          <cell r="Y269" t="str">
            <v/>
          </cell>
          <cell r="Z269">
            <v>290.13081197554237</v>
          </cell>
          <cell r="AA269">
            <v>5</v>
          </cell>
          <cell r="AB269" t="str">
            <v/>
          </cell>
          <cell r="AC269" t="str">
            <v/>
          </cell>
          <cell r="AD269">
            <v>1.2456135386746967</v>
          </cell>
          <cell r="AE269">
            <v>6</v>
          </cell>
          <cell r="AF269" t="str">
            <v/>
          </cell>
          <cell r="AG269" t="str">
            <v/>
          </cell>
          <cell r="AH269">
            <v>58.476979411148669</v>
          </cell>
          <cell r="AI269">
            <v>5</v>
          </cell>
          <cell r="AJ269" t="str">
            <v/>
          </cell>
          <cell r="AK269" t="str">
            <v/>
          </cell>
          <cell r="AL269">
            <v>25.965593724211438</v>
          </cell>
        </row>
        <row r="270">
          <cell r="B270" t="str">
            <v>3.2037</v>
          </cell>
          <cell r="C270">
            <v>52</v>
          </cell>
          <cell r="D270" t="str">
            <v/>
          </cell>
          <cell r="E270" t="str">
            <v/>
          </cell>
          <cell r="F270">
            <v>-39.173017790367815</v>
          </cell>
          <cell r="G270">
            <v>68</v>
          </cell>
          <cell r="H270" t="str">
            <v/>
          </cell>
          <cell r="I270" t="str">
            <v/>
          </cell>
          <cell r="J270">
            <v>132.67498211793441</v>
          </cell>
          <cell r="K270">
            <v>40</v>
          </cell>
          <cell r="L270" t="str">
            <v/>
          </cell>
          <cell r="M270" t="str">
            <v/>
          </cell>
          <cell r="N270">
            <v>21.640128114653805</v>
          </cell>
          <cell r="O270">
            <v>36</v>
          </cell>
          <cell r="P270" t="str">
            <v/>
          </cell>
          <cell r="Q270" t="str">
            <v/>
          </cell>
          <cell r="R270">
            <v>141.09503705525637</v>
          </cell>
          <cell r="S270">
            <v>5</v>
          </cell>
          <cell r="T270" t="str">
            <v/>
          </cell>
          <cell r="U270" t="str">
            <v/>
          </cell>
          <cell r="V270">
            <v>-21.870512663412313</v>
          </cell>
          <cell r="W270">
            <v>12</v>
          </cell>
          <cell r="X270" t="str">
            <v/>
          </cell>
          <cell r="Y270" t="str">
            <v/>
          </cell>
          <cell r="Z270">
            <v>290.28462377738992</v>
          </cell>
          <cell r="AA270">
            <v>5</v>
          </cell>
          <cell r="AB270" t="str">
            <v/>
          </cell>
          <cell r="AC270" t="str">
            <v/>
          </cell>
          <cell r="AD270">
            <v>1.3849607704490352</v>
          </cell>
          <cell r="AE270">
            <v>6</v>
          </cell>
          <cell r="AF270" t="str">
            <v/>
          </cell>
          <cell r="AG270" t="str">
            <v/>
          </cell>
          <cell r="AH270">
            <v>58.641833421289128</v>
          </cell>
          <cell r="AI270">
            <v>5</v>
          </cell>
          <cell r="AJ270" t="str">
            <v/>
          </cell>
          <cell r="AK270" t="str">
            <v/>
          </cell>
          <cell r="AL270">
            <v>26.180176189656997</v>
          </cell>
        </row>
        <row r="271">
          <cell r="B271" t="str">
            <v>4.2037</v>
          </cell>
          <cell r="C271">
            <v>52</v>
          </cell>
          <cell r="D271" t="str">
            <v/>
          </cell>
          <cell r="E271" t="str">
            <v/>
          </cell>
          <cell r="F271">
            <v>-39.037006492783973</v>
          </cell>
          <cell r="G271">
            <v>68</v>
          </cell>
          <cell r="H271" t="str">
            <v/>
          </cell>
          <cell r="I271" t="str">
            <v/>
          </cell>
          <cell r="J271">
            <v>132.96617042640557</v>
          </cell>
          <cell r="K271">
            <v>40</v>
          </cell>
          <cell r="L271" t="str">
            <v/>
          </cell>
          <cell r="M271" t="str">
            <v/>
          </cell>
          <cell r="N271">
            <v>21.635994121981206</v>
          </cell>
          <cell r="O271">
            <v>36</v>
          </cell>
          <cell r="P271" t="str">
            <v/>
          </cell>
          <cell r="Q271" t="str">
            <v/>
          </cell>
          <cell r="R271">
            <v>141.37325865567971</v>
          </cell>
          <cell r="S271">
            <v>5</v>
          </cell>
          <cell r="T271" t="str">
            <v/>
          </cell>
          <cell r="U271" t="str">
            <v/>
          </cell>
          <cell r="V271">
            <v>-21.771792809347851</v>
          </cell>
          <cell r="W271">
            <v>13</v>
          </cell>
          <cell r="X271">
            <v>271</v>
          </cell>
          <cell r="Y271">
            <v>290.43843557923606</v>
          </cell>
          <cell r="Z271">
            <v>290.43843557923606</v>
          </cell>
          <cell r="AA271">
            <v>5</v>
          </cell>
          <cell r="AB271" t="str">
            <v/>
          </cell>
          <cell r="AC271" t="str">
            <v/>
          </cell>
          <cell r="AD271">
            <v>1.5243080022233737</v>
          </cell>
          <cell r="AE271">
            <v>6</v>
          </cell>
          <cell r="AF271" t="str">
            <v/>
          </cell>
          <cell r="AG271" t="str">
            <v/>
          </cell>
          <cell r="AH271">
            <v>58.806687431429587</v>
          </cell>
          <cell r="AI271">
            <v>5</v>
          </cell>
          <cell r="AJ271" t="str">
            <v/>
          </cell>
          <cell r="AK271" t="str">
            <v/>
          </cell>
          <cell r="AL271">
            <v>26.394758655102557</v>
          </cell>
        </row>
        <row r="272">
          <cell r="B272" t="str">
            <v>5.2037</v>
          </cell>
          <cell r="C272">
            <v>52</v>
          </cell>
          <cell r="D272" t="str">
            <v/>
          </cell>
          <cell r="E272" t="str">
            <v/>
          </cell>
          <cell r="F272">
            <v>-38.900995195200132</v>
          </cell>
          <cell r="G272">
            <v>68</v>
          </cell>
          <cell r="H272" t="str">
            <v/>
          </cell>
          <cell r="I272" t="str">
            <v/>
          </cell>
          <cell r="J272">
            <v>133.25735873487673</v>
          </cell>
          <cell r="K272">
            <v>40</v>
          </cell>
          <cell r="L272" t="str">
            <v/>
          </cell>
          <cell r="M272" t="str">
            <v/>
          </cell>
          <cell r="N272">
            <v>21.631860129308606</v>
          </cell>
          <cell r="O272">
            <v>36</v>
          </cell>
          <cell r="P272" t="str">
            <v/>
          </cell>
          <cell r="Q272" t="str">
            <v/>
          </cell>
          <cell r="R272">
            <v>141.65148025610304</v>
          </cell>
          <cell r="S272">
            <v>5</v>
          </cell>
          <cell r="T272" t="str">
            <v/>
          </cell>
          <cell r="U272" t="str">
            <v/>
          </cell>
          <cell r="V272">
            <v>-21.673072955283388</v>
          </cell>
          <cell r="W272">
            <v>13</v>
          </cell>
          <cell r="X272" t="str">
            <v/>
          </cell>
          <cell r="Y272" t="str">
            <v/>
          </cell>
          <cell r="Z272">
            <v>290.597772834757</v>
          </cell>
          <cell r="AA272">
            <v>5</v>
          </cell>
          <cell r="AB272" t="str">
            <v/>
          </cell>
          <cell r="AC272" t="str">
            <v/>
          </cell>
          <cell r="AD272">
            <v>1.6636552339977122</v>
          </cell>
          <cell r="AE272">
            <v>6</v>
          </cell>
          <cell r="AF272" t="str">
            <v/>
          </cell>
          <cell r="AG272" t="str">
            <v/>
          </cell>
          <cell r="AH272">
            <v>58.971541441570047</v>
          </cell>
          <cell r="AI272">
            <v>5</v>
          </cell>
          <cell r="AJ272" t="str">
            <v/>
          </cell>
          <cell r="AK272" t="str">
            <v/>
          </cell>
          <cell r="AL272">
            <v>26.609341120548116</v>
          </cell>
        </row>
        <row r="273">
          <cell r="B273" t="str">
            <v>6.2037</v>
          </cell>
          <cell r="C273">
            <v>52</v>
          </cell>
          <cell r="D273" t="str">
            <v/>
          </cell>
          <cell r="E273" t="str">
            <v/>
          </cell>
          <cell r="F273">
            <v>-38.76498389761629</v>
          </cell>
          <cell r="G273">
            <v>68</v>
          </cell>
          <cell r="H273" t="str">
            <v/>
          </cell>
          <cell r="I273" t="str">
            <v/>
          </cell>
          <cell r="J273">
            <v>133.5485470433479</v>
          </cell>
          <cell r="K273">
            <v>40</v>
          </cell>
          <cell r="L273" t="str">
            <v/>
          </cell>
          <cell r="M273" t="str">
            <v/>
          </cell>
          <cell r="N273">
            <v>21.627726136636007</v>
          </cell>
          <cell r="O273">
            <v>36</v>
          </cell>
          <cell r="P273" t="str">
            <v/>
          </cell>
          <cell r="Q273" t="str">
            <v/>
          </cell>
          <cell r="R273">
            <v>141.92970185652638</v>
          </cell>
          <cell r="S273">
            <v>5</v>
          </cell>
          <cell r="T273" t="str">
            <v/>
          </cell>
          <cell r="U273" t="str">
            <v/>
          </cell>
          <cell r="V273">
            <v>-21.574353101218925</v>
          </cell>
          <cell r="W273">
            <v>13</v>
          </cell>
          <cell r="X273" t="str">
            <v/>
          </cell>
          <cell r="Y273" t="str">
            <v/>
          </cell>
          <cell r="Z273">
            <v>290.75711009027793</v>
          </cell>
          <cell r="AA273">
            <v>5</v>
          </cell>
          <cell r="AB273" t="str">
            <v/>
          </cell>
          <cell r="AC273" t="str">
            <v/>
          </cell>
          <cell r="AD273">
            <v>1.8030024657720507</v>
          </cell>
          <cell r="AE273">
            <v>6</v>
          </cell>
          <cell r="AF273" t="str">
            <v/>
          </cell>
          <cell r="AG273" t="str">
            <v/>
          </cell>
          <cell r="AH273">
            <v>59.136395451710506</v>
          </cell>
          <cell r="AI273">
            <v>5</v>
          </cell>
          <cell r="AJ273" t="str">
            <v/>
          </cell>
          <cell r="AK273" t="str">
            <v/>
          </cell>
          <cell r="AL273">
            <v>26.823923585993676</v>
          </cell>
        </row>
        <row r="274">
          <cell r="B274" t="str">
            <v>7.2037</v>
          </cell>
          <cell r="C274">
            <v>52</v>
          </cell>
          <cell r="D274" t="str">
            <v/>
          </cell>
          <cell r="E274" t="str">
            <v/>
          </cell>
          <cell r="F274">
            <v>-38.628972600032448</v>
          </cell>
          <cell r="G274">
            <v>68</v>
          </cell>
          <cell r="H274" t="str">
            <v/>
          </cell>
          <cell r="I274" t="str">
            <v/>
          </cell>
          <cell r="J274">
            <v>133.83973535181906</v>
          </cell>
          <cell r="K274">
            <v>40</v>
          </cell>
          <cell r="L274" t="str">
            <v/>
          </cell>
          <cell r="M274" t="str">
            <v/>
          </cell>
          <cell r="N274">
            <v>21.623592143963407</v>
          </cell>
          <cell r="O274">
            <v>36</v>
          </cell>
          <cell r="P274" t="str">
            <v/>
          </cell>
          <cell r="Q274" t="str">
            <v/>
          </cell>
          <cell r="R274">
            <v>142.20792345694971</v>
          </cell>
          <cell r="S274">
            <v>5</v>
          </cell>
          <cell r="T274" t="str">
            <v/>
          </cell>
          <cell r="U274" t="str">
            <v/>
          </cell>
          <cell r="V274">
            <v>-21.475633247154462</v>
          </cell>
          <cell r="W274">
            <v>13</v>
          </cell>
          <cell r="X274" t="str">
            <v/>
          </cell>
          <cell r="Y274" t="str">
            <v/>
          </cell>
          <cell r="Z274">
            <v>290.91644734579887</v>
          </cell>
          <cell r="AA274">
            <v>5</v>
          </cell>
          <cell r="AB274" t="str">
            <v/>
          </cell>
          <cell r="AC274" t="str">
            <v/>
          </cell>
          <cell r="AD274">
            <v>1.9423496975463892</v>
          </cell>
          <cell r="AE274">
            <v>6</v>
          </cell>
          <cell r="AF274" t="str">
            <v/>
          </cell>
          <cell r="AG274" t="str">
            <v/>
          </cell>
          <cell r="AH274">
            <v>59.301249461850965</v>
          </cell>
          <cell r="AI274">
            <v>5</v>
          </cell>
          <cell r="AJ274" t="str">
            <v/>
          </cell>
          <cell r="AK274" t="str">
            <v/>
          </cell>
          <cell r="AL274">
            <v>27.038506051439235</v>
          </cell>
        </row>
        <row r="275">
          <cell r="B275" t="str">
            <v>8.2037</v>
          </cell>
          <cell r="C275">
            <v>52</v>
          </cell>
          <cell r="D275" t="str">
            <v/>
          </cell>
          <cell r="E275" t="str">
            <v/>
          </cell>
          <cell r="F275">
            <v>-38.492961302448606</v>
          </cell>
          <cell r="G275">
            <v>68</v>
          </cell>
          <cell r="H275" t="str">
            <v/>
          </cell>
          <cell r="I275" t="str">
            <v/>
          </cell>
          <cell r="J275">
            <v>134.13092366029022</v>
          </cell>
          <cell r="K275">
            <v>40</v>
          </cell>
          <cell r="L275" t="str">
            <v/>
          </cell>
          <cell r="M275" t="str">
            <v/>
          </cell>
          <cell r="N275">
            <v>21.619458151290807</v>
          </cell>
          <cell r="O275">
            <v>36</v>
          </cell>
          <cell r="P275" t="str">
            <v/>
          </cell>
          <cell r="Q275" t="str">
            <v/>
          </cell>
          <cell r="R275">
            <v>142.48614505737305</v>
          </cell>
          <cell r="S275">
            <v>5</v>
          </cell>
          <cell r="T275" t="str">
            <v/>
          </cell>
          <cell r="U275" t="str">
            <v/>
          </cell>
          <cell r="V275">
            <v>-21.37691339309</v>
          </cell>
          <cell r="W275">
            <v>13</v>
          </cell>
          <cell r="X275" t="str">
            <v/>
          </cell>
          <cell r="Y275" t="str">
            <v/>
          </cell>
          <cell r="Z275">
            <v>291.07578460131981</v>
          </cell>
          <cell r="AA275">
            <v>5</v>
          </cell>
          <cell r="AB275" t="str">
            <v/>
          </cell>
          <cell r="AC275" t="str">
            <v/>
          </cell>
          <cell r="AD275">
            <v>2.0816969293207279</v>
          </cell>
          <cell r="AE275">
            <v>6</v>
          </cell>
          <cell r="AF275" t="str">
            <v/>
          </cell>
          <cell r="AG275" t="str">
            <v/>
          </cell>
          <cell r="AH275">
            <v>59.466103471991424</v>
          </cell>
          <cell r="AI275">
            <v>5</v>
          </cell>
          <cell r="AJ275" t="str">
            <v/>
          </cell>
          <cell r="AK275" t="str">
            <v/>
          </cell>
          <cell r="AL275">
            <v>27.253088516884795</v>
          </cell>
        </row>
        <row r="276">
          <cell r="B276" t="str">
            <v>9.2037</v>
          </cell>
          <cell r="C276">
            <v>52</v>
          </cell>
          <cell r="D276" t="str">
            <v/>
          </cell>
          <cell r="E276" t="str">
            <v/>
          </cell>
          <cell r="F276">
            <v>-38.356950004864764</v>
          </cell>
          <cell r="G276">
            <v>68</v>
          </cell>
          <cell r="H276" t="str">
            <v/>
          </cell>
          <cell r="I276" t="str">
            <v/>
          </cell>
          <cell r="J276">
            <v>134.42211196876139</v>
          </cell>
          <cell r="K276">
            <v>40</v>
          </cell>
          <cell r="L276" t="str">
            <v/>
          </cell>
          <cell r="M276" t="str">
            <v/>
          </cell>
          <cell r="N276">
            <v>21.615324158618208</v>
          </cell>
          <cell r="O276">
            <v>36</v>
          </cell>
          <cell r="P276" t="str">
            <v/>
          </cell>
          <cell r="Q276" t="str">
            <v/>
          </cell>
          <cell r="R276">
            <v>142.76436665779639</v>
          </cell>
          <cell r="S276">
            <v>5</v>
          </cell>
          <cell r="T276" t="str">
            <v/>
          </cell>
          <cell r="U276" t="str">
            <v/>
          </cell>
          <cell r="V276">
            <v>-21.278193539025537</v>
          </cell>
          <cell r="W276">
            <v>13</v>
          </cell>
          <cell r="X276" t="str">
            <v/>
          </cell>
          <cell r="Y276" t="str">
            <v/>
          </cell>
          <cell r="Z276">
            <v>291.23512185684075</v>
          </cell>
          <cell r="AA276">
            <v>5</v>
          </cell>
          <cell r="AB276" t="str">
            <v/>
          </cell>
          <cell r="AC276" t="str">
            <v/>
          </cell>
          <cell r="AD276">
            <v>2.2210441610950666</v>
          </cell>
          <cell r="AE276">
            <v>6</v>
          </cell>
          <cell r="AF276" t="str">
            <v/>
          </cell>
          <cell r="AG276" t="str">
            <v/>
          </cell>
          <cell r="AH276">
            <v>59.630957482131883</v>
          </cell>
          <cell r="AI276">
            <v>5</v>
          </cell>
          <cell r="AJ276" t="str">
            <v/>
          </cell>
          <cell r="AK276" t="str">
            <v/>
          </cell>
          <cell r="AL276">
            <v>27.467670982330354</v>
          </cell>
        </row>
        <row r="277">
          <cell r="B277" t="str">
            <v>10.2037</v>
          </cell>
          <cell r="C277">
            <v>52</v>
          </cell>
          <cell r="D277" t="str">
            <v/>
          </cell>
          <cell r="E277" t="str">
            <v/>
          </cell>
          <cell r="F277">
            <v>-38.220938707280922</v>
          </cell>
          <cell r="G277">
            <v>68</v>
          </cell>
          <cell r="H277" t="str">
            <v/>
          </cell>
          <cell r="I277" t="str">
            <v/>
          </cell>
          <cell r="J277">
            <v>134.71330027723255</v>
          </cell>
          <cell r="K277">
            <v>40</v>
          </cell>
          <cell r="L277" t="str">
            <v/>
          </cell>
          <cell r="M277" t="str">
            <v/>
          </cell>
          <cell r="N277">
            <v>21.611190165945608</v>
          </cell>
          <cell r="O277">
            <v>36</v>
          </cell>
          <cell r="P277" t="str">
            <v/>
          </cell>
          <cell r="Q277" t="str">
            <v/>
          </cell>
          <cell r="R277">
            <v>143.04258825821972</v>
          </cell>
          <cell r="S277">
            <v>5</v>
          </cell>
          <cell r="T277" t="str">
            <v/>
          </cell>
          <cell r="U277" t="str">
            <v/>
          </cell>
          <cell r="V277">
            <v>-21.179473684961074</v>
          </cell>
          <cell r="W277">
            <v>13</v>
          </cell>
          <cell r="X277" t="str">
            <v/>
          </cell>
          <cell r="Y277" t="str">
            <v/>
          </cell>
          <cell r="Z277">
            <v>291.39445911236169</v>
          </cell>
          <cell r="AA277">
            <v>5</v>
          </cell>
          <cell r="AB277" t="str">
            <v/>
          </cell>
          <cell r="AC277" t="str">
            <v/>
          </cell>
          <cell r="AD277">
            <v>2.3603913928694054</v>
          </cell>
          <cell r="AE277">
            <v>6</v>
          </cell>
          <cell r="AF277" t="str">
            <v/>
          </cell>
          <cell r="AG277" t="str">
            <v/>
          </cell>
          <cell r="AH277">
            <v>59.795811492272342</v>
          </cell>
          <cell r="AI277">
            <v>5</v>
          </cell>
          <cell r="AJ277" t="str">
            <v/>
          </cell>
          <cell r="AK277" t="str">
            <v/>
          </cell>
          <cell r="AL277">
            <v>27.682253447775913</v>
          </cell>
        </row>
        <row r="278">
          <cell r="B278" t="str">
            <v>11.2037</v>
          </cell>
          <cell r="C278">
            <v>52</v>
          </cell>
          <cell r="D278" t="str">
            <v/>
          </cell>
          <cell r="E278" t="str">
            <v/>
          </cell>
          <cell r="F278">
            <v>-38.08492740969708</v>
          </cell>
          <cell r="G278">
            <v>68</v>
          </cell>
          <cell r="H278" t="str">
            <v/>
          </cell>
          <cell r="I278" t="str">
            <v/>
          </cell>
          <cell r="J278">
            <v>135.00448858570371</v>
          </cell>
          <cell r="K278">
            <v>40</v>
          </cell>
          <cell r="L278" t="str">
            <v/>
          </cell>
          <cell r="M278" t="str">
            <v/>
          </cell>
          <cell r="N278">
            <v>21.607056173273008</v>
          </cell>
          <cell r="O278">
            <v>36</v>
          </cell>
          <cell r="P278" t="str">
            <v/>
          </cell>
          <cell r="Q278" t="str">
            <v/>
          </cell>
          <cell r="R278">
            <v>143.32080985864306</v>
          </cell>
          <cell r="S278">
            <v>5</v>
          </cell>
          <cell r="T278" t="str">
            <v/>
          </cell>
          <cell r="U278" t="str">
            <v/>
          </cell>
          <cell r="V278">
            <v>-21.080753830896612</v>
          </cell>
          <cell r="W278">
            <v>13</v>
          </cell>
          <cell r="X278" t="str">
            <v/>
          </cell>
          <cell r="Y278" t="str">
            <v/>
          </cell>
          <cell r="Z278">
            <v>291.55379636788263</v>
          </cell>
          <cell r="AA278">
            <v>5</v>
          </cell>
          <cell r="AB278" t="str">
            <v/>
          </cell>
          <cell r="AC278" t="str">
            <v/>
          </cell>
          <cell r="AD278">
            <v>2.4997386246437441</v>
          </cell>
          <cell r="AE278">
            <v>6</v>
          </cell>
          <cell r="AF278" t="str">
            <v/>
          </cell>
          <cell r="AG278" t="str">
            <v/>
          </cell>
          <cell r="AH278">
            <v>59.960665502412802</v>
          </cell>
          <cell r="AI278">
            <v>5</v>
          </cell>
          <cell r="AJ278" t="str">
            <v/>
          </cell>
          <cell r="AK278" t="str">
            <v/>
          </cell>
          <cell r="AL278">
            <v>27.896835913221473</v>
          </cell>
        </row>
        <row r="279">
          <cell r="B279" t="str">
            <v>12.2037</v>
          </cell>
          <cell r="C279">
            <v>52</v>
          </cell>
          <cell r="D279" t="str">
            <v/>
          </cell>
          <cell r="E279" t="str">
            <v/>
          </cell>
          <cell r="F279">
            <v>-37.948916112113238</v>
          </cell>
          <cell r="G279">
            <v>68</v>
          </cell>
          <cell r="H279" t="str">
            <v/>
          </cell>
          <cell r="I279" t="str">
            <v/>
          </cell>
          <cell r="J279">
            <v>135.29567689417487</v>
          </cell>
          <cell r="K279">
            <v>40</v>
          </cell>
          <cell r="L279" t="str">
            <v/>
          </cell>
          <cell r="M279" t="str">
            <v/>
          </cell>
          <cell r="N279">
            <v>21.602922180600409</v>
          </cell>
          <cell r="O279">
            <v>36</v>
          </cell>
          <cell r="P279" t="str">
            <v/>
          </cell>
          <cell r="Q279" t="str">
            <v/>
          </cell>
          <cell r="R279">
            <v>143.5990314590664</v>
          </cell>
          <cell r="S279">
            <v>5</v>
          </cell>
          <cell r="T279" t="str">
            <v/>
          </cell>
          <cell r="U279" t="str">
            <v/>
          </cell>
          <cell r="V279">
            <v>-20.982033976832149</v>
          </cell>
          <cell r="W279">
            <v>13</v>
          </cell>
          <cell r="X279" t="str">
            <v/>
          </cell>
          <cell r="Y279" t="str">
            <v/>
          </cell>
          <cell r="Z279">
            <v>291.71313362340356</v>
          </cell>
          <cell r="AA279">
            <v>5</v>
          </cell>
          <cell r="AB279" t="str">
            <v/>
          </cell>
          <cell r="AC279" t="str">
            <v/>
          </cell>
          <cell r="AD279">
            <v>2.6390858564180828</v>
          </cell>
          <cell r="AE279">
            <v>6</v>
          </cell>
          <cell r="AF279" t="str">
            <v/>
          </cell>
          <cell r="AG279" t="str">
            <v/>
          </cell>
          <cell r="AH279">
            <v>60.125519512553261</v>
          </cell>
          <cell r="AI279">
            <v>5</v>
          </cell>
          <cell r="AJ279" t="str">
            <v/>
          </cell>
          <cell r="AK279" t="str">
            <v/>
          </cell>
          <cell r="AL279">
            <v>28.111418378667032</v>
          </cell>
        </row>
        <row r="280">
          <cell r="B280" t="str">
            <v>1.2038</v>
          </cell>
          <cell r="C280">
            <v>52</v>
          </cell>
          <cell r="D280" t="str">
            <v/>
          </cell>
          <cell r="E280" t="str">
            <v/>
          </cell>
          <cell r="F280">
            <v>-37.812904814529396</v>
          </cell>
          <cell r="G280">
            <v>68</v>
          </cell>
          <cell r="H280" t="str">
            <v/>
          </cell>
          <cell r="I280" t="str">
            <v/>
          </cell>
          <cell r="J280">
            <v>135.58686520264604</v>
          </cell>
          <cell r="K280">
            <v>40</v>
          </cell>
          <cell r="L280" t="str">
            <v/>
          </cell>
          <cell r="M280" t="str">
            <v/>
          </cell>
          <cell r="N280">
            <v>21.598788187927809</v>
          </cell>
          <cell r="O280">
            <v>36</v>
          </cell>
          <cell r="P280" t="str">
            <v/>
          </cell>
          <cell r="Q280" t="str">
            <v/>
          </cell>
          <cell r="R280">
            <v>143.87725305948973</v>
          </cell>
          <cell r="S280">
            <v>5</v>
          </cell>
          <cell r="T280" t="str">
            <v/>
          </cell>
          <cell r="U280" t="str">
            <v/>
          </cell>
          <cell r="V280">
            <v>-20.883314122767686</v>
          </cell>
          <cell r="W280">
            <v>13</v>
          </cell>
          <cell r="X280" t="str">
            <v/>
          </cell>
          <cell r="Y280" t="str">
            <v/>
          </cell>
          <cell r="Z280">
            <v>291.8724708789245</v>
          </cell>
          <cell r="AA280">
            <v>5</v>
          </cell>
          <cell r="AB280" t="str">
            <v/>
          </cell>
          <cell r="AC280" t="str">
            <v/>
          </cell>
          <cell r="AD280">
            <v>2.7784330881924215</v>
          </cell>
          <cell r="AE280">
            <v>6</v>
          </cell>
          <cell r="AF280" t="str">
            <v/>
          </cell>
          <cell r="AG280" t="str">
            <v/>
          </cell>
          <cell r="AH280">
            <v>60.29037352269372</v>
          </cell>
          <cell r="AI280">
            <v>5</v>
          </cell>
          <cell r="AJ280" t="str">
            <v/>
          </cell>
          <cell r="AK280" t="str">
            <v/>
          </cell>
          <cell r="AL280">
            <v>28.326000844112592</v>
          </cell>
        </row>
        <row r="281">
          <cell r="B281" t="str">
            <v>2.2038</v>
          </cell>
          <cell r="C281">
            <v>52</v>
          </cell>
          <cell r="D281" t="str">
            <v/>
          </cell>
          <cell r="E281" t="str">
            <v/>
          </cell>
          <cell r="F281">
            <v>-37.676893516945555</v>
          </cell>
          <cell r="G281">
            <v>68</v>
          </cell>
          <cell r="H281" t="str">
            <v/>
          </cell>
          <cell r="I281" t="str">
            <v/>
          </cell>
          <cell r="J281">
            <v>135.8780535111172</v>
          </cell>
          <cell r="K281">
            <v>40</v>
          </cell>
          <cell r="L281" t="str">
            <v/>
          </cell>
          <cell r="M281" t="str">
            <v/>
          </cell>
          <cell r="N281">
            <v>21.59465419525521</v>
          </cell>
          <cell r="O281">
            <v>36</v>
          </cell>
          <cell r="P281" t="str">
            <v/>
          </cell>
          <cell r="Q281" t="str">
            <v/>
          </cell>
          <cell r="R281">
            <v>144.15547465991307</v>
          </cell>
          <cell r="S281">
            <v>5</v>
          </cell>
          <cell r="T281" t="str">
            <v/>
          </cell>
          <cell r="U281" t="str">
            <v/>
          </cell>
          <cell r="V281">
            <v>-20.784594268703223</v>
          </cell>
          <cell r="W281">
            <v>13</v>
          </cell>
          <cell r="X281" t="str">
            <v/>
          </cell>
          <cell r="Y281" t="str">
            <v/>
          </cell>
          <cell r="Z281">
            <v>292.03180813444544</v>
          </cell>
          <cell r="AA281">
            <v>5</v>
          </cell>
          <cell r="AB281" t="str">
            <v/>
          </cell>
          <cell r="AC281" t="str">
            <v/>
          </cell>
          <cell r="AD281">
            <v>2.9177803199667602</v>
          </cell>
          <cell r="AE281">
            <v>6</v>
          </cell>
          <cell r="AF281" t="str">
            <v/>
          </cell>
          <cell r="AG281" t="str">
            <v/>
          </cell>
          <cell r="AH281">
            <v>60.455227532834179</v>
          </cell>
          <cell r="AI281">
            <v>5</v>
          </cell>
          <cell r="AJ281" t="str">
            <v/>
          </cell>
          <cell r="AK281" t="str">
            <v/>
          </cell>
          <cell r="AL281">
            <v>28.540583309558151</v>
          </cell>
        </row>
        <row r="282">
          <cell r="B282" t="str">
            <v>3.2038</v>
          </cell>
          <cell r="C282">
            <v>52</v>
          </cell>
          <cell r="D282" t="str">
            <v/>
          </cell>
          <cell r="E282" t="str">
            <v/>
          </cell>
          <cell r="F282">
            <v>-37.540882219361713</v>
          </cell>
          <cell r="G282">
            <v>68</v>
          </cell>
          <cell r="H282" t="str">
            <v/>
          </cell>
          <cell r="I282" t="str">
            <v/>
          </cell>
          <cell r="J282">
            <v>136.16924181958836</v>
          </cell>
          <cell r="K282">
            <v>40</v>
          </cell>
          <cell r="L282" t="str">
            <v/>
          </cell>
          <cell r="M282" t="str">
            <v/>
          </cell>
          <cell r="N282">
            <v>21.59052020258261</v>
          </cell>
          <cell r="O282">
            <v>36</v>
          </cell>
          <cell r="P282" t="str">
            <v/>
          </cell>
          <cell r="Q282" t="str">
            <v/>
          </cell>
          <cell r="R282">
            <v>144.4336962603364</v>
          </cell>
          <cell r="S282">
            <v>5</v>
          </cell>
          <cell r="T282" t="str">
            <v/>
          </cell>
          <cell r="U282" t="str">
            <v/>
          </cell>
          <cell r="V282">
            <v>-20.685874414638761</v>
          </cell>
          <cell r="W282">
            <v>13</v>
          </cell>
          <cell r="X282" t="str">
            <v/>
          </cell>
          <cell r="Y282" t="str">
            <v/>
          </cell>
          <cell r="Z282">
            <v>292.19114538996638</v>
          </cell>
          <cell r="AA282">
            <v>5</v>
          </cell>
          <cell r="AB282" t="str">
            <v/>
          </cell>
          <cell r="AC282" t="str">
            <v/>
          </cell>
          <cell r="AD282">
            <v>3.057127551741099</v>
          </cell>
          <cell r="AE282">
            <v>6</v>
          </cell>
          <cell r="AF282" t="str">
            <v/>
          </cell>
          <cell r="AG282" t="str">
            <v/>
          </cell>
          <cell r="AH282">
            <v>60.620081542974638</v>
          </cell>
          <cell r="AI282">
            <v>5</v>
          </cell>
          <cell r="AJ282" t="str">
            <v/>
          </cell>
          <cell r="AK282" t="str">
            <v/>
          </cell>
          <cell r="AL282">
            <v>28.755165775003711</v>
          </cell>
        </row>
        <row r="283">
          <cell r="B283" t="str">
            <v>4.2038</v>
          </cell>
          <cell r="C283">
            <v>52</v>
          </cell>
          <cell r="D283" t="str">
            <v/>
          </cell>
          <cell r="E283" t="str">
            <v/>
          </cell>
          <cell r="F283">
            <v>-37.404870921777871</v>
          </cell>
          <cell r="G283">
            <v>68</v>
          </cell>
          <cell r="H283" t="str">
            <v/>
          </cell>
          <cell r="I283" t="str">
            <v/>
          </cell>
          <cell r="J283">
            <v>136.46043012805953</v>
          </cell>
          <cell r="K283">
            <v>40</v>
          </cell>
          <cell r="L283" t="str">
            <v/>
          </cell>
          <cell r="M283" t="str">
            <v/>
          </cell>
          <cell r="N283">
            <v>21.58638620991001</v>
          </cell>
          <cell r="O283">
            <v>36</v>
          </cell>
          <cell r="P283" t="str">
            <v/>
          </cell>
          <cell r="Q283" t="str">
            <v/>
          </cell>
          <cell r="R283">
            <v>144.71191786075974</v>
          </cell>
          <cell r="S283">
            <v>5</v>
          </cell>
          <cell r="T283" t="str">
            <v/>
          </cell>
          <cell r="U283" t="str">
            <v/>
          </cell>
          <cell r="V283">
            <v>-20.587154560574298</v>
          </cell>
          <cell r="W283">
            <v>13</v>
          </cell>
          <cell r="X283" t="str">
            <v/>
          </cell>
          <cell r="Y283" t="str">
            <v/>
          </cell>
          <cell r="Z283">
            <v>292.35048264548732</v>
          </cell>
          <cell r="AA283">
            <v>5</v>
          </cell>
          <cell r="AB283" t="str">
            <v/>
          </cell>
          <cell r="AC283" t="str">
            <v/>
          </cell>
          <cell r="AD283">
            <v>3.1964747835154377</v>
          </cell>
          <cell r="AE283">
            <v>6</v>
          </cell>
          <cell r="AF283" t="str">
            <v/>
          </cell>
          <cell r="AG283" t="str">
            <v/>
          </cell>
          <cell r="AH283">
            <v>60.784935553115098</v>
          </cell>
          <cell r="AI283">
            <v>5</v>
          </cell>
          <cell r="AJ283" t="str">
            <v/>
          </cell>
          <cell r="AK283" t="str">
            <v/>
          </cell>
          <cell r="AL283">
            <v>28.96974824044927</v>
          </cell>
        </row>
        <row r="284">
          <cell r="B284" t="str">
            <v>5.2038</v>
          </cell>
          <cell r="C284">
            <v>52</v>
          </cell>
          <cell r="D284" t="str">
            <v/>
          </cell>
          <cell r="E284" t="str">
            <v/>
          </cell>
          <cell r="F284">
            <v>-37.268859624194029</v>
          </cell>
          <cell r="G284">
            <v>68</v>
          </cell>
          <cell r="H284" t="str">
            <v/>
          </cell>
          <cell r="I284" t="str">
            <v/>
          </cell>
          <cell r="J284">
            <v>136.75161843653069</v>
          </cell>
          <cell r="K284">
            <v>40</v>
          </cell>
          <cell r="L284" t="str">
            <v/>
          </cell>
          <cell r="M284" t="str">
            <v/>
          </cell>
          <cell r="N284">
            <v>21.582252217237411</v>
          </cell>
          <cell r="O284">
            <v>36</v>
          </cell>
          <cell r="P284" t="str">
            <v/>
          </cell>
          <cell r="Q284" t="str">
            <v/>
          </cell>
          <cell r="R284">
            <v>144.99013946118308</v>
          </cell>
          <cell r="S284">
            <v>5</v>
          </cell>
          <cell r="T284" t="str">
            <v/>
          </cell>
          <cell r="U284" t="str">
            <v/>
          </cell>
          <cell r="V284">
            <v>-20.488434706509835</v>
          </cell>
          <cell r="W284">
            <v>13</v>
          </cell>
          <cell r="X284" t="str">
            <v/>
          </cell>
          <cell r="Y284" t="str">
            <v/>
          </cell>
          <cell r="Z284">
            <v>292.50981990100826</v>
          </cell>
          <cell r="AA284">
            <v>5</v>
          </cell>
          <cell r="AB284" t="str">
            <v/>
          </cell>
          <cell r="AC284" t="str">
            <v/>
          </cell>
          <cell r="AD284">
            <v>3.3358220152897764</v>
          </cell>
          <cell r="AE284">
            <v>6</v>
          </cell>
          <cell r="AF284" t="str">
            <v/>
          </cell>
          <cell r="AG284" t="str">
            <v/>
          </cell>
          <cell r="AH284">
            <v>60.949789563255557</v>
          </cell>
          <cell r="AI284">
            <v>5</v>
          </cell>
          <cell r="AJ284" t="str">
            <v/>
          </cell>
          <cell r="AK284" t="str">
            <v/>
          </cell>
          <cell r="AL284">
            <v>29.18433070589483</v>
          </cell>
        </row>
        <row r="285">
          <cell r="B285" t="str">
            <v>6.2038</v>
          </cell>
          <cell r="C285">
            <v>52</v>
          </cell>
          <cell r="D285" t="str">
            <v/>
          </cell>
          <cell r="E285" t="str">
            <v/>
          </cell>
          <cell r="F285">
            <v>-37.132848326610187</v>
          </cell>
          <cell r="G285">
            <v>68</v>
          </cell>
          <cell r="H285" t="str">
            <v/>
          </cell>
          <cell r="I285" t="str">
            <v/>
          </cell>
          <cell r="J285">
            <v>137.04280674500185</v>
          </cell>
          <cell r="K285">
            <v>40</v>
          </cell>
          <cell r="L285" t="str">
            <v/>
          </cell>
          <cell r="M285" t="str">
            <v/>
          </cell>
          <cell r="N285">
            <v>21.578118224564811</v>
          </cell>
          <cell r="O285">
            <v>36</v>
          </cell>
          <cell r="P285" t="str">
            <v/>
          </cell>
          <cell r="Q285" t="str">
            <v/>
          </cell>
          <cell r="R285">
            <v>145.26836106160641</v>
          </cell>
          <cell r="S285">
            <v>5</v>
          </cell>
          <cell r="T285" t="str">
            <v/>
          </cell>
          <cell r="U285" t="str">
            <v/>
          </cell>
          <cell r="V285">
            <v>-20.389714852445373</v>
          </cell>
          <cell r="W285">
            <v>13</v>
          </cell>
          <cell r="X285" t="str">
            <v/>
          </cell>
          <cell r="Y285" t="str">
            <v/>
          </cell>
          <cell r="Z285">
            <v>292.6691571565292</v>
          </cell>
          <cell r="AA285">
            <v>5</v>
          </cell>
          <cell r="AB285" t="str">
            <v/>
          </cell>
          <cell r="AC285" t="str">
            <v/>
          </cell>
          <cell r="AD285">
            <v>3.4751692470641151</v>
          </cell>
          <cell r="AE285">
            <v>6</v>
          </cell>
          <cell r="AF285" t="str">
            <v/>
          </cell>
          <cell r="AG285" t="str">
            <v/>
          </cell>
          <cell r="AH285">
            <v>61.114643573396016</v>
          </cell>
          <cell r="AI285">
            <v>5</v>
          </cell>
          <cell r="AJ285" t="str">
            <v/>
          </cell>
          <cell r="AK285" t="str">
            <v/>
          </cell>
          <cell r="AL285">
            <v>29.398913171340389</v>
          </cell>
        </row>
        <row r="286">
          <cell r="B286" t="str">
            <v>7.2038</v>
          </cell>
          <cell r="C286">
            <v>52</v>
          </cell>
          <cell r="D286" t="str">
            <v/>
          </cell>
          <cell r="E286" t="str">
            <v/>
          </cell>
          <cell r="F286">
            <v>-36.996837029026345</v>
          </cell>
          <cell r="G286">
            <v>68</v>
          </cell>
          <cell r="H286" t="str">
            <v/>
          </cell>
          <cell r="I286" t="str">
            <v/>
          </cell>
          <cell r="J286">
            <v>137.33399505347302</v>
          </cell>
          <cell r="K286">
            <v>40</v>
          </cell>
          <cell r="L286" t="str">
            <v/>
          </cell>
          <cell r="M286" t="str">
            <v/>
          </cell>
          <cell r="N286">
            <v>21.573984231892211</v>
          </cell>
          <cell r="O286">
            <v>36</v>
          </cell>
          <cell r="P286" t="str">
            <v/>
          </cell>
          <cell r="Q286" t="str">
            <v/>
          </cell>
          <cell r="R286">
            <v>145.54658266202975</v>
          </cell>
          <cell r="S286">
            <v>5</v>
          </cell>
          <cell r="T286" t="str">
            <v/>
          </cell>
          <cell r="U286" t="str">
            <v/>
          </cell>
          <cell r="V286">
            <v>-20.29099499838091</v>
          </cell>
          <cell r="W286">
            <v>13</v>
          </cell>
          <cell r="X286" t="str">
            <v/>
          </cell>
          <cell r="Y286" t="str">
            <v/>
          </cell>
          <cell r="Z286">
            <v>292.82849441205013</v>
          </cell>
          <cell r="AA286">
            <v>5</v>
          </cell>
          <cell r="AB286" t="str">
            <v/>
          </cell>
          <cell r="AC286" t="str">
            <v/>
          </cell>
          <cell r="AD286">
            <v>3.6145164788384538</v>
          </cell>
          <cell r="AE286">
            <v>6</v>
          </cell>
          <cell r="AF286" t="str">
            <v/>
          </cell>
          <cell r="AG286" t="str">
            <v/>
          </cell>
          <cell r="AH286">
            <v>61.279497583536475</v>
          </cell>
          <cell r="AI286">
            <v>5</v>
          </cell>
          <cell r="AJ286" t="str">
            <v/>
          </cell>
          <cell r="AK286" t="str">
            <v/>
          </cell>
          <cell r="AL286">
            <v>29.613495636785949</v>
          </cell>
        </row>
        <row r="287">
          <cell r="B287" t="str">
            <v>8.2038</v>
          </cell>
          <cell r="C287">
            <v>52</v>
          </cell>
          <cell r="D287" t="str">
            <v/>
          </cell>
          <cell r="E287" t="str">
            <v/>
          </cell>
          <cell r="F287">
            <v>-36.860825731442503</v>
          </cell>
          <cell r="G287">
            <v>68</v>
          </cell>
          <cell r="H287" t="str">
            <v/>
          </cell>
          <cell r="I287" t="str">
            <v/>
          </cell>
          <cell r="J287">
            <v>137.62518336194418</v>
          </cell>
          <cell r="K287">
            <v>40</v>
          </cell>
          <cell r="L287" t="str">
            <v/>
          </cell>
          <cell r="M287" t="str">
            <v/>
          </cell>
          <cell r="N287">
            <v>21.569850239219612</v>
          </cell>
          <cell r="O287">
            <v>36</v>
          </cell>
          <cell r="P287" t="str">
            <v/>
          </cell>
          <cell r="Q287" t="str">
            <v/>
          </cell>
          <cell r="R287">
            <v>145.82480426245309</v>
          </cell>
          <cell r="S287">
            <v>5</v>
          </cell>
          <cell r="T287" t="str">
            <v/>
          </cell>
          <cell r="U287" t="str">
            <v/>
          </cell>
          <cell r="V287">
            <v>-20.192275144316447</v>
          </cell>
          <cell r="W287">
            <v>13</v>
          </cell>
          <cell r="X287" t="str">
            <v/>
          </cell>
          <cell r="Y287" t="str">
            <v/>
          </cell>
          <cell r="Z287">
            <v>292.98783166757107</v>
          </cell>
          <cell r="AA287">
            <v>5</v>
          </cell>
          <cell r="AB287" t="str">
            <v/>
          </cell>
          <cell r="AC287" t="str">
            <v/>
          </cell>
          <cell r="AD287">
            <v>3.7538637106127926</v>
          </cell>
          <cell r="AE287">
            <v>6</v>
          </cell>
          <cell r="AF287" t="str">
            <v/>
          </cell>
          <cell r="AG287" t="str">
            <v/>
          </cell>
          <cell r="AH287">
            <v>61.444351593676934</v>
          </cell>
          <cell r="AI287">
            <v>5</v>
          </cell>
          <cell r="AJ287" t="str">
            <v/>
          </cell>
          <cell r="AK287" t="str">
            <v/>
          </cell>
          <cell r="AL287">
            <v>29.828078102231508</v>
          </cell>
        </row>
        <row r="288">
          <cell r="B288" t="str">
            <v>9.2038</v>
          </cell>
          <cell r="C288">
            <v>52</v>
          </cell>
          <cell r="D288" t="str">
            <v/>
          </cell>
          <cell r="E288" t="str">
            <v/>
          </cell>
          <cell r="F288">
            <v>-36.724814433858661</v>
          </cell>
          <cell r="G288">
            <v>68</v>
          </cell>
          <cell r="H288" t="str">
            <v/>
          </cell>
          <cell r="I288" t="str">
            <v/>
          </cell>
          <cell r="J288">
            <v>137.91637167041534</v>
          </cell>
          <cell r="K288">
            <v>40</v>
          </cell>
          <cell r="L288" t="str">
            <v/>
          </cell>
          <cell r="M288" t="str">
            <v/>
          </cell>
          <cell r="N288">
            <v>21.565716246547012</v>
          </cell>
          <cell r="O288">
            <v>36</v>
          </cell>
          <cell r="P288" t="str">
            <v/>
          </cell>
          <cell r="Q288" t="str">
            <v/>
          </cell>
          <cell r="R288">
            <v>146.10302586287642</v>
          </cell>
          <cell r="S288">
            <v>5</v>
          </cell>
          <cell r="T288" t="str">
            <v/>
          </cell>
          <cell r="U288" t="str">
            <v/>
          </cell>
          <cell r="V288">
            <v>-20.093555290251985</v>
          </cell>
          <cell r="W288">
            <v>13</v>
          </cell>
          <cell r="X288" t="str">
            <v/>
          </cell>
          <cell r="Y288" t="str">
            <v/>
          </cell>
          <cell r="Z288">
            <v>293.14716892309201</v>
          </cell>
          <cell r="AA288">
            <v>5</v>
          </cell>
          <cell r="AB288" t="str">
            <v/>
          </cell>
          <cell r="AC288" t="str">
            <v/>
          </cell>
          <cell r="AD288">
            <v>3.8932109423871313</v>
          </cell>
          <cell r="AE288">
            <v>6</v>
          </cell>
          <cell r="AF288" t="str">
            <v/>
          </cell>
          <cell r="AG288" t="str">
            <v/>
          </cell>
          <cell r="AH288">
            <v>61.609205603817394</v>
          </cell>
          <cell r="AI288">
            <v>5</v>
          </cell>
          <cell r="AJ288" t="str">
            <v/>
          </cell>
          <cell r="AK288" t="str">
            <v/>
          </cell>
          <cell r="AL288">
            <v>30.042660567677068</v>
          </cell>
        </row>
        <row r="289">
          <cell r="B289" t="str">
            <v>10.2038</v>
          </cell>
          <cell r="C289">
            <v>52</v>
          </cell>
          <cell r="D289" t="str">
            <v/>
          </cell>
          <cell r="E289" t="str">
            <v/>
          </cell>
          <cell r="F289">
            <v>-36.588803136274819</v>
          </cell>
          <cell r="G289">
            <v>68</v>
          </cell>
          <cell r="H289" t="str">
            <v/>
          </cell>
          <cell r="I289" t="str">
            <v/>
          </cell>
          <cell r="J289">
            <v>138.20755997888651</v>
          </cell>
          <cell r="K289">
            <v>41</v>
          </cell>
          <cell r="L289">
            <v>289</v>
          </cell>
          <cell r="M289">
            <v>21.561582253874391</v>
          </cell>
          <cell r="N289">
            <v>21.561582253874391</v>
          </cell>
          <cell r="O289">
            <v>36</v>
          </cell>
          <cell r="P289" t="str">
            <v/>
          </cell>
          <cell r="Q289" t="str">
            <v/>
          </cell>
          <cell r="R289">
            <v>146.38124746329976</v>
          </cell>
          <cell r="S289">
            <v>5</v>
          </cell>
          <cell r="T289" t="str">
            <v/>
          </cell>
          <cell r="U289" t="str">
            <v/>
          </cell>
          <cell r="V289">
            <v>-19.994835436187522</v>
          </cell>
          <cell r="W289">
            <v>13</v>
          </cell>
          <cell r="X289" t="str">
            <v/>
          </cell>
          <cell r="Y289" t="str">
            <v/>
          </cell>
          <cell r="Z289">
            <v>293.30650617861295</v>
          </cell>
          <cell r="AA289">
            <v>5</v>
          </cell>
          <cell r="AB289" t="str">
            <v/>
          </cell>
          <cell r="AC289" t="str">
            <v/>
          </cell>
          <cell r="AD289">
            <v>4.03255817416147</v>
          </cell>
          <cell r="AE289">
            <v>6</v>
          </cell>
          <cell r="AF289" t="str">
            <v/>
          </cell>
          <cell r="AG289" t="str">
            <v/>
          </cell>
          <cell r="AH289">
            <v>61.774059613957853</v>
          </cell>
          <cell r="AI289">
            <v>5</v>
          </cell>
          <cell r="AJ289" t="str">
            <v/>
          </cell>
          <cell r="AK289" t="str">
            <v/>
          </cell>
          <cell r="AL289">
            <v>30.257243033122627</v>
          </cell>
        </row>
        <row r="290">
          <cell r="B290" t="str">
            <v>11.2038</v>
          </cell>
          <cell r="C290">
            <v>52</v>
          </cell>
          <cell r="D290" t="str">
            <v/>
          </cell>
          <cell r="E290" t="str">
            <v/>
          </cell>
          <cell r="F290">
            <v>-36.452791838690977</v>
          </cell>
          <cell r="G290">
            <v>68</v>
          </cell>
          <cell r="H290" t="str">
            <v/>
          </cell>
          <cell r="I290" t="str">
            <v/>
          </cell>
          <cell r="J290">
            <v>138.49874828735767</v>
          </cell>
          <cell r="K290">
            <v>41</v>
          </cell>
          <cell r="L290" t="str">
            <v/>
          </cell>
          <cell r="M290" t="str">
            <v/>
          </cell>
          <cell r="N290">
            <v>21.690236072647586</v>
          </cell>
          <cell r="O290">
            <v>36</v>
          </cell>
          <cell r="P290" t="str">
            <v/>
          </cell>
          <cell r="Q290" t="str">
            <v/>
          </cell>
          <cell r="R290">
            <v>146.65946906372309</v>
          </cell>
          <cell r="S290">
            <v>5</v>
          </cell>
          <cell r="T290" t="str">
            <v/>
          </cell>
          <cell r="U290" t="str">
            <v/>
          </cell>
          <cell r="V290">
            <v>-19.896115582123059</v>
          </cell>
          <cell r="W290">
            <v>13</v>
          </cell>
          <cell r="X290" t="str">
            <v/>
          </cell>
          <cell r="Y290" t="str">
            <v/>
          </cell>
          <cell r="Z290">
            <v>293.46584343413389</v>
          </cell>
          <cell r="AA290">
            <v>5</v>
          </cell>
          <cell r="AB290" t="str">
            <v/>
          </cell>
          <cell r="AC290" t="str">
            <v/>
          </cell>
          <cell r="AD290">
            <v>4.1719054059358083</v>
          </cell>
          <cell r="AE290">
            <v>6</v>
          </cell>
          <cell r="AF290" t="str">
            <v/>
          </cell>
          <cell r="AG290" t="str">
            <v/>
          </cell>
          <cell r="AH290">
            <v>61.938913624098312</v>
          </cell>
          <cell r="AI290">
            <v>5</v>
          </cell>
          <cell r="AJ290" t="str">
            <v/>
          </cell>
          <cell r="AK290" t="str">
            <v/>
          </cell>
          <cell r="AL290">
            <v>30.471825498568187</v>
          </cell>
        </row>
        <row r="291">
          <cell r="B291" t="str">
            <v>12.2038</v>
          </cell>
          <cell r="C291">
            <v>52</v>
          </cell>
          <cell r="D291" t="str">
            <v/>
          </cell>
          <cell r="E291" t="str">
            <v/>
          </cell>
          <cell r="F291">
            <v>-36.316780541107136</v>
          </cell>
          <cell r="G291">
            <v>68</v>
          </cell>
          <cell r="H291" t="str">
            <v/>
          </cell>
          <cell r="I291" t="str">
            <v/>
          </cell>
          <cell r="J291">
            <v>138.78993659582883</v>
          </cell>
          <cell r="K291">
            <v>41</v>
          </cell>
          <cell r="L291" t="str">
            <v/>
          </cell>
          <cell r="M291" t="str">
            <v/>
          </cell>
          <cell r="N291">
            <v>21.818889891420781</v>
          </cell>
          <cell r="O291">
            <v>36</v>
          </cell>
          <cell r="P291" t="str">
            <v/>
          </cell>
          <cell r="Q291" t="str">
            <v/>
          </cell>
          <cell r="R291">
            <v>146.93769066414643</v>
          </cell>
          <cell r="S291">
            <v>5</v>
          </cell>
          <cell r="T291" t="str">
            <v/>
          </cell>
          <cell r="U291" t="str">
            <v/>
          </cell>
          <cell r="V291">
            <v>-19.797395728058596</v>
          </cell>
          <cell r="W291">
            <v>13</v>
          </cell>
          <cell r="X291" t="str">
            <v/>
          </cell>
          <cell r="Y291" t="str">
            <v/>
          </cell>
          <cell r="Z291">
            <v>293.62518068965483</v>
          </cell>
          <cell r="AA291">
            <v>5</v>
          </cell>
          <cell r="AB291" t="str">
            <v/>
          </cell>
          <cell r="AC291" t="str">
            <v/>
          </cell>
          <cell r="AD291">
            <v>4.3112526377101466</v>
          </cell>
          <cell r="AE291">
            <v>6</v>
          </cell>
          <cell r="AF291" t="str">
            <v/>
          </cell>
          <cell r="AG291" t="str">
            <v/>
          </cell>
          <cell r="AH291">
            <v>62.103767634238771</v>
          </cell>
          <cell r="AI291">
            <v>5</v>
          </cell>
          <cell r="AJ291" t="str">
            <v/>
          </cell>
          <cell r="AK291" t="str">
            <v/>
          </cell>
          <cell r="AL291">
            <v>30.686407964013746</v>
          </cell>
        </row>
        <row r="292">
          <cell r="B292" t="str">
            <v>1.2039</v>
          </cell>
          <cell r="C292">
            <v>52</v>
          </cell>
          <cell r="D292" t="str">
            <v/>
          </cell>
          <cell r="E292" t="str">
            <v/>
          </cell>
          <cell r="F292">
            <v>-36.180769243523294</v>
          </cell>
          <cell r="G292">
            <v>68</v>
          </cell>
          <cell r="H292" t="str">
            <v/>
          </cell>
          <cell r="I292" t="str">
            <v/>
          </cell>
          <cell r="J292">
            <v>139.0811249043</v>
          </cell>
          <cell r="K292">
            <v>41</v>
          </cell>
          <cell r="L292" t="str">
            <v/>
          </cell>
          <cell r="M292" t="str">
            <v/>
          </cell>
          <cell r="N292">
            <v>21.947543710193976</v>
          </cell>
          <cell r="O292">
            <v>36</v>
          </cell>
          <cell r="P292" t="str">
            <v/>
          </cell>
          <cell r="Q292" t="str">
            <v/>
          </cell>
          <cell r="R292">
            <v>147.21591226456977</v>
          </cell>
          <cell r="S292">
            <v>5</v>
          </cell>
          <cell r="T292" t="str">
            <v/>
          </cell>
          <cell r="U292" t="str">
            <v/>
          </cell>
          <cell r="V292">
            <v>-19.698675873994134</v>
          </cell>
          <cell r="W292">
            <v>13</v>
          </cell>
          <cell r="X292" t="str">
            <v/>
          </cell>
          <cell r="Y292" t="str">
            <v/>
          </cell>
          <cell r="Z292">
            <v>293.78451794517576</v>
          </cell>
          <cell r="AA292">
            <v>5</v>
          </cell>
          <cell r="AB292" t="str">
            <v/>
          </cell>
          <cell r="AC292" t="str">
            <v/>
          </cell>
          <cell r="AD292">
            <v>4.4505998694844848</v>
          </cell>
          <cell r="AE292">
            <v>6</v>
          </cell>
          <cell r="AF292" t="str">
            <v/>
          </cell>
          <cell r="AG292" t="str">
            <v/>
          </cell>
          <cell r="AH292">
            <v>62.26862164437923</v>
          </cell>
          <cell r="AI292">
            <v>5</v>
          </cell>
          <cell r="AJ292" t="str">
            <v/>
          </cell>
          <cell r="AK292" t="str">
            <v/>
          </cell>
          <cell r="AL292">
            <v>30.900990429459306</v>
          </cell>
        </row>
        <row r="293">
          <cell r="B293" t="str">
            <v>2.2039</v>
          </cell>
          <cell r="C293">
            <v>52</v>
          </cell>
          <cell r="D293" t="str">
            <v/>
          </cell>
          <cell r="E293" t="str">
            <v/>
          </cell>
          <cell r="F293">
            <v>-36.044757945939452</v>
          </cell>
          <cell r="G293">
            <v>68</v>
          </cell>
          <cell r="H293" t="str">
            <v/>
          </cell>
          <cell r="I293" t="str">
            <v/>
          </cell>
          <cell r="J293">
            <v>139.37231321277116</v>
          </cell>
          <cell r="K293">
            <v>41</v>
          </cell>
          <cell r="L293" t="str">
            <v/>
          </cell>
          <cell r="M293" t="str">
            <v/>
          </cell>
          <cell r="N293">
            <v>22.076197528967171</v>
          </cell>
          <cell r="O293">
            <v>36</v>
          </cell>
          <cell r="P293" t="str">
            <v/>
          </cell>
          <cell r="Q293" t="str">
            <v/>
          </cell>
          <cell r="R293">
            <v>147.4941338649931</v>
          </cell>
          <cell r="S293">
            <v>5</v>
          </cell>
          <cell r="T293" t="str">
            <v/>
          </cell>
          <cell r="U293" t="str">
            <v/>
          </cell>
          <cell r="V293">
            <v>-19.599956019929671</v>
          </cell>
          <cell r="W293">
            <v>13</v>
          </cell>
          <cell r="X293" t="str">
            <v/>
          </cell>
          <cell r="Y293" t="str">
            <v/>
          </cell>
          <cell r="Z293">
            <v>293.9438552006967</v>
          </cell>
          <cell r="AA293">
            <v>5</v>
          </cell>
          <cell r="AB293" t="str">
            <v/>
          </cell>
          <cell r="AC293" t="str">
            <v/>
          </cell>
          <cell r="AD293">
            <v>4.5899471012588231</v>
          </cell>
          <cell r="AE293">
            <v>6</v>
          </cell>
          <cell r="AF293" t="str">
            <v/>
          </cell>
          <cell r="AG293" t="str">
            <v/>
          </cell>
          <cell r="AH293">
            <v>62.43347565451969</v>
          </cell>
          <cell r="AI293">
            <v>5</v>
          </cell>
          <cell r="AJ293" t="str">
            <v/>
          </cell>
          <cell r="AK293" t="str">
            <v/>
          </cell>
          <cell r="AL293">
            <v>31.115572894904865</v>
          </cell>
        </row>
        <row r="294">
          <cell r="B294" t="str">
            <v>3.2039</v>
          </cell>
          <cell r="C294">
            <v>52</v>
          </cell>
          <cell r="D294" t="str">
            <v/>
          </cell>
          <cell r="E294" t="str">
            <v/>
          </cell>
          <cell r="F294">
            <v>-35.90874664835561</v>
          </cell>
          <cell r="G294">
            <v>68</v>
          </cell>
          <cell r="H294" t="str">
            <v/>
          </cell>
          <cell r="I294" t="str">
            <v/>
          </cell>
          <cell r="J294">
            <v>139.66350152124232</v>
          </cell>
          <cell r="K294">
            <v>41</v>
          </cell>
          <cell r="L294" t="str">
            <v/>
          </cell>
          <cell r="M294" t="str">
            <v/>
          </cell>
          <cell r="N294">
            <v>22.204851347740366</v>
          </cell>
          <cell r="O294">
            <v>36</v>
          </cell>
          <cell r="P294" t="str">
            <v/>
          </cell>
          <cell r="Q294" t="str">
            <v/>
          </cell>
          <cell r="R294">
            <v>147.77235546541644</v>
          </cell>
          <cell r="S294">
            <v>5</v>
          </cell>
          <cell r="T294" t="str">
            <v/>
          </cell>
          <cell r="U294" t="str">
            <v/>
          </cell>
          <cell r="V294">
            <v>-19.501236165865208</v>
          </cell>
          <cell r="W294">
            <v>13</v>
          </cell>
          <cell r="X294" t="str">
            <v/>
          </cell>
          <cell r="Y294" t="str">
            <v/>
          </cell>
          <cell r="Z294">
            <v>294.10319245621764</v>
          </cell>
          <cell r="AA294">
            <v>5</v>
          </cell>
          <cell r="AB294" t="str">
            <v/>
          </cell>
          <cell r="AC294" t="str">
            <v/>
          </cell>
          <cell r="AD294">
            <v>4.7292943330331614</v>
          </cell>
          <cell r="AE294">
            <v>6</v>
          </cell>
          <cell r="AF294" t="str">
            <v/>
          </cell>
          <cell r="AG294" t="str">
            <v/>
          </cell>
          <cell r="AH294">
            <v>62.598329664660149</v>
          </cell>
          <cell r="AI294">
            <v>5</v>
          </cell>
          <cell r="AJ294" t="str">
            <v/>
          </cell>
          <cell r="AK294" t="str">
            <v/>
          </cell>
          <cell r="AL294">
            <v>31.330155360350425</v>
          </cell>
        </row>
        <row r="295">
          <cell r="B295" t="str">
            <v>4.2039</v>
          </cell>
          <cell r="C295">
            <v>52</v>
          </cell>
          <cell r="D295" t="str">
            <v/>
          </cell>
          <cell r="E295" t="str">
            <v/>
          </cell>
          <cell r="F295">
            <v>-35.772735350771768</v>
          </cell>
          <cell r="G295">
            <v>68</v>
          </cell>
          <cell r="H295" t="str">
            <v/>
          </cell>
          <cell r="I295" t="str">
            <v/>
          </cell>
          <cell r="J295">
            <v>139.95468982971349</v>
          </cell>
          <cell r="K295">
            <v>41</v>
          </cell>
          <cell r="L295" t="str">
            <v/>
          </cell>
          <cell r="M295" t="str">
            <v/>
          </cell>
          <cell r="N295">
            <v>22.333505166513561</v>
          </cell>
          <cell r="O295">
            <v>36</v>
          </cell>
          <cell r="P295" t="str">
            <v/>
          </cell>
          <cell r="Q295" t="str">
            <v/>
          </cell>
          <cell r="R295">
            <v>148.05057706583978</v>
          </cell>
          <cell r="S295">
            <v>5</v>
          </cell>
          <cell r="T295" t="str">
            <v/>
          </cell>
          <cell r="U295" t="str">
            <v/>
          </cell>
          <cell r="V295">
            <v>-19.402516311800746</v>
          </cell>
          <cell r="W295">
            <v>13</v>
          </cell>
          <cell r="X295" t="str">
            <v/>
          </cell>
          <cell r="Y295" t="str">
            <v/>
          </cell>
          <cell r="Z295">
            <v>294.26252971173858</v>
          </cell>
          <cell r="AA295">
            <v>5</v>
          </cell>
          <cell r="AB295" t="str">
            <v/>
          </cell>
          <cell r="AC295" t="str">
            <v/>
          </cell>
          <cell r="AD295">
            <v>4.8686415648074997</v>
          </cell>
          <cell r="AE295">
            <v>6</v>
          </cell>
          <cell r="AF295" t="str">
            <v/>
          </cell>
          <cell r="AG295" t="str">
            <v/>
          </cell>
          <cell r="AH295">
            <v>62.763183674800608</v>
          </cell>
          <cell r="AI295">
            <v>5</v>
          </cell>
          <cell r="AJ295" t="str">
            <v/>
          </cell>
          <cell r="AK295" t="str">
            <v/>
          </cell>
          <cell r="AL295">
            <v>31.544737825795984</v>
          </cell>
        </row>
        <row r="296">
          <cell r="B296" t="str">
            <v>5.2039</v>
          </cell>
          <cell r="C296">
            <v>52</v>
          </cell>
          <cell r="D296" t="str">
            <v/>
          </cell>
          <cell r="E296" t="str">
            <v/>
          </cell>
          <cell r="F296">
            <v>-35.636724053187926</v>
          </cell>
          <cell r="G296">
            <v>68</v>
          </cell>
          <cell r="H296" t="str">
            <v/>
          </cell>
          <cell r="I296" t="str">
            <v/>
          </cell>
          <cell r="J296">
            <v>140.24587813818465</v>
          </cell>
          <cell r="K296">
            <v>41</v>
          </cell>
          <cell r="L296" t="str">
            <v/>
          </cell>
          <cell r="M296" t="str">
            <v/>
          </cell>
          <cell r="N296">
            <v>22.462158985286756</v>
          </cell>
          <cell r="O296">
            <v>36</v>
          </cell>
          <cell r="P296" t="str">
            <v/>
          </cell>
          <cell r="Q296" t="str">
            <v/>
          </cell>
          <cell r="R296">
            <v>148.32879866626311</v>
          </cell>
          <cell r="S296">
            <v>5</v>
          </cell>
          <cell r="T296" t="str">
            <v/>
          </cell>
          <cell r="U296" t="str">
            <v/>
          </cell>
          <cell r="V296">
            <v>-19.303796457736283</v>
          </cell>
          <cell r="W296">
            <v>13</v>
          </cell>
          <cell r="X296" t="str">
            <v/>
          </cell>
          <cell r="Y296" t="str">
            <v/>
          </cell>
          <cell r="Z296">
            <v>294.42186696725952</v>
          </cell>
          <cell r="AA296">
            <v>5</v>
          </cell>
          <cell r="AB296" t="str">
            <v/>
          </cell>
          <cell r="AC296" t="str">
            <v/>
          </cell>
          <cell r="AD296">
            <v>5.0079887965818379</v>
          </cell>
          <cell r="AE296">
            <v>6</v>
          </cell>
          <cell r="AF296" t="str">
            <v/>
          </cell>
          <cell r="AG296" t="str">
            <v/>
          </cell>
          <cell r="AH296">
            <v>62.928037684941067</v>
          </cell>
          <cell r="AI296">
            <v>5</v>
          </cell>
          <cell r="AJ296" t="str">
            <v/>
          </cell>
          <cell r="AK296" t="str">
            <v/>
          </cell>
          <cell r="AL296">
            <v>31.759320291241544</v>
          </cell>
        </row>
        <row r="297">
          <cell r="B297" t="str">
            <v>6.2039</v>
          </cell>
          <cell r="C297">
            <v>52</v>
          </cell>
          <cell r="D297" t="str">
            <v/>
          </cell>
          <cell r="E297" t="str">
            <v/>
          </cell>
          <cell r="F297">
            <v>-35.500712755604084</v>
          </cell>
          <cell r="G297">
            <v>68</v>
          </cell>
          <cell r="H297" t="str">
            <v/>
          </cell>
          <cell r="I297" t="str">
            <v/>
          </cell>
          <cell r="J297">
            <v>140.53706644665581</v>
          </cell>
          <cell r="K297">
            <v>41</v>
          </cell>
          <cell r="L297" t="str">
            <v/>
          </cell>
          <cell r="M297" t="str">
            <v/>
          </cell>
          <cell r="N297">
            <v>22.590812804059951</v>
          </cell>
          <cell r="O297">
            <v>36</v>
          </cell>
          <cell r="P297" t="str">
            <v/>
          </cell>
          <cell r="Q297" t="str">
            <v/>
          </cell>
          <cell r="R297">
            <v>148.60702026668645</v>
          </cell>
          <cell r="S297">
            <v>5</v>
          </cell>
          <cell r="T297" t="str">
            <v/>
          </cell>
          <cell r="U297" t="str">
            <v/>
          </cell>
          <cell r="V297">
            <v>-19.20507660367182</v>
          </cell>
          <cell r="W297">
            <v>13</v>
          </cell>
          <cell r="X297" t="str">
            <v/>
          </cell>
          <cell r="Y297" t="str">
            <v/>
          </cell>
          <cell r="Z297">
            <v>294.58120422278046</v>
          </cell>
          <cell r="AA297">
            <v>5</v>
          </cell>
          <cell r="AB297" t="str">
            <v/>
          </cell>
          <cell r="AC297" t="str">
            <v/>
          </cell>
          <cell r="AD297">
            <v>5.1473360283561762</v>
          </cell>
          <cell r="AE297">
            <v>6</v>
          </cell>
          <cell r="AF297" t="str">
            <v/>
          </cell>
          <cell r="AG297" t="str">
            <v/>
          </cell>
          <cell r="AH297">
            <v>63.092891695081526</v>
          </cell>
          <cell r="AI297">
            <v>5</v>
          </cell>
          <cell r="AJ297" t="str">
            <v/>
          </cell>
          <cell r="AK297" t="str">
            <v/>
          </cell>
          <cell r="AL297">
            <v>31.973902756687103</v>
          </cell>
        </row>
        <row r="298">
          <cell r="B298" t="str">
            <v>7.2039</v>
          </cell>
          <cell r="C298">
            <v>53</v>
          </cell>
          <cell r="D298">
            <v>298</v>
          </cell>
          <cell r="E298">
            <v>-35.36470145802015</v>
          </cell>
          <cell r="F298">
            <v>-35.36470145802015</v>
          </cell>
          <cell r="G298">
            <v>68</v>
          </cell>
          <cell r="H298" t="str">
            <v/>
          </cell>
          <cell r="I298" t="str">
            <v/>
          </cell>
          <cell r="J298">
            <v>140.82825475512698</v>
          </cell>
          <cell r="K298">
            <v>41</v>
          </cell>
          <cell r="L298" t="str">
            <v/>
          </cell>
          <cell r="M298" t="str">
            <v/>
          </cell>
          <cell r="N298">
            <v>22.719466622833146</v>
          </cell>
          <cell r="O298">
            <v>36</v>
          </cell>
          <cell r="P298" t="str">
            <v/>
          </cell>
          <cell r="Q298" t="str">
            <v/>
          </cell>
          <cell r="R298">
            <v>148.88524186710978</v>
          </cell>
          <cell r="S298">
            <v>5</v>
          </cell>
          <cell r="T298" t="str">
            <v/>
          </cell>
          <cell r="U298" t="str">
            <v/>
          </cell>
          <cell r="V298">
            <v>-19.106356749607357</v>
          </cell>
          <cell r="W298">
            <v>13</v>
          </cell>
          <cell r="X298" t="str">
            <v/>
          </cell>
          <cell r="Y298" t="str">
            <v/>
          </cell>
          <cell r="Z298">
            <v>294.7405414783014</v>
          </cell>
          <cell r="AA298">
            <v>5</v>
          </cell>
          <cell r="AB298" t="str">
            <v/>
          </cell>
          <cell r="AC298" t="str">
            <v/>
          </cell>
          <cell r="AD298">
            <v>5.2866832601305145</v>
          </cell>
          <cell r="AE298">
            <v>6</v>
          </cell>
          <cell r="AF298" t="str">
            <v/>
          </cell>
          <cell r="AG298" t="str">
            <v/>
          </cell>
          <cell r="AH298">
            <v>63.257745705221986</v>
          </cell>
          <cell r="AI298">
            <v>5</v>
          </cell>
          <cell r="AJ298" t="str">
            <v/>
          </cell>
          <cell r="AK298" t="str">
            <v/>
          </cell>
          <cell r="AL298">
            <v>32.188485222132662</v>
          </cell>
        </row>
        <row r="299">
          <cell r="B299" t="str">
            <v>8.2039</v>
          </cell>
          <cell r="C299">
            <v>53</v>
          </cell>
          <cell r="D299" t="str">
            <v/>
          </cell>
          <cell r="E299" t="str">
            <v/>
          </cell>
          <cell r="F299">
            <v>-35.25794780597812</v>
          </cell>
          <cell r="G299">
            <v>69</v>
          </cell>
          <cell r="H299">
            <v>299</v>
          </cell>
          <cell r="I299">
            <v>141.11944306359788</v>
          </cell>
          <cell r="J299">
            <v>141.11944306359788</v>
          </cell>
          <cell r="K299">
            <v>41</v>
          </cell>
          <cell r="L299" t="str">
            <v/>
          </cell>
          <cell r="M299" t="str">
            <v/>
          </cell>
          <cell r="N299">
            <v>22.848120441606341</v>
          </cell>
          <cell r="O299">
            <v>36</v>
          </cell>
          <cell r="P299" t="str">
            <v/>
          </cell>
          <cell r="Q299" t="str">
            <v/>
          </cell>
          <cell r="R299">
            <v>149.16346346753312</v>
          </cell>
          <cell r="S299">
            <v>5</v>
          </cell>
          <cell r="T299" t="str">
            <v/>
          </cell>
          <cell r="U299" t="str">
            <v/>
          </cell>
          <cell r="V299">
            <v>-19.007636895542895</v>
          </cell>
          <cell r="W299">
            <v>13</v>
          </cell>
          <cell r="X299" t="str">
            <v/>
          </cell>
          <cell r="Y299" t="str">
            <v/>
          </cell>
          <cell r="Z299">
            <v>294.89987873382233</v>
          </cell>
          <cell r="AA299">
            <v>5</v>
          </cell>
          <cell r="AB299" t="str">
            <v/>
          </cell>
          <cell r="AC299" t="str">
            <v/>
          </cell>
          <cell r="AD299">
            <v>5.4260304919048528</v>
          </cell>
          <cell r="AE299">
            <v>6</v>
          </cell>
          <cell r="AF299" t="str">
            <v/>
          </cell>
          <cell r="AG299" t="str">
            <v/>
          </cell>
          <cell r="AH299">
            <v>63.422599715362445</v>
          </cell>
          <cell r="AI299">
            <v>5</v>
          </cell>
          <cell r="AJ299" t="str">
            <v/>
          </cell>
          <cell r="AK299" t="str">
            <v/>
          </cell>
          <cell r="AL299">
            <v>32.403067687578222</v>
          </cell>
        </row>
        <row r="300">
          <cell r="B300" t="str">
            <v>9.2039</v>
          </cell>
          <cell r="C300">
            <v>53</v>
          </cell>
          <cell r="D300" t="str">
            <v/>
          </cell>
          <cell r="E300" t="str">
            <v/>
          </cell>
          <cell r="F300">
            <v>-35.151194153936089</v>
          </cell>
          <cell r="G300">
            <v>69</v>
          </cell>
          <cell r="H300" t="str">
            <v/>
          </cell>
          <cell r="I300" t="str">
            <v/>
          </cell>
          <cell r="J300">
            <v>141.64942241867374</v>
          </cell>
          <cell r="K300">
            <v>41</v>
          </cell>
          <cell r="L300" t="str">
            <v/>
          </cell>
          <cell r="M300" t="str">
            <v/>
          </cell>
          <cell r="N300">
            <v>22.976774260379536</v>
          </cell>
          <cell r="O300">
            <v>36</v>
          </cell>
          <cell r="P300" t="str">
            <v/>
          </cell>
          <cell r="Q300" t="str">
            <v/>
          </cell>
          <cell r="R300">
            <v>149.44168506795646</v>
          </cell>
          <cell r="S300">
            <v>5</v>
          </cell>
          <cell r="T300" t="str">
            <v/>
          </cell>
          <cell r="U300" t="str">
            <v/>
          </cell>
          <cell r="V300">
            <v>-18.908917041478432</v>
          </cell>
          <cell r="W300">
            <v>13</v>
          </cell>
          <cell r="X300" t="str">
            <v/>
          </cell>
          <cell r="Y300" t="str">
            <v/>
          </cell>
          <cell r="Z300">
            <v>295.05921598934327</v>
          </cell>
          <cell r="AA300">
            <v>5</v>
          </cell>
          <cell r="AB300" t="str">
            <v/>
          </cell>
          <cell r="AC300" t="str">
            <v/>
          </cell>
          <cell r="AD300">
            <v>5.565377723679191</v>
          </cell>
          <cell r="AE300">
            <v>6</v>
          </cell>
          <cell r="AF300" t="str">
            <v/>
          </cell>
          <cell r="AG300" t="str">
            <v/>
          </cell>
          <cell r="AH300">
            <v>63.587453725502904</v>
          </cell>
          <cell r="AI300">
            <v>5</v>
          </cell>
          <cell r="AJ300" t="str">
            <v/>
          </cell>
          <cell r="AK300" t="str">
            <v/>
          </cell>
          <cell r="AL300">
            <v>32.617650153023781</v>
          </cell>
        </row>
        <row r="301">
          <cell r="B301" t="str">
            <v>10.2039</v>
          </cell>
          <cell r="C301">
            <v>53</v>
          </cell>
          <cell r="D301" t="str">
            <v/>
          </cell>
          <cell r="E301" t="str">
            <v/>
          </cell>
          <cell r="F301">
            <v>-35.044440501894059</v>
          </cell>
          <cell r="G301">
            <v>69</v>
          </cell>
          <cell r="H301" t="str">
            <v/>
          </cell>
          <cell r="I301" t="str">
            <v/>
          </cell>
          <cell r="J301">
            <v>142.17940177374959</v>
          </cell>
          <cell r="K301">
            <v>41</v>
          </cell>
          <cell r="L301" t="str">
            <v/>
          </cell>
          <cell r="M301" t="str">
            <v/>
          </cell>
          <cell r="N301">
            <v>23.10542807915273</v>
          </cell>
          <cell r="O301">
            <v>36</v>
          </cell>
          <cell r="P301" t="str">
            <v/>
          </cell>
          <cell r="Q301" t="str">
            <v/>
          </cell>
          <cell r="R301">
            <v>149.71990666837979</v>
          </cell>
          <cell r="S301">
            <v>5</v>
          </cell>
          <cell r="T301" t="str">
            <v/>
          </cell>
          <cell r="U301" t="str">
            <v/>
          </cell>
          <cell r="V301">
            <v>-18.810197187413969</v>
          </cell>
          <cell r="W301">
            <v>13</v>
          </cell>
          <cell r="X301" t="str">
            <v/>
          </cell>
          <cell r="Y301" t="str">
            <v/>
          </cell>
          <cell r="Z301">
            <v>295.21855324486421</v>
          </cell>
          <cell r="AA301">
            <v>5</v>
          </cell>
          <cell r="AB301" t="str">
            <v/>
          </cell>
          <cell r="AC301" t="str">
            <v/>
          </cell>
          <cell r="AD301">
            <v>5.7047249554535293</v>
          </cell>
          <cell r="AE301">
            <v>6</v>
          </cell>
          <cell r="AF301" t="str">
            <v/>
          </cell>
          <cell r="AG301" t="str">
            <v/>
          </cell>
          <cell r="AH301">
            <v>63.752307735643363</v>
          </cell>
          <cell r="AI301">
            <v>5</v>
          </cell>
          <cell r="AJ301" t="str">
            <v/>
          </cell>
          <cell r="AK301" t="str">
            <v/>
          </cell>
          <cell r="AL301">
            <v>32.832232618469341</v>
          </cell>
        </row>
        <row r="302">
          <cell r="B302" t="str">
            <v>11.2039</v>
          </cell>
          <cell r="C302">
            <v>53</v>
          </cell>
          <cell r="D302" t="str">
            <v/>
          </cell>
          <cell r="E302" t="str">
            <v/>
          </cell>
          <cell r="F302">
            <v>-34.937686849852028</v>
          </cell>
          <cell r="G302">
            <v>69</v>
          </cell>
          <cell r="H302" t="str">
            <v/>
          </cell>
          <cell r="I302" t="str">
            <v/>
          </cell>
          <cell r="J302">
            <v>142.70938112882544</v>
          </cell>
          <cell r="K302">
            <v>41</v>
          </cell>
          <cell r="L302" t="str">
            <v/>
          </cell>
          <cell r="M302" t="str">
            <v/>
          </cell>
          <cell r="N302">
            <v>23.234081897925925</v>
          </cell>
          <cell r="O302">
            <v>36</v>
          </cell>
          <cell r="P302" t="str">
            <v/>
          </cell>
          <cell r="Q302" t="str">
            <v/>
          </cell>
          <cell r="R302">
            <v>149.99812826880313</v>
          </cell>
          <cell r="S302">
            <v>5</v>
          </cell>
          <cell r="T302" t="str">
            <v/>
          </cell>
          <cell r="U302" t="str">
            <v/>
          </cell>
          <cell r="V302">
            <v>-18.711477333349507</v>
          </cell>
          <cell r="W302">
            <v>13</v>
          </cell>
          <cell r="X302" t="str">
            <v/>
          </cell>
          <cell r="Y302" t="str">
            <v/>
          </cell>
          <cell r="Z302">
            <v>295.37789050038515</v>
          </cell>
          <cell r="AA302">
            <v>5</v>
          </cell>
          <cell r="AB302" t="str">
            <v/>
          </cell>
          <cell r="AC302" t="str">
            <v/>
          </cell>
          <cell r="AD302">
            <v>5.8440721872278676</v>
          </cell>
          <cell r="AE302">
            <v>6</v>
          </cell>
          <cell r="AF302" t="str">
            <v/>
          </cell>
          <cell r="AG302" t="str">
            <v/>
          </cell>
          <cell r="AH302">
            <v>63.917161745783822</v>
          </cell>
          <cell r="AI302">
            <v>5</v>
          </cell>
          <cell r="AJ302" t="str">
            <v/>
          </cell>
          <cell r="AK302" t="str">
            <v/>
          </cell>
          <cell r="AL302">
            <v>33.0468150839149</v>
          </cell>
        </row>
        <row r="303">
          <cell r="B303" t="str">
            <v>12.2039</v>
          </cell>
          <cell r="C303">
            <v>53</v>
          </cell>
          <cell r="D303" t="str">
            <v/>
          </cell>
          <cell r="E303" t="str">
            <v/>
          </cell>
          <cell r="F303">
            <v>-34.830933197809998</v>
          </cell>
          <cell r="G303">
            <v>69</v>
          </cell>
          <cell r="H303" t="str">
            <v/>
          </cell>
          <cell r="I303" t="str">
            <v/>
          </cell>
          <cell r="J303">
            <v>143.23936048390129</v>
          </cell>
          <cell r="K303">
            <v>41</v>
          </cell>
          <cell r="L303" t="str">
            <v/>
          </cell>
          <cell r="M303" t="str">
            <v/>
          </cell>
          <cell r="N303">
            <v>23.36273571669912</v>
          </cell>
          <cell r="O303">
            <v>36</v>
          </cell>
          <cell r="P303" t="str">
            <v/>
          </cell>
          <cell r="Q303" t="str">
            <v/>
          </cell>
          <cell r="R303">
            <v>150.27634986922646</v>
          </cell>
          <cell r="S303">
            <v>5</v>
          </cell>
          <cell r="T303" t="str">
            <v/>
          </cell>
          <cell r="U303" t="str">
            <v/>
          </cell>
          <cell r="V303">
            <v>-18.612757479285044</v>
          </cell>
          <cell r="W303">
            <v>13</v>
          </cell>
          <cell r="X303" t="str">
            <v/>
          </cell>
          <cell r="Y303" t="str">
            <v/>
          </cell>
          <cell r="Z303">
            <v>295.53722775590609</v>
          </cell>
          <cell r="AA303">
            <v>5</v>
          </cell>
          <cell r="AB303" t="str">
            <v/>
          </cell>
          <cell r="AC303" t="str">
            <v/>
          </cell>
          <cell r="AD303">
            <v>5.9834194190022059</v>
          </cell>
          <cell r="AE303">
            <v>6</v>
          </cell>
          <cell r="AF303" t="str">
            <v/>
          </cell>
          <cell r="AG303" t="str">
            <v/>
          </cell>
          <cell r="AH303">
            <v>64.082015755924274</v>
          </cell>
          <cell r="AI303">
            <v>5</v>
          </cell>
          <cell r="AJ303" t="str">
            <v/>
          </cell>
          <cell r="AK303" t="str">
            <v/>
          </cell>
          <cell r="AL303">
            <v>33.26139754936046</v>
          </cell>
        </row>
        <row r="304">
          <cell r="B304" t="str">
            <v>1.2040</v>
          </cell>
          <cell r="C304">
            <v>53</v>
          </cell>
          <cell r="D304" t="str">
            <v/>
          </cell>
          <cell r="E304" t="str">
            <v/>
          </cell>
          <cell r="F304">
            <v>-34.724179545767967</v>
          </cell>
          <cell r="G304">
            <v>69</v>
          </cell>
          <cell r="H304" t="str">
            <v/>
          </cell>
          <cell r="I304" t="str">
            <v/>
          </cell>
          <cell r="J304">
            <v>143.76933983897715</v>
          </cell>
          <cell r="K304">
            <v>41</v>
          </cell>
          <cell r="L304" t="str">
            <v/>
          </cell>
          <cell r="M304" t="str">
            <v/>
          </cell>
          <cell r="N304">
            <v>23.491389535472315</v>
          </cell>
          <cell r="O304">
            <v>36</v>
          </cell>
          <cell r="P304" t="str">
            <v/>
          </cell>
          <cell r="Q304" t="str">
            <v/>
          </cell>
          <cell r="R304">
            <v>150.5545714696498</v>
          </cell>
          <cell r="S304">
            <v>5</v>
          </cell>
          <cell r="T304" t="str">
            <v/>
          </cell>
          <cell r="U304" t="str">
            <v/>
          </cell>
          <cell r="V304">
            <v>-18.514037625220581</v>
          </cell>
          <cell r="W304">
            <v>13</v>
          </cell>
          <cell r="X304" t="str">
            <v/>
          </cell>
          <cell r="Y304" t="str">
            <v/>
          </cell>
          <cell r="Z304">
            <v>295.69656501142703</v>
          </cell>
          <cell r="AA304">
            <v>5</v>
          </cell>
          <cell r="AB304" t="str">
            <v/>
          </cell>
          <cell r="AC304" t="str">
            <v/>
          </cell>
          <cell r="AD304">
            <v>6.1227666507765441</v>
          </cell>
          <cell r="AE304">
            <v>6</v>
          </cell>
          <cell r="AF304" t="str">
            <v/>
          </cell>
          <cell r="AG304" t="str">
            <v/>
          </cell>
          <cell r="AH304">
            <v>64.246869766064734</v>
          </cell>
          <cell r="AI304">
            <v>5</v>
          </cell>
          <cell r="AJ304" t="str">
            <v/>
          </cell>
          <cell r="AK304" t="str">
            <v/>
          </cell>
          <cell r="AL304">
            <v>33.475980014806019</v>
          </cell>
        </row>
        <row r="305">
          <cell r="B305" t="str">
            <v>2.2040</v>
          </cell>
          <cell r="C305">
            <v>53</v>
          </cell>
          <cell r="D305" t="str">
            <v/>
          </cell>
          <cell r="E305" t="str">
            <v/>
          </cell>
          <cell r="F305">
            <v>-34.617425893725937</v>
          </cell>
          <cell r="G305">
            <v>69</v>
          </cell>
          <cell r="H305" t="str">
            <v/>
          </cell>
          <cell r="I305" t="str">
            <v/>
          </cell>
          <cell r="J305">
            <v>144.299319194053</v>
          </cell>
          <cell r="K305">
            <v>41</v>
          </cell>
          <cell r="L305" t="str">
            <v/>
          </cell>
          <cell r="M305" t="str">
            <v/>
          </cell>
          <cell r="N305">
            <v>23.62004335424551</v>
          </cell>
          <cell r="O305">
            <v>36</v>
          </cell>
          <cell r="P305" t="str">
            <v/>
          </cell>
          <cell r="Q305" t="str">
            <v/>
          </cell>
          <cell r="R305">
            <v>150.83279307007314</v>
          </cell>
          <cell r="S305">
            <v>5</v>
          </cell>
          <cell r="T305" t="str">
            <v/>
          </cell>
          <cell r="U305" t="str">
            <v/>
          </cell>
          <cell r="V305">
            <v>-18.415317771156118</v>
          </cell>
          <cell r="W305">
            <v>13</v>
          </cell>
          <cell r="X305" t="str">
            <v/>
          </cell>
          <cell r="Y305" t="str">
            <v/>
          </cell>
          <cell r="Z305">
            <v>295.85590226694796</v>
          </cell>
          <cell r="AA305">
            <v>5</v>
          </cell>
          <cell r="AB305" t="str">
            <v/>
          </cell>
          <cell r="AC305" t="str">
            <v/>
          </cell>
          <cell r="AD305">
            <v>6.2621138825508824</v>
          </cell>
          <cell r="AE305">
            <v>6</v>
          </cell>
          <cell r="AF305" t="str">
            <v/>
          </cell>
          <cell r="AG305" t="str">
            <v/>
          </cell>
          <cell r="AH305">
            <v>64.411723776205193</v>
          </cell>
          <cell r="AI305">
            <v>5</v>
          </cell>
          <cell r="AJ305" t="str">
            <v/>
          </cell>
          <cell r="AK305" t="str">
            <v/>
          </cell>
          <cell r="AL305">
            <v>33.690562480251579</v>
          </cell>
        </row>
        <row r="306">
          <cell r="B306" t="str">
            <v>3.2040</v>
          </cell>
          <cell r="C306">
            <v>53</v>
          </cell>
          <cell r="D306" t="str">
            <v/>
          </cell>
          <cell r="E306" t="str">
            <v/>
          </cell>
          <cell r="F306">
            <v>-34.510672241683906</v>
          </cell>
          <cell r="G306">
            <v>69</v>
          </cell>
          <cell r="H306" t="str">
            <v/>
          </cell>
          <cell r="I306" t="str">
            <v/>
          </cell>
          <cell r="J306">
            <v>144.82929854912885</v>
          </cell>
          <cell r="K306">
            <v>41</v>
          </cell>
          <cell r="L306" t="str">
            <v/>
          </cell>
          <cell r="M306" t="str">
            <v/>
          </cell>
          <cell r="N306">
            <v>23.748697173018705</v>
          </cell>
          <cell r="O306">
            <v>36</v>
          </cell>
          <cell r="P306" t="str">
            <v/>
          </cell>
          <cell r="Q306" t="str">
            <v/>
          </cell>
          <cell r="R306">
            <v>151.11101467049647</v>
          </cell>
          <cell r="S306">
            <v>5</v>
          </cell>
          <cell r="T306" t="str">
            <v/>
          </cell>
          <cell r="U306" t="str">
            <v/>
          </cell>
          <cell r="V306">
            <v>-18.316597917091656</v>
          </cell>
          <cell r="W306">
            <v>13</v>
          </cell>
          <cell r="X306" t="str">
            <v/>
          </cell>
          <cell r="Y306" t="str">
            <v/>
          </cell>
          <cell r="Z306">
            <v>296.0152395224689</v>
          </cell>
          <cell r="AA306">
            <v>5</v>
          </cell>
          <cell r="AB306" t="str">
            <v/>
          </cell>
          <cell r="AC306" t="str">
            <v/>
          </cell>
          <cell r="AD306">
            <v>6.4014611143252207</v>
          </cell>
          <cell r="AE306">
            <v>6</v>
          </cell>
          <cell r="AF306" t="str">
            <v/>
          </cell>
          <cell r="AG306" t="str">
            <v/>
          </cell>
          <cell r="AH306">
            <v>64.576577786345652</v>
          </cell>
          <cell r="AI306">
            <v>5</v>
          </cell>
          <cell r="AJ306" t="str">
            <v/>
          </cell>
          <cell r="AK306" t="str">
            <v/>
          </cell>
          <cell r="AL306">
            <v>33.905144945697138</v>
          </cell>
        </row>
        <row r="307">
          <cell r="B307" t="str">
            <v>4.2040</v>
          </cell>
          <cell r="C307">
            <v>53</v>
          </cell>
          <cell r="D307" t="str">
            <v/>
          </cell>
          <cell r="E307" t="str">
            <v/>
          </cell>
          <cell r="F307">
            <v>-34.403918589641876</v>
          </cell>
          <cell r="G307">
            <v>69</v>
          </cell>
          <cell r="H307" t="str">
            <v/>
          </cell>
          <cell r="I307" t="str">
            <v/>
          </cell>
          <cell r="J307">
            <v>145.3592779042047</v>
          </cell>
          <cell r="K307">
            <v>41</v>
          </cell>
          <cell r="L307" t="str">
            <v/>
          </cell>
          <cell r="M307" t="str">
            <v/>
          </cell>
          <cell r="N307">
            <v>23.8773509917919</v>
          </cell>
          <cell r="O307">
            <v>36</v>
          </cell>
          <cell r="P307" t="str">
            <v/>
          </cell>
          <cell r="Q307" t="str">
            <v/>
          </cell>
          <cell r="R307">
            <v>151.38923627091981</v>
          </cell>
          <cell r="S307">
            <v>5</v>
          </cell>
          <cell r="T307" t="str">
            <v/>
          </cell>
          <cell r="U307" t="str">
            <v/>
          </cell>
          <cell r="V307">
            <v>-18.217878063027193</v>
          </cell>
          <cell r="W307">
            <v>13</v>
          </cell>
          <cell r="X307" t="str">
            <v/>
          </cell>
          <cell r="Y307" t="str">
            <v/>
          </cell>
          <cell r="Z307">
            <v>296.17457677798984</v>
          </cell>
          <cell r="AA307">
            <v>5</v>
          </cell>
          <cell r="AB307" t="str">
            <v/>
          </cell>
          <cell r="AC307" t="str">
            <v/>
          </cell>
          <cell r="AD307">
            <v>6.540808346099559</v>
          </cell>
          <cell r="AE307">
            <v>6</v>
          </cell>
          <cell r="AF307" t="str">
            <v/>
          </cell>
          <cell r="AG307" t="str">
            <v/>
          </cell>
          <cell r="AH307">
            <v>64.741431796486111</v>
          </cell>
          <cell r="AI307">
            <v>5</v>
          </cell>
          <cell r="AJ307" t="str">
            <v/>
          </cell>
          <cell r="AK307" t="str">
            <v/>
          </cell>
          <cell r="AL307">
            <v>34.119727411142698</v>
          </cell>
        </row>
        <row r="308">
          <cell r="B308" t="str">
            <v>5.2040</v>
          </cell>
          <cell r="C308">
            <v>53</v>
          </cell>
          <cell r="D308" t="str">
            <v/>
          </cell>
          <cell r="E308" t="str">
            <v/>
          </cell>
          <cell r="F308">
            <v>-34.297164937599845</v>
          </cell>
          <cell r="G308">
            <v>69</v>
          </cell>
          <cell r="H308" t="str">
            <v/>
          </cell>
          <cell r="I308" t="str">
            <v/>
          </cell>
          <cell r="J308">
            <v>145.88925725928055</v>
          </cell>
          <cell r="K308">
            <v>41</v>
          </cell>
          <cell r="L308" t="str">
            <v/>
          </cell>
          <cell r="M308" t="str">
            <v/>
          </cell>
          <cell r="N308">
            <v>24.006004810565095</v>
          </cell>
          <cell r="O308">
            <v>36</v>
          </cell>
          <cell r="P308" t="str">
            <v/>
          </cell>
          <cell r="Q308" t="str">
            <v/>
          </cell>
          <cell r="R308">
            <v>151.66745787134315</v>
          </cell>
          <cell r="S308">
            <v>5</v>
          </cell>
          <cell r="T308" t="str">
            <v/>
          </cell>
          <cell r="U308" t="str">
            <v/>
          </cell>
          <cell r="V308">
            <v>-18.11915820896273</v>
          </cell>
          <cell r="W308">
            <v>13</v>
          </cell>
          <cell r="X308" t="str">
            <v/>
          </cell>
          <cell r="Y308" t="str">
            <v/>
          </cell>
          <cell r="Z308">
            <v>296.33391403351078</v>
          </cell>
          <cell r="AA308">
            <v>5</v>
          </cell>
          <cell r="AB308" t="str">
            <v/>
          </cell>
          <cell r="AC308" t="str">
            <v/>
          </cell>
          <cell r="AD308">
            <v>6.6801555778738972</v>
          </cell>
          <cell r="AE308">
            <v>6</v>
          </cell>
          <cell r="AF308" t="str">
            <v/>
          </cell>
          <cell r="AG308" t="str">
            <v/>
          </cell>
          <cell r="AH308">
            <v>64.90628580662657</v>
          </cell>
          <cell r="AI308">
            <v>5</v>
          </cell>
          <cell r="AJ308" t="str">
            <v/>
          </cell>
          <cell r="AK308" t="str">
            <v/>
          </cell>
          <cell r="AL308">
            <v>34.334309876588257</v>
          </cell>
        </row>
        <row r="309">
          <cell r="B309" t="str">
            <v>6.2040</v>
          </cell>
          <cell r="C309">
            <v>53</v>
          </cell>
          <cell r="D309" t="str">
            <v/>
          </cell>
          <cell r="E309" t="str">
            <v/>
          </cell>
          <cell r="F309">
            <v>-34.190411285557815</v>
          </cell>
          <cell r="G309">
            <v>69</v>
          </cell>
          <cell r="H309" t="str">
            <v/>
          </cell>
          <cell r="I309" t="str">
            <v/>
          </cell>
          <cell r="J309">
            <v>146.41923661435641</v>
          </cell>
          <cell r="K309">
            <v>41</v>
          </cell>
          <cell r="L309" t="str">
            <v/>
          </cell>
          <cell r="M309" t="str">
            <v/>
          </cell>
          <cell r="N309">
            <v>24.13465862933829</v>
          </cell>
          <cell r="O309">
            <v>36</v>
          </cell>
          <cell r="P309" t="str">
            <v/>
          </cell>
          <cell r="Q309" t="str">
            <v/>
          </cell>
          <cell r="R309">
            <v>151.94567947176648</v>
          </cell>
          <cell r="S309">
            <v>5</v>
          </cell>
          <cell r="T309" t="str">
            <v/>
          </cell>
          <cell r="U309" t="str">
            <v/>
          </cell>
          <cell r="V309">
            <v>-18.020438354898268</v>
          </cell>
          <cell r="W309">
            <v>13</v>
          </cell>
          <cell r="X309" t="str">
            <v/>
          </cell>
          <cell r="Y309" t="str">
            <v/>
          </cell>
          <cell r="Z309">
            <v>296.49325128903172</v>
          </cell>
          <cell r="AA309">
            <v>5</v>
          </cell>
          <cell r="AB309" t="str">
            <v/>
          </cell>
          <cell r="AC309" t="str">
            <v/>
          </cell>
          <cell r="AD309">
            <v>6.8195028096482355</v>
          </cell>
          <cell r="AE309">
            <v>6</v>
          </cell>
          <cell r="AF309" t="str">
            <v/>
          </cell>
          <cell r="AG309" t="str">
            <v/>
          </cell>
          <cell r="AH309">
            <v>65.07113981676703</v>
          </cell>
          <cell r="AI309">
            <v>5</v>
          </cell>
          <cell r="AJ309" t="str">
            <v/>
          </cell>
          <cell r="AK309" t="str">
            <v/>
          </cell>
          <cell r="AL309">
            <v>34.548892342033817</v>
          </cell>
        </row>
        <row r="310">
          <cell r="B310" t="str">
            <v>7.2040</v>
          </cell>
          <cell r="C310">
            <v>54</v>
          </cell>
          <cell r="D310">
            <v>310</v>
          </cell>
          <cell r="E310">
            <v>-34.083657633515749</v>
          </cell>
          <cell r="F310">
            <v>-34.083657633515749</v>
          </cell>
          <cell r="G310">
            <v>69</v>
          </cell>
          <cell r="H310" t="str">
            <v/>
          </cell>
          <cell r="I310" t="str">
            <v/>
          </cell>
          <cell r="J310">
            <v>146.94921596943226</v>
          </cell>
          <cell r="K310">
            <v>41</v>
          </cell>
          <cell r="L310" t="str">
            <v/>
          </cell>
          <cell r="M310" t="str">
            <v/>
          </cell>
          <cell r="N310">
            <v>24.263312448111485</v>
          </cell>
          <cell r="O310">
            <v>37</v>
          </cell>
          <cell r="P310">
            <v>310</v>
          </cell>
          <cell r="Q310">
            <v>152.22390107218942</v>
          </cell>
          <cell r="R310">
            <v>152.22390107218942</v>
          </cell>
          <cell r="S310">
            <v>5</v>
          </cell>
          <cell r="T310" t="str">
            <v/>
          </cell>
          <cell r="U310" t="str">
            <v/>
          </cell>
          <cell r="V310">
            <v>-17.921718500833805</v>
          </cell>
          <cell r="W310">
            <v>13</v>
          </cell>
          <cell r="X310" t="str">
            <v/>
          </cell>
          <cell r="Y310" t="str">
            <v/>
          </cell>
          <cell r="Z310">
            <v>296.65258854455266</v>
          </cell>
          <cell r="AA310">
            <v>5</v>
          </cell>
          <cell r="AB310" t="str">
            <v/>
          </cell>
          <cell r="AC310" t="str">
            <v/>
          </cell>
          <cell r="AD310">
            <v>6.9588500414225738</v>
          </cell>
          <cell r="AE310">
            <v>6</v>
          </cell>
          <cell r="AF310" t="str">
            <v/>
          </cell>
          <cell r="AG310" t="str">
            <v/>
          </cell>
          <cell r="AH310">
            <v>65.235993826907489</v>
          </cell>
          <cell r="AI310">
            <v>5</v>
          </cell>
          <cell r="AJ310" t="str">
            <v/>
          </cell>
          <cell r="AK310" t="str">
            <v/>
          </cell>
          <cell r="AL310">
            <v>34.763474807479376</v>
          </cell>
        </row>
        <row r="311">
          <cell r="B311" t="str">
            <v>8.2040</v>
          </cell>
          <cell r="C311">
            <v>54</v>
          </cell>
          <cell r="D311" t="str">
            <v/>
          </cell>
          <cell r="E311" t="str">
            <v/>
          </cell>
          <cell r="F311">
            <v>-33.926436823645659</v>
          </cell>
          <cell r="G311">
            <v>69</v>
          </cell>
          <cell r="H311" t="str">
            <v/>
          </cell>
          <cell r="I311" t="str">
            <v/>
          </cell>
          <cell r="J311">
            <v>147.47919532450811</v>
          </cell>
          <cell r="K311">
            <v>41</v>
          </cell>
          <cell r="L311" t="str">
            <v/>
          </cell>
          <cell r="M311" t="str">
            <v/>
          </cell>
          <cell r="N311">
            <v>24.39196626688468</v>
          </cell>
          <cell r="O311">
            <v>37</v>
          </cell>
          <cell r="P311" t="str">
            <v/>
          </cell>
          <cell r="Q311" t="str">
            <v/>
          </cell>
          <cell r="R311">
            <v>152.4389444859703</v>
          </cell>
          <cell r="S311">
            <v>5</v>
          </cell>
          <cell r="T311" t="str">
            <v/>
          </cell>
          <cell r="U311" t="str">
            <v/>
          </cell>
          <cell r="V311">
            <v>-17.822998646769342</v>
          </cell>
          <cell r="W311">
            <v>13</v>
          </cell>
          <cell r="X311" t="str">
            <v/>
          </cell>
          <cell r="Y311" t="str">
            <v/>
          </cell>
          <cell r="Z311">
            <v>296.8119258000736</v>
          </cell>
          <cell r="AA311">
            <v>5</v>
          </cell>
          <cell r="AB311" t="str">
            <v/>
          </cell>
          <cell r="AC311" t="str">
            <v/>
          </cell>
          <cell r="AD311">
            <v>7.0981972731969121</v>
          </cell>
          <cell r="AE311">
            <v>6</v>
          </cell>
          <cell r="AF311" t="str">
            <v/>
          </cell>
          <cell r="AG311" t="str">
            <v/>
          </cell>
          <cell r="AH311">
            <v>65.400847837047948</v>
          </cell>
          <cell r="AI311">
            <v>5</v>
          </cell>
          <cell r="AJ311" t="str">
            <v/>
          </cell>
          <cell r="AK311" t="str">
            <v/>
          </cell>
          <cell r="AL311">
            <v>34.978057272924936</v>
          </cell>
        </row>
        <row r="312">
          <cell r="B312" t="str">
            <v>9.2040</v>
          </cell>
          <cell r="C312">
            <v>54</v>
          </cell>
          <cell r="D312" t="str">
            <v/>
          </cell>
          <cell r="E312" t="str">
            <v/>
          </cell>
          <cell r="F312">
            <v>-33.769216013775569</v>
          </cell>
          <cell r="G312">
            <v>70</v>
          </cell>
          <cell r="H312">
            <v>312</v>
          </cell>
          <cell r="I312">
            <v>148.00917467958394</v>
          </cell>
          <cell r="J312">
            <v>148.00917467958394</v>
          </cell>
          <cell r="K312">
            <v>41</v>
          </cell>
          <cell r="L312" t="str">
            <v/>
          </cell>
          <cell r="M312" t="str">
            <v/>
          </cell>
          <cell r="N312">
            <v>24.520620085657875</v>
          </cell>
          <cell r="O312">
            <v>37</v>
          </cell>
          <cell r="P312" t="str">
            <v/>
          </cell>
          <cell r="Q312" t="str">
            <v/>
          </cell>
          <cell r="R312">
            <v>152.65398789975117</v>
          </cell>
          <cell r="S312">
            <v>5</v>
          </cell>
          <cell r="T312" t="str">
            <v/>
          </cell>
          <cell r="U312" t="str">
            <v/>
          </cell>
          <cell r="V312">
            <v>-17.724278792704879</v>
          </cell>
          <cell r="W312">
            <v>13</v>
          </cell>
          <cell r="X312" t="str">
            <v/>
          </cell>
          <cell r="Y312" t="str">
            <v/>
          </cell>
          <cell r="Z312">
            <v>296.97126305559453</v>
          </cell>
          <cell r="AA312">
            <v>5</v>
          </cell>
          <cell r="AB312" t="str">
            <v/>
          </cell>
          <cell r="AC312" t="str">
            <v/>
          </cell>
          <cell r="AD312">
            <v>7.2375445049712503</v>
          </cell>
          <cell r="AE312">
            <v>6</v>
          </cell>
          <cell r="AF312" t="str">
            <v/>
          </cell>
          <cell r="AG312" t="str">
            <v/>
          </cell>
          <cell r="AH312">
            <v>65.565701847188407</v>
          </cell>
          <cell r="AI312">
            <v>5</v>
          </cell>
          <cell r="AJ312" t="str">
            <v/>
          </cell>
          <cell r="AK312" t="str">
            <v/>
          </cell>
          <cell r="AL312">
            <v>35.192639738370495</v>
          </cell>
        </row>
        <row r="313">
          <cell r="B313" t="str">
            <v>10.2040</v>
          </cell>
          <cell r="C313">
            <v>54</v>
          </cell>
          <cell r="D313" t="str">
            <v/>
          </cell>
          <cell r="E313" t="str">
            <v/>
          </cell>
          <cell r="F313">
            <v>-33.611995203905479</v>
          </cell>
          <cell r="G313">
            <v>70</v>
          </cell>
          <cell r="H313" t="str">
            <v/>
          </cell>
          <cell r="I313" t="str">
            <v/>
          </cell>
          <cell r="J313">
            <v>148.13491609199781</v>
          </cell>
          <cell r="K313">
            <v>41</v>
          </cell>
          <cell r="L313" t="str">
            <v/>
          </cell>
          <cell r="M313" t="str">
            <v/>
          </cell>
          <cell r="N313">
            <v>24.64927390443107</v>
          </cell>
          <cell r="O313">
            <v>37</v>
          </cell>
          <cell r="P313" t="str">
            <v/>
          </cell>
          <cell r="Q313" t="str">
            <v/>
          </cell>
          <cell r="R313">
            <v>152.86903131353205</v>
          </cell>
          <cell r="S313">
            <v>5</v>
          </cell>
          <cell r="T313" t="str">
            <v/>
          </cell>
          <cell r="U313" t="str">
            <v/>
          </cell>
          <cell r="V313">
            <v>-17.625558938640417</v>
          </cell>
          <cell r="W313">
            <v>13</v>
          </cell>
          <cell r="X313" t="str">
            <v/>
          </cell>
          <cell r="Y313" t="str">
            <v/>
          </cell>
          <cell r="Z313">
            <v>297.13060031111547</v>
          </cell>
          <cell r="AA313">
            <v>5</v>
          </cell>
          <cell r="AB313" t="str">
            <v/>
          </cell>
          <cell r="AC313" t="str">
            <v/>
          </cell>
          <cell r="AD313">
            <v>7.3768917367455886</v>
          </cell>
          <cell r="AE313">
            <v>6</v>
          </cell>
          <cell r="AF313" t="str">
            <v/>
          </cell>
          <cell r="AG313" t="str">
            <v/>
          </cell>
          <cell r="AH313">
            <v>65.730555857328866</v>
          </cell>
          <cell r="AI313">
            <v>5</v>
          </cell>
          <cell r="AJ313" t="str">
            <v/>
          </cell>
          <cell r="AK313" t="str">
            <v/>
          </cell>
          <cell r="AL313">
            <v>35.407222203816055</v>
          </cell>
        </row>
        <row r="314">
          <cell r="B314" t="str">
            <v>11.2040</v>
          </cell>
          <cell r="C314">
            <v>54</v>
          </cell>
          <cell r="D314" t="str">
            <v/>
          </cell>
          <cell r="E314" t="str">
            <v/>
          </cell>
          <cell r="F314">
            <v>-33.45477439403539</v>
          </cell>
          <cell r="G314">
            <v>70</v>
          </cell>
          <cell r="H314" t="str">
            <v/>
          </cell>
          <cell r="I314" t="str">
            <v/>
          </cell>
          <cell r="J314">
            <v>148.26065750441168</v>
          </cell>
          <cell r="K314">
            <v>41</v>
          </cell>
          <cell r="L314" t="str">
            <v/>
          </cell>
          <cell r="M314" t="str">
            <v/>
          </cell>
          <cell r="N314">
            <v>24.777927723204265</v>
          </cell>
          <cell r="O314">
            <v>37</v>
          </cell>
          <cell r="P314" t="str">
            <v/>
          </cell>
          <cell r="Q314" t="str">
            <v/>
          </cell>
          <cell r="R314">
            <v>153.08407472731292</v>
          </cell>
          <cell r="S314">
            <v>5</v>
          </cell>
          <cell r="T314" t="str">
            <v/>
          </cell>
          <cell r="U314" t="str">
            <v/>
          </cell>
          <cell r="V314">
            <v>-17.526839084575954</v>
          </cell>
          <cell r="W314">
            <v>13</v>
          </cell>
          <cell r="X314" t="str">
            <v/>
          </cell>
          <cell r="Y314" t="str">
            <v/>
          </cell>
          <cell r="Z314">
            <v>297.28993756663641</v>
          </cell>
          <cell r="AA314">
            <v>5</v>
          </cell>
          <cell r="AB314" t="str">
            <v/>
          </cell>
          <cell r="AC314" t="str">
            <v/>
          </cell>
          <cell r="AD314">
            <v>7.5162389685199269</v>
          </cell>
          <cell r="AE314">
            <v>6</v>
          </cell>
          <cell r="AF314" t="str">
            <v/>
          </cell>
          <cell r="AG314" t="str">
            <v/>
          </cell>
          <cell r="AH314">
            <v>65.895409867469326</v>
          </cell>
          <cell r="AI314">
            <v>5</v>
          </cell>
          <cell r="AJ314" t="str">
            <v/>
          </cell>
          <cell r="AK314" t="str">
            <v/>
          </cell>
          <cell r="AL314">
            <v>35.621804669261614</v>
          </cell>
        </row>
        <row r="315">
          <cell r="B315" t="str">
            <v>12.2040</v>
          </cell>
          <cell r="C315">
            <v>54</v>
          </cell>
          <cell r="D315" t="str">
            <v/>
          </cell>
          <cell r="E315" t="str">
            <v/>
          </cell>
          <cell r="F315">
            <v>-33.2975535841653</v>
          </cell>
          <cell r="G315">
            <v>70</v>
          </cell>
          <cell r="H315" t="str">
            <v/>
          </cell>
          <cell r="I315" t="str">
            <v/>
          </cell>
          <cell r="J315">
            <v>148.38639891682556</v>
          </cell>
          <cell r="K315">
            <v>41</v>
          </cell>
          <cell r="L315" t="str">
            <v/>
          </cell>
          <cell r="M315" t="str">
            <v/>
          </cell>
          <cell r="N315">
            <v>24.906581541977459</v>
          </cell>
          <cell r="O315">
            <v>37</v>
          </cell>
          <cell r="P315" t="str">
            <v/>
          </cell>
          <cell r="Q315" t="str">
            <v/>
          </cell>
          <cell r="R315">
            <v>153.2991181410938</v>
          </cell>
          <cell r="S315">
            <v>5</v>
          </cell>
          <cell r="T315" t="str">
            <v/>
          </cell>
          <cell r="U315" t="str">
            <v/>
          </cell>
          <cell r="V315">
            <v>-17.428119230511491</v>
          </cell>
          <cell r="W315">
            <v>13</v>
          </cell>
          <cell r="X315" t="str">
            <v/>
          </cell>
          <cell r="Y315" t="str">
            <v/>
          </cell>
          <cell r="Z315">
            <v>297.44927482215735</v>
          </cell>
          <cell r="AA315">
            <v>5</v>
          </cell>
          <cell r="AB315" t="str">
            <v/>
          </cell>
          <cell r="AC315" t="str">
            <v/>
          </cell>
          <cell r="AD315">
            <v>7.6555862002942652</v>
          </cell>
          <cell r="AE315">
            <v>6</v>
          </cell>
          <cell r="AF315" t="str">
            <v/>
          </cell>
          <cell r="AG315" t="str">
            <v/>
          </cell>
          <cell r="AH315">
            <v>66.060263877609785</v>
          </cell>
          <cell r="AI315">
            <v>5</v>
          </cell>
          <cell r="AJ315" t="str">
            <v/>
          </cell>
          <cell r="AK315" t="str">
            <v/>
          </cell>
          <cell r="AL315">
            <v>35.836387134707174</v>
          </cell>
        </row>
        <row r="316">
          <cell r="B316" t="str">
            <v>1.2041</v>
          </cell>
          <cell r="C316">
            <v>54</v>
          </cell>
          <cell r="D316" t="str">
            <v/>
          </cell>
          <cell r="E316" t="str">
            <v/>
          </cell>
          <cell r="F316">
            <v>-33.14033277429521</v>
          </cell>
          <cell r="G316">
            <v>70</v>
          </cell>
          <cell r="H316" t="str">
            <v/>
          </cell>
          <cell r="I316" t="str">
            <v/>
          </cell>
          <cell r="J316">
            <v>148.51214032923943</v>
          </cell>
          <cell r="K316">
            <v>41</v>
          </cell>
          <cell r="L316" t="str">
            <v/>
          </cell>
          <cell r="M316" t="str">
            <v/>
          </cell>
          <cell r="N316">
            <v>25.035235360750654</v>
          </cell>
          <cell r="O316">
            <v>37</v>
          </cell>
          <cell r="P316" t="str">
            <v/>
          </cell>
          <cell r="Q316" t="str">
            <v/>
          </cell>
          <cell r="R316">
            <v>153.51416155487468</v>
          </cell>
          <cell r="S316">
            <v>5</v>
          </cell>
          <cell r="T316" t="str">
            <v/>
          </cell>
          <cell r="U316" t="str">
            <v/>
          </cell>
          <cell r="V316">
            <v>-17.329399376447029</v>
          </cell>
          <cell r="W316">
            <v>13</v>
          </cell>
          <cell r="X316" t="str">
            <v/>
          </cell>
          <cell r="Y316" t="str">
            <v/>
          </cell>
          <cell r="Z316">
            <v>297.60861207767829</v>
          </cell>
          <cell r="AA316">
            <v>5</v>
          </cell>
          <cell r="AB316" t="str">
            <v/>
          </cell>
          <cell r="AC316" t="str">
            <v/>
          </cell>
          <cell r="AD316">
            <v>7.7949334320686035</v>
          </cell>
          <cell r="AE316">
            <v>6</v>
          </cell>
          <cell r="AF316" t="str">
            <v/>
          </cell>
          <cell r="AG316" t="str">
            <v/>
          </cell>
          <cell r="AH316">
            <v>66.225117887750244</v>
          </cell>
          <cell r="AI316">
            <v>5</v>
          </cell>
          <cell r="AJ316" t="str">
            <v/>
          </cell>
          <cell r="AK316" t="str">
            <v/>
          </cell>
          <cell r="AL316">
            <v>36.050969600152733</v>
          </cell>
        </row>
        <row r="317">
          <cell r="B317" t="str">
            <v>2.2041</v>
          </cell>
          <cell r="C317">
            <v>54</v>
          </cell>
          <cell r="D317" t="str">
            <v/>
          </cell>
          <cell r="E317" t="str">
            <v/>
          </cell>
          <cell r="F317">
            <v>-32.98311196442512</v>
          </cell>
          <cell r="G317">
            <v>70</v>
          </cell>
          <cell r="H317" t="str">
            <v/>
          </cell>
          <cell r="I317" t="str">
            <v/>
          </cell>
          <cell r="J317">
            <v>148.6378817416533</v>
          </cell>
          <cell r="K317">
            <v>41</v>
          </cell>
          <cell r="L317" t="str">
            <v/>
          </cell>
          <cell r="M317" t="str">
            <v/>
          </cell>
          <cell r="N317">
            <v>25.163889179523849</v>
          </cell>
          <cell r="O317">
            <v>37</v>
          </cell>
          <cell r="P317" t="str">
            <v/>
          </cell>
          <cell r="Q317" t="str">
            <v/>
          </cell>
          <cell r="R317">
            <v>153.72920496865555</v>
          </cell>
          <cell r="S317">
            <v>5</v>
          </cell>
          <cell r="T317" t="str">
            <v/>
          </cell>
          <cell r="U317" t="str">
            <v/>
          </cell>
          <cell r="V317">
            <v>-17.230679522382566</v>
          </cell>
          <cell r="W317">
            <v>13</v>
          </cell>
          <cell r="X317" t="str">
            <v/>
          </cell>
          <cell r="Y317" t="str">
            <v/>
          </cell>
          <cell r="Z317">
            <v>297.76794933319923</v>
          </cell>
          <cell r="AA317">
            <v>5</v>
          </cell>
          <cell r="AB317" t="str">
            <v/>
          </cell>
          <cell r="AC317" t="str">
            <v/>
          </cell>
          <cell r="AD317">
            <v>7.9342806638429417</v>
          </cell>
          <cell r="AE317">
            <v>6</v>
          </cell>
          <cell r="AF317" t="str">
            <v/>
          </cell>
          <cell r="AG317" t="str">
            <v/>
          </cell>
          <cell r="AH317">
            <v>66.389971897890703</v>
          </cell>
          <cell r="AI317">
            <v>5</v>
          </cell>
          <cell r="AJ317" t="str">
            <v/>
          </cell>
          <cell r="AK317" t="str">
            <v/>
          </cell>
          <cell r="AL317">
            <v>36.265552065598293</v>
          </cell>
        </row>
        <row r="318">
          <cell r="B318" t="str">
            <v>3.2041</v>
          </cell>
          <cell r="C318">
            <v>54</v>
          </cell>
          <cell r="D318" t="str">
            <v/>
          </cell>
          <cell r="E318" t="str">
            <v/>
          </cell>
          <cell r="F318">
            <v>-32.82589115455503</v>
          </cell>
          <cell r="G318">
            <v>70</v>
          </cell>
          <cell r="H318" t="str">
            <v/>
          </cell>
          <cell r="I318" t="str">
            <v/>
          </cell>
          <cell r="J318">
            <v>148.76362315406718</v>
          </cell>
          <cell r="K318">
            <v>41</v>
          </cell>
          <cell r="L318" t="str">
            <v/>
          </cell>
          <cell r="M318" t="str">
            <v/>
          </cell>
          <cell r="N318">
            <v>25.292542998297044</v>
          </cell>
          <cell r="O318">
            <v>37</v>
          </cell>
          <cell r="P318" t="str">
            <v/>
          </cell>
          <cell r="Q318" t="str">
            <v/>
          </cell>
          <cell r="R318">
            <v>153.94424838243643</v>
          </cell>
          <cell r="S318">
            <v>5</v>
          </cell>
          <cell r="T318" t="str">
            <v/>
          </cell>
          <cell r="U318" t="str">
            <v/>
          </cell>
          <cell r="V318">
            <v>-17.131959668318103</v>
          </cell>
          <cell r="W318">
            <v>13</v>
          </cell>
          <cell r="X318" t="str">
            <v/>
          </cell>
          <cell r="Y318" t="str">
            <v/>
          </cell>
          <cell r="Z318">
            <v>297.92728658872016</v>
          </cell>
          <cell r="AA318">
            <v>5</v>
          </cell>
          <cell r="AB318" t="str">
            <v/>
          </cell>
          <cell r="AC318" t="str">
            <v/>
          </cell>
          <cell r="AD318">
            <v>8.07362789561728</v>
          </cell>
          <cell r="AE318">
            <v>6</v>
          </cell>
          <cell r="AF318" t="str">
            <v/>
          </cell>
          <cell r="AG318" t="str">
            <v/>
          </cell>
          <cell r="AH318">
            <v>66.554825908031162</v>
          </cell>
          <cell r="AI318">
            <v>5</v>
          </cell>
          <cell r="AJ318" t="str">
            <v/>
          </cell>
          <cell r="AK318" t="str">
            <v/>
          </cell>
          <cell r="AL318">
            <v>36.480134531043852</v>
          </cell>
        </row>
        <row r="319">
          <cell r="B319" t="str">
            <v>4.2041</v>
          </cell>
          <cell r="C319">
            <v>54</v>
          </cell>
          <cell r="D319" t="str">
            <v/>
          </cell>
          <cell r="E319" t="str">
            <v/>
          </cell>
          <cell r="F319">
            <v>-32.668670344684941</v>
          </cell>
          <cell r="G319">
            <v>70</v>
          </cell>
          <cell r="H319" t="str">
            <v/>
          </cell>
          <cell r="I319" t="str">
            <v/>
          </cell>
          <cell r="J319">
            <v>148.88936456648105</v>
          </cell>
          <cell r="K319">
            <v>42</v>
          </cell>
          <cell r="L319">
            <v>319</v>
          </cell>
          <cell r="M319">
            <v>25.421196817070225</v>
          </cell>
          <cell r="N319">
            <v>25.421196817070225</v>
          </cell>
          <cell r="O319">
            <v>37</v>
          </cell>
          <cell r="P319" t="str">
            <v/>
          </cell>
          <cell r="Q319" t="str">
            <v/>
          </cell>
          <cell r="R319">
            <v>154.1592917962173</v>
          </cell>
          <cell r="S319">
            <v>5</v>
          </cell>
          <cell r="T319" t="str">
            <v/>
          </cell>
          <cell r="U319" t="str">
            <v/>
          </cell>
          <cell r="V319">
            <v>-17.033239814253641</v>
          </cell>
          <cell r="W319">
            <v>13</v>
          </cell>
          <cell r="X319" t="str">
            <v/>
          </cell>
          <cell r="Y319" t="str">
            <v/>
          </cell>
          <cell r="Z319">
            <v>298.0866238442411</v>
          </cell>
          <cell r="AA319">
            <v>5</v>
          </cell>
          <cell r="AB319" t="str">
            <v/>
          </cell>
          <cell r="AC319" t="str">
            <v/>
          </cell>
          <cell r="AD319">
            <v>8.2129751273916192</v>
          </cell>
          <cell r="AE319">
            <v>6</v>
          </cell>
          <cell r="AF319" t="str">
            <v/>
          </cell>
          <cell r="AG319" t="str">
            <v/>
          </cell>
          <cell r="AH319">
            <v>66.719679918171622</v>
          </cell>
          <cell r="AI319">
            <v>5</v>
          </cell>
          <cell r="AJ319" t="str">
            <v/>
          </cell>
          <cell r="AK319" t="str">
            <v/>
          </cell>
          <cell r="AL319">
            <v>36.694716996489412</v>
          </cell>
        </row>
        <row r="320">
          <cell r="B320" t="str">
            <v>5.2041</v>
          </cell>
          <cell r="C320">
            <v>54</v>
          </cell>
          <cell r="D320" t="str">
            <v/>
          </cell>
          <cell r="E320" t="str">
            <v/>
          </cell>
          <cell r="F320">
            <v>-32.511449534814851</v>
          </cell>
          <cell r="G320">
            <v>70</v>
          </cell>
          <cell r="H320" t="str">
            <v/>
          </cell>
          <cell r="I320" t="str">
            <v/>
          </cell>
          <cell r="J320">
            <v>149.01510597889492</v>
          </cell>
          <cell r="K320">
            <v>42</v>
          </cell>
          <cell r="L320" t="str">
            <v/>
          </cell>
          <cell r="M320" t="str">
            <v/>
          </cell>
          <cell r="N320">
            <v>25.676987513759833</v>
          </cell>
          <cell r="O320">
            <v>37</v>
          </cell>
          <cell r="P320" t="str">
            <v/>
          </cell>
          <cell r="Q320" t="str">
            <v/>
          </cell>
          <cell r="R320">
            <v>154.37433520999818</v>
          </cell>
          <cell r="S320">
            <v>5</v>
          </cell>
          <cell r="T320" t="str">
            <v/>
          </cell>
          <cell r="U320" t="str">
            <v/>
          </cell>
          <cell r="V320">
            <v>-16.934519960189178</v>
          </cell>
          <cell r="W320">
            <v>13</v>
          </cell>
          <cell r="X320" t="str">
            <v/>
          </cell>
          <cell r="Y320" t="str">
            <v/>
          </cell>
          <cell r="Z320">
            <v>298.24596109976204</v>
          </cell>
          <cell r="AA320">
            <v>5</v>
          </cell>
          <cell r="AB320" t="str">
            <v/>
          </cell>
          <cell r="AC320" t="str">
            <v/>
          </cell>
          <cell r="AD320">
            <v>8.3523223591659583</v>
          </cell>
          <cell r="AE320">
            <v>6</v>
          </cell>
          <cell r="AF320" t="str">
            <v/>
          </cell>
          <cell r="AG320" t="str">
            <v/>
          </cell>
          <cell r="AH320">
            <v>66.884533928312081</v>
          </cell>
          <cell r="AI320">
            <v>5</v>
          </cell>
          <cell r="AJ320" t="str">
            <v/>
          </cell>
          <cell r="AK320" t="str">
            <v/>
          </cell>
          <cell r="AL320">
            <v>36.909299461934971</v>
          </cell>
        </row>
        <row r="321">
          <cell r="B321" t="str">
            <v>6.2041</v>
          </cell>
          <cell r="C321">
            <v>54</v>
          </cell>
          <cell r="D321" t="str">
            <v/>
          </cell>
          <cell r="E321" t="str">
            <v/>
          </cell>
          <cell r="F321">
            <v>-32.354228724944761</v>
          </cell>
          <cell r="G321">
            <v>70</v>
          </cell>
          <cell r="H321" t="str">
            <v/>
          </cell>
          <cell r="I321" t="str">
            <v/>
          </cell>
          <cell r="J321">
            <v>149.1408473913088</v>
          </cell>
          <cell r="K321">
            <v>42</v>
          </cell>
          <cell r="L321" t="str">
            <v/>
          </cell>
          <cell r="M321" t="str">
            <v/>
          </cell>
          <cell r="N321">
            <v>25.932778210449442</v>
          </cell>
          <cell r="O321">
            <v>37</v>
          </cell>
          <cell r="P321" t="str">
            <v/>
          </cell>
          <cell r="Q321" t="str">
            <v/>
          </cell>
          <cell r="R321">
            <v>154.58937862377906</v>
          </cell>
          <cell r="S321">
            <v>5</v>
          </cell>
          <cell r="T321" t="str">
            <v/>
          </cell>
          <cell r="U321" t="str">
            <v/>
          </cell>
          <cell r="V321">
            <v>-16.835800106124715</v>
          </cell>
          <cell r="W321">
            <v>13</v>
          </cell>
          <cell r="X321" t="str">
            <v/>
          </cell>
          <cell r="Y321" t="str">
            <v/>
          </cell>
          <cell r="Z321">
            <v>298.40529835528298</v>
          </cell>
          <cell r="AA321">
            <v>5</v>
          </cell>
          <cell r="AB321" t="str">
            <v/>
          </cell>
          <cell r="AC321" t="str">
            <v/>
          </cell>
          <cell r="AD321">
            <v>8.4916695909402975</v>
          </cell>
          <cell r="AE321">
            <v>6</v>
          </cell>
          <cell r="AF321" t="str">
            <v/>
          </cell>
          <cell r="AG321" t="str">
            <v/>
          </cell>
          <cell r="AH321">
            <v>67.04938793845254</v>
          </cell>
          <cell r="AI321">
            <v>5</v>
          </cell>
          <cell r="AJ321" t="str">
            <v/>
          </cell>
          <cell r="AK321" t="str">
            <v/>
          </cell>
          <cell r="AL321">
            <v>37.12388192738053</v>
          </cell>
        </row>
        <row r="322">
          <cell r="B322" t="str">
            <v>7.2041</v>
          </cell>
          <cell r="C322">
            <v>54</v>
          </cell>
          <cell r="D322" t="str">
            <v/>
          </cell>
          <cell r="E322" t="str">
            <v/>
          </cell>
          <cell r="F322">
            <v>-32.197007915074671</v>
          </cell>
          <cell r="G322">
            <v>70</v>
          </cell>
          <cell r="H322" t="str">
            <v/>
          </cell>
          <cell r="I322" t="str">
            <v/>
          </cell>
          <cell r="J322">
            <v>149.26658880372267</v>
          </cell>
          <cell r="K322">
            <v>42</v>
          </cell>
          <cell r="L322" t="str">
            <v/>
          </cell>
          <cell r="M322" t="str">
            <v/>
          </cell>
          <cell r="N322">
            <v>26.18856890713905</v>
          </cell>
          <cell r="O322">
            <v>38</v>
          </cell>
          <cell r="P322">
            <v>322</v>
          </cell>
          <cell r="Q322">
            <v>154.80442203755999</v>
          </cell>
          <cell r="R322">
            <v>154.80442203755999</v>
          </cell>
          <cell r="S322">
            <v>5</v>
          </cell>
          <cell r="T322" t="str">
            <v/>
          </cell>
          <cell r="U322" t="str">
            <v/>
          </cell>
          <cell r="V322">
            <v>-16.737080252060252</v>
          </cell>
          <cell r="W322">
            <v>13</v>
          </cell>
          <cell r="X322" t="str">
            <v/>
          </cell>
          <cell r="Y322" t="str">
            <v/>
          </cell>
          <cell r="Z322">
            <v>298.56463561080392</v>
          </cell>
          <cell r="AA322">
            <v>5</v>
          </cell>
          <cell r="AB322" t="str">
            <v/>
          </cell>
          <cell r="AC322" t="str">
            <v/>
          </cell>
          <cell r="AD322">
            <v>8.6310168227146367</v>
          </cell>
          <cell r="AE322">
            <v>6</v>
          </cell>
          <cell r="AF322" t="str">
            <v/>
          </cell>
          <cell r="AG322" t="str">
            <v/>
          </cell>
          <cell r="AH322">
            <v>67.214241948592999</v>
          </cell>
          <cell r="AI322">
            <v>5</v>
          </cell>
          <cell r="AJ322" t="str">
            <v/>
          </cell>
          <cell r="AK322" t="str">
            <v/>
          </cell>
          <cell r="AL322">
            <v>37.33846439282609</v>
          </cell>
        </row>
        <row r="323">
          <cell r="B323" t="str">
            <v>8.2041</v>
          </cell>
          <cell r="C323">
            <v>54</v>
          </cell>
          <cell r="D323" t="str">
            <v/>
          </cell>
          <cell r="E323" t="str">
            <v/>
          </cell>
          <cell r="F323">
            <v>-32.039787105204582</v>
          </cell>
          <cell r="G323">
            <v>70</v>
          </cell>
          <cell r="H323" t="str">
            <v/>
          </cell>
          <cell r="I323" t="str">
            <v/>
          </cell>
          <cell r="J323">
            <v>149.39233021613654</v>
          </cell>
          <cell r="K323">
            <v>42</v>
          </cell>
          <cell r="L323" t="str">
            <v/>
          </cell>
          <cell r="M323" t="str">
            <v/>
          </cell>
          <cell r="N323">
            <v>26.444359603828659</v>
          </cell>
          <cell r="O323">
            <v>38</v>
          </cell>
          <cell r="P323" t="str">
            <v/>
          </cell>
          <cell r="Q323" t="str">
            <v/>
          </cell>
          <cell r="R323">
            <v>154.98979896800992</v>
          </cell>
          <cell r="S323">
            <v>5</v>
          </cell>
          <cell r="T323" t="str">
            <v/>
          </cell>
          <cell r="U323" t="str">
            <v/>
          </cell>
          <cell r="V323">
            <v>-16.63836039799579</v>
          </cell>
          <cell r="W323">
            <v>13</v>
          </cell>
          <cell r="X323" t="str">
            <v/>
          </cell>
          <cell r="Y323" t="str">
            <v/>
          </cell>
          <cell r="Z323">
            <v>298.72397286632486</v>
          </cell>
          <cell r="AA323">
            <v>5</v>
          </cell>
          <cell r="AB323" t="str">
            <v/>
          </cell>
          <cell r="AC323" t="str">
            <v/>
          </cell>
          <cell r="AD323">
            <v>8.7703640544889758</v>
          </cell>
          <cell r="AE323">
            <v>6</v>
          </cell>
          <cell r="AF323" t="str">
            <v/>
          </cell>
          <cell r="AG323" t="str">
            <v/>
          </cell>
          <cell r="AH323">
            <v>67.379095958733458</v>
          </cell>
          <cell r="AI323">
            <v>5</v>
          </cell>
          <cell r="AJ323" t="str">
            <v/>
          </cell>
          <cell r="AK323" t="str">
            <v/>
          </cell>
          <cell r="AL323">
            <v>37.553046858271649</v>
          </cell>
        </row>
        <row r="324">
          <cell r="B324" t="str">
            <v>9.2041</v>
          </cell>
          <cell r="C324">
            <v>54</v>
          </cell>
          <cell r="D324" t="str">
            <v/>
          </cell>
          <cell r="E324" t="str">
            <v/>
          </cell>
          <cell r="F324">
            <v>-31.882566295334495</v>
          </cell>
          <cell r="G324">
            <v>70</v>
          </cell>
          <cell r="H324" t="str">
            <v/>
          </cell>
          <cell r="I324" t="str">
            <v/>
          </cell>
          <cell r="J324">
            <v>149.51807162855042</v>
          </cell>
          <cell r="K324">
            <v>42</v>
          </cell>
          <cell r="L324" t="str">
            <v/>
          </cell>
          <cell r="M324" t="str">
            <v/>
          </cell>
          <cell r="N324">
            <v>26.700150300518267</v>
          </cell>
          <cell r="O324">
            <v>38</v>
          </cell>
          <cell r="P324" t="str">
            <v/>
          </cell>
          <cell r="Q324" t="str">
            <v/>
          </cell>
          <cell r="R324">
            <v>155.17517589845986</v>
          </cell>
          <cell r="S324">
            <v>5</v>
          </cell>
          <cell r="T324" t="str">
            <v/>
          </cell>
          <cell r="U324" t="str">
            <v/>
          </cell>
          <cell r="V324">
            <v>-16.539640543931327</v>
          </cell>
          <cell r="W324">
            <v>13</v>
          </cell>
          <cell r="X324" t="str">
            <v/>
          </cell>
          <cell r="Y324" t="str">
            <v/>
          </cell>
          <cell r="Z324">
            <v>298.8833101218458</v>
          </cell>
          <cell r="AA324">
            <v>5</v>
          </cell>
          <cell r="AB324" t="str">
            <v/>
          </cell>
          <cell r="AC324" t="str">
            <v/>
          </cell>
          <cell r="AD324">
            <v>8.909711286263315</v>
          </cell>
          <cell r="AE324">
            <v>6</v>
          </cell>
          <cell r="AF324" t="str">
            <v/>
          </cell>
          <cell r="AG324" t="str">
            <v/>
          </cell>
          <cell r="AH324">
            <v>67.543949968873918</v>
          </cell>
          <cell r="AI324">
            <v>5</v>
          </cell>
          <cell r="AJ324" t="str">
            <v/>
          </cell>
          <cell r="AK324" t="str">
            <v/>
          </cell>
          <cell r="AL324">
            <v>37.767629323717209</v>
          </cell>
        </row>
        <row r="325">
          <cell r="B325" t="str">
            <v>10.2041</v>
          </cell>
          <cell r="C325">
            <v>54</v>
          </cell>
          <cell r="D325" t="str">
            <v/>
          </cell>
          <cell r="E325" t="str">
            <v/>
          </cell>
          <cell r="F325">
            <v>-31.725345485464409</v>
          </cell>
          <cell r="G325">
            <v>70</v>
          </cell>
          <cell r="H325" t="str">
            <v/>
          </cell>
          <cell r="I325" t="str">
            <v/>
          </cell>
          <cell r="J325">
            <v>149.64381304096429</v>
          </cell>
          <cell r="K325">
            <v>42</v>
          </cell>
          <cell r="L325" t="str">
            <v/>
          </cell>
          <cell r="M325" t="str">
            <v/>
          </cell>
          <cell r="N325">
            <v>26.955940997207875</v>
          </cell>
          <cell r="O325">
            <v>38</v>
          </cell>
          <cell r="P325" t="str">
            <v/>
          </cell>
          <cell r="Q325" t="str">
            <v/>
          </cell>
          <cell r="R325">
            <v>155.36055282890979</v>
          </cell>
          <cell r="S325">
            <v>5</v>
          </cell>
          <cell r="T325" t="str">
            <v/>
          </cell>
          <cell r="U325" t="str">
            <v/>
          </cell>
          <cell r="V325">
            <v>-16.440920689866864</v>
          </cell>
          <cell r="W325">
            <v>13</v>
          </cell>
          <cell r="X325" t="str">
            <v/>
          </cell>
          <cell r="Y325" t="str">
            <v/>
          </cell>
          <cell r="Z325">
            <v>299.04264737736673</v>
          </cell>
          <cell r="AA325">
            <v>5</v>
          </cell>
          <cell r="AB325" t="str">
            <v/>
          </cell>
          <cell r="AC325" t="str">
            <v/>
          </cell>
          <cell r="AD325">
            <v>9.0490585180376542</v>
          </cell>
          <cell r="AE325">
            <v>6</v>
          </cell>
          <cell r="AF325" t="str">
            <v/>
          </cell>
          <cell r="AG325" t="str">
            <v/>
          </cell>
          <cell r="AH325">
            <v>67.708803979014377</v>
          </cell>
          <cell r="AI325">
            <v>5</v>
          </cell>
          <cell r="AJ325" t="str">
            <v/>
          </cell>
          <cell r="AK325" t="str">
            <v/>
          </cell>
          <cell r="AL325">
            <v>37.982211789162768</v>
          </cell>
        </row>
        <row r="326">
          <cell r="B326" t="str">
            <v>11.2041</v>
          </cell>
          <cell r="C326">
            <v>54</v>
          </cell>
          <cell r="D326" t="str">
            <v/>
          </cell>
          <cell r="E326" t="str">
            <v/>
          </cell>
          <cell r="F326">
            <v>-31.568124675594323</v>
          </cell>
          <cell r="G326">
            <v>70</v>
          </cell>
          <cell r="H326" t="str">
            <v/>
          </cell>
          <cell r="I326" t="str">
            <v/>
          </cell>
          <cell r="J326">
            <v>149.76955445337816</v>
          </cell>
          <cell r="K326">
            <v>42</v>
          </cell>
          <cell r="L326" t="str">
            <v/>
          </cell>
          <cell r="M326" t="str">
            <v/>
          </cell>
          <cell r="N326">
            <v>27.211731693897484</v>
          </cell>
          <cell r="O326">
            <v>38</v>
          </cell>
          <cell r="P326" t="str">
            <v/>
          </cell>
          <cell r="Q326" t="str">
            <v/>
          </cell>
          <cell r="R326">
            <v>155.54592975935972</v>
          </cell>
          <cell r="S326">
            <v>5</v>
          </cell>
          <cell r="T326" t="str">
            <v/>
          </cell>
          <cell r="U326" t="str">
            <v/>
          </cell>
          <cell r="V326">
            <v>-16.342200835802402</v>
          </cell>
          <cell r="W326">
            <v>13</v>
          </cell>
          <cell r="X326" t="str">
            <v/>
          </cell>
          <cell r="Y326" t="str">
            <v/>
          </cell>
          <cell r="Z326">
            <v>299.20198463288767</v>
          </cell>
          <cell r="AA326">
            <v>5</v>
          </cell>
          <cell r="AB326" t="str">
            <v/>
          </cell>
          <cell r="AC326" t="str">
            <v/>
          </cell>
          <cell r="AD326">
            <v>9.1884057498119933</v>
          </cell>
          <cell r="AE326">
            <v>6</v>
          </cell>
          <cell r="AF326" t="str">
            <v/>
          </cell>
          <cell r="AG326" t="str">
            <v/>
          </cell>
          <cell r="AH326">
            <v>67.873657989154836</v>
          </cell>
          <cell r="AI326">
            <v>5</v>
          </cell>
          <cell r="AJ326" t="str">
            <v/>
          </cell>
          <cell r="AK326" t="str">
            <v/>
          </cell>
          <cell r="AL326">
            <v>38.196794254608328</v>
          </cell>
        </row>
        <row r="327">
          <cell r="B327" t="str">
            <v>12.2041</v>
          </cell>
          <cell r="C327">
            <v>54</v>
          </cell>
          <cell r="D327" t="str">
            <v/>
          </cell>
          <cell r="E327" t="str">
            <v/>
          </cell>
          <cell r="F327">
            <v>-31.410903865724237</v>
          </cell>
          <cell r="G327">
            <v>70</v>
          </cell>
          <cell r="H327" t="str">
            <v/>
          </cell>
          <cell r="I327" t="str">
            <v/>
          </cell>
          <cell r="J327">
            <v>149.89529586579204</v>
          </cell>
          <cell r="K327">
            <v>42</v>
          </cell>
          <cell r="L327" t="str">
            <v/>
          </cell>
          <cell r="M327" t="str">
            <v/>
          </cell>
          <cell r="N327">
            <v>27.467522390587092</v>
          </cell>
          <cell r="O327">
            <v>38</v>
          </cell>
          <cell r="P327" t="str">
            <v/>
          </cell>
          <cell r="Q327" t="str">
            <v/>
          </cell>
          <cell r="R327">
            <v>155.73130668980966</v>
          </cell>
          <cell r="S327">
            <v>5</v>
          </cell>
          <cell r="T327" t="str">
            <v/>
          </cell>
          <cell r="U327" t="str">
            <v/>
          </cell>
          <cell r="V327">
            <v>-16.243480981737939</v>
          </cell>
          <cell r="W327">
            <v>13</v>
          </cell>
          <cell r="X327" t="str">
            <v/>
          </cell>
          <cell r="Y327" t="str">
            <v/>
          </cell>
          <cell r="Z327">
            <v>299.36132188840861</v>
          </cell>
          <cell r="AA327">
            <v>5</v>
          </cell>
          <cell r="AB327" t="str">
            <v/>
          </cell>
          <cell r="AC327" t="str">
            <v/>
          </cell>
          <cell r="AD327">
            <v>9.3277529815863325</v>
          </cell>
          <cell r="AE327">
            <v>6</v>
          </cell>
          <cell r="AF327" t="str">
            <v/>
          </cell>
          <cell r="AG327" t="str">
            <v/>
          </cell>
          <cell r="AH327">
            <v>68.038511999295295</v>
          </cell>
          <cell r="AI327">
            <v>5</v>
          </cell>
          <cell r="AJ327" t="str">
            <v/>
          </cell>
          <cell r="AK327" t="str">
            <v/>
          </cell>
          <cell r="AL327">
            <v>38.411376720053887</v>
          </cell>
        </row>
        <row r="328">
          <cell r="B328" t="str">
            <v>1.2042</v>
          </cell>
          <cell r="C328">
            <v>54</v>
          </cell>
          <cell r="D328" t="str">
            <v/>
          </cell>
          <cell r="E328" t="str">
            <v/>
          </cell>
          <cell r="F328">
            <v>-31.25368305585415</v>
          </cell>
          <cell r="G328">
            <v>70</v>
          </cell>
          <cell r="H328" t="str">
            <v/>
          </cell>
          <cell r="I328" t="str">
            <v/>
          </cell>
          <cell r="J328">
            <v>150.02103727820591</v>
          </cell>
          <cell r="K328">
            <v>42</v>
          </cell>
          <cell r="L328" t="str">
            <v/>
          </cell>
          <cell r="M328" t="str">
            <v/>
          </cell>
          <cell r="N328">
            <v>27.723313087276701</v>
          </cell>
          <cell r="O328">
            <v>38</v>
          </cell>
          <cell r="P328" t="str">
            <v/>
          </cell>
          <cell r="Q328" t="str">
            <v/>
          </cell>
          <cell r="R328">
            <v>155.91668362025959</v>
          </cell>
          <cell r="S328">
            <v>5</v>
          </cell>
          <cell r="T328" t="str">
            <v/>
          </cell>
          <cell r="U328" t="str">
            <v/>
          </cell>
          <cell r="V328">
            <v>-16.144761127673476</v>
          </cell>
          <cell r="W328">
            <v>13</v>
          </cell>
          <cell r="X328" t="str">
            <v/>
          </cell>
          <cell r="Y328" t="str">
            <v/>
          </cell>
          <cell r="Z328">
            <v>299.52065914392955</v>
          </cell>
          <cell r="AA328">
            <v>5</v>
          </cell>
          <cell r="AB328" t="str">
            <v/>
          </cell>
          <cell r="AC328" t="str">
            <v/>
          </cell>
          <cell r="AD328">
            <v>9.4671002133606716</v>
          </cell>
          <cell r="AE328">
            <v>6</v>
          </cell>
          <cell r="AF328" t="str">
            <v/>
          </cell>
          <cell r="AG328" t="str">
            <v/>
          </cell>
          <cell r="AH328">
            <v>68.203366009435754</v>
          </cell>
          <cell r="AI328">
            <v>5</v>
          </cell>
          <cell r="AJ328" t="str">
            <v/>
          </cell>
          <cell r="AK328" t="str">
            <v/>
          </cell>
          <cell r="AL328">
            <v>38.625959185499447</v>
          </cell>
        </row>
        <row r="329">
          <cell r="B329" t="str">
            <v>2.2042</v>
          </cell>
          <cell r="C329">
            <v>54</v>
          </cell>
          <cell r="D329" t="str">
            <v/>
          </cell>
          <cell r="E329" t="str">
            <v/>
          </cell>
          <cell r="F329">
            <v>-31.096462245984064</v>
          </cell>
          <cell r="G329">
            <v>70</v>
          </cell>
          <cell r="H329" t="str">
            <v/>
          </cell>
          <cell r="I329" t="str">
            <v/>
          </cell>
          <cell r="J329">
            <v>150.14677869061978</v>
          </cell>
          <cell r="K329">
            <v>42</v>
          </cell>
          <cell r="L329" t="str">
            <v/>
          </cell>
          <cell r="M329" t="str">
            <v/>
          </cell>
          <cell r="N329">
            <v>27.979103783966309</v>
          </cell>
          <cell r="O329">
            <v>38</v>
          </cell>
          <cell r="P329" t="str">
            <v/>
          </cell>
          <cell r="Q329" t="str">
            <v/>
          </cell>
          <cell r="R329">
            <v>156.10206055070952</v>
          </cell>
          <cell r="S329">
            <v>5</v>
          </cell>
          <cell r="T329" t="str">
            <v/>
          </cell>
          <cell r="U329" t="str">
            <v/>
          </cell>
          <cell r="V329">
            <v>-16.046041273609013</v>
          </cell>
          <cell r="W329">
            <v>13</v>
          </cell>
          <cell r="X329" t="str">
            <v/>
          </cell>
          <cell r="Y329" t="str">
            <v/>
          </cell>
          <cell r="Z329">
            <v>299.67999639945049</v>
          </cell>
          <cell r="AA329">
            <v>5</v>
          </cell>
          <cell r="AB329" t="str">
            <v/>
          </cell>
          <cell r="AC329" t="str">
            <v/>
          </cell>
          <cell r="AD329">
            <v>9.6064474451350108</v>
          </cell>
          <cell r="AE329">
            <v>6</v>
          </cell>
          <cell r="AF329" t="str">
            <v/>
          </cell>
          <cell r="AG329" t="str">
            <v/>
          </cell>
          <cell r="AH329">
            <v>68.368220019576214</v>
          </cell>
          <cell r="AI329">
            <v>5</v>
          </cell>
          <cell r="AJ329" t="str">
            <v/>
          </cell>
          <cell r="AK329" t="str">
            <v/>
          </cell>
          <cell r="AL329">
            <v>38.840541650945006</v>
          </cell>
        </row>
        <row r="330">
          <cell r="B330" t="str">
            <v>3.2042</v>
          </cell>
          <cell r="C330">
            <v>54</v>
          </cell>
          <cell r="D330" t="str">
            <v/>
          </cell>
          <cell r="E330" t="str">
            <v/>
          </cell>
          <cell r="F330">
            <v>-30.939241436113978</v>
          </cell>
          <cell r="G330">
            <v>70</v>
          </cell>
          <cell r="H330" t="str">
            <v/>
          </cell>
          <cell r="I330" t="str">
            <v/>
          </cell>
          <cell r="J330">
            <v>150.27252010303366</v>
          </cell>
          <cell r="K330">
            <v>42</v>
          </cell>
          <cell r="L330" t="str">
            <v/>
          </cell>
          <cell r="M330" t="str">
            <v/>
          </cell>
          <cell r="N330">
            <v>28.234894480655917</v>
          </cell>
          <cell r="O330">
            <v>38</v>
          </cell>
          <cell r="P330" t="str">
            <v/>
          </cell>
          <cell r="Q330" t="str">
            <v/>
          </cell>
          <cell r="R330">
            <v>156.28743748115946</v>
          </cell>
          <cell r="S330">
            <v>5</v>
          </cell>
          <cell r="T330" t="str">
            <v/>
          </cell>
          <cell r="U330" t="str">
            <v/>
          </cell>
          <cell r="V330">
            <v>-15.947321419544549</v>
          </cell>
          <cell r="W330">
            <v>13</v>
          </cell>
          <cell r="X330" t="str">
            <v/>
          </cell>
          <cell r="Y330" t="str">
            <v/>
          </cell>
          <cell r="Z330">
            <v>299.83933365497143</v>
          </cell>
          <cell r="AA330">
            <v>5</v>
          </cell>
          <cell r="AB330" t="str">
            <v/>
          </cell>
          <cell r="AC330" t="str">
            <v/>
          </cell>
          <cell r="AD330">
            <v>9.74579467690935</v>
          </cell>
          <cell r="AE330">
            <v>6</v>
          </cell>
          <cell r="AF330" t="str">
            <v/>
          </cell>
          <cell r="AG330" t="str">
            <v/>
          </cell>
          <cell r="AH330">
            <v>68.533074029716673</v>
          </cell>
          <cell r="AI330">
            <v>5</v>
          </cell>
          <cell r="AJ330" t="str">
            <v/>
          </cell>
          <cell r="AK330" t="str">
            <v/>
          </cell>
          <cell r="AL330">
            <v>39.055124116390566</v>
          </cell>
        </row>
        <row r="331">
          <cell r="B331" t="str">
            <v>4.2042</v>
          </cell>
          <cell r="C331">
            <v>54</v>
          </cell>
          <cell r="D331" t="str">
            <v/>
          </cell>
          <cell r="E331" t="str">
            <v/>
          </cell>
          <cell r="F331">
            <v>-30.782020626243892</v>
          </cell>
          <cell r="G331">
            <v>70</v>
          </cell>
          <cell r="H331" t="str">
            <v/>
          </cell>
          <cell r="I331" t="str">
            <v/>
          </cell>
          <cell r="J331">
            <v>150.39826151544753</v>
          </cell>
          <cell r="K331">
            <v>42</v>
          </cell>
          <cell r="L331" t="str">
            <v/>
          </cell>
          <cell r="M331" t="str">
            <v/>
          </cell>
          <cell r="N331">
            <v>28.490685177345526</v>
          </cell>
          <cell r="O331">
            <v>38</v>
          </cell>
          <cell r="P331" t="str">
            <v/>
          </cell>
          <cell r="Q331" t="str">
            <v/>
          </cell>
          <cell r="R331">
            <v>156.47281441160939</v>
          </cell>
          <cell r="S331">
            <v>5</v>
          </cell>
          <cell r="T331" t="str">
            <v/>
          </cell>
          <cell r="U331" t="str">
            <v/>
          </cell>
          <cell r="V331">
            <v>-15.848601565480084</v>
          </cell>
          <cell r="W331">
            <v>13</v>
          </cell>
          <cell r="X331" t="str">
            <v/>
          </cell>
          <cell r="Y331" t="str">
            <v/>
          </cell>
          <cell r="Z331">
            <v>299.99867091049236</v>
          </cell>
          <cell r="AA331">
            <v>5</v>
          </cell>
          <cell r="AB331" t="str">
            <v/>
          </cell>
          <cell r="AC331" t="str">
            <v/>
          </cell>
          <cell r="AD331">
            <v>9.8851419086836891</v>
          </cell>
          <cell r="AE331">
            <v>6</v>
          </cell>
          <cell r="AF331" t="str">
            <v/>
          </cell>
          <cell r="AG331" t="str">
            <v/>
          </cell>
          <cell r="AH331">
            <v>68.697928039857132</v>
          </cell>
          <cell r="AI331">
            <v>5</v>
          </cell>
          <cell r="AJ331" t="str">
            <v/>
          </cell>
          <cell r="AK331" t="str">
            <v/>
          </cell>
          <cell r="AL331">
            <v>39.269706581836125</v>
          </cell>
        </row>
        <row r="332">
          <cell r="B332" t="str">
            <v>5.2042</v>
          </cell>
          <cell r="C332">
            <v>54</v>
          </cell>
          <cell r="D332" t="str">
            <v/>
          </cell>
          <cell r="E332" t="str">
            <v/>
          </cell>
          <cell r="F332">
            <v>-30.624799816373805</v>
          </cell>
          <cell r="G332">
            <v>70</v>
          </cell>
          <cell r="H332" t="str">
            <v/>
          </cell>
          <cell r="I332" t="str">
            <v/>
          </cell>
          <cell r="J332">
            <v>150.5240029278614</v>
          </cell>
          <cell r="K332">
            <v>42</v>
          </cell>
          <cell r="L332" t="str">
            <v/>
          </cell>
          <cell r="M332" t="str">
            <v/>
          </cell>
          <cell r="N332">
            <v>28.746475874035134</v>
          </cell>
          <cell r="O332">
            <v>38</v>
          </cell>
          <cell r="P332" t="str">
            <v/>
          </cell>
          <cell r="Q332" t="str">
            <v/>
          </cell>
          <cell r="R332">
            <v>156.65819134205933</v>
          </cell>
          <cell r="S332">
            <v>5</v>
          </cell>
          <cell r="T332" t="str">
            <v/>
          </cell>
          <cell r="U332" t="str">
            <v/>
          </cell>
          <cell r="V332">
            <v>-15.74988171141562</v>
          </cell>
          <cell r="W332">
            <v>13</v>
          </cell>
          <cell r="X332" t="str">
            <v/>
          </cell>
          <cell r="Y332" t="str">
            <v/>
          </cell>
          <cell r="Z332">
            <v>300.1580081660133</v>
          </cell>
          <cell r="AA332">
            <v>5</v>
          </cell>
          <cell r="AB332" t="str">
            <v/>
          </cell>
          <cell r="AC332" t="str">
            <v/>
          </cell>
          <cell r="AD332">
            <v>10.024489140458028</v>
          </cell>
          <cell r="AE332">
            <v>6</v>
          </cell>
          <cell r="AF332" t="str">
            <v/>
          </cell>
          <cell r="AG332" t="str">
            <v/>
          </cell>
          <cell r="AH332">
            <v>68.862782049997591</v>
          </cell>
          <cell r="AI332">
            <v>5</v>
          </cell>
          <cell r="AJ332" t="str">
            <v/>
          </cell>
          <cell r="AK332" t="str">
            <v/>
          </cell>
          <cell r="AL332">
            <v>39.484289047281685</v>
          </cell>
        </row>
        <row r="333">
          <cell r="B333" t="str">
            <v>6.2042</v>
          </cell>
          <cell r="C333">
            <v>54</v>
          </cell>
          <cell r="D333" t="str">
            <v/>
          </cell>
          <cell r="E333" t="str">
            <v/>
          </cell>
          <cell r="F333">
            <v>-30.467579006503719</v>
          </cell>
          <cell r="G333">
            <v>70</v>
          </cell>
          <cell r="H333" t="str">
            <v/>
          </cell>
          <cell r="I333" t="str">
            <v/>
          </cell>
          <cell r="J333">
            <v>150.64974434027528</v>
          </cell>
          <cell r="K333">
            <v>42</v>
          </cell>
          <cell r="L333" t="str">
            <v/>
          </cell>
          <cell r="M333" t="str">
            <v/>
          </cell>
          <cell r="N333">
            <v>29.002266570724743</v>
          </cell>
          <cell r="O333">
            <v>38</v>
          </cell>
          <cell r="P333" t="str">
            <v/>
          </cell>
          <cell r="Q333" t="str">
            <v/>
          </cell>
          <cell r="R333">
            <v>156.84356827250926</v>
          </cell>
          <cell r="S333">
            <v>5</v>
          </cell>
          <cell r="T333" t="str">
            <v/>
          </cell>
          <cell r="U333" t="str">
            <v/>
          </cell>
          <cell r="V333">
            <v>-15.651161857351156</v>
          </cell>
          <cell r="W333">
            <v>13</v>
          </cell>
          <cell r="X333" t="str">
            <v/>
          </cell>
          <cell r="Y333" t="str">
            <v/>
          </cell>
          <cell r="Z333">
            <v>300.31734542153424</v>
          </cell>
          <cell r="AA333">
            <v>5</v>
          </cell>
          <cell r="AB333" t="str">
            <v/>
          </cell>
          <cell r="AC333" t="str">
            <v/>
          </cell>
          <cell r="AD333">
            <v>10.163836372232367</v>
          </cell>
          <cell r="AE333">
            <v>6</v>
          </cell>
          <cell r="AF333" t="str">
            <v/>
          </cell>
          <cell r="AG333" t="str">
            <v/>
          </cell>
          <cell r="AH333">
            <v>69.02763606013805</v>
          </cell>
          <cell r="AI333">
            <v>5</v>
          </cell>
          <cell r="AJ333" t="str">
            <v/>
          </cell>
          <cell r="AK333" t="str">
            <v/>
          </cell>
          <cell r="AL333">
            <v>39.698871512727244</v>
          </cell>
        </row>
        <row r="334">
          <cell r="B334" t="str">
            <v>7.2042</v>
          </cell>
          <cell r="C334">
            <v>55</v>
          </cell>
          <cell r="D334">
            <v>334</v>
          </cell>
          <cell r="E334">
            <v>-30.310358196633668</v>
          </cell>
          <cell r="F334">
            <v>-30.310358196633668</v>
          </cell>
          <cell r="G334">
            <v>70</v>
          </cell>
          <cell r="H334" t="str">
            <v/>
          </cell>
          <cell r="I334" t="str">
            <v/>
          </cell>
          <cell r="J334">
            <v>150.77548575268915</v>
          </cell>
          <cell r="K334">
            <v>42</v>
          </cell>
          <cell r="L334" t="str">
            <v/>
          </cell>
          <cell r="M334" t="str">
            <v/>
          </cell>
          <cell r="N334">
            <v>29.258057267414351</v>
          </cell>
          <cell r="O334">
            <v>38</v>
          </cell>
          <cell r="P334" t="str">
            <v/>
          </cell>
          <cell r="Q334" t="str">
            <v/>
          </cell>
          <cell r="R334">
            <v>157.02894520295919</v>
          </cell>
          <cell r="S334">
            <v>5</v>
          </cell>
          <cell r="T334" t="str">
            <v/>
          </cell>
          <cell r="U334" t="str">
            <v/>
          </cell>
          <cell r="V334">
            <v>-15.552442003286691</v>
          </cell>
          <cell r="W334">
            <v>13</v>
          </cell>
          <cell r="X334" t="str">
            <v/>
          </cell>
          <cell r="Y334" t="str">
            <v/>
          </cell>
          <cell r="Z334">
            <v>300.47668267705518</v>
          </cell>
          <cell r="AA334">
            <v>5</v>
          </cell>
          <cell r="AB334" t="str">
            <v/>
          </cell>
          <cell r="AC334" t="str">
            <v/>
          </cell>
          <cell r="AD334">
            <v>10.303183604006707</v>
          </cell>
          <cell r="AE334">
            <v>6</v>
          </cell>
          <cell r="AF334" t="str">
            <v/>
          </cell>
          <cell r="AG334" t="str">
            <v/>
          </cell>
          <cell r="AH334">
            <v>69.19249007027851</v>
          </cell>
          <cell r="AI334">
            <v>5</v>
          </cell>
          <cell r="AJ334" t="str">
            <v/>
          </cell>
          <cell r="AK334" t="str">
            <v/>
          </cell>
          <cell r="AL334">
            <v>39.913453978172804</v>
          </cell>
        </row>
        <row r="335">
          <cell r="B335" t="str">
            <v>8.2042</v>
          </cell>
          <cell r="C335">
            <v>55</v>
          </cell>
          <cell r="D335" t="str">
            <v/>
          </cell>
          <cell r="E335" t="str">
            <v/>
          </cell>
          <cell r="F335">
            <v>-30.20645009022072</v>
          </cell>
          <cell r="G335">
            <v>70</v>
          </cell>
          <cell r="H335" t="str">
            <v/>
          </cell>
          <cell r="I335" t="str">
            <v/>
          </cell>
          <cell r="J335">
            <v>150.90122716510302</v>
          </cell>
          <cell r="K335">
            <v>42</v>
          </cell>
          <cell r="L335" t="str">
            <v/>
          </cell>
          <cell r="M335" t="str">
            <v/>
          </cell>
          <cell r="N335">
            <v>29.513847964103959</v>
          </cell>
          <cell r="O335">
            <v>38</v>
          </cell>
          <cell r="P335" t="str">
            <v/>
          </cell>
          <cell r="Q335" t="str">
            <v/>
          </cell>
          <cell r="R335">
            <v>157.21432213340913</v>
          </cell>
          <cell r="S335">
            <v>5</v>
          </cell>
          <cell r="T335" t="str">
            <v/>
          </cell>
          <cell r="U335" t="str">
            <v/>
          </cell>
          <cell r="V335">
            <v>-15.453722149222227</v>
          </cell>
          <cell r="W335">
            <v>13</v>
          </cell>
          <cell r="X335" t="str">
            <v/>
          </cell>
          <cell r="Y335" t="str">
            <v/>
          </cell>
          <cell r="Z335">
            <v>300.63601993257612</v>
          </cell>
          <cell r="AA335">
            <v>5</v>
          </cell>
          <cell r="AB335" t="str">
            <v/>
          </cell>
          <cell r="AC335" t="str">
            <v/>
          </cell>
          <cell r="AD335">
            <v>10.442530835781046</v>
          </cell>
          <cell r="AE335">
            <v>6</v>
          </cell>
          <cell r="AF335" t="str">
            <v/>
          </cell>
          <cell r="AG335" t="str">
            <v/>
          </cell>
          <cell r="AH335">
            <v>69.357344080418969</v>
          </cell>
          <cell r="AI335">
            <v>5</v>
          </cell>
          <cell r="AJ335" t="str">
            <v/>
          </cell>
          <cell r="AK335" t="str">
            <v/>
          </cell>
          <cell r="AL335">
            <v>40.128036443618363</v>
          </cell>
        </row>
        <row r="336">
          <cell r="B336" t="str">
            <v>9.2042</v>
          </cell>
          <cell r="C336">
            <v>55</v>
          </cell>
          <cell r="D336" t="str">
            <v/>
          </cell>
          <cell r="E336" t="str">
            <v/>
          </cell>
          <cell r="F336">
            <v>-30.102541983807772</v>
          </cell>
          <cell r="G336">
            <v>70</v>
          </cell>
          <cell r="H336" t="str">
            <v/>
          </cell>
          <cell r="I336" t="str">
            <v/>
          </cell>
          <cell r="J336">
            <v>151.0269685775169</v>
          </cell>
          <cell r="K336">
            <v>42</v>
          </cell>
          <cell r="L336" t="str">
            <v/>
          </cell>
          <cell r="M336" t="str">
            <v/>
          </cell>
          <cell r="N336">
            <v>29.769638660793568</v>
          </cell>
          <cell r="O336">
            <v>38</v>
          </cell>
          <cell r="P336" t="str">
            <v/>
          </cell>
          <cell r="Q336" t="str">
            <v/>
          </cell>
          <cell r="R336">
            <v>157.39969906385906</v>
          </cell>
          <cell r="S336">
            <v>5</v>
          </cell>
          <cell r="T336" t="str">
            <v/>
          </cell>
          <cell r="U336" t="str">
            <v/>
          </cell>
          <cell r="V336">
            <v>-15.355002295157762</v>
          </cell>
          <cell r="W336">
            <v>13</v>
          </cell>
          <cell r="X336" t="str">
            <v/>
          </cell>
          <cell r="Y336" t="str">
            <v/>
          </cell>
          <cell r="Z336">
            <v>300.79535718809706</v>
          </cell>
          <cell r="AA336">
            <v>5</v>
          </cell>
          <cell r="AB336" t="str">
            <v/>
          </cell>
          <cell r="AC336" t="str">
            <v/>
          </cell>
          <cell r="AD336">
            <v>10.581878067555385</v>
          </cell>
          <cell r="AE336">
            <v>6</v>
          </cell>
          <cell r="AF336" t="str">
            <v/>
          </cell>
          <cell r="AG336" t="str">
            <v/>
          </cell>
          <cell r="AH336">
            <v>69.522198090559428</v>
          </cell>
          <cell r="AI336">
            <v>5</v>
          </cell>
          <cell r="AJ336" t="str">
            <v/>
          </cell>
          <cell r="AK336" t="str">
            <v/>
          </cell>
          <cell r="AL336">
            <v>40.342618909063923</v>
          </cell>
        </row>
        <row r="337">
          <cell r="B337" t="str">
            <v>10.2042</v>
          </cell>
          <cell r="C337">
            <v>55</v>
          </cell>
          <cell r="D337" t="str">
            <v/>
          </cell>
          <cell r="E337" t="str">
            <v/>
          </cell>
          <cell r="F337">
            <v>-29.998633877394823</v>
          </cell>
          <cell r="G337">
            <v>70</v>
          </cell>
          <cell r="H337" t="str">
            <v/>
          </cell>
          <cell r="I337" t="str">
            <v/>
          </cell>
          <cell r="J337">
            <v>151.15270998993077</v>
          </cell>
          <cell r="K337">
            <v>42</v>
          </cell>
          <cell r="L337" t="str">
            <v/>
          </cell>
          <cell r="M337" t="str">
            <v/>
          </cell>
          <cell r="N337">
            <v>30.025429357483176</v>
          </cell>
          <cell r="O337">
            <v>38</v>
          </cell>
          <cell r="P337" t="str">
            <v/>
          </cell>
          <cell r="Q337" t="str">
            <v/>
          </cell>
          <cell r="R337">
            <v>157.58507599430899</v>
          </cell>
          <cell r="S337">
            <v>5</v>
          </cell>
          <cell r="T337" t="str">
            <v/>
          </cell>
          <cell r="U337" t="str">
            <v/>
          </cell>
          <cell r="V337">
            <v>-15.256282441093298</v>
          </cell>
          <cell r="W337">
            <v>13</v>
          </cell>
          <cell r="X337" t="str">
            <v/>
          </cell>
          <cell r="Y337" t="str">
            <v/>
          </cell>
          <cell r="Z337">
            <v>300.954694443618</v>
          </cell>
          <cell r="AA337">
            <v>5</v>
          </cell>
          <cell r="AB337" t="str">
            <v/>
          </cell>
          <cell r="AC337" t="str">
            <v/>
          </cell>
          <cell r="AD337">
            <v>10.721225299329724</v>
          </cell>
          <cell r="AE337">
            <v>6</v>
          </cell>
          <cell r="AF337" t="str">
            <v/>
          </cell>
          <cell r="AG337" t="str">
            <v/>
          </cell>
          <cell r="AH337">
            <v>69.687052100699887</v>
          </cell>
          <cell r="AI337">
            <v>5</v>
          </cell>
          <cell r="AJ337" t="str">
            <v/>
          </cell>
          <cell r="AK337" t="str">
            <v/>
          </cell>
          <cell r="AL337">
            <v>40.557201374509482</v>
          </cell>
        </row>
        <row r="338">
          <cell r="B338" t="str">
            <v>11.2042</v>
          </cell>
          <cell r="C338">
            <v>55</v>
          </cell>
          <cell r="D338" t="str">
            <v/>
          </cell>
          <cell r="E338" t="str">
            <v/>
          </cell>
          <cell r="F338">
            <v>-29.894725770981875</v>
          </cell>
          <cell r="G338">
            <v>70</v>
          </cell>
          <cell r="H338" t="str">
            <v/>
          </cell>
          <cell r="I338" t="str">
            <v/>
          </cell>
          <cell r="J338">
            <v>151.27845140234464</v>
          </cell>
          <cell r="K338">
            <v>42</v>
          </cell>
          <cell r="L338" t="str">
            <v/>
          </cell>
          <cell r="M338" t="str">
            <v/>
          </cell>
          <cell r="N338">
            <v>30.281220054172785</v>
          </cell>
          <cell r="O338">
            <v>38</v>
          </cell>
          <cell r="P338" t="str">
            <v/>
          </cell>
          <cell r="Q338" t="str">
            <v/>
          </cell>
          <cell r="R338">
            <v>157.77045292475893</v>
          </cell>
          <cell r="S338">
            <v>5</v>
          </cell>
          <cell r="T338" t="str">
            <v/>
          </cell>
          <cell r="U338" t="str">
            <v/>
          </cell>
          <cell r="V338">
            <v>-15.157562587028833</v>
          </cell>
          <cell r="W338">
            <v>13</v>
          </cell>
          <cell r="X338" t="str">
            <v/>
          </cell>
          <cell r="Y338" t="str">
            <v/>
          </cell>
          <cell r="Z338">
            <v>301.11403169913893</v>
          </cell>
          <cell r="AA338">
            <v>5</v>
          </cell>
          <cell r="AB338" t="str">
            <v/>
          </cell>
          <cell r="AC338" t="str">
            <v/>
          </cell>
          <cell r="AD338">
            <v>10.860572531104063</v>
          </cell>
          <cell r="AE338">
            <v>6</v>
          </cell>
          <cell r="AF338" t="str">
            <v/>
          </cell>
          <cell r="AG338" t="str">
            <v/>
          </cell>
          <cell r="AH338">
            <v>69.851906110840346</v>
          </cell>
          <cell r="AI338">
            <v>5</v>
          </cell>
          <cell r="AJ338" t="str">
            <v/>
          </cell>
          <cell r="AK338" t="str">
            <v/>
          </cell>
          <cell r="AL338">
            <v>40.771783839955042</v>
          </cell>
        </row>
        <row r="339">
          <cell r="B339" t="str">
            <v>12.2042</v>
          </cell>
          <cell r="C339">
            <v>55</v>
          </cell>
          <cell r="D339" t="str">
            <v/>
          </cell>
          <cell r="E339" t="str">
            <v/>
          </cell>
          <cell r="F339">
            <v>-29.790817664568927</v>
          </cell>
          <cell r="G339">
            <v>70</v>
          </cell>
          <cell r="H339" t="str">
            <v/>
          </cell>
          <cell r="I339" t="str">
            <v/>
          </cell>
          <cell r="J339">
            <v>151.40419281475852</v>
          </cell>
          <cell r="K339">
            <v>42</v>
          </cell>
          <cell r="L339" t="str">
            <v/>
          </cell>
          <cell r="M339" t="str">
            <v/>
          </cell>
          <cell r="N339">
            <v>30.537010750862393</v>
          </cell>
          <cell r="O339">
            <v>38</v>
          </cell>
          <cell r="P339" t="str">
            <v/>
          </cell>
          <cell r="Q339" t="str">
            <v/>
          </cell>
          <cell r="R339">
            <v>157.95582985520886</v>
          </cell>
          <cell r="S339">
            <v>5</v>
          </cell>
          <cell r="T339" t="str">
            <v/>
          </cell>
          <cell r="U339" t="str">
            <v/>
          </cell>
          <cell r="V339">
            <v>-15.058842732964369</v>
          </cell>
          <cell r="W339">
            <v>13</v>
          </cell>
          <cell r="X339" t="str">
            <v/>
          </cell>
          <cell r="Y339" t="str">
            <v/>
          </cell>
          <cell r="Z339">
            <v>301.27336895465987</v>
          </cell>
          <cell r="AA339">
            <v>5</v>
          </cell>
          <cell r="AB339" t="str">
            <v/>
          </cell>
          <cell r="AC339" t="str">
            <v/>
          </cell>
          <cell r="AD339">
            <v>10.999919762878402</v>
          </cell>
          <cell r="AE339">
            <v>6</v>
          </cell>
          <cell r="AF339" t="str">
            <v/>
          </cell>
          <cell r="AG339" t="str">
            <v/>
          </cell>
          <cell r="AH339">
            <v>70.016760120980805</v>
          </cell>
          <cell r="AI339">
            <v>5</v>
          </cell>
          <cell r="AJ339" t="str">
            <v/>
          </cell>
          <cell r="AK339" t="str">
            <v/>
          </cell>
          <cell r="AL339">
            <v>40.986366305400601</v>
          </cell>
        </row>
        <row r="340">
          <cell r="B340" t="str">
            <v>1.2043</v>
          </cell>
          <cell r="C340">
            <v>55</v>
          </cell>
          <cell r="D340" t="str">
            <v/>
          </cell>
          <cell r="E340" t="str">
            <v/>
          </cell>
          <cell r="F340">
            <v>-29.686909558155978</v>
          </cell>
          <cell r="G340">
            <v>70</v>
          </cell>
          <cell r="H340" t="str">
            <v/>
          </cell>
          <cell r="I340" t="str">
            <v/>
          </cell>
          <cell r="J340">
            <v>151.52993422717239</v>
          </cell>
          <cell r="K340">
            <v>42</v>
          </cell>
          <cell r="L340" t="str">
            <v/>
          </cell>
          <cell r="M340" t="str">
            <v/>
          </cell>
          <cell r="N340">
            <v>30.792801447552002</v>
          </cell>
          <cell r="O340">
            <v>38</v>
          </cell>
          <cell r="P340" t="str">
            <v/>
          </cell>
          <cell r="Q340" t="str">
            <v/>
          </cell>
          <cell r="R340">
            <v>158.1412067856588</v>
          </cell>
          <cell r="S340">
            <v>5</v>
          </cell>
          <cell r="T340" t="str">
            <v/>
          </cell>
          <cell r="U340" t="str">
            <v/>
          </cell>
          <cell r="V340">
            <v>-14.960122878899904</v>
          </cell>
          <cell r="W340">
            <v>13</v>
          </cell>
          <cell r="X340" t="str">
            <v/>
          </cell>
          <cell r="Y340" t="str">
            <v/>
          </cell>
          <cell r="Z340">
            <v>301.43270621018081</v>
          </cell>
          <cell r="AA340">
            <v>5</v>
          </cell>
          <cell r="AB340" t="str">
            <v/>
          </cell>
          <cell r="AC340" t="str">
            <v/>
          </cell>
          <cell r="AD340">
            <v>11.139266994652742</v>
          </cell>
          <cell r="AE340">
            <v>6</v>
          </cell>
          <cell r="AF340" t="str">
            <v/>
          </cell>
          <cell r="AG340" t="str">
            <v/>
          </cell>
          <cell r="AH340">
            <v>70.181614131121265</v>
          </cell>
          <cell r="AI340">
            <v>5</v>
          </cell>
          <cell r="AJ340" t="str">
            <v/>
          </cell>
          <cell r="AK340" t="str">
            <v/>
          </cell>
          <cell r="AL340">
            <v>41.200948770846161</v>
          </cell>
        </row>
        <row r="341">
          <cell r="B341" t="str">
            <v>2.2043</v>
          </cell>
          <cell r="C341">
            <v>55</v>
          </cell>
          <cell r="D341" t="str">
            <v/>
          </cell>
          <cell r="E341" t="str">
            <v/>
          </cell>
          <cell r="F341">
            <v>-29.58300145174303</v>
          </cell>
          <cell r="G341">
            <v>70</v>
          </cell>
          <cell r="H341" t="str">
            <v/>
          </cell>
          <cell r="I341" t="str">
            <v/>
          </cell>
          <cell r="J341">
            <v>151.65567563958626</v>
          </cell>
          <cell r="K341">
            <v>42</v>
          </cell>
          <cell r="L341" t="str">
            <v/>
          </cell>
          <cell r="M341" t="str">
            <v/>
          </cell>
          <cell r="N341">
            <v>31.04859214424161</v>
          </cell>
          <cell r="O341">
            <v>38</v>
          </cell>
          <cell r="P341" t="str">
            <v/>
          </cell>
          <cell r="Q341" t="str">
            <v/>
          </cell>
          <cell r="R341">
            <v>158.32658371610873</v>
          </cell>
          <cell r="S341">
            <v>5</v>
          </cell>
          <cell r="T341" t="str">
            <v/>
          </cell>
          <cell r="U341" t="str">
            <v/>
          </cell>
          <cell r="V341">
            <v>-14.86140302483544</v>
          </cell>
          <cell r="W341">
            <v>13</v>
          </cell>
          <cell r="X341" t="str">
            <v/>
          </cell>
          <cell r="Y341" t="str">
            <v/>
          </cell>
          <cell r="Z341">
            <v>301.59204346570175</v>
          </cell>
          <cell r="AA341">
            <v>5</v>
          </cell>
          <cell r="AB341" t="str">
            <v/>
          </cell>
          <cell r="AC341" t="str">
            <v/>
          </cell>
          <cell r="AD341">
            <v>11.278614226427081</v>
          </cell>
          <cell r="AE341">
            <v>6</v>
          </cell>
          <cell r="AF341" t="str">
            <v/>
          </cell>
          <cell r="AG341" t="str">
            <v/>
          </cell>
          <cell r="AH341">
            <v>70.346468141261724</v>
          </cell>
          <cell r="AI341">
            <v>5</v>
          </cell>
          <cell r="AJ341" t="str">
            <v/>
          </cell>
          <cell r="AK341" t="str">
            <v/>
          </cell>
          <cell r="AL341">
            <v>41.41553123629172</v>
          </cell>
        </row>
        <row r="342">
          <cell r="B342" t="str">
            <v>3.2043</v>
          </cell>
          <cell r="C342">
            <v>55</v>
          </cell>
          <cell r="D342" t="str">
            <v/>
          </cell>
          <cell r="E342" t="str">
            <v/>
          </cell>
          <cell r="F342">
            <v>-29.479093345330082</v>
          </cell>
          <cell r="G342">
            <v>70</v>
          </cell>
          <cell r="H342" t="str">
            <v/>
          </cell>
          <cell r="I342" t="str">
            <v/>
          </cell>
          <cell r="J342">
            <v>151.78141705200014</v>
          </cell>
          <cell r="K342">
            <v>42</v>
          </cell>
          <cell r="L342" t="str">
            <v/>
          </cell>
          <cell r="M342" t="str">
            <v/>
          </cell>
          <cell r="N342">
            <v>31.304382840931218</v>
          </cell>
          <cell r="O342">
            <v>38</v>
          </cell>
          <cell r="P342" t="str">
            <v/>
          </cell>
          <cell r="Q342" t="str">
            <v/>
          </cell>
          <cell r="R342">
            <v>158.51196064655866</v>
          </cell>
          <cell r="S342">
            <v>5</v>
          </cell>
          <cell r="T342" t="str">
            <v/>
          </cell>
          <cell r="U342" t="str">
            <v/>
          </cell>
          <cell r="V342">
            <v>-14.762683170770975</v>
          </cell>
          <cell r="W342">
            <v>13</v>
          </cell>
          <cell r="X342" t="str">
            <v/>
          </cell>
          <cell r="Y342" t="str">
            <v/>
          </cell>
          <cell r="Z342">
            <v>301.75138072122269</v>
          </cell>
          <cell r="AA342">
            <v>5</v>
          </cell>
          <cell r="AB342" t="str">
            <v/>
          </cell>
          <cell r="AC342" t="str">
            <v/>
          </cell>
          <cell r="AD342">
            <v>11.41796145820142</v>
          </cell>
          <cell r="AE342">
            <v>6</v>
          </cell>
          <cell r="AF342" t="str">
            <v/>
          </cell>
          <cell r="AG342" t="str">
            <v/>
          </cell>
          <cell r="AH342">
            <v>70.511322151402183</v>
          </cell>
          <cell r="AI342">
            <v>5</v>
          </cell>
          <cell r="AJ342" t="str">
            <v/>
          </cell>
          <cell r="AK342" t="str">
            <v/>
          </cell>
          <cell r="AL342">
            <v>41.63011370173728</v>
          </cell>
        </row>
        <row r="343">
          <cell r="B343" t="str">
            <v>4.2043</v>
          </cell>
          <cell r="C343">
            <v>55</v>
          </cell>
          <cell r="D343" t="str">
            <v/>
          </cell>
          <cell r="E343" t="str">
            <v/>
          </cell>
          <cell r="F343">
            <v>-29.375185238917133</v>
          </cell>
          <cell r="G343">
            <v>70</v>
          </cell>
          <cell r="H343" t="str">
            <v/>
          </cell>
          <cell r="I343" t="str">
            <v/>
          </cell>
          <cell r="J343">
            <v>151.90715846441401</v>
          </cell>
          <cell r="K343">
            <v>42</v>
          </cell>
          <cell r="L343" t="str">
            <v/>
          </cell>
          <cell r="M343" t="str">
            <v/>
          </cell>
          <cell r="N343">
            <v>31.560173537620827</v>
          </cell>
          <cell r="O343">
            <v>38</v>
          </cell>
          <cell r="P343" t="str">
            <v/>
          </cell>
          <cell r="Q343" t="str">
            <v/>
          </cell>
          <cell r="R343">
            <v>158.6973375770086</v>
          </cell>
          <cell r="S343">
            <v>5</v>
          </cell>
          <cell r="T343" t="str">
            <v/>
          </cell>
          <cell r="U343" t="str">
            <v/>
          </cell>
          <cell r="V343">
            <v>-14.663963316706511</v>
          </cell>
          <cell r="W343">
            <v>13</v>
          </cell>
          <cell r="X343" t="str">
            <v/>
          </cell>
          <cell r="Y343" t="str">
            <v/>
          </cell>
          <cell r="Z343">
            <v>301.91071797674363</v>
          </cell>
          <cell r="AA343">
            <v>5</v>
          </cell>
          <cell r="AB343" t="str">
            <v/>
          </cell>
          <cell r="AC343" t="str">
            <v/>
          </cell>
          <cell r="AD343">
            <v>11.557308689975759</v>
          </cell>
          <cell r="AE343">
            <v>6</v>
          </cell>
          <cell r="AF343" t="str">
            <v/>
          </cell>
          <cell r="AG343" t="str">
            <v/>
          </cell>
          <cell r="AH343">
            <v>70.676176161542642</v>
          </cell>
          <cell r="AI343">
            <v>5</v>
          </cell>
          <cell r="AJ343" t="str">
            <v/>
          </cell>
          <cell r="AK343" t="str">
            <v/>
          </cell>
          <cell r="AL343">
            <v>41.844696167182839</v>
          </cell>
        </row>
        <row r="344">
          <cell r="B344" t="str">
            <v>5.2043</v>
          </cell>
          <cell r="C344">
            <v>55</v>
          </cell>
          <cell r="D344" t="str">
            <v/>
          </cell>
          <cell r="E344" t="str">
            <v/>
          </cell>
          <cell r="F344">
            <v>-29.271277132504185</v>
          </cell>
          <cell r="G344">
            <v>70</v>
          </cell>
          <cell r="H344" t="str">
            <v/>
          </cell>
          <cell r="I344" t="str">
            <v/>
          </cell>
          <cell r="J344">
            <v>152.03289987682788</v>
          </cell>
          <cell r="K344">
            <v>42</v>
          </cell>
          <cell r="L344" t="str">
            <v/>
          </cell>
          <cell r="M344" t="str">
            <v/>
          </cell>
          <cell r="N344">
            <v>31.815964234310435</v>
          </cell>
          <cell r="O344">
            <v>38</v>
          </cell>
          <cell r="P344" t="str">
            <v/>
          </cell>
          <cell r="Q344" t="str">
            <v/>
          </cell>
          <cell r="R344">
            <v>158.88271450745853</v>
          </cell>
          <cell r="S344">
            <v>5</v>
          </cell>
          <cell r="T344" t="str">
            <v/>
          </cell>
          <cell r="U344" t="str">
            <v/>
          </cell>
          <cell r="V344">
            <v>-14.565243462642046</v>
          </cell>
          <cell r="W344">
            <v>13</v>
          </cell>
          <cell r="X344" t="str">
            <v/>
          </cell>
          <cell r="Y344" t="str">
            <v/>
          </cell>
          <cell r="Z344">
            <v>302.07005523226456</v>
          </cell>
          <cell r="AA344">
            <v>5</v>
          </cell>
          <cell r="AB344" t="str">
            <v/>
          </cell>
          <cell r="AC344" t="str">
            <v/>
          </cell>
          <cell r="AD344">
            <v>11.696655921750098</v>
          </cell>
          <cell r="AE344">
            <v>6</v>
          </cell>
          <cell r="AF344" t="str">
            <v/>
          </cell>
          <cell r="AG344" t="str">
            <v/>
          </cell>
          <cell r="AH344">
            <v>70.841030171683101</v>
          </cell>
          <cell r="AI344">
            <v>5</v>
          </cell>
          <cell r="AJ344" t="str">
            <v/>
          </cell>
          <cell r="AK344" t="str">
            <v/>
          </cell>
          <cell r="AL344">
            <v>42.059278632628398</v>
          </cell>
        </row>
        <row r="345">
          <cell r="B345" t="str">
            <v>6.2043</v>
          </cell>
          <cell r="C345">
            <v>55</v>
          </cell>
          <cell r="D345" t="str">
            <v/>
          </cell>
          <cell r="E345" t="str">
            <v/>
          </cell>
          <cell r="F345">
            <v>-29.167369026091237</v>
          </cell>
          <cell r="G345">
            <v>70</v>
          </cell>
          <cell r="H345" t="str">
            <v/>
          </cell>
          <cell r="I345" t="str">
            <v/>
          </cell>
          <cell r="J345">
            <v>152.15864128924176</v>
          </cell>
          <cell r="K345">
            <v>42</v>
          </cell>
          <cell r="L345" t="str">
            <v/>
          </cell>
          <cell r="M345" t="str">
            <v/>
          </cell>
          <cell r="N345">
            <v>32.071754931000044</v>
          </cell>
          <cell r="O345">
            <v>38</v>
          </cell>
          <cell r="P345" t="str">
            <v/>
          </cell>
          <cell r="Q345" t="str">
            <v/>
          </cell>
          <cell r="R345">
            <v>159.06809143790846</v>
          </cell>
          <cell r="S345">
            <v>5</v>
          </cell>
          <cell r="T345" t="str">
            <v/>
          </cell>
          <cell r="U345" t="str">
            <v/>
          </cell>
          <cell r="V345">
            <v>-14.466523608577582</v>
          </cell>
          <cell r="W345">
            <v>13</v>
          </cell>
          <cell r="X345" t="str">
            <v/>
          </cell>
          <cell r="Y345" t="str">
            <v/>
          </cell>
          <cell r="Z345">
            <v>302.2293924877855</v>
          </cell>
          <cell r="AA345">
            <v>5</v>
          </cell>
          <cell r="AB345" t="str">
            <v/>
          </cell>
          <cell r="AC345" t="str">
            <v/>
          </cell>
          <cell r="AD345">
            <v>11.836003153524437</v>
          </cell>
          <cell r="AE345">
            <v>6</v>
          </cell>
          <cell r="AF345" t="str">
            <v/>
          </cell>
          <cell r="AG345" t="str">
            <v/>
          </cell>
          <cell r="AH345">
            <v>71.005884181823561</v>
          </cell>
          <cell r="AI345">
            <v>5</v>
          </cell>
          <cell r="AJ345" t="str">
            <v/>
          </cell>
          <cell r="AK345" t="str">
            <v/>
          </cell>
          <cell r="AL345">
            <v>42.273861098073958</v>
          </cell>
        </row>
        <row r="346">
          <cell r="B346" t="str">
            <v>7.2043</v>
          </cell>
          <cell r="C346">
            <v>55</v>
          </cell>
          <cell r="D346" t="str">
            <v/>
          </cell>
          <cell r="E346" t="str">
            <v/>
          </cell>
          <cell r="F346">
            <v>-29.063460919678288</v>
          </cell>
          <cell r="G346">
            <v>70</v>
          </cell>
          <cell r="H346" t="str">
            <v/>
          </cell>
          <cell r="I346" t="str">
            <v/>
          </cell>
          <cell r="J346">
            <v>152.28438270165563</v>
          </cell>
          <cell r="K346">
            <v>42</v>
          </cell>
          <cell r="L346" t="str">
            <v/>
          </cell>
          <cell r="M346" t="str">
            <v/>
          </cell>
          <cell r="N346">
            <v>32.327545627689652</v>
          </cell>
          <cell r="O346">
            <v>38</v>
          </cell>
          <cell r="P346" t="str">
            <v/>
          </cell>
          <cell r="Q346" t="str">
            <v/>
          </cell>
          <cell r="R346">
            <v>159.2534683683584</v>
          </cell>
          <cell r="S346">
            <v>5</v>
          </cell>
          <cell r="T346" t="str">
            <v/>
          </cell>
          <cell r="U346" t="str">
            <v/>
          </cell>
          <cell r="V346">
            <v>-14.367803754513117</v>
          </cell>
          <cell r="W346">
            <v>13</v>
          </cell>
          <cell r="X346" t="str">
            <v/>
          </cell>
          <cell r="Y346" t="str">
            <v/>
          </cell>
          <cell r="Z346">
            <v>302.38872974330644</v>
          </cell>
          <cell r="AA346">
            <v>5</v>
          </cell>
          <cell r="AB346" t="str">
            <v/>
          </cell>
          <cell r="AC346" t="str">
            <v/>
          </cell>
          <cell r="AD346">
            <v>11.975350385298777</v>
          </cell>
          <cell r="AE346">
            <v>6</v>
          </cell>
          <cell r="AF346" t="str">
            <v/>
          </cell>
          <cell r="AG346" t="str">
            <v/>
          </cell>
          <cell r="AH346">
            <v>71.17073819196402</v>
          </cell>
          <cell r="AI346">
            <v>5</v>
          </cell>
          <cell r="AJ346" t="str">
            <v/>
          </cell>
          <cell r="AK346" t="str">
            <v/>
          </cell>
          <cell r="AL346">
            <v>42.488443563519517</v>
          </cell>
        </row>
        <row r="347">
          <cell r="B347" t="str">
            <v>8.2043</v>
          </cell>
          <cell r="C347">
            <v>55</v>
          </cell>
          <cell r="D347" t="str">
            <v/>
          </cell>
          <cell r="E347" t="str">
            <v/>
          </cell>
          <cell r="F347">
            <v>-28.95955281326534</v>
          </cell>
          <cell r="G347">
            <v>70</v>
          </cell>
          <cell r="H347" t="str">
            <v/>
          </cell>
          <cell r="I347" t="str">
            <v/>
          </cell>
          <cell r="J347">
            <v>152.4101241140695</v>
          </cell>
          <cell r="K347">
            <v>42</v>
          </cell>
          <cell r="L347" t="str">
            <v/>
          </cell>
          <cell r="M347" t="str">
            <v/>
          </cell>
          <cell r="N347">
            <v>32.58333632437926</v>
          </cell>
          <cell r="O347">
            <v>38</v>
          </cell>
          <cell r="P347" t="str">
            <v/>
          </cell>
          <cell r="Q347" t="str">
            <v/>
          </cell>
          <cell r="R347">
            <v>159.43884529880833</v>
          </cell>
          <cell r="S347">
            <v>5</v>
          </cell>
          <cell r="T347" t="str">
            <v/>
          </cell>
          <cell r="U347" t="str">
            <v/>
          </cell>
          <cell r="V347">
            <v>-14.269083900448653</v>
          </cell>
          <cell r="W347">
            <v>13</v>
          </cell>
          <cell r="X347" t="str">
            <v/>
          </cell>
          <cell r="Y347" t="str">
            <v/>
          </cell>
          <cell r="Z347">
            <v>302.54806699882738</v>
          </cell>
          <cell r="AA347">
            <v>5</v>
          </cell>
          <cell r="AB347" t="str">
            <v/>
          </cell>
          <cell r="AC347" t="str">
            <v/>
          </cell>
          <cell r="AD347">
            <v>12.114697617073116</v>
          </cell>
          <cell r="AE347">
            <v>6</v>
          </cell>
          <cell r="AF347" t="str">
            <v/>
          </cell>
          <cell r="AG347" t="str">
            <v/>
          </cell>
          <cell r="AH347">
            <v>71.335592202104479</v>
          </cell>
          <cell r="AI347">
            <v>5</v>
          </cell>
          <cell r="AJ347" t="str">
            <v/>
          </cell>
          <cell r="AK347" t="str">
            <v/>
          </cell>
          <cell r="AL347">
            <v>42.703026028965077</v>
          </cell>
        </row>
        <row r="348">
          <cell r="B348" t="str">
            <v>9.2043</v>
          </cell>
          <cell r="C348">
            <v>55</v>
          </cell>
          <cell r="D348" t="str">
            <v/>
          </cell>
          <cell r="E348" t="str">
            <v/>
          </cell>
          <cell r="F348">
            <v>-28.855644706852392</v>
          </cell>
          <cell r="G348">
            <v>70</v>
          </cell>
          <cell r="H348" t="str">
            <v/>
          </cell>
          <cell r="I348" t="str">
            <v/>
          </cell>
          <cell r="J348">
            <v>152.53586552648338</v>
          </cell>
          <cell r="K348">
            <v>42</v>
          </cell>
          <cell r="L348" t="str">
            <v/>
          </cell>
          <cell r="M348" t="str">
            <v/>
          </cell>
          <cell r="N348">
            <v>32.839127021068869</v>
          </cell>
          <cell r="O348">
            <v>38</v>
          </cell>
          <cell r="P348" t="str">
            <v/>
          </cell>
          <cell r="Q348" t="str">
            <v/>
          </cell>
          <cell r="R348">
            <v>159.62422222925827</v>
          </cell>
          <cell r="S348">
            <v>5</v>
          </cell>
          <cell r="T348" t="str">
            <v/>
          </cell>
          <cell r="U348" t="str">
            <v/>
          </cell>
          <cell r="V348">
            <v>-14.170364046384188</v>
          </cell>
          <cell r="W348">
            <v>13</v>
          </cell>
          <cell r="X348" t="str">
            <v/>
          </cell>
          <cell r="Y348" t="str">
            <v/>
          </cell>
          <cell r="Z348">
            <v>302.70740425434832</v>
          </cell>
          <cell r="AA348">
            <v>5</v>
          </cell>
          <cell r="AB348" t="str">
            <v/>
          </cell>
          <cell r="AC348" t="str">
            <v/>
          </cell>
          <cell r="AD348">
            <v>12.254044848847455</v>
          </cell>
          <cell r="AE348">
            <v>6</v>
          </cell>
          <cell r="AF348" t="str">
            <v/>
          </cell>
          <cell r="AG348" t="str">
            <v/>
          </cell>
          <cell r="AH348">
            <v>71.500446212244938</v>
          </cell>
          <cell r="AI348">
            <v>5</v>
          </cell>
          <cell r="AJ348" t="str">
            <v/>
          </cell>
          <cell r="AK348" t="str">
            <v/>
          </cell>
          <cell r="AL348">
            <v>42.917608494410636</v>
          </cell>
        </row>
        <row r="349">
          <cell r="B349" t="str">
            <v>10.2043</v>
          </cell>
          <cell r="C349">
            <v>55</v>
          </cell>
          <cell r="D349" t="str">
            <v/>
          </cell>
          <cell r="E349" t="str">
            <v/>
          </cell>
          <cell r="F349">
            <v>-28.751736600439443</v>
          </cell>
          <cell r="G349">
            <v>70</v>
          </cell>
          <cell r="H349" t="str">
            <v/>
          </cell>
          <cell r="I349" t="str">
            <v/>
          </cell>
          <cell r="J349">
            <v>152.66160693889725</v>
          </cell>
          <cell r="K349">
            <v>42</v>
          </cell>
          <cell r="L349" t="str">
            <v/>
          </cell>
          <cell r="M349" t="str">
            <v/>
          </cell>
          <cell r="N349">
            <v>33.094917717758477</v>
          </cell>
          <cell r="O349">
            <v>38</v>
          </cell>
          <cell r="P349" t="str">
            <v/>
          </cell>
          <cell r="Q349" t="str">
            <v/>
          </cell>
          <cell r="R349">
            <v>159.8095991597082</v>
          </cell>
          <cell r="S349">
            <v>5</v>
          </cell>
          <cell r="T349" t="str">
            <v/>
          </cell>
          <cell r="U349" t="str">
            <v/>
          </cell>
          <cell r="V349">
            <v>-14.071644192319724</v>
          </cell>
          <cell r="W349">
            <v>13</v>
          </cell>
          <cell r="X349" t="str">
            <v/>
          </cell>
          <cell r="Y349" t="str">
            <v/>
          </cell>
          <cell r="Z349">
            <v>302.86674150986926</v>
          </cell>
          <cell r="AA349">
            <v>5</v>
          </cell>
          <cell r="AB349" t="str">
            <v/>
          </cell>
          <cell r="AC349" t="str">
            <v/>
          </cell>
          <cell r="AD349">
            <v>12.393392080621794</v>
          </cell>
          <cell r="AE349">
            <v>6</v>
          </cell>
          <cell r="AF349" t="str">
            <v/>
          </cell>
          <cell r="AG349" t="str">
            <v/>
          </cell>
          <cell r="AH349">
            <v>71.665300222385397</v>
          </cell>
          <cell r="AI349">
            <v>5</v>
          </cell>
          <cell r="AJ349" t="str">
            <v/>
          </cell>
          <cell r="AK349" t="str">
            <v/>
          </cell>
          <cell r="AL349">
            <v>43.132190959856196</v>
          </cell>
        </row>
        <row r="350">
          <cell r="B350" t="str">
            <v>11.2043</v>
          </cell>
          <cell r="C350">
            <v>55</v>
          </cell>
          <cell r="D350" t="str">
            <v/>
          </cell>
          <cell r="E350" t="str">
            <v/>
          </cell>
          <cell r="F350">
            <v>-28.647828494026495</v>
          </cell>
          <cell r="G350">
            <v>70</v>
          </cell>
          <cell r="H350" t="str">
            <v/>
          </cell>
          <cell r="I350" t="str">
            <v/>
          </cell>
          <cell r="J350">
            <v>152.78734835131112</v>
          </cell>
          <cell r="K350">
            <v>42</v>
          </cell>
          <cell r="L350" t="str">
            <v/>
          </cell>
          <cell r="M350" t="str">
            <v/>
          </cell>
          <cell r="N350">
            <v>33.350708414448086</v>
          </cell>
          <cell r="O350">
            <v>38</v>
          </cell>
          <cell r="P350" t="str">
            <v/>
          </cell>
          <cell r="Q350" t="str">
            <v/>
          </cell>
          <cell r="R350">
            <v>159.99497609015813</v>
          </cell>
          <cell r="S350">
            <v>5</v>
          </cell>
          <cell r="T350" t="str">
            <v/>
          </cell>
          <cell r="U350" t="str">
            <v/>
          </cell>
          <cell r="V350">
            <v>-13.972924338255259</v>
          </cell>
          <cell r="W350">
            <v>13</v>
          </cell>
          <cell r="X350" t="str">
            <v/>
          </cell>
          <cell r="Y350" t="str">
            <v/>
          </cell>
          <cell r="Z350">
            <v>303.0260787653902</v>
          </cell>
          <cell r="AA350">
            <v>5</v>
          </cell>
          <cell r="AB350" t="str">
            <v/>
          </cell>
          <cell r="AC350" t="str">
            <v/>
          </cell>
          <cell r="AD350">
            <v>12.532739312396133</v>
          </cell>
          <cell r="AE350">
            <v>6</v>
          </cell>
          <cell r="AF350" t="str">
            <v/>
          </cell>
          <cell r="AG350" t="str">
            <v/>
          </cell>
          <cell r="AH350">
            <v>71.830154232525857</v>
          </cell>
          <cell r="AI350">
            <v>5</v>
          </cell>
          <cell r="AJ350" t="str">
            <v/>
          </cell>
          <cell r="AK350" t="str">
            <v/>
          </cell>
          <cell r="AL350">
            <v>43.346773425301755</v>
          </cell>
        </row>
        <row r="351">
          <cell r="B351" t="str">
            <v>12.2043</v>
          </cell>
          <cell r="C351">
            <v>55</v>
          </cell>
          <cell r="D351" t="str">
            <v/>
          </cell>
          <cell r="E351" t="str">
            <v/>
          </cell>
          <cell r="F351">
            <v>-28.543920387613547</v>
          </cell>
          <cell r="G351">
            <v>70</v>
          </cell>
          <cell r="H351" t="str">
            <v/>
          </cell>
          <cell r="I351" t="str">
            <v/>
          </cell>
          <cell r="J351">
            <v>152.913089763725</v>
          </cell>
          <cell r="K351">
            <v>42</v>
          </cell>
          <cell r="L351" t="str">
            <v/>
          </cell>
          <cell r="M351" t="str">
            <v/>
          </cell>
          <cell r="N351">
            <v>33.606499111137694</v>
          </cell>
          <cell r="O351">
            <v>38</v>
          </cell>
          <cell r="P351" t="str">
            <v/>
          </cell>
          <cell r="Q351" t="str">
            <v/>
          </cell>
          <cell r="R351">
            <v>160.18035302060807</v>
          </cell>
          <cell r="S351">
            <v>5</v>
          </cell>
          <cell r="T351" t="str">
            <v/>
          </cell>
          <cell r="U351" t="str">
            <v/>
          </cell>
          <cell r="V351">
            <v>-13.874204484190795</v>
          </cell>
          <cell r="W351">
            <v>13</v>
          </cell>
          <cell r="X351" t="str">
            <v/>
          </cell>
          <cell r="Y351" t="str">
            <v/>
          </cell>
          <cell r="Z351">
            <v>303.18541602091113</v>
          </cell>
          <cell r="AA351">
            <v>5</v>
          </cell>
          <cell r="AB351" t="str">
            <v/>
          </cell>
          <cell r="AC351" t="str">
            <v/>
          </cell>
          <cell r="AD351">
            <v>12.672086544170472</v>
          </cell>
          <cell r="AE351">
            <v>6</v>
          </cell>
          <cell r="AF351" t="str">
            <v/>
          </cell>
          <cell r="AG351" t="str">
            <v/>
          </cell>
          <cell r="AH351">
            <v>71.995008242666316</v>
          </cell>
          <cell r="AI351">
            <v>5</v>
          </cell>
          <cell r="AJ351" t="str">
            <v/>
          </cell>
          <cell r="AK351" t="str">
            <v/>
          </cell>
          <cell r="AL351">
            <v>43.561355890747315</v>
          </cell>
        </row>
        <row r="352">
          <cell r="B352" t="str">
            <v>1.2044</v>
          </cell>
          <cell r="C352">
            <v>55</v>
          </cell>
          <cell r="D352" t="str">
            <v/>
          </cell>
          <cell r="E352" t="str">
            <v/>
          </cell>
          <cell r="F352">
            <v>-28.440012281200598</v>
          </cell>
          <cell r="G352">
            <v>70</v>
          </cell>
          <cell r="H352" t="str">
            <v/>
          </cell>
          <cell r="I352" t="str">
            <v/>
          </cell>
          <cell r="J352">
            <v>153.03883117613887</v>
          </cell>
          <cell r="K352">
            <v>42</v>
          </cell>
          <cell r="L352" t="str">
            <v/>
          </cell>
          <cell r="M352" t="str">
            <v/>
          </cell>
          <cell r="N352">
            <v>33.862289807827302</v>
          </cell>
          <cell r="O352">
            <v>38</v>
          </cell>
          <cell r="P352" t="str">
            <v/>
          </cell>
          <cell r="Q352" t="str">
            <v/>
          </cell>
          <cell r="R352">
            <v>160.365729951058</v>
          </cell>
          <cell r="S352">
            <v>5</v>
          </cell>
          <cell r="T352" t="str">
            <v/>
          </cell>
          <cell r="U352" t="str">
            <v/>
          </cell>
          <cell r="V352">
            <v>-13.77548463012633</v>
          </cell>
          <cell r="W352">
            <v>13</v>
          </cell>
          <cell r="X352" t="str">
            <v/>
          </cell>
          <cell r="Y352" t="str">
            <v/>
          </cell>
          <cell r="Z352">
            <v>303.34475327643207</v>
          </cell>
          <cell r="AA352">
            <v>5</v>
          </cell>
          <cell r="AB352" t="str">
            <v/>
          </cell>
          <cell r="AC352" t="str">
            <v/>
          </cell>
          <cell r="AD352">
            <v>12.811433775944812</v>
          </cell>
          <cell r="AE352">
            <v>6</v>
          </cell>
          <cell r="AF352" t="str">
            <v/>
          </cell>
          <cell r="AG352" t="str">
            <v/>
          </cell>
          <cell r="AH352">
            <v>72.159862252806775</v>
          </cell>
          <cell r="AI352">
            <v>5</v>
          </cell>
          <cell r="AJ352" t="str">
            <v/>
          </cell>
          <cell r="AK352" t="str">
            <v/>
          </cell>
          <cell r="AL352">
            <v>43.775938356192874</v>
          </cell>
        </row>
        <row r="353">
          <cell r="B353" t="str">
            <v>2.2044</v>
          </cell>
          <cell r="C353">
            <v>55</v>
          </cell>
          <cell r="D353" t="str">
            <v/>
          </cell>
          <cell r="E353" t="str">
            <v/>
          </cell>
          <cell r="F353">
            <v>-28.33610417478765</v>
          </cell>
          <cell r="G353">
            <v>70</v>
          </cell>
          <cell r="H353" t="str">
            <v/>
          </cell>
          <cell r="I353" t="str">
            <v/>
          </cell>
          <cell r="J353">
            <v>153.16457258855274</v>
          </cell>
          <cell r="K353">
            <v>42</v>
          </cell>
          <cell r="L353" t="str">
            <v/>
          </cell>
          <cell r="M353" t="str">
            <v/>
          </cell>
          <cell r="N353">
            <v>34.118080504516911</v>
          </cell>
          <cell r="O353">
            <v>38</v>
          </cell>
          <cell r="P353" t="str">
            <v/>
          </cell>
          <cell r="Q353" t="str">
            <v/>
          </cell>
          <cell r="R353">
            <v>160.55110688150793</v>
          </cell>
          <cell r="S353">
            <v>5</v>
          </cell>
          <cell r="T353" t="str">
            <v/>
          </cell>
          <cell r="U353" t="str">
            <v/>
          </cell>
          <cell r="V353">
            <v>-13.676764776061866</v>
          </cell>
          <cell r="W353">
            <v>13</v>
          </cell>
          <cell r="X353" t="str">
            <v/>
          </cell>
          <cell r="Y353" t="str">
            <v/>
          </cell>
          <cell r="Z353">
            <v>303.50409053195301</v>
          </cell>
          <cell r="AA353">
            <v>5</v>
          </cell>
          <cell r="AB353" t="str">
            <v/>
          </cell>
          <cell r="AC353" t="str">
            <v/>
          </cell>
          <cell r="AD353">
            <v>12.950781007719151</v>
          </cell>
          <cell r="AE353">
            <v>6</v>
          </cell>
          <cell r="AF353" t="str">
            <v/>
          </cell>
          <cell r="AG353" t="str">
            <v/>
          </cell>
          <cell r="AH353">
            <v>72.324716262947234</v>
          </cell>
          <cell r="AI353">
            <v>5</v>
          </cell>
          <cell r="AJ353" t="str">
            <v/>
          </cell>
          <cell r="AK353" t="str">
            <v/>
          </cell>
          <cell r="AL353">
            <v>43.990520821638434</v>
          </cell>
        </row>
        <row r="354">
          <cell r="B354" t="str">
            <v>3.2044</v>
          </cell>
          <cell r="C354">
            <v>55</v>
          </cell>
          <cell r="D354" t="str">
            <v/>
          </cell>
          <cell r="E354" t="str">
            <v/>
          </cell>
          <cell r="F354">
            <v>-28.232196068374702</v>
          </cell>
          <cell r="G354">
            <v>70</v>
          </cell>
          <cell r="H354" t="str">
            <v/>
          </cell>
          <cell r="I354" t="str">
            <v/>
          </cell>
          <cell r="J354">
            <v>153.29031400096662</v>
          </cell>
          <cell r="K354">
            <v>42</v>
          </cell>
          <cell r="L354" t="str">
            <v/>
          </cell>
          <cell r="M354" t="str">
            <v/>
          </cell>
          <cell r="N354">
            <v>34.373871201206519</v>
          </cell>
          <cell r="O354">
            <v>38</v>
          </cell>
          <cell r="P354" t="str">
            <v/>
          </cell>
          <cell r="Q354" t="str">
            <v/>
          </cell>
          <cell r="R354">
            <v>160.73648381195787</v>
          </cell>
          <cell r="S354">
            <v>5</v>
          </cell>
          <cell r="T354" t="str">
            <v/>
          </cell>
          <cell r="U354" t="str">
            <v/>
          </cell>
          <cell r="V354">
            <v>-13.578044921997401</v>
          </cell>
          <cell r="W354">
            <v>13</v>
          </cell>
          <cell r="X354" t="str">
            <v/>
          </cell>
          <cell r="Y354" t="str">
            <v/>
          </cell>
          <cell r="Z354">
            <v>303.66342778747395</v>
          </cell>
          <cell r="AA354">
            <v>5</v>
          </cell>
          <cell r="AB354" t="str">
            <v/>
          </cell>
          <cell r="AC354" t="str">
            <v/>
          </cell>
          <cell r="AD354">
            <v>13.09012823949349</v>
          </cell>
          <cell r="AE354">
            <v>6</v>
          </cell>
          <cell r="AF354" t="str">
            <v/>
          </cell>
          <cell r="AG354" t="str">
            <v/>
          </cell>
          <cell r="AH354">
            <v>72.489570273087693</v>
          </cell>
          <cell r="AI354">
            <v>5</v>
          </cell>
          <cell r="AJ354" t="str">
            <v/>
          </cell>
          <cell r="AK354" t="str">
            <v/>
          </cell>
          <cell r="AL354">
            <v>44.205103287083993</v>
          </cell>
        </row>
        <row r="355">
          <cell r="B355" t="str">
            <v>4.2044</v>
          </cell>
          <cell r="C355">
            <v>55</v>
          </cell>
          <cell r="D355" t="str">
            <v/>
          </cell>
          <cell r="E355" t="str">
            <v/>
          </cell>
          <cell r="F355">
            <v>-28.128287961961753</v>
          </cell>
          <cell r="G355">
            <v>70</v>
          </cell>
          <cell r="H355" t="str">
            <v/>
          </cell>
          <cell r="I355" t="str">
            <v/>
          </cell>
          <cell r="J355">
            <v>153.41605541338049</v>
          </cell>
          <cell r="K355">
            <v>42</v>
          </cell>
          <cell r="L355" t="str">
            <v/>
          </cell>
          <cell r="M355" t="str">
            <v/>
          </cell>
          <cell r="N355">
            <v>34.629661897896128</v>
          </cell>
          <cell r="O355">
            <v>38</v>
          </cell>
          <cell r="P355" t="str">
            <v/>
          </cell>
          <cell r="Q355" t="str">
            <v/>
          </cell>
          <cell r="R355">
            <v>160.9218607424078</v>
          </cell>
          <cell r="S355">
            <v>5</v>
          </cell>
          <cell r="T355" t="str">
            <v/>
          </cell>
          <cell r="U355" t="str">
            <v/>
          </cell>
          <cell r="V355">
            <v>-13.479325067932937</v>
          </cell>
          <cell r="W355">
            <v>13</v>
          </cell>
          <cell r="X355" t="str">
            <v/>
          </cell>
          <cell r="Y355" t="str">
            <v/>
          </cell>
          <cell r="Z355">
            <v>303.82276504299489</v>
          </cell>
          <cell r="AA355">
            <v>5</v>
          </cell>
          <cell r="AB355" t="str">
            <v/>
          </cell>
          <cell r="AC355" t="str">
            <v/>
          </cell>
          <cell r="AD355">
            <v>13.229475471267829</v>
          </cell>
          <cell r="AE355">
            <v>6</v>
          </cell>
          <cell r="AF355" t="str">
            <v/>
          </cell>
          <cell r="AG355" t="str">
            <v/>
          </cell>
          <cell r="AH355">
            <v>72.654424283228153</v>
          </cell>
          <cell r="AI355">
            <v>5</v>
          </cell>
          <cell r="AJ355" t="str">
            <v/>
          </cell>
          <cell r="AK355" t="str">
            <v/>
          </cell>
          <cell r="AL355">
            <v>44.419685752529553</v>
          </cell>
        </row>
        <row r="356">
          <cell r="B356" t="str">
            <v>5.2044</v>
          </cell>
          <cell r="C356">
            <v>55</v>
          </cell>
          <cell r="D356" t="str">
            <v/>
          </cell>
          <cell r="E356" t="str">
            <v/>
          </cell>
          <cell r="F356">
            <v>-28.024379855548805</v>
          </cell>
          <cell r="G356">
            <v>70</v>
          </cell>
          <cell r="H356" t="str">
            <v/>
          </cell>
          <cell r="I356" t="str">
            <v/>
          </cell>
          <cell r="J356">
            <v>153.54179682579436</v>
          </cell>
          <cell r="K356">
            <v>42</v>
          </cell>
          <cell r="L356" t="str">
            <v/>
          </cell>
          <cell r="M356" t="str">
            <v/>
          </cell>
          <cell r="N356">
            <v>34.885452594585736</v>
          </cell>
          <cell r="O356">
            <v>38</v>
          </cell>
          <cell r="P356" t="str">
            <v/>
          </cell>
          <cell r="Q356" t="str">
            <v/>
          </cell>
          <cell r="R356">
            <v>161.10723767285774</v>
          </cell>
          <cell r="S356">
            <v>5</v>
          </cell>
          <cell r="T356" t="str">
            <v/>
          </cell>
          <cell r="U356" t="str">
            <v/>
          </cell>
          <cell r="V356">
            <v>-13.380605213868472</v>
          </cell>
          <cell r="W356">
            <v>13</v>
          </cell>
          <cell r="X356" t="str">
            <v/>
          </cell>
          <cell r="Y356" t="str">
            <v/>
          </cell>
          <cell r="Z356">
            <v>303.98210229851583</v>
          </cell>
          <cell r="AA356">
            <v>5</v>
          </cell>
          <cell r="AB356" t="str">
            <v/>
          </cell>
          <cell r="AC356" t="str">
            <v/>
          </cell>
          <cell r="AD356">
            <v>13.368822703042168</v>
          </cell>
          <cell r="AE356">
            <v>6</v>
          </cell>
          <cell r="AF356" t="str">
            <v/>
          </cell>
          <cell r="AG356" t="str">
            <v/>
          </cell>
          <cell r="AH356">
            <v>72.819278293368612</v>
          </cell>
          <cell r="AI356">
            <v>5</v>
          </cell>
          <cell r="AJ356" t="str">
            <v/>
          </cell>
          <cell r="AK356" t="str">
            <v/>
          </cell>
          <cell r="AL356">
            <v>44.634268217975112</v>
          </cell>
        </row>
        <row r="357">
          <cell r="B357" t="str">
            <v>6.2044</v>
          </cell>
          <cell r="C357">
            <v>55</v>
          </cell>
          <cell r="D357" t="str">
            <v/>
          </cell>
          <cell r="E357" t="str">
            <v/>
          </cell>
          <cell r="F357">
            <v>-27.920471749135856</v>
          </cell>
          <cell r="G357">
            <v>70</v>
          </cell>
          <cell r="H357" t="str">
            <v/>
          </cell>
          <cell r="I357" t="str">
            <v/>
          </cell>
          <cell r="J357">
            <v>153.66753823820824</v>
          </cell>
          <cell r="K357">
            <v>42</v>
          </cell>
          <cell r="L357" t="str">
            <v/>
          </cell>
          <cell r="M357" t="str">
            <v/>
          </cell>
          <cell r="N357">
            <v>35.141243291275345</v>
          </cell>
          <cell r="O357">
            <v>38</v>
          </cell>
          <cell r="P357" t="str">
            <v/>
          </cell>
          <cell r="Q357" t="str">
            <v/>
          </cell>
          <cell r="R357">
            <v>161.29261460330767</v>
          </cell>
          <cell r="S357">
            <v>5</v>
          </cell>
          <cell r="T357" t="str">
            <v/>
          </cell>
          <cell r="U357" t="str">
            <v/>
          </cell>
          <cell r="V357">
            <v>-13.281885359804008</v>
          </cell>
          <cell r="W357">
            <v>13</v>
          </cell>
          <cell r="X357" t="str">
            <v/>
          </cell>
          <cell r="Y357" t="str">
            <v/>
          </cell>
          <cell r="Z357">
            <v>304.14143955403677</v>
          </cell>
          <cell r="AA357">
            <v>6</v>
          </cell>
          <cell r="AB357">
            <v>357</v>
          </cell>
          <cell r="AC357">
            <v>13.508169934816493</v>
          </cell>
          <cell r="AD357">
            <v>13.508169934816493</v>
          </cell>
          <cell r="AE357">
            <v>6</v>
          </cell>
          <cell r="AF357" t="str">
            <v/>
          </cell>
          <cell r="AG357" t="str">
            <v/>
          </cell>
          <cell r="AH357">
            <v>72.984132303509071</v>
          </cell>
          <cell r="AI357">
            <v>5</v>
          </cell>
          <cell r="AJ357" t="str">
            <v/>
          </cell>
          <cell r="AK357" t="str">
            <v/>
          </cell>
          <cell r="AL357">
            <v>44.848850683420672</v>
          </cell>
        </row>
        <row r="358">
          <cell r="B358" t="str">
            <v>7.2044</v>
          </cell>
          <cell r="C358">
            <v>56</v>
          </cell>
          <cell r="D358">
            <v>358</v>
          </cell>
          <cell r="E358">
            <v>-27.816563642722937</v>
          </cell>
          <cell r="F358">
            <v>-27.816563642722937</v>
          </cell>
          <cell r="G358">
            <v>70</v>
          </cell>
          <cell r="H358" t="str">
            <v/>
          </cell>
          <cell r="I358" t="str">
            <v/>
          </cell>
          <cell r="J358">
            <v>153.79327965062211</v>
          </cell>
          <cell r="K358">
            <v>42</v>
          </cell>
          <cell r="L358" t="str">
            <v/>
          </cell>
          <cell r="M358" t="str">
            <v/>
          </cell>
          <cell r="N358">
            <v>35.397033987964953</v>
          </cell>
          <cell r="O358">
            <v>38</v>
          </cell>
          <cell r="P358" t="str">
            <v/>
          </cell>
          <cell r="Q358" t="str">
            <v/>
          </cell>
          <cell r="R358">
            <v>161.4779915337576</v>
          </cell>
          <cell r="S358">
            <v>5</v>
          </cell>
          <cell r="T358" t="str">
            <v/>
          </cell>
          <cell r="U358" t="str">
            <v/>
          </cell>
          <cell r="V358">
            <v>-13.183165505739543</v>
          </cell>
          <cell r="W358">
            <v>13</v>
          </cell>
          <cell r="X358" t="str">
            <v/>
          </cell>
          <cell r="Y358" t="str">
            <v/>
          </cell>
          <cell r="Z358">
            <v>304.3007768095577</v>
          </cell>
          <cell r="AA358">
            <v>6</v>
          </cell>
          <cell r="AB358" t="str">
            <v/>
          </cell>
          <cell r="AC358" t="str">
            <v/>
          </cell>
          <cell r="AD358">
            <v>13.618527412639102</v>
          </cell>
          <cell r="AE358">
            <v>6</v>
          </cell>
          <cell r="AF358" t="str">
            <v/>
          </cell>
          <cell r="AG358" t="str">
            <v/>
          </cell>
          <cell r="AH358">
            <v>73.14898631364953</v>
          </cell>
          <cell r="AI358">
            <v>5</v>
          </cell>
          <cell r="AJ358" t="str">
            <v/>
          </cell>
          <cell r="AK358" t="str">
            <v/>
          </cell>
          <cell r="AL358">
            <v>45.063433148866231</v>
          </cell>
        </row>
        <row r="359">
          <cell r="B359" t="str">
            <v>8.2044</v>
          </cell>
          <cell r="C359">
            <v>56</v>
          </cell>
          <cell r="D359" t="str">
            <v/>
          </cell>
          <cell r="E359" t="str">
            <v/>
          </cell>
          <cell r="F359">
            <v>-27.689177080695622</v>
          </cell>
          <cell r="G359">
            <v>70</v>
          </cell>
          <cell r="H359" t="str">
            <v/>
          </cell>
          <cell r="I359" t="str">
            <v/>
          </cell>
          <cell r="J359">
            <v>153.91902106303598</v>
          </cell>
          <cell r="K359">
            <v>42</v>
          </cell>
          <cell r="L359" t="str">
            <v/>
          </cell>
          <cell r="M359" t="str">
            <v/>
          </cell>
          <cell r="N359">
            <v>35.652824684654561</v>
          </cell>
          <cell r="O359">
            <v>38</v>
          </cell>
          <cell r="P359" t="str">
            <v/>
          </cell>
          <cell r="Q359" t="str">
            <v/>
          </cell>
          <cell r="R359">
            <v>161.66336846420754</v>
          </cell>
          <cell r="S359">
            <v>5</v>
          </cell>
          <cell r="T359" t="str">
            <v/>
          </cell>
          <cell r="U359" t="str">
            <v/>
          </cell>
          <cell r="V359">
            <v>-13.084445651675079</v>
          </cell>
          <cell r="W359">
            <v>13</v>
          </cell>
          <cell r="X359" t="str">
            <v/>
          </cell>
          <cell r="Y359" t="str">
            <v/>
          </cell>
          <cell r="Z359">
            <v>304.46011406507864</v>
          </cell>
          <cell r="AA359">
            <v>6</v>
          </cell>
          <cell r="AB359" t="str">
            <v/>
          </cell>
          <cell r="AC359" t="str">
            <v/>
          </cell>
          <cell r="AD359">
            <v>13.72888489046171</v>
          </cell>
          <cell r="AE359">
            <v>6</v>
          </cell>
          <cell r="AF359" t="str">
            <v/>
          </cell>
          <cell r="AG359" t="str">
            <v/>
          </cell>
          <cell r="AH359">
            <v>73.313840323789989</v>
          </cell>
          <cell r="AI359">
            <v>5</v>
          </cell>
          <cell r="AJ359" t="str">
            <v/>
          </cell>
          <cell r="AK359" t="str">
            <v/>
          </cell>
          <cell r="AL359">
            <v>45.278015614311791</v>
          </cell>
        </row>
        <row r="360">
          <cell r="B360" t="str">
            <v>9.2044</v>
          </cell>
          <cell r="C360">
            <v>56</v>
          </cell>
          <cell r="D360" t="str">
            <v/>
          </cell>
          <cell r="E360" t="str">
            <v/>
          </cell>
          <cell r="F360">
            <v>-27.561790518668307</v>
          </cell>
          <cell r="G360">
            <v>71</v>
          </cell>
          <cell r="H360">
            <v>360</v>
          </cell>
          <cell r="I360">
            <v>154.04476247544957</v>
          </cell>
          <cell r="J360">
            <v>154.04476247544957</v>
          </cell>
          <cell r="K360">
            <v>42</v>
          </cell>
          <cell r="L360" t="str">
            <v/>
          </cell>
          <cell r="M360" t="str">
            <v/>
          </cell>
          <cell r="N360">
            <v>35.90861538134417</v>
          </cell>
          <cell r="O360">
            <v>38</v>
          </cell>
          <cell r="P360" t="str">
            <v/>
          </cell>
          <cell r="Q360" t="str">
            <v/>
          </cell>
          <cell r="R360">
            <v>161.84874539465747</v>
          </cell>
          <cell r="S360">
            <v>5</v>
          </cell>
          <cell r="T360" t="str">
            <v/>
          </cell>
          <cell r="U360" t="str">
            <v/>
          </cell>
          <cell r="V360">
            <v>-12.985725797610614</v>
          </cell>
          <cell r="W360">
            <v>13</v>
          </cell>
          <cell r="X360" t="str">
            <v/>
          </cell>
          <cell r="Y360" t="str">
            <v/>
          </cell>
          <cell r="Z360">
            <v>304.61945132059958</v>
          </cell>
          <cell r="AA360">
            <v>6</v>
          </cell>
          <cell r="AB360" t="str">
            <v/>
          </cell>
          <cell r="AC360" t="str">
            <v/>
          </cell>
          <cell r="AD360">
            <v>13.839242368284319</v>
          </cell>
          <cell r="AE360">
            <v>6</v>
          </cell>
          <cell r="AF360" t="str">
            <v/>
          </cell>
          <cell r="AG360" t="str">
            <v/>
          </cell>
          <cell r="AH360">
            <v>73.478694333930449</v>
          </cell>
          <cell r="AI360">
            <v>5</v>
          </cell>
          <cell r="AJ360" t="str">
            <v/>
          </cell>
          <cell r="AK360" t="str">
            <v/>
          </cell>
          <cell r="AL360">
            <v>45.49259807975735</v>
          </cell>
        </row>
        <row r="361">
          <cell r="B361" t="str">
            <v>10.2044</v>
          </cell>
          <cell r="C361">
            <v>56</v>
          </cell>
          <cell r="D361" t="str">
            <v/>
          </cell>
          <cell r="E361" t="str">
            <v/>
          </cell>
          <cell r="F361">
            <v>-27.434403956640992</v>
          </cell>
          <cell r="G361">
            <v>71</v>
          </cell>
          <cell r="H361" t="str">
            <v/>
          </cell>
          <cell r="I361" t="str">
            <v/>
          </cell>
          <cell r="J361">
            <v>154.12985973105933</v>
          </cell>
          <cell r="K361">
            <v>42</v>
          </cell>
          <cell r="L361" t="str">
            <v/>
          </cell>
          <cell r="M361" t="str">
            <v/>
          </cell>
          <cell r="N361">
            <v>36.164406078033778</v>
          </cell>
          <cell r="O361">
            <v>39</v>
          </cell>
          <cell r="P361">
            <v>361</v>
          </cell>
          <cell r="Q361">
            <v>162.03412232510769</v>
          </cell>
          <cell r="R361">
            <v>162.03412232510769</v>
          </cell>
          <cell r="S361">
            <v>5</v>
          </cell>
          <cell r="T361" t="str">
            <v/>
          </cell>
          <cell r="U361" t="str">
            <v/>
          </cell>
          <cell r="V361">
            <v>-12.88700594354615</v>
          </cell>
          <cell r="W361">
            <v>13</v>
          </cell>
          <cell r="X361" t="str">
            <v/>
          </cell>
          <cell r="Y361" t="str">
            <v/>
          </cell>
          <cell r="Z361">
            <v>304.77878857612052</v>
          </cell>
          <cell r="AA361">
            <v>6</v>
          </cell>
          <cell r="AB361" t="str">
            <v/>
          </cell>
          <cell r="AC361" t="str">
            <v/>
          </cell>
          <cell r="AD361">
            <v>13.949599846106928</v>
          </cell>
          <cell r="AE361">
            <v>6</v>
          </cell>
          <cell r="AF361" t="str">
            <v/>
          </cell>
          <cell r="AG361" t="str">
            <v/>
          </cell>
          <cell r="AH361">
            <v>73.643548344070908</v>
          </cell>
          <cell r="AI361">
            <v>5</v>
          </cell>
          <cell r="AJ361" t="str">
            <v/>
          </cell>
          <cell r="AK361" t="str">
            <v/>
          </cell>
          <cell r="AL361">
            <v>45.70718054520291</v>
          </cell>
        </row>
        <row r="362">
          <cell r="B362" t="str">
            <v>11.2044</v>
          </cell>
          <cell r="C362">
            <v>56</v>
          </cell>
          <cell r="D362" t="str">
            <v/>
          </cell>
          <cell r="E362" t="str">
            <v/>
          </cell>
          <cell r="F362">
            <v>-27.307017394613677</v>
          </cell>
          <cell r="G362">
            <v>71</v>
          </cell>
          <cell r="H362" t="str">
            <v/>
          </cell>
          <cell r="I362" t="str">
            <v/>
          </cell>
          <cell r="J362">
            <v>154.21495698666908</v>
          </cell>
          <cell r="K362">
            <v>42</v>
          </cell>
          <cell r="L362" t="str">
            <v/>
          </cell>
          <cell r="M362" t="str">
            <v/>
          </cell>
          <cell r="N362">
            <v>36.420196774723387</v>
          </cell>
          <cell r="O362">
            <v>39</v>
          </cell>
          <cell r="P362" t="str">
            <v/>
          </cell>
          <cell r="Q362" t="str">
            <v/>
          </cell>
          <cell r="R362">
            <v>162.39540158981322</v>
          </cell>
          <cell r="S362">
            <v>5</v>
          </cell>
          <cell r="T362" t="str">
            <v/>
          </cell>
          <cell r="U362" t="str">
            <v/>
          </cell>
          <cell r="V362">
            <v>-12.788286089481685</v>
          </cell>
          <cell r="W362">
            <v>13</v>
          </cell>
          <cell r="X362" t="str">
            <v/>
          </cell>
          <cell r="Y362" t="str">
            <v/>
          </cell>
          <cell r="Z362">
            <v>304.93812583164146</v>
          </cell>
          <cell r="AA362">
            <v>6</v>
          </cell>
          <cell r="AB362" t="str">
            <v/>
          </cell>
          <cell r="AC362" t="str">
            <v/>
          </cell>
          <cell r="AD362">
            <v>14.059957323929536</v>
          </cell>
          <cell r="AE362">
            <v>6</v>
          </cell>
          <cell r="AF362" t="str">
            <v/>
          </cell>
          <cell r="AG362" t="str">
            <v/>
          </cell>
          <cell r="AH362">
            <v>73.808402354211367</v>
          </cell>
          <cell r="AI362">
            <v>5</v>
          </cell>
          <cell r="AJ362" t="str">
            <v/>
          </cell>
          <cell r="AK362" t="str">
            <v/>
          </cell>
          <cell r="AL362">
            <v>45.921763010648469</v>
          </cell>
        </row>
        <row r="363">
          <cell r="B363" t="str">
            <v>12.2044</v>
          </cell>
          <cell r="C363">
            <v>56</v>
          </cell>
          <cell r="D363" t="str">
            <v/>
          </cell>
          <cell r="E363" t="str">
            <v/>
          </cell>
          <cell r="F363">
            <v>-27.179630832586362</v>
          </cell>
          <cell r="G363">
            <v>71</v>
          </cell>
          <cell r="H363" t="str">
            <v/>
          </cell>
          <cell r="I363" t="str">
            <v/>
          </cell>
          <cell r="J363">
            <v>154.30005424227883</v>
          </cell>
          <cell r="K363">
            <v>42</v>
          </cell>
          <cell r="L363" t="str">
            <v/>
          </cell>
          <cell r="M363" t="str">
            <v/>
          </cell>
          <cell r="N363">
            <v>36.675987471412995</v>
          </cell>
          <cell r="O363">
            <v>39</v>
          </cell>
          <cell r="P363" t="str">
            <v/>
          </cell>
          <cell r="Q363" t="str">
            <v/>
          </cell>
          <cell r="R363">
            <v>162.75668085451875</v>
          </cell>
          <cell r="S363">
            <v>5</v>
          </cell>
          <cell r="T363" t="str">
            <v/>
          </cell>
          <cell r="U363" t="str">
            <v/>
          </cell>
          <cell r="V363">
            <v>-12.689566235417221</v>
          </cell>
          <cell r="W363">
            <v>13</v>
          </cell>
          <cell r="X363" t="str">
            <v/>
          </cell>
          <cell r="Y363" t="str">
            <v/>
          </cell>
          <cell r="Z363">
            <v>305.0974630871624</v>
          </cell>
          <cell r="AA363">
            <v>6</v>
          </cell>
          <cell r="AB363" t="str">
            <v/>
          </cell>
          <cell r="AC363" t="str">
            <v/>
          </cell>
          <cell r="AD363">
            <v>14.170314801752145</v>
          </cell>
          <cell r="AE363">
            <v>6</v>
          </cell>
          <cell r="AF363" t="str">
            <v/>
          </cell>
          <cell r="AG363" t="str">
            <v/>
          </cell>
          <cell r="AH363">
            <v>73.973256364351826</v>
          </cell>
          <cell r="AI363">
            <v>5</v>
          </cell>
          <cell r="AJ363" t="str">
            <v/>
          </cell>
          <cell r="AK363" t="str">
            <v/>
          </cell>
          <cell r="AL363">
            <v>46.136345476094029</v>
          </cell>
        </row>
        <row r="364">
          <cell r="B364" t="str">
            <v>1.2045</v>
          </cell>
          <cell r="C364">
            <v>56</v>
          </cell>
          <cell r="D364" t="str">
            <v/>
          </cell>
          <cell r="E364" t="str">
            <v/>
          </cell>
          <cell r="F364">
            <v>-27.052244270559047</v>
          </cell>
          <cell r="G364">
            <v>71</v>
          </cell>
          <cell r="H364" t="str">
            <v/>
          </cell>
          <cell r="I364" t="str">
            <v/>
          </cell>
          <cell r="J364">
            <v>154.38515149788859</v>
          </cell>
          <cell r="K364">
            <v>42</v>
          </cell>
          <cell r="L364" t="str">
            <v/>
          </cell>
          <cell r="M364" t="str">
            <v/>
          </cell>
          <cell r="N364">
            <v>36.931778168102603</v>
          </cell>
          <cell r="O364">
            <v>39</v>
          </cell>
          <cell r="P364" t="str">
            <v/>
          </cell>
          <cell r="Q364" t="str">
            <v/>
          </cell>
          <cell r="R364">
            <v>163.11796011922428</v>
          </cell>
          <cell r="S364">
            <v>5</v>
          </cell>
          <cell r="T364" t="str">
            <v/>
          </cell>
          <cell r="U364" t="str">
            <v/>
          </cell>
          <cell r="V364">
            <v>-12.590846381352756</v>
          </cell>
          <cell r="W364">
            <v>13</v>
          </cell>
          <cell r="X364" t="str">
            <v/>
          </cell>
          <cell r="Y364" t="str">
            <v/>
          </cell>
          <cell r="Z364">
            <v>305.25680034268333</v>
          </cell>
          <cell r="AA364">
            <v>6</v>
          </cell>
          <cell r="AB364" t="str">
            <v/>
          </cell>
          <cell r="AC364" t="str">
            <v/>
          </cell>
          <cell r="AD364">
            <v>14.280672279574754</v>
          </cell>
          <cell r="AE364">
            <v>6</v>
          </cell>
          <cell r="AF364" t="str">
            <v/>
          </cell>
          <cell r="AG364" t="str">
            <v/>
          </cell>
          <cell r="AH364">
            <v>74.138110374492285</v>
          </cell>
          <cell r="AI364">
            <v>5</v>
          </cell>
          <cell r="AJ364" t="str">
            <v/>
          </cell>
          <cell r="AK364" t="str">
            <v/>
          </cell>
          <cell r="AL364">
            <v>46.350927941539588</v>
          </cell>
        </row>
        <row r="365">
          <cell r="B365" t="str">
            <v>2.2045</v>
          </cell>
          <cell r="C365">
            <v>56</v>
          </cell>
          <cell r="D365" t="str">
            <v/>
          </cell>
          <cell r="E365" t="str">
            <v/>
          </cell>
          <cell r="F365">
            <v>-26.924857708531732</v>
          </cell>
          <cell r="G365">
            <v>71</v>
          </cell>
          <cell r="H365" t="str">
            <v/>
          </cell>
          <cell r="I365" t="str">
            <v/>
          </cell>
          <cell r="J365">
            <v>154.47024875349834</v>
          </cell>
          <cell r="K365">
            <v>42</v>
          </cell>
          <cell r="L365" t="str">
            <v/>
          </cell>
          <cell r="M365" t="str">
            <v/>
          </cell>
          <cell r="N365">
            <v>37.187568864792212</v>
          </cell>
          <cell r="O365">
            <v>39</v>
          </cell>
          <cell r="P365" t="str">
            <v/>
          </cell>
          <cell r="Q365" t="str">
            <v/>
          </cell>
          <cell r="R365">
            <v>163.47923938392981</v>
          </cell>
          <cell r="S365">
            <v>5</v>
          </cell>
          <cell r="T365" t="str">
            <v/>
          </cell>
          <cell r="U365" t="str">
            <v/>
          </cell>
          <cell r="V365">
            <v>-12.492126527288292</v>
          </cell>
          <cell r="W365">
            <v>14</v>
          </cell>
          <cell r="X365">
            <v>365</v>
          </cell>
          <cell r="Y365">
            <v>305.41613759820211</v>
          </cell>
          <cell r="Z365">
            <v>305.41613759820211</v>
          </cell>
          <cell r="AA365">
            <v>6</v>
          </cell>
          <cell r="AB365" t="str">
            <v/>
          </cell>
          <cell r="AC365" t="str">
            <v/>
          </cell>
          <cell r="AD365">
            <v>14.391029757397362</v>
          </cell>
          <cell r="AE365">
            <v>7</v>
          </cell>
          <cell r="AF365">
            <v>365</v>
          </cell>
          <cell r="AG365">
            <v>74.302964384632418</v>
          </cell>
          <cell r="AH365">
            <v>74.302964384632418</v>
          </cell>
          <cell r="AI365">
            <v>5</v>
          </cell>
          <cell r="AJ365" t="str">
            <v/>
          </cell>
          <cell r="AK365" t="str">
            <v/>
          </cell>
          <cell r="AL365">
            <v>46.565510406985148</v>
          </cell>
        </row>
        <row r="366">
          <cell r="B366" t="str">
            <v>3.2045</v>
          </cell>
          <cell r="C366">
            <v>56</v>
          </cell>
          <cell r="D366" t="str">
            <v/>
          </cell>
          <cell r="E366" t="str">
            <v/>
          </cell>
          <cell r="F366">
            <v>-26.797471146504417</v>
          </cell>
          <cell r="G366">
            <v>71</v>
          </cell>
          <cell r="H366" t="str">
            <v/>
          </cell>
          <cell r="I366" t="str">
            <v/>
          </cell>
          <cell r="J366">
            <v>154.55534600910809</v>
          </cell>
          <cell r="K366">
            <v>42</v>
          </cell>
          <cell r="L366" t="str">
            <v/>
          </cell>
          <cell r="M366" t="str">
            <v/>
          </cell>
          <cell r="N366">
            <v>37.44335956148182</v>
          </cell>
          <cell r="O366">
            <v>39</v>
          </cell>
          <cell r="P366" t="str">
            <v/>
          </cell>
          <cell r="Q366" t="str">
            <v/>
          </cell>
          <cell r="R366">
            <v>163.84051864863534</v>
          </cell>
          <cell r="S366">
            <v>5</v>
          </cell>
          <cell r="T366" t="str">
            <v/>
          </cell>
          <cell r="U366" t="str">
            <v/>
          </cell>
          <cell r="V366">
            <v>-12.393406673223827</v>
          </cell>
          <cell r="AA366">
            <v>6</v>
          </cell>
          <cell r="AB366" t="str">
            <v/>
          </cell>
          <cell r="AC366" t="str">
            <v/>
          </cell>
          <cell r="AD366">
            <v>14.501387235219971</v>
          </cell>
          <cell r="AI366">
            <v>5</v>
          </cell>
          <cell r="AJ366" t="str">
            <v/>
          </cell>
          <cell r="AK366" t="str">
            <v/>
          </cell>
          <cell r="AL366">
            <v>46.780092872430707</v>
          </cell>
        </row>
        <row r="367">
          <cell r="B367" t="str">
            <v>4.2045</v>
          </cell>
          <cell r="C367">
            <v>56</v>
          </cell>
          <cell r="D367" t="str">
            <v/>
          </cell>
          <cell r="E367" t="str">
            <v/>
          </cell>
          <cell r="F367">
            <v>-26.670084584477102</v>
          </cell>
          <cell r="G367">
            <v>71</v>
          </cell>
          <cell r="H367" t="str">
            <v/>
          </cell>
          <cell r="I367" t="str">
            <v/>
          </cell>
          <cell r="J367">
            <v>154.64044326471785</v>
          </cell>
          <cell r="K367">
            <v>42</v>
          </cell>
          <cell r="L367" t="str">
            <v/>
          </cell>
          <cell r="M367" t="str">
            <v/>
          </cell>
          <cell r="N367">
            <v>37.699150258171429</v>
          </cell>
          <cell r="O367">
            <v>39</v>
          </cell>
          <cell r="P367" t="str">
            <v/>
          </cell>
          <cell r="Q367" t="str">
            <v/>
          </cell>
          <cell r="R367">
            <v>164.20179791334087</v>
          </cell>
          <cell r="S367">
            <v>5</v>
          </cell>
          <cell r="T367" t="str">
            <v/>
          </cell>
          <cell r="U367" t="str">
            <v/>
          </cell>
          <cell r="V367">
            <v>-12.294686819159363</v>
          </cell>
          <cell r="AA367">
            <v>6</v>
          </cell>
          <cell r="AB367" t="str">
            <v/>
          </cell>
          <cell r="AC367" t="str">
            <v/>
          </cell>
          <cell r="AD367">
            <v>14.611744713042579</v>
          </cell>
          <cell r="AI367">
            <v>5</v>
          </cell>
          <cell r="AJ367" t="str">
            <v/>
          </cell>
          <cell r="AK367" t="str">
            <v/>
          </cell>
          <cell r="AL367">
            <v>46.994675337876266</v>
          </cell>
        </row>
        <row r="368">
          <cell r="B368" t="str">
            <v>5.2045</v>
          </cell>
          <cell r="C368">
            <v>56</v>
          </cell>
          <cell r="D368" t="str">
            <v/>
          </cell>
          <cell r="E368" t="str">
            <v/>
          </cell>
          <cell r="F368">
            <v>-26.542698022449787</v>
          </cell>
          <cell r="G368">
            <v>71</v>
          </cell>
          <cell r="H368" t="str">
            <v/>
          </cell>
          <cell r="I368" t="str">
            <v/>
          </cell>
          <cell r="J368">
            <v>154.7255405203276</v>
          </cell>
          <cell r="K368">
            <v>43</v>
          </cell>
          <cell r="L368">
            <v>368</v>
          </cell>
          <cell r="M368">
            <v>37.954940954861094</v>
          </cell>
          <cell r="N368">
            <v>37.954940954861094</v>
          </cell>
          <cell r="O368">
            <v>39</v>
          </cell>
          <cell r="P368" t="str">
            <v/>
          </cell>
          <cell r="Q368" t="str">
            <v/>
          </cell>
          <cell r="R368">
            <v>164.5630771780464</v>
          </cell>
          <cell r="S368">
            <v>5</v>
          </cell>
          <cell r="T368" t="str">
            <v/>
          </cell>
          <cell r="U368" t="str">
            <v/>
          </cell>
          <cell r="V368">
            <v>-12.195966965094899</v>
          </cell>
          <cell r="AA368">
            <v>6</v>
          </cell>
          <cell r="AB368" t="str">
            <v/>
          </cell>
          <cell r="AC368" t="str">
            <v/>
          </cell>
          <cell r="AD368">
            <v>14.722102190865188</v>
          </cell>
          <cell r="AI368">
            <v>5</v>
          </cell>
          <cell r="AJ368" t="str">
            <v/>
          </cell>
          <cell r="AK368" t="str">
            <v/>
          </cell>
          <cell r="AL368">
            <v>47.209257803321826</v>
          </cell>
        </row>
        <row r="369">
          <cell r="B369" t="str">
            <v>6.2045</v>
          </cell>
          <cell r="C369">
            <v>56</v>
          </cell>
          <cell r="D369" t="str">
            <v/>
          </cell>
          <cell r="E369" t="str">
            <v/>
          </cell>
          <cell r="F369">
            <v>-26.415311460422473</v>
          </cell>
          <cell r="G369">
            <v>71</v>
          </cell>
          <cell r="H369" t="str">
            <v/>
          </cell>
          <cell r="I369" t="str">
            <v/>
          </cell>
          <cell r="J369">
            <v>154.81063777593735</v>
          </cell>
          <cell r="K369">
            <v>43</v>
          </cell>
          <cell r="L369" t="str">
            <v/>
          </cell>
          <cell r="M369" t="str">
            <v/>
          </cell>
          <cell r="N369">
            <v>38.108743301117876</v>
          </cell>
          <cell r="O369">
            <v>39</v>
          </cell>
          <cell r="P369" t="str">
            <v/>
          </cell>
          <cell r="Q369" t="str">
            <v/>
          </cell>
          <cell r="R369">
            <v>164.92435644275193</v>
          </cell>
          <cell r="S369">
            <v>5</v>
          </cell>
          <cell r="T369" t="str">
            <v/>
          </cell>
          <cell r="U369" t="str">
            <v/>
          </cell>
          <cell r="V369">
            <v>-12.097247111030434</v>
          </cell>
          <cell r="AA369">
            <v>6</v>
          </cell>
          <cell r="AB369" t="str">
            <v/>
          </cell>
          <cell r="AC369" t="str">
            <v/>
          </cell>
          <cell r="AD369">
            <v>14.832459668687797</v>
          </cell>
          <cell r="AI369">
            <v>5</v>
          </cell>
          <cell r="AJ369" t="str">
            <v/>
          </cell>
          <cell r="AK369" t="str">
            <v/>
          </cell>
          <cell r="AL369">
            <v>47.423840268767385</v>
          </cell>
        </row>
        <row r="370">
          <cell r="B370" t="str">
            <v>7.2045</v>
          </cell>
          <cell r="C370">
            <v>56</v>
          </cell>
          <cell r="D370" t="str">
            <v/>
          </cell>
          <cell r="E370" t="str">
            <v/>
          </cell>
          <cell r="F370">
            <v>-26.287924898395158</v>
          </cell>
          <cell r="G370">
            <v>71</v>
          </cell>
          <cell r="H370" t="str">
            <v/>
          </cell>
          <cell r="I370" t="str">
            <v/>
          </cell>
          <cell r="J370">
            <v>154.8957350315471</v>
          </cell>
          <cell r="K370">
            <v>43</v>
          </cell>
          <cell r="L370" t="str">
            <v/>
          </cell>
          <cell r="M370" t="str">
            <v/>
          </cell>
          <cell r="N370">
            <v>38.262545647374658</v>
          </cell>
          <cell r="O370">
            <v>39</v>
          </cell>
          <cell r="P370" t="str">
            <v/>
          </cell>
          <cell r="Q370" t="str">
            <v/>
          </cell>
          <cell r="R370">
            <v>165.28563570745746</v>
          </cell>
          <cell r="S370">
            <v>5</v>
          </cell>
          <cell r="T370" t="str">
            <v/>
          </cell>
          <cell r="U370" t="str">
            <v/>
          </cell>
          <cell r="V370">
            <v>-11.99852725696597</v>
          </cell>
          <cell r="AA370">
            <v>6</v>
          </cell>
          <cell r="AB370" t="str">
            <v/>
          </cell>
          <cell r="AC370" t="str">
            <v/>
          </cell>
          <cell r="AD370">
            <v>14.942817146510405</v>
          </cell>
          <cell r="AI370">
            <v>5</v>
          </cell>
          <cell r="AJ370" t="str">
            <v/>
          </cell>
          <cell r="AK370" t="str">
            <v/>
          </cell>
          <cell r="AL370">
            <v>47.638422734212945</v>
          </cell>
        </row>
        <row r="371">
          <cell r="B371" t="str">
            <v>8.2045</v>
          </cell>
          <cell r="C371">
            <v>56</v>
          </cell>
          <cell r="D371" t="str">
            <v/>
          </cell>
          <cell r="E371" t="str">
            <v/>
          </cell>
          <cell r="F371">
            <v>-26.160538336367843</v>
          </cell>
          <cell r="G371">
            <v>71</v>
          </cell>
          <cell r="H371" t="str">
            <v/>
          </cell>
          <cell r="I371" t="str">
            <v/>
          </cell>
          <cell r="J371">
            <v>154.98083228715686</v>
          </cell>
          <cell r="K371">
            <v>43</v>
          </cell>
          <cell r="L371" t="str">
            <v/>
          </cell>
          <cell r="M371" t="str">
            <v/>
          </cell>
          <cell r="N371">
            <v>38.41634799363144</v>
          </cell>
          <cell r="O371">
            <v>39</v>
          </cell>
          <cell r="P371" t="str">
            <v/>
          </cell>
          <cell r="Q371" t="str">
            <v/>
          </cell>
          <cell r="R371">
            <v>165.64691497216299</v>
          </cell>
          <cell r="S371">
            <v>5</v>
          </cell>
          <cell r="T371" t="str">
            <v/>
          </cell>
          <cell r="U371" t="str">
            <v/>
          </cell>
          <cell r="V371">
            <v>-11.899807402901505</v>
          </cell>
          <cell r="AA371">
            <v>6</v>
          </cell>
          <cell r="AB371" t="str">
            <v/>
          </cell>
          <cell r="AC371" t="str">
            <v/>
          </cell>
          <cell r="AD371">
            <v>15.053174624333014</v>
          </cell>
          <cell r="AI371">
            <v>5</v>
          </cell>
          <cell r="AJ371" t="str">
            <v/>
          </cell>
          <cell r="AK371" t="str">
            <v/>
          </cell>
          <cell r="AL371">
            <v>47.853005199658504</v>
          </cell>
        </row>
        <row r="372">
          <cell r="B372" t="str">
            <v>9.2045</v>
          </cell>
          <cell r="C372">
            <v>56</v>
          </cell>
          <cell r="D372" t="str">
            <v/>
          </cell>
          <cell r="E372" t="str">
            <v/>
          </cell>
          <cell r="F372">
            <v>-26.033151774340528</v>
          </cell>
          <cell r="G372">
            <v>71</v>
          </cell>
          <cell r="H372" t="str">
            <v/>
          </cell>
          <cell r="I372" t="str">
            <v/>
          </cell>
          <cell r="J372">
            <v>155.06592954276661</v>
          </cell>
          <cell r="K372">
            <v>43</v>
          </cell>
          <cell r="L372" t="str">
            <v/>
          </cell>
          <cell r="M372" t="str">
            <v/>
          </cell>
          <cell r="N372">
            <v>38.570150339888222</v>
          </cell>
          <cell r="O372">
            <v>39</v>
          </cell>
          <cell r="P372" t="str">
            <v/>
          </cell>
          <cell r="Q372" t="str">
            <v/>
          </cell>
          <cell r="R372">
            <v>166.00819423686852</v>
          </cell>
          <cell r="S372">
            <v>5</v>
          </cell>
          <cell r="T372" t="str">
            <v/>
          </cell>
          <cell r="U372" t="str">
            <v/>
          </cell>
          <cell r="V372">
            <v>-11.801087548837041</v>
          </cell>
          <cell r="AA372">
            <v>6</v>
          </cell>
          <cell r="AB372" t="str">
            <v/>
          </cell>
          <cell r="AC372" t="str">
            <v/>
          </cell>
          <cell r="AD372">
            <v>15.163532102155623</v>
          </cell>
          <cell r="AI372">
            <v>5</v>
          </cell>
          <cell r="AJ372" t="str">
            <v/>
          </cell>
          <cell r="AK372" t="str">
            <v/>
          </cell>
          <cell r="AL372">
            <v>48.067587665104064</v>
          </cell>
        </row>
        <row r="373">
          <cell r="B373" t="str">
            <v>10.2045</v>
          </cell>
          <cell r="C373">
            <v>56</v>
          </cell>
          <cell r="D373" t="str">
            <v/>
          </cell>
          <cell r="E373" t="str">
            <v/>
          </cell>
          <cell r="F373">
            <v>-25.905765212313213</v>
          </cell>
          <cell r="G373">
            <v>71</v>
          </cell>
          <cell r="H373" t="str">
            <v/>
          </cell>
          <cell r="I373" t="str">
            <v/>
          </cell>
          <cell r="J373">
            <v>155.15102679837636</v>
          </cell>
          <cell r="K373">
            <v>43</v>
          </cell>
          <cell r="L373" t="str">
            <v/>
          </cell>
          <cell r="M373" t="str">
            <v/>
          </cell>
          <cell r="N373">
            <v>38.723952686145005</v>
          </cell>
          <cell r="O373">
            <v>39</v>
          </cell>
          <cell r="P373" t="str">
            <v/>
          </cell>
          <cell r="Q373" t="str">
            <v/>
          </cell>
          <cell r="R373">
            <v>166.36947350157405</v>
          </cell>
          <cell r="S373">
            <v>5</v>
          </cell>
          <cell r="T373" t="str">
            <v/>
          </cell>
          <cell r="U373" t="str">
            <v/>
          </cell>
          <cell r="V373">
            <v>-11.702367694772576</v>
          </cell>
          <cell r="AA373">
            <v>6</v>
          </cell>
          <cell r="AB373" t="str">
            <v/>
          </cell>
          <cell r="AC373" t="str">
            <v/>
          </cell>
          <cell r="AD373">
            <v>15.273889579978231</v>
          </cell>
          <cell r="AI373">
            <v>5</v>
          </cell>
          <cell r="AJ373" t="str">
            <v/>
          </cell>
          <cell r="AK373" t="str">
            <v/>
          </cell>
          <cell r="AL373">
            <v>48.282170130549623</v>
          </cell>
        </row>
        <row r="374">
          <cell r="B374" t="str">
            <v>11.2045</v>
          </cell>
          <cell r="C374">
            <v>56</v>
          </cell>
          <cell r="D374" t="str">
            <v/>
          </cell>
          <cell r="E374" t="str">
            <v/>
          </cell>
          <cell r="F374">
            <v>-25.778378650285898</v>
          </cell>
          <cell r="G374">
            <v>71</v>
          </cell>
          <cell r="H374" t="str">
            <v/>
          </cell>
          <cell r="I374" t="str">
            <v/>
          </cell>
          <cell r="J374">
            <v>155.23612405398612</v>
          </cell>
          <cell r="K374">
            <v>43</v>
          </cell>
          <cell r="L374" t="str">
            <v/>
          </cell>
          <cell r="M374" t="str">
            <v/>
          </cell>
          <cell r="N374">
            <v>38.877755032401787</v>
          </cell>
          <cell r="O374">
            <v>39</v>
          </cell>
          <cell r="P374" t="str">
            <v/>
          </cell>
          <cell r="Q374" t="str">
            <v/>
          </cell>
          <cell r="R374">
            <v>166.73075276627958</v>
          </cell>
          <cell r="S374">
            <v>5</v>
          </cell>
          <cell r="T374" t="str">
            <v/>
          </cell>
          <cell r="U374" t="str">
            <v/>
          </cell>
          <cell r="V374">
            <v>-11.603647840708112</v>
          </cell>
          <cell r="AA374">
            <v>6</v>
          </cell>
          <cell r="AB374" t="str">
            <v/>
          </cell>
          <cell r="AC374" t="str">
            <v/>
          </cell>
          <cell r="AD374">
            <v>15.38424705780084</v>
          </cell>
          <cell r="AI374">
            <v>5</v>
          </cell>
          <cell r="AJ374" t="str">
            <v/>
          </cell>
          <cell r="AK374" t="str">
            <v/>
          </cell>
          <cell r="AL374">
            <v>48.496752595995183</v>
          </cell>
        </row>
        <row r="375">
          <cell r="B375" t="str">
            <v>12.2045</v>
          </cell>
          <cell r="C375">
            <v>56</v>
          </cell>
          <cell r="D375" t="str">
            <v/>
          </cell>
          <cell r="E375" t="str">
            <v/>
          </cell>
          <cell r="F375">
            <v>-25.650992088258583</v>
          </cell>
          <cell r="G375">
            <v>71</v>
          </cell>
          <cell r="H375" t="str">
            <v/>
          </cell>
          <cell r="I375" t="str">
            <v/>
          </cell>
          <cell r="J375">
            <v>155.32122130959587</v>
          </cell>
          <cell r="K375">
            <v>43</v>
          </cell>
          <cell r="L375" t="str">
            <v/>
          </cell>
          <cell r="M375" t="str">
            <v/>
          </cell>
          <cell r="N375">
            <v>39.031557378658569</v>
          </cell>
          <cell r="O375">
            <v>39</v>
          </cell>
          <cell r="P375" t="str">
            <v/>
          </cell>
          <cell r="Q375" t="str">
            <v/>
          </cell>
          <cell r="R375">
            <v>167.09203203098511</v>
          </cell>
          <cell r="S375">
            <v>5</v>
          </cell>
          <cell r="T375" t="str">
            <v/>
          </cell>
          <cell r="U375" t="str">
            <v/>
          </cell>
          <cell r="V375">
            <v>-11.504927986643647</v>
          </cell>
          <cell r="AA375">
            <v>6</v>
          </cell>
          <cell r="AB375" t="str">
            <v/>
          </cell>
          <cell r="AC375" t="str">
            <v/>
          </cell>
          <cell r="AD375">
            <v>15.494604535623449</v>
          </cell>
          <cell r="AI375">
            <v>5</v>
          </cell>
          <cell r="AJ375" t="str">
            <v/>
          </cell>
          <cell r="AK375" t="str">
            <v/>
          </cell>
          <cell r="AL375">
            <v>48.711335061440742</v>
          </cell>
        </row>
        <row r="376">
          <cell r="B376" t="str">
            <v>1.2046</v>
          </cell>
          <cell r="C376">
            <v>56</v>
          </cell>
          <cell r="D376" t="str">
            <v/>
          </cell>
          <cell r="E376" t="str">
            <v/>
          </cell>
          <cell r="F376">
            <v>-25.523605526231268</v>
          </cell>
          <cell r="G376">
            <v>71</v>
          </cell>
          <cell r="H376" t="str">
            <v/>
          </cell>
          <cell r="I376" t="str">
            <v/>
          </cell>
          <cell r="J376">
            <v>155.40631856520562</v>
          </cell>
          <cell r="K376">
            <v>43</v>
          </cell>
          <cell r="L376" t="str">
            <v/>
          </cell>
          <cell r="M376" t="str">
            <v/>
          </cell>
          <cell r="N376">
            <v>39.185359724915351</v>
          </cell>
          <cell r="O376">
            <v>39</v>
          </cell>
          <cell r="P376" t="str">
            <v/>
          </cell>
          <cell r="Q376" t="str">
            <v/>
          </cell>
          <cell r="R376">
            <v>167.45331129569064</v>
          </cell>
          <cell r="S376">
            <v>5</v>
          </cell>
          <cell r="T376" t="str">
            <v/>
          </cell>
          <cell r="U376" t="str">
            <v/>
          </cell>
          <cell r="V376">
            <v>-11.406208132579183</v>
          </cell>
          <cell r="AA376">
            <v>6</v>
          </cell>
          <cell r="AB376" t="str">
            <v/>
          </cell>
          <cell r="AC376" t="str">
            <v/>
          </cell>
          <cell r="AD376">
            <v>15.604962013446057</v>
          </cell>
          <cell r="AI376">
            <v>5</v>
          </cell>
          <cell r="AJ376" t="str">
            <v/>
          </cell>
          <cell r="AK376" t="str">
            <v/>
          </cell>
          <cell r="AL376">
            <v>48.925917526886302</v>
          </cell>
        </row>
        <row r="377">
          <cell r="B377" t="str">
            <v>2.2046</v>
          </cell>
          <cell r="C377">
            <v>56</v>
          </cell>
          <cell r="D377" t="str">
            <v/>
          </cell>
          <cell r="E377" t="str">
            <v/>
          </cell>
          <cell r="F377">
            <v>-25.396218964203953</v>
          </cell>
          <cell r="G377">
            <v>71</v>
          </cell>
          <cell r="H377" t="str">
            <v/>
          </cell>
          <cell r="I377" t="str">
            <v/>
          </cell>
          <cell r="J377">
            <v>155.49141582081538</v>
          </cell>
          <cell r="K377">
            <v>43</v>
          </cell>
          <cell r="L377" t="str">
            <v/>
          </cell>
          <cell r="M377" t="str">
            <v/>
          </cell>
          <cell r="N377">
            <v>39.339162071172133</v>
          </cell>
          <cell r="O377">
            <v>39</v>
          </cell>
          <cell r="P377" t="str">
            <v/>
          </cell>
          <cell r="Q377" t="str">
            <v/>
          </cell>
          <cell r="R377">
            <v>167.81459056039617</v>
          </cell>
          <cell r="S377">
            <v>5</v>
          </cell>
          <cell r="T377" t="str">
            <v/>
          </cell>
          <cell r="U377" t="str">
            <v/>
          </cell>
          <cell r="V377">
            <v>-11.307488278514718</v>
          </cell>
          <cell r="AA377">
            <v>6</v>
          </cell>
          <cell r="AB377" t="str">
            <v/>
          </cell>
          <cell r="AC377" t="str">
            <v/>
          </cell>
          <cell r="AD377">
            <v>15.715319491268666</v>
          </cell>
          <cell r="AI377">
            <v>5</v>
          </cell>
          <cell r="AJ377" t="str">
            <v/>
          </cell>
          <cell r="AK377" t="str">
            <v/>
          </cell>
          <cell r="AL377">
            <v>49.140499992331861</v>
          </cell>
        </row>
        <row r="378">
          <cell r="B378" t="str">
            <v>3.2046</v>
          </cell>
          <cell r="C378">
            <v>56</v>
          </cell>
          <cell r="D378" t="str">
            <v/>
          </cell>
          <cell r="E378" t="str">
            <v/>
          </cell>
          <cell r="F378">
            <v>-25.268832402176638</v>
          </cell>
          <cell r="G378">
            <v>71</v>
          </cell>
          <cell r="H378" t="str">
            <v/>
          </cell>
          <cell r="I378" t="str">
            <v/>
          </cell>
          <cell r="J378">
            <v>155.57651307642513</v>
          </cell>
          <cell r="K378">
            <v>43</v>
          </cell>
          <cell r="L378" t="str">
            <v/>
          </cell>
          <cell r="M378" t="str">
            <v/>
          </cell>
          <cell r="N378">
            <v>39.492964417428915</v>
          </cell>
          <cell r="O378">
            <v>39</v>
          </cell>
          <cell r="P378" t="str">
            <v/>
          </cell>
          <cell r="Q378" t="str">
            <v/>
          </cell>
          <cell r="R378">
            <v>168.1758698251017</v>
          </cell>
          <cell r="S378">
            <v>5</v>
          </cell>
          <cell r="T378" t="str">
            <v/>
          </cell>
          <cell r="U378" t="str">
            <v/>
          </cell>
          <cell r="V378">
            <v>-11.208768424450254</v>
          </cell>
          <cell r="AA378">
            <v>6</v>
          </cell>
          <cell r="AB378" t="str">
            <v/>
          </cell>
          <cell r="AC378" t="str">
            <v/>
          </cell>
          <cell r="AD378">
            <v>15.825676969091274</v>
          </cell>
          <cell r="AI378">
            <v>5</v>
          </cell>
          <cell r="AJ378" t="str">
            <v/>
          </cell>
          <cell r="AK378" t="str">
            <v/>
          </cell>
          <cell r="AL378">
            <v>49.355082457777421</v>
          </cell>
        </row>
        <row r="379">
          <cell r="B379" t="str">
            <v>4.2046</v>
          </cell>
          <cell r="C379">
            <v>56</v>
          </cell>
          <cell r="D379" t="str">
            <v/>
          </cell>
          <cell r="E379" t="str">
            <v/>
          </cell>
          <cell r="F379">
            <v>-25.141445840149323</v>
          </cell>
          <cell r="G379">
            <v>71</v>
          </cell>
          <cell r="H379" t="str">
            <v/>
          </cell>
          <cell r="I379" t="str">
            <v/>
          </cell>
          <cell r="J379">
            <v>155.66161033203488</v>
          </cell>
          <cell r="K379">
            <v>43</v>
          </cell>
          <cell r="L379" t="str">
            <v/>
          </cell>
          <cell r="M379" t="str">
            <v/>
          </cell>
          <cell r="N379">
            <v>39.646766763685697</v>
          </cell>
          <cell r="O379">
            <v>39</v>
          </cell>
          <cell r="P379" t="str">
            <v/>
          </cell>
          <cell r="Q379" t="str">
            <v/>
          </cell>
          <cell r="R379">
            <v>168.53714908980723</v>
          </cell>
          <cell r="S379">
            <v>5</v>
          </cell>
          <cell r="T379" t="str">
            <v/>
          </cell>
          <cell r="U379" t="str">
            <v/>
          </cell>
          <cell r="V379">
            <v>-11.110048570385789</v>
          </cell>
          <cell r="AA379">
            <v>6</v>
          </cell>
          <cell r="AB379" t="str">
            <v/>
          </cell>
          <cell r="AC379" t="str">
            <v/>
          </cell>
          <cell r="AD379">
            <v>15.936034446913883</v>
          </cell>
          <cell r="AI379">
            <v>5</v>
          </cell>
          <cell r="AJ379" t="str">
            <v/>
          </cell>
          <cell r="AK379" t="str">
            <v/>
          </cell>
          <cell r="AL379">
            <v>49.56966492322298</v>
          </cell>
        </row>
        <row r="380">
          <cell r="B380" t="str">
            <v>5.2046</v>
          </cell>
          <cell r="C380">
            <v>56</v>
          </cell>
          <cell r="D380" t="str">
            <v/>
          </cell>
          <cell r="E380" t="str">
            <v/>
          </cell>
          <cell r="F380">
            <v>-25.014059278122009</v>
          </cell>
          <cell r="G380">
            <v>71</v>
          </cell>
          <cell r="H380" t="str">
            <v/>
          </cell>
          <cell r="I380" t="str">
            <v/>
          </cell>
          <cell r="J380">
            <v>155.74670758764464</v>
          </cell>
          <cell r="K380">
            <v>43</v>
          </cell>
          <cell r="L380" t="str">
            <v/>
          </cell>
          <cell r="M380" t="str">
            <v/>
          </cell>
          <cell r="N380">
            <v>39.800569109942479</v>
          </cell>
          <cell r="O380">
            <v>39</v>
          </cell>
          <cell r="P380" t="str">
            <v/>
          </cell>
          <cell r="Q380" t="str">
            <v/>
          </cell>
          <cell r="R380">
            <v>168.89842835451276</v>
          </cell>
          <cell r="S380">
            <v>5</v>
          </cell>
          <cell r="T380" t="str">
            <v/>
          </cell>
          <cell r="U380" t="str">
            <v/>
          </cell>
          <cell r="V380">
            <v>-11.011328716321325</v>
          </cell>
          <cell r="AA380">
            <v>6</v>
          </cell>
          <cell r="AB380" t="str">
            <v/>
          </cell>
          <cell r="AC380" t="str">
            <v/>
          </cell>
          <cell r="AD380">
            <v>16.04639192473649</v>
          </cell>
          <cell r="AI380">
            <v>5</v>
          </cell>
          <cell r="AJ380" t="str">
            <v/>
          </cell>
          <cell r="AK380" t="str">
            <v/>
          </cell>
          <cell r="AL380">
            <v>49.78424738866854</v>
          </cell>
        </row>
        <row r="381">
          <cell r="B381" t="str">
            <v>6.2046</v>
          </cell>
          <cell r="C381">
            <v>56</v>
          </cell>
          <cell r="D381" t="str">
            <v/>
          </cell>
          <cell r="E381" t="str">
            <v/>
          </cell>
          <cell r="F381">
            <v>-24.886672716094694</v>
          </cell>
          <cell r="G381">
            <v>71</v>
          </cell>
          <cell r="H381" t="str">
            <v/>
          </cell>
          <cell r="I381" t="str">
            <v/>
          </cell>
          <cell r="J381">
            <v>155.83180484325439</v>
          </cell>
          <cell r="K381">
            <v>43</v>
          </cell>
          <cell r="L381" t="str">
            <v/>
          </cell>
          <cell r="M381" t="str">
            <v/>
          </cell>
          <cell r="N381">
            <v>39.954371456199262</v>
          </cell>
          <cell r="O381">
            <v>39</v>
          </cell>
          <cell r="P381" t="str">
            <v/>
          </cell>
          <cell r="Q381" t="str">
            <v/>
          </cell>
          <cell r="R381">
            <v>169.25970761921829</v>
          </cell>
          <cell r="S381">
            <v>5</v>
          </cell>
          <cell r="T381" t="str">
            <v/>
          </cell>
          <cell r="U381" t="str">
            <v/>
          </cell>
          <cell r="V381">
            <v>-10.91260886225686</v>
          </cell>
          <cell r="AA381">
            <v>6</v>
          </cell>
          <cell r="AB381" t="str">
            <v/>
          </cell>
          <cell r="AC381" t="str">
            <v/>
          </cell>
          <cell r="AD381">
            <v>16.156749402559097</v>
          </cell>
          <cell r="AI381">
            <v>5</v>
          </cell>
          <cell r="AJ381" t="str">
            <v/>
          </cell>
          <cell r="AK381" t="str">
            <v/>
          </cell>
          <cell r="AL381">
            <v>49.998829854114099</v>
          </cell>
        </row>
        <row r="382">
          <cell r="B382" t="str">
            <v>7.2046</v>
          </cell>
          <cell r="C382">
            <v>56</v>
          </cell>
          <cell r="D382" t="str">
            <v/>
          </cell>
          <cell r="E382" t="str">
            <v/>
          </cell>
          <cell r="F382">
            <v>-24.759286154067379</v>
          </cell>
          <cell r="G382">
            <v>71</v>
          </cell>
          <cell r="H382" t="str">
            <v/>
          </cell>
          <cell r="I382" t="str">
            <v/>
          </cell>
          <cell r="J382">
            <v>155.91690209886414</v>
          </cell>
          <cell r="K382">
            <v>43</v>
          </cell>
          <cell r="L382" t="str">
            <v/>
          </cell>
          <cell r="M382" t="str">
            <v/>
          </cell>
          <cell r="N382">
            <v>40.108173802456044</v>
          </cell>
          <cell r="O382">
            <v>39</v>
          </cell>
          <cell r="P382" t="str">
            <v/>
          </cell>
          <cell r="Q382" t="str">
            <v/>
          </cell>
          <cell r="R382">
            <v>169.62098688392382</v>
          </cell>
          <cell r="S382">
            <v>5</v>
          </cell>
          <cell r="T382" t="str">
            <v/>
          </cell>
          <cell r="U382" t="str">
            <v/>
          </cell>
          <cell r="V382">
            <v>-10.813889008192396</v>
          </cell>
          <cell r="AA382">
            <v>6</v>
          </cell>
          <cell r="AB382" t="str">
            <v/>
          </cell>
          <cell r="AC382" t="str">
            <v/>
          </cell>
          <cell r="AD382">
            <v>16.267106880381704</v>
          </cell>
          <cell r="AI382">
            <v>5</v>
          </cell>
          <cell r="AJ382" t="str">
            <v/>
          </cell>
          <cell r="AK382" t="str">
            <v/>
          </cell>
          <cell r="AL382">
            <v>50.213412319559659</v>
          </cell>
        </row>
        <row r="383">
          <cell r="B383" t="str">
            <v>8.2046</v>
          </cell>
          <cell r="C383">
            <v>57</v>
          </cell>
          <cell r="D383">
            <v>383</v>
          </cell>
          <cell r="E383">
            <v>-24.631899592040085</v>
          </cell>
          <cell r="F383">
            <v>-24.631899592040085</v>
          </cell>
          <cell r="G383">
            <v>71</v>
          </cell>
          <cell r="H383" t="str">
            <v/>
          </cell>
          <cell r="I383" t="str">
            <v/>
          </cell>
          <cell r="J383">
            <v>156.0019993544739</v>
          </cell>
          <cell r="K383">
            <v>43</v>
          </cell>
          <cell r="L383" t="str">
            <v/>
          </cell>
          <cell r="M383" t="str">
            <v/>
          </cell>
          <cell r="N383">
            <v>40.261976148712826</v>
          </cell>
          <cell r="O383">
            <v>39</v>
          </cell>
          <cell r="P383" t="str">
            <v/>
          </cell>
          <cell r="Q383" t="str">
            <v/>
          </cell>
          <cell r="R383">
            <v>169.98226614862935</v>
          </cell>
          <cell r="S383">
            <v>5</v>
          </cell>
          <cell r="T383" t="str">
            <v/>
          </cell>
          <cell r="U383" t="str">
            <v/>
          </cell>
          <cell r="V383">
            <v>-10.715169154127931</v>
          </cell>
          <cell r="AA383">
            <v>6</v>
          </cell>
          <cell r="AB383" t="str">
            <v/>
          </cell>
          <cell r="AC383" t="str">
            <v/>
          </cell>
          <cell r="AD383">
            <v>16.37746435820431</v>
          </cell>
          <cell r="AI383">
            <v>5</v>
          </cell>
          <cell r="AJ383" t="str">
            <v/>
          </cell>
          <cell r="AK383" t="str">
            <v/>
          </cell>
          <cell r="AL383">
            <v>50.427994785005218</v>
          </cell>
        </row>
        <row r="384">
          <cell r="B384" t="str">
            <v>9.2046</v>
          </cell>
          <cell r="G384">
            <v>72</v>
          </cell>
          <cell r="H384">
            <v>384</v>
          </cell>
          <cell r="I384">
            <v>156.08709661008388</v>
          </cell>
          <cell r="J384">
            <v>156.08709661008388</v>
          </cell>
          <cell r="K384">
            <v>43</v>
          </cell>
          <cell r="L384" t="str">
            <v/>
          </cell>
          <cell r="M384" t="str">
            <v/>
          </cell>
          <cell r="N384">
            <v>40.415778494969608</v>
          </cell>
          <cell r="O384">
            <v>39</v>
          </cell>
          <cell r="P384" t="str">
            <v/>
          </cell>
          <cell r="Q384" t="str">
            <v/>
          </cell>
          <cell r="R384">
            <v>170.34354541333488</v>
          </cell>
          <cell r="S384">
            <v>5</v>
          </cell>
          <cell r="T384" t="str">
            <v/>
          </cell>
          <cell r="U384" t="str">
            <v/>
          </cell>
          <cell r="V384">
            <v>-10.616449300063467</v>
          </cell>
          <cell r="AA384">
            <v>6</v>
          </cell>
          <cell r="AB384" t="str">
            <v/>
          </cell>
          <cell r="AC384" t="str">
            <v/>
          </cell>
          <cell r="AD384">
            <v>16.487821836026917</v>
          </cell>
          <cell r="AI384">
            <v>5</v>
          </cell>
          <cell r="AJ384" t="str">
            <v/>
          </cell>
          <cell r="AK384" t="str">
            <v/>
          </cell>
          <cell r="AL384">
            <v>50.642577250450778</v>
          </cell>
        </row>
        <row r="385">
          <cell r="B385" t="str">
            <v>10.2046</v>
          </cell>
          <cell r="G385">
            <v>72</v>
          </cell>
          <cell r="H385" t="str">
            <v/>
          </cell>
          <cell r="I385" t="str">
            <v/>
          </cell>
          <cell r="J385">
            <v>156.65659765182016</v>
          </cell>
          <cell r="K385">
            <v>43</v>
          </cell>
          <cell r="L385" t="str">
            <v/>
          </cell>
          <cell r="M385" t="str">
            <v/>
          </cell>
          <cell r="N385">
            <v>40.56958084122639</v>
          </cell>
          <cell r="O385">
            <v>40</v>
          </cell>
          <cell r="P385">
            <v>385</v>
          </cell>
          <cell r="Q385">
            <v>170.70482467804041</v>
          </cell>
          <cell r="R385">
            <v>170.70482467804041</v>
          </cell>
          <cell r="S385">
            <v>5</v>
          </cell>
          <cell r="T385" t="str">
            <v/>
          </cell>
          <cell r="U385" t="str">
            <v/>
          </cell>
          <cell r="V385">
            <v>-10.517729445999002</v>
          </cell>
          <cell r="AA385">
            <v>6</v>
          </cell>
          <cell r="AB385" t="str">
            <v/>
          </cell>
          <cell r="AC385" t="str">
            <v/>
          </cell>
          <cell r="AD385">
            <v>16.598179313849524</v>
          </cell>
          <cell r="AI385">
            <v>5</v>
          </cell>
          <cell r="AJ385" t="str">
            <v/>
          </cell>
          <cell r="AK385" t="str">
            <v/>
          </cell>
          <cell r="AL385">
            <v>50.857159715896337</v>
          </cell>
        </row>
        <row r="386">
          <cell r="B386" t="str">
            <v>11.2046</v>
          </cell>
          <cell r="G386">
            <v>72</v>
          </cell>
          <cell r="H386" t="str">
            <v/>
          </cell>
          <cell r="I386" t="str">
            <v/>
          </cell>
          <cell r="J386">
            <v>157.22609869355642</v>
          </cell>
          <cell r="K386">
            <v>43</v>
          </cell>
          <cell r="L386" t="str">
            <v/>
          </cell>
          <cell r="M386" t="str">
            <v/>
          </cell>
          <cell r="N386">
            <v>40.723383187483172</v>
          </cell>
          <cell r="S386">
            <v>5</v>
          </cell>
          <cell r="T386" t="str">
            <v/>
          </cell>
          <cell r="U386" t="str">
            <v/>
          </cell>
          <cell r="V386">
            <v>-10.419009591934538</v>
          </cell>
          <cell r="AA386">
            <v>6</v>
          </cell>
          <cell r="AB386" t="str">
            <v/>
          </cell>
          <cell r="AC386" t="str">
            <v/>
          </cell>
          <cell r="AD386">
            <v>16.708536791672131</v>
          </cell>
          <cell r="AI386">
            <v>5</v>
          </cell>
          <cell r="AJ386" t="str">
            <v/>
          </cell>
          <cell r="AK386" t="str">
            <v/>
          </cell>
          <cell r="AL386">
            <v>51.071742181341897</v>
          </cell>
        </row>
        <row r="387">
          <cell r="B387" t="str">
            <v>12.2046</v>
          </cell>
          <cell r="G387">
            <v>72</v>
          </cell>
          <cell r="H387" t="str">
            <v/>
          </cell>
          <cell r="I387" t="str">
            <v/>
          </cell>
          <cell r="J387">
            <v>157.79559973529268</v>
          </cell>
          <cell r="K387">
            <v>43</v>
          </cell>
          <cell r="L387" t="str">
            <v/>
          </cell>
          <cell r="M387" t="str">
            <v/>
          </cell>
          <cell r="N387">
            <v>40.877185533739954</v>
          </cell>
          <cell r="S387">
            <v>5</v>
          </cell>
          <cell r="T387" t="str">
            <v/>
          </cell>
          <cell r="U387" t="str">
            <v/>
          </cell>
          <cell r="V387">
            <v>-10.320289737870073</v>
          </cell>
          <cell r="AA387">
            <v>6</v>
          </cell>
          <cell r="AB387" t="str">
            <v/>
          </cell>
          <cell r="AC387" t="str">
            <v/>
          </cell>
          <cell r="AD387">
            <v>16.818894269494738</v>
          </cell>
          <cell r="AI387">
            <v>5</v>
          </cell>
          <cell r="AJ387" t="str">
            <v/>
          </cell>
          <cell r="AK387" t="str">
            <v/>
          </cell>
          <cell r="AL387">
            <v>51.286324646787456</v>
          </cell>
        </row>
        <row r="388">
          <cell r="B388" t="str">
            <v>1.2047</v>
          </cell>
          <cell r="G388">
            <v>72</v>
          </cell>
          <cell r="H388" t="str">
            <v/>
          </cell>
          <cell r="I388" t="str">
            <v/>
          </cell>
          <cell r="J388">
            <v>158.36510077702894</v>
          </cell>
          <cell r="K388">
            <v>43</v>
          </cell>
          <cell r="L388" t="str">
            <v/>
          </cell>
          <cell r="M388" t="str">
            <v/>
          </cell>
          <cell r="N388">
            <v>41.030987879996736</v>
          </cell>
          <cell r="S388">
            <v>6</v>
          </cell>
          <cell r="T388">
            <v>388</v>
          </cell>
          <cell r="U388">
            <v>-10.221569883805536</v>
          </cell>
          <cell r="V388">
            <v>-10.221569883805536</v>
          </cell>
          <cell r="AA388">
            <v>6</v>
          </cell>
          <cell r="AB388" t="str">
            <v/>
          </cell>
          <cell r="AC388" t="str">
            <v/>
          </cell>
          <cell r="AD388">
            <v>16.929251747317345</v>
          </cell>
          <cell r="AI388">
            <v>5</v>
          </cell>
          <cell r="AJ388" t="str">
            <v/>
          </cell>
          <cell r="AK388" t="str">
            <v/>
          </cell>
          <cell r="AL388">
            <v>51.500907112233016</v>
          </cell>
        </row>
        <row r="389">
          <cell r="B389" t="str">
            <v>2.2047</v>
          </cell>
          <cell r="G389">
            <v>72</v>
          </cell>
          <cell r="H389" t="str">
            <v/>
          </cell>
          <cell r="I389" t="str">
            <v/>
          </cell>
          <cell r="J389">
            <v>158.9346018187652</v>
          </cell>
          <cell r="K389">
            <v>43</v>
          </cell>
          <cell r="L389" t="str">
            <v/>
          </cell>
          <cell r="M389" t="str">
            <v/>
          </cell>
          <cell r="N389">
            <v>41.184790226253519</v>
          </cell>
          <cell r="AA389">
            <v>6</v>
          </cell>
          <cell r="AB389" t="str">
            <v/>
          </cell>
          <cell r="AC389" t="str">
            <v/>
          </cell>
          <cell r="AD389">
            <v>17.039609225139952</v>
          </cell>
          <cell r="AI389">
            <v>5</v>
          </cell>
          <cell r="AJ389" t="str">
            <v/>
          </cell>
          <cell r="AK389" t="str">
            <v/>
          </cell>
          <cell r="AL389">
            <v>51.715489577678575</v>
          </cell>
        </row>
        <row r="390">
          <cell r="B390" t="str">
            <v>3.2047</v>
          </cell>
          <cell r="G390">
            <v>73</v>
          </cell>
          <cell r="H390">
            <v>390</v>
          </cell>
          <cell r="I390">
            <v>159.50410286050152</v>
          </cell>
          <cell r="J390">
            <v>159.50410286050152</v>
          </cell>
          <cell r="K390">
            <v>43</v>
          </cell>
          <cell r="L390" t="str">
            <v/>
          </cell>
          <cell r="M390" t="str">
            <v/>
          </cell>
          <cell r="N390">
            <v>41.338592572510301</v>
          </cell>
          <cell r="AA390">
            <v>6</v>
          </cell>
          <cell r="AB390" t="str">
            <v/>
          </cell>
          <cell r="AC390" t="str">
            <v/>
          </cell>
          <cell r="AD390">
            <v>17.149966702962558</v>
          </cell>
          <cell r="AI390">
            <v>5</v>
          </cell>
          <cell r="AJ390" t="str">
            <v/>
          </cell>
          <cell r="AK390" t="str">
            <v/>
          </cell>
          <cell r="AL390">
            <v>51.930072043124134</v>
          </cell>
        </row>
        <row r="391">
          <cell r="B391" t="str">
            <v>4.2047</v>
          </cell>
          <cell r="K391">
            <v>43</v>
          </cell>
          <cell r="L391" t="str">
            <v/>
          </cell>
          <cell r="M391" t="str">
            <v/>
          </cell>
          <cell r="N391">
            <v>41.492394918767083</v>
          </cell>
          <cell r="AA391">
            <v>6</v>
          </cell>
          <cell r="AB391" t="str">
            <v/>
          </cell>
          <cell r="AC391" t="str">
            <v/>
          </cell>
          <cell r="AD391">
            <v>17.260324180785165</v>
          </cell>
          <cell r="AI391">
            <v>5</v>
          </cell>
          <cell r="AJ391" t="str">
            <v/>
          </cell>
          <cell r="AK391" t="str">
            <v/>
          </cell>
          <cell r="AL391">
            <v>52.144654508569694</v>
          </cell>
        </row>
        <row r="392">
          <cell r="B392" t="str">
            <v>5.2047</v>
          </cell>
          <cell r="K392">
            <v>43</v>
          </cell>
          <cell r="L392" t="str">
            <v/>
          </cell>
          <cell r="M392" t="str">
            <v/>
          </cell>
          <cell r="N392">
            <v>41.646197265023865</v>
          </cell>
          <cell r="AA392">
            <v>6</v>
          </cell>
          <cell r="AB392" t="str">
            <v/>
          </cell>
          <cell r="AC392" t="str">
            <v/>
          </cell>
          <cell r="AD392">
            <v>17.370681658607772</v>
          </cell>
          <cell r="AI392">
            <v>5</v>
          </cell>
          <cell r="AJ392" t="str">
            <v/>
          </cell>
          <cell r="AK392" t="str">
            <v/>
          </cell>
          <cell r="AL392">
            <v>52.359236974015253</v>
          </cell>
        </row>
        <row r="393">
          <cell r="B393" t="str">
            <v>6.2047</v>
          </cell>
          <cell r="K393">
            <v>43</v>
          </cell>
          <cell r="L393" t="str">
            <v/>
          </cell>
          <cell r="M393" t="str">
            <v/>
          </cell>
          <cell r="N393">
            <v>41.799999611280647</v>
          </cell>
          <cell r="AA393">
            <v>6</v>
          </cell>
          <cell r="AB393" t="str">
            <v/>
          </cell>
          <cell r="AC393" t="str">
            <v/>
          </cell>
          <cell r="AD393">
            <v>17.481039136430379</v>
          </cell>
          <cell r="AI393">
            <v>6</v>
          </cell>
          <cell r="AJ393">
            <v>393</v>
          </cell>
          <cell r="AK393">
            <v>52.573819439461069</v>
          </cell>
          <cell r="AL393">
            <v>52.573819439461069</v>
          </cell>
        </row>
        <row r="394">
          <cell r="B394" t="str">
            <v>7.2047</v>
          </cell>
          <cell r="K394">
            <v>43</v>
          </cell>
          <cell r="L394" t="str">
            <v/>
          </cell>
          <cell r="M394" t="str">
            <v/>
          </cell>
          <cell r="N394">
            <v>41.953801957537429</v>
          </cell>
          <cell r="AA394">
            <v>6</v>
          </cell>
          <cell r="AB394" t="str">
            <v/>
          </cell>
          <cell r="AC394" t="str">
            <v/>
          </cell>
          <cell r="AD394">
            <v>17.591396614252986</v>
          </cell>
        </row>
        <row r="395">
          <cell r="B395" t="str">
            <v>8.2047</v>
          </cell>
          <cell r="K395">
            <v>43</v>
          </cell>
          <cell r="L395" t="str">
            <v/>
          </cell>
          <cell r="M395" t="str">
            <v/>
          </cell>
          <cell r="N395">
            <v>42.107604303794211</v>
          </cell>
          <cell r="AA395">
            <v>6</v>
          </cell>
          <cell r="AB395" t="str">
            <v/>
          </cell>
          <cell r="AC395" t="str">
            <v/>
          </cell>
          <cell r="AD395">
            <v>17.701754092075593</v>
          </cell>
        </row>
        <row r="396">
          <cell r="B396" t="str">
            <v>9.2047</v>
          </cell>
          <cell r="K396">
            <v>43</v>
          </cell>
          <cell r="L396" t="str">
            <v/>
          </cell>
          <cell r="M396" t="str">
            <v/>
          </cell>
          <cell r="N396">
            <v>42.261406650050994</v>
          </cell>
          <cell r="AA396">
            <v>6</v>
          </cell>
          <cell r="AB396" t="str">
            <v/>
          </cell>
          <cell r="AC396" t="str">
            <v/>
          </cell>
          <cell r="AD396">
            <v>17.8121115698982</v>
          </cell>
        </row>
        <row r="397">
          <cell r="B397" t="str">
            <v>10.2047</v>
          </cell>
          <cell r="K397">
            <v>43</v>
          </cell>
          <cell r="L397" t="str">
            <v/>
          </cell>
          <cell r="M397" t="str">
            <v/>
          </cell>
          <cell r="N397">
            <v>42.415208996307776</v>
          </cell>
          <cell r="AA397">
            <v>6</v>
          </cell>
          <cell r="AB397" t="str">
            <v/>
          </cell>
          <cell r="AC397" t="str">
            <v/>
          </cell>
          <cell r="AD397">
            <v>17.922469047720806</v>
          </cell>
        </row>
        <row r="398">
          <cell r="B398" t="str">
            <v>11.2047</v>
          </cell>
          <cell r="K398">
            <v>43</v>
          </cell>
          <cell r="L398" t="str">
            <v/>
          </cell>
          <cell r="M398" t="str">
            <v/>
          </cell>
          <cell r="N398">
            <v>42.569011342564558</v>
          </cell>
          <cell r="AA398">
            <v>6</v>
          </cell>
          <cell r="AB398" t="str">
            <v/>
          </cell>
          <cell r="AC398" t="str">
            <v/>
          </cell>
          <cell r="AD398">
            <v>18.032826525543413</v>
          </cell>
        </row>
        <row r="399">
          <cell r="B399" t="str">
            <v>12.2047</v>
          </cell>
          <cell r="K399">
            <v>43</v>
          </cell>
          <cell r="L399" t="str">
            <v/>
          </cell>
          <cell r="M399" t="str">
            <v/>
          </cell>
          <cell r="N399">
            <v>42.72281368882134</v>
          </cell>
          <cell r="AA399">
            <v>6</v>
          </cell>
          <cell r="AB399" t="str">
            <v/>
          </cell>
          <cell r="AC399" t="str">
            <v/>
          </cell>
          <cell r="AD399">
            <v>18.14318400336602</v>
          </cell>
        </row>
        <row r="400">
          <cell r="B400" t="str">
            <v>1.2048</v>
          </cell>
          <cell r="K400">
            <v>43</v>
          </cell>
          <cell r="L400" t="str">
            <v/>
          </cell>
          <cell r="M400" t="str">
            <v/>
          </cell>
          <cell r="N400">
            <v>42.876616035078122</v>
          </cell>
          <cell r="AA400">
            <v>6</v>
          </cell>
          <cell r="AB400" t="str">
            <v/>
          </cell>
          <cell r="AC400" t="str">
            <v/>
          </cell>
          <cell r="AD400">
            <v>18.253541481188627</v>
          </cell>
        </row>
        <row r="401">
          <cell r="B401" t="str">
            <v>2.2048</v>
          </cell>
          <cell r="K401">
            <v>43</v>
          </cell>
          <cell r="L401" t="str">
            <v/>
          </cell>
          <cell r="M401" t="str">
            <v/>
          </cell>
          <cell r="N401">
            <v>43.030418381334904</v>
          </cell>
          <cell r="AA401">
            <v>6</v>
          </cell>
          <cell r="AB401" t="str">
            <v/>
          </cell>
          <cell r="AC401" t="str">
            <v/>
          </cell>
          <cell r="AD401">
            <v>18.363898959011234</v>
          </cell>
        </row>
        <row r="402">
          <cell r="B402" t="str">
            <v>3.2048</v>
          </cell>
          <cell r="K402">
            <v>43</v>
          </cell>
          <cell r="L402" t="str">
            <v/>
          </cell>
          <cell r="M402" t="str">
            <v/>
          </cell>
          <cell r="N402">
            <v>43.184220727591686</v>
          </cell>
          <cell r="AA402">
            <v>6</v>
          </cell>
          <cell r="AB402" t="str">
            <v/>
          </cell>
          <cell r="AC402" t="str">
            <v/>
          </cell>
          <cell r="AD402">
            <v>18.474256436833841</v>
          </cell>
        </row>
        <row r="403">
          <cell r="B403" t="str">
            <v>4.2048</v>
          </cell>
          <cell r="K403">
            <v>43</v>
          </cell>
          <cell r="L403" t="str">
            <v/>
          </cell>
          <cell r="M403" t="str">
            <v/>
          </cell>
          <cell r="N403">
            <v>43.338023073848468</v>
          </cell>
          <cell r="AA403">
            <v>6</v>
          </cell>
          <cell r="AB403" t="str">
            <v/>
          </cell>
          <cell r="AC403" t="str">
            <v/>
          </cell>
          <cell r="AD403">
            <v>18.584613914656448</v>
          </cell>
        </row>
        <row r="404">
          <cell r="B404" t="str">
            <v>5.2048</v>
          </cell>
          <cell r="K404">
            <v>43</v>
          </cell>
          <cell r="L404" t="str">
            <v/>
          </cell>
          <cell r="M404" t="str">
            <v/>
          </cell>
          <cell r="N404">
            <v>43.491825420105251</v>
          </cell>
          <cell r="AA404">
            <v>6</v>
          </cell>
          <cell r="AB404" t="str">
            <v/>
          </cell>
          <cell r="AC404" t="str">
            <v/>
          </cell>
          <cell r="AD404">
            <v>18.694971392479054</v>
          </cell>
        </row>
        <row r="405">
          <cell r="B405" t="str">
            <v>6.2048</v>
          </cell>
          <cell r="K405">
            <v>43</v>
          </cell>
          <cell r="L405" t="str">
            <v/>
          </cell>
          <cell r="M405" t="str">
            <v/>
          </cell>
          <cell r="N405">
            <v>43.645627766362033</v>
          </cell>
          <cell r="AA405">
            <v>6</v>
          </cell>
          <cell r="AB405" t="str">
            <v/>
          </cell>
          <cell r="AC405" t="str">
            <v/>
          </cell>
          <cell r="AD405">
            <v>18.805328870301661</v>
          </cell>
        </row>
        <row r="406">
          <cell r="B406" t="str">
            <v>7.2048</v>
          </cell>
          <cell r="K406">
            <v>43</v>
          </cell>
          <cell r="L406" t="str">
            <v/>
          </cell>
          <cell r="M406" t="str">
            <v/>
          </cell>
          <cell r="N406">
            <v>43.799430112618815</v>
          </cell>
          <cell r="AA406">
            <v>6</v>
          </cell>
          <cell r="AB406" t="str">
            <v/>
          </cell>
          <cell r="AC406" t="str">
            <v/>
          </cell>
          <cell r="AD406">
            <v>18.915686348124268</v>
          </cell>
        </row>
        <row r="407">
          <cell r="B407" t="str">
            <v>8.2048</v>
          </cell>
          <cell r="K407">
            <v>43</v>
          </cell>
          <cell r="L407" t="str">
            <v/>
          </cell>
          <cell r="M407" t="str">
            <v/>
          </cell>
          <cell r="N407">
            <v>43.953232458875597</v>
          </cell>
          <cell r="AA407">
            <v>6</v>
          </cell>
          <cell r="AB407" t="str">
            <v/>
          </cell>
          <cell r="AC407" t="str">
            <v/>
          </cell>
          <cell r="AD407">
            <v>19.026043825946875</v>
          </cell>
        </row>
        <row r="408">
          <cell r="B408" t="str">
            <v>9.2048</v>
          </cell>
          <cell r="K408">
            <v>43</v>
          </cell>
          <cell r="L408" t="str">
            <v/>
          </cell>
          <cell r="M408" t="str">
            <v/>
          </cell>
          <cell r="N408">
            <v>44.107034805132379</v>
          </cell>
          <cell r="AA408">
            <v>6</v>
          </cell>
          <cell r="AB408" t="str">
            <v/>
          </cell>
          <cell r="AC408" t="str">
            <v/>
          </cell>
          <cell r="AD408">
            <v>19.136401303769482</v>
          </cell>
        </row>
        <row r="409">
          <cell r="B409" t="str">
            <v>10.2048</v>
          </cell>
          <cell r="K409">
            <v>43</v>
          </cell>
          <cell r="L409" t="str">
            <v/>
          </cell>
          <cell r="M409" t="str">
            <v/>
          </cell>
          <cell r="N409">
            <v>44.260837151389161</v>
          </cell>
          <cell r="AA409">
            <v>6</v>
          </cell>
          <cell r="AB409" t="str">
            <v/>
          </cell>
          <cell r="AC409" t="str">
            <v/>
          </cell>
          <cell r="AD409">
            <v>19.246758781592089</v>
          </cell>
        </row>
        <row r="410">
          <cell r="B410" t="str">
            <v>11.2048</v>
          </cell>
          <cell r="K410">
            <v>43</v>
          </cell>
          <cell r="L410" t="str">
            <v/>
          </cell>
          <cell r="M410" t="str">
            <v/>
          </cell>
          <cell r="N410">
            <v>44.414639497645943</v>
          </cell>
          <cell r="AA410">
            <v>6</v>
          </cell>
          <cell r="AB410" t="str">
            <v/>
          </cell>
          <cell r="AC410" t="str">
            <v/>
          </cell>
          <cell r="AD410">
            <v>19.357116259414695</v>
          </cell>
        </row>
        <row r="411">
          <cell r="B411" t="str">
            <v>12.2048</v>
          </cell>
          <cell r="K411">
            <v>43</v>
          </cell>
          <cell r="L411" t="str">
            <v/>
          </cell>
          <cell r="M411" t="str">
            <v/>
          </cell>
          <cell r="N411">
            <v>44.568441843902725</v>
          </cell>
          <cell r="AA411">
            <v>6</v>
          </cell>
          <cell r="AB411" t="str">
            <v/>
          </cell>
          <cell r="AC411" t="str">
            <v/>
          </cell>
          <cell r="AD411">
            <v>19.467473737237302</v>
          </cell>
        </row>
        <row r="412">
          <cell r="B412" t="str">
            <v>1.2049</v>
          </cell>
          <cell r="K412">
            <v>43</v>
          </cell>
          <cell r="L412" t="str">
            <v/>
          </cell>
          <cell r="M412" t="str">
            <v/>
          </cell>
          <cell r="N412">
            <v>44.722244190159508</v>
          </cell>
          <cell r="AA412">
            <v>6</v>
          </cell>
          <cell r="AB412" t="str">
            <v/>
          </cell>
          <cell r="AC412" t="str">
            <v/>
          </cell>
          <cell r="AD412">
            <v>19.577831215059909</v>
          </cell>
        </row>
        <row r="413">
          <cell r="B413" t="str">
            <v>2.2049</v>
          </cell>
          <cell r="K413">
            <v>43</v>
          </cell>
          <cell r="L413" t="str">
            <v/>
          </cell>
          <cell r="M413" t="str">
            <v/>
          </cell>
          <cell r="N413">
            <v>44.87604653641629</v>
          </cell>
          <cell r="AA413">
            <v>6</v>
          </cell>
          <cell r="AB413" t="str">
            <v/>
          </cell>
          <cell r="AC413" t="str">
            <v/>
          </cell>
          <cell r="AD413">
            <v>19.688188692882516</v>
          </cell>
        </row>
        <row r="414">
          <cell r="B414" t="str">
            <v>3.2049</v>
          </cell>
          <cell r="K414">
            <v>43</v>
          </cell>
          <cell r="L414" t="str">
            <v/>
          </cell>
          <cell r="M414" t="str">
            <v/>
          </cell>
          <cell r="N414">
            <v>45.029848882673072</v>
          </cell>
          <cell r="AA414">
            <v>6</v>
          </cell>
          <cell r="AB414" t="str">
            <v/>
          </cell>
          <cell r="AC414" t="str">
            <v/>
          </cell>
          <cell r="AD414">
            <v>19.798546170705123</v>
          </cell>
        </row>
        <row r="415">
          <cell r="B415" t="str">
            <v>4.2049</v>
          </cell>
          <cell r="K415">
            <v>43</v>
          </cell>
          <cell r="L415" t="str">
            <v/>
          </cell>
          <cell r="M415" t="str">
            <v/>
          </cell>
          <cell r="N415">
            <v>45.183651228929854</v>
          </cell>
          <cell r="AA415">
            <v>6</v>
          </cell>
          <cell r="AB415" t="str">
            <v/>
          </cell>
          <cell r="AC415" t="str">
            <v/>
          </cell>
          <cell r="AD415">
            <v>19.90890364852773</v>
          </cell>
        </row>
        <row r="416">
          <cell r="B416" t="str">
            <v>5.2049</v>
          </cell>
          <cell r="K416">
            <v>43</v>
          </cell>
          <cell r="L416" t="str">
            <v/>
          </cell>
          <cell r="M416" t="str">
            <v/>
          </cell>
          <cell r="N416">
            <v>45.337453575186636</v>
          </cell>
          <cell r="AA416">
            <v>6</v>
          </cell>
          <cell r="AB416" t="str">
            <v/>
          </cell>
          <cell r="AC416" t="str">
            <v/>
          </cell>
          <cell r="AD416">
            <v>20.019261126350337</v>
          </cell>
        </row>
        <row r="417">
          <cell r="B417" t="str">
            <v>6.2049</v>
          </cell>
          <cell r="K417">
            <v>43</v>
          </cell>
          <cell r="L417" t="str">
            <v/>
          </cell>
          <cell r="M417" t="str">
            <v/>
          </cell>
          <cell r="N417">
            <v>45.491255921443418</v>
          </cell>
          <cell r="AA417">
            <v>6</v>
          </cell>
          <cell r="AB417" t="str">
            <v/>
          </cell>
          <cell r="AC417" t="str">
            <v/>
          </cell>
          <cell r="AD417">
            <v>20.129618604172943</v>
          </cell>
        </row>
        <row r="418">
          <cell r="B418" t="str">
            <v>7.2049</v>
          </cell>
          <cell r="K418">
            <v>43</v>
          </cell>
          <cell r="L418" t="str">
            <v/>
          </cell>
          <cell r="M418" t="str">
            <v/>
          </cell>
          <cell r="N418">
            <v>45.6450582677002</v>
          </cell>
          <cell r="AA418">
            <v>6</v>
          </cell>
          <cell r="AB418" t="str">
            <v/>
          </cell>
          <cell r="AC418" t="str">
            <v/>
          </cell>
          <cell r="AD418">
            <v>20.23997608199555</v>
          </cell>
        </row>
        <row r="419">
          <cell r="B419" t="str">
            <v>8.2049</v>
          </cell>
          <cell r="K419">
            <v>43</v>
          </cell>
          <cell r="L419" t="str">
            <v/>
          </cell>
          <cell r="M419" t="str">
            <v/>
          </cell>
          <cell r="N419">
            <v>45.798860613956982</v>
          </cell>
          <cell r="AA419">
            <v>6</v>
          </cell>
          <cell r="AB419" t="str">
            <v/>
          </cell>
          <cell r="AC419" t="str">
            <v/>
          </cell>
          <cell r="AD419">
            <v>20.350333559818157</v>
          </cell>
        </row>
        <row r="420">
          <cell r="B420" t="str">
            <v>9.2049</v>
          </cell>
          <cell r="K420">
            <v>43</v>
          </cell>
          <cell r="L420" t="str">
            <v/>
          </cell>
          <cell r="M420" t="str">
            <v/>
          </cell>
          <cell r="N420">
            <v>45.952662960213765</v>
          </cell>
          <cell r="AA420">
            <v>6</v>
          </cell>
          <cell r="AB420" t="str">
            <v/>
          </cell>
          <cell r="AC420" t="str">
            <v/>
          </cell>
          <cell r="AD420">
            <v>20.460691037640764</v>
          </cell>
        </row>
        <row r="421">
          <cell r="B421" t="str">
            <v>10.2049</v>
          </cell>
          <cell r="K421">
            <v>43</v>
          </cell>
          <cell r="L421" t="str">
            <v/>
          </cell>
          <cell r="M421" t="str">
            <v/>
          </cell>
          <cell r="N421">
            <v>46.106465306470547</v>
          </cell>
          <cell r="AA421">
            <v>6</v>
          </cell>
          <cell r="AB421" t="str">
            <v/>
          </cell>
          <cell r="AC421" t="str">
            <v/>
          </cell>
          <cell r="AD421">
            <v>20.571048515463371</v>
          </cell>
        </row>
        <row r="422">
          <cell r="B422" t="str">
            <v>11.2049</v>
          </cell>
          <cell r="K422">
            <v>43</v>
          </cell>
          <cell r="L422" t="str">
            <v/>
          </cell>
          <cell r="M422" t="str">
            <v/>
          </cell>
          <cell r="N422">
            <v>46.260267652727329</v>
          </cell>
          <cell r="AA422">
            <v>6</v>
          </cell>
          <cell r="AB422" t="str">
            <v/>
          </cell>
          <cell r="AC422" t="str">
            <v/>
          </cell>
          <cell r="AD422">
            <v>20.681405993285978</v>
          </cell>
        </row>
        <row r="423">
          <cell r="B423" t="str">
            <v>12.2049</v>
          </cell>
          <cell r="K423">
            <v>43</v>
          </cell>
          <cell r="L423" t="str">
            <v/>
          </cell>
          <cell r="M423" t="str">
            <v/>
          </cell>
          <cell r="N423">
            <v>46.414069998984111</v>
          </cell>
          <cell r="AA423">
            <v>6</v>
          </cell>
          <cell r="AB423" t="str">
            <v/>
          </cell>
          <cell r="AC423" t="str">
            <v/>
          </cell>
          <cell r="AD423">
            <v>20.791763471108585</v>
          </cell>
        </row>
        <row r="424">
          <cell r="B424" t="str">
            <v>1.2050</v>
          </cell>
          <cell r="K424">
            <v>43</v>
          </cell>
          <cell r="L424" t="str">
            <v/>
          </cell>
          <cell r="M424" t="str">
            <v/>
          </cell>
          <cell r="N424">
            <v>46.567872345240893</v>
          </cell>
          <cell r="AA424">
            <v>6</v>
          </cell>
          <cell r="AB424" t="str">
            <v/>
          </cell>
          <cell r="AC424" t="str">
            <v/>
          </cell>
          <cell r="AD424">
            <v>20.902120948931191</v>
          </cell>
        </row>
        <row r="425">
          <cell r="B425" t="str">
            <v>2.2050</v>
          </cell>
          <cell r="K425">
            <v>43</v>
          </cell>
          <cell r="L425" t="str">
            <v/>
          </cell>
          <cell r="M425" t="str">
            <v/>
          </cell>
          <cell r="N425">
            <v>46.721674691497675</v>
          </cell>
          <cell r="AA425">
            <v>6</v>
          </cell>
          <cell r="AB425" t="str">
            <v/>
          </cell>
          <cell r="AC425" t="str">
            <v/>
          </cell>
          <cell r="AD425">
            <v>21.012478426753798</v>
          </cell>
        </row>
        <row r="426">
          <cell r="B426" t="str">
            <v>3.2050</v>
          </cell>
          <cell r="K426">
            <v>43</v>
          </cell>
          <cell r="L426" t="str">
            <v/>
          </cell>
          <cell r="M426" t="str">
            <v/>
          </cell>
          <cell r="N426">
            <v>46.875477037754457</v>
          </cell>
          <cell r="AA426">
            <v>6</v>
          </cell>
          <cell r="AB426" t="str">
            <v/>
          </cell>
          <cell r="AC426" t="str">
            <v/>
          </cell>
          <cell r="AD426">
            <v>21.122835904576405</v>
          </cell>
        </row>
        <row r="427">
          <cell r="B427" t="str">
            <v>4.2050</v>
          </cell>
          <cell r="K427">
            <v>43</v>
          </cell>
          <cell r="L427" t="str">
            <v/>
          </cell>
          <cell r="M427" t="str">
            <v/>
          </cell>
          <cell r="N427">
            <v>47.02927938401124</v>
          </cell>
          <cell r="AA427">
            <v>6</v>
          </cell>
          <cell r="AB427" t="str">
            <v/>
          </cell>
          <cell r="AC427" t="str">
            <v/>
          </cell>
          <cell r="AD427">
            <v>21.233193382399012</v>
          </cell>
        </row>
        <row r="428">
          <cell r="B428" t="str">
            <v>5.2050</v>
          </cell>
          <cell r="K428">
            <v>43</v>
          </cell>
          <cell r="L428" t="str">
            <v/>
          </cell>
          <cell r="M428" t="str">
            <v/>
          </cell>
          <cell r="N428">
            <v>47.183081730268022</v>
          </cell>
          <cell r="AA428">
            <v>6</v>
          </cell>
          <cell r="AB428" t="str">
            <v/>
          </cell>
          <cell r="AC428" t="str">
            <v/>
          </cell>
          <cell r="AD428">
            <v>21.343550860221619</v>
          </cell>
        </row>
        <row r="429">
          <cell r="B429" t="str">
            <v>6.2050</v>
          </cell>
          <cell r="K429">
            <v>43</v>
          </cell>
          <cell r="L429" t="str">
            <v/>
          </cell>
          <cell r="M429" t="str">
            <v/>
          </cell>
          <cell r="N429">
            <v>47.336884076524804</v>
          </cell>
          <cell r="AA429">
            <v>6</v>
          </cell>
          <cell r="AB429" t="str">
            <v/>
          </cell>
          <cell r="AC429" t="str">
            <v/>
          </cell>
          <cell r="AD429">
            <v>21.453908338044226</v>
          </cell>
        </row>
        <row r="430">
          <cell r="B430" t="str">
            <v>7.2050</v>
          </cell>
          <cell r="K430">
            <v>43</v>
          </cell>
          <cell r="L430" t="str">
            <v/>
          </cell>
          <cell r="M430" t="str">
            <v/>
          </cell>
          <cell r="N430">
            <v>47.490686422781586</v>
          </cell>
          <cell r="AA430">
            <v>6</v>
          </cell>
          <cell r="AB430" t="str">
            <v/>
          </cell>
          <cell r="AC430" t="str">
            <v/>
          </cell>
          <cell r="AD430">
            <v>21.564265815866833</v>
          </cell>
        </row>
        <row r="431">
          <cell r="B431" t="str">
            <v>8.2050</v>
          </cell>
          <cell r="K431">
            <v>43</v>
          </cell>
          <cell r="L431" t="str">
            <v/>
          </cell>
          <cell r="M431" t="str">
            <v/>
          </cell>
          <cell r="N431">
            <v>47.644488769038368</v>
          </cell>
          <cell r="AA431">
            <v>6</v>
          </cell>
          <cell r="AB431" t="str">
            <v/>
          </cell>
          <cell r="AC431" t="str">
            <v/>
          </cell>
          <cell r="AD431">
            <v>21.674623293689439</v>
          </cell>
        </row>
        <row r="432">
          <cell r="B432" t="str">
            <v>9.2050</v>
          </cell>
          <cell r="K432">
            <v>43</v>
          </cell>
          <cell r="L432" t="str">
            <v/>
          </cell>
          <cell r="M432" t="str">
            <v/>
          </cell>
          <cell r="N432">
            <v>47.79829111529515</v>
          </cell>
          <cell r="AA432">
            <v>6</v>
          </cell>
          <cell r="AB432" t="str">
            <v/>
          </cell>
          <cell r="AC432" t="str">
            <v/>
          </cell>
          <cell r="AD432">
            <v>21.784980771512046</v>
          </cell>
        </row>
        <row r="433">
          <cell r="B433" t="str">
            <v>10.2050</v>
          </cell>
          <cell r="K433">
            <v>43</v>
          </cell>
          <cell r="L433" t="str">
            <v/>
          </cell>
          <cell r="M433" t="str">
            <v/>
          </cell>
          <cell r="N433">
            <v>47.952093461551932</v>
          </cell>
          <cell r="AA433">
            <v>6</v>
          </cell>
          <cell r="AB433" t="str">
            <v/>
          </cell>
          <cell r="AC433" t="str">
            <v/>
          </cell>
          <cell r="AD433">
            <v>21.895338249334653</v>
          </cell>
        </row>
        <row r="434">
          <cell r="B434" t="str">
            <v>11.2050</v>
          </cell>
          <cell r="K434">
            <v>43</v>
          </cell>
          <cell r="L434" t="str">
            <v/>
          </cell>
          <cell r="M434" t="str">
            <v/>
          </cell>
          <cell r="N434">
            <v>48.105895807808714</v>
          </cell>
          <cell r="AA434">
            <v>6</v>
          </cell>
          <cell r="AB434" t="str">
            <v/>
          </cell>
          <cell r="AC434" t="str">
            <v/>
          </cell>
          <cell r="AD434">
            <v>22.00569572715726</v>
          </cell>
        </row>
        <row r="435">
          <cell r="B435" t="str">
            <v>12.2050</v>
          </cell>
          <cell r="K435">
            <v>43</v>
          </cell>
          <cell r="L435" t="str">
            <v/>
          </cell>
          <cell r="M435" t="str">
            <v/>
          </cell>
          <cell r="N435">
            <v>48.259698154065497</v>
          </cell>
          <cell r="AA435">
            <v>6</v>
          </cell>
          <cell r="AB435" t="str">
            <v/>
          </cell>
          <cell r="AC435" t="str">
            <v/>
          </cell>
          <cell r="AD435">
            <v>22.116053204979867</v>
          </cell>
        </row>
        <row r="436">
          <cell r="B436" t="str">
            <v>1.2051</v>
          </cell>
          <cell r="K436">
            <v>43</v>
          </cell>
          <cell r="L436" t="str">
            <v/>
          </cell>
          <cell r="M436" t="str">
            <v/>
          </cell>
          <cell r="N436">
            <v>48.413500500322279</v>
          </cell>
          <cell r="AA436">
            <v>6</v>
          </cell>
          <cell r="AB436" t="str">
            <v/>
          </cell>
          <cell r="AC436" t="str">
            <v/>
          </cell>
          <cell r="AD436">
            <v>22.226410682802474</v>
          </cell>
        </row>
        <row r="437">
          <cell r="B437" t="str">
            <v>2.2051</v>
          </cell>
          <cell r="K437">
            <v>43</v>
          </cell>
          <cell r="L437" t="str">
            <v/>
          </cell>
          <cell r="M437" t="str">
            <v/>
          </cell>
          <cell r="N437">
            <v>48.567302846579061</v>
          </cell>
          <cell r="AA437">
            <v>6</v>
          </cell>
          <cell r="AB437" t="str">
            <v/>
          </cell>
          <cell r="AC437" t="str">
            <v/>
          </cell>
          <cell r="AD437">
            <v>22.336768160625081</v>
          </cell>
        </row>
        <row r="438">
          <cell r="B438" t="str">
            <v>3.2051</v>
          </cell>
          <cell r="K438">
            <v>43</v>
          </cell>
          <cell r="L438" t="str">
            <v/>
          </cell>
          <cell r="M438" t="str">
            <v/>
          </cell>
          <cell r="N438">
            <v>48.721105192835843</v>
          </cell>
          <cell r="AA438">
            <v>6</v>
          </cell>
          <cell r="AB438" t="str">
            <v/>
          </cell>
          <cell r="AC438" t="str">
            <v/>
          </cell>
          <cell r="AD438">
            <v>22.447125638447687</v>
          </cell>
        </row>
        <row r="439">
          <cell r="B439" t="str">
            <v>4.2051</v>
          </cell>
          <cell r="K439">
            <v>43</v>
          </cell>
          <cell r="L439" t="str">
            <v/>
          </cell>
          <cell r="M439" t="str">
            <v/>
          </cell>
          <cell r="N439">
            <v>48.874907539092625</v>
          </cell>
          <cell r="AA439">
            <v>6</v>
          </cell>
          <cell r="AB439" t="str">
            <v/>
          </cell>
          <cell r="AC439" t="str">
            <v/>
          </cell>
          <cell r="AD439">
            <v>22.557483116270294</v>
          </cell>
        </row>
        <row r="440">
          <cell r="B440" t="str">
            <v>5.2051</v>
          </cell>
          <cell r="K440">
            <v>43</v>
          </cell>
          <cell r="L440" t="str">
            <v/>
          </cell>
          <cell r="M440" t="str">
            <v/>
          </cell>
          <cell r="N440">
            <v>49.028709885349407</v>
          </cell>
          <cell r="AA440">
            <v>6</v>
          </cell>
          <cell r="AB440" t="str">
            <v/>
          </cell>
          <cell r="AC440" t="str">
            <v/>
          </cell>
          <cell r="AD440">
            <v>22.667840594092901</v>
          </cell>
        </row>
        <row r="441">
          <cell r="B441" t="str">
            <v>6.2051</v>
          </cell>
          <cell r="K441">
            <v>43</v>
          </cell>
          <cell r="L441" t="str">
            <v/>
          </cell>
          <cell r="M441" t="str">
            <v/>
          </cell>
          <cell r="N441">
            <v>49.182512231606189</v>
          </cell>
          <cell r="AA441">
            <v>6</v>
          </cell>
          <cell r="AB441" t="str">
            <v/>
          </cell>
          <cell r="AC441" t="str">
            <v/>
          </cell>
          <cell r="AD441">
            <v>22.778198071915508</v>
          </cell>
        </row>
        <row r="442">
          <cell r="B442" t="str">
            <v>7.2051</v>
          </cell>
          <cell r="K442">
            <v>43</v>
          </cell>
          <cell r="L442" t="str">
            <v/>
          </cell>
          <cell r="M442" t="str">
            <v/>
          </cell>
          <cell r="N442">
            <v>49.336314577862971</v>
          </cell>
          <cell r="AA442">
            <v>6</v>
          </cell>
          <cell r="AB442" t="str">
            <v/>
          </cell>
          <cell r="AC442" t="str">
            <v/>
          </cell>
          <cell r="AD442">
            <v>22.888555549738115</v>
          </cell>
        </row>
        <row r="443">
          <cell r="B443" t="str">
            <v>8.2051</v>
          </cell>
          <cell r="K443">
            <v>43</v>
          </cell>
          <cell r="L443" t="str">
            <v/>
          </cell>
          <cell r="M443" t="str">
            <v/>
          </cell>
          <cell r="N443">
            <v>49.490116924119754</v>
          </cell>
          <cell r="AA443">
            <v>6</v>
          </cell>
          <cell r="AB443" t="str">
            <v/>
          </cell>
          <cell r="AC443" t="str">
            <v/>
          </cell>
          <cell r="AD443">
            <v>22.998913027560722</v>
          </cell>
        </row>
        <row r="444">
          <cell r="B444" t="str">
            <v>9.2051</v>
          </cell>
          <cell r="K444">
            <v>43</v>
          </cell>
          <cell r="L444" t="str">
            <v/>
          </cell>
          <cell r="M444" t="str">
            <v/>
          </cell>
          <cell r="N444">
            <v>49.643919270376536</v>
          </cell>
          <cell r="AA444">
            <v>6</v>
          </cell>
          <cell r="AB444" t="str">
            <v/>
          </cell>
          <cell r="AC444" t="str">
            <v/>
          </cell>
          <cell r="AD444">
            <v>23.109270505383328</v>
          </cell>
        </row>
        <row r="445">
          <cell r="B445" t="str">
            <v>10.2051</v>
          </cell>
          <cell r="K445">
            <v>43</v>
          </cell>
          <cell r="L445" t="str">
            <v/>
          </cell>
          <cell r="M445" t="str">
            <v/>
          </cell>
          <cell r="N445">
            <v>49.797721616633318</v>
          </cell>
          <cell r="AA445">
            <v>6</v>
          </cell>
          <cell r="AB445" t="str">
            <v/>
          </cell>
          <cell r="AC445" t="str">
            <v/>
          </cell>
          <cell r="AD445">
            <v>23.219627983205935</v>
          </cell>
        </row>
        <row r="446">
          <cell r="B446" t="str">
            <v>11.2051</v>
          </cell>
          <cell r="K446">
            <v>43</v>
          </cell>
          <cell r="L446" t="str">
            <v/>
          </cell>
          <cell r="M446" t="str">
            <v/>
          </cell>
          <cell r="N446">
            <v>49.9515239628901</v>
          </cell>
          <cell r="AA446">
            <v>6</v>
          </cell>
          <cell r="AB446" t="str">
            <v/>
          </cell>
          <cell r="AC446" t="str">
            <v/>
          </cell>
          <cell r="AD446">
            <v>23.329985461028542</v>
          </cell>
        </row>
        <row r="447">
          <cell r="B447" t="str">
            <v>12.2051</v>
          </cell>
          <cell r="K447">
            <v>43</v>
          </cell>
          <cell r="L447" t="str">
            <v/>
          </cell>
          <cell r="M447" t="str">
            <v/>
          </cell>
          <cell r="N447">
            <v>50.105326309146882</v>
          </cell>
          <cell r="AA447">
            <v>6</v>
          </cell>
          <cell r="AB447" t="str">
            <v/>
          </cell>
          <cell r="AC447" t="str">
            <v/>
          </cell>
          <cell r="AD447">
            <v>23.440342938851149</v>
          </cell>
        </row>
        <row r="448">
          <cell r="B448" t="str">
            <v>1.2052</v>
          </cell>
          <cell r="K448">
            <v>43</v>
          </cell>
          <cell r="L448" t="str">
            <v/>
          </cell>
          <cell r="M448" t="str">
            <v/>
          </cell>
          <cell r="N448">
            <v>50.259128655403664</v>
          </cell>
          <cell r="AA448">
            <v>6</v>
          </cell>
          <cell r="AB448" t="str">
            <v/>
          </cell>
          <cell r="AC448" t="str">
            <v/>
          </cell>
          <cell r="AD448">
            <v>23.550700416673756</v>
          </cell>
        </row>
        <row r="449">
          <cell r="B449" t="str">
            <v>2.2052</v>
          </cell>
          <cell r="K449">
            <v>43</v>
          </cell>
          <cell r="L449" t="str">
            <v/>
          </cell>
          <cell r="M449" t="str">
            <v/>
          </cell>
          <cell r="N449">
            <v>50.412931001660446</v>
          </cell>
          <cell r="AA449">
            <v>6</v>
          </cell>
          <cell r="AB449" t="str">
            <v/>
          </cell>
          <cell r="AC449" t="str">
            <v/>
          </cell>
          <cell r="AD449">
            <v>23.661057894496363</v>
          </cell>
        </row>
        <row r="450">
          <cell r="B450" t="str">
            <v>3.2052</v>
          </cell>
          <cell r="K450">
            <v>43</v>
          </cell>
          <cell r="L450" t="str">
            <v/>
          </cell>
          <cell r="M450" t="str">
            <v/>
          </cell>
          <cell r="N450">
            <v>50.566733347917229</v>
          </cell>
          <cell r="AA450">
            <v>6</v>
          </cell>
          <cell r="AB450" t="str">
            <v/>
          </cell>
          <cell r="AC450" t="str">
            <v/>
          </cell>
          <cell r="AD450">
            <v>23.77141537231897</v>
          </cell>
        </row>
        <row r="451">
          <cell r="B451" t="str">
            <v>4.2052</v>
          </cell>
          <cell r="K451">
            <v>43</v>
          </cell>
          <cell r="L451" t="str">
            <v/>
          </cell>
          <cell r="M451" t="str">
            <v/>
          </cell>
          <cell r="N451">
            <v>50.720535694174011</v>
          </cell>
          <cell r="AA451">
            <v>6</v>
          </cell>
          <cell r="AB451" t="str">
            <v/>
          </cell>
          <cell r="AC451" t="str">
            <v/>
          </cell>
          <cell r="AD451">
            <v>23.881772850141576</v>
          </cell>
        </row>
        <row r="452">
          <cell r="B452" t="str">
            <v>5.2052</v>
          </cell>
          <cell r="K452">
            <v>43</v>
          </cell>
          <cell r="L452" t="str">
            <v/>
          </cell>
          <cell r="M452" t="str">
            <v/>
          </cell>
          <cell r="N452">
            <v>50.874338040430793</v>
          </cell>
          <cell r="AA452">
            <v>6</v>
          </cell>
          <cell r="AB452" t="str">
            <v/>
          </cell>
          <cell r="AC452" t="str">
            <v/>
          </cell>
          <cell r="AD452">
            <v>23.992130327964183</v>
          </cell>
        </row>
        <row r="453">
          <cell r="B453" t="str">
            <v>6.2052</v>
          </cell>
          <cell r="K453">
            <v>43</v>
          </cell>
          <cell r="L453" t="str">
            <v/>
          </cell>
          <cell r="M453" t="str">
            <v/>
          </cell>
          <cell r="N453">
            <v>51.028140386687575</v>
          </cell>
          <cell r="AA453">
            <v>6</v>
          </cell>
          <cell r="AB453" t="str">
            <v/>
          </cell>
          <cell r="AC453" t="str">
            <v/>
          </cell>
          <cell r="AD453">
            <v>24.10248780578679</v>
          </cell>
        </row>
        <row r="454">
          <cell r="B454" t="str">
            <v>7.2052</v>
          </cell>
          <cell r="K454">
            <v>43</v>
          </cell>
          <cell r="L454" t="str">
            <v/>
          </cell>
          <cell r="M454" t="str">
            <v/>
          </cell>
          <cell r="N454">
            <v>51.181942732944357</v>
          </cell>
          <cell r="AA454">
            <v>6</v>
          </cell>
          <cell r="AB454" t="str">
            <v/>
          </cell>
          <cell r="AC454" t="str">
            <v/>
          </cell>
          <cell r="AD454">
            <v>24.212845283609397</v>
          </cell>
        </row>
        <row r="455">
          <cell r="B455" t="str">
            <v>8.2052</v>
          </cell>
          <cell r="K455">
            <v>43</v>
          </cell>
          <cell r="L455" t="str">
            <v/>
          </cell>
          <cell r="M455" t="str">
            <v/>
          </cell>
          <cell r="N455">
            <v>51.335745079201139</v>
          </cell>
          <cell r="AA455">
            <v>6</v>
          </cell>
          <cell r="AB455" t="str">
            <v/>
          </cell>
          <cell r="AC455" t="str">
            <v/>
          </cell>
          <cell r="AD455">
            <v>24.323202761432004</v>
          </cell>
        </row>
        <row r="456">
          <cell r="B456" t="str">
            <v>9.2052</v>
          </cell>
          <cell r="K456">
            <v>43</v>
          </cell>
          <cell r="L456" t="str">
            <v/>
          </cell>
          <cell r="M456" t="str">
            <v/>
          </cell>
          <cell r="N456">
            <v>51.489547425457921</v>
          </cell>
          <cell r="AA456">
            <v>6</v>
          </cell>
          <cell r="AB456" t="str">
            <v/>
          </cell>
          <cell r="AC456" t="str">
            <v/>
          </cell>
          <cell r="AD456">
            <v>24.433560239254611</v>
          </cell>
        </row>
        <row r="457">
          <cell r="B457" t="str">
            <v>10.2052</v>
          </cell>
          <cell r="K457">
            <v>43</v>
          </cell>
          <cell r="L457" t="str">
            <v/>
          </cell>
          <cell r="M457" t="str">
            <v/>
          </cell>
          <cell r="N457">
            <v>51.643349771714703</v>
          </cell>
          <cell r="AA457">
            <v>6</v>
          </cell>
          <cell r="AB457" t="str">
            <v/>
          </cell>
          <cell r="AC457" t="str">
            <v/>
          </cell>
          <cell r="AD457">
            <v>24.543917717077218</v>
          </cell>
        </row>
        <row r="458">
          <cell r="B458" t="str">
            <v>11.2052</v>
          </cell>
          <cell r="K458">
            <v>43</v>
          </cell>
          <cell r="L458" t="str">
            <v/>
          </cell>
          <cell r="M458" t="str">
            <v/>
          </cell>
          <cell r="N458">
            <v>51.797152117971486</v>
          </cell>
          <cell r="AA458">
            <v>6</v>
          </cell>
          <cell r="AB458" t="str">
            <v/>
          </cell>
          <cell r="AC458" t="str">
            <v/>
          </cell>
          <cell r="AD458">
            <v>24.654275194899824</v>
          </cell>
        </row>
        <row r="459">
          <cell r="B459" t="str">
            <v>12.2052</v>
          </cell>
          <cell r="K459">
            <v>43</v>
          </cell>
          <cell r="L459" t="str">
            <v/>
          </cell>
          <cell r="M459" t="str">
            <v/>
          </cell>
          <cell r="N459">
            <v>51.950954464228268</v>
          </cell>
          <cell r="AA459">
            <v>6</v>
          </cell>
          <cell r="AB459" t="str">
            <v/>
          </cell>
          <cell r="AC459" t="str">
            <v/>
          </cell>
          <cell r="AD459">
            <v>24.764632672722431</v>
          </cell>
        </row>
        <row r="460">
          <cell r="B460" t="str">
            <v>1.2053</v>
          </cell>
          <cell r="K460">
            <v>43</v>
          </cell>
          <cell r="L460" t="str">
            <v/>
          </cell>
          <cell r="M460" t="str">
            <v/>
          </cell>
          <cell r="N460">
            <v>52.10475681048505</v>
          </cell>
          <cell r="AA460">
            <v>6</v>
          </cell>
          <cell r="AB460" t="str">
            <v/>
          </cell>
          <cell r="AC460" t="str">
            <v/>
          </cell>
          <cell r="AD460">
            <v>24.874990150545038</v>
          </cell>
        </row>
        <row r="461">
          <cell r="B461" t="str">
            <v>2.2053</v>
          </cell>
          <cell r="K461">
            <v>43</v>
          </cell>
          <cell r="L461" t="str">
            <v/>
          </cell>
          <cell r="M461" t="str">
            <v/>
          </cell>
          <cell r="N461">
            <v>52.258559156741832</v>
          </cell>
          <cell r="AA461">
            <v>6</v>
          </cell>
          <cell r="AB461" t="str">
            <v/>
          </cell>
          <cell r="AC461" t="str">
            <v/>
          </cell>
          <cell r="AD461">
            <v>24.985347628367645</v>
          </cell>
        </row>
        <row r="462">
          <cell r="B462" t="str">
            <v>3.2053</v>
          </cell>
          <cell r="K462">
            <v>43</v>
          </cell>
          <cell r="L462" t="str">
            <v/>
          </cell>
          <cell r="M462" t="str">
            <v/>
          </cell>
          <cell r="N462">
            <v>52.412361502998614</v>
          </cell>
          <cell r="AA462">
            <v>6</v>
          </cell>
          <cell r="AB462" t="str">
            <v/>
          </cell>
          <cell r="AC462" t="str">
            <v/>
          </cell>
          <cell r="AD462">
            <v>25.095705106190252</v>
          </cell>
        </row>
        <row r="463">
          <cell r="B463" t="str">
            <v>4.2053</v>
          </cell>
          <cell r="K463">
            <v>43</v>
          </cell>
          <cell r="L463" t="str">
            <v/>
          </cell>
          <cell r="M463" t="str">
            <v/>
          </cell>
          <cell r="N463">
            <v>52.566163849255396</v>
          </cell>
          <cell r="AA463">
            <v>6</v>
          </cell>
          <cell r="AB463" t="str">
            <v/>
          </cell>
          <cell r="AC463" t="str">
            <v/>
          </cell>
          <cell r="AD463">
            <v>25.206062584012859</v>
          </cell>
        </row>
        <row r="464">
          <cell r="B464" t="str">
            <v>5.2053</v>
          </cell>
          <cell r="K464">
            <v>43</v>
          </cell>
          <cell r="L464" t="str">
            <v/>
          </cell>
          <cell r="M464" t="str">
            <v/>
          </cell>
          <cell r="N464">
            <v>52.719966195512178</v>
          </cell>
          <cell r="AA464">
            <v>6</v>
          </cell>
          <cell r="AB464" t="str">
            <v/>
          </cell>
          <cell r="AC464" t="str">
            <v/>
          </cell>
          <cell r="AD464">
            <v>25.316420061835466</v>
          </cell>
        </row>
        <row r="465">
          <cell r="B465" t="str">
            <v>6.2053</v>
          </cell>
          <cell r="K465">
            <v>43</v>
          </cell>
          <cell r="L465" t="str">
            <v/>
          </cell>
          <cell r="M465" t="str">
            <v/>
          </cell>
          <cell r="N465">
            <v>52.87376854176896</v>
          </cell>
          <cell r="AA465">
            <v>6</v>
          </cell>
          <cell r="AB465" t="str">
            <v/>
          </cell>
          <cell r="AC465" t="str">
            <v/>
          </cell>
          <cell r="AD465">
            <v>25.426777539658072</v>
          </cell>
        </row>
        <row r="466">
          <cell r="B466" t="str">
            <v>7.2053</v>
          </cell>
          <cell r="K466">
            <v>43</v>
          </cell>
          <cell r="L466" t="str">
            <v/>
          </cell>
          <cell r="M466" t="str">
            <v/>
          </cell>
          <cell r="N466">
            <v>53.027570888025743</v>
          </cell>
          <cell r="AA466">
            <v>6</v>
          </cell>
          <cell r="AB466" t="str">
            <v/>
          </cell>
          <cell r="AC466" t="str">
            <v/>
          </cell>
          <cell r="AD466">
            <v>25.537135017480679</v>
          </cell>
        </row>
        <row r="467">
          <cell r="B467" t="str">
            <v>8.2053</v>
          </cell>
          <cell r="K467">
            <v>43</v>
          </cell>
          <cell r="L467" t="str">
            <v/>
          </cell>
          <cell r="M467" t="str">
            <v/>
          </cell>
          <cell r="N467">
            <v>53.181373234282525</v>
          </cell>
          <cell r="AA467">
            <v>6</v>
          </cell>
          <cell r="AB467" t="str">
            <v/>
          </cell>
          <cell r="AC467" t="str">
            <v/>
          </cell>
          <cell r="AD467">
            <v>25.647492495303286</v>
          </cell>
        </row>
        <row r="468">
          <cell r="B468" t="str">
            <v>9.2053</v>
          </cell>
          <cell r="K468">
            <v>43</v>
          </cell>
          <cell r="L468" t="str">
            <v/>
          </cell>
          <cell r="M468" t="str">
            <v/>
          </cell>
          <cell r="N468">
            <v>53.335175580539307</v>
          </cell>
          <cell r="AA468">
            <v>6</v>
          </cell>
          <cell r="AB468" t="str">
            <v/>
          </cell>
          <cell r="AC468" t="str">
            <v/>
          </cell>
          <cell r="AD468">
            <v>25.757849973125893</v>
          </cell>
        </row>
        <row r="469">
          <cell r="B469" t="str">
            <v>10.2053</v>
          </cell>
          <cell r="K469">
            <v>43</v>
          </cell>
          <cell r="L469" t="str">
            <v/>
          </cell>
          <cell r="M469" t="str">
            <v/>
          </cell>
          <cell r="N469">
            <v>53.488977926796089</v>
          </cell>
          <cell r="AA469">
            <v>6</v>
          </cell>
          <cell r="AB469" t="str">
            <v/>
          </cell>
          <cell r="AC469" t="str">
            <v/>
          </cell>
          <cell r="AD469">
            <v>25.8682074509485</v>
          </cell>
        </row>
        <row r="470">
          <cell r="B470" t="str">
            <v>11.2053</v>
          </cell>
          <cell r="K470">
            <v>43</v>
          </cell>
          <cell r="L470" t="str">
            <v/>
          </cell>
          <cell r="M470" t="str">
            <v/>
          </cell>
          <cell r="N470">
            <v>53.642780273052871</v>
          </cell>
          <cell r="AA470">
            <v>6</v>
          </cell>
          <cell r="AB470" t="str">
            <v/>
          </cell>
          <cell r="AC470" t="str">
            <v/>
          </cell>
          <cell r="AD470">
            <v>25.978564928771107</v>
          </cell>
        </row>
        <row r="471">
          <cell r="B471" t="str">
            <v>12.2053</v>
          </cell>
          <cell r="K471">
            <v>43</v>
          </cell>
          <cell r="L471" t="str">
            <v/>
          </cell>
          <cell r="M471" t="str">
            <v/>
          </cell>
          <cell r="N471">
            <v>53.796582619309653</v>
          </cell>
          <cell r="AA471">
            <v>6</v>
          </cell>
          <cell r="AB471" t="str">
            <v/>
          </cell>
          <cell r="AC471" t="str">
            <v/>
          </cell>
          <cell r="AD471">
            <v>26.088922406593714</v>
          </cell>
        </row>
        <row r="472">
          <cell r="B472" t="str">
            <v>1.2054</v>
          </cell>
          <cell r="K472">
            <v>43</v>
          </cell>
          <cell r="L472" t="str">
            <v/>
          </cell>
          <cell r="M472" t="str">
            <v/>
          </cell>
          <cell r="N472">
            <v>53.950384965566435</v>
          </cell>
          <cell r="AA472">
            <v>6</v>
          </cell>
          <cell r="AB472" t="str">
            <v/>
          </cell>
          <cell r="AC472" t="str">
            <v/>
          </cell>
          <cell r="AD472">
            <v>26.19927988441632</v>
          </cell>
        </row>
        <row r="473">
          <cell r="B473" t="str">
            <v>2.2054</v>
          </cell>
          <cell r="K473">
            <v>43</v>
          </cell>
          <cell r="L473" t="str">
            <v/>
          </cell>
          <cell r="M473" t="str">
            <v/>
          </cell>
          <cell r="N473">
            <v>54.104187311823217</v>
          </cell>
          <cell r="AA473">
            <v>6</v>
          </cell>
          <cell r="AB473" t="str">
            <v/>
          </cell>
          <cell r="AC473" t="str">
            <v/>
          </cell>
          <cell r="AD473">
            <v>26.309637362238927</v>
          </cell>
        </row>
        <row r="474">
          <cell r="B474" t="str">
            <v>3.2054</v>
          </cell>
          <cell r="K474">
            <v>43</v>
          </cell>
          <cell r="L474" t="str">
            <v/>
          </cell>
          <cell r="M474" t="str">
            <v/>
          </cell>
          <cell r="N474">
            <v>54.25798965808</v>
          </cell>
          <cell r="AA474">
            <v>6</v>
          </cell>
          <cell r="AB474" t="str">
            <v/>
          </cell>
          <cell r="AC474" t="str">
            <v/>
          </cell>
          <cell r="AD474">
            <v>26.419994840061534</v>
          </cell>
        </row>
        <row r="475">
          <cell r="B475" t="str">
            <v>4.2054</v>
          </cell>
          <cell r="K475">
            <v>43</v>
          </cell>
          <cell r="L475" t="str">
            <v/>
          </cell>
          <cell r="M475" t="str">
            <v/>
          </cell>
          <cell r="N475">
            <v>54.411792004336782</v>
          </cell>
          <cell r="AA475">
            <v>6</v>
          </cell>
          <cell r="AB475" t="str">
            <v/>
          </cell>
          <cell r="AC475" t="str">
            <v/>
          </cell>
          <cell r="AD475">
            <v>26.530352317884141</v>
          </cell>
        </row>
        <row r="476">
          <cell r="B476" t="str">
            <v>5.2054</v>
          </cell>
          <cell r="K476">
            <v>43</v>
          </cell>
          <cell r="L476" t="str">
            <v/>
          </cell>
          <cell r="M476" t="str">
            <v/>
          </cell>
          <cell r="N476">
            <v>54.565594350593564</v>
          </cell>
          <cell r="AA476">
            <v>6</v>
          </cell>
          <cell r="AB476" t="str">
            <v/>
          </cell>
          <cell r="AC476" t="str">
            <v/>
          </cell>
          <cell r="AD476">
            <v>26.640709795706748</v>
          </cell>
        </row>
        <row r="477">
          <cell r="B477" t="str">
            <v>6.2054</v>
          </cell>
          <cell r="K477">
            <v>43</v>
          </cell>
          <cell r="L477" t="str">
            <v/>
          </cell>
          <cell r="M477" t="str">
            <v/>
          </cell>
          <cell r="N477">
            <v>54.719396696850346</v>
          </cell>
          <cell r="AA477">
            <v>6</v>
          </cell>
          <cell r="AB477" t="str">
            <v/>
          </cell>
          <cell r="AC477" t="str">
            <v/>
          </cell>
          <cell r="AD477">
            <v>26.751067273529355</v>
          </cell>
        </row>
        <row r="478">
          <cell r="B478" t="str">
            <v>7.2054</v>
          </cell>
          <cell r="K478">
            <v>43</v>
          </cell>
          <cell r="L478" t="str">
            <v/>
          </cell>
          <cell r="M478" t="str">
            <v/>
          </cell>
          <cell r="N478">
            <v>54.873199043107128</v>
          </cell>
          <cell r="AA478">
            <v>6</v>
          </cell>
          <cell r="AB478" t="str">
            <v/>
          </cell>
          <cell r="AC478" t="str">
            <v/>
          </cell>
          <cell r="AD478">
            <v>26.861424751351962</v>
          </cell>
        </row>
        <row r="479">
          <cell r="B479" t="str">
            <v>8.2054</v>
          </cell>
          <cell r="K479">
            <v>43</v>
          </cell>
          <cell r="L479" t="str">
            <v/>
          </cell>
          <cell r="M479" t="str">
            <v/>
          </cell>
          <cell r="N479">
            <v>55.02700138936391</v>
          </cell>
          <cell r="AA479">
            <v>6</v>
          </cell>
          <cell r="AB479" t="str">
            <v/>
          </cell>
          <cell r="AC479" t="str">
            <v/>
          </cell>
          <cell r="AD479">
            <v>26.971782229174568</v>
          </cell>
        </row>
        <row r="480">
          <cell r="B480" t="str">
            <v>9.2054</v>
          </cell>
          <cell r="K480">
            <v>43</v>
          </cell>
          <cell r="L480" t="str">
            <v/>
          </cell>
          <cell r="M480" t="str">
            <v/>
          </cell>
          <cell r="N480">
            <v>55.180803735620692</v>
          </cell>
          <cell r="AA480">
            <v>6</v>
          </cell>
          <cell r="AB480" t="str">
            <v/>
          </cell>
          <cell r="AC480" t="str">
            <v/>
          </cell>
          <cell r="AD480">
            <v>27.082139706997175</v>
          </cell>
        </row>
        <row r="481">
          <cell r="B481" t="str">
            <v>10.2054</v>
          </cell>
          <cell r="K481">
            <v>43</v>
          </cell>
          <cell r="L481" t="str">
            <v/>
          </cell>
          <cell r="M481" t="str">
            <v/>
          </cell>
          <cell r="N481">
            <v>55.334606081877475</v>
          </cell>
          <cell r="AA481">
            <v>6</v>
          </cell>
          <cell r="AB481" t="str">
            <v/>
          </cell>
          <cell r="AC481" t="str">
            <v/>
          </cell>
          <cell r="AD481">
            <v>27.192497184819782</v>
          </cell>
        </row>
        <row r="482">
          <cell r="B482" t="str">
            <v>11.2054</v>
          </cell>
          <cell r="K482">
            <v>43</v>
          </cell>
          <cell r="L482" t="str">
            <v/>
          </cell>
          <cell r="M482" t="str">
            <v/>
          </cell>
          <cell r="N482">
            <v>55.488408428134257</v>
          </cell>
          <cell r="AA482">
            <v>6</v>
          </cell>
          <cell r="AB482" t="str">
            <v/>
          </cell>
          <cell r="AC482" t="str">
            <v/>
          </cell>
          <cell r="AD482">
            <v>27.302854662642389</v>
          </cell>
        </row>
        <row r="483">
          <cell r="B483" t="str">
            <v>12.2054</v>
          </cell>
          <cell r="K483">
            <v>43</v>
          </cell>
          <cell r="L483" t="str">
            <v/>
          </cell>
          <cell r="M483" t="str">
            <v/>
          </cell>
          <cell r="N483">
            <v>55.642210774391039</v>
          </cell>
          <cell r="AA483">
            <v>6</v>
          </cell>
          <cell r="AB483" t="str">
            <v/>
          </cell>
          <cell r="AC483" t="str">
            <v/>
          </cell>
          <cell r="AD483">
            <v>27.413212140464996</v>
          </cell>
        </row>
        <row r="484">
          <cell r="B484" t="str">
            <v>1.2055</v>
          </cell>
          <cell r="K484">
            <v>43</v>
          </cell>
          <cell r="L484" t="str">
            <v/>
          </cell>
          <cell r="M484" t="str">
            <v/>
          </cell>
          <cell r="N484">
            <v>55.796013120647821</v>
          </cell>
          <cell r="AA484">
            <v>6</v>
          </cell>
          <cell r="AB484" t="str">
            <v/>
          </cell>
          <cell r="AC484" t="str">
            <v/>
          </cell>
          <cell r="AD484">
            <v>27.523569618287603</v>
          </cell>
        </row>
        <row r="485">
          <cell r="B485" t="str">
            <v>2.2055</v>
          </cell>
          <cell r="K485">
            <v>43</v>
          </cell>
          <cell r="L485" t="str">
            <v/>
          </cell>
          <cell r="M485" t="str">
            <v/>
          </cell>
          <cell r="N485">
            <v>55.949815466904603</v>
          </cell>
          <cell r="AA485">
            <v>6</v>
          </cell>
          <cell r="AB485" t="str">
            <v/>
          </cell>
          <cell r="AC485" t="str">
            <v/>
          </cell>
          <cell r="AD485">
            <v>27.633927096110209</v>
          </cell>
        </row>
        <row r="486">
          <cell r="B486" t="str">
            <v>3.2055</v>
          </cell>
          <cell r="K486">
            <v>43</v>
          </cell>
          <cell r="L486" t="str">
            <v/>
          </cell>
          <cell r="M486" t="str">
            <v/>
          </cell>
          <cell r="N486">
            <v>56.103617813161385</v>
          </cell>
          <cell r="AA486">
            <v>6</v>
          </cell>
          <cell r="AB486" t="str">
            <v/>
          </cell>
          <cell r="AC486" t="str">
            <v/>
          </cell>
          <cell r="AD486">
            <v>27.744284573932816</v>
          </cell>
        </row>
        <row r="487">
          <cell r="B487" t="str">
            <v>4.2055</v>
          </cell>
          <cell r="K487">
            <v>44</v>
          </cell>
          <cell r="L487">
            <v>487</v>
          </cell>
          <cell r="M487">
            <v>56.257420159418345</v>
          </cell>
          <cell r="N487">
            <v>56.257420159418345</v>
          </cell>
          <cell r="AA487">
            <v>6</v>
          </cell>
          <cell r="AB487" t="str">
            <v/>
          </cell>
          <cell r="AC487" t="str">
            <v/>
          </cell>
          <cell r="AD487">
            <v>27.854642051755423</v>
          </cell>
        </row>
        <row r="488">
          <cell r="B488" t="str">
            <v>5.2055</v>
          </cell>
          <cell r="K488">
            <v>44</v>
          </cell>
          <cell r="L488" t="str">
            <v/>
          </cell>
          <cell r="M488" t="str">
            <v/>
          </cell>
          <cell r="N488">
            <v>56.430063433566595</v>
          </cell>
          <cell r="AA488">
            <v>6</v>
          </cell>
          <cell r="AB488" t="str">
            <v/>
          </cell>
          <cell r="AC488" t="str">
            <v/>
          </cell>
          <cell r="AD488">
            <v>27.96499952957803</v>
          </cell>
        </row>
        <row r="489">
          <cell r="B489" t="str">
            <v>6.2055</v>
          </cell>
          <cell r="K489">
            <v>44</v>
          </cell>
          <cell r="L489" t="str">
            <v/>
          </cell>
          <cell r="M489" t="str">
            <v/>
          </cell>
          <cell r="N489">
            <v>56.602706707714844</v>
          </cell>
          <cell r="AA489">
            <v>6</v>
          </cell>
          <cell r="AB489" t="str">
            <v/>
          </cell>
          <cell r="AC489" t="str">
            <v/>
          </cell>
          <cell r="AD489">
            <v>28.075357007400637</v>
          </cell>
        </row>
        <row r="490">
          <cell r="B490" t="str">
            <v>7.2055</v>
          </cell>
          <cell r="K490">
            <v>44</v>
          </cell>
          <cell r="L490" t="str">
            <v/>
          </cell>
          <cell r="M490" t="str">
            <v/>
          </cell>
          <cell r="N490">
            <v>56.775349981863094</v>
          </cell>
          <cell r="AA490">
            <v>6</v>
          </cell>
          <cell r="AB490" t="str">
            <v/>
          </cell>
          <cell r="AC490" t="str">
            <v/>
          </cell>
          <cell r="AD490">
            <v>28.185714485223244</v>
          </cell>
        </row>
        <row r="491">
          <cell r="B491" t="str">
            <v>8.2055</v>
          </cell>
          <cell r="K491">
            <v>44</v>
          </cell>
          <cell r="L491" t="str">
            <v/>
          </cell>
          <cell r="M491" t="str">
            <v/>
          </cell>
          <cell r="N491">
            <v>56.947993256011344</v>
          </cell>
          <cell r="AA491">
            <v>6</v>
          </cell>
          <cell r="AB491" t="str">
            <v/>
          </cell>
          <cell r="AC491" t="str">
            <v/>
          </cell>
          <cell r="AD491">
            <v>28.296071963045851</v>
          </cell>
        </row>
        <row r="492">
          <cell r="B492" t="str">
            <v>9.2055</v>
          </cell>
          <cell r="K492">
            <v>44</v>
          </cell>
          <cell r="L492" t="str">
            <v/>
          </cell>
          <cell r="M492" t="str">
            <v/>
          </cell>
          <cell r="N492">
            <v>57.120636530159594</v>
          </cell>
          <cell r="AA492">
            <v>6</v>
          </cell>
          <cell r="AB492" t="str">
            <v/>
          </cell>
          <cell r="AC492" t="str">
            <v/>
          </cell>
          <cell r="AD492">
            <v>28.406429440868457</v>
          </cell>
        </row>
        <row r="493">
          <cell r="B493" t="str">
            <v>10.2055</v>
          </cell>
          <cell r="K493">
            <v>44</v>
          </cell>
          <cell r="L493" t="str">
            <v/>
          </cell>
          <cell r="M493" t="str">
            <v/>
          </cell>
          <cell r="N493">
            <v>57.293279804307844</v>
          </cell>
          <cell r="AA493">
            <v>6</v>
          </cell>
          <cell r="AB493" t="str">
            <v/>
          </cell>
          <cell r="AC493" t="str">
            <v/>
          </cell>
          <cell r="AD493">
            <v>28.516786918691064</v>
          </cell>
        </row>
        <row r="494">
          <cell r="B494" t="str">
            <v>11.2055</v>
          </cell>
          <cell r="K494">
            <v>44</v>
          </cell>
          <cell r="L494" t="str">
            <v/>
          </cell>
          <cell r="M494" t="str">
            <v/>
          </cell>
          <cell r="N494">
            <v>57.465923078456093</v>
          </cell>
          <cell r="AA494">
            <v>6</v>
          </cell>
          <cell r="AB494" t="str">
            <v/>
          </cell>
          <cell r="AC494" t="str">
            <v/>
          </cell>
          <cell r="AD494">
            <v>28.627144396513671</v>
          </cell>
        </row>
        <row r="495">
          <cell r="B495" t="str">
            <v>12.2055</v>
          </cell>
          <cell r="K495">
            <v>44</v>
          </cell>
          <cell r="L495" t="str">
            <v/>
          </cell>
          <cell r="M495" t="str">
            <v/>
          </cell>
          <cell r="N495">
            <v>57.638566352604343</v>
          </cell>
          <cell r="AA495">
            <v>6</v>
          </cell>
          <cell r="AB495" t="str">
            <v/>
          </cell>
          <cell r="AC495" t="str">
            <v/>
          </cell>
          <cell r="AD495">
            <v>28.737501874336278</v>
          </cell>
        </row>
        <row r="496">
          <cell r="B496" t="str">
            <v>1.2056</v>
          </cell>
          <cell r="K496">
            <v>44</v>
          </cell>
          <cell r="L496" t="str">
            <v/>
          </cell>
          <cell r="M496" t="str">
            <v/>
          </cell>
          <cell r="N496">
            <v>57.811209626752593</v>
          </cell>
          <cell r="AA496">
            <v>6</v>
          </cell>
          <cell r="AB496" t="str">
            <v/>
          </cell>
          <cell r="AC496" t="str">
            <v/>
          </cell>
          <cell r="AD496">
            <v>28.847859352158885</v>
          </cell>
        </row>
        <row r="497">
          <cell r="B497" t="str">
            <v>2.2056</v>
          </cell>
          <cell r="K497">
            <v>44</v>
          </cell>
          <cell r="L497" t="str">
            <v/>
          </cell>
          <cell r="M497" t="str">
            <v/>
          </cell>
          <cell r="N497">
            <v>57.983852900900843</v>
          </cell>
          <cell r="AA497">
            <v>6</v>
          </cell>
          <cell r="AB497" t="str">
            <v/>
          </cell>
          <cell r="AC497" t="str">
            <v/>
          </cell>
          <cell r="AD497">
            <v>28.958216829981492</v>
          </cell>
        </row>
        <row r="498">
          <cell r="B498" t="str">
            <v>3.2056</v>
          </cell>
          <cell r="K498">
            <v>44</v>
          </cell>
          <cell r="L498" t="str">
            <v/>
          </cell>
          <cell r="M498" t="str">
            <v/>
          </cell>
          <cell r="N498">
            <v>58.156496175049092</v>
          </cell>
          <cell r="AA498">
            <v>6</v>
          </cell>
          <cell r="AB498" t="str">
            <v/>
          </cell>
          <cell r="AC498" t="str">
            <v/>
          </cell>
          <cell r="AD498">
            <v>29.068574307804099</v>
          </cell>
        </row>
        <row r="499">
          <cell r="B499" t="str">
            <v>4.2056</v>
          </cell>
          <cell r="K499">
            <v>44</v>
          </cell>
          <cell r="L499" t="str">
            <v/>
          </cell>
          <cell r="M499" t="str">
            <v/>
          </cell>
          <cell r="N499">
            <v>58.329139449197342</v>
          </cell>
          <cell r="AA499">
            <v>6</v>
          </cell>
          <cell r="AB499" t="str">
            <v/>
          </cell>
          <cell r="AC499" t="str">
            <v/>
          </cell>
          <cell r="AD499">
            <v>29.178931785626705</v>
          </cell>
        </row>
        <row r="500">
          <cell r="B500" t="str">
            <v>5.2056</v>
          </cell>
          <cell r="K500">
            <v>44</v>
          </cell>
          <cell r="L500" t="str">
            <v/>
          </cell>
          <cell r="M500" t="str">
            <v/>
          </cell>
          <cell r="N500">
            <v>58.501782723345592</v>
          </cell>
          <cell r="AA500">
            <v>6</v>
          </cell>
          <cell r="AB500" t="str">
            <v/>
          </cell>
          <cell r="AC500" t="str">
            <v/>
          </cell>
          <cell r="AD500">
            <v>29.289289263449312</v>
          </cell>
        </row>
        <row r="501">
          <cell r="B501" t="str">
            <v>6.2056</v>
          </cell>
          <cell r="K501">
            <v>44</v>
          </cell>
          <cell r="L501" t="str">
            <v/>
          </cell>
          <cell r="M501" t="str">
            <v/>
          </cell>
          <cell r="N501">
            <v>58.674425997493842</v>
          </cell>
          <cell r="AA501">
            <v>6</v>
          </cell>
          <cell r="AB501" t="str">
            <v/>
          </cell>
          <cell r="AC501" t="str">
            <v/>
          </cell>
          <cell r="AD501">
            <v>29.399646741271919</v>
          </cell>
        </row>
        <row r="502">
          <cell r="B502" t="str">
            <v>7.2056</v>
          </cell>
          <cell r="K502">
            <v>44</v>
          </cell>
          <cell r="L502" t="str">
            <v/>
          </cell>
          <cell r="M502" t="str">
            <v/>
          </cell>
          <cell r="N502">
            <v>58.847069271642091</v>
          </cell>
          <cell r="AA502">
            <v>6</v>
          </cell>
          <cell r="AB502" t="str">
            <v/>
          </cell>
          <cell r="AC502" t="str">
            <v/>
          </cell>
          <cell r="AD502">
            <v>29.510004219094526</v>
          </cell>
        </row>
        <row r="503">
          <cell r="B503" t="str">
            <v>8.2056</v>
          </cell>
          <cell r="K503">
            <v>44</v>
          </cell>
          <cell r="L503" t="str">
            <v/>
          </cell>
          <cell r="M503" t="str">
            <v/>
          </cell>
          <cell r="N503">
            <v>59.019712545790341</v>
          </cell>
          <cell r="AA503">
            <v>6</v>
          </cell>
          <cell r="AB503" t="str">
            <v/>
          </cell>
          <cell r="AC503" t="str">
            <v/>
          </cell>
          <cell r="AD503">
            <v>29.620361696917133</v>
          </cell>
        </row>
        <row r="504">
          <cell r="B504" t="str">
            <v>9.2056</v>
          </cell>
          <cell r="K504">
            <v>44</v>
          </cell>
          <cell r="L504" t="str">
            <v/>
          </cell>
          <cell r="M504" t="str">
            <v/>
          </cell>
          <cell r="N504">
            <v>59.192355819938591</v>
          </cell>
          <cell r="AA504">
            <v>6</v>
          </cell>
          <cell r="AB504" t="str">
            <v/>
          </cell>
          <cell r="AC504" t="str">
            <v/>
          </cell>
          <cell r="AD504">
            <v>29.73071917473974</v>
          </cell>
        </row>
        <row r="505">
          <cell r="B505" t="str">
            <v>10.2056</v>
          </cell>
          <cell r="K505">
            <v>44</v>
          </cell>
          <cell r="L505" t="str">
            <v/>
          </cell>
          <cell r="M505" t="str">
            <v/>
          </cell>
          <cell r="N505">
            <v>59.364999094086841</v>
          </cell>
          <cell r="AA505">
            <v>6</v>
          </cell>
          <cell r="AB505" t="str">
            <v/>
          </cell>
          <cell r="AC505" t="str">
            <v/>
          </cell>
          <cell r="AD505">
            <v>29.841076652562347</v>
          </cell>
        </row>
        <row r="506">
          <cell r="B506" t="str">
            <v>11.2056</v>
          </cell>
          <cell r="K506">
            <v>44</v>
          </cell>
          <cell r="L506" t="str">
            <v/>
          </cell>
          <cell r="M506" t="str">
            <v/>
          </cell>
          <cell r="N506">
            <v>59.53764236823509</v>
          </cell>
          <cell r="AA506">
            <v>6</v>
          </cell>
          <cell r="AB506" t="str">
            <v/>
          </cell>
          <cell r="AC506" t="str">
            <v/>
          </cell>
          <cell r="AD506">
            <v>29.951434130384953</v>
          </cell>
        </row>
        <row r="507">
          <cell r="B507" t="str">
            <v>12.2056</v>
          </cell>
          <cell r="K507">
            <v>44</v>
          </cell>
          <cell r="L507" t="str">
            <v/>
          </cell>
          <cell r="M507" t="str">
            <v/>
          </cell>
          <cell r="N507">
            <v>59.71028564238334</v>
          </cell>
          <cell r="AA507">
            <v>6</v>
          </cell>
          <cell r="AB507" t="str">
            <v/>
          </cell>
          <cell r="AC507" t="str">
            <v/>
          </cell>
          <cell r="AD507">
            <v>30.06179160820756</v>
          </cell>
        </row>
        <row r="508">
          <cell r="B508" t="str">
            <v>1.2057</v>
          </cell>
          <cell r="K508">
            <v>44</v>
          </cell>
          <cell r="L508" t="str">
            <v/>
          </cell>
          <cell r="M508" t="str">
            <v/>
          </cell>
          <cell r="N508">
            <v>59.88292891653159</v>
          </cell>
          <cell r="AA508">
            <v>6</v>
          </cell>
          <cell r="AB508" t="str">
            <v/>
          </cell>
          <cell r="AC508" t="str">
            <v/>
          </cell>
          <cell r="AD508">
            <v>30.172149086030167</v>
          </cell>
        </row>
        <row r="509">
          <cell r="B509" t="str">
            <v>2.2057</v>
          </cell>
          <cell r="K509">
            <v>44</v>
          </cell>
          <cell r="L509" t="str">
            <v/>
          </cell>
          <cell r="M509" t="str">
            <v/>
          </cell>
          <cell r="N509">
            <v>60.05557219067984</v>
          </cell>
          <cell r="AA509">
            <v>6</v>
          </cell>
          <cell r="AB509" t="str">
            <v/>
          </cell>
          <cell r="AC509" t="str">
            <v/>
          </cell>
          <cell r="AD509">
            <v>30.282506563852774</v>
          </cell>
        </row>
        <row r="510">
          <cell r="B510" t="str">
            <v>3.2057</v>
          </cell>
          <cell r="K510">
            <v>44</v>
          </cell>
          <cell r="L510" t="str">
            <v/>
          </cell>
          <cell r="M510" t="str">
            <v/>
          </cell>
          <cell r="N510">
            <v>60.228215464828089</v>
          </cell>
          <cell r="AA510">
            <v>6</v>
          </cell>
          <cell r="AB510" t="str">
            <v/>
          </cell>
          <cell r="AC510" t="str">
            <v/>
          </cell>
          <cell r="AD510">
            <v>30.392864041675381</v>
          </cell>
        </row>
        <row r="511">
          <cell r="B511" t="str">
            <v>4.2057</v>
          </cell>
          <cell r="K511">
            <v>44</v>
          </cell>
          <cell r="L511" t="str">
            <v/>
          </cell>
          <cell r="M511" t="str">
            <v/>
          </cell>
          <cell r="N511">
            <v>60.400858738976339</v>
          </cell>
          <cell r="AA511">
            <v>6</v>
          </cell>
          <cell r="AB511" t="str">
            <v/>
          </cell>
          <cell r="AC511" t="str">
            <v/>
          </cell>
          <cell r="AD511">
            <v>30.503221519497988</v>
          </cell>
        </row>
        <row r="512">
          <cell r="B512" t="str">
            <v>5.2057</v>
          </cell>
          <cell r="K512">
            <v>44</v>
          </cell>
          <cell r="L512" t="str">
            <v/>
          </cell>
          <cell r="M512" t="str">
            <v/>
          </cell>
          <cell r="N512">
            <v>60.573502013124589</v>
          </cell>
          <cell r="AA512">
            <v>6</v>
          </cell>
          <cell r="AB512" t="str">
            <v/>
          </cell>
          <cell r="AC512" t="str">
            <v/>
          </cell>
          <cell r="AD512">
            <v>30.613578997320595</v>
          </cell>
        </row>
        <row r="513">
          <cell r="B513" t="str">
            <v>6.2057</v>
          </cell>
          <cell r="K513">
            <v>44</v>
          </cell>
          <cell r="L513" t="str">
            <v/>
          </cell>
          <cell r="M513" t="str">
            <v/>
          </cell>
          <cell r="N513">
            <v>60.746145287272839</v>
          </cell>
          <cell r="AA513">
            <v>6</v>
          </cell>
          <cell r="AB513" t="str">
            <v/>
          </cell>
          <cell r="AC513" t="str">
            <v/>
          </cell>
          <cell r="AD513">
            <v>30.723936475143201</v>
          </cell>
        </row>
        <row r="514">
          <cell r="B514" t="str">
            <v>7.2057</v>
          </cell>
          <cell r="K514">
            <v>44</v>
          </cell>
          <cell r="L514" t="str">
            <v/>
          </cell>
          <cell r="M514" t="str">
            <v/>
          </cell>
          <cell r="N514">
            <v>60.918788561421088</v>
          </cell>
          <cell r="AA514">
            <v>6</v>
          </cell>
          <cell r="AB514" t="str">
            <v/>
          </cell>
          <cell r="AC514" t="str">
            <v/>
          </cell>
          <cell r="AD514">
            <v>30.834293952965808</v>
          </cell>
        </row>
        <row r="515">
          <cell r="B515" t="str">
            <v>8.2057</v>
          </cell>
          <cell r="K515">
            <v>44</v>
          </cell>
          <cell r="L515" t="str">
            <v/>
          </cell>
          <cell r="M515" t="str">
            <v/>
          </cell>
          <cell r="N515">
            <v>61.091431835569338</v>
          </cell>
          <cell r="AA515">
            <v>6</v>
          </cell>
          <cell r="AB515" t="str">
            <v/>
          </cell>
          <cell r="AC515" t="str">
            <v/>
          </cell>
          <cell r="AD515">
            <v>30.944651430788415</v>
          </cell>
        </row>
        <row r="516">
          <cell r="B516" t="str">
            <v>9.2057</v>
          </cell>
          <cell r="K516">
            <v>44</v>
          </cell>
          <cell r="L516" t="str">
            <v/>
          </cell>
          <cell r="M516" t="str">
            <v/>
          </cell>
          <cell r="N516">
            <v>61.264075109717588</v>
          </cell>
          <cell r="AA516">
            <v>6</v>
          </cell>
          <cell r="AB516" t="str">
            <v/>
          </cell>
          <cell r="AC516" t="str">
            <v/>
          </cell>
          <cell r="AD516">
            <v>31.055008908611022</v>
          </cell>
        </row>
        <row r="517">
          <cell r="B517" t="str">
            <v>10.2057</v>
          </cell>
          <cell r="K517">
            <v>44</v>
          </cell>
          <cell r="L517" t="str">
            <v/>
          </cell>
          <cell r="M517" t="str">
            <v/>
          </cell>
          <cell r="N517">
            <v>61.436718383865838</v>
          </cell>
          <cell r="AA517">
            <v>6</v>
          </cell>
          <cell r="AB517" t="str">
            <v/>
          </cell>
          <cell r="AC517" t="str">
            <v/>
          </cell>
          <cell r="AD517">
            <v>31.165366386433629</v>
          </cell>
        </row>
        <row r="518">
          <cell r="B518" t="str">
            <v>11.2057</v>
          </cell>
          <cell r="K518">
            <v>44</v>
          </cell>
          <cell r="L518" t="str">
            <v/>
          </cell>
          <cell r="M518" t="str">
            <v/>
          </cell>
          <cell r="N518">
            <v>61.609361658014087</v>
          </cell>
          <cell r="AA518">
            <v>6</v>
          </cell>
          <cell r="AB518" t="str">
            <v/>
          </cell>
          <cell r="AC518" t="str">
            <v/>
          </cell>
          <cell r="AD518">
            <v>31.275723864256236</v>
          </cell>
        </row>
        <row r="519">
          <cell r="B519" t="str">
            <v>12.2057</v>
          </cell>
          <cell r="K519">
            <v>44</v>
          </cell>
          <cell r="L519" t="str">
            <v/>
          </cell>
          <cell r="M519" t="str">
            <v/>
          </cell>
          <cell r="N519">
            <v>61.782004932162337</v>
          </cell>
          <cell r="AA519">
            <v>6</v>
          </cell>
          <cell r="AB519" t="str">
            <v/>
          </cell>
          <cell r="AC519" t="str">
            <v/>
          </cell>
          <cell r="AD519">
            <v>31.386081342078842</v>
          </cell>
        </row>
        <row r="520">
          <cell r="B520" t="str">
            <v>1.2058</v>
          </cell>
          <cell r="K520">
            <v>44</v>
          </cell>
          <cell r="L520" t="str">
            <v/>
          </cell>
          <cell r="M520" t="str">
            <v/>
          </cell>
          <cell r="N520">
            <v>61.954648206310587</v>
          </cell>
          <cell r="AA520">
            <v>6</v>
          </cell>
          <cell r="AB520" t="str">
            <v/>
          </cell>
          <cell r="AC520" t="str">
            <v/>
          </cell>
          <cell r="AD520">
            <v>31.496438819901449</v>
          </cell>
        </row>
        <row r="521">
          <cell r="B521" t="str">
            <v>2.2058</v>
          </cell>
          <cell r="K521">
            <v>44</v>
          </cell>
          <cell r="L521" t="str">
            <v/>
          </cell>
          <cell r="M521" t="str">
            <v/>
          </cell>
          <cell r="N521">
            <v>62.127291480458837</v>
          </cell>
          <cell r="AA521">
            <v>6</v>
          </cell>
          <cell r="AB521" t="str">
            <v/>
          </cell>
          <cell r="AC521" t="str">
            <v/>
          </cell>
          <cell r="AD521">
            <v>31.606796297724056</v>
          </cell>
        </row>
        <row r="522">
          <cell r="B522" t="str">
            <v>3.2058</v>
          </cell>
          <cell r="K522">
            <v>44</v>
          </cell>
          <cell r="L522" t="str">
            <v/>
          </cell>
          <cell r="M522" t="str">
            <v/>
          </cell>
          <cell r="N522">
            <v>62.299934754607087</v>
          </cell>
          <cell r="AA522">
            <v>6</v>
          </cell>
          <cell r="AB522" t="str">
            <v/>
          </cell>
          <cell r="AC522" t="str">
            <v/>
          </cell>
          <cell r="AD522">
            <v>31.717153775546663</v>
          </cell>
        </row>
        <row r="523">
          <cell r="B523" t="str">
            <v>4.2058</v>
          </cell>
          <cell r="K523">
            <v>44</v>
          </cell>
          <cell r="L523" t="str">
            <v/>
          </cell>
          <cell r="M523" t="str">
            <v/>
          </cell>
          <cell r="N523">
            <v>62.472578028755336</v>
          </cell>
          <cell r="AA523">
            <v>6</v>
          </cell>
          <cell r="AB523" t="str">
            <v/>
          </cell>
          <cell r="AC523" t="str">
            <v/>
          </cell>
          <cell r="AD523">
            <v>31.82751125336927</v>
          </cell>
        </row>
        <row r="524">
          <cell r="B524" t="str">
            <v>5.2058</v>
          </cell>
          <cell r="K524">
            <v>44</v>
          </cell>
          <cell r="L524" t="str">
            <v/>
          </cell>
          <cell r="M524" t="str">
            <v/>
          </cell>
          <cell r="N524">
            <v>62.645221302903586</v>
          </cell>
          <cell r="AA524">
            <v>6</v>
          </cell>
          <cell r="AB524" t="str">
            <v/>
          </cell>
          <cell r="AC524" t="str">
            <v/>
          </cell>
          <cell r="AD524">
            <v>31.937868731191877</v>
          </cell>
        </row>
        <row r="525">
          <cell r="B525" t="str">
            <v>6.2058</v>
          </cell>
          <cell r="K525">
            <v>44</v>
          </cell>
          <cell r="L525" t="str">
            <v/>
          </cell>
          <cell r="M525" t="str">
            <v/>
          </cell>
          <cell r="N525">
            <v>62.817864577051836</v>
          </cell>
          <cell r="AA525">
            <v>6</v>
          </cell>
          <cell r="AB525" t="str">
            <v/>
          </cell>
          <cell r="AC525" t="str">
            <v/>
          </cell>
          <cell r="AD525">
            <v>32.048226209014487</v>
          </cell>
        </row>
        <row r="526">
          <cell r="B526" t="str">
            <v>7.2058</v>
          </cell>
          <cell r="K526">
            <v>44</v>
          </cell>
          <cell r="L526" t="str">
            <v/>
          </cell>
          <cell r="M526" t="str">
            <v/>
          </cell>
          <cell r="N526">
            <v>62.990507851200086</v>
          </cell>
          <cell r="AA526">
            <v>6</v>
          </cell>
          <cell r="AB526" t="str">
            <v/>
          </cell>
          <cell r="AC526" t="str">
            <v/>
          </cell>
          <cell r="AD526">
            <v>32.158583686837098</v>
          </cell>
        </row>
        <row r="527">
          <cell r="B527" t="str">
            <v>8.2058</v>
          </cell>
          <cell r="K527">
            <v>44</v>
          </cell>
          <cell r="L527" t="str">
            <v/>
          </cell>
          <cell r="M527" t="str">
            <v/>
          </cell>
          <cell r="N527">
            <v>63.163151125348335</v>
          </cell>
          <cell r="AA527">
            <v>6</v>
          </cell>
          <cell r="AB527" t="str">
            <v/>
          </cell>
          <cell r="AC527" t="str">
            <v/>
          </cell>
          <cell r="AD527">
            <v>32.268941164659708</v>
          </cell>
        </row>
        <row r="528">
          <cell r="B528" t="str">
            <v>9.2058</v>
          </cell>
          <cell r="K528">
            <v>44</v>
          </cell>
          <cell r="L528" t="str">
            <v/>
          </cell>
          <cell r="M528" t="str">
            <v/>
          </cell>
          <cell r="N528">
            <v>63.335794399496585</v>
          </cell>
          <cell r="AA528">
            <v>6</v>
          </cell>
          <cell r="AB528" t="str">
            <v/>
          </cell>
          <cell r="AC528" t="str">
            <v/>
          </cell>
          <cell r="AD528">
            <v>32.379298642482318</v>
          </cell>
        </row>
        <row r="529">
          <cell r="B529" t="str">
            <v>10.2058</v>
          </cell>
          <cell r="K529">
            <v>44</v>
          </cell>
          <cell r="L529" t="str">
            <v/>
          </cell>
          <cell r="M529" t="str">
            <v/>
          </cell>
          <cell r="N529">
            <v>63.508437673644835</v>
          </cell>
          <cell r="AA529">
            <v>6</v>
          </cell>
          <cell r="AB529" t="str">
            <v/>
          </cell>
          <cell r="AC529" t="str">
            <v/>
          </cell>
          <cell r="AD529">
            <v>32.489656120304929</v>
          </cell>
        </row>
        <row r="530">
          <cell r="B530" t="str">
            <v>11.2058</v>
          </cell>
          <cell r="K530">
            <v>44</v>
          </cell>
          <cell r="L530" t="str">
            <v/>
          </cell>
          <cell r="M530" t="str">
            <v/>
          </cell>
          <cell r="N530">
            <v>63.681080947793085</v>
          </cell>
          <cell r="AA530">
            <v>6</v>
          </cell>
          <cell r="AB530" t="str">
            <v/>
          </cell>
          <cell r="AC530" t="str">
            <v/>
          </cell>
          <cell r="AD530">
            <v>32.600013598127539</v>
          </cell>
        </row>
        <row r="531">
          <cell r="B531" t="str">
            <v>12.2058</v>
          </cell>
          <cell r="K531">
            <v>44</v>
          </cell>
          <cell r="L531" t="str">
            <v/>
          </cell>
          <cell r="M531" t="str">
            <v/>
          </cell>
          <cell r="N531">
            <v>63.853724221941334</v>
          </cell>
          <cell r="AA531">
            <v>6</v>
          </cell>
          <cell r="AB531" t="str">
            <v/>
          </cell>
          <cell r="AC531" t="str">
            <v/>
          </cell>
          <cell r="AD531">
            <v>32.71037107595015</v>
          </cell>
        </row>
        <row r="532">
          <cell r="B532" t="str">
            <v>1.2059</v>
          </cell>
          <cell r="K532">
            <v>44</v>
          </cell>
          <cell r="L532" t="str">
            <v/>
          </cell>
          <cell r="M532" t="str">
            <v/>
          </cell>
          <cell r="N532">
            <v>64.026367496089591</v>
          </cell>
          <cell r="AA532">
            <v>6</v>
          </cell>
          <cell r="AB532" t="str">
            <v/>
          </cell>
          <cell r="AC532" t="str">
            <v/>
          </cell>
          <cell r="AD532">
            <v>32.82072855377276</v>
          </cell>
        </row>
        <row r="533">
          <cell r="B533" t="str">
            <v>2.2059</v>
          </cell>
          <cell r="K533">
            <v>44</v>
          </cell>
          <cell r="L533" t="str">
            <v/>
          </cell>
          <cell r="M533" t="str">
            <v/>
          </cell>
          <cell r="N533">
            <v>64.199010770237848</v>
          </cell>
          <cell r="AA533">
            <v>6</v>
          </cell>
          <cell r="AB533" t="str">
            <v/>
          </cell>
          <cell r="AC533" t="str">
            <v/>
          </cell>
          <cell r="AD533">
            <v>32.93108603159537</v>
          </cell>
        </row>
        <row r="534">
          <cell r="B534" t="str">
            <v>3.2059</v>
          </cell>
          <cell r="K534">
            <v>44</v>
          </cell>
          <cell r="L534" t="str">
            <v/>
          </cell>
          <cell r="M534" t="str">
            <v/>
          </cell>
          <cell r="N534">
            <v>64.371654044386105</v>
          </cell>
          <cell r="AA534">
            <v>6</v>
          </cell>
          <cell r="AB534" t="str">
            <v/>
          </cell>
          <cell r="AC534" t="str">
            <v/>
          </cell>
          <cell r="AD534">
            <v>33.041443509417981</v>
          </cell>
        </row>
        <row r="535">
          <cell r="B535" t="str">
            <v>4.2059</v>
          </cell>
          <cell r="K535">
            <v>44</v>
          </cell>
          <cell r="L535" t="str">
            <v/>
          </cell>
          <cell r="M535" t="str">
            <v/>
          </cell>
          <cell r="N535">
            <v>64.544297318534362</v>
          </cell>
          <cell r="AA535">
            <v>6</v>
          </cell>
          <cell r="AB535" t="str">
            <v/>
          </cell>
          <cell r="AC535" t="str">
            <v/>
          </cell>
          <cell r="AD535">
            <v>33.151800987240591</v>
          </cell>
        </row>
        <row r="536">
          <cell r="B536" t="str">
            <v>5.2059</v>
          </cell>
          <cell r="K536">
            <v>44</v>
          </cell>
          <cell r="L536" t="str">
            <v/>
          </cell>
          <cell r="M536" t="str">
            <v/>
          </cell>
          <cell r="N536">
            <v>64.716940592682619</v>
          </cell>
          <cell r="AA536">
            <v>6</v>
          </cell>
          <cell r="AB536" t="str">
            <v/>
          </cell>
          <cell r="AC536" t="str">
            <v/>
          </cell>
          <cell r="AD536">
            <v>33.262158465063202</v>
          </cell>
        </row>
        <row r="537">
          <cell r="B537" t="str">
            <v>6.2059</v>
          </cell>
          <cell r="K537">
            <v>44</v>
          </cell>
          <cell r="L537" t="str">
            <v/>
          </cell>
          <cell r="M537" t="str">
            <v/>
          </cell>
          <cell r="N537">
            <v>64.889583866830876</v>
          </cell>
          <cell r="AA537">
            <v>6</v>
          </cell>
          <cell r="AB537" t="str">
            <v/>
          </cell>
          <cell r="AC537" t="str">
            <v/>
          </cell>
          <cell r="AD537">
            <v>33.372515942885812</v>
          </cell>
        </row>
        <row r="538">
          <cell r="B538" t="str">
            <v>7.2059</v>
          </cell>
          <cell r="K538">
            <v>44</v>
          </cell>
          <cell r="L538" t="str">
            <v/>
          </cell>
          <cell r="M538" t="str">
            <v/>
          </cell>
          <cell r="N538">
            <v>65.062227140979132</v>
          </cell>
          <cell r="AA538">
            <v>6</v>
          </cell>
          <cell r="AB538" t="str">
            <v/>
          </cell>
          <cell r="AC538" t="str">
            <v/>
          </cell>
          <cell r="AD538">
            <v>33.482873420708422</v>
          </cell>
        </row>
        <row r="539">
          <cell r="B539" t="str">
            <v>8.2059</v>
          </cell>
          <cell r="K539">
            <v>44</v>
          </cell>
          <cell r="L539" t="str">
            <v/>
          </cell>
          <cell r="M539" t="str">
            <v/>
          </cell>
          <cell r="N539">
            <v>65.234870415127389</v>
          </cell>
          <cell r="AA539">
            <v>6</v>
          </cell>
          <cell r="AB539" t="str">
            <v/>
          </cell>
          <cell r="AC539" t="str">
            <v/>
          </cell>
          <cell r="AD539">
            <v>33.593230898531033</v>
          </cell>
        </row>
        <row r="540">
          <cell r="B540" t="str">
            <v>9.2059</v>
          </cell>
          <cell r="K540">
            <v>44</v>
          </cell>
          <cell r="L540" t="str">
            <v/>
          </cell>
          <cell r="M540" t="str">
            <v/>
          </cell>
          <cell r="N540">
            <v>65.407513689275646</v>
          </cell>
          <cell r="AA540">
            <v>6</v>
          </cell>
          <cell r="AB540" t="str">
            <v/>
          </cell>
          <cell r="AC540" t="str">
            <v/>
          </cell>
          <cell r="AD540">
            <v>33.703588376353643</v>
          </cell>
        </row>
        <row r="541">
          <cell r="B541" t="str">
            <v>10.2059</v>
          </cell>
          <cell r="K541">
            <v>44</v>
          </cell>
          <cell r="L541" t="str">
            <v/>
          </cell>
          <cell r="M541" t="str">
            <v/>
          </cell>
          <cell r="N541">
            <v>65.580156963423903</v>
          </cell>
          <cell r="AA541">
            <v>6</v>
          </cell>
          <cell r="AB541" t="str">
            <v/>
          </cell>
          <cell r="AC541" t="str">
            <v/>
          </cell>
          <cell r="AD541">
            <v>33.813945854176254</v>
          </cell>
        </row>
        <row r="542">
          <cell r="B542" t="str">
            <v>11.2059</v>
          </cell>
          <cell r="K542">
            <v>44</v>
          </cell>
          <cell r="L542" t="str">
            <v/>
          </cell>
          <cell r="M542" t="str">
            <v/>
          </cell>
          <cell r="N542">
            <v>65.75280023757216</v>
          </cell>
          <cell r="AA542">
            <v>6</v>
          </cell>
          <cell r="AB542" t="str">
            <v/>
          </cell>
          <cell r="AC542" t="str">
            <v/>
          </cell>
          <cell r="AD542">
            <v>33.924303331998864</v>
          </cell>
        </row>
        <row r="543">
          <cell r="B543" t="str">
            <v>12.2059</v>
          </cell>
          <cell r="K543">
            <v>44</v>
          </cell>
          <cell r="L543" t="str">
            <v/>
          </cell>
          <cell r="M543" t="str">
            <v/>
          </cell>
          <cell r="N543">
            <v>65.925443511720417</v>
          </cell>
          <cell r="AA543">
            <v>6</v>
          </cell>
          <cell r="AB543" t="str">
            <v/>
          </cell>
          <cell r="AC543" t="str">
            <v/>
          </cell>
          <cell r="AD543">
            <v>34.034660809821474</v>
          </cell>
        </row>
        <row r="544">
          <cell r="B544" t="str">
            <v>1.2060</v>
          </cell>
          <cell r="K544">
            <v>44</v>
          </cell>
          <cell r="L544" t="str">
            <v/>
          </cell>
          <cell r="M544" t="str">
            <v/>
          </cell>
          <cell r="N544">
            <v>66.098086785868674</v>
          </cell>
          <cell r="AA544">
            <v>6</v>
          </cell>
          <cell r="AB544" t="str">
            <v/>
          </cell>
          <cell r="AC544" t="str">
            <v/>
          </cell>
          <cell r="AD544">
            <v>34.145018287644085</v>
          </cell>
        </row>
        <row r="545">
          <cell r="B545" t="str">
            <v>2.2060</v>
          </cell>
          <cell r="K545">
            <v>44</v>
          </cell>
          <cell r="L545" t="str">
            <v/>
          </cell>
          <cell r="M545" t="str">
            <v/>
          </cell>
          <cell r="N545">
            <v>66.27073006001693</v>
          </cell>
          <cell r="AA545">
            <v>6</v>
          </cell>
          <cell r="AB545" t="str">
            <v/>
          </cell>
          <cell r="AC545" t="str">
            <v/>
          </cell>
          <cell r="AD545">
            <v>34.255375765466695</v>
          </cell>
        </row>
        <row r="546">
          <cell r="B546" t="str">
            <v>3.2060</v>
          </cell>
          <cell r="K546">
            <v>44</v>
          </cell>
          <cell r="L546" t="str">
            <v/>
          </cell>
          <cell r="M546" t="str">
            <v/>
          </cell>
          <cell r="N546">
            <v>66.443373334165187</v>
          </cell>
          <cell r="AA546">
            <v>6</v>
          </cell>
          <cell r="AB546" t="str">
            <v/>
          </cell>
          <cell r="AC546" t="str">
            <v/>
          </cell>
          <cell r="AD546">
            <v>34.365733243289306</v>
          </cell>
        </row>
        <row r="547">
          <cell r="B547" t="str">
            <v>4.2060</v>
          </cell>
          <cell r="K547">
            <v>45</v>
          </cell>
          <cell r="L547">
            <v>547</v>
          </cell>
          <cell r="M547">
            <v>66.616016608313444</v>
          </cell>
          <cell r="N547">
            <v>66.616016608313444</v>
          </cell>
          <cell r="AA547">
            <v>6</v>
          </cell>
          <cell r="AB547" t="str">
            <v/>
          </cell>
          <cell r="AC547" t="str">
            <v/>
          </cell>
          <cell r="AD547">
            <v>34.476090721111916</v>
          </cell>
        </row>
        <row r="548">
          <cell r="B548" t="str">
            <v>5.2060</v>
          </cell>
          <cell r="K548">
            <v>45</v>
          </cell>
          <cell r="L548" t="str">
            <v/>
          </cell>
          <cell r="M548" t="str">
            <v/>
          </cell>
          <cell r="N548">
            <v>66.842032078517548</v>
          </cell>
          <cell r="AA548">
            <v>6</v>
          </cell>
          <cell r="AB548" t="str">
            <v/>
          </cell>
          <cell r="AC548" t="str">
            <v/>
          </cell>
          <cell r="AD548">
            <v>34.586448198934526</v>
          </cell>
        </row>
        <row r="549">
          <cell r="B549" t="str">
            <v>6.2060</v>
          </cell>
          <cell r="K549">
            <v>45</v>
          </cell>
          <cell r="L549" t="str">
            <v/>
          </cell>
          <cell r="M549" t="str">
            <v/>
          </cell>
          <cell r="N549">
            <v>67.068047548721651</v>
          </cell>
          <cell r="AA549">
            <v>6</v>
          </cell>
          <cell r="AB549" t="str">
            <v/>
          </cell>
          <cell r="AC549" t="str">
            <v/>
          </cell>
          <cell r="AD549">
            <v>34.696805676757137</v>
          </cell>
        </row>
        <row r="550">
          <cell r="B550" t="str">
            <v>7.2060</v>
          </cell>
          <cell r="K550">
            <v>45</v>
          </cell>
          <cell r="L550" t="str">
            <v/>
          </cell>
          <cell r="M550" t="str">
            <v/>
          </cell>
          <cell r="N550">
            <v>67.294063018925755</v>
          </cell>
          <cell r="AA550">
            <v>6</v>
          </cell>
          <cell r="AB550" t="str">
            <v/>
          </cell>
          <cell r="AC550" t="str">
            <v/>
          </cell>
          <cell r="AD550">
            <v>34.807163154579747</v>
          </cell>
        </row>
        <row r="551">
          <cell r="B551" t="str">
            <v>8.2060</v>
          </cell>
          <cell r="K551">
            <v>45</v>
          </cell>
          <cell r="L551" t="str">
            <v/>
          </cell>
          <cell r="M551" t="str">
            <v/>
          </cell>
          <cell r="N551">
            <v>67.520078489129858</v>
          </cell>
          <cell r="AA551">
            <v>6</v>
          </cell>
          <cell r="AB551" t="str">
            <v/>
          </cell>
          <cell r="AC551" t="str">
            <v/>
          </cell>
          <cell r="AD551">
            <v>34.917520632402358</v>
          </cell>
        </row>
        <row r="552">
          <cell r="B552" t="str">
            <v>9.2060</v>
          </cell>
          <cell r="K552">
            <v>45</v>
          </cell>
          <cell r="L552" t="str">
            <v/>
          </cell>
          <cell r="M552" t="str">
            <v/>
          </cell>
          <cell r="N552">
            <v>67.746093959333962</v>
          </cell>
          <cell r="AA552">
            <v>6</v>
          </cell>
          <cell r="AB552" t="str">
            <v/>
          </cell>
          <cell r="AC552" t="str">
            <v/>
          </cell>
          <cell r="AD552">
            <v>35.027878110224968</v>
          </cell>
        </row>
        <row r="553">
          <cell r="B553" t="str">
            <v>10.2060</v>
          </cell>
          <cell r="K553">
            <v>45</v>
          </cell>
          <cell r="L553" t="str">
            <v/>
          </cell>
          <cell r="M553" t="str">
            <v/>
          </cell>
          <cell r="N553">
            <v>67.972109429538065</v>
          </cell>
          <cell r="AA553">
            <v>6</v>
          </cell>
          <cell r="AB553" t="str">
            <v/>
          </cell>
          <cell r="AC553" t="str">
            <v/>
          </cell>
          <cell r="AD553">
            <v>35.138235588047579</v>
          </cell>
        </row>
        <row r="554">
          <cell r="B554" t="str">
            <v>11.2060</v>
          </cell>
          <cell r="K554">
            <v>45</v>
          </cell>
          <cell r="L554" t="str">
            <v/>
          </cell>
          <cell r="M554" t="str">
            <v/>
          </cell>
          <cell r="N554">
            <v>68.198124899742169</v>
          </cell>
          <cell r="AA554">
            <v>6</v>
          </cell>
          <cell r="AB554" t="str">
            <v/>
          </cell>
          <cell r="AC554" t="str">
            <v/>
          </cell>
          <cell r="AD554">
            <v>35.248593065870189</v>
          </cell>
        </row>
        <row r="555">
          <cell r="B555" t="str">
            <v>12.2060</v>
          </cell>
          <cell r="K555">
            <v>45</v>
          </cell>
          <cell r="L555" t="str">
            <v/>
          </cell>
          <cell r="M555" t="str">
            <v/>
          </cell>
          <cell r="N555">
            <v>68.424140369946272</v>
          </cell>
          <cell r="AA555">
            <v>6</v>
          </cell>
          <cell r="AB555" t="str">
            <v/>
          </cell>
          <cell r="AC555" t="str">
            <v/>
          </cell>
          <cell r="AD555">
            <v>35.358950543692799</v>
          </cell>
        </row>
        <row r="556">
          <cell r="B556" t="str">
            <v>1.2061</v>
          </cell>
          <cell r="K556">
            <v>45</v>
          </cell>
          <cell r="L556" t="str">
            <v/>
          </cell>
          <cell r="M556" t="str">
            <v/>
          </cell>
          <cell r="N556">
            <v>68.650155840150376</v>
          </cell>
          <cell r="AA556">
            <v>6</v>
          </cell>
          <cell r="AB556" t="str">
            <v/>
          </cell>
          <cell r="AC556" t="str">
            <v/>
          </cell>
          <cell r="AD556">
            <v>35.46930802151541</v>
          </cell>
        </row>
        <row r="557">
          <cell r="B557" t="str">
            <v>2.2061</v>
          </cell>
          <cell r="K557">
            <v>45</v>
          </cell>
          <cell r="L557" t="str">
            <v/>
          </cell>
          <cell r="M557" t="str">
            <v/>
          </cell>
          <cell r="N557">
            <v>68.876171310354479</v>
          </cell>
          <cell r="AA557">
            <v>6</v>
          </cell>
          <cell r="AB557" t="str">
            <v/>
          </cell>
          <cell r="AC557" t="str">
            <v/>
          </cell>
          <cell r="AD557">
            <v>35.57966549933802</v>
          </cell>
        </row>
        <row r="558">
          <cell r="B558" t="str">
            <v>3.2061</v>
          </cell>
          <cell r="K558">
            <v>45</v>
          </cell>
          <cell r="L558" t="str">
            <v/>
          </cell>
          <cell r="M558" t="str">
            <v/>
          </cell>
          <cell r="N558">
            <v>69.102186780558583</v>
          </cell>
          <cell r="AA558">
            <v>6</v>
          </cell>
          <cell r="AB558" t="str">
            <v/>
          </cell>
          <cell r="AC558" t="str">
            <v/>
          </cell>
          <cell r="AD558">
            <v>35.690022977160631</v>
          </cell>
        </row>
        <row r="559">
          <cell r="B559" t="str">
            <v>4.2061</v>
          </cell>
          <cell r="K559">
            <v>45</v>
          </cell>
          <cell r="L559" t="str">
            <v/>
          </cell>
          <cell r="M559" t="str">
            <v/>
          </cell>
          <cell r="N559">
            <v>69.328202250762686</v>
          </cell>
          <cell r="AA559">
            <v>6</v>
          </cell>
          <cell r="AB559" t="str">
            <v/>
          </cell>
          <cell r="AC559" t="str">
            <v/>
          </cell>
          <cell r="AD559">
            <v>35.800380454983241</v>
          </cell>
        </row>
        <row r="560">
          <cell r="B560" t="str">
            <v>5.2061</v>
          </cell>
          <cell r="K560">
            <v>45</v>
          </cell>
          <cell r="L560" t="str">
            <v/>
          </cell>
          <cell r="M560" t="str">
            <v/>
          </cell>
          <cell r="N560">
            <v>69.55421772096679</v>
          </cell>
          <cell r="AA560">
            <v>6</v>
          </cell>
          <cell r="AB560" t="str">
            <v/>
          </cell>
          <cell r="AC560" t="str">
            <v/>
          </cell>
          <cell r="AD560">
            <v>35.910737932805851</v>
          </cell>
        </row>
        <row r="561">
          <cell r="B561" t="str">
            <v>6.2061</v>
          </cell>
          <cell r="K561">
            <v>45</v>
          </cell>
          <cell r="L561" t="str">
            <v/>
          </cell>
          <cell r="M561" t="str">
            <v/>
          </cell>
          <cell r="N561">
            <v>69.780233191170893</v>
          </cell>
          <cell r="AA561">
            <v>6</v>
          </cell>
          <cell r="AB561" t="str">
            <v/>
          </cell>
          <cell r="AC561" t="str">
            <v/>
          </cell>
          <cell r="AD561">
            <v>36.021095410628462</v>
          </cell>
        </row>
        <row r="562">
          <cell r="B562" t="str">
            <v>7.2061</v>
          </cell>
          <cell r="K562">
            <v>45</v>
          </cell>
          <cell r="L562" t="str">
            <v/>
          </cell>
          <cell r="M562" t="str">
            <v/>
          </cell>
          <cell r="N562">
            <v>70.006248661374997</v>
          </cell>
          <cell r="AA562">
            <v>6</v>
          </cell>
          <cell r="AB562" t="str">
            <v/>
          </cell>
          <cell r="AC562" t="str">
            <v/>
          </cell>
          <cell r="AD562">
            <v>36.131452888451072</v>
          </cell>
        </row>
        <row r="563">
          <cell r="B563" t="str">
            <v>8.2061</v>
          </cell>
          <cell r="K563">
            <v>45</v>
          </cell>
          <cell r="L563" t="str">
            <v/>
          </cell>
          <cell r="M563" t="str">
            <v/>
          </cell>
          <cell r="N563">
            <v>70.2322641315791</v>
          </cell>
          <cell r="AA563">
            <v>6</v>
          </cell>
          <cell r="AB563" t="str">
            <v/>
          </cell>
          <cell r="AC563" t="str">
            <v/>
          </cell>
          <cell r="AD563">
            <v>36.241810366273683</v>
          </cell>
        </row>
        <row r="564">
          <cell r="B564" t="str">
            <v>9.2061</v>
          </cell>
          <cell r="K564">
            <v>45</v>
          </cell>
          <cell r="L564" t="str">
            <v/>
          </cell>
          <cell r="M564" t="str">
            <v/>
          </cell>
          <cell r="N564">
            <v>70.458279601783204</v>
          </cell>
          <cell r="AA564">
            <v>6</v>
          </cell>
          <cell r="AB564" t="str">
            <v/>
          </cell>
          <cell r="AC564" t="str">
            <v/>
          </cell>
          <cell r="AD564">
            <v>36.352167844096293</v>
          </cell>
        </row>
        <row r="565">
          <cell r="B565" t="str">
            <v>10.2061</v>
          </cell>
          <cell r="K565">
            <v>45</v>
          </cell>
          <cell r="L565" t="str">
            <v/>
          </cell>
          <cell r="M565" t="str">
            <v/>
          </cell>
          <cell r="N565">
            <v>70.684295071987307</v>
          </cell>
          <cell r="AA565">
            <v>6</v>
          </cell>
          <cell r="AB565" t="str">
            <v/>
          </cell>
          <cell r="AC565" t="str">
            <v/>
          </cell>
          <cell r="AD565">
            <v>36.462525321918903</v>
          </cell>
        </row>
        <row r="566">
          <cell r="B566" t="str">
            <v>11.2061</v>
          </cell>
          <cell r="K566">
            <v>45</v>
          </cell>
          <cell r="L566" t="str">
            <v/>
          </cell>
          <cell r="M566" t="str">
            <v/>
          </cell>
          <cell r="N566">
            <v>70.910310542191411</v>
          </cell>
          <cell r="AA566">
            <v>6</v>
          </cell>
          <cell r="AB566" t="str">
            <v/>
          </cell>
          <cell r="AC566" t="str">
            <v/>
          </cell>
          <cell r="AD566">
            <v>36.572882799741514</v>
          </cell>
        </row>
        <row r="567">
          <cell r="B567" t="str">
            <v>12.2061</v>
          </cell>
          <cell r="K567">
            <v>45</v>
          </cell>
          <cell r="L567" t="str">
            <v/>
          </cell>
          <cell r="M567" t="str">
            <v/>
          </cell>
          <cell r="N567">
            <v>71.136326012395514</v>
          </cell>
          <cell r="AA567">
            <v>6</v>
          </cell>
          <cell r="AB567" t="str">
            <v/>
          </cell>
          <cell r="AC567" t="str">
            <v/>
          </cell>
          <cell r="AD567">
            <v>36.683240277564124</v>
          </cell>
        </row>
        <row r="568">
          <cell r="B568" t="str">
            <v>1.2062</v>
          </cell>
          <cell r="K568">
            <v>45</v>
          </cell>
          <cell r="L568" t="str">
            <v/>
          </cell>
          <cell r="M568" t="str">
            <v/>
          </cell>
          <cell r="N568">
            <v>71.362341482599618</v>
          </cell>
          <cell r="AA568">
            <v>7</v>
          </cell>
          <cell r="AB568">
            <v>568</v>
          </cell>
          <cell r="AC568">
            <v>36.793597755386777</v>
          </cell>
          <cell r="AD568">
            <v>36.793597755386777</v>
          </cell>
        </row>
        <row r="569">
          <cell r="B569" t="str">
            <v>2.2062</v>
          </cell>
          <cell r="K569">
            <v>45</v>
          </cell>
          <cell r="L569" t="str">
            <v/>
          </cell>
          <cell r="M569" t="str">
            <v/>
          </cell>
          <cell r="N569">
            <v>71.588356952803721</v>
          </cell>
        </row>
        <row r="570">
          <cell r="B570" t="str">
            <v>3.2062</v>
          </cell>
          <cell r="K570">
            <v>45</v>
          </cell>
          <cell r="L570" t="str">
            <v/>
          </cell>
          <cell r="M570" t="str">
            <v/>
          </cell>
          <cell r="N570">
            <v>71.814372423007825</v>
          </cell>
        </row>
        <row r="571">
          <cell r="B571" t="str">
            <v>4.2062</v>
          </cell>
          <cell r="K571">
            <v>45</v>
          </cell>
          <cell r="L571" t="str">
            <v/>
          </cell>
          <cell r="M571" t="str">
            <v/>
          </cell>
          <cell r="N571">
            <v>72.040387893211928</v>
          </cell>
        </row>
        <row r="572">
          <cell r="B572" t="str">
            <v>5.2062</v>
          </cell>
          <cell r="K572">
            <v>45</v>
          </cell>
          <cell r="L572" t="str">
            <v/>
          </cell>
          <cell r="M572" t="str">
            <v/>
          </cell>
          <cell r="N572">
            <v>72.266403363416032</v>
          </cell>
        </row>
        <row r="573">
          <cell r="B573" t="str">
            <v>6.2062</v>
          </cell>
          <cell r="K573">
            <v>45</v>
          </cell>
          <cell r="L573" t="str">
            <v/>
          </cell>
          <cell r="M573" t="str">
            <v/>
          </cell>
          <cell r="N573">
            <v>72.492418833620135</v>
          </cell>
        </row>
        <row r="574">
          <cell r="B574" t="str">
            <v>7.2062</v>
          </cell>
          <cell r="K574">
            <v>45</v>
          </cell>
          <cell r="L574" t="str">
            <v/>
          </cell>
          <cell r="M574" t="str">
            <v/>
          </cell>
          <cell r="N574">
            <v>72.718434303824239</v>
          </cell>
        </row>
        <row r="575">
          <cell r="B575" t="str">
            <v>8.2062</v>
          </cell>
          <cell r="K575">
            <v>45</v>
          </cell>
          <cell r="L575" t="str">
            <v/>
          </cell>
          <cell r="M575" t="str">
            <v/>
          </cell>
          <cell r="N575">
            <v>72.944449774028342</v>
          </cell>
        </row>
        <row r="576">
          <cell r="B576" t="str">
            <v>9.2062</v>
          </cell>
          <cell r="K576">
            <v>45</v>
          </cell>
          <cell r="L576" t="str">
            <v/>
          </cell>
          <cell r="M576" t="str">
            <v/>
          </cell>
          <cell r="N576">
            <v>73.170465244232446</v>
          </cell>
        </row>
        <row r="577">
          <cell r="B577" t="str">
            <v>10.2062</v>
          </cell>
          <cell r="K577">
            <v>45</v>
          </cell>
          <cell r="L577" t="str">
            <v/>
          </cell>
          <cell r="M577" t="str">
            <v/>
          </cell>
          <cell r="N577">
            <v>73.396480714436549</v>
          </cell>
        </row>
        <row r="578">
          <cell r="B578" t="str">
            <v>11.2062</v>
          </cell>
          <cell r="K578">
            <v>45</v>
          </cell>
          <cell r="L578" t="str">
            <v/>
          </cell>
          <cell r="M578" t="str">
            <v/>
          </cell>
          <cell r="N578">
            <v>73.622496184640653</v>
          </cell>
        </row>
        <row r="579">
          <cell r="B579" t="str">
            <v>12.2062</v>
          </cell>
          <cell r="K579">
            <v>45</v>
          </cell>
          <cell r="L579" t="str">
            <v/>
          </cell>
          <cell r="M579" t="str">
            <v/>
          </cell>
          <cell r="N579">
            <v>73.848511654844756</v>
          </cell>
        </row>
        <row r="580">
          <cell r="B580" t="str">
            <v>1.2063</v>
          </cell>
          <cell r="K580">
            <v>45</v>
          </cell>
          <cell r="L580" t="str">
            <v/>
          </cell>
          <cell r="M580" t="str">
            <v/>
          </cell>
          <cell r="N580">
            <v>74.07452712504886</v>
          </cell>
        </row>
        <row r="581">
          <cell r="B581" t="str">
            <v>2.2063</v>
          </cell>
          <cell r="K581">
            <v>45</v>
          </cell>
          <cell r="L581" t="str">
            <v/>
          </cell>
          <cell r="M581" t="str">
            <v/>
          </cell>
          <cell r="N581">
            <v>74.300542595252963</v>
          </cell>
        </row>
        <row r="582">
          <cell r="B582" t="str">
            <v>3.2063</v>
          </cell>
          <cell r="K582">
            <v>45</v>
          </cell>
          <cell r="L582" t="str">
            <v/>
          </cell>
          <cell r="M582" t="str">
            <v/>
          </cell>
          <cell r="N582">
            <v>74.526558065457067</v>
          </cell>
        </row>
        <row r="583">
          <cell r="B583" t="str">
            <v>4.2063</v>
          </cell>
          <cell r="K583">
            <v>45</v>
          </cell>
          <cell r="L583" t="str">
            <v/>
          </cell>
          <cell r="M583" t="str">
            <v/>
          </cell>
          <cell r="N583">
            <v>74.75257353566117</v>
          </cell>
        </row>
        <row r="584">
          <cell r="B584" t="str">
            <v>5.2063</v>
          </cell>
          <cell r="K584">
            <v>45</v>
          </cell>
          <cell r="L584" t="str">
            <v/>
          </cell>
          <cell r="M584" t="str">
            <v/>
          </cell>
          <cell r="N584">
            <v>74.978589005865274</v>
          </cell>
        </row>
        <row r="585">
          <cell r="B585" t="str">
            <v>6.2063</v>
          </cell>
          <cell r="K585">
            <v>45</v>
          </cell>
          <cell r="L585" t="str">
            <v/>
          </cell>
          <cell r="M585" t="str">
            <v/>
          </cell>
          <cell r="N585">
            <v>75.204604476069377</v>
          </cell>
        </row>
        <row r="586">
          <cell r="B586" t="str">
            <v>7.2063</v>
          </cell>
          <cell r="K586">
            <v>45</v>
          </cell>
          <cell r="L586" t="str">
            <v/>
          </cell>
          <cell r="M586" t="str">
            <v/>
          </cell>
          <cell r="N586">
            <v>75.430619946273481</v>
          </cell>
        </row>
        <row r="587">
          <cell r="B587" t="str">
            <v>8.2063</v>
          </cell>
          <cell r="K587">
            <v>45</v>
          </cell>
          <cell r="L587" t="str">
            <v/>
          </cell>
          <cell r="M587" t="str">
            <v/>
          </cell>
          <cell r="N587">
            <v>75.656635416477584</v>
          </cell>
        </row>
        <row r="588">
          <cell r="B588" t="str">
            <v>9.2063</v>
          </cell>
          <cell r="K588">
            <v>45</v>
          </cell>
          <cell r="L588" t="str">
            <v/>
          </cell>
          <cell r="M588" t="str">
            <v/>
          </cell>
          <cell r="N588">
            <v>75.882650886681688</v>
          </cell>
        </row>
        <row r="589">
          <cell r="B589" t="str">
            <v>10.2063</v>
          </cell>
          <cell r="K589">
            <v>45</v>
          </cell>
          <cell r="L589" t="str">
            <v/>
          </cell>
          <cell r="M589" t="str">
            <v/>
          </cell>
          <cell r="N589">
            <v>76.108666356885792</v>
          </cell>
        </row>
        <row r="590">
          <cell r="B590" t="str">
            <v>11.2063</v>
          </cell>
          <cell r="K590">
            <v>45</v>
          </cell>
          <cell r="L590" t="str">
            <v/>
          </cell>
          <cell r="M590" t="str">
            <v/>
          </cell>
          <cell r="N590">
            <v>76.334681827089895</v>
          </cell>
        </row>
        <row r="591">
          <cell r="B591" t="str">
            <v>12.2063</v>
          </cell>
          <cell r="K591">
            <v>45</v>
          </cell>
          <cell r="L591" t="str">
            <v/>
          </cell>
          <cell r="M591" t="str">
            <v/>
          </cell>
          <cell r="N591">
            <v>76.560697297293999</v>
          </cell>
        </row>
        <row r="592">
          <cell r="B592" t="str">
            <v>1.2064</v>
          </cell>
          <cell r="K592">
            <v>45</v>
          </cell>
          <cell r="L592" t="str">
            <v/>
          </cell>
          <cell r="M592" t="str">
            <v/>
          </cell>
          <cell r="N592">
            <v>76.786712767498102</v>
          </cell>
        </row>
        <row r="593">
          <cell r="B593" t="str">
            <v>2.2064</v>
          </cell>
          <cell r="K593">
            <v>45</v>
          </cell>
          <cell r="L593" t="str">
            <v/>
          </cell>
          <cell r="M593" t="str">
            <v/>
          </cell>
          <cell r="N593">
            <v>77.012728237702206</v>
          </cell>
        </row>
        <row r="594">
          <cell r="B594" t="str">
            <v>3.2064</v>
          </cell>
          <cell r="K594">
            <v>45</v>
          </cell>
          <cell r="L594" t="str">
            <v/>
          </cell>
          <cell r="M594" t="str">
            <v/>
          </cell>
          <cell r="N594">
            <v>77.238743707906309</v>
          </cell>
        </row>
        <row r="595">
          <cell r="B595" t="str">
            <v>4.2064</v>
          </cell>
          <cell r="K595">
            <v>45</v>
          </cell>
          <cell r="L595" t="str">
            <v/>
          </cell>
          <cell r="M595" t="str">
            <v/>
          </cell>
          <cell r="N595">
            <v>77.464759178110413</v>
          </cell>
        </row>
        <row r="596">
          <cell r="B596" t="str">
            <v>5.2064</v>
          </cell>
          <cell r="K596">
            <v>45</v>
          </cell>
          <cell r="L596" t="str">
            <v/>
          </cell>
          <cell r="M596" t="str">
            <v/>
          </cell>
          <cell r="N596">
            <v>77.690774648314516</v>
          </cell>
        </row>
        <row r="597">
          <cell r="B597" t="str">
            <v>6.2064</v>
          </cell>
          <cell r="K597">
            <v>45</v>
          </cell>
          <cell r="L597" t="str">
            <v/>
          </cell>
          <cell r="M597" t="str">
            <v/>
          </cell>
          <cell r="N597">
            <v>77.91679011851862</v>
          </cell>
        </row>
        <row r="598">
          <cell r="B598" t="str">
            <v>7.2064</v>
          </cell>
          <cell r="K598">
            <v>45</v>
          </cell>
          <cell r="L598" t="str">
            <v/>
          </cell>
          <cell r="M598" t="str">
            <v/>
          </cell>
          <cell r="N598">
            <v>78.142805588722723</v>
          </cell>
        </row>
        <row r="599">
          <cell r="B599" t="str">
            <v>8.2064</v>
          </cell>
          <cell r="K599">
            <v>45</v>
          </cell>
          <cell r="L599" t="str">
            <v/>
          </cell>
          <cell r="M599" t="str">
            <v/>
          </cell>
          <cell r="N599">
            <v>78.368821058926827</v>
          </cell>
        </row>
        <row r="600">
          <cell r="B600" t="str">
            <v>9.2064</v>
          </cell>
          <cell r="K600">
            <v>45</v>
          </cell>
          <cell r="L600" t="str">
            <v/>
          </cell>
          <cell r="M600" t="str">
            <v/>
          </cell>
          <cell r="N600">
            <v>78.59483652913093</v>
          </cell>
        </row>
        <row r="601">
          <cell r="B601" t="str">
            <v>10.2064</v>
          </cell>
          <cell r="K601">
            <v>45</v>
          </cell>
          <cell r="L601" t="str">
            <v/>
          </cell>
          <cell r="M601" t="str">
            <v/>
          </cell>
          <cell r="N601">
            <v>78.820851999335034</v>
          </cell>
        </row>
        <row r="602">
          <cell r="B602" t="str">
            <v>11.2064</v>
          </cell>
          <cell r="K602">
            <v>45</v>
          </cell>
          <cell r="L602" t="str">
            <v/>
          </cell>
          <cell r="M602" t="str">
            <v/>
          </cell>
          <cell r="N602">
            <v>79.046867469539137</v>
          </cell>
        </row>
        <row r="603">
          <cell r="B603" t="str">
            <v>12.2064</v>
          </cell>
          <cell r="K603">
            <v>45</v>
          </cell>
          <cell r="L603" t="str">
            <v/>
          </cell>
          <cell r="M603" t="str">
            <v/>
          </cell>
          <cell r="N603">
            <v>79.272882939743241</v>
          </cell>
        </row>
        <row r="604">
          <cell r="B604" t="str">
            <v>1.2065</v>
          </cell>
          <cell r="K604">
            <v>45</v>
          </cell>
          <cell r="L604" t="str">
            <v/>
          </cell>
          <cell r="M604" t="str">
            <v/>
          </cell>
          <cell r="N604">
            <v>79.498898409947344</v>
          </cell>
        </row>
        <row r="605">
          <cell r="B605" t="str">
            <v>2.2065</v>
          </cell>
          <cell r="K605">
            <v>45</v>
          </cell>
          <cell r="L605" t="str">
            <v/>
          </cell>
          <cell r="M605" t="str">
            <v/>
          </cell>
          <cell r="N605">
            <v>79.724913880151448</v>
          </cell>
        </row>
        <row r="606">
          <cell r="B606" t="str">
            <v>3.2065</v>
          </cell>
          <cell r="K606">
            <v>45</v>
          </cell>
          <cell r="L606" t="str">
            <v/>
          </cell>
          <cell r="M606" t="str">
            <v/>
          </cell>
          <cell r="N606">
            <v>79.950929350355551</v>
          </cell>
        </row>
        <row r="607">
          <cell r="B607" t="str">
            <v>4.2065</v>
          </cell>
          <cell r="K607">
            <v>45</v>
          </cell>
          <cell r="L607" t="str">
            <v/>
          </cell>
          <cell r="M607" t="str">
            <v/>
          </cell>
          <cell r="N607">
            <v>80.176944820559655</v>
          </cell>
        </row>
        <row r="608">
          <cell r="B608" t="str">
            <v>5.2065</v>
          </cell>
          <cell r="K608">
            <v>45</v>
          </cell>
          <cell r="L608" t="str">
            <v/>
          </cell>
          <cell r="M608" t="str">
            <v/>
          </cell>
          <cell r="N608">
            <v>80.402960290763758</v>
          </cell>
        </row>
        <row r="609">
          <cell r="B609" t="str">
            <v>6.2065</v>
          </cell>
          <cell r="K609">
            <v>45</v>
          </cell>
          <cell r="L609" t="str">
            <v/>
          </cell>
          <cell r="M609" t="str">
            <v/>
          </cell>
          <cell r="N609">
            <v>80.628975760967862</v>
          </cell>
        </row>
        <row r="610">
          <cell r="B610" t="str">
            <v>7.2065</v>
          </cell>
          <cell r="K610">
            <v>45</v>
          </cell>
          <cell r="L610" t="str">
            <v/>
          </cell>
          <cell r="M610" t="str">
            <v/>
          </cell>
          <cell r="N610">
            <v>80.854991231171965</v>
          </cell>
        </row>
        <row r="611">
          <cell r="B611" t="str">
            <v>8.2065</v>
          </cell>
          <cell r="K611">
            <v>45</v>
          </cell>
          <cell r="L611" t="str">
            <v/>
          </cell>
          <cell r="M611" t="str">
            <v/>
          </cell>
          <cell r="N611">
            <v>81.081006701376069</v>
          </cell>
        </row>
        <row r="612">
          <cell r="B612" t="str">
            <v>9.2065</v>
          </cell>
          <cell r="K612">
            <v>45</v>
          </cell>
          <cell r="L612" t="str">
            <v/>
          </cell>
          <cell r="M612" t="str">
            <v/>
          </cell>
          <cell r="N612">
            <v>81.307022171580172</v>
          </cell>
        </row>
        <row r="613">
          <cell r="B613" t="str">
            <v>10.2065</v>
          </cell>
          <cell r="K613">
            <v>45</v>
          </cell>
          <cell r="L613" t="str">
            <v/>
          </cell>
          <cell r="M613" t="str">
            <v/>
          </cell>
          <cell r="N613">
            <v>81.533037641784276</v>
          </cell>
        </row>
        <row r="614">
          <cell r="B614" t="str">
            <v>11.2065</v>
          </cell>
          <cell r="K614">
            <v>45</v>
          </cell>
          <cell r="L614" t="str">
            <v/>
          </cell>
          <cell r="M614" t="str">
            <v/>
          </cell>
          <cell r="N614">
            <v>81.759053111988379</v>
          </cell>
        </row>
        <row r="615">
          <cell r="B615" t="str">
            <v>12.2065</v>
          </cell>
          <cell r="K615">
            <v>45</v>
          </cell>
          <cell r="L615" t="str">
            <v/>
          </cell>
          <cell r="M615" t="str">
            <v/>
          </cell>
          <cell r="N615">
            <v>81.985068582192483</v>
          </cell>
        </row>
        <row r="616">
          <cell r="B616" t="str">
            <v>1.2066</v>
          </cell>
          <cell r="K616">
            <v>45</v>
          </cell>
          <cell r="L616" t="str">
            <v/>
          </cell>
          <cell r="M616" t="str">
            <v/>
          </cell>
          <cell r="N616">
            <v>82.211084052396586</v>
          </cell>
        </row>
        <row r="617">
          <cell r="B617" t="str">
            <v>2.2066</v>
          </cell>
          <cell r="K617">
            <v>45</v>
          </cell>
          <cell r="L617" t="str">
            <v/>
          </cell>
          <cell r="M617" t="str">
            <v/>
          </cell>
          <cell r="N617">
            <v>82.43709952260069</v>
          </cell>
        </row>
        <row r="618">
          <cell r="B618" t="str">
            <v>3.2066</v>
          </cell>
          <cell r="K618">
            <v>45</v>
          </cell>
          <cell r="L618" t="str">
            <v/>
          </cell>
          <cell r="M618" t="str">
            <v/>
          </cell>
          <cell r="N618">
            <v>82.663114992804793</v>
          </cell>
        </row>
        <row r="619">
          <cell r="B619" t="str">
            <v>4.2066</v>
          </cell>
          <cell r="K619">
            <v>45</v>
          </cell>
          <cell r="L619" t="str">
            <v/>
          </cell>
          <cell r="M619" t="str">
            <v/>
          </cell>
          <cell r="N619">
            <v>82.889130463008897</v>
          </cell>
        </row>
        <row r="620">
          <cell r="B620" t="str">
            <v>5.2066</v>
          </cell>
          <cell r="K620">
            <v>46</v>
          </cell>
          <cell r="L620">
            <v>620</v>
          </cell>
          <cell r="M620">
            <v>83.115145933213171</v>
          </cell>
          <cell r="N620">
            <v>83.115145933213171</v>
          </cell>
        </row>
      </sheetData>
      <sheetData sheetId="15" refreshError="1">
        <row r="1">
          <cell r="F1" t="str">
            <v>DE</v>
          </cell>
          <cell r="J1" t="str">
            <v>IT</v>
          </cell>
          <cell r="N1" t="str">
            <v>GR</v>
          </cell>
          <cell r="R1" t="str">
            <v>FR</v>
          </cell>
          <cell r="V1" t="str">
            <v>ES</v>
          </cell>
          <cell r="Z1" t="str">
            <v>NL</v>
          </cell>
          <cell r="AD1" t="str">
            <v>PT</v>
          </cell>
          <cell r="AH1" t="str">
            <v>AT</v>
          </cell>
          <cell r="AL1" t="str">
            <v>IE</v>
          </cell>
          <cell r="AP1" t="str">
            <v>BE</v>
          </cell>
        </row>
        <row r="2">
          <cell r="F2">
            <v>5</v>
          </cell>
          <cell r="J2">
            <v>9</v>
          </cell>
          <cell r="N2">
            <v>13</v>
          </cell>
          <cell r="R2">
            <v>17</v>
          </cell>
          <cell r="V2">
            <v>21</v>
          </cell>
          <cell r="Z2">
            <v>25</v>
          </cell>
          <cell r="AD2">
            <v>29</v>
          </cell>
          <cell r="AH2">
            <v>33</v>
          </cell>
          <cell r="AL2">
            <v>37</v>
          </cell>
          <cell r="AP2">
            <v>41</v>
          </cell>
        </row>
        <row r="3">
          <cell r="B3" t="str">
            <v>12.2014</v>
          </cell>
          <cell r="C3">
            <v>0</v>
          </cell>
          <cell r="D3" t="str">
            <v/>
          </cell>
          <cell r="E3" t="str">
            <v/>
          </cell>
          <cell r="G3">
            <v>0</v>
          </cell>
          <cell r="H3" t="str">
            <v/>
          </cell>
          <cell r="I3" t="str">
            <v/>
          </cell>
          <cell r="K3">
            <v>0</v>
          </cell>
          <cell r="L3" t="str">
            <v/>
          </cell>
          <cell r="M3" t="str">
            <v/>
          </cell>
          <cell r="O3">
            <v>0</v>
          </cell>
          <cell r="P3" t="str">
            <v/>
          </cell>
          <cell r="Q3" t="str">
            <v/>
          </cell>
          <cell r="S3">
            <v>0</v>
          </cell>
          <cell r="T3" t="str">
            <v/>
          </cell>
          <cell r="U3" t="str">
            <v/>
          </cell>
          <cell r="W3">
            <v>0</v>
          </cell>
          <cell r="X3" t="str">
            <v/>
          </cell>
          <cell r="Y3" t="str">
            <v/>
          </cell>
          <cell r="AA3">
            <v>0</v>
          </cell>
          <cell r="AB3" t="str">
            <v/>
          </cell>
          <cell r="AC3" t="str">
            <v/>
          </cell>
          <cell r="AE3">
            <v>0</v>
          </cell>
          <cell r="AF3" t="str">
            <v/>
          </cell>
          <cell r="AG3" t="str">
            <v/>
          </cell>
          <cell r="AI3">
            <v>0</v>
          </cell>
          <cell r="AJ3" t="str">
            <v/>
          </cell>
          <cell r="AK3" t="str">
            <v/>
          </cell>
          <cell r="AM3">
            <v>0</v>
          </cell>
          <cell r="AN3" t="str">
            <v/>
          </cell>
          <cell r="AO3" t="str">
            <v/>
          </cell>
        </row>
        <row r="4">
          <cell r="B4" t="str">
            <v>1.2015</v>
          </cell>
          <cell r="C4">
            <v>0</v>
          </cell>
          <cell r="D4" t="str">
            <v/>
          </cell>
          <cell r="E4" t="str">
            <v/>
          </cell>
          <cell r="G4">
            <v>0</v>
          </cell>
          <cell r="H4" t="str">
            <v/>
          </cell>
          <cell r="I4" t="str">
            <v/>
          </cell>
          <cell r="K4">
            <v>0</v>
          </cell>
          <cell r="L4" t="str">
            <v/>
          </cell>
          <cell r="M4" t="str">
            <v/>
          </cell>
          <cell r="O4">
            <v>0</v>
          </cell>
          <cell r="P4" t="str">
            <v/>
          </cell>
          <cell r="Q4" t="str">
            <v/>
          </cell>
          <cell r="S4">
            <v>0</v>
          </cell>
          <cell r="T4" t="str">
            <v/>
          </cell>
          <cell r="U4" t="str">
            <v/>
          </cell>
          <cell r="W4">
            <v>0</v>
          </cell>
          <cell r="X4" t="str">
            <v/>
          </cell>
          <cell r="Y4" t="str">
            <v/>
          </cell>
          <cell r="AA4">
            <v>0</v>
          </cell>
          <cell r="AB4" t="str">
            <v/>
          </cell>
          <cell r="AC4" t="str">
            <v/>
          </cell>
          <cell r="AE4">
            <v>0</v>
          </cell>
          <cell r="AF4" t="str">
            <v/>
          </cell>
          <cell r="AG4" t="str">
            <v/>
          </cell>
          <cell r="AI4">
            <v>0</v>
          </cell>
          <cell r="AJ4" t="str">
            <v/>
          </cell>
          <cell r="AK4" t="str">
            <v/>
          </cell>
          <cell r="AM4">
            <v>0</v>
          </cell>
          <cell r="AN4" t="str">
            <v/>
          </cell>
          <cell r="AO4" t="str">
            <v/>
          </cell>
        </row>
        <row r="5">
          <cell r="B5" t="str">
            <v>2.2015</v>
          </cell>
          <cell r="C5">
            <v>0</v>
          </cell>
          <cell r="D5" t="str">
            <v/>
          </cell>
          <cell r="E5" t="str">
            <v/>
          </cell>
          <cell r="G5">
            <v>0</v>
          </cell>
          <cell r="H5" t="str">
            <v/>
          </cell>
          <cell r="I5" t="str">
            <v/>
          </cell>
          <cell r="K5">
            <v>0</v>
          </cell>
          <cell r="L5" t="str">
            <v/>
          </cell>
          <cell r="M5" t="str">
            <v/>
          </cell>
          <cell r="O5">
            <v>0</v>
          </cell>
          <cell r="P5" t="str">
            <v/>
          </cell>
          <cell r="Q5" t="str">
            <v/>
          </cell>
          <cell r="S5">
            <v>0</v>
          </cell>
          <cell r="T5" t="str">
            <v/>
          </cell>
          <cell r="U5" t="str">
            <v/>
          </cell>
          <cell r="W5">
            <v>0</v>
          </cell>
          <cell r="X5" t="str">
            <v/>
          </cell>
          <cell r="Y5" t="str">
            <v/>
          </cell>
          <cell r="AA5">
            <v>0</v>
          </cell>
          <cell r="AB5" t="str">
            <v/>
          </cell>
          <cell r="AC5" t="str">
            <v/>
          </cell>
          <cell r="AE5">
            <v>0</v>
          </cell>
          <cell r="AF5" t="str">
            <v/>
          </cell>
          <cell r="AG5" t="str">
            <v/>
          </cell>
          <cell r="AI5">
            <v>0</v>
          </cell>
          <cell r="AJ5" t="str">
            <v/>
          </cell>
          <cell r="AK5" t="str">
            <v/>
          </cell>
          <cell r="AM5">
            <v>0</v>
          </cell>
          <cell r="AN5" t="str">
            <v/>
          </cell>
          <cell r="AO5" t="str">
            <v/>
          </cell>
        </row>
        <row r="6">
          <cell r="B6" t="str">
            <v>3.2015</v>
          </cell>
          <cell r="C6">
            <v>0</v>
          </cell>
          <cell r="D6" t="str">
            <v/>
          </cell>
          <cell r="E6" t="str">
            <v/>
          </cell>
          <cell r="F6" t="e">
            <v>#VALUE!</v>
          </cell>
          <cell r="G6">
            <v>0</v>
          </cell>
          <cell r="H6" t="str">
            <v/>
          </cell>
          <cell r="I6" t="str">
            <v/>
          </cell>
          <cell r="K6">
            <v>0</v>
          </cell>
          <cell r="L6" t="str">
            <v/>
          </cell>
          <cell r="M6" t="str">
            <v/>
          </cell>
          <cell r="O6">
            <v>0</v>
          </cell>
          <cell r="P6" t="str">
            <v/>
          </cell>
          <cell r="Q6" t="str">
            <v/>
          </cell>
          <cell r="S6">
            <v>0</v>
          </cell>
          <cell r="T6" t="str">
            <v/>
          </cell>
          <cell r="U6" t="str">
            <v/>
          </cell>
          <cell r="W6">
            <v>0</v>
          </cell>
          <cell r="X6" t="str">
            <v/>
          </cell>
          <cell r="Y6" t="str">
            <v/>
          </cell>
          <cell r="AA6">
            <v>0</v>
          </cell>
          <cell r="AB6" t="str">
            <v/>
          </cell>
          <cell r="AC6" t="str">
            <v/>
          </cell>
          <cell r="AE6">
            <v>0</v>
          </cell>
          <cell r="AF6" t="str">
            <v/>
          </cell>
          <cell r="AG6" t="str">
            <v/>
          </cell>
          <cell r="AI6">
            <v>0</v>
          </cell>
          <cell r="AJ6" t="str">
            <v/>
          </cell>
          <cell r="AK6" t="str">
            <v/>
          </cell>
          <cell r="AM6">
            <v>0</v>
          </cell>
          <cell r="AN6" t="str">
            <v/>
          </cell>
          <cell r="AO6" t="str">
            <v/>
          </cell>
          <cell r="AP6" t="e">
            <v>#VALUE!</v>
          </cell>
        </row>
        <row r="7">
          <cell r="B7" t="str">
            <v>4.2015</v>
          </cell>
          <cell r="C7">
            <v>0</v>
          </cell>
          <cell r="D7" t="str">
            <v/>
          </cell>
          <cell r="E7" t="str">
            <v/>
          </cell>
          <cell r="F7" t="e">
            <v>#VALUE!</v>
          </cell>
          <cell r="G7">
            <v>0</v>
          </cell>
          <cell r="H7" t="str">
            <v/>
          </cell>
          <cell r="I7" t="str">
            <v/>
          </cell>
          <cell r="J7" t="e">
            <v>#VALUE!</v>
          </cell>
          <cell r="K7">
            <v>0</v>
          </cell>
          <cell r="L7" t="str">
            <v/>
          </cell>
          <cell r="M7" t="str">
            <v/>
          </cell>
          <cell r="O7">
            <v>0</v>
          </cell>
          <cell r="P7" t="str">
            <v/>
          </cell>
          <cell r="Q7" t="str">
            <v/>
          </cell>
          <cell r="R7" t="e">
            <v>#VALUE!</v>
          </cell>
          <cell r="S7">
            <v>0</v>
          </cell>
          <cell r="T7" t="str">
            <v/>
          </cell>
          <cell r="U7" t="str">
            <v/>
          </cell>
          <cell r="V7" t="e">
            <v>#VALUE!</v>
          </cell>
          <cell r="W7">
            <v>0</v>
          </cell>
          <cell r="X7" t="str">
            <v/>
          </cell>
          <cell r="Y7" t="str">
            <v/>
          </cell>
          <cell r="Z7" t="e">
            <v>#VALUE!</v>
          </cell>
          <cell r="AA7">
            <v>0</v>
          </cell>
          <cell r="AB7" t="str">
            <v/>
          </cell>
          <cell r="AC7" t="str">
            <v/>
          </cell>
          <cell r="AE7">
            <v>0</v>
          </cell>
          <cell r="AF7" t="str">
            <v/>
          </cell>
          <cell r="AG7" t="str">
            <v/>
          </cell>
          <cell r="AI7">
            <v>0</v>
          </cell>
          <cell r="AJ7" t="str">
            <v/>
          </cell>
          <cell r="AK7" t="str">
            <v/>
          </cell>
          <cell r="AM7">
            <v>0</v>
          </cell>
          <cell r="AN7" t="str">
            <v/>
          </cell>
          <cell r="AO7" t="str">
            <v/>
          </cell>
          <cell r="AP7" t="e">
            <v>#VALUE!</v>
          </cell>
        </row>
        <row r="8">
          <cell r="B8" t="str">
            <v>5.2015</v>
          </cell>
          <cell r="C8">
            <v>0</v>
          </cell>
          <cell r="D8" t="str">
            <v/>
          </cell>
          <cell r="E8" t="str">
            <v/>
          </cell>
          <cell r="F8" t="e">
            <v>#VALUE!</v>
          </cell>
          <cell r="G8">
            <v>0</v>
          </cell>
          <cell r="H8" t="str">
            <v/>
          </cell>
          <cell r="I8" t="str">
            <v/>
          </cell>
          <cell r="J8" t="e">
            <v>#VALUE!</v>
          </cell>
          <cell r="K8">
            <v>0</v>
          </cell>
          <cell r="L8" t="str">
            <v/>
          </cell>
          <cell r="M8" t="str">
            <v/>
          </cell>
          <cell r="O8">
            <v>0</v>
          </cell>
          <cell r="P8" t="str">
            <v/>
          </cell>
          <cell r="Q8" t="str">
            <v/>
          </cell>
          <cell r="R8" t="e">
            <v>#VALUE!</v>
          </cell>
          <cell r="S8">
            <v>0</v>
          </cell>
          <cell r="T8" t="str">
            <v/>
          </cell>
          <cell r="U8" t="str">
            <v/>
          </cell>
          <cell r="V8" t="e">
            <v>#VALUE!</v>
          </cell>
          <cell r="W8">
            <v>0</v>
          </cell>
          <cell r="X8" t="str">
            <v/>
          </cell>
          <cell r="Y8" t="str">
            <v/>
          </cell>
          <cell r="Z8" t="e">
            <v>#VALUE!</v>
          </cell>
          <cell r="AA8">
            <v>0</v>
          </cell>
          <cell r="AB8" t="str">
            <v/>
          </cell>
          <cell r="AC8" t="str">
            <v/>
          </cell>
          <cell r="AE8">
            <v>0</v>
          </cell>
          <cell r="AF8" t="str">
            <v/>
          </cell>
          <cell r="AG8" t="str">
            <v/>
          </cell>
          <cell r="AI8">
            <v>0</v>
          </cell>
          <cell r="AJ8" t="str">
            <v/>
          </cell>
          <cell r="AK8" t="str">
            <v/>
          </cell>
          <cell r="AM8">
            <v>0</v>
          </cell>
          <cell r="AN8" t="str">
            <v/>
          </cell>
          <cell r="AO8" t="str">
            <v/>
          </cell>
          <cell r="AP8" t="e">
            <v>#VALUE!</v>
          </cell>
        </row>
        <row r="9">
          <cell r="B9" t="str">
            <v>6.2015</v>
          </cell>
          <cell r="C9">
            <v>0</v>
          </cell>
          <cell r="D9" t="str">
            <v/>
          </cell>
          <cell r="E9" t="str">
            <v/>
          </cell>
          <cell r="F9" t="e">
            <v>#VALUE!</v>
          </cell>
          <cell r="G9">
            <v>0</v>
          </cell>
          <cell r="H9" t="str">
            <v/>
          </cell>
          <cell r="I9" t="str">
            <v/>
          </cell>
          <cell r="J9" t="e">
            <v>#VALUE!</v>
          </cell>
          <cell r="K9">
            <v>0</v>
          </cell>
          <cell r="L9" t="str">
            <v/>
          </cell>
          <cell r="M9" t="str">
            <v/>
          </cell>
          <cell r="O9">
            <v>0</v>
          </cell>
          <cell r="P9" t="str">
            <v/>
          </cell>
          <cell r="Q9" t="str">
            <v/>
          </cell>
          <cell r="R9" t="e">
            <v>#VALUE!</v>
          </cell>
          <cell r="S9">
            <v>0</v>
          </cell>
          <cell r="T9" t="str">
            <v/>
          </cell>
          <cell r="U9" t="str">
            <v/>
          </cell>
          <cell r="V9" t="e">
            <v>#VALUE!</v>
          </cell>
          <cell r="W9">
            <v>0</v>
          </cell>
          <cell r="X9" t="str">
            <v/>
          </cell>
          <cell r="Y9" t="str">
            <v/>
          </cell>
          <cell r="Z9" t="e">
            <v>#VALUE!</v>
          </cell>
          <cell r="AA9">
            <v>0</v>
          </cell>
          <cell r="AB9" t="str">
            <v/>
          </cell>
          <cell r="AC9" t="str">
            <v/>
          </cell>
          <cell r="AE9">
            <v>0</v>
          </cell>
          <cell r="AF9" t="str">
            <v/>
          </cell>
          <cell r="AG9" t="str">
            <v/>
          </cell>
          <cell r="AI9">
            <v>0</v>
          </cell>
          <cell r="AJ9" t="str">
            <v/>
          </cell>
          <cell r="AK9" t="str">
            <v/>
          </cell>
          <cell r="AM9">
            <v>0</v>
          </cell>
          <cell r="AN9" t="str">
            <v/>
          </cell>
          <cell r="AO9" t="str">
            <v/>
          </cell>
          <cell r="AP9" t="e">
            <v>#VALUE!</v>
          </cell>
        </row>
        <row r="10">
          <cell r="B10" t="str">
            <v>7.2015</v>
          </cell>
          <cell r="C10">
            <v>0</v>
          </cell>
          <cell r="D10" t="str">
            <v/>
          </cell>
          <cell r="E10" t="str">
            <v/>
          </cell>
          <cell r="F10" t="e">
            <v>#VALUE!</v>
          </cell>
          <cell r="G10">
            <v>0</v>
          </cell>
          <cell r="H10" t="str">
            <v/>
          </cell>
          <cell r="I10" t="str">
            <v/>
          </cell>
          <cell r="J10" t="e">
            <v>#VALUE!</v>
          </cell>
          <cell r="K10">
            <v>0</v>
          </cell>
          <cell r="L10" t="str">
            <v/>
          </cell>
          <cell r="M10" t="str">
            <v/>
          </cell>
          <cell r="O10">
            <v>0</v>
          </cell>
          <cell r="P10" t="str">
            <v/>
          </cell>
          <cell r="Q10" t="str">
            <v/>
          </cell>
          <cell r="R10" t="e">
            <v>#VALUE!</v>
          </cell>
          <cell r="S10">
            <v>0</v>
          </cell>
          <cell r="T10" t="str">
            <v/>
          </cell>
          <cell r="U10" t="str">
            <v/>
          </cell>
          <cell r="V10" t="e">
            <v>#VALUE!</v>
          </cell>
          <cell r="W10">
            <v>0</v>
          </cell>
          <cell r="X10" t="str">
            <v/>
          </cell>
          <cell r="Y10" t="str">
            <v/>
          </cell>
          <cell r="Z10" t="e">
            <v>#VALUE!</v>
          </cell>
          <cell r="AA10">
            <v>0</v>
          </cell>
          <cell r="AB10" t="str">
            <v/>
          </cell>
          <cell r="AC10" t="str">
            <v/>
          </cell>
          <cell r="AE10">
            <v>0</v>
          </cell>
          <cell r="AF10" t="str">
            <v/>
          </cell>
          <cell r="AG10" t="str">
            <v/>
          </cell>
          <cell r="AH10" t="e">
            <v>#VALUE!</v>
          </cell>
          <cell r="AI10">
            <v>0</v>
          </cell>
          <cell r="AJ10" t="str">
            <v/>
          </cell>
          <cell r="AK10" t="str">
            <v/>
          </cell>
          <cell r="AM10">
            <v>0</v>
          </cell>
          <cell r="AN10" t="str">
            <v/>
          </cell>
          <cell r="AO10" t="str">
            <v/>
          </cell>
          <cell r="AP10" t="e">
            <v>#VALUE!</v>
          </cell>
        </row>
        <row r="11">
          <cell r="B11" t="str">
            <v>8.2015</v>
          </cell>
          <cell r="C11">
            <v>0</v>
          </cell>
          <cell r="D11" t="str">
            <v/>
          </cell>
          <cell r="E11" t="str">
            <v/>
          </cell>
          <cell r="F11" t="e">
            <v>#VALUE!</v>
          </cell>
          <cell r="G11">
            <v>0</v>
          </cell>
          <cell r="H11" t="str">
            <v/>
          </cell>
          <cell r="I11" t="str">
            <v/>
          </cell>
          <cell r="J11" t="e">
            <v>#VALUE!</v>
          </cell>
          <cell r="K11">
            <v>0</v>
          </cell>
          <cell r="L11" t="str">
            <v/>
          </cell>
          <cell r="M11" t="str">
            <v/>
          </cell>
          <cell r="O11">
            <v>0</v>
          </cell>
          <cell r="P11" t="str">
            <v/>
          </cell>
          <cell r="Q11" t="str">
            <v/>
          </cell>
          <cell r="R11" t="e">
            <v>#VALUE!</v>
          </cell>
          <cell r="S11">
            <v>0</v>
          </cell>
          <cell r="T11" t="str">
            <v/>
          </cell>
          <cell r="U11" t="str">
            <v/>
          </cell>
          <cell r="V11" t="e">
            <v>#VALUE!</v>
          </cell>
          <cell r="W11">
            <v>0</v>
          </cell>
          <cell r="X11" t="str">
            <v/>
          </cell>
          <cell r="Y11" t="str">
            <v/>
          </cell>
          <cell r="Z11" t="e">
            <v>#VALUE!</v>
          </cell>
          <cell r="AA11">
            <v>0</v>
          </cell>
          <cell r="AB11" t="str">
            <v/>
          </cell>
          <cell r="AC11" t="str">
            <v/>
          </cell>
          <cell r="AE11">
            <v>0</v>
          </cell>
          <cell r="AF11" t="str">
            <v/>
          </cell>
          <cell r="AG11" t="str">
            <v/>
          </cell>
          <cell r="AH11" t="e">
            <v>#VALUE!</v>
          </cell>
          <cell r="AI11">
            <v>0</v>
          </cell>
          <cell r="AJ11" t="str">
            <v/>
          </cell>
          <cell r="AK11" t="str">
            <v/>
          </cell>
          <cell r="AM11">
            <v>0</v>
          </cell>
          <cell r="AN11" t="str">
            <v/>
          </cell>
          <cell r="AO11" t="str">
            <v/>
          </cell>
          <cell r="AP11" t="e">
            <v>#VALUE!</v>
          </cell>
        </row>
        <row r="12">
          <cell r="B12" t="str">
            <v>9.2015</v>
          </cell>
          <cell r="C12">
            <v>0</v>
          </cell>
          <cell r="D12" t="str">
            <v/>
          </cell>
          <cell r="E12" t="str">
            <v/>
          </cell>
          <cell r="F12" t="e">
            <v>#VALUE!</v>
          </cell>
          <cell r="G12">
            <v>0</v>
          </cell>
          <cell r="H12" t="str">
            <v/>
          </cell>
          <cell r="I12" t="str">
            <v/>
          </cell>
          <cell r="J12" t="e">
            <v>#VALUE!</v>
          </cell>
          <cell r="K12">
            <v>0</v>
          </cell>
          <cell r="L12" t="str">
            <v/>
          </cell>
          <cell r="M12" t="str">
            <v/>
          </cell>
          <cell r="O12">
            <v>0</v>
          </cell>
          <cell r="P12" t="str">
            <v/>
          </cell>
          <cell r="Q12" t="str">
            <v/>
          </cell>
          <cell r="R12" t="e">
            <v>#VALUE!</v>
          </cell>
          <cell r="S12">
            <v>0</v>
          </cell>
          <cell r="T12" t="str">
            <v/>
          </cell>
          <cell r="U12" t="str">
            <v/>
          </cell>
          <cell r="V12" t="e">
            <v>#VALUE!</v>
          </cell>
          <cell r="W12">
            <v>0</v>
          </cell>
          <cell r="X12" t="str">
            <v/>
          </cell>
          <cell r="Y12" t="str">
            <v/>
          </cell>
          <cell r="Z12" t="e">
            <v>#VALUE!</v>
          </cell>
          <cell r="AA12">
            <v>0</v>
          </cell>
          <cell r="AB12" t="str">
            <v/>
          </cell>
          <cell r="AC12" t="str">
            <v/>
          </cell>
          <cell r="AE12">
            <v>0</v>
          </cell>
          <cell r="AF12" t="str">
            <v/>
          </cell>
          <cell r="AG12" t="str">
            <v/>
          </cell>
          <cell r="AH12" t="e">
            <v>#VALUE!</v>
          </cell>
          <cell r="AI12">
            <v>0</v>
          </cell>
          <cell r="AJ12" t="str">
            <v/>
          </cell>
          <cell r="AK12" t="str">
            <v/>
          </cell>
          <cell r="AM12">
            <v>0</v>
          </cell>
          <cell r="AN12" t="str">
            <v/>
          </cell>
          <cell r="AO12" t="str">
            <v/>
          </cell>
          <cell r="AP12" t="e">
            <v>#VALUE!</v>
          </cell>
        </row>
        <row r="13">
          <cell r="B13" t="str">
            <v>10.2015</v>
          </cell>
          <cell r="C13">
            <v>0</v>
          </cell>
          <cell r="D13" t="str">
            <v/>
          </cell>
          <cell r="E13" t="str">
            <v/>
          </cell>
          <cell r="F13" t="e">
            <v>#VALUE!</v>
          </cell>
          <cell r="G13">
            <v>0</v>
          </cell>
          <cell r="H13" t="str">
            <v/>
          </cell>
          <cell r="I13" t="str">
            <v/>
          </cell>
          <cell r="J13" t="e">
            <v>#VALUE!</v>
          </cell>
          <cell r="K13">
            <v>0</v>
          </cell>
          <cell r="L13" t="str">
            <v/>
          </cell>
          <cell r="M13" t="str">
            <v/>
          </cell>
          <cell r="O13">
            <v>0</v>
          </cell>
          <cell r="P13" t="str">
            <v/>
          </cell>
          <cell r="Q13" t="str">
            <v/>
          </cell>
          <cell r="R13" t="e">
            <v>#VALUE!</v>
          </cell>
          <cell r="S13">
            <v>0</v>
          </cell>
          <cell r="T13" t="str">
            <v/>
          </cell>
          <cell r="U13" t="str">
            <v/>
          </cell>
          <cell r="V13" t="e">
            <v>#VALUE!</v>
          </cell>
          <cell r="W13">
            <v>0</v>
          </cell>
          <cell r="X13" t="str">
            <v/>
          </cell>
          <cell r="Y13" t="str">
            <v/>
          </cell>
          <cell r="Z13" t="e">
            <v>#VALUE!</v>
          </cell>
          <cell r="AA13">
            <v>0</v>
          </cell>
          <cell r="AB13" t="str">
            <v/>
          </cell>
          <cell r="AC13" t="str">
            <v/>
          </cell>
          <cell r="AD13" t="e">
            <v>#VALUE!</v>
          </cell>
          <cell r="AE13">
            <v>0</v>
          </cell>
          <cell r="AF13" t="str">
            <v/>
          </cell>
          <cell r="AG13" t="str">
            <v/>
          </cell>
          <cell r="AH13" t="e">
            <v>#VALUE!</v>
          </cell>
          <cell r="AI13">
            <v>0</v>
          </cell>
          <cell r="AJ13" t="str">
            <v/>
          </cell>
          <cell r="AK13" t="str">
            <v/>
          </cell>
          <cell r="AM13">
            <v>0</v>
          </cell>
          <cell r="AN13" t="str">
            <v/>
          </cell>
          <cell r="AO13" t="str">
            <v/>
          </cell>
          <cell r="AP13" t="e">
            <v>#VALUE!</v>
          </cell>
        </row>
        <row r="14">
          <cell r="B14" t="str">
            <v>11.2015</v>
          </cell>
          <cell r="C14">
            <v>0</v>
          </cell>
          <cell r="D14" t="str">
            <v/>
          </cell>
          <cell r="E14" t="str">
            <v/>
          </cell>
          <cell r="F14" t="e">
            <v>#VALUE!</v>
          </cell>
          <cell r="G14">
            <v>0</v>
          </cell>
          <cell r="H14" t="str">
            <v/>
          </cell>
          <cell r="I14" t="str">
            <v/>
          </cell>
          <cell r="J14" t="e">
            <v>#VALUE!</v>
          </cell>
          <cell r="K14">
            <v>0</v>
          </cell>
          <cell r="L14" t="str">
            <v/>
          </cell>
          <cell r="M14" t="str">
            <v/>
          </cell>
          <cell r="O14">
            <v>0</v>
          </cell>
          <cell r="P14" t="str">
            <v/>
          </cell>
          <cell r="Q14" t="str">
            <v/>
          </cell>
          <cell r="R14" t="e">
            <v>#VALUE!</v>
          </cell>
          <cell r="S14">
            <v>0</v>
          </cell>
          <cell r="T14" t="str">
            <v/>
          </cell>
          <cell r="U14" t="str">
            <v/>
          </cell>
          <cell r="V14" t="e">
            <v>#VALUE!</v>
          </cell>
          <cell r="W14">
            <v>0</v>
          </cell>
          <cell r="X14" t="str">
            <v/>
          </cell>
          <cell r="Y14" t="str">
            <v/>
          </cell>
          <cell r="Z14" t="e">
            <v>#VALUE!</v>
          </cell>
          <cell r="AA14">
            <v>0</v>
          </cell>
          <cell r="AB14" t="str">
            <v/>
          </cell>
          <cell r="AC14" t="str">
            <v/>
          </cell>
          <cell r="AD14" t="e">
            <v>#VALUE!</v>
          </cell>
          <cell r="AE14">
            <v>0</v>
          </cell>
          <cell r="AF14" t="str">
            <v/>
          </cell>
          <cell r="AG14" t="str">
            <v/>
          </cell>
          <cell r="AH14" t="e">
            <v>#VALUE!</v>
          </cell>
          <cell r="AI14">
            <v>0</v>
          </cell>
          <cell r="AJ14" t="str">
            <v/>
          </cell>
          <cell r="AK14" t="str">
            <v/>
          </cell>
          <cell r="AM14">
            <v>0</v>
          </cell>
          <cell r="AN14" t="str">
            <v/>
          </cell>
          <cell r="AO14" t="str">
            <v/>
          </cell>
          <cell r="AP14" t="e">
            <v>#VALUE!</v>
          </cell>
        </row>
        <row r="15">
          <cell r="B15" t="str">
            <v>12.2015</v>
          </cell>
          <cell r="C15">
            <v>0</v>
          </cell>
          <cell r="D15" t="str">
            <v/>
          </cell>
          <cell r="E15" t="str">
            <v/>
          </cell>
          <cell r="F15" t="e">
            <v>#VALUE!</v>
          </cell>
          <cell r="G15">
            <v>0</v>
          </cell>
          <cell r="H15" t="str">
            <v/>
          </cell>
          <cell r="I15" t="str">
            <v/>
          </cell>
          <cell r="J15" t="e">
            <v>#VALUE!</v>
          </cell>
          <cell r="K15">
            <v>0</v>
          </cell>
          <cell r="L15" t="str">
            <v/>
          </cell>
          <cell r="M15" t="str">
            <v/>
          </cell>
          <cell r="O15">
            <v>0</v>
          </cell>
          <cell r="P15" t="str">
            <v/>
          </cell>
          <cell r="Q15" t="str">
            <v/>
          </cell>
          <cell r="R15" t="e">
            <v>#VALUE!</v>
          </cell>
          <cell r="S15">
            <v>0</v>
          </cell>
          <cell r="T15" t="str">
            <v/>
          </cell>
          <cell r="U15" t="str">
            <v/>
          </cell>
          <cell r="V15" t="e">
            <v>#VALUE!</v>
          </cell>
          <cell r="W15">
            <v>0</v>
          </cell>
          <cell r="X15" t="str">
            <v/>
          </cell>
          <cell r="Y15" t="str">
            <v/>
          </cell>
          <cell r="Z15" t="e">
            <v>#VALUE!</v>
          </cell>
          <cell r="AA15">
            <v>0</v>
          </cell>
          <cell r="AB15" t="str">
            <v/>
          </cell>
          <cell r="AC15" t="str">
            <v/>
          </cell>
          <cell r="AD15" t="e">
            <v>#VALUE!</v>
          </cell>
          <cell r="AE15">
            <v>0</v>
          </cell>
          <cell r="AF15" t="str">
            <v/>
          </cell>
          <cell r="AG15" t="str">
            <v/>
          </cell>
          <cell r="AH15" t="e">
            <v>#VALUE!</v>
          </cell>
          <cell r="AI15">
            <v>0</v>
          </cell>
          <cell r="AJ15" t="str">
            <v/>
          </cell>
          <cell r="AK15" t="str">
            <v/>
          </cell>
          <cell r="AM15">
            <v>0</v>
          </cell>
          <cell r="AN15" t="str">
            <v/>
          </cell>
          <cell r="AO15" t="str">
            <v/>
          </cell>
          <cell r="AP15" t="e">
            <v>#VALUE!</v>
          </cell>
        </row>
        <row r="16">
          <cell r="B16" t="str">
            <v>1.2016</v>
          </cell>
          <cell r="C16">
            <v>0</v>
          </cell>
          <cell r="D16" t="str">
            <v/>
          </cell>
          <cell r="E16" t="str">
            <v/>
          </cell>
          <cell r="F16" t="e">
            <v>#VALUE!</v>
          </cell>
          <cell r="G16">
            <v>0</v>
          </cell>
          <cell r="H16" t="str">
            <v/>
          </cell>
          <cell r="I16" t="str">
            <v/>
          </cell>
          <cell r="J16" t="e">
            <v>#VALUE!</v>
          </cell>
          <cell r="K16">
            <v>0</v>
          </cell>
          <cell r="L16" t="str">
            <v/>
          </cell>
          <cell r="M16" t="str">
            <v/>
          </cell>
          <cell r="O16">
            <v>0</v>
          </cell>
          <cell r="P16" t="str">
            <v/>
          </cell>
          <cell r="Q16" t="str">
            <v/>
          </cell>
          <cell r="R16" t="e">
            <v>#VALUE!</v>
          </cell>
          <cell r="S16">
            <v>0</v>
          </cell>
          <cell r="T16" t="str">
            <v/>
          </cell>
          <cell r="U16" t="str">
            <v/>
          </cell>
          <cell r="V16" t="e">
            <v>#VALUE!</v>
          </cell>
          <cell r="W16">
            <v>0</v>
          </cell>
          <cell r="X16" t="str">
            <v/>
          </cell>
          <cell r="Y16" t="str">
            <v/>
          </cell>
          <cell r="Z16" t="e">
            <v>#VALUE!</v>
          </cell>
          <cell r="AA16">
            <v>0</v>
          </cell>
          <cell r="AB16" t="str">
            <v/>
          </cell>
          <cell r="AC16" t="str">
            <v/>
          </cell>
          <cell r="AD16" t="e">
            <v>#VALUE!</v>
          </cell>
          <cell r="AE16">
            <v>0</v>
          </cell>
          <cell r="AF16" t="str">
            <v/>
          </cell>
          <cell r="AG16" t="str">
            <v/>
          </cell>
          <cell r="AH16" t="e">
            <v>#VALUE!</v>
          </cell>
          <cell r="AI16">
            <v>0</v>
          </cell>
          <cell r="AJ16" t="str">
            <v/>
          </cell>
          <cell r="AK16" t="str">
            <v/>
          </cell>
          <cell r="AM16">
            <v>0</v>
          </cell>
          <cell r="AN16" t="str">
            <v/>
          </cell>
          <cell r="AO16" t="str">
            <v/>
          </cell>
          <cell r="AP16" t="e">
            <v>#VALUE!</v>
          </cell>
        </row>
        <row r="17">
          <cell r="B17" t="str">
            <v>2.2016</v>
          </cell>
          <cell r="C17">
            <v>0</v>
          </cell>
          <cell r="D17" t="str">
            <v/>
          </cell>
          <cell r="E17" t="str">
            <v/>
          </cell>
          <cell r="F17" t="e">
            <v>#VALUE!</v>
          </cell>
          <cell r="G17">
            <v>0</v>
          </cell>
          <cell r="H17" t="str">
            <v/>
          </cell>
          <cell r="I17" t="str">
            <v/>
          </cell>
          <cell r="J17" t="e">
            <v>#VALUE!</v>
          </cell>
          <cell r="K17">
            <v>0</v>
          </cell>
          <cell r="L17" t="str">
            <v/>
          </cell>
          <cell r="M17" t="str">
            <v/>
          </cell>
          <cell r="O17">
            <v>0</v>
          </cell>
          <cell r="P17" t="str">
            <v/>
          </cell>
          <cell r="Q17" t="str">
            <v/>
          </cell>
          <cell r="R17" t="e">
            <v>#VALUE!</v>
          </cell>
          <cell r="S17">
            <v>0</v>
          </cell>
          <cell r="T17" t="str">
            <v/>
          </cell>
          <cell r="U17" t="str">
            <v/>
          </cell>
          <cell r="V17" t="e">
            <v>#VALUE!</v>
          </cell>
          <cell r="W17">
            <v>0</v>
          </cell>
          <cell r="X17" t="str">
            <v/>
          </cell>
          <cell r="Y17" t="str">
            <v/>
          </cell>
          <cell r="Z17" t="e">
            <v>#VALUE!</v>
          </cell>
          <cell r="AA17">
            <v>0</v>
          </cell>
          <cell r="AB17" t="str">
            <v/>
          </cell>
          <cell r="AC17" t="str">
            <v/>
          </cell>
          <cell r="AD17" t="e">
            <v>#VALUE!</v>
          </cell>
          <cell r="AE17">
            <v>0</v>
          </cell>
          <cell r="AF17" t="str">
            <v/>
          </cell>
          <cell r="AG17" t="str">
            <v/>
          </cell>
          <cell r="AH17" t="e">
            <v>#VALUE!</v>
          </cell>
          <cell r="AI17">
            <v>0</v>
          </cell>
          <cell r="AJ17" t="str">
            <v/>
          </cell>
          <cell r="AK17" t="str">
            <v/>
          </cell>
          <cell r="AM17">
            <v>0</v>
          </cell>
          <cell r="AN17" t="str">
            <v/>
          </cell>
          <cell r="AO17" t="str">
            <v/>
          </cell>
          <cell r="AP17" t="e">
            <v>#VALUE!</v>
          </cell>
        </row>
        <row r="18">
          <cell r="B18" t="str">
            <v>3.2016</v>
          </cell>
          <cell r="C18">
            <v>0</v>
          </cell>
          <cell r="D18" t="str">
            <v/>
          </cell>
          <cell r="E18" t="str">
            <v/>
          </cell>
          <cell r="F18" t="e">
            <v>#VALUE!</v>
          </cell>
          <cell r="G18">
            <v>0</v>
          </cell>
          <cell r="H18" t="str">
            <v/>
          </cell>
          <cell r="I18" t="str">
            <v/>
          </cell>
          <cell r="J18" t="e">
            <v>#VALUE!</v>
          </cell>
          <cell r="K18">
            <v>0</v>
          </cell>
          <cell r="L18" t="str">
            <v/>
          </cell>
          <cell r="M18" t="str">
            <v/>
          </cell>
          <cell r="O18">
            <v>0</v>
          </cell>
          <cell r="P18" t="str">
            <v/>
          </cell>
          <cell r="Q18" t="str">
            <v/>
          </cell>
          <cell r="R18" t="e">
            <v>#VALUE!</v>
          </cell>
          <cell r="S18">
            <v>0</v>
          </cell>
          <cell r="T18" t="str">
            <v/>
          </cell>
          <cell r="U18" t="str">
            <v/>
          </cell>
          <cell r="V18" t="e">
            <v>#VALUE!</v>
          </cell>
          <cell r="W18">
            <v>0</v>
          </cell>
          <cell r="X18" t="str">
            <v/>
          </cell>
          <cell r="Y18" t="str">
            <v/>
          </cell>
          <cell r="Z18" t="e">
            <v>#VALUE!</v>
          </cell>
          <cell r="AA18">
            <v>0</v>
          </cell>
          <cell r="AB18" t="str">
            <v/>
          </cell>
          <cell r="AC18" t="str">
            <v/>
          </cell>
          <cell r="AD18" t="e">
            <v>#VALUE!</v>
          </cell>
          <cell r="AE18">
            <v>0</v>
          </cell>
          <cell r="AF18" t="str">
            <v/>
          </cell>
          <cell r="AG18" t="str">
            <v/>
          </cell>
          <cell r="AH18" t="e">
            <v>#VALUE!</v>
          </cell>
          <cell r="AI18">
            <v>0</v>
          </cell>
          <cell r="AJ18" t="str">
            <v/>
          </cell>
          <cell r="AK18" t="str">
            <v/>
          </cell>
          <cell r="AM18">
            <v>0</v>
          </cell>
          <cell r="AN18" t="str">
            <v/>
          </cell>
          <cell r="AO18" t="str">
            <v/>
          </cell>
          <cell r="AP18" t="e">
            <v>#VALUE!</v>
          </cell>
        </row>
        <row r="19">
          <cell r="B19" t="str">
            <v>4.2016</v>
          </cell>
          <cell r="C19">
            <v>0</v>
          </cell>
          <cell r="D19" t="str">
            <v/>
          </cell>
          <cell r="E19" t="str">
            <v/>
          </cell>
          <cell r="F19" t="e">
            <v>#VALUE!</v>
          </cell>
          <cell r="G19">
            <v>0</v>
          </cell>
          <cell r="H19" t="str">
            <v/>
          </cell>
          <cell r="I19" t="str">
            <v/>
          </cell>
          <cell r="J19" t="e">
            <v>#VALUE!</v>
          </cell>
          <cell r="K19">
            <v>0</v>
          </cell>
          <cell r="L19" t="str">
            <v/>
          </cell>
          <cell r="M19" t="str">
            <v/>
          </cell>
          <cell r="O19">
            <v>0</v>
          </cell>
          <cell r="P19" t="str">
            <v/>
          </cell>
          <cell r="Q19" t="str">
            <v/>
          </cell>
          <cell r="R19" t="e">
            <v>#VALUE!</v>
          </cell>
          <cell r="S19">
            <v>0</v>
          </cell>
          <cell r="T19" t="str">
            <v/>
          </cell>
          <cell r="U19" t="str">
            <v/>
          </cell>
          <cell r="V19" t="e">
            <v>#VALUE!</v>
          </cell>
          <cell r="W19">
            <v>0</v>
          </cell>
          <cell r="X19" t="str">
            <v/>
          </cell>
          <cell r="Y19" t="str">
            <v/>
          </cell>
          <cell r="Z19" t="e">
            <v>#VALUE!</v>
          </cell>
          <cell r="AA19">
            <v>0</v>
          </cell>
          <cell r="AB19" t="str">
            <v/>
          </cell>
          <cell r="AC19" t="str">
            <v/>
          </cell>
          <cell r="AD19" t="e">
            <v>#VALUE!</v>
          </cell>
          <cell r="AE19">
            <v>0</v>
          </cell>
          <cell r="AF19" t="str">
            <v/>
          </cell>
          <cell r="AG19" t="str">
            <v/>
          </cell>
          <cell r="AH19" t="e">
            <v>#VALUE!</v>
          </cell>
          <cell r="AI19">
            <v>0</v>
          </cell>
          <cell r="AJ19" t="str">
            <v/>
          </cell>
          <cell r="AK19" t="str">
            <v/>
          </cell>
          <cell r="AL19" t="e">
            <v>#VALUE!</v>
          </cell>
          <cell r="AM19">
            <v>0</v>
          </cell>
          <cell r="AN19" t="str">
            <v/>
          </cell>
          <cell r="AO19" t="str">
            <v/>
          </cell>
          <cell r="AP19" t="e">
            <v>#VALUE!</v>
          </cell>
        </row>
        <row r="20">
          <cell r="B20" t="str">
            <v>5.2016</v>
          </cell>
          <cell r="C20">
            <v>0</v>
          </cell>
          <cell r="D20" t="str">
            <v/>
          </cell>
          <cell r="E20" t="str">
            <v/>
          </cell>
          <cell r="F20" t="e">
            <v>#VALUE!</v>
          </cell>
          <cell r="G20">
            <v>1</v>
          </cell>
          <cell r="H20">
            <v>20</v>
          </cell>
          <cell r="I20">
            <v>-61.686494332644017</v>
          </cell>
          <cell r="J20">
            <v>-61.686494332644017</v>
          </cell>
          <cell r="K20">
            <v>0</v>
          </cell>
          <cell r="L20" t="str">
            <v/>
          </cell>
          <cell r="M20" t="str">
            <v/>
          </cell>
          <cell r="O20">
            <v>0</v>
          </cell>
          <cell r="P20" t="str">
            <v/>
          </cell>
          <cell r="Q20" t="str">
            <v/>
          </cell>
          <cell r="R20" t="e">
            <v>#VALUE!</v>
          </cell>
          <cell r="S20">
            <v>0</v>
          </cell>
          <cell r="T20" t="str">
            <v/>
          </cell>
          <cell r="U20" t="str">
            <v/>
          </cell>
          <cell r="V20" t="e">
            <v>#VALUE!</v>
          </cell>
          <cell r="W20">
            <v>0</v>
          </cell>
          <cell r="X20" t="str">
            <v/>
          </cell>
          <cell r="Y20" t="str">
            <v/>
          </cell>
          <cell r="Z20" t="e">
            <v>#VALUE!</v>
          </cell>
          <cell r="AA20">
            <v>0</v>
          </cell>
          <cell r="AB20" t="str">
            <v/>
          </cell>
          <cell r="AC20" t="str">
            <v/>
          </cell>
          <cell r="AD20" t="e">
            <v>#VALUE!</v>
          </cell>
          <cell r="AE20">
            <v>0</v>
          </cell>
          <cell r="AF20" t="str">
            <v/>
          </cell>
          <cell r="AG20" t="str">
            <v/>
          </cell>
          <cell r="AH20" t="e">
            <v>#VALUE!</v>
          </cell>
          <cell r="AI20">
            <v>0</v>
          </cell>
          <cell r="AJ20" t="str">
            <v/>
          </cell>
          <cell r="AK20" t="str">
            <v/>
          </cell>
          <cell r="AL20" t="e">
            <v>#VALUE!</v>
          </cell>
          <cell r="AM20">
            <v>0</v>
          </cell>
          <cell r="AN20" t="str">
            <v/>
          </cell>
          <cell r="AO20" t="str">
            <v/>
          </cell>
          <cell r="AP20" t="e">
            <v>#VALUE!</v>
          </cell>
        </row>
        <row r="21">
          <cell r="B21" t="str">
            <v>6.2016</v>
          </cell>
          <cell r="C21">
            <v>1</v>
          </cell>
          <cell r="D21">
            <v>21</v>
          </cell>
          <cell r="E21">
            <v>-24.806232929688925</v>
          </cell>
          <cell r="F21">
            <v>-24.806232929688925</v>
          </cell>
          <cell r="G21">
            <v>1</v>
          </cell>
          <cell r="H21" t="str">
            <v/>
          </cell>
          <cell r="I21" t="str">
            <v/>
          </cell>
          <cell r="J21">
            <v>-42.632901333552596</v>
          </cell>
          <cell r="K21">
            <v>0</v>
          </cell>
          <cell r="L21" t="str">
            <v/>
          </cell>
          <cell r="M21" t="str">
            <v/>
          </cell>
          <cell r="O21">
            <v>0</v>
          </cell>
          <cell r="P21" t="str">
            <v/>
          </cell>
          <cell r="Q21" t="str">
            <v/>
          </cell>
          <cell r="R21" t="e">
            <v>#VALUE!</v>
          </cell>
          <cell r="S21">
            <v>0</v>
          </cell>
          <cell r="T21" t="str">
            <v/>
          </cell>
          <cell r="U21" t="str">
            <v/>
          </cell>
          <cell r="V21" t="e">
            <v>#VALUE!</v>
          </cell>
          <cell r="W21">
            <v>0</v>
          </cell>
          <cell r="X21" t="str">
            <v/>
          </cell>
          <cell r="Y21" t="str">
            <v/>
          </cell>
          <cell r="Z21" t="e">
            <v>#VALUE!</v>
          </cell>
          <cell r="AA21">
            <v>0</v>
          </cell>
          <cell r="AB21" t="str">
            <v/>
          </cell>
          <cell r="AC21" t="str">
            <v/>
          </cell>
          <cell r="AD21" t="e">
            <v>#VALUE!</v>
          </cell>
          <cell r="AE21">
            <v>0</v>
          </cell>
          <cell r="AF21" t="str">
            <v/>
          </cell>
          <cell r="AG21" t="str">
            <v/>
          </cell>
          <cell r="AH21" t="e">
            <v>#VALUE!</v>
          </cell>
          <cell r="AI21">
            <v>0</v>
          </cell>
          <cell r="AJ21" t="str">
            <v/>
          </cell>
          <cell r="AK21" t="str">
            <v/>
          </cell>
          <cell r="AL21" t="e">
            <v>#VALUE!</v>
          </cell>
          <cell r="AM21">
            <v>0</v>
          </cell>
          <cell r="AN21" t="str">
            <v/>
          </cell>
          <cell r="AO21" t="str">
            <v/>
          </cell>
          <cell r="AP21" t="e">
            <v>#VALUE!</v>
          </cell>
        </row>
        <row r="22">
          <cell r="B22" t="str">
            <v>7.2016</v>
          </cell>
          <cell r="C22">
            <v>1</v>
          </cell>
          <cell r="D22" t="str">
            <v/>
          </cell>
          <cell r="E22" t="str">
            <v/>
          </cell>
          <cell r="F22">
            <v>-27.870339228573407</v>
          </cell>
          <cell r="G22">
            <v>1</v>
          </cell>
          <cell r="H22" t="str">
            <v/>
          </cell>
          <cell r="I22" t="str">
            <v/>
          </cell>
          <cell r="J22">
            <v>-23.579308334461171</v>
          </cell>
          <cell r="K22">
            <v>0</v>
          </cell>
          <cell r="L22" t="str">
            <v/>
          </cell>
          <cell r="M22" t="str">
            <v/>
          </cell>
          <cell r="O22">
            <v>0</v>
          </cell>
          <cell r="P22" t="str">
            <v/>
          </cell>
          <cell r="Q22" t="str">
            <v/>
          </cell>
          <cell r="R22" t="e">
            <v>#VALUE!</v>
          </cell>
          <cell r="S22">
            <v>1</v>
          </cell>
          <cell r="T22">
            <v>22</v>
          </cell>
          <cell r="U22">
            <v>-12.34747480598698</v>
          </cell>
          <cell r="V22">
            <v>-12.34747480598698</v>
          </cell>
          <cell r="W22">
            <v>1</v>
          </cell>
          <cell r="X22">
            <v>22</v>
          </cell>
          <cell r="Y22">
            <v>-25.799541737495336</v>
          </cell>
          <cell r="Z22">
            <v>-25.799541737495336</v>
          </cell>
          <cell r="AA22">
            <v>0</v>
          </cell>
          <cell r="AB22" t="str">
            <v/>
          </cell>
          <cell r="AC22" t="str">
            <v/>
          </cell>
          <cell r="AD22" t="e">
            <v>#VALUE!</v>
          </cell>
          <cell r="AE22">
            <v>0</v>
          </cell>
          <cell r="AF22" t="str">
            <v/>
          </cell>
          <cell r="AG22" t="str">
            <v/>
          </cell>
          <cell r="AH22" t="e">
            <v>#VALUE!</v>
          </cell>
          <cell r="AI22">
            <v>0</v>
          </cell>
          <cell r="AJ22" t="str">
            <v/>
          </cell>
          <cell r="AK22" t="str">
            <v/>
          </cell>
          <cell r="AL22" t="e">
            <v>#VALUE!</v>
          </cell>
          <cell r="AM22">
            <v>0</v>
          </cell>
          <cell r="AN22" t="str">
            <v/>
          </cell>
          <cell r="AO22" t="str">
            <v/>
          </cell>
          <cell r="AP22" t="e">
            <v>#VALUE!</v>
          </cell>
        </row>
        <row r="23">
          <cell r="B23" t="str">
            <v>8.2016</v>
          </cell>
          <cell r="C23">
            <v>1</v>
          </cell>
          <cell r="D23" t="str">
            <v/>
          </cell>
          <cell r="E23" t="str">
            <v/>
          </cell>
          <cell r="F23">
            <v>-30.934445527457889</v>
          </cell>
          <cell r="G23">
            <v>2</v>
          </cell>
          <cell r="H23">
            <v>23</v>
          </cell>
          <cell r="I23">
            <v>-4.5257153353697399</v>
          </cell>
          <cell r="J23">
            <v>-4.5257153353697399</v>
          </cell>
          <cell r="K23">
            <v>0</v>
          </cell>
          <cell r="L23" t="str">
            <v/>
          </cell>
          <cell r="M23" t="str">
            <v/>
          </cell>
          <cell r="O23">
            <v>0</v>
          </cell>
          <cell r="P23" t="str">
            <v/>
          </cell>
          <cell r="Q23" t="str">
            <v/>
          </cell>
          <cell r="R23" t="e">
            <v>#VALUE!</v>
          </cell>
          <cell r="S23">
            <v>1</v>
          </cell>
          <cell r="T23" t="str">
            <v/>
          </cell>
          <cell r="U23" t="str">
            <v/>
          </cell>
          <cell r="V23">
            <v>-10.764808922882882</v>
          </cell>
          <cell r="W23">
            <v>1</v>
          </cell>
          <cell r="X23" t="str">
            <v/>
          </cell>
          <cell r="Y23" t="str">
            <v/>
          </cell>
          <cell r="Z23">
            <v>-26.502699171157602</v>
          </cell>
          <cell r="AA23">
            <v>0</v>
          </cell>
          <cell r="AB23" t="str">
            <v/>
          </cell>
          <cell r="AC23" t="str">
            <v/>
          </cell>
          <cell r="AD23" t="e">
            <v>#VALUE!</v>
          </cell>
          <cell r="AE23">
            <v>0</v>
          </cell>
          <cell r="AF23" t="str">
            <v/>
          </cell>
          <cell r="AG23" t="str">
            <v/>
          </cell>
          <cell r="AH23" t="e">
            <v>#VALUE!</v>
          </cell>
          <cell r="AI23">
            <v>0</v>
          </cell>
          <cell r="AJ23" t="str">
            <v/>
          </cell>
          <cell r="AK23" t="str">
            <v/>
          </cell>
          <cell r="AL23" t="e">
            <v>#VALUE!</v>
          </cell>
          <cell r="AM23">
            <v>0</v>
          </cell>
          <cell r="AN23" t="str">
            <v/>
          </cell>
          <cell r="AO23" t="str">
            <v/>
          </cell>
          <cell r="AP23" t="e">
            <v>#VALUE!</v>
          </cell>
        </row>
        <row r="24">
          <cell r="B24" t="str">
            <v>9.2016</v>
          </cell>
          <cell r="C24">
            <v>1</v>
          </cell>
          <cell r="D24" t="str">
            <v/>
          </cell>
          <cell r="E24" t="str">
            <v/>
          </cell>
          <cell r="F24">
            <v>-33.998551826342371</v>
          </cell>
          <cell r="G24">
            <v>3</v>
          </cell>
          <cell r="H24">
            <v>24</v>
          </cell>
          <cell r="I24">
            <v>-6.9433984726041338</v>
          </cell>
          <cell r="J24">
            <v>-6.9433984726041338</v>
          </cell>
          <cell r="K24">
            <v>0</v>
          </cell>
          <cell r="L24" t="str">
            <v/>
          </cell>
          <cell r="M24" t="str">
            <v/>
          </cell>
          <cell r="O24">
            <v>0</v>
          </cell>
          <cell r="P24" t="str">
            <v/>
          </cell>
          <cell r="Q24" t="str">
            <v/>
          </cell>
          <cell r="R24" t="e">
            <v>#VALUE!</v>
          </cell>
          <cell r="S24">
            <v>1</v>
          </cell>
          <cell r="T24" t="str">
            <v/>
          </cell>
          <cell r="U24" t="str">
            <v/>
          </cell>
          <cell r="V24">
            <v>-9.1821430397787829</v>
          </cell>
          <cell r="W24">
            <v>1</v>
          </cell>
          <cell r="X24" t="str">
            <v/>
          </cell>
          <cell r="Y24" t="str">
            <v/>
          </cell>
          <cell r="Z24">
            <v>-27.205856604819868</v>
          </cell>
          <cell r="AA24">
            <v>0</v>
          </cell>
          <cell r="AB24" t="str">
            <v/>
          </cell>
          <cell r="AC24" t="str">
            <v/>
          </cell>
          <cell r="AD24" t="e">
            <v>#VALUE!</v>
          </cell>
          <cell r="AE24">
            <v>1</v>
          </cell>
          <cell r="AF24">
            <v>24</v>
          </cell>
          <cell r="AG24">
            <v>-28.5582480630563</v>
          </cell>
          <cell r="AH24">
            <v>-28.5582480630563</v>
          </cell>
          <cell r="AI24">
            <v>0</v>
          </cell>
          <cell r="AJ24" t="str">
            <v/>
          </cell>
          <cell r="AK24" t="str">
            <v/>
          </cell>
          <cell r="AL24" t="e">
            <v>#VALUE!</v>
          </cell>
          <cell r="AM24">
            <v>1</v>
          </cell>
          <cell r="AN24">
            <v>24</v>
          </cell>
          <cell r="AO24">
            <v>-31.802712346057731</v>
          </cell>
          <cell r="AP24">
            <v>-31.802712346057731</v>
          </cell>
        </row>
        <row r="25">
          <cell r="B25" t="str">
            <v>10.2016</v>
          </cell>
          <cell r="C25">
            <v>2</v>
          </cell>
          <cell r="D25">
            <v>25</v>
          </cell>
          <cell r="E25">
            <v>-37.062658125226847</v>
          </cell>
          <cell r="F25">
            <v>-37.062658125226847</v>
          </cell>
          <cell r="G25">
            <v>3</v>
          </cell>
          <cell r="H25" t="str">
            <v/>
          </cell>
          <cell r="I25" t="str">
            <v/>
          </cell>
          <cell r="J25">
            <v>-5.2506996430429833</v>
          </cell>
          <cell r="K25">
            <v>0</v>
          </cell>
          <cell r="L25" t="str">
            <v/>
          </cell>
          <cell r="M25" t="str">
            <v/>
          </cell>
          <cell r="O25">
            <v>1</v>
          </cell>
          <cell r="P25">
            <v>25</v>
          </cell>
          <cell r="Q25">
            <v>-38.519972006963457</v>
          </cell>
          <cell r="R25">
            <v>-38.519972006963457</v>
          </cell>
          <cell r="S25">
            <v>1</v>
          </cell>
          <cell r="T25" t="str">
            <v/>
          </cell>
          <cell r="U25" t="str">
            <v/>
          </cell>
          <cell r="V25">
            <v>-7.599477156674685</v>
          </cell>
          <cell r="W25">
            <v>1</v>
          </cell>
          <cell r="X25" t="str">
            <v/>
          </cell>
          <cell r="Y25" t="str">
            <v/>
          </cell>
          <cell r="Z25">
            <v>-27.909014038482134</v>
          </cell>
          <cell r="AA25">
            <v>1</v>
          </cell>
          <cell r="AB25">
            <v>25</v>
          </cell>
          <cell r="AC25">
            <v>-22.577844227074525</v>
          </cell>
          <cell r="AD25">
            <v>-22.577844227074525</v>
          </cell>
          <cell r="AE25">
            <v>1</v>
          </cell>
          <cell r="AF25" t="str">
            <v/>
          </cell>
          <cell r="AG25" t="str">
            <v/>
          </cell>
          <cell r="AH25">
            <v>-28.387688560593368</v>
          </cell>
          <cell r="AI25">
            <v>0</v>
          </cell>
          <cell r="AJ25" t="str">
            <v/>
          </cell>
          <cell r="AK25" t="str">
            <v/>
          </cell>
          <cell r="AL25" t="e">
            <v>#VALUE!</v>
          </cell>
          <cell r="AM25">
            <v>1</v>
          </cell>
          <cell r="AN25" t="str">
            <v/>
          </cell>
          <cell r="AO25" t="str">
            <v/>
          </cell>
          <cell r="AP25">
            <v>-31.756485990773754</v>
          </cell>
        </row>
        <row r="26">
          <cell r="B26" t="str">
            <v>11.2016</v>
          </cell>
          <cell r="C26">
            <v>2</v>
          </cell>
          <cell r="D26" t="str">
            <v/>
          </cell>
          <cell r="E26" t="str">
            <v/>
          </cell>
          <cell r="F26">
            <v>-36.441566861257542</v>
          </cell>
          <cell r="G26">
            <v>3</v>
          </cell>
          <cell r="H26" t="str">
            <v/>
          </cell>
          <cell r="I26" t="str">
            <v/>
          </cell>
          <cell r="J26">
            <v>-3.5580008134818333</v>
          </cell>
          <cell r="K26">
            <v>0</v>
          </cell>
          <cell r="L26" t="str">
            <v/>
          </cell>
          <cell r="M26" t="str">
            <v/>
          </cell>
          <cell r="O26">
            <v>1</v>
          </cell>
          <cell r="P26" t="str">
            <v/>
          </cell>
          <cell r="Q26" t="str">
            <v/>
          </cell>
          <cell r="R26">
            <v>-37.464049127475818</v>
          </cell>
          <cell r="S26">
            <v>1</v>
          </cell>
          <cell r="T26" t="str">
            <v/>
          </cell>
          <cell r="U26" t="str">
            <v/>
          </cell>
          <cell r="V26">
            <v>-6.0168112735705872</v>
          </cell>
          <cell r="W26">
            <v>1</v>
          </cell>
          <cell r="X26" t="str">
            <v/>
          </cell>
          <cell r="Y26" t="str">
            <v/>
          </cell>
          <cell r="Z26">
            <v>-28.6121714721444</v>
          </cell>
          <cell r="AA26">
            <v>1</v>
          </cell>
          <cell r="AB26" t="str">
            <v/>
          </cell>
          <cell r="AC26" t="str">
            <v/>
          </cell>
          <cell r="AD26">
            <v>-17.925821803621133</v>
          </cell>
          <cell r="AE26">
            <v>1</v>
          </cell>
          <cell r="AF26" t="str">
            <v/>
          </cell>
          <cell r="AG26" t="str">
            <v/>
          </cell>
          <cell r="AH26">
            <v>-28.217129058130435</v>
          </cell>
          <cell r="AI26">
            <v>0</v>
          </cell>
          <cell r="AJ26" t="str">
            <v/>
          </cell>
          <cell r="AK26" t="str">
            <v/>
          </cell>
          <cell r="AL26" t="e">
            <v>#VALUE!</v>
          </cell>
          <cell r="AM26">
            <v>1</v>
          </cell>
          <cell r="AN26" t="str">
            <v/>
          </cell>
          <cell r="AO26" t="str">
            <v/>
          </cell>
          <cell r="AP26">
            <v>-31.710259635489777</v>
          </cell>
        </row>
        <row r="27">
          <cell r="B27" t="str">
            <v>12.2016</v>
          </cell>
          <cell r="C27">
            <v>2</v>
          </cell>
          <cell r="D27" t="str">
            <v/>
          </cell>
          <cell r="E27" t="str">
            <v/>
          </cell>
          <cell r="F27">
            <v>-35.820475597288237</v>
          </cell>
          <cell r="G27">
            <v>3</v>
          </cell>
          <cell r="H27" t="str">
            <v/>
          </cell>
          <cell r="I27" t="str">
            <v/>
          </cell>
          <cell r="J27">
            <v>-1.8653019839206832</v>
          </cell>
          <cell r="K27">
            <v>0</v>
          </cell>
          <cell r="L27" t="str">
            <v/>
          </cell>
          <cell r="M27" t="str">
            <v/>
          </cell>
          <cell r="O27">
            <v>1</v>
          </cell>
          <cell r="P27" t="str">
            <v/>
          </cell>
          <cell r="Q27" t="str">
            <v/>
          </cell>
          <cell r="R27">
            <v>-36.408126247988179</v>
          </cell>
          <cell r="S27">
            <v>1</v>
          </cell>
          <cell r="T27" t="str">
            <v/>
          </cell>
          <cell r="U27" t="str">
            <v/>
          </cell>
          <cell r="V27">
            <v>-4.4341453904664894</v>
          </cell>
          <cell r="W27">
            <v>1</v>
          </cell>
          <cell r="X27" t="str">
            <v/>
          </cell>
          <cell r="Y27" t="str">
            <v/>
          </cell>
          <cell r="Z27">
            <v>-29.315328905806666</v>
          </cell>
          <cell r="AA27">
            <v>1</v>
          </cell>
          <cell r="AB27" t="str">
            <v/>
          </cell>
          <cell r="AC27" t="str">
            <v/>
          </cell>
          <cell r="AD27">
            <v>-13.273799380167741</v>
          </cell>
          <cell r="AE27">
            <v>1</v>
          </cell>
          <cell r="AF27" t="str">
            <v/>
          </cell>
          <cell r="AG27" t="str">
            <v/>
          </cell>
          <cell r="AH27">
            <v>-28.046569555667503</v>
          </cell>
          <cell r="AI27">
            <v>0</v>
          </cell>
          <cell r="AJ27" t="str">
            <v/>
          </cell>
          <cell r="AK27" t="str">
            <v/>
          </cell>
          <cell r="AL27" t="e">
            <v>#VALUE!</v>
          </cell>
          <cell r="AM27">
            <v>1</v>
          </cell>
          <cell r="AN27" t="str">
            <v/>
          </cell>
          <cell r="AO27" t="str">
            <v/>
          </cell>
          <cell r="AP27">
            <v>-31.6640332802058</v>
          </cell>
        </row>
        <row r="28">
          <cell r="B28" t="str">
            <v>1.2017</v>
          </cell>
          <cell r="C28">
            <v>2</v>
          </cell>
          <cell r="D28" t="str">
            <v/>
          </cell>
          <cell r="E28" t="str">
            <v/>
          </cell>
          <cell r="F28">
            <v>-35.199384333318932</v>
          </cell>
          <cell r="G28">
            <v>3</v>
          </cell>
          <cell r="H28" t="str">
            <v/>
          </cell>
          <cell r="I28" t="str">
            <v/>
          </cell>
          <cell r="J28">
            <v>-0.17260315435953322</v>
          </cell>
          <cell r="K28">
            <v>0</v>
          </cell>
          <cell r="L28" t="str">
            <v/>
          </cell>
          <cell r="M28" t="str">
            <v/>
          </cell>
          <cell r="O28">
            <v>1</v>
          </cell>
          <cell r="P28" t="str">
            <v/>
          </cell>
          <cell r="Q28" t="str">
            <v/>
          </cell>
          <cell r="R28">
            <v>-35.35220336850054</v>
          </cell>
          <cell r="S28">
            <v>1</v>
          </cell>
          <cell r="T28" t="str">
            <v/>
          </cell>
          <cell r="U28" t="str">
            <v/>
          </cell>
          <cell r="V28">
            <v>-2.8514795073623915</v>
          </cell>
          <cell r="W28">
            <v>1</v>
          </cell>
          <cell r="X28" t="str">
            <v/>
          </cell>
          <cell r="Y28" t="str">
            <v/>
          </cell>
          <cell r="Z28">
            <v>-30.018486339468932</v>
          </cell>
          <cell r="AA28">
            <v>1</v>
          </cell>
          <cell r="AB28" t="str">
            <v/>
          </cell>
          <cell r="AC28" t="str">
            <v/>
          </cell>
          <cell r="AD28">
            <v>-8.6217769567143492</v>
          </cell>
          <cell r="AE28">
            <v>1</v>
          </cell>
          <cell r="AF28" t="str">
            <v/>
          </cell>
          <cell r="AG28" t="str">
            <v/>
          </cell>
          <cell r="AH28">
            <v>-27.87601005320457</v>
          </cell>
          <cell r="AI28">
            <v>0</v>
          </cell>
          <cell r="AJ28" t="str">
            <v/>
          </cell>
          <cell r="AK28" t="str">
            <v/>
          </cell>
          <cell r="AL28" t="e">
            <v>#VALUE!</v>
          </cell>
          <cell r="AM28">
            <v>1</v>
          </cell>
          <cell r="AN28" t="str">
            <v/>
          </cell>
          <cell r="AO28" t="str">
            <v/>
          </cell>
          <cell r="AP28">
            <v>-31.617806924921823</v>
          </cell>
        </row>
        <row r="29">
          <cell r="B29" t="str">
            <v>2.2017</v>
          </cell>
          <cell r="C29">
            <v>2</v>
          </cell>
          <cell r="D29" t="str">
            <v/>
          </cell>
          <cell r="E29" t="str">
            <v/>
          </cell>
          <cell r="F29">
            <v>-34.578293069349627</v>
          </cell>
          <cell r="G29">
            <v>3</v>
          </cell>
          <cell r="H29" t="str">
            <v/>
          </cell>
          <cell r="I29" t="str">
            <v/>
          </cell>
          <cell r="J29">
            <v>1.5200956752016168</v>
          </cell>
          <cell r="K29">
            <v>0</v>
          </cell>
          <cell r="L29" t="str">
            <v/>
          </cell>
          <cell r="M29" t="str">
            <v/>
          </cell>
          <cell r="O29">
            <v>1</v>
          </cell>
          <cell r="P29" t="str">
            <v/>
          </cell>
          <cell r="Q29" t="str">
            <v/>
          </cell>
          <cell r="R29">
            <v>-34.296280489012901</v>
          </cell>
          <cell r="S29">
            <v>1</v>
          </cell>
          <cell r="T29" t="str">
            <v/>
          </cell>
          <cell r="U29" t="str">
            <v/>
          </cell>
          <cell r="V29">
            <v>-1.2688136242582937</v>
          </cell>
          <cell r="W29">
            <v>1</v>
          </cell>
          <cell r="X29" t="str">
            <v/>
          </cell>
          <cell r="Y29" t="str">
            <v/>
          </cell>
          <cell r="Z29">
            <v>-30.721643773131198</v>
          </cell>
          <cell r="AA29">
            <v>1</v>
          </cell>
          <cell r="AB29" t="str">
            <v/>
          </cell>
          <cell r="AC29" t="str">
            <v/>
          </cell>
          <cell r="AD29">
            <v>-3.9697545332609572</v>
          </cell>
          <cell r="AE29">
            <v>1</v>
          </cell>
          <cell r="AF29" t="str">
            <v/>
          </cell>
          <cell r="AG29" t="str">
            <v/>
          </cell>
          <cell r="AH29">
            <v>-27.705450550741638</v>
          </cell>
          <cell r="AI29">
            <v>0</v>
          </cell>
          <cell r="AJ29" t="str">
            <v/>
          </cell>
          <cell r="AK29" t="str">
            <v/>
          </cell>
          <cell r="AL29" t="e">
            <v>#VALUE!</v>
          </cell>
          <cell r="AM29">
            <v>1</v>
          </cell>
          <cell r="AN29" t="str">
            <v/>
          </cell>
          <cell r="AO29" t="str">
            <v/>
          </cell>
          <cell r="AP29">
            <v>-31.571580569637845</v>
          </cell>
        </row>
        <row r="30">
          <cell r="B30" t="str">
            <v>3.2017</v>
          </cell>
          <cell r="C30">
            <v>2</v>
          </cell>
          <cell r="D30" t="str">
            <v/>
          </cell>
          <cell r="E30" t="str">
            <v/>
          </cell>
          <cell r="F30">
            <v>-33.957201805380322</v>
          </cell>
          <cell r="G30">
            <v>3</v>
          </cell>
          <cell r="H30" t="str">
            <v/>
          </cell>
          <cell r="I30" t="str">
            <v/>
          </cell>
          <cell r="J30">
            <v>3.2127945047627668</v>
          </cell>
          <cell r="K30">
            <v>0</v>
          </cell>
          <cell r="L30" t="str">
            <v/>
          </cell>
          <cell r="M30" t="str">
            <v/>
          </cell>
          <cell r="O30">
            <v>1</v>
          </cell>
          <cell r="P30" t="str">
            <v/>
          </cell>
          <cell r="Q30" t="str">
            <v/>
          </cell>
          <cell r="R30">
            <v>-33.240357609525262</v>
          </cell>
          <cell r="S30">
            <v>1</v>
          </cell>
          <cell r="T30" t="str">
            <v/>
          </cell>
          <cell r="U30" t="str">
            <v/>
          </cell>
          <cell r="V30">
            <v>0.31385225884580414</v>
          </cell>
          <cell r="W30">
            <v>1</v>
          </cell>
          <cell r="X30" t="str">
            <v/>
          </cell>
          <cell r="Y30" t="str">
            <v/>
          </cell>
          <cell r="Z30">
            <v>-31.424801206793465</v>
          </cell>
          <cell r="AA30">
            <v>1</v>
          </cell>
          <cell r="AB30" t="str">
            <v/>
          </cell>
          <cell r="AC30" t="str">
            <v/>
          </cell>
          <cell r="AD30">
            <v>0.68226789019243483</v>
          </cell>
          <cell r="AE30">
            <v>1</v>
          </cell>
          <cell r="AF30" t="str">
            <v/>
          </cell>
          <cell r="AG30" t="str">
            <v/>
          </cell>
          <cell r="AH30">
            <v>-27.534891048278705</v>
          </cell>
          <cell r="AI30">
            <v>0</v>
          </cell>
          <cell r="AJ30" t="str">
            <v/>
          </cell>
          <cell r="AK30" t="str">
            <v/>
          </cell>
          <cell r="AL30" t="e">
            <v>#VALUE!</v>
          </cell>
          <cell r="AM30">
            <v>2</v>
          </cell>
          <cell r="AN30">
            <v>30</v>
          </cell>
          <cell r="AO30">
            <v>-31.525354214353857</v>
          </cell>
          <cell r="AP30">
            <v>-31.525354214353857</v>
          </cell>
        </row>
        <row r="31">
          <cell r="B31" t="str">
            <v>4.2017</v>
          </cell>
          <cell r="C31">
            <v>2</v>
          </cell>
          <cell r="D31" t="str">
            <v/>
          </cell>
          <cell r="E31" t="str">
            <v/>
          </cell>
          <cell r="F31">
            <v>-33.336110541411017</v>
          </cell>
          <cell r="G31">
            <v>3</v>
          </cell>
          <cell r="H31" t="str">
            <v/>
          </cell>
          <cell r="I31" t="str">
            <v/>
          </cell>
          <cell r="J31">
            <v>4.9054933343239169</v>
          </cell>
          <cell r="K31">
            <v>0</v>
          </cell>
          <cell r="L31" t="str">
            <v/>
          </cell>
          <cell r="M31" t="str">
            <v/>
          </cell>
          <cell r="O31">
            <v>1</v>
          </cell>
          <cell r="P31" t="str">
            <v/>
          </cell>
          <cell r="Q31" t="str">
            <v/>
          </cell>
          <cell r="R31">
            <v>-32.184434730037623</v>
          </cell>
          <cell r="S31">
            <v>1</v>
          </cell>
          <cell r="T31" t="str">
            <v/>
          </cell>
          <cell r="U31" t="str">
            <v/>
          </cell>
          <cell r="V31">
            <v>1.896518141949902</v>
          </cell>
          <cell r="W31">
            <v>2</v>
          </cell>
          <cell r="X31">
            <v>31</v>
          </cell>
          <cell r="Y31">
            <v>-32.127958640455731</v>
          </cell>
          <cell r="Z31">
            <v>-32.127958640455731</v>
          </cell>
          <cell r="AA31">
            <v>1</v>
          </cell>
          <cell r="AB31" t="str">
            <v/>
          </cell>
          <cell r="AC31" t="str">
            <v/>
          </cell>
          <cell r="AD31">
            <v>5.3342903136458268</v>
          </cell>
          <cell r="AE31">
            <v>1</v>
          </cell>
          <cell r="AF31" t="str">
            <v/>
          </cell>
          <cell r="AG31" t="str">
            <v/>
          </cell>
          <cell r="AH31">
            <v>-27.364331545815773</v>
          </cell>
          <cell r="AI31">
            <v>0</v>
          </cell>
          <cell r="AJ31" t="str">
            <v/>
          </cell>
          <cell r="AK31" t="str">
            <v/>
          </cell>
          <cell r="AL31" t="e">
            <v>#VALUE!</v>
          </cell>
          <cell r="AM31">
            <v>2</v>
          </cell>
          <cell r="AN31" t="str">
            <v/>
          </cell>
          <cell r="AO31" t="str">
            <v/>
          </cell>
          <cell r="AP31">
            <v>-31.396930133047462</v>
          </cell>
        </row>
        <row r="32">
          <cell r="B32" t="str">
            <v>5.2017</v>
          </cell>
          <cell r="C32">
            <v>2</v>
          </cell>
          <cell r="D32" t="str">
            <v/>
          </cell>
          <cell r="E32" t="str">
            <v/>
          </cell>
          <cell r="F32">
            <v>-32.715019277441712</v>
          </cell>
          <cell r="G32">
            <v>4</v>
          </cell>
          <cell r="H32">
            <v>32</v>
          </cell>
          <cell r="I32">
            <v>6.5981921638850665</v>
          </cell>
          <cell r="J32">
            <v>6.5981921638850665</v>
          </cell>
          <cell r="K32">
            <v>0</v>
          </cell>
          <cell r="L32" t="str">
            <v/>
          </cell>
          <cell r="M32" t="str">
            <v/>
          </cell>
          <cell r="O32">
            <v>1</v>
          </cell>
          <cell r="P32" t="str">
            <v/>
          </cell>
          <cell r="Q32" t="str">
            <v/>
          </cell>
          <cell r="R32">
            <v>-31.12851185054998</v>
          </cell>
          <cell r="S32">
            <v>1</v>
          </cell>
          <cell r="T32" t="str">
            <v/>
          </cell>
          <cell r="U32" t="str">
            <v/>
          </cell>
          <cell r="V32">
            <v>3.4791840250539998</v>
          </cell>
          <cell r="W32">
            <v>2</v>
          </cell>
          <cell r="X32" t="str">
            <v/>
          </cell>
          <cell r="Y32" t="str">
            <v/>
          </cell>
          <cell r="Z32">
            <v>-32.203267722901188</v>
          </cell>
          <cell r="AA32">
            <v>1</v>
          </cell>
          <cell r="AB32" t="str">
            <v/>
          </cell>
          <cell r="AC32" t="str">
            <v/>
          </cell>
          <cell r="AD32">
            <v>9.9863127370992189</v>
          </cell>
          <cell r="AE32">
            <v>1</v>
          </cell>
          <cell r="AF32" t="str">
            <v/>
          </cell>
          <cell r="AG32" t="str">
            <v/>
          </cell>
          <cell r="AH32">
            <v>-27.19377204335284</v>
          </cell>
          <cell r="AI32">
            <v>0</v>
          </cell>
          <cell r="AJ32" t="str">
            <v/>
          </cell>
          <cell r="AK32" t="str">
            <v/>
          </cell>
          <cell r="AL32" t="e">
            <v>#VALUE!</v>
          </cell>
          <cell r="AM32">
            <v>2</v>
          </cell>
          <cell r="AN32" t="str">
            <v/>
          </cell>
          <cell r="AO32" t="str">
            <v/>
          </cell>
          <cell r="AP32">
            <v>-31.268506051741067</v>
          </cell>
        </row>
        <row r="33">
          <cell r="B33" t="str">
            <v>6.2017</v>
          </cell>
          <cell r="C33">
            <v>2</v>
          </cell>
          <cell r="D33" t="str">
            <v/>
          </cell>
          <cell r="E33" t="str">
            <v/>
          </cell>
          <cell r="F33">
            <v>-32.093928013472407</v>
          </cell>
          <cell r="G33">
            <v>4</v>
          </cell>
          <cell r="H33" t="str">
            <v/>
          </cell>
          <cell r="I33" t="str">
            <v/>
          </cell>
          <cell r="J33">
            <v>7.9185172045944228</v>
          </cell>
          <cell r="K33">
            <v>0</v>
          </cell>
          <cell r="L33" t="str">
            <v/>
          </cell>
          <cell r="M33" t="str">
            <v/>
          </cell>
          <cell r="O33">
            <v>1</v>
          </cell>
          <cell r="P33" t="str">
            <v/>
          </cell>
          <cell r="Q33" t="str">
            <v/>
          </cell>
          <cell r="R33">
            <v>-30.072588971062338</v>
          </cell>
          <cell r="S33">
            <v>1</v>
          </cell>
          <cell r="T33" t="str">
            <v/>
          </cell>
          <cell r="U33" t="str">
            <v/>
          </cell>
          <cell r="V33">
            <v>5.0618499081580977</v>
          </cell>
          <cell r="W33">
            <v>2</v>
          </cell>
          <cell r="X33" t="str">
            <v/>
          </cell>
          <cell r="Y33" t="str">
            <v/>
          </cell>
          <cell r="Z33">
            <v>-32.278576805346646</v>
          </cell>
          <cell r="AA33">
            <v>1</v>
          </cell>
          <cell r="AB33" t="str">
            <v/>
          </cell>
          <cell r="AC33" t="str">
            <v/>
          </cell>
          <cell r="AD33">
            <v>14.638335160552611</v>
          </cell>
          <cell r="AE33">
            <v>1</v>
          </cell>
          <cell r="AF33" t="str">
            <v/>
          </cell>
          <cell r="AG33" t="str">
            <v/>
          </cell>
          <cell r="AH33">
            <v>-27.023212540889908</v>
          </cell>
          <cell r="AI33">
            <v>0</v>
          </cell>
          <cell r="AJ33" t="str">
            <v/>
          </cell>
          <cell r="AK33" t="str">
            <v/>
          </cell>
          <cell r="AL33" t="e">
            <v>#VALUE!</v>
          </cell>
          <cell r="AM33">
            <v>2</v>
          </cell>
          <cell r="AN33" t="str">
            <v/>
          </cell>
          <cell r="AO33" t="str">
            <v/>
          </cell>
          <cell r="AP33">
            <v>-31.140081970434672</v>
          </cell>
        </row>
        <row r="34">
          <cell r="B34" t="str">
            <v>7.2017</v>
          </cell>
          <cell r="C34">
            <v>2</v>
          </cell>
          <cell r="D34" t="str">
            <v/>
          </cell>
          <cell r="E34" t="str">
            <v/>
          </cell>
          <cell r="F34">
            <v>-31.472836749503099</v>
          </cell>
          <cell r="G34">
            <v>4</v>
          </cell>
          <cell r="H34" t="str">
            <v/>
          </cell>
          <cell r="I34" t="str">
            <v/>
          </cell>
          <cell r="J34">
            <v>9.2388422453037791</v>
          </cell>
          <cell r="K34">
            <v>1</v>
          </cell>
          <cell r="L34">
            <v>34</v>
          </cell>
          <cell r="M34">
            <v>938.68039407912795</v>
          </cell>
          <cell r="N34">
            <v>938.68039407912795</v>
          </cell>
          <cell r="O34">
            <v>1</v>
          </cell>
          <cell r="P34" t="str">
            <v/>
          </cell>
          <cell r="Q34" t="str">
            <v/>
          </cell>
          <cell r="R34">
            <v>-29.016666091574695</v>
          </cell>
          <cell r="S34">
            <v>1</v>
          </cell>
          <cell r="T34" t="str">
            <v/>
          </cell>
          <cell r="U34" t="str">
            <v/>
          </cell>
          <cell r="V34">
            <v>6.6445157912621955</v>
          </cell>
          <cell r="W34">
            <v>2</v>
          </cell>
          <cell r="X34" t="str">
            <v/>
          </cell>
          <cell r="Y34" t="str">
            <v/>
          </cell>
          <cell r="Z34">
            <v>-32.353885887792103</v>
          </cell>
          <cell r="AA34">
            <v>1</v>
          </cell>
          <cell r="AB34" t="str">
            <v/>
          </cell>
          <cell r="AC34" t="str">
            <v/>
          </cell>
          <cell r="AD34">
            <v>19.290357584006003</v>
          </cell>
          <cell r="AE34">
            <v>1</v>
          </cell>
          <cell r="AF34" t="str">
            <v/>
          </cell>
          <cell r="AG34" t="str">
            <v/>
          </cell>
          <cell r="AH34">
            <v>-26.852653038426975</v>
          </cell>
          <cell r="AI34">
            <v>0</v>
          </cell>
          <cell r="AJ34" t="str">
            <v/>
          </cell>
          <cell r="AK34" t="str">
            <v/>
          </cell>
          <cell r="AL34" t="e">
            <v>#VALUE!</v>
          </cell>
          <cell r="AM34">
            <v>2</v>
          </cell>
          <cell r="AN34" t="str">
            <v/>
          </cell>
          <cell r="AO34" t="str">
            <v/>
          </cell>
          <cell r="AP34">
            <v>-31.011657889128276</v>
          </cell>
        </row>
        <row r="35">
          <cell r="B35" t="str">
            <v>8.2017</v>
          </cell>
          <cell r="C35">
            <v>2</v>
          </cell>
          <cell r="D35" t="str">
            <v/>
          </cell>
          <cell r="E35" t="str">
            <v/>
          </cell>
          <cell r="F35">
            <v>-30.85174548553379</v>
          </cell>
          <cell r="G35">
            <v>4</v>
          </cell>
          <cell r="H35" t="str">
            <v/>
          </cell>
          <cell r="I35" t="str">
            <v/>
          </cell>
          <cell r="J35">
            <v>10.559167286013135</v>
          </cell>
          <cell r="K35">
            <v>1</v>
          </cell>
          <cell r="L35" t="str">
            <v/>
          </cell>
          <cell r="M35" t="str">
            <v/>
          </cell>
          <cell r="N35">
            <v>936.56759944084263</v>
          </cell>
          <cell r="O35">
            <v>1</v>
          </cell>
          <cell r="P35" t="str">
            <v/>
          </cell>
          <cell r="Q35" t="str">
            <v/>
          </cell>
          <cell r="R35">
            <v>-27.960743212087053</v>
          </cell>
          <cell r="S35">
            <v>1</v>
          </cell>
          <cell r="T35" t="str">
            <v/>
          </cell>
          <cell r="U35" t="str">
            <v/>
          </cell>
          <cell r="V35">
            <v>8.2271816743662924</v>
          </cell>
          <cell r="W35">
            <v>2</v>
          </cell>
          <cell r="X35" t="str">
            <v/>
          </cell>
          <cell r="Y35" t="str">
            <v/>
          </cell>
          <cell r="Z35">
            <v>-32.42919497023756</v>
          </cell>
          <cell r="AA35">
            <v>1</v>
          </cell>
          <cell r="AB35" t="str">
            <v/>
          </cell>
          <cell r="AC35" t="str">
            <v/>
          </cell>
          <cell r="AD35">
            <v>23.942380007459395</v>
          </cell>
          <cell r="AE35">
            <v>1</v>
          </cell>
          <cell r="AF35" t="str">
            <v/>
          </cell>
          <cell r="AG35" t="str">
            <v/>
          </cell>
          <cell r="AH35">
            <v>-26.682093535964043</v>
          </cell>
          <cell r="AI35">
            <v>0</v>
          </cell>
          <cell r="AJ35" t="str">
            <v/>
          </cell>
          <cell r="AK35" t="str">
            <v/>
          </cell>
          <cell r="AL35" t="e">
            <v>#VALUE!</v>
          </cell>
          <cell r="AM35">
            <v>2</v>
          </cell>
          <cell r="AN35" t="str">
            <v/>
          </cell>
          <cell r="AO35" t="str">
            <v/>
          </cell>
          <cell r="AP35">
            <v>-30.883233807821881</v>
          </cell>
        </row>
        <row r="36">
          <cell r="B36" t="str">
            <v>9.2017</v>
          </cell>
          <cell r="C36">
            <v>3</v>
          </cell>
          <cell r="D36">
            <v>36</v>
          </cell>
          <cell r="E36">
            <v>-30.230654221564468</v>
          </cell>
          <cell r="F36">
            <v>-30.230654221564468</v>
          </cell>
          <cell r="G36">
            <v>4</v>
          </cell>
          <cell r="H36" t="str">
            <v/>
          </cell>
          <cell r="I36" t="str">
            <v/>
          </cell>
          <cell r="J36">
            <v>11.879492326722492</v>
          </cell>
          <cell r="K36">
            <v>1</v>
          </cell>
          <cell r="L36" t="str">
            <v/>
          </cell>
          <cell r="M36" t="str">
            <v/>
          </cell>
          <cell r="N36">
            <v>934.45480480255731</v>
          </cell>
          <cell r="O36">
            <v>1</v>
          </cell>
          <cell r="P36" t="str">
            <v/>
          </cell>
          <cell r="Q36" t="str">
            <v/>
          </cell>
          <cell r="R36">
            <v>-26.90482033259941</v>
          </cell>
          <cell r="S36">
            <v>1</v>
          </cell>
          <cell r="T36" t="str">
            <v/>
          </cell>
          <cell r="U36" t="str">
            <v/>
          </cell>
          <cell r="V36">
            <v>9.8098475574703912</v>
          </cell>
          <cell r="W36">
            <v>2</v>
          </cell>
          <cell r="X36" t="str">
            <v/>
          </cell>
          <cell r="Y36" t="str">
            <v/>
          </cell>
          <cell r="Z36">
            <v>-32.504504052683018</v>
          </cell>
          <cell r="AA36">
            <v>1</v>
          </cell>
          <cell r="AB36" t="str">
            <v/>
          </cell>
          <cell r="AC36" t="str">
            <v/>
          </cell>
          <cell r="AD36">
            <v>28.594402430912787</v>
          </cell>
          <cell r="AE36">
            <v>2</v>
          </cell>
          <cell r="AF36">
            <v>36</v>
          </cell>
          <cell r="AG36">
            <v>-26.511534033501118</v>
          </cell>
          <cell r="AH36">
            <v>-26.511534033501118</v>
          </cell>
          <cell r="AI36">
            <v>0</v>
          </cell>
          <cell r="AJ36" t="str">
            <v/>
          </cell>
          <cell r="AK36" t="str">
            <v/>
          </cell>
          <cell r="AL36" t="e">
            <v>#VALUE!</v>
          </cell>
          <cell r="AM36">
            <v>2</v>
          </cell>
          <cell r="AN36" t="str">
            <v/>
          </cell>
          <cell r="AO36" t="str">
            <v/>
          </cell>
          <cell r="AP36">
            <v>-30.754809726515486</v>
          </cell>
        </row>
        <row r="37">
          <cell r="B37" t="str">
            <v>10.2017</v>
          </cell>
          <cell r="C37">
            <v>3</v>
          </cell>
          <cell r="D37" t="str">
            <v/>
          </cell>
          <cell r="E37" t="str">
            <v/>
          </cell>
          <cell r="F37">
            <v>-29.450259881701111</v>
          </cell>
          <cell r="G37">
            <v>4</v>
          </cell>
          <cell r="H37" t="str">
            <v/>
          </cell>
          <cell r="I37" t="str">
            <v/>
          </cell>
          <cell r="J37">
            <v>13.199817367431848</v>
          </cell>
          <cell r="K37">
            <v>1</v>
          </cell>
          <cell r="L37" t="str">
            <v/>
          </cell>
          <cell r="M37" t="str">
            <v/>
          </cell>
          <cell r="N37">
            <v>932.34201016427198</v>
          </cell>
          <cell r="O37">
            <v>2</v>
          </cell>
          <cell r="P37">
            <v>37</v>
          </cell>
          <cell r="Q37">
            <v>-25.848897453111753</v>
          </cell>
          <cell r="R37">
            <v>-25.848897453111753</v>
          </cell>
          <cell r="S37">
            <v>2</v>
          </cell>
          <cell r="T37">
            <v>37</v>
          </cell>
          <cell r="U37">
            <v>11.392513440574485</v>
          </cell>
          <cell r="V37">
            <v>11.392513440574485</v>
          </cell>
          <cell r="W37">
            <v>2</v>
          </cell>
          <cell r="X37" t="str">
            <v/>
          </cell>
          <cell r="Y37" t="str">
            <v/>
          </cell>
          <cell r="Z37">
            <v>-32.579813135128475</v>
          </cell>
          <cell r="AA37">
            <v>1</v>
          </cell>
          <cell r="AB37" t="str">
            <v/>
          </cell>
          <cell r="AC37" t="str">
            <v/>
          </cell>
          <cell r="AD37">
            <v>33.246424854366182</v>
          </cell>
          <cell r="AE37">
            <v>2</v>
          </cell>
          <cell r="AF37" t="str">
            <v/>
          </cell>
          <cell r="AG37" t="str">
            <v/>
          </cell>
          <cell r="AH37">
            <v>-26.562235856062848</v>
          </cell>
          <cell r="AI37">
            <v>0</v>
          </cell>
          <cell r="AJ37" t="str">
            <v/>
          </cell>
          <cell r="AK37" t="str">
            <v/>
          </cell>
          <cell r="AL37" t="e">
            <v>#VALUE!</v>
          </cell>
          <cell r="AM37">
            <v>2</v>
          </cell>
          <cell r="AN37" t="str">
            <v/>
          </cell>
          <cell r="AO37" t="str">
            <v/>
          </cell>
          <cell r="AP37">
            <v>-30.626385645209091</v>
          </cell>
        </row>
        <row r="38">
          <cell r="B38" t="str">
            <v>11.2017</v>
          </cell>
          <cell r="C38">
            <v>3</v>
          </cell>
          <cell r="D38" t="str">
            <v/>
          </cell>
          <cell r="E38" t="str">
            <v/>
          </cell>
          <cell r="F38">
            <v>-28.669865541837755</v>
          </cell>
          <cell r="G38">
            <v>4</v>
          </cell>
          <cell r="H38" t="str">
            <v/>
          </cell>
          <cell r="I38" t="str">
            <v/>
          </cell>
          <cell r="J38">
            <v>14.520142408141204</v>
          </cell>
          <cell r="K38">
            <v>1</v>
          </cell>
          <cell r="L38" t="str">
            <v/>
          </cell>
          <cell r="M38" t="str">
            <v/>
          </cell>
          <cell r="N38">
            <v>930.22921552598666</v>
          </cell>
          <cell r="O38">
            <v>2</v>
          </cell>
          <cell r="P38" t="str">
            <v/>
          </cell>
          <cell r="Q38" t="str">
            <v/>
          </cell>
          <cell r="R38">
            <v>-25.716243489840846</v>
          </cell>
          <cell r="S38">
            <v>2</v>
          </cell>
          <cell r="T38" t="str">
            <v/>
          </cell>
          <cell r="U38" t="str">
            <v/>
          </cell>
          <cell r="V38">
            <v>11.694805618101523</v>
          </cell>
          <cell r="W38">
            <v>2</v>
          </cell>
          <cell r="X38" t="str">
            <v/>
          </cell>
          <cell r="Y38" t="str">
            <v/>
          </cell>
          <cell r="Z38">
            <v>-32.655122217573933</v>
          </cell>
          <cell r="AA38">
            <v>1</v>
          </cell>
          <cell r="AB38" t="str">
            <v/>
          </cell>
          <cell r="AC38" t="str">
            <v/>
          </cell>
          <cell r="AD38">
            <v>37.898447277819571</v>
          </cell>
          <cell r="AE38">
            <v>2</v>
          </cell>
          <cell r="AF38" t="str">
            <v/>
          </cell>
          <cell r="AG38" t="str">
            <v/>
          </cell>
          <cell r="AH38">
            <v>-26.612937678624579</v>
          </cell>
          <cell r="AI38">
            <v>0</v>
          </cell>
          <cell r="AJ38" t="str">
            <v/>
          </cell>
          <cell r="AK38" t="str">
            <v/>
          </cell>
          <cell r="AL38" t="e">
            <v>#VALUE!</v>
          </cell>
          <cell r="AM38">
            <v>2</v>
          </cell>
          <cell r="AN38" t="str">
            <v/>
          </cell>
          <cell r="AO38" t="str">
            <v/>
          </cell>
          <cell r="AP38">
            <v>-30.497961563902695</v>
          </cell>
        </row>
        <row r="39">
          <cell r="B39" t="str">
            <v>12.2017</v>
          </cell>
          <cell r="C39">
            <v>4</v>
          </cell>
          <cell r="D39">
            <v>39</v>
          </cell>
          <cell r="E39">
            <v>-27.889471201974402</v>
          </cell>
          <cell r="F39">
            <v>-27.889471201974402</v>
          </cell>
          <cell r="G39">
            <v>4</v>
          </cell>
          <cell r="H39" t="str">
            <v/>
          </cell>
          <cell r="I39" t="str">
            <v/>
          </cell>
          <cell r="J39">
            <v>15.840467448850561</v>
          </cell>
          <cell r="K39">
            <v>1</v>
          </cell>
          <cell r="L39" t="str">
            <v/>
          </cell>
          <cell r="M39" t="str">
            <v/>
          </cell>
          <cell r="N39">
            <v>928.11642088770134</v>
          </cell>
          <cell r="O39">
            <v>2</v>
          </cell>
          <cell r="P39" t="str">
            <v/>
          </cell>
          <cell r="Q39" t="str">
            <v/>
          </cell>
          <cell r="R39">
            <v>-25.583589526569938</v>
          </cell>
          <cell r="S39">
            <v>2</v>
          </cell>
          <cell r="T39" t="str">
            <v/>
          </cell>
          <cell r="U39" t="str">
            <v/>
          </cell>
          <cell r="V39">
            <v>11.99709779562856</v>
          </cell>
          <cell r="W39">
            <v>2</v>
          </cell>
          <cell r="X39" t="str">
            <v/>
          </cell>
          <cell r="Y39" t="str">
            <v/>
          </cell>
          <cell r="Z39">
            <v>-32.73043130001939</v>
          </cell>
          <cell r="AA39">
            <v>1</v>
          </cell>
          <cell r="AB39" t="str">
            <v/>
          </cell>
          <cell r="AC39" t="str">
            <v/>
          </cell>
          <cell r="AD39">
            <v>42.550469701272959</v>
          </cell>
          <cell r="AE39">
            <v>2</v>
          </cell>
          <cell r="AF39" t="str">
            <v/>
          </cell>
          <cell r="AG39" t="str">
            <v/>
          </cell>
          <cell r="AH39">
            <v>-26.66363950118631</v>
          </cell>
          <cell r="AI39">
            <v>0</v>
          </cell>
          <cell r="AJ39" t="str">
            <v/>
          </cell>
          <cell r="AK39" t="str">
            <v/>
          </cell>
          <cell r="AL39" t="e">
            <v>#VALUE!</v>
          </cell>
          <cell r="AM39">
            <v>2</v>
          </cell>
          <cell r="AN39" t="str">
            <v/>
          </cell>
          <cell r="AO39" t="str">
            <v/>
          </cell>
          <cell r="AP39">
            <v>-30.3695374825963</v>
          </cell>
        </row>
        <row r="40">
          <cell r="B40" t="str">
            <v>1.2018</v>
          </cell>
          <cell r="C40">
            <v>4</v>
          </cell>
          <cell r="D40" t="str">
            <v/>
          </cell>
          <cell r="E40" t="str">
            <v/>
          </cell>
          <cell r="F40">
            <v>-28.272126050279741</v>
          </cell>
          <cell r="G40">
            <v>4</v>
          </cell>
          <cell r="H40" t="str">
            <v/>
          </cell>
          <cell r="I40" t="str">
            <v/>
          </cell>
          <cell r="J40">
            <v>17.160792489559917</v>
          </cell>
          <cell r="K40">
            <v>1</v>
          </cell>
          <cell r="L40" t="str">
            <v/>
          </cell>
          <cell r="M40" t="str">
            <v/>
          </cell>
          <cell r="N40">
            <v>926.00362624941602</v>
          </cell>
          <cell r="O40">
            <v>2</v>
          </cell>
          <cell r="P40" t="str">
            <v/>
          </cell>
          <cell r="Q40" t="str">
            <v/>
          </cell>
          <cell r="R40">
            <v>-25.45093556329903</v>
          </cell>
          <cell r="S40">
            <v>2</v>
          </cell>
          <cell r="T40" t="str">
            <v/>
          </cell>
          <cell r="U40" t="str">
            <v/>
          </cell>
          <cell r="V40">
            <v>12.299389973155598</v>
          </cell>
          <cell r="W40">
            <v>2</v>
          </cell>
          <cell r="X40" t="str">
            <v/>
          </cell>
          <cell r="Y40" t="str">
            <v/>
          </cell>
          <cell r="Z40">
            <v>-32.805740382464847</v>
          </cell>
          <cell r="AA40">
            <v>1</v>
          </cell>
          <cell r="AB40" t="str">
            <v/>
          </cell>
          <cell r="AC40" t="str">
            <v/>
          </cell>
          <cell r="AD40">
            <v>47.202492124726348</v>
          </cell>
          <cell r="AE40">
            <v>2</v>
          </cell>
          <cell r="AF40" t="str">
            <v/>
          </cell>
          <cell r="AG40" t="str">
            <v/>
          </cell>
          <cell r="AH40">
            <v>-26.714341323748041</v>
          </cell>
          <cell r="AI40">
            <v>0</v>
          </cell>
          <cell r="AJ40" t="str">
            <v/>
          </cell>
          <cell r="AK40" t="str">
            <v/>
          </cell>
          <cell r="AL40" t="e">
            <v>#VALUE!</v>
          </cell>
          <cell r="AM40">
            <v>2</v>
          </cell>
          <cell r="AN40" t="str">
            <v/>
          </cell>
          <cell r="AO40" t="str">
            <v/>
          </cell>
          <cell r="AP40">
            <v>-30.241113401289905</v>
          </cell>
        </row>
        <row r="41">
          <cell r="B41" t="str">
            <v>2.2018</v>
          </cell>
          <cell r="C41">
            <v>4</v>
          </cell>
          <cell r="D41" t="str">
            <v/>
          </cell>
          <cell r="E41" t="str">
            <v/>
          </cell>
          <cell r="F41">
            <v>-28.654780898585081</v>
          </cell>
          <cell r="G41">
            <v>5</v>
          </cell>
          <cell r="H41">
            <v>41</v>
          </cell>
          <cell r="I41">
            <v>18.481117530269277</v>
          </cell>
          <cell r="J41">
            <v>18.481117530269277</v>
          </cell>
          <cell r="K41">
            <v>1</v>
          </cell>
          <cell r="L41" t="str">
            <v/>
          </cell>
          <cell r="M41" t="str">
            <v/>
          </cell>
          <cell r="N41">
            <v>923.89083161113069</v>
          </cell>
          <cell r="O41">
            <v>2</v>
          </cell>
          <cell r="P41" t="str">
            <v/>
          </cell>
          <cell r="Q41" t="str">
            <v/>
          </cell>
          <cell r="R41">
            <v>-25.318281600028122</v>
          </cell>
          <cell r="S41">
            <v>2</v>
          </cell>
          <cell r="T41" t="str">
            <v/>
          </cell>
          <cell r="U41" t="str">
            <v/>
          </cell>
          <cell r="V41">
            <v>12.601682150682636</v>
          </cell>
          <cell r="W41">
            <v>2</v>
          </cell>
          <cell r="X41" t="str">
            <v/>
          </cell>
          <cell r="Y41" t="str">
            <v/>
          </cell>
          <cell r="Z41">
            <v>-32.881049464910305</v>
          </cell>
          <cell r="AA41">
            <v>1</v>
          </cell>
          <cell r="AB41" t="str">
            <v/>
          </cell>
          <cell r="AC41" t="str">
            <v/>
          </cell>
          <cell r="AD41">
            <v>51.854514548179736</v>
          </cell>
          <cell r="AE41">
            <v>2</v>
          </cell>
          <cell r="AF41" t="str">
            <v/>
          </cell>
          <cell r="AG41" t="str">
            <v/>
          </cell>
          <cell r="AH41">
            <v>-26.765043146309772</v>
          </cell>
          <cell r="AI41">
            <v>0</v>
          </cell>
          <cell r="AJ41" t="str">
            <v/>
          </cell>
          <cell r="AK41" t="str">
            <v/>
          </cell>
          <cell r="AL41" t="e">
            <v>#VALUE!</v>
          </cell>
          <cell r="AM41">
            <v>2</v>
          </cell>
          <cell r="AN41" t="str">
            <v/>
          </cell>
          <cell r="AO41" t="str">
            <v/>
          </cell>
          <cell r="AP41">
            <v>-30.11268931998351</v>
          </cell>
        </row>
        <row r="42">
          <cell r="B42" t="str">
            <v>3.2018</v>
          </cell>
          <cell r="C42">
            <v>4</v>
          </cell>
          <cell r="D42" t="str">
            <v/>
          </cell>
          <cell r="E42" t="str">
            <v/>
          </cell>
          <cell r="F42">
            <v>-29.03743574689042</v>
          </cell>
          <cell r="G42">
            <v>5</v>
          </cell>
          <cell r="H42" t="str">
            <v/>
          </cell>
          <cell r="I42" t="str">
            <v/>
          </cell>
          <cell r="J42">
            <v>18.706689954294283</v>
          </cell>
          <cell r="K42">
            <v>1</v>
          </cell>
          <cell r="L42" t="str">
            <v/>
          </cell>
          <cell r="M42" t="str">
            <v/>
          </cell>
          <cell r="N42">
            <v>921.77803697284537</v>
          </cell>
          <cell r="O42">
            <v>2</v>
          </cell>
          <cell r="P42" t="str">
            <v/>
          </cell>
          <cell r="Q42" t="str">
            <v/>
          </cell>
          <cell r="R42">
            <v>-25.185627636757214</v>
          </cell>
          <cell r="S42">
            <v>2</v>
          </cell>
          <cell r="T42" t="str">
            <v/>
          </cell>
          <cell r="U42" t="str">
            <v/>
          </cell>
          <cell r="V42">
            <v>12.903974328209674</v>
          </cell>
          <cell r="W42">
            <v>2</v>
          </cell>
          <cell r="X42" t="str">
            <v/>
          </cell>
          <cell r="Y42" t="str">
            <v/>
          </cell>
          <cell r="Z42">
            <v>-32.956358547355762</v>
          </cell>
          <cell r="AA42">
            <v>1</v>
          </cell>
          <cell r="AB42" t="str">
            <v/>
          </cell>
          <cell r="AC42" t="str">
            <v/>
          </cell>
          <cell r="AD42">
            <v>56.506536971633125</v>
          </cell>
          <cell r="AE42">
            <v>2</v>
          </cell>
          <cell r="AF42" t="str">
            <v/>
          </cell>
          <cell r="AG42" t="str">
            <v/>
          </cell>
          <cell r="AH42">
            <v>-26.815744968871503</v>
          </cell>
          <cell r="AI42">
            <v>0</v>
          </cell>
          <cell r="AJ42" t="str">
            <v/>
          </cell>
          <cell r="AK42" t="str">
            <v/>
          </cell>
          <cell r="AL42" t="e">
            <v>#VALUE!</v>
          </cell>
          <cell r="AM42">
            <v>2</v>
          </cell>
          <cell r="AN42" t="str">
            <v/>
          </cell>
          <cell r="AO42" t="str">
            <v/>
          </cell>
          <cell r="AP42">
            <v>-29.984265238677114</v>
          </cell>
        </row>
        <row r="43">
          <cell r="B43" t="str">
            <v>4.2018</v>
          </cell>
          <cell r="C43">
            <v>4</v>
          </cell>
          <cell r="D43" t="str">
            <v/>
          </cell>
          <cell r="E43" t="str">
            <v/>
          </cell>
          <cell r="F43">
            <v>-29.420090595195759</v>
          </cell>
          <cell r="G43">
            <v>5</v>
          </cell>
          <cell r="H43" t="str">
            <v/>
          </cell>
          <cell r="I43" t="str">
            <v/>
          </cell>
          <cell r="J43">
            <v>18.93226237831929</v>
          </cell>
          <cell r="K43">
            <v>1</v>
          </cell>
          <cell r="L43" t="str">
            <v/>
          </cell>
          <cell r="M43" t="str">
            <v/>
          </cell>
          <cell r="N43">
            <v>919.66524233456005</v>
          </cell>
          <cell r="O43">
            <v>2</v>
          </cell>
          <cell r="P43" t="str">
            <v/>
          </cell>
          <cell r="Q43" t="str">
            <v/>
          </cell>
          <cell r="R43">
            <v>-25.052973673486306</v>
          </cell>
          <cell r="S43">
            <v>2</v>
          </cell>
          <cell r="T43" t="str">
            <v/>
          </cell>
          <cell r="U43" t="str">
            <v/>
          </cell>
          <cell r="V43">
            <v>13.206266505736712</v>
          </cell>
          <cell r="W43">
            <v>2</v>
          </cell>
          <cell r="X43" t="str">
            <v/>
          </cell>
          <cell r="Y43" t="str">
            <v/>
          </cell>
          <cell r="Z43">
            <v>-33.03166762980122</v>
          </cell>
          <cell r="AA43">
            <v>1</v>
          </cell>
          <cell r="AB43" t="str">
            <v/>
          </cell>
          <cell r="AC43" t="str">
            <v/>
          </cell>
          <cell r="AD43">
            <v>61.158559395086513</v>
          </cell>
          <cell r="AE43">
            <v>2</v>
          </cell>
          <cell r="AF43" t="str">
            <v/>
          </cell>
          <cell r="AG43" t="str">
            <v/>
          </cell>
          <cell r="AH43">
            <v>-26.866446791433233</v>
          </cell>
          <cell r="AI43">
            <v>0</v>
          </cell>
          <cell r="AJ43" t="str">
            <v/>
          </cell>
          <cell r="AK43" t="str">
            <v/>
          </cell>
          <cell r="AL43" t="e">
            <v>#VALUE!</v>
          </cell>
          <cell r="AM43">
            <v>2</v>
          </cell>
          <cell r="AN43" t="str">
            <v/>
          </cell>
          <cell r="AO43" t="str">
            <v/>
          </cell>
          <cell r="AP43">
            <v>-29.855841157370719</v>
          </cell>
        </row>
        <row r="44">
          <cell r="B44" t="str">
            <v>5.2018</v>
          </cell>
          <cell r="C44">
            <v>4</v>
          </cell>
          <cell r="D44" t="str">
            <v/>
          </cell>
          <cell r="E44" t="str">
            <v/>
          </cell>
          <cell r="F44">
            <v>-29.802745443501099</v>
          </cell>
          <cell r="G44">
            <v>5</v>
          </cell>
          <cell r="H44" t="str">
            <v/>
          </cell>
          <cell r="I44" t="str">
            <v/>
          </cell>
          <cell r="J44">
            <v>19.157834802344297</v>
          </cell>
          <cell r="K44">
            <v>1</v>
          </cell>
          <cell r="L44" t="str">
            <v/>
          </cell>
          <cell r="M44" t="str">
            <v/>
          </cell>
          <cell r="N44">
            <v>917.55244769627473</v>
          </cell>
          <cell r="O44">
            <v>2</v>
          </cell>
          <cell r="P44" t="str">
            <v/>
          </cell>
          <cell r="Q44" t="str">
            <v/>
          </cell>
          <cell r="R44">
            <v>-24.920319710215399</v>
          </cell>
          <cell r="S44">
            <v>2</v>
          </cell>
          <cell r="T44" t="str">
            <v/>
          </cell>
          <cell r="U44" t="str">
            <v/>
          </cell>
          <cell r="V44">
            <v>13.50855868326375</v>
          </cell>
          <cell r="W44">
            <v>2</v>
          </cell>
          <cell r="X44" t="str">
            <v/>
          </cell>
          <cell r="Y44" t="str">
            <v/>
          </cell>
          <cell r="Z44">
            <v>-33.106976712246677</v>
          </cell>
          <cell r="AA44">
            <v>1</v>
          </cell>
          <cell r="AB44" t="str">
            <v/>
          </cell>
          <cell r="AC44" t="str">
            <v/>
          </cell>
          <cell r="AD44">
            <v>65.810581818539902</v>
          </cell>
          <cell r="AE44">
            <v>2</v>
          </cell>
          <cell r="AF44" t="str">
            <v/>
          </cell>
          <cell r="AG44" t="str">
            <v/>
          </cell>
          <cell r="AH44">
            <v>-26.917148613994964</v>
          </cell>
          <cell r="AI44">
            <v>0</v>
          </cell>
          <cell r="AJ44" t="str">
            <v/>
          </cell>
          <cell r="AK44" t="str">
            <v/>
          </cell>
          <cell r="AL44" t="e">
            <v>#VALUE!</v>
          </cell>
          <cell r="AM44">
            <v>2</v>
          </cell>
          <cell r="AN44" t="str">
            <v/>
          </cell>
          <cell r="AO44" t="str">
            <v/>
          </cell>
          <cell r="AP44">
            <v>-29.727417076064324</v>
          </cell>
        </row>
        <row r="45">
          <cell r="B45" t="str">
            <v>6.2018</v>
          </cell>
          <cell r="C45">
            <v>4</v>
          </cell>
          <cell r="D45" t="str">
            <v/>
          </cell>
          <cell r="E45" t="str">
            <v/>
          </cell>
          <cell r="F45">
            <v>-30.185400291806438</v>
          </cell>
          <cell r="G45">
            <v>5</v>
          </cell>
          <cell r="H45" t="str">
            <v/>
          </cell>
          <cell r="I45" t="str">
            <v/>
          </cell>
          <cell r="J45">
            <v>19.383407226369304</v>
          </cell>
          <cell r="K45">
            <v>1</v>
          </cell>
          <cell r="L45" t="str">
            <v/>
          </cell>
          <cell r="M45" t="str">
            <v/>
          </cell>
          <cell r="N45">
            <v>915.4396530579894</v>
          </cell>
          <cell r="O45">
            <v>2</v>
          </cell>
          <cell r="P45" t="str">
            <v/>
          </cell>
          <cell r="Q45" t="str">
            <v/>
          </cell>
          <cell r="R45">
            <v>-24.787665746944491</v>
          </cell>
          <cell r="S45">
            <v>2</v>
          </cell>
          <cell r="T45" t="str">
            <v/>
          </cell>
          <cell r="U45" t="str">
            <v/>
          </cell>
          <cell r="V45">
            <v>13.810850860790788</v>
          </cell>
          <cell r="W45">
            <v>2</v>
          </cell>
          <cell r="X45" t="str">
            <v/>
          </cell>
          <cell r="Y45" t="str">
            <v/>
          </cell>
          <cell r="Z45">
            <v>-33.182285794692135</v>
          </cell>
          <cell r="AA45">
            <v>1</v>
          </cell>
          <cell r="AB45" t="str">
            <v/>
          </cell>
          <cell r="AC45" t="str">
            <v/>
          </cell>
          <cell r="AD45">
            <v>70.46260424199329</v>
          </cell>
          <cell r="AE45">
            <v>2</v>
          </cell>
          <cell r="AF45" t="str">
            <v/>
          </cell>
          <cell r="AG45" t="str">
            <v/>
          </cell>
          <cell r="AH45">
            <v>-26.967850436556695</v>
          </cell>
          <cell r="AI45">
            <v>0</v>
          </cell>
          <cell r="AJ45" t="str">
            <v/>
          </cell>
          <cell r="AK45" t="str">
            <v/>
          </cell>
          <cell r="AL45" t="e">
            <v>#VALUE!</v>
          </cell>
          <cell r="AM45">
            <v>2</v>
          </cell>
          <cell r="AN45" t="str">
            <v/>
          </cell>
          <cell r="AO45" t="str">
            <v/>
          </cell>
          <cell r="AP45">
            <v>-29.598992994757928</v>
          </cell>
        </row>
        <row r="46">
          <cell r="B46" t="str">
            <v>7.2018</v>
          </cell>
          <cell r="C46">
            <v>4</v>
          </cell>
          <cell r="D46" t="str">
            <v/>
          </cell>
          <cell r="E46" t="str">
            <v/>
          </cell>
          <cell r="F46">
            <v>-30.568055140111777</v>
          </cell>
          <cell r="G46">
            <v>5</v>
          </cell>
          <cell r="H46" t="str">
            <v/>
          </cell>
          <cell r="I46" t="str">
            <v/>
          </cell>
          <cell r="J46">
            <v>19.608979650394311</v>
          </cell>
          <cell r="K46">
            <v>1</v>
          </cell>
          <cell r="L46" t="str">
            <v/>
          </cell>
          <cell r="M46" t="str">
            <v/>
          </cell>
          <cell r="N46">
            <v>913.32685841970408</v>
          </cell>
          <cell r="O46">
            <v>2</v>
          </cell>
          <cell r="P46" t="str">
            <v/>
          </cell>
          <cell r="Q46" t="str">
            <v/>
          </cell>
          <cell r="R46">
            <v>-24.655011783673583</v>
          </cell>
          <cell r="S46">
            <v>2</v>
          </cell>
          <cell r="T46" t="str">
            <v/>
          </cell>
          <cell r="U46" t="str">
            <v/>
          </cell>
          <cell r="V46">
            <v>14.113143038317826</v>
          </cell>
          <cell r="W46">
            <v>2</v>
          </cell>
          <cell r="X46" t="str">
            <v/>
          </cell>
          <cell r="Y46" t="str">
            <v/>
          </cell>
          <cell r="Z46">
            <v>-33.257594877137592</v>
          </cell>
          <cell r="AA46">
            <v>1</v>
          </cell>
          <cell r="AB46" t="str">
            <v/>
          </cell>
          <cell r="AC46" t="str">
            <v/>
          </cell>
          <cell r="AD46">
            <v>75.114626665446679</v>
          </cell>
          <cell r="AE46">
            <v>2</v>
          </cell>
          <cell r="AF46" t="str">
            <v/>
          </cell>
          <cell r="AG46" t="str">
            <v/>
          </cell>
          <cell r="AH46">
            <v>-27.018552259118426</v>
          </cell>
          <cell r="AI46">
            <v>0</v>
          </cell>
          <cell r="AJ46" t="str">
            <v/>
          </cell>
          <cell r="AK46" t="str">
            <v/>
          </cell>
          <cell r="AL46" t="e">
            <v>#VALUE!</v>
          </cell>
          <cell r="AM46">
            <v>2</v>
          </cell>
          <cell r="AN46" t="str">
            <v/>
          </cell>
          <cell r="AO46" t="str">
            <v/>
          </cell>
          <cell r="AP46">
            <v>-29.470568913451533</v>
          </cell>
        </row>
        <row r="47">
          <cell r="B47" t="str">
            <v>8.2018</v>
          </cell>
          <cell r="C47">
            <v>4</v>
          </cell>
          <cell r="D47" t="str">
            <v/>
          </cell>
          <cell r="E47" t="str">
            <v/>
          </cell>
          <cell r="F47">
            <v>-30.950709988417117</v>
          </cell>
          <cell r="G47">
            <v>5</v>
          </cell>
          <cell r="H47" t="str">
            <v/>
          </cell>
          <cell r="I47" t="str">
            <v/>
          </cell>
          <cell r="J47">
            <v>19.834552074419317</v>
          </cell>
          <cell r="K47">
            <v>1</v>
          </cell>
          <cell r="L47" t="str">
            <v/>
          </cell>
          <cell r="M47" t="str">
            <v/>
          </cell>
          <cell r="N47">
            <v>911.21406378141876</v>
          </cell>
          <cell r="O47">
            <v>2</v>
          </cell>
          <cell r="P47" t="str">
            <v/>
          </cell>
          <cell r="Q47" t="str">
            <v/>
          </cell>
          <cell r="R47">
            <v>-24.522357820402675</v>
          </cell>
          <cell r="S47">
            <v>2</v>
          </cell>
          <cell r="T47" t="str">
            <v/>
          </cell>
          <cell r="U47" t="str">
            <v/>
          </cell>
          <cell r="V47">
            <v>14.415435215844864</v>
          </cell>
          <cell r="W47">
            <v>2</v>
          </cell>
          <cell r="X47" t="str">
            <v/>
          </cell>
          <cell r="Y47" t="str">
            <v/>
          </cell>
          <cell r="Z47">
            <v>-33.332903959583049</v>
          </cell>
          <cell r="AA47">
            <v>1</v>
          </cell>
          <cell r="AB47" t="str">
            <v/>
          </cell>
          <cell r="AC47" t="str">
            <v/>
          </cell>
          <cell r="AD47">
            <v>79.766649088900067</v>
          </cell>
          <cell r="AE47">
            <v>2</v>
          </cell>
          <cell r="AF47" t="str">
            <v/>
          </cell>
          <cell r="AG47" t="str">
            <v/>
          </cell>
          <cell r="AH47">
            <v>-27.069254081680157</v>
          </cell>
          <cell r="AI47">
            <v>0</v>
          </cell>
          <cell r="AJ47" t="str">
            <v/>
          </cell>
          <cell r="AK47" t="str">
            <v/>
          </cell>
          <cell r="AL47" t="e">
            <v>#VALUE!</v>
          </cell>
          <cell r="AM47">
            <v>2</v>
          </cell>
          <cell r="AN47" t="str">
            <v/>
          </cell>
          <cell r="AO47" t="str">
            <v/>
          </cell>
          <cell r="AP47">
            <v>-29.342144832145138</v>
          </cell>
        </row>
        <row r="48">
          <cell r="B48" t="str">
            <v>9.2018</v>
          </cell>
          <cell r="C48">
            <v>4</v>
          </cell>
          <cell r="D48" t="str">
            <v/>
          </cell>
          <cell r="E48" t="str">
            <v/>
          </cell>
          <cell r="F48">
            <v>-31.333364836722456</v>
          </cell>
          <cell r="G48">
            <v>5</v>
          </cell>
          <cell r="H48" t="str">
            <v/>
          </cell>
          <cell r="I48" t="str">
            <v/>
          </cell>
          <cell r="J48">
            <v>20.060124498444324</v>
          </cell>
          <cell r="K48">
            <v>1</v>
          </cell>
          <cell r="L48" t="str">
            <v/>
          </cell>
          <cell r="M48" t="str">
            <v/>
          </cell>
          <cell r="N48">
            <v>909.10126914313344</v>
          </cell>
          <cell r="O48">
            <v>2</v>
          </cell>
          <cell r="P48" t="str">
            <v/>
          </cell>
          <cell r="Q48" t="str">
            <v/>
          </cell>
          <cell r="R48">
            <v>-24.389703857131767</v>
          </cell>
          <cell r="S48">
            <v>2</v>
          </cell>
          <cell r="T48" t="str">
            <v/>
          </cell>
          <cell r="U48" t="str">
            <v/>
          </cell>
          <cell r="V48">
            <v>14.717727393371902</v>
          </cell>
          <cell r="W48">
            <v>2</v>
          </cell>
          <cell r="X48" t="str">
            <v/>
          </cell>
          <cell r="Y48" t="str">
            <v/>
          </cell>
          <cell r="Z48">
            <v>-33.408213042028507</v>
          </cell>
          <cell r="AA48">
            <v>1</v>
          </cell>
          <cell r="AB48" t="str">
            <v/>
          </cell>
          <cell r="AC48" t="str">
            <v/>
          </cell>
          <cell r="AD48">
            <v>84.418671512353455</v>
          </cell>
          <cell r="AE48">
            <v>2</v>
          </cell>
          <cell r="AF48" t="str">
            <v/>
          </cell>
          <cell r="AG48" t="str">
            <v/>
          </cell>
          <cell r="AH48">
            <v>-27.119955904241888</v>
          </cell>
          <cell r="AI48">
            <v>0</v>
          </cell>
          <cell r="AJ48" t="str">
            <v/>
          </cell>
          <cell r="AK48" t="str">
            <v/>
          </cell>
          <cell r="AL48" t="e">
            <v>#VALUE!</v>
          </cell>
          <cell r="AM48">
            <v>2</v>
          </cell>
          <cell r="AN48" t="str">
            <v/>
          </cell>
          <cell r="AO48" t="str">
            <v/>
          </cell>
          <cell r="AP48">
            <v>-29.213720750838743</v>
          </cell>
        </row>
        <row r="49">
          <cell r="B49" t="str">
            <v>10.2018</v>
          </cell>
          <cell r="C49">
            <v>4</v>
          </cell>
          <cell r="D49" t="str">
            <v/>
          </cell>
          <cell r="E49" t="str">
            <v/>
          </cell>
          <cell r="F49">
            <v>-31.716019685027796</v>
          </cell>
          <cell r="G49">
            <v>5</v>
          </cell>
          <cell r="H49" t="str">
            <v/>
          </cell>
          <cell r="I49" t="str">
            <v/>
          </cell>
          <cell r="J49">
            <v>20.285696922469331</v>
          </cell>
          <cell r="K49">
            <v>1</v>
          </cell>
          <cell r="L49" t="str">
            <v/>
          </cell>
          <cell r="M49" t="str">
            <v/>
          </cell>
          <cell r="N49">
            <v>906.98847450484811</v>
          </cell>
          <cell r="O49">
            <v>2</v>
          </cell>
          <cell r="P49" t="str">
            <v/>
          </cell>
          <cell r="Q49" t="str">
            <v/>
          </cell>
          <cell r="R49">
            <v>-24.257049893860859</v>
          </cell>
          <cell r="S49">
            <v>3</v>
          </cell>
          <cell r="T49">
            <v>49</v>
          </cell>
          <cell r="U49">
            <v>15.020019570898945</v>
          </cell>
          <cell r="V49">
            <v>15.020019570898945</v>
          </cell>
          <cell r="W49">
            <v>2</v>
          </cell>
          <cell r="X49" t="str">
            <v/>
          </cell>
          <cell r="Y49" t="str">
            <v/>
          </cell>
          <cell r="Z49">
            <v>-33.483522124473964</v>
          </cell>
          <cell r="AA49">
            <v>1</v>
          </cell>
          <cell r="AB49" t="str">
            <v/>
          </cell>
          <cell r="AC49" t="str">
            <v/>
          </cell>
          <cell r="AD49">
            <v>89.070693935806844</v>
          </cell>
          <cell r="AE49">
            <v>2</v>
          </cell>
          <cell r="AF49" t="str">
            <v/>
          </cell>
          <cell r="AG49" t="str">
            <v/>
          </cell>
          <cell r="AH49">
            <v>-27.170657726803618</v>
          </cell>
          <cell r="AI49">
            <v>1</v>
          </cell>
          <cell r="AJ49">
            <v>49</v>
          </cell>
          <cell r="AK49">
            <v>-11.030227051829797</v>
          </cell>
          <cell r="AL49">
            <v>-11.030227051829797</v>
          </cell>
          <cell r="AM49">
            <v>2</v>
          </cell>
          <cell r="AN49" t="str">
            <v/>
          </cell>
          <cell r="AO49" t="str">
            <v/>
          </cell>
          <cell r="AP49">
            <v>-29.085296669532347</v>
          </cell>
        </row>
        <row r="50">
          <cell r="B50" t="str">
            <v>11.2018</v>
          </cell>
          <cell r="C50">
            <v>4</v>
          </cell>
          <cell r="D50" t="str">
            <v/>
          </cell>
          <cell r="E50" t="str">
            <v/>
          </cell>
          <cell r="F50">
            <v>-32.098674533333138</v>
          </cell>
          <cell r="G50">
            <v>5</v>
          </cell>
          <cell r="H50" t="str">
            <v/>
          </cell>
          <cell r="I50" t="str">
            <v/>
          </cell>
          <cell r="J50">
            <v>20.511269346494338</v>
          </cell>
          <cell r="K50">
            <v>1</v>
          </cell>
          <cell r="L50" t="str">
            <v/>
          </cell>
          <cell r="M50" t="str">
            <v/>
          </cell>
          <cell r="N50">
            <v>904.87567986656279</v>
          </cell>
          <cell r="O50">
            <v>2</v>
          </cell>
          <cell r="P50" t="str">
            <v/>
          </cell>
          <cell r="Q50" t="str">
            <v/>
          </cell>
          <cell r="R50">
            <v>-24.124395930589952</v>
          </cell>
          <cell r="S50">
            <v>3</v>
          </cell>
          <cell r="T50" t="str">
            <v/>
          </cell>
          <cell r="U50" t="str">
            <v/>
          </cell>
          <cell r="V50">
            <v>16.177065180299149</v>
          </cell>
          <cell r="W50">
            <v>2</v>
          </cell>
          <cell r="X50" t="str">
            <v/>
          </cell>
          <cell r="Y50" t="str">
            <v/>
          </cell>
          <cell r="Z50">
            <v>-33.558831206919422</v>
          </cell>
          <cell r="AA50">
            <v>1</v>
          </cell>
          <cell r="AB50" t="str">
            <v/>
          </cell>
          <cell r="AC50" t="str">
            <v/>
          </cell>
          <cell r="AD50">
            <v>93.722716359260232</v>
          </cell>
          <cell r="AE50">
            <v>2</v>
          </cell>
          <cell r="AF50" t="str">
            <v/>
          </cell>
          <cell r="AG50" t="str">
            <v/>
          </cell>
          <cell r="AH50">
            <v>-27.221359549365349</v>
          </cell>
          <cell r="AI50">
            <v>1</v>
          </cell>
          <cell r="AJ50" t="str">
            <v/>
          </cell>
          <cell r="AK50" t="str">
            <v/>
          </cell>
          <cell r="AL50">
            <v>-10.480274951380846</v>
          </cell>
          <cell r="AM50">
            <v>2</v>
          </cell>
          <cell r="AN50" t="str">
            <v/>
          </cell>
          <cell r="AO50" t="str">
            <v/>
          </cell>
          <cell r="AP50">
            <v>-28.956872588225952</v>
          </cell>
        </row>
        <row r="51">
          <cell r="B51" t="str">
            <v>12.2018</v>
          </cell>
          <cell r="C51">
            <v>4</v>
          </cell>
          <cell r="D51" t="str">
            <v/>
          </cell>
          <cell r="E51" t="str">
            <v/>
          </cell>
          <cell r="F51">
            <v>-32.481329381638481</v>
          </cell>
          <cell r="G51">
            <v>5</v>
          </cell>
          <cell r="H51" t="str">
            <v/>
          </cell>
          <cell r="I51" t="str">
            <v/>
          </cell>
          <cell r="J51">
            <v>20.736841770519344</v>
          </cell>
          <cell r="K51">
            <v>1</v>
          </cell>
          <cell r="L51" t="str">
            <v/>
          </cell>
          <cell r="M51" t="str">
            <v/>
          </cell>
          <cell r="N51">
            <v>902.76288522827747</v>
          </cell>
          <cell r="O51">
            <v>2</v>
          </cell>
          <cell r="P51" t="str">
            <v/>
          </cell>
          <cell r="Q51" t="str">
            <v/>
          </cell>
          <cell r="R51">
            <v>-23.991741967319044</v>
          </cell>
          <cell r="S51">
            <v>3</v>
          </cell>
          <cell r="T51" t="str">
            <v/>
          </cell>
          <cell r="U51" t="str">
            <v/>
          </cell>
          <cell r="V51">
            <v>17.334110789699352</v>
          </cell>
          <cell r="W51">
            <v>2</v>
          </cell>
          <cell r="X51" t="str">
            <v/>
          </cell>
          <cell r="Y51" t="str">
            <v/>
          </cell>
          <cell r="Z51">
            <v>-33.634140289364879</v>
          </cell>
          <cell r="AA51">
            <v>1</v>
          </cell>
          <cell r="AB51" t="str">
            <v/>
          </cell>
          <cell r="AC51" t="str">
            <v/>
          </cell>
          <cell r="AD51">
            <v>98.374738782713621</v>
          </cell>
          <cell r="AE51">
            <v>2</v>
          </cell>
          <cell r="AF51" t="str">
            <v/>
          </cell>
          <cell r="AG51" t="str">
            <v/>
          </cell>
          <cell r="AH51">
            <v>-27.27206137192708</v>
          </cell>
          <cell r="AI51">
            <v>1</v>
          </cell>
          <cell r="AJ51" t="str">
            <v/>
          </cell>
          <cell r="AK51" t="str">
            <v/>
          </cell>
          <cell r="AL51">
            <v>-9.9303228509318942</v>
          </cell>
          <cell r="AM51">
            <v>2</v>
          </cell>
          <cell r="AN51" t="str">
            <v/>
          </cell>
          <cell r="AO51" t="str">
            <v/>
          </cell>
          <cell r="AP51">
            <v>-28.828448506919557</v>
          </cell>
        </row>
        <row r="52">
          <cell r="B52" t="str">
            <v>1.2019</v>
          </cell>
          <cell r="C52">
            <v>4</v>
          </cell>
          <cell r="D52" t="str">
            <v/>
          </cell>
          <cell r="E52" t="str">
            <v/>
          </cell>
          <cell r="F52">
            <v>-32.863984229943824</v>
          </cell>
          <cell r="G52">
            <v>5</v>
          </cell>
          <cell r="H52" t="str">
            <v/>
          </cell>
          <cell r="I52" t="str">
            <v/>
          </cell>
          <cell r="J52">
            <v>20.962414194544351</v>
          </cell>
          <cell r="K52">
            <v>1</v>
          </cell>
          <cell r="L52" t="str">
            <v/>
          </cell>
          <cell r="M52" t="str">
            <v/>
          </cell>
          <cell r="N52">
            <v>900.65009058999215</v>
          </cell>
          <cell r="O52">
            <v>2</v>
          </cell>
          <cell r="P52" t="str">
            <v/>
          </cell>
          <cell r="Q52" t="str">
            <v/>
          </cell>
          <cell r="R52">
            <v>-23.859088004048136</v>
          </cell>
          <cell r="S52">
            <v>3</v>
          </cell>
          <cell r="T52" t="str">
            <v/>
          </cell>
          <cell r="U52" t="str">
            <v/>
          </cell>
          <cell r="V52">
            <v>18.491156399099555</v>
          </cell>
          <cell r="W52">
            <v>2</v>
          </cell>
          <cell r="X52" t="str">
            <v/>
          </cell>
          <cell r="Y52" t="str">
            <v/>
          </cell>
          <cell r="Z52">
            <v>-33.709449371810337</v>
          </cell>
          <cell r="AA52">
            <v>1</v>
          </cell>
          <cell r="AB52" t="str">
            <v/>
          </cell>
          <cell r="AC52" t="str">
            <v/>
          </cell>
          <cell r="AD52">
            <v>103.02676120616701</v>
          </cell>
          <cell r="AE52">
            <v>2</v>
          </cell>
          <cell r="AF52" t="str">
            <v/>
          </cell>
          <cell r="AG52" t="str">
            <v/>
          </cell>
          <cell r="AH52">
            <v>-27.322763194488811</v>
          </cell>
          <cell r="AI52">
            <v>1</v>
          </cell>
          <cell r="AJ52" t="str">
            <v/>
          </cell>
          <cell r="AK52" t="str">
            <v/>
          </cell>
          <cell r="AL52">
            <v>-9.3803707504829426</v>
          </cell>
          <cell r="AM52">
            <v>2</v>
          </cell>
          <cell r="AN52" t="str">
            <v/>
          </cell>
          <cell r="AO52" t="str">
            <v/>
          </cell>
          <cell r="AP52">
            <v>-28.700024425613162</v>
          </cell>
        </row>
        <row r="53">
          <cell r="B53" t="str">
            <v>2.2019</v>
          </cell>
          <cell r="C53">
            <v>4</v>
          </cell>
          <cell r="D53" t="str">
            <v/>
          </cell>
          <cell r="E53" t="str">
            <v/>
          </cell>
          <cell r="F53">
            <v>-33.246639078249167</v>
          </cell>
          <cell r="G53">
            <v>5</v>
          </cell>
          <cell r="H53" t="str">
            <v/>
          </cell>
          <cell r="I53" t="str">
            <v/>
          </cell>
          <cell r="J53">
            <v>21.187986618569358</v>
          </cell>
          <cell r="K53">
            <v>1</v>
          </cell>
          <cell r="L53" t="str">
            <v/>
          </cell>
          <cell r="M53" t="str">
            <v/>
          </cell>
          <cell r="N53">
            <v>898.53729595170682</v>
          </cell>
          <cell r="O53">
            <v>2</v>
          </cell>
          <cell r="P53" t="str">
            <v/>
          </cell>
          <cell r="Q53" t="str">
            <v/>
          </cell>
          <cell r="R53">
            <v>-23.726434040777228</v>
          </cell>
          <cell r="S53">
            <v>3</v>
          </cell>
          <cell r="T53" t="str">
            <v/>
          </cell>
          <cell r="U53" t="str">
            <v/>
          </cell>
          <cell r="V53">
            <v>19.648202008499759</v>
          </cell>
          <cell r="W53">
            <v>2</v>
          </cell>
          <cell r="X53" t="str">
            <v/>
          </cell>
          <cell r="Y53" t="str">
            <v/>
          </cell>
          <cell r="Z53">
            <v>-33.784758454255794</v>
          </cell>
          <cell r="AA53">
            <v>1</v>
          </cell>
          <cell r="AB53" t="str">
            <v/>
          </cell>
          <cell r="AC53" t="str">
            <v/>
          </cell>
          <cell r="AD53">
            <v>107.6787836296204</v>
          </cell>
          <cell r="AE53">
            <v>2</v>
          </cell>
          <cell r="AF53" t="str">
            <v/>
          </cell>
          <cell r="AG53" t="str">
            <v/>
          </cell>
          <cell r="AH53">
            <v>-27.373465017050542</v>
          </cell>
          <cell r="AI53">
            <v>1</v>
          </cell>
          <cell r="AJ53" t="str">
            <v/>
          </cell>
          <cell r="AK53" t="str">
            <v/>
          </cell>
          <cell r="AL53">
            <v>-8.830418650033991</v>
          </cell>
          <cell r="AM53">
            <v>2</v>
          </cell>
          <cell r="AN53" t="str">
            <v/>
          </cell>
          <cell r="AO53" t="str">
            <v/>
          </cell>
          <cell r="AP53">
            <v>-28.571600344306766</v>
          </cell>
        </row>
        <row r="54">
          <cell r="B54" t="str">
            <v>3.2019</v>
          </cell>
          <cell r="C54">
            <v>4</v>
          </cell>
          <cell r="D54" t="str">
            <v/>
          </cell>
          <cell r="E54" t="str">
            <v/>
          </cell>
          <cell r="F54">
            <v>-33.62929392655451</v>
          </cell>
          <cell r="G54">
            <v>5</v>
          </cell>
          <cell r="H54" t="str">
            <v/>
          </cell>
          <cell r="I54" t="str">
            <v/>
          </cell>
          <cell r="J54">
            <v>21.413559042594365</v>
          </cell>
          <cell r="K54">
            <v>1</v>
          </cell>
          <cell r="L54" t="str">
            <v/>
          </cell>
          <cell r="M54" t="str">
            <v/>
          </cell>
          <cell r="N54">
            <v>896.4245013134215</v>
          </cell>
          <cell r="O54">
            <v>2</v>
          </cell>
          <cell r="P54" t="str">
            <v/>
          </cell>
          <cell r="Q54" t="str">
            <v/>
          </cell>
          <cell r="R54">
            <v>-23.59378007750632</v>
          </cell>
          <cell r="S54">
            <v>3</v>
          </cell>
          <cell r="T54" t="str">
            <v/>
          </cell>
          <cell r="U54" t="str">
            <v/>
          </cell>
          <cell r="V54">
            <v>20.805247617899962</v>
          </cell>
          <cell r="W54">
            <v>2</v>
          </cell>
          <cell r="X54" t="str">
            <v/>
          </cell>
          <cell r="Y54" t="str">
            <v/>
          </cell>
          <cell r="Z54">
            <v>-33.860067536701251</v>
          </cell>
          <cell r="AA54">
            <v>1</v>
          </cell>
          <cell r="AB54" t="str">
            <v/>
          </cell>
          <cell r="AC54" t="str">
            <v/>
          </cell>
          <cell r="AD54">
            <v>112.33080605307379</v>
          </cell>
          <cell r="AE54">
            <v>2</v>
          </cell>
          <cell r="AF54" t="str">
            <v/>
          </cell>
          <cell r="AG54" t="str">
            <v/>
          </cell>
          <cell r="AH54">
            <v>-27.424166839612273</v>
          </cell>
          <cell r="AI54">
            <v>1</v>
          </cell>
          <cell r="AJ54" t="str">
            <v/>
          </cell>
          <cell r="AK54" t="str">
            <v/>
          </cell>
          <cell r="AL54">
            <v>-8.2804665495850394</v>
          </cell>
          <cell r="AM54">
            <v>2</v>
          </cell>
          <cell r="AN54" t="str">
            <v/>
          </cell>
          <cell r="AO54" t="str">
            <v/>
          </cell>
          <cell r="AP54">
            <v>-28.443176263000371</v>
          </cell>
        </row>
        <row r="55">
          <cell r="B55" t="str">
            <v>4.2019</v>
          </cell>
          <cell r="C55">
            <v>4</v>
          </cell>
          <cell r="D55" t="str">
            <v/>
          </cell>
          <cell r="E55" t="str">
            <v/>
          </cell>
          <cell r="F55">
            <v>-34.011948774859853</v>
          </cell>
          <cell r="G55">
            <v>5</v>
          </cell>
          <cell r="H55" t="str">
            <v/>
          </cell>
          <cell r="I55" t="str">
            <v/>
          </cell>
          <cell r="J55">
            <v>21.639131466619371</v>
          </cell>
          <cell r="K55">
            <v>2</v>
          </cell>
          <cell r="L55">
            <v>55</v>
          </cell>
          <cell r="M55">
            <v>894.31170667513607</v>
          </cell>
          <cell r="N55">
            <v>894.31170667513607</v>
          </cell>
          <cell r="O55">
            <v>2</v>
          </cell>
          <cell r="P55" t="str">
            <v/>
          </cell>
          <cell r="Q55" t="str">
            <v/>
          </cell>
          <cell r="R55">
            <v>-23.461126114235412</v>
          </cell>
          <cell r="S55">
            <v>3</v>
          </cell>
          <cell r="T55" t="str">
            <v/>
          </cell>
          <cell r="U55" t="str">
            <v/>
          </cell>
          <cell r="V55">
            <v>21.962293227300165</v>
          </cell>
          <cell r="W55">
            <v>2</v>
          </cell>
          <cell r="X55" t="str">
            <v/>
          </cell>
          <cell r="Y55" t="str">
            <v/>
          </cell>
          <cell r="Z55">
            <v>-33.935376619146709</v>
          </cell>
          <cell r="AA55">
            <v>1</v>
          </cell>
          <cell r="AB55" t="str">
            <v/>
          </cell>
          <cell r="AC55" t="str">
            <v/>
          </cell>
          <cell r="AD55">
            <v>116.98282847652717</v>
          </cell>
          <cell r="AE55">
            <v>2</v>
          </cell>
          <cell r="AF55" t="str">
            <v/>
          </cell>
          <cell r="AG55" t="str">
            <v/>
          </cell>
          <cell r="AH55">
            <v>-27.474868662174003</v>
          </cell>
          <cell r="AI55">
            <v>1</v>
          </cell>
          <cell r="AJ55" t="str">
            <v/>
          </cell>
          <cell r="AK55" t="str">
            <v/>
          </cell>
          <cell r="AL55">
            <v>-7.7305144491360878</v>
          </cell>
          <cell r="AM55">
            <v>2</v>
          </cell>
          <cell r="AN55" t="str">
            <v/>
          </cell>
          <cell r="AO55" t="str">
            <v/>
          </cell>
          <cell r="AP55">
            <v>-28.314752181693976</v>
          </cell>
        </row>
        <row r="56">
          <cell r="B56" t="str">
            <v>5.2019</v>
          </cell>
          <cell r="C56">
            <v>4</v>
          </cell>
          <cell r="D56" t="str">
            <v/>
          </cell>
          <cell r="E56" t="str">
            <v/>
          </cell>
          <cell r="F56">
            <v>-34.394603623165196</v>
          </cell>
          <cell r="G56">
            <v>6</v>
          </cell>
          <cell r="H56">
            <v>56</v>
          </cell>
          <cell r="I56">
            <v>21.864703890644389</v>
          </cell>
          <cell r="J56">
            <v>21.864703890644389</v>
          </cell>
          <cell r="K56">
            <v>2</v>
          </cell>
          <cell r="L56" t="str">
            <v/>
          </cell>
          <cell r="M56" t="str">
            <v/>
          </cell>
          <cell r="N56">
            <v>892.92317117794255</v>
          </cell>
          <cell r="O56">
            <v>2</v>
          </cell>
          <cell r="P56" t="str">
            <v/>
          </cell>
          <cell r="Q56" t="str">
            <v/>
          </cell>
          <cell r="R56">
            <v>-23.328472150964505</v>
          </cell>
          <cell r="S56">
            <v>3</v>
          </cell>
          <cell r="T56" t="str">
            <v/>
          </cell>
          <cell r="U56" t="str">
            <v/>
          </cell>
          <cell r="V56">
            <v>23.119338836700368</v>
          </cell>
          <cell r="W56">
            <v>2</v>
          </cell>
          <cell r="X56" t="str">
            <v/>
          </cell>
          <cell r="Y56" t="str">
            <v/>
          </cell>
          <cell r="Z56">
            <v>-34.010685701592166</v>
          </cell>
          <cell r="AA56">
            <v>1</v>
          </cell>
          <cell r="AB56" t="str">
            <v/>
          </cell>
          <cell r="AC56" t="str">
            <v/>
          </cell>
          <cell r="AD56">
            <v>121.63485089998056</v>
          </cell>
          <cell r="AE56">
            <v>2</v>
          </cell>
          <cell r="AF56" t="str">
            <v/>
          </cell>
          <cell r="AG56" t="str">
            <v/>
          </cell>
          <cell r="AH56">
            <v>-27.525570484735734</v>
          </cell>
          <cell r="AI56">
            <v>1</v>
          </cell>
          <cell r="AJ56" t="str">
            <v/>
          </cell>
          <cell r="AK56" t="str">
            <v/>
          </cell>
          <cell r="AL56">
            <v>-7.1805623486871362</v>
          </cell>
          <cell r="AM56">
            <v>2</v>
          </cell>
          <cell r="AN56" t="str">
            <v/>
          </cell>
          <cell r="AO56" t="str">
            <v/>
          </cell>
          <cell r="AP56">
            <v>-28.186328100387581</v>
          </cell>
        </row>
        <row r="57">
          <cell r="B57" t="str">
            <v>6.2019</v>
          </cell>
          <cell r="C57">
            <v>4</v>
          </cell>
          <cell r="D57" t="str">
            <v/>
          </cell>
          <cell r="E57" t="str">
            <v/>
          </cell>
          <cell r="F57">
            <v>-34.777258471470539</v>
          </cell>
          <cell r="G57">
            <v>6</v>
          </cell>
          <cell r="H57" t="str">
            <v/>
          </cell>
          <cell r="I57" t="str">
            <v/>
          </cell>
          <cell r="J57">
            <v>22.94685535212087</v>
          </cell>
          <cell r="K57">
            <v>2</v>
          </cell>
          <cell r="L57" t="str">
            <v/>
          </cell>
          <cell r="M57" t="str">
            <v/>
          </cell>
          <cell r="N57">
            <v>891.53463568074903</v>
          </cell>
          <cell r="O57">
            <v>2</v>
          </cell>
          <cell r="P57" t="str">
            <v/>
          </cell>
          <cell r="Q57" t="str">
            <v/>
          </cell>
          <cell r="R57">
            <v>-23.195818187693597</v>
          </cell>
          <cell r="S57">
            <v>3</v>
          </cell>
          <cell r="T57" t="str">
            <v/>
          </cell>
          <cell r="U57" t="str">
            <v/>
          </cell>
          <cell r="V57">
            <v>24.276384446100572</v>
          </cell>
          <cell r="W57">
            <v>2</v>
          </cell>
          <cell r="X57" t="str">
            <v/>
          </cell>
          <cell r="Y57" t="str">
            <v/>
          </cell>
          <cell r="Z57">
            <v>-34.085994784037624</v>
          </cell>
          <cell r="AA57">
            <v>2</v>
          </cell>
          <cell r="AB57">
            <v>57</v>
          </cell>
          <cell r="AC57">
            <v>126.28687332343401</v>
          </cell>
          <cell r="AD57">
            <v>126.28687332343401</v>
          </cell>
          <cell r="AE57">
            <v>2</v>
          </cell>
          <cell r="AF57" t="str">
            <v/>
          </cell>
          <cell r="AG57" t="str">
            <v/>
          </cell>
          <cell r="AH57">
            <v>-27.576272307297465</v>
          </cell>
          <cell r="AI57">
            <v>1</v>
          </cell>
          <cell r="AJ57" t="str">
            <v/>
          </cell>
          <cell r="AK57" t="str">
            <v/>
          </cell>
          <cell r="AL57">
            <v>-6.6306102482381846</v>
          </cell>
          <cell r="AM57">
            <v>2</v>
          </cell>
          <cell r="AN57" t="str">
            <v/>
          </cell>
          <cell r="AO57" t="str">
            <v/>
          </cell>
          <cell r="AP57">
            <v>-28.057904019081185</v>
          </cell>
        </row>
        <row r="58">
          <cell r="B58" t="str">
            <v>7.2019</v>
          </cell>
          <cell r="C58">
            <v>4</v>
          </cell>
          <cell r="D58" t="str">
            <v/>
          </cell>
          <cell r="E58" t="str">
            <v/>
          </cell>
          <cell r="F58">
            <v>-35.159913319775882</v>
          </cell>
          <cell r="G58">
            <v>6</v>
          </cell>
          <cell r="H58" t="str">
            <v/>
          </cell>
          <cell r="I58" t="str">
            <v/>
          </cell>
          <cell r="J58">
            <v>24.029006813597352</v>
          </cell>
          <cell r="K58">
            <v>2</v>
          </cell>
          <cell r="L58" t="str">
            <v/>
          </cell>
          <cell r="M58" t="str">
            <v/>
          </cell>
          <cell r="N58">
            <v>890.14610018355552</v>
          </cell>
          <cell r="O58">
            <v>2</v>
          </cell>
          <cell r="P58" t="str">
            <v/>
          </cell>
          <cell r="Q58" t="str">
            <v/>
          </cell>
          <cell r="R58">
            <v>-23.063164224422689</v>
          </cell>
          <cell r="S58">
            <v>3</v>
          </cell>
          <cell r="T58" t="str">
            <v/>
          </cell>
          <cell r="U58" t="str">
            <v/>
          </cell>
          <cell r="V58">
            <v>25.433430055500775</v>
          </cell>
          <cell r="W58">
            <v>2</v>
          </cell>
          <cell r="X58" t="str">
            <v/>
          </cell>
          <cell r="Y58" t="str">
            <v/>
          </cell>
          <cell r="Z58">
            <v>-34.161303866483081</v>
          </cell>
          <cell r="AA58">
            <v>2</v>
          </cell>
          <cell r="AB58" t="str">
            <v/>
          </cell>
          <cell r="AC58" t="str">
            <v/>
          </cell>
          <cell r="AD58">
            <v>128.88336667625069</v>
          </cell>
          <cell r="AE58">
            <v>2</v>
          </cell>
          <cell r="AF58" t="str">
            <v/>
          </cell>
          <cell r="AG58" t="str">
            <v/>
          </cell>
          <cell r="AH58">
            <v>-27.626974129859196</v>
          </cell>
          <cell r="AI58">
            <v>1</v>
          </cell>
          <cell r="AJ58" t="str">
            <v/>
          </cell>
          <cell r="AK58" t="str">
            <v/>
          </cell>
          <cell r="AL58">
            <v>-6.080658147789233</v>
          </cell>
          <cell r="AM58">
            <v>2</v>
          </cell>
          <cell r="AN58" t="str">
            <v/>
          </cell>
          <cell r="AO58" t="str">
            <v/>
          </cell>
          <cell r="AP58">
            <v>-27.92947993777479</v>
          </cell>
        </row>
        <row r="59">
          <cell r="B59" t="str">
            <v>8.2019</v>
          </cell>
          <cell r="C59">
            <v>4</v>
          </cell>
          <cell r="D59" t="str">
            <v/>
          </cell>
          <cell r="E59" t="str">
            <v/>
          </cell>
          <cell r="F59">
            <v>-35.542568168081225</v>
          </cell>
          <cell r="G59">
            <v>6</v>
          </cell>
          <cell r="H59" t="str">
            <v/>
          </cell>
          <cell r="I59" t="str">
            <v/>
          </cell>
          <cell r="J59">
            <v>25.111158275073834</v>
          </cell>
          <cell r="K59">
            <v>2</v>
          </cell>
          <cell r="L59" t="str">
            <v/>
          </cell>
          <cell r="M59" t="str">
            <v/>
          </cell>
          <cell r="N59">
            <v>888.757564686362</v>
          </cell>
          <cell r="O59">
            <v>2</v>
          </cell>
          <cell r="P59" t="str">
            <v/>
          </cell>
          <cell r="Q59" t="str">
            <v/>
          </cell>
          <cell r="R59">
            <v>-22.930510261151781</v>
          </cell>
          <cell r="S59">
            <v>3</v>
          </cell>
          <cell r="T59" t="str">
            <v/>
          </cell>
          <cell r="U59" t="str">
            <v/>
          </cell>
          <cell r="V59">
            <v>26.590475664900978</v>
          </cell>
          <cell r="W59">
            <v>2</v>
          </cell>
          <cell r="X59" t="str">
            <v/>
          </cell>
          <cell r="Y59" t="str">
            <v/>
          </cell>
          <cell r="Z59">
            <v>-34.236612948928538</v>
          </cell>
          <cell r="AA59">
            <v>2</v>
          </cell>
          <cell r="AB59" t="str">
            <v/>
          </cell>
          <cell r="AC59" t="str">
            <v/>
          </cell>
          <cell r="AD59">
            <v>131.47986002906737</v>
          </cell>
          <cell r="AE59">
            <v>2</v>
          </cell>
          <cell r="AF59" t="str">
            <v/>
          </cell>
          <cell r="AG59" t="str">
            <v/>
          </cell>
          <cell r="AH59">
            <v>-27.677675952420927</v>
          </cell>
          <cell r="AI59">
            <v>1</v>
          </cell>
          <cell r="AJ59" t="str">
            <v/>
          </cell>
          <cell r="AK59" t="str">
            <v/>
          </cell>
          <cell r="AL59">
            <v>-5.5307060473402814</v>
          </cell>
          <cell r="AM59">
            <v>2</v>
          </cell>
          <cell r="AN59" t="str">
            <v/>
          </cell>
          <cell r="AO59" t="str">
            <v/>
          </cell>
          <cell r="AP59">
            <v>-27.801055856468395</v>
          </cell>
        </row>
        <row r="60">
          <cell r="B60" t="str">
            <v>9.2019</v>
          </cell>
          <cell r="C60">
            <v>4</v>
          </cell>
          <cell r="D60" t="str">
            <v/>
          </cell>
          <cell r="E60" t="str">
            <v/>
          </cell>
          <cell r="F60">
            <v>-35.925223016386568</v>
          </cell>
          <cell r="G60">
            <v>6</v>
          </cell>
          <cell r="H60" t="str">
            <v/>
          </cell>
          <cell r="I60" t="str">
            <v/>
          </cell>
          <cell r="J60">
            <v>26.193309736550315</v>
          </cell>
          <cell r="K60">
            <v>2</v>
          </cell>
          <cell r="L60" t="str">
            <v/>
          </cell>
          <cell r="M60" t="str">
            <v/>
          </cell>
          <cell r="N60">
            <v>887.36902918916849</v>
          </cell>
          <cell r="O60">
            <v>2</v>
          </cell>
          <cell r="P60" t="str">
            <v/>
          </cell>
          <cell r="Q60" t="str">
            <v/>
          </cell>
          <cell r="R60">
            <v>-22.797856297880873</v>
          </cell>
          <cell r="S60">
            <v>3</v>
          </cell>
          <cell r="T60" t="str">
            <v/>
          </cell>
          <cell r="U60" t="str">
            <v/>
          </cell>
          <cell r="V60">
            <v>27.747521274301182</v>
          </cell>
          <cell r="W60">
            <v>2</v>
          </cell>
          <cell r="X60" t="str">
            <v/>
          </cell>
          <cell r="Y60" t="str">
            <v/>
          </cell>
          <cell r="Z60">
            <v>-34.311922031373996</v>
          </cell>
          <cell r="AA60">
            <v>2</v>
          </cell>
          <cell r="AB60" t="str">
            <v/>
          </cell>
          <cell r="AC60" t="str">
            <v/>
          </cell>
          <cell r="AD60">
            <v>134.07635338188405</v>
          </cell>
          <cell r="AE60">
            <v>2</v>
          </cell>
          <cell r="AF60" t="str">
            <v/>
          </cell>
          <cell r="AG60" t="str">
            <v/>
          </cell>
          <cell r="AH60">
            <v>-27.728377774982658</v>
          </cell>
          <cell r="AI60">
            <v>1</v>
          </cell>
          <cell r="AJ60" t="str">
            <v/>
          </cell>
          <cell r="AK60" t="str">
            <v/>
          </cell>
          <cell r="AL60">
            <v>-4.9807539468913298</v>
          </cell>
          <cell r="AM60">
            <v>3</v>
          </cell>
          <cell r="AN60">
            <v>60</v>
          </cell>
          <cell r="AO60">
            <v>-27.672631775161982</v>
          </cell>
          <cell r="AP60">
            <v>-27.672631775161982</v>
          </cell>
        </row>
        <row r="61">
          <cell r="B61" t="str">
            <v>10.2019</v>
          </cell>
          <cell r="C61">
            <v>4</v>
          </cell>
          <cell r="D61" t="str">
            <v/>
          </cell>
          <cell r="E61" t="str">
            <v/>
          </cell>
          <cell r="F61">
            <v>-36.30787786469191</v>
          </cell>
          <cell r="G61">
            <v>6</v>
          </cell>
          <cell r="H61" t="str">
            <v/>
          </cell>
          <cell r="I61" t="str">
            <v/>
          </cell>
          <cell r="J61">
            <v>27.275461198026797</v>
          </cell>
          <cell r="K61">
            <v>2</v>
          </cell>
          <cell r="L61" t="str">
            <v/>
          </cell>
          <cell r="M61" t="str">
            <v/>
          </cell>
          <cell r="N61">
            <v>885.98049369197497</v>
          </cell>
          <cell r="O61">
            <v>2</v>
          </cell>
          <cell r="P61" t="str">
            <v/>
          </cell>
          <cell r="Q61" t="str">
            <v/>
          </cell>
          <cell r="R61">
            <v>-22.665202334609965</v>
          </cell>
          <cell r="S61">
            <v>3</v>
          </cell>
          <cell r="T61" t="str">
            <v/>
          </cell>
          <cell r="U61" t="str">
            <v/>
          </cell>
          <cell r="V61">
            <v>28.904566883701385</v>
          </cell>
          <cell r="W61">
            <v>2</v>
          </cell>
          <cell r="X61" t="str">
            <v/>
          </cell>
          <cell r="Y61" t="str">
            <v/>
          </cell>
          <cell r="Z61">
            <v>-34.387231113819453</v>
          </cell>
          <cell r="AA61">
            <v>2</v>
          </cell>
          <cell r="AB61" t="str">
            <v/>
          </cell>
          <cell r="AC61" t="str">
            <v/>
          </cell>
          <cell r="AD61">
            <v>136.67284673470073</v>
          </cell>
          <cell r="AE61">
            <v>3</v>
          </cell>
          <cell r="AF61">
            <v>61</v>
          </cell>
          <cell r="AG61">
            <v>-27.77907959754441</v>
          </cell>
          <cell r="AH61">
            <v>-27.77907959754441</v>
          </cell>
          <cell r="AI61">
            <v>1</v>
          </cell>
          <cell r="AJ61" t="str">
            <v/>
          </cell>
          <cell r="AK61" t="str">
            <v/>
          </cell>
          <cell r="AL61">
            <v>-4.4308018464423782</v>
          </cell>
          <cell r="AM61">
            <v>3</v>
          </cell>
          <cell r="AN61" t="str">
            <v/>
          </cell>
          <cell r="AO61" t="str">
            <v/>
          </cell>
          <cell r="AP61">
            <v>-27.339260637478819</v>
          </cell>
        </row>
        <row r="62">
          <cell r="B62" t="str">
            <v>11.2019</v>
          </cell>
          <cell r="C62">
            <v>4</v>
          </cell>
          <cell r="D62" t="str">
            <v/>
          </cell>
          <cell r="E62" t="str">
            <v/>
          </cell>
          <cell r="F62">
            <v>-36.690532712997253</v>
          </cell>
          <cell r="G62">
            <v>6</v>
          </cell>
          <cell r="H62" t="str">
            <v/>
          </cell>
          <cell r="I62" t="str">
            <v/>
          </cell>
          <cell r="J62">
            <v>28.357612659503278</v>
          </cell>
          <cell r="K62">
            <v>2</v>
          </cell>
          <cell r="L62" t="str">
            <v/>
          </cell>
          <cell r="M62" t="str">
            <v/>
          </cell>
          <cell r="N62">
            <v>884.59195819478145</v>
          </cell>
          <cell r="O62">
            <v>2</v>
          </cell>
          <cell r="P62" t="str">
            <v/>
          </cell>
          <cell r="Q62" t="str">
            <v/>
          </cell>
          <cell r="R62">
            <v>-22.532548371339058</v>
          </cell>
          <cell r="S62">
            <v>3</v>
          </cell>
          <cell r="T62" t="str">
            <v/>
          </cell>
          <cell r="U62" t="str">
            <v/>
          </cell>
          <cell r="V62">
            <v>30.061612493101588</v>
          </cell>
          <cell r="W62">
            <v>2</v>
          </cell>
          <cell r="X62" t="str">
            <v/>
          </cell>
          <cell r="Y62" t="str">
            <v/>
          </cell>
          <cell r="Z62">
            <v>-34.462540196264911</v>
          </cell>
          <cell r="AA62">
            <v>2</v>
          </cell>
          <cell r="AB62" t="str">
            <v/>
          </cell>
          <cell r="AC62" t="str">
            <v/>
          </cell>
          <cell r="AD62">
            <v>139.26934008751741</v>
          </cell>
          <cell r="AE62">
            <v>3</v>
          </cell>
          <cell r="AF62" t="str">
            <v/>
          </cell>
          <cell r="AG62" t="str">
            <v/>
          </cell>
          <cell r="AH62">
            <v>-27.547169812119098</v>
          </cell>
          <cell r="AI62">
            <v>1</v>
          </cell>
          <cell r="AJ62" t="str">
            <v/>
          </cell>
          <cell r="AK62" t="str">
            <v/>
          </cell>
          <cell r="AL62">
            <v>-3.8808497459934266</v>
          </cell>
          <cell r="AM62">
            <v>3</v>
          </cell>
          <cell r="AN62" t="str">
            <v/>
          </cell>
          <cell r="AO62" t="str">
            <v/>
          </cell>
          <cell r="AP62">
            <v>-27.005889499795657</v>
          </cell>
        </row>
        <row r="63">
          <cell r="B63" t="str">
            <v>12.2019</v>
          </cell>
          <cell r="C63">
            <v>4</v>
          </cell>
          <cell r="D63" t="str">
            <v/>
          </cell>
          <cell r="E63" t="str">
            <v/>
          </cell>
          <cell r="F63">
            <v>-37.073187561302596</v>
          </cell>
          <cell r="G63">
            <v>6</v>
          </cell>
          <cell r="H63" t="str">
            <v/>
          </cell>
          <cell r="I63" t="str">
            <v/>
          </cell>
          <cell r="J63">
            <v>29.43976412097976</v>
          </cell>
          <cell r="K63">
            <v>2</v>
          </cell>
          <cell r="L63" t="str">
            <v/>
          </cell>
          <cell r="M63" t="str">
            <v/>
          </cell>
          <cell r="N63">
            <v>883.20342269758794</v>
          </cell>
          <cell r="O63">
            <v>2</v>
          </cell>
          <cell r="P63" t="str">
            <v/>
          </cell>
          <cell r="Q63" t="str">
            <v/>
          </cell>
          <cell r="R63">
            <v>-22.39989440806815</v>
          </cell>
          <cell r="S63">
            <v>3</v>
          </cell>
          <cell r="T63" t="str">
            <v/>
          </cell>
          <cell r="U63" t="str">
            <v/>
          </cell>
          <cell r="V63">
            <v>31.218658102501792</v>
          </cell>
          <cell r="W63">
            <v>2</v>
          </cell>
          <cell r="X63" t="str">
            <v/>
          </cell>
          <cell r="Y63" t="str">
            <v/>
          </cell>
          <cell r="Z63">
            <v>-34.537849278710368</v>
          </cell>
          <cell r="AA63">
            <v>2</v>
          </cell>
          <cell r="AB63" t="str">
            <v/>
          </cell>
          <cell r="AC63" t="str">
            <v/>
          </cell>
          <cell r="AD63">
            <v>141.86583344033409</v>
          </cell>
          <cell r="AE63">
            <v>3</v>
          </cell>
          <cell r="AF63" t="str">
            <v/>
          </cell>
          <cell r="AG63" t="str">
            <v/>
          </cell>
          <cell r="AH63">
            <v>-27.315260026693785</v>
          </cell>
          <cell r="AI63">
            <v>1</v>
          </cell>
          <cell r="AJ63" t="str">
            <v/>
          </cell>
          <cell r="AK63" t="str">
            <v/>
          </cell>
          <cell r="AL63">
            <v>-3.330897645544475</v>
          </cell>
          <cell r="AM63">
            <v>3</v>
          </cell>
          <cell r="AN63" t="str">
            <v/>
          </cell>
          <cell r="AO63" t="str">
            <v/>
          </cell>
          <cell r="AP63">
            <v>-26.672518362112495</v>
          </cell>
        </row>
        <row r="64">
          <cell r="B64" t="str">
            <v>1.2020</v>
          </cell>
          <cell r="C64">
            <v>4</v>
          </cell>
          <cell r="D64" t="str">
            <v/>
          </cell>
          <cell r="E64" t="str">
            <v/>
          </cell>
          <cell r="F64">
            <v>-37.455842409607939</v>
          </cell>
          <cell r="G64">
            <v>6</v>
          </cell>
          <cell r="H64" t="str">
            <v/>
          </cell>
          <cell r="I64" t="str">
            <v/>
          </cell>
          <cell r="J64">
            <v>30.521915582456241</v>
          </cell>
          <cell r="K64">
            <v>2</v>
          </cell>
          <cell r="L64" t="str">
            <v/>
          </cell>
          <cell r="M64" t="str">
            <v/>
          </cell>
          <cell r="N64">
            <v>881.81488720039442</v>
          </cell>
          <cell r="O64">
            <v>2</v>
          </cell>
          <cell r="P64" t="str">
            <v/>
          </cell>
          <cell r="Q64" t="str">
            <v/>
          </cell>
          <cell r="R64">
            <v>-22.267240444797242</v>
          </cell>
          <cell r="S64">
            <v>3</v>
          </cell>
          <cell r="T64" t="str">
            <v/>
          </cell>
          <cell r="U64" t="str">
            <v/>
          </cell>
          <cell r="V64">
            <v>32.375703711901991</v>
          </cell>
          <cell r="W64">
            <v>3</v>
          </cell>
          <cell r="X64">
            <v>64</v>
          </cell>
          <cell r="Y64">
            <v>-34.613158361155897</v>
          </cell>
          <cell r="Z64">
            <v>-34.613158361155897</v>
          </cell>
          <cell r="AA64">
            <v>2</v>
          </cell>
          <cell r="AB64" t="str">
            <v/>
          </cell>
          <cell r="AC64" t="str">
            <v/>
          </cell>
          <cell r="AD64">
            <v>144.46232679315077</v>
          </cell>
          <cell r="AE64">
            <v>3</v>
          </cell>
          <cell r="AF64" t="str">
            <v/>
          </cell>
          <cell r="AG64" t="str">
            <v/>
          </cell>
          <cell r="AH64">
            <v>-27.083350241268473</v>
          </cell>
          <cell r="AI64">
            <v>1</v>
          </cell>
          <cell r="AJ64" t="str">
            <v/>
          </cell>
          <cell r="AK64" t="str">
            <v/>
          </cell>
          <cell r="AL64">
            <v>-2.7809455450955234</v>
          </cell>
          <cell r="AM64">
            <v>3</v>
          </cell>
          <cell r="AN64" t="str">
            <v/>
          </cell>
          <cell r="AO64" t="str">
            <v/>
          </cell>
          <cell r="AP64">
            <v>-26.339147224429333</v>
          </cell>
        </row>
        <row r="65">
          <cell r="B65" t="str">
            <v>2.2020</v>
          </cell>
          <cell r="C65">
            <v>4</v>
          </cell>
          <cell r="D65" t="str">
            <v/>
          </cell>
          <cell r="E65" t="str">
            <v/>
          </cell>
          <cell r="F65">
            <v>-37.838497257913282</v>
          </cell>
          <cell r="G65">
            <v>6</v>
          </cell>
          <cell r="H65" t="str">
            <v/>
          </cell>
          <cell r="I65" t="str">
            <v/>
          </cell>
          <cell r="J65">
            <v>31.604067043932723</v>
          </cell>
          <cell r="K65">
            <v>2</v>
          </cell>
          <cell r="L65" t="str">
            <v/>
          </cell>
          <cell r="M65" t="str">
            <v/>
          </cell>
          <cell r="N65">
            <v>880.42635170320091</v>
          </cell>
          <cell r="O65">
            <v>2</v>
          </cell>
          <cell r="P65" t="str">
            <v/>
          </cell>
          <cell r="Q65" t="str">
            <v/>
          </cell>
          <cell r="R65">
            <v>-22.134586481526334</v>
          </cell>
          <cell r="S65">
            <v>3</v>
          </cell>
          <cell r="T65" t="str">
            <v/>
          </cell>
          <cell r="U65" t="str">
            <v/>
          </cell>
          <cell r="V65">
            <v>33.532749321302191</v>
          </cell>
          <cell r="W65">
            <v>3</v>
          </cell>
          <cell r="X65" t="str">
            <v/>
          </cell>
          <cell r="Y65" t="str">
            <v/>
          </cell>
          <cell r="Z65">
            <v>-34.415084964352125</v>
          </cell>
          <cell r="AA65">
            <v>2</v>
          </cell>
          <cell r="AB65" t="str">
            <v/>
          </cell>
          <cell r="AC65" t="str">
            <v/>
          </cell>
          <cell r="AD65">
            <v>147.05882014596745</v>
          </cell>
          <cell r="AE65">
            <v>3</v>
          </cell>
          <cell r="AF65" t="str">
            <v/>
          </cell>
          <cell r="AG65" t="str">
            <v/>
          </cell>
          <cell r="AH65">
            <v>-26.851440455843161</v>
          </cell>
          <cell r="AI65">
            <v>1</v>
          </cell>
          <cell r="AJ65" t="str">
            <v/>
          </cell>
          <cell r="AK65" t="str">
            <v/>
          </cell>
          <cell r="AL65">
            <v>-2.2309934446465718</v>
          </cell>
          <cell r="AM65">
            <v>3</v>
          </cell>
          <cell r="AN65" t="str">
            <v/>
          </cell>
          <cell r="AO65" t="str">
            <v/>
          </cell>
          <cell r="AP65">
            <v>-26.00577608674617</v>
          </cell>
        </row>
        <row r="66">
          <cell r="B66" t="str">
            <v>3.2020</v>
          </cell>
          <cell r="C66">
            <v>4</v>
          </cell>
          <cell r="D66" t="str">
            <v/>
          </cell>
          <cell r="E66" t="str">
            <v/>
          </cell>
          <cell r="F66">
            <v>-38.221152106218625</v>
          </cell>
          <cell r="G66">
            <v>6</v>
          </cell>
          <cell r="H66" t="str">
            <v/>
          </cell>
          <cell r="I66" t="str">
            <v/>
          </cell>
          <cell r="J66">
            <v>32.686218505409208</v>
          </cell>
          <cell r="K66">
            <v>2</v>
          </cell>
          <cell r="L66" t="str">
            <v/>
          </cell>
          <cell r="M66" t="str">
            <v/>
          </cell>
          <cell r="N66">
            <v>879.03781620600739</v>
          </cell>
          <cell r="O66">
            <v>2</v>
          </cell>
          <cell r="P66" t="str">
            <v/>
          </cell>
          <cell r="Q66" t="str">
            <v/>
          </cell>
          <cell r="R66">
            <v>-22.001932518255426</v>
          </cell>
          <cell r="S66">
            <v>3</v>
          </cell>
          <cell r="T66" t="str">
            <v/>
          </cell>
          <cell r="U66" t="str">
            <v/>
          </cell>
          <cell r="V66">
            <v>34.689794930702391</v>
          </cell>
          <cell r="W66">
            <v>3</v>
          </cell>
          <cell r="X66" t="str">
            <v/>
          </cell>
          <cell r="Y66" t="str">
            <v/>
          </cell>
          <cell r="Z66">
            <v>-34.217011567548354</v>
          </cell>
          <cell r="AA66">
            <v>2</v>
          </cell>
          <cell r="AB66" t="str">
            <v/>
          </cell>
          <cell r="AC66" t="str">
            <v/>
          </cell>
          <cell r="AD66">
            <v>149.65531349878412</v>
          </cell>
          <cell r="AE66">
            <v>3</v>
          </cell>
          <cell r="AF66" t="str">
            <v/>
          </cell>
          <cell r="AG66" t="str">
            <v/>
          </cell>
          <cell r="AH66">
            <v>-26.619530670417848</v>
          </cell>
          <cell r="AI66">
            <v>1</v>
          </cell>
          <cell r="AJ66" t="str">
            <v/>
          </cell>
          <cell r="AK66" t="str">
            <v/>
          </cell>
          <cell r="AL66">
            <v>-1.6810413441976202</v>
          </cell>
          <cell r="AM66">
            <v>3</v>
          </cell>
          <cell r="AN66" t="str">
            <v/>
          </cell>
          <cell r="AO66" t="str">
            <v/>
          </cell>
          <cell r="AP66">
            <v>-25.672404949063008</v>
          </cell>
        </row>
        <row r="67">
          <cell r="B67" t="str">
            <v>4.2020</v>
          </cell>
          <cell r="C67">
            <v>5</v>
          </cell>
          <cell r="D67">
            <v>67</v>
          </cell>
          <cell r="E67">
            <v>-38.603806954523925</v>
          </cell>
          <cell r="F67">
            <v>-38.603806954523925</v>
          </cell>
          <cell r="G67">
            <v>6</v>
          </cell>
          <cell r="H67" t="str">
            <v/>
          </cell>
          <cell r="I67" t="str">
            <v/>
          </cell>
          <cell r="J67">
            <v>33.768369966885693</v>
          </cell>
          <cell r="K67">
            <v>2</v>
          </cell>
          <cell r="L67" t="str">
            <v/>
          </cell>
          <cell r="M67" t="str">
            <v/>
          </cell>
          <cell r="N67">
            <v>877.64928070881388</v>
          </cell>
          <cell r="O67">
            <v>2</v>
          </cell>
          <cell r="P67" t="str">
            <v/>
          </cell>
          <cell r="Q67" t="str">
            <v/>
          </cell>
          <cell r="R67">
            <v>-21.869278554984518</v>
          </cell>
          <cell r="S67">
            <v>3</v>
          </cell>
          <cell r="T67" t="str">
            <v/>
          </cell>
          <cell r="U67" t="str">
            <v/>
          </cell>
          <cell r="V67">
            <v>35.84684054010259</v>
          </cell>
          <cell r="W67">
            <v>3</v>
          </cell>
          <cell r="X67" t="str">
            <v/>
          </cell>
          <cell r="Y67" t="str">
            <v/>
          </cell>
          <cell r="Z67">
            <v>-34.018938170744583</v>
          </cell>
          <cell r="AA67">
            <v>2</v>
          </cell>
          <cell r="AB67" t="str">
            <v/>
          </cell>
          <cell r="AC67" t="str">
            <v/>
          </cell>
          <cell r="AD67">
            <v>152.2518068516008</v>
          </cell>
          <cell r="AE67">
            <v>3</v>
          </cell>
          <cell r="AF67" t="str">
            <v/>
          </cell>
          <cell r="AG67" t="str">
            <v/>
          </cell>
          <cell r="AH67">
            <v>-26.387620884992536</v>
          </cell>
          <cell r="AI67">
            <v>1</v>
          </cell>
          <cell r="AJ67" t="str">
            <v/>
          </cell>
          <cell r="AK67" t="str">
            <v/>
          </cell>
          <cell r="AL67">
            <v>-1.1310892437486686</v>
          </cell>
          <cell r="AM67">
            <v>3</v>
          </cell>
          <cell r="AN67" t="str">
            <v/>
          </cell>
          <cell r="AO67" t="str">
            <v/>
          </cell>
          <cell r="AP67">
            <v>-25.339033811379846</v>
          </cell>
        </row>
        <row r="68">
          <cell r="B68" t="str">
            <v>5.2020</v>
          </cell>
          <cell r="C68">
            <v>5</v>
          </cell>
          <cell r="D68" t="str">
            <v/>
          </cell>
          <cell r="E68" t="str">
            <v/>
          </cell>
          <cell r="F68">
            <v>-38.62062429064467</v>
          </cell>
          <cell r="G68">
            <v>6</v>
          </cell>
          <cell r="H68" t="str">
            <v/>
          </cell>
          <cell r="I68" t="str">
            <v/>
          </cell>
          <cell r="J68">
            <v>34.850521428362178</v>
          </cell>
          <cell r="K68">
            <v>2</v>
          </cell>
          <cell r="L68" t="str">
            <v/>
          </cell>
          <cell r="M68" t="str">
            <v/>
          </cell>
          <cell r="N68">
            <v>876.26074521162036</v>
          </cell>
          <cell r="O68">
            <v>2</v>
          </cell>
          <cell r="P68" t="str">
            <v/>
          </cell>
          <cell r="Q68" t="str">
            <v/>
          </cell>
          <cell r="R68">
            <v>-21.73662459171361</v>
          </cell>
          <cell r="S68">
            <v>3</v>
          </cell>
          <cell r="T68" t="str">
            <v/>
          </cell>
          <cell r="U68" t="str">
            <v/>
          </cell>
          <cell r="V68">
            <v>37.00388614950279</v>
          </cell>
          <cell r="W68">
            <v>3</v>
          </cell>
          <cell r="X68" t="str">
            <v/>
          </cell>
          <cell r="Y68" t="str">
            <v/>
          </cell>
          <cell r="Z68">
            <v>-33.820864773940812</v>
          </cell>
          <cell r="AA68">
            <v>2</v>
          </cell>
          <cell r="AB68" t="str">
            <v/>
          </cell>
          <cell r="AC68" t="str">
            <v/>
          </cell>
          <cell r="AD68">
            <v>154.84830020441748</v>
          </cell>
          <cell r="AE68">
            <v>3</v>
          </cell>
          <cell r="AF68" t="str">
            <v/>
          </cell>
          <cell r="AG68" t="str">
            <v/>
          </cell>
          <cell r="AH68">
            <v>-26.155711099567224</v>
          </cell>
          <cell r="AI68">
            <v>1</v>
          </cell>
          <cell r="AJ68" t="str">
            <v/>
          </cell>
          <cell r="AK68" t="str">
            <v/>
          </cell>
          <cell r="AL68">
            <v>-0.581137143299717</v>
          </cell>
          <cell r="AM68">
            <v>3</v>
          </cell>
          <cell r="AN68" t="str">
            <v/>
          </cell>
          <cell r="AO68" t="str">
            <v/>
          </cell>
          <cell r="AP68">
            <v>-25.005662673696683</v>
          </cell>
        </row>
        <row r="69">
          <cell r="B69" t="str">
            <v>6.2020</v>
          </cell>
          <cell r="C69">
            <v>5</v>
          </cell>
          <cell r="D69" t="str">
            <v/>
          </cell>
          <cell r="E69" t="str">
            <v/>
          </cell>
          <cell r="F69">
            <v>-38.637441626765423</v>
          </cell>
          <cell r="G69">
            <v>6</v>
          </cell>
          <cell r="H69" t="str">
            <v/>
          </cell>
          <cell r="I69" t="str">
            <v/>
          </cell>
          <cell r="J69">
            <v>35.932672889838663</v>
          </cell>
          <cell r="K69">
            <v>2</v>
          </cell>
          <cell r="L69" t="str">
            <v/>
          </cell>
          <cell r="M69" t="str">
            <v/>
          </cell>
          <cell r="N69">
            <v>874.87220971442684</v>
          </cell>
          <cell r="O69">
            <v>2</v>
          </cell>
          <cell r="P69" t="str">
            <v/>
          </cell>
          <cell r="Q69" t="str">
            <v/>
          </cell>
          <cell r="R69">
            <v>-21.603970628442703</v>
          </cell>
          <cell r="S69">
            <v>3</v>
          </cell>
          <cell r="T69" t="str">
            <v/>
          </cell>
          <cell r="U69" t="str">
            <v/>
          </cell>
          <cell r="V69">
            <v>38.16093175890299</v>
          </cell>
          <cell r="W69">
            <v>3</v>
          </cell>
          <cell r="X69" t="str">
            <v/>
          </cell>
          <cell r="Y69" t="str">
            <v/>
          </cell>
          <cell r="Z69">
            <v>-33.622791377137041</v>
          </cell>
          <cell r="AA69">
            <v>2</v>
          </cell>
          <cell r="AB69" t="str">
            <v/>
          </cell>
          <cell r="AC69" t="str">
            <v/>
          </cell>
          <cell r="AD69">
            <v>157.44479355723416</v>
          </cell>
          <cell r="AE69">
            <v>3</v>
          </cell>
          <cell r="AF69" t="str">
            <v/>
          </cell>
          <cell r="AG69" t="str">
            <v/>
          </cell>
          <cell r="AH69">
            <v>-25.923801314141912</v>
          </cell>
          <cell r="AI69">
            <v>1</v>
          </cell>
          <cell r="AJ69" t="str">
            <v/>
          </cell>
          <cell r="AK69" t="str">
            <v/>
          </cell>
          <cell r="AL69">
            <v>-3.1185042850765399E-2</v>
          </cell>
          <cell r="AM69">
            <v>3</v>
          </cell>
          <cell r="AN69" t="str">
            <v/>
          </cell>
          <cell r="AO69" t="str">
            <v/>
          </cell>
          <cell r="AP69">
            <v>-24.672291536013521</v>
          </cell>
        </row>
        <row r="70">
          <cell r="B70" t="str">
            <v>7.2020</v>
          </cell>
          <cell r="C70">
            <v>5</v>
          </cell>
          <cell r="D70" t="str">
            <v/>
          </cell>
          <cell r="E70" t="str">
            <v/>
          </cell>
          <cell r="F70">
            <v>-38.654258962886175</v>
          </cell>
          <cell r="G70">
            <v>6</v>
          </cell>
          <cell r="H70" t="str">
            <v/>
          </cell>
          <cell r="I70" t="str">
            <v/>
          </cell>
          <cell r="J70">
            <v>37.014824351315148</v>
          </cell>
          <cell r="K70">
            <v>2</v>
          </cell>
          <cell r="L70" t="str">
            <v/>
          </cell>
          <cell r="M70" t="str">
            <v/>
          </cell>
          <cell r="N70">
            <v>873.48367421723333</v>
          </cell>
          <cell r="O70">
            <v>2</v>
          </cell>
          <cell r="P70" t="str">
            <v/>
          </cell>
          <cell r="Q70" t="str">
            <v/>
          </cell>
          <cell r="R70">
            <v>-21.471316665171795</v>
          </cell>
          <cell r="S70">
            <v>3</v>
          </cell>
          <cell r="T70" t="str">
            <v/>
          </cell>
          <cell r="U70" t="str">
            <v/>
          </cell>
          <cell r="V70">
            <v>39.31797736830319</v>
          </cell>
          <cell r="W70">
            <v>3</v>
          </cell>
          <cell r="X70" t="str">
            <v/>
          </cell>
          <cell r="Y70" t="str">
            <v/>
          </cell>
          <cell r="Z70">
            <v>-33.42471798033327</v>
          </cell>
          <cell r="AA70">
            <v>2</v>
          </cell>
          <cell r="AB70" t="str">
            <v/>
          </cell>
          <cell r="AC70" t="str">
            <v/>
          </cell>
          <cell r="AD70">
            <v>160.04128691005084</v>
          </cell>
          <cell r="AE70">
            <v>3</v>
          </cell>
          <cell r="AF70" t="str">
            <v/>
          </cell>
          <cell r="AG70" t="str">
            <v/>
          </cell>
          <cell r="AH70">
            <v>-25.691891528716599</v>
          </cell>
          <cell r="AI70">
            <v>1</v>
          </cell>
          <cell r="AJ70" t="str">
            <v/>
          </cell>
          <cell r="AK70" t="str">
            <v/>
          </cell>
          <cell r="AL70">
            <v>0.5187670575981862</v>
          </cell>
          <cell r="AM70">
            <v>3</v>
          </cell>
          <cell r="AN70" t="str">
            <v/>
          </cell>
          <cell r="AO70" t="str">
            <v/>
          </cell>
          <cell r="AP70">
            <v>-24.338920398330359</v>
          </cell>
        </row>
        <row r="71">
          <cell r="B71" t="str">
            <v>8.2020</v>
          </cell>
          <cell r="C71">
            <v>5</v>
          </cell>
          <cell r="D71" t="str">
            <v/>
          </cell>
          <cell r="E71" t="str">
            <v/>
          </cell>
          <cell r="F71">
            <v>-38.671076299006927</v>
          </cell>
          <cell r="G71">
            <v>6</v>
          </cell>
          <cell r="H71" t="str">
            <v/>
          </cell>
          <cell r="I71" t="str">
            <v/>
          </cell>
          <cell r="J71">
            <v>38.096975812791634</v>
          </cell>
          <cell r="K71">
            <v>2</v>
          </cell>
          <cell r="L71" t="str">
            <v/>
          </cell>
          <cell r="M71" t="str">
            <v/>
          </cell>
          <cell r="N71">
            <v>872.09513872003981</v>
          </cell>
          <cell r="O71">
            <v>2</v>
          </cell>
          <cell r="P71" t="str">
            <v/>
          </cell>
          <cell r="Q71" t="str">
            <v/>
          </cell>
          <cell r="R71">
            <v>-21.338662701900887</v>
          </cell>
          <cell r="S71">
            <v>3</v>
          </cell>
          <cell r="T71" t="str">
            <v/>
          </cell>
          <cell r="U71" t="str">
            <v/>
          </cell>
          <cell r="V71">
            <v>40.475022977703389</v>
          </cell>
          <cell r="W71">
            <v>3</v>
          </cell>
          <cell r="X71" t="str">
            <v/>
          </cell>
          <cell r="Y71" t="str">
            <v/>
          </cell>
          <cell r="Z71">
            <v>-33.226644583529499</v>
          </cell>
          <cell r="AA71">
            <v>2</v>
          </cell>
          <cell r="AB71" t="str">
            <v/>
          </cell>
          <cell r="AC71" t="str">
            <v/>
          </cell>
          <cell r="AD71">
            <v>162.63778026286752</v>
          </cell>
          <cell r="AE71">
            <v>3</v>
          </cell>
          <cell r="AF71" t="str">
            <v/>
          </cell>
          <cell r="AG71" t="str">
            <v/>
          </cell>
          <cell r="AH71">
            <v>-25.459981743291287</v>
          </cell>
          <cell r="AI71">
            <v>1</v>
          </cell>
          <cell r="AJ71" t="str">
            <v/>
          </cell>
          <cell r="AK71" t="str">
            <v/>
          </cell>
          <cell r="AL71">
            <v>1.0687191580471378</v>
          </cell>
          <cell r="AM71">
            <v>3</v>
          </cell>
          <cell r="AN71" t="str">
            <v/>
          </cell>
          <cell r="AO71" t="str">
            <v/>
          </cell>
          <cell r="AP71">
            <v>-24.005549260647197</v>
          </cell>
        </row>
        <row r="72">
          <cell r="B72" t="str">
            <v>9.2020</v>
          </cell>
          <cell r="C72">
            <v>5</v>
          </cell>
          <cell r="D72" t="str">
            <v/>
          </cell>
          <cell r="E72" t="str">
            <v/>
          </cell>
          <cell r="F72">
            <v>-38.687893635127679</v>
          </cell>
          <cell r="G72">
            <v>6</v>
          </cell>
          <cell r="H72" t="str">
            <v/>
          </cell>
          <cell r="I72" t="str">
            <v/>
          </cell>
          <cell r="J72">
            <v>39.179127274268119</v>
          </cell>
          <cell r="K72">
            <v>2</v>
          </cell>
          <cell r="L72" t="str">
            <v/>
          </cell>
          <cell r="M72" t="str">
            <v/>
          </cell>
          <cell r="N72">
            <v>870.7066032228463</v>
          </cell>
          <cell r="O72">
            <v>2</v>
          </cell>
          <cell r="P72" t="str">
            <v/>
          </cell>
          <cell r="Q72" t="str">
            <v/>
          </cell>
          <cell r="R72">
            <v>-21.206008738629979</v>
          </cell>
          <cell r="S72">
            <v>3</v>
          </cell>
          <cell r="T72" t="str">
            <v/>
          </cell>
          <cell r="U72" t="str">
            <v/>
          </cell>
          <cell r="V72">
            <v>41.632068587103589</v>
          </cell>
          <cell r="W72">
            <v>3</v>
          </cell>
          <cell r="X72" t="str">
            <v/>
          </cell>
          <cell r="Y72" t="str">
            <v/>
          </cell>
          <cell r="Z72">
            <v>-33.028571186725728</v>
          </cell>
          <cell r="AA72">
            <v>2</v>
          </cell>
          <cell r="AB72" t="str">
            <v/>
          </cell>
          <cell r="AC72" t="str">
            <v/>
          </cell>
          <cell r="AD72">
            <v>165.2342736156842</v>
          </cell>
          <cell r="AE72">
            <v>3</v>
          </cell>
          <cell r="AF72" t="str">
            <v/>
          </cell>
          <cell r="AG72" t="str">
            <v/>
          </cell>
          <cell r="AH72">
            <v>-25.228071957865975</v>
          </cell>
          <cell r="AI72">
            <v>1</v>
          </cell>
          <cell r="AJ72" t="str">
            <v/>
          </cell>
          <cell r="AK72" t="str">
            <v/>
          </cell>
          <cell r="AL72">
            <v>1.6186712584960894</v>
          </cell>
          <cell r="AM72">
            <v>3</v>
          </cell>
          <cell r="AN72" t="str">
            <v/>
          </cell>
          <cell r="AO72" t="str">
            <v/>
          </cell>
          <cell r="AP72">
            <v>-23.672178122964034</v>
          </cell>
        </row>
        <row r="73">
          <cell r="B73" t="str">
            <v>10.2020</v>
          </cell>
          <cell r="C73">
            <v>5</v>
          </cell>
          <cell r="D73" t="str">
            <v/>
          </cell>
          <cell r="E73" t="str">
            <v/>
          </cell>
          <cell r="F73">
            <v>-38.704710971248431</v>
          </cell>
          <cell r="G73">
            <v>6</v>
          </cell>
          <cell r="H73" t="str">
            <v/>
          </cell>
          <cell r="I73" t="str">
            <v/>
          </cell>
          <cell r="J73">
            <v>40.261278735744604</v>
          </cell>
          <cell r="K73">
            <v>2</v>
          </cell>
          <cell r="L73" t="str">
            <v/>
          </cell>
          <cell r="M73" t="str">
            <v/>
          </cell>
          <cell r="N73">
            <v>869.31806772565278</v>
          </cell>
          <cell r="O73">
            <v>2</v>
          </cell>
          <cell r="P73" t="str">
            <v/>
          </cell>
          <cell r="Q73" t="str">
            <v/>
          </cell>
          <cell r="R73">
            <v>-21.073354775359071</v>
          </cell>
          <cell r="S73">
            <v>4</v>
          </cell>
          <cell r="T73">
            <v>73</v>
          </cell>
          <cell r="U73">
            <v>42.78911419650381</v>
          </cell>
          <cell r="V73">
            <v>42.78911419650381</v>
          </cell>
          <cell r="W73">
            <v>3</v>
          </cell>
          <cell r="X73" t="str">
            <v/>
          </cell>
          <cell r="Y73" t="str">
            <v/>
          </cell>
          <cell r="Z73">
            <v>-32.830497789921957</v>
          </cell>
          <cell r="AA73">
            <v>2</v>
          </cell>
          <cell r="AB73" t="str">
            <v/>
          </cell>
          <cell r="AC73" t="str">
            <v/>
          </cell>
          <cell r="AD73">
            <v>167.83076696850088</v>
          </cell>
          <cell r="AE73">
            <v>3</v>
          </cell>
          <cell r="AF73" t="str">
            <v/>
          </cell>
          <cell r="AG73" t="str">
            <v/>
          </cell>
          <cell r="AH73">
            <v>-24.996162172440663</v>
          </cell>
          <cell r="AI73">
            <v>2</v>
          </cell>
          <cell r="AJ73">
            <v>73</v>
          </cell>
          <cell r="AK73">
            <v>2.1686233589450405</v>
          </cell>
          <cell r="AL73">
            <v>2.1686233589450405</v>
          </cell>
          <cell r="AM73">
            <v>3</v>
          </cell>
          <cell r="AN73" t="str">
            <v/>
          </cell>
          <cell r="AO73" t="str">
            <v/>
          </cell>
          <cell r="AP73">
            <v>-23.338806985280872</v>
          </cell>
        </row>
        <row r="74">
          <cell r="B74" t="str">
            <v>11.2020</v>
          </cell>
          <cell r="C74">
            <v>5</v>
          </cell>
          <cell r="D74" t="str">
            <v/>
          </cell>
          <cell r="E74" t="str">
            <v/>
          </cell>
          <cell r="F74">
            <v>-38.721528307369184</v>
          </cell>
          <cell r="G74">
            <v>6</v>
          </cell>
          <cell r="H74" t="str">
            <v/>
          </cell>
          <cell r="I74" t="str">
            <v/>
          </cell>
          <cell r="J74">
            <v>41.343430197221089</v>
          </cell>
          <cell r="K74">
            <v>2</v>
          </cell>
          <cell r="L74" t="str">
            <v/>
          </cell>
          <cell r="M74" t="str">
            <v/>
          </cell>
          <cell r="N74">
            <v>867.92953222845927</v>
          </cell>
          <cell r="O74">
            <v>2</v>
          </cell>
          <cell r="P74" t="str">
            <v/>
          </cell>
          <cell r="Q74" t="str">
            <v/>
          </cell>
          <cell r="R74">
            <v>-20.940700812088163</v>
          </cell>
          <cell r="S74">
            <v>4</v>
          </cell>
          <cell r="T74" t="str">
            <v/>
          </cell>
          <cell r="U74" t="str">
            <v/>
          </cell>
          <cell r="V74">
            <v>43.806582035912768</v>
          </cell>
          <cell r="W74">
            <v>3</v>
          </cell>
          <cell r="X74" t="str">
            <v/>
          </cell>
          <cell r="Y74" t="str">
            <v/>
          </cell>
          <cell r="Z74">
            <v>-32.632424393118185</v>
          </cell>
          <cell r="AA74">
            <v>2</v>
          </cell>
          <cell r="AB74" t="str">
            <v/>
          </cell>
          <cell r="AC74" t="str">
            <v/>
          </cell>
          <cell r="AD74">
            <v>170.42726032131756</v>
          </cell>
          <cell r="AE74">
            <v>3</v>
          </cell>
          <cell r="AF74" t="str">
            <v/>
          </cell>
          <cell r="AG74" t="str">
            <v/>
          </cell>
          <cell r="AH74">
            <v>-24.76425238701535</v>
          </cell>
          <cell r="AI74">
            <v>2</v>
          </cell>
          <cell r="AJ74" t="str">
            <v/>
          </cell>
          <cell r="AK74" t="str">
            <v/>
          </cell>
          <cell r="AL74">
            <v>2.6998526240533685</v>
          </cell>
          <cell r="AM74">
            <v>3</v>
          </cell>
          <cell r="AN74" t="str">
            <v/>
          </cell>
          <cell r="AO74" t="str">
            <v/>
          </cell>
          <cell r="AP74">
            <v>-23.00543584759771</v>
          </cell>
        </row>
        <row r="75">
          <cell r="B75" t="str">
            <v>12.2020</v>
          </cell>
          <cell r="C75">
            <v>5</v>
          </cell>
          <cell r="D75" t="str">
            <v/>
          </cell>
          <cell r="E75" t="str">
            <v/>
          </cell>
          <cell r="F75">
            <v>-38.738345643489936</v>
          </cell>
          <cell r="G75">
            <v>6</v>
          </cell>
          <cell r="H75" t="str">
            <v/>
          </cell>
          <cell r="I75" t="str">
            <v/>
          </cell>
          <cell r="J75">
            <v>42.425581658697574</v>
          </cell>
          <cell r="K75">
            <v>2</v>
          </cell>
          <cell r="L75" t="str">
            <v/>
          </cell>
          <cell r="M75" t="str">
            <v/>
          </cell>
          <cell r="N75">
            <v>866.54099673126575</v>
          </cell>
          <cell r="O75">
            <v>2</v>
          </cell>
          <cell r="P75" t="str">
            <v/>
          </cell>
          <cell r="Q75" t="str">
            <v/>
          </cell>
          <cell r="R75">
            <v>-20.808046848817256</v>
          </cell>
          <cell r="S75">
            <v>4</v>
          </cell>
          <cell r="T75" t="str">
            <v/>
          </cell>
          <cell r="U75" t="str">
            <v/>
          </cell>
          <cell r="V75">
            <v>44.824049875321727</v>
          </cell>
          <cell r="W75">
            <v>3</v>
          </cell>
          <cell r="X75" t="str">
            <v/>
          </cell>
          <cell r="Y75" t="str">
            <v/>
          </cell>
          <cell r="Z75">
            <v>-32.434350996314414</v>
          </cell>
          <cell r="AA75">
            <v>2</v>
          </cell>
          <cell r="AB75" t="str">
            <v/>
          </cell>
          <cell r="AC75" t="str">
            <v/>
          </cell>
          <cell r="AD75">
            <v>173.02375367413424</v>
          </cell>
          <cell r="AE75">
            <v>3</v>
          </cell>
          <cell r="AF75" t="str">
            <v/>
          </cell>
          <cell r="AG75" t="str">
            <v/>
          </cell>
          <cell r="AH75">
            <v>-24.532342601590038</v>
          </cell>
          <cell r="AI75">
            <v>2</v>
          </cell>
          <cell r="AJ75" t="str">
            <v/>
          </cell>
          <cell r="AK75" t="str">
            <v/>
          </cell>
          <cell r="AL75">
            <v>3.2310818891616964</v>
          </cell>
          <cell r="AM75">
            <v>3</v>
          </cell>
          <cell r="AN75" t="str">
            <v/>
          </cell>
          <cell r="AO75" t="str">
            <v/>
          </cell>
          <cell r="AP75">
            <v>-22.672064709914547</v>
          </cell>
        </row>
        <row r="76">
          <cell r="B76" t="str">
            <v>1.2021</v>
          </cell>
          <cell r="C76">
            <v>5</v>
          </cell>
          <cell r="D76" t="str">
            <v/>
          </cell>
          <cell r="E76" t="str">
            <v/>
          </cell>
          <cell r="F76">
            <v>-38.755162979610688</v>
          </cell>
          <cell r="G76">
            <v>6</v>
          </cell>
          <cell r="H76" t="str">
            <v/>
          </cell>
          <cell r="I76" t="str">
            <v/>
          </cell>
          <cell r="J76">
            <v>43.507733120174059</v>
          </cell>
          <cell r="K76">
            <v>2</v>
          </cell>
          <cell r="L76" t="str">
            <v/>
          </cell>
          <cell r="M76" t="str">
            <v/>
          </cell>
          <cell r="N76">
            <v>865.15246123407223</v>
          </cell>
          <cell r="O76">
            <v>2</v>
          </cell>
          <cell r="P76" t="str">
            <v/>
          </cell>
          <cell r="Q76" t="str">
            <v/>
          </cell>
          <cell r="R76">
            <v>-20.675392885546348</v>
          </cell>
          <cell r="S76">
            <v>4</v>
          </cell>
          <cell r="T76" t="str">
            <v/>
          </cell>
          <cell r="U76" t="str">
            <v/>
          </cell>
          <cell r="V76">
            <v>45.841517714730685</v>
          </cell>
          <cell r="W76">
            <v>3</v>
          </cell>
          <cell r="X76" t="str">
            <v/>
          </cell>
          <cell r="Y76" t="str">
            <v/>
          </cell>
          <cell r="Z76">
            <v>-32.236277599510643</v>
          </cell>
          <cell r="AA76">
            <v>2</v>
          </cell>
          <cell r="AB76" t="str">
            <v/>
          </cell>
          <cell r="AC76" t="str">
            <v/>
          </cell>
          <cell r="AD76">
            <v>175.62024702695092</v>
          </cell>
          <cell r="AE76">
            <v>3</v>
          </cell>
          <cell r="AF76" t="str">
            <v/>
          </cell>
          <cell r="AG76" t="str">
            <v/>
          </cell>
          <cell r="AH76">
            <v>-24.300432816164726</v>
          </cell>
          <cell r="AI76">
            <v>2</v>
          </cell>
          <cell r="AJ76" t="str">
            <v/>
          </cell>
          <cell r="AK76" t="str">
            <v/>
          </cell>
          <cell r="AL76">
            <v>3.7623111542700243</v>
          </cell>
          <cell r="AM76">
            <v>3</v>
          </cell>
          <cell r="AN76" t="str">
            <v/>
          </cell>
          <cell r="AO76" t="str">
            <v/>
          </cell>
          <cell r="AP76">
            <v>-22.338693572231385</v>
          </cell>
        </row>
        <row r="77">
          <cell r="B77" t="str">
            <v>2.2021</v>
          </cell>
          <cell r="C77">
            <v>5</v>
          </cell>
          <cell r="D77" t="str">
            <v/>
          </cell>
          <cell r="E77" t="str">
            <v/>
          </cell>
          <cell r="F77">
            <v>-38.77198031573144</v>
          </cell>
          <cell r="G77">
            <v>6</v>
          </cell>
          <cell r="H77" t="str">
            <v/>
          </cell>
          <cell r="I77" t="str">
            <v/>
          </cell>
          <cell r="J77">
            <v>44.589884581650544</v>
          </cell>
          <cell r="K77">
            <v>2</v>
          </cell>
          <cell r="L77" t="str">
            <v/>
          </cell>
          <cell r="M77" t="str">
            <v/>
          </cell>
          <cell r="N77">
            <v>863.76392573687872</v>
          </cell>
          <cell r="O77">
            <v>2</v>
          </cell>
          <cell r="P77" t="str">
            <v/>
          </cell>
          <cell r="Q77" t="str">
            <v/>
          </cell>
          <cell r="R77">
            <v>-20.54273892227544</v>
          </cell>
          <cell r="S77">
            <v>4</v>
          </cell>
          <cell r="T77" t="str">
            <v/>
          </cell>
          <cell r="U77" t="str">
            <v/>
          </cell>
          <cell r="V77">
            <v>46.858985554139643</v>
          </cell>
          <cell r="W77">
            <v>3</v>
          </cell>
          <cell r="X77" t="str">
            <v/>
          </cell>
          <cell r="Y77" t="str">
            <v/>
          </cell>
          <cell r="Z77">
            <v>-32.038204202706872</v>
          </cell>
          <cell r="AA77">
            <v>2</v>
          </cell>
          <cell r="AB77" t="str">
            <v/>
          </cell>
          <cell r="AC77" t="str">
            <v/>
          </cell>
          <cell r="AD77">
            <v>178.2167403797676</v>
          </cell>
          <cell r="AE77">
            <v>3</v>
          </cell>
          <cell r="AF77" t="str">
            <v/>
          </cell>
          <cell r="AG77" t="str">
            <v/>
          </cell>
          <cell r="AH77">
            <v>-24.068523030739414</v>
          </cell>
          <cell r="AI77">
            <v>2</v>
          </cell>
          <cell r="AJ77" t="str">
            <v/>
          </cell>
          <cell r="AK77" t="str">
            <v/>
          </cell>
          <cell r="AL77">
            <v>4.2935404193783517</v>
          </cell>
          <cell r="AM77">
            <v>3</v>
          </cell>
          <cell r="AN77" t="str">
            <v/>
          </cell>
          <cell r="AO77" t="str">
            <v/>
          </cell>
          <cell r="AP77">
            <v>-22.005322434548223</v>
          </cell>
        </row>
        <row r="78">
          <cell r="B78" t="str">
            <v>3.2021</v>
          </cell>
          <cell r="C78">
            <v>5</v>
          </cell>
          <cell r="D78" t="str">
            <v/>
          </cell>
          <cell r="E78" t="str">
            <v/>
          </cell>
          <cell r="F78">
            <v>-38.788797651852192</v>
          </cell>
          <cell r="G78">
            <v>6</v>
          </cell>
          <cell r="H78" t="str">
            <v/>
          </cell>
          <cell r="I78" t="str">
            <v/>
          </cell>
          <cell r="J78">
            <v>45.672036043127029</v>
          </cell>
          <cell r="K78">
            <v>2</v>
          </cell>
          <cell r="L78" t="str">
            <v/>
          </cell>
          <cell r="M78" t="str">
            <v/>
          </cell>
          <cell r="N78">
            <v>862.3753902396852</v>
          </cell>
          <cell r="O78">
            <v>2</v>
          </cell>
          <cell r="P78" t="str">
            <v/>
          </cell>
          <cell r="Q78" t="str">
            <v/>
          </cell>
          <cell r="R78">
            <v>-20.410084959004532</v>
          </cell>
          <cell r="S78">
            <v>4</v>
          </cell>
          <cell r="T78" t="str">
            <v/>
          </cell>
          <cell r="U78" t="str">
            <v/>
          </cell>
          <cell r="V78">
            <v>47.876453393548601</v>
          </cell>
          <cell r="W78">
            <v>3</v>
          </cell>
          <cell r="X78" t="str">
            <v/>
          </cell>
          <cell r="Y78" t="str">
            <v/>
          </cell>
          <cell r="Z78">
            <v>-31.840130805903105</v>
          </cell>
          <cell r="AA78">
            <v>2</v>
          </cell>
          <cell r="AB78" t="str">
            <v/>
          </cell>
          <cell r="AC78" t="str">
            <v/>
          </cell>
          <cell r="AD78">
            <v>180.81323373258428</v>
          </cell>
          <cell r="AE78">
            <v>3</v>
          </cell>
          <cell r="AF78" t="str">
            <v/>
          </cell>
          <cell r="AG78" t="str">
            <v/>
          </cell>
          <cell r="AH78">
            <v>-23.836613245314101</v>
          </cell>
          <cell r="AI78">
            <v>2</v>
          </cell>
          <cell r="AJ78" t="str">
            <v/>
          </cell>
          <cell r="AK78" t="str">
            <v/>
          </cell>
          <cell r="AL78">
            <v>4.8247696844866796</v>
          </cell>
          <cell r="AM78">
            <v>3</v>
          </cell>
          <cell r="AN78" t="str">
            <v/>
          </cell>
          <cell r="AO78" t="str">
            <v/>
          </cell>
          <cell r="AP78">
            <v>-21.67195129686506</v>
          </cell>
        </row>
        <row r="79">
          <cell r="B79" t="str">
            <v>4.2021</v>
          </cell>
          <cell r="C79">
            <v>5</v>
          </cell>
          <cell r="D79" t="str">
            <v/>
          </cell>
          <cell r="E79" t="str">
            <v/>
          </cell>
          <cell r="F79">
            <v>-38.805614987972945</v>
          </cell>
          <cell r="G79">
            <v>6</v>
          </cell>
          <cell r="H79" t="str">
            <v/>
          </cell>
          <cell r="I79" t="str">
            <v/>
          </cell>
          <cell r="J79">
            <v>46.754187504603514</v>
          </cell>
          <cell r="K79">
            <v>2</v>
          </cell>
          <cell r="L79" t="str">
            <v/>
          </cell>
          <cell r="M79" t="str">
            <v/>
          </cell>
          <cell r="N79">
            <v>860.98685474249169</v>
          </cell>
          <cell r="O79">
            <v>3</v>
          </cell>
          <cell r="P79">
            <v>79</v>
          </cell>
          <cell r="Q79">
            <v>-20.277430995733628</v>
          </cell>
          <cell r="R79">
            <v>-20.277430995733628</v>
          </cell>
          <cell r="S79">
            <v>4</v>
          </cell>
          <cell r="T79" t="str">
            <v/>
          </cell>
          <cell r="U79" t="str">
            <v/>
          </cell>
          <cell r="V79">
            <v>48.89392123295756</v>
          </cell>
          <cell r="W79">
            <v>3</v>
          </cell>
          <cell r="X79" t="str">
            <v/>
          </cell>
          <cell r="Y79" t="str">
            <v/>
          </cell>
          <cell r="Z79">
            <v>-31.642057409099337</v>
          </cell>
          <cell r="AA79">
            <v>2</v>
          </cell>
          <cell r="AB79" t="str">
            <v/>
          </cell>
          <cell r="AC79" t="str">
            <v/>
          </cell>
          <cell r="AD79">
            <v>183.40972708540096</v>
          </cell>
          <cell r="AE79">
            <v>3</v>
          </cell>
          <cell r="AF79" t="str">
            <v/>
          </cell>
          <cell r="AG79" t="str">
            <v/>
          </cell>
          <cell r="AH79">
            <v>-23.604703459888789</v>
          </cell>
          <cell r="AI79">
            <v>2</v>
          </cell>
          <cell r="AJ79" t="str">
            <v/>
          </cell>
          <cell r="AK79" t="str">
            <v/>
          </cell>
          <cell r="AL79">
            <v>5.3559989495950076</v>
          </cell>
          <cell r="AM79">
            <v>3</v>
          </cell>
          <cell r="AN79" t="str">
            <v/>
          </cell>
          <cell r="AO79" t="str">
            <v/>
          </cell>
          <cell r="AP79">
            <v>-21.338580159181898</v>
          </cell>
        </row>
        <row r="80">
          <cell r="B80" t="str">
            <v>5.2021</v>
          </cell>
          <cell r="C80">
            <v>5</v>
          </cell>
          <cell r="D80" t="str">
            <v/>
          </cell>
          <cell r="E80" t="str">
            <v/>
          </cell>
          <cell r="F80">
            <v>-38.822432324093697</v>
          </cell>
          <cell r="G80">
            <v>7</v>
          </cell>
          <cell r="H80">
            <v>80</v>
          </cell>
          <cell r="I80">
            <v>47.836338966079971</v>
          </cell>
          <cell r="J80">
            <v>47.836338966079971</v>
          </cell>
          <cell r="K80">
            <v>2</v>
          </cell>
          <cell r="L80" t="str">
            <v/>
          </cell>
          <cell r="M80" t="str">
            <v/>
          </cell>
          <cell r="N80">
            <v>859.59831924529817</v>
          </cell>
          <cell r="O80">
            <v>3</v>
          </cell>
          <cell r="P80" t="str">
            <v/>
          </cell>
          <cell r="Q80" t="str">
            <v/>
          </cell>
          <cell r="R80">
            <v>-20.074792442734644</v>
          </cell>
          <cell r="S80">
            <v>4</v>
          </cell>
          <cell r="T80" t="str">
            <v/>
          </cell>
          <cell r="U80" t="str">
            <v/>
          </cell>
          <cell r="V80">
            <v>49.911389072366518</v>
          </cell>
          <cell r="W80">
            <v>3</v>
          </cell>
          <cell r="X80" t="str">
            <v/>
          </cell>
          <cell r="Y80" t="str">
            <v/>
          </cell>
          <cell r="Z80">
            <v>-31.443984012295569</v>
          </cell>
          <cell r="AA80">
            <v>2</v>
          </cell>
          <cell r="AB80" t="str">
            <v/>
          </cell>
          <cell r="AC80" t="str">
            <v/>
          </cell>
          <cell r="AD80">
            <v>186.00622043821764</v>
          </cell>
          <cell r="AE80">
            <v>3</v>
          </cell>
          <cell r="AF80" t="str">
            <v/>
          </cell>
          <cell r="AG80" t="str">
            <v/>
          </cell>
          <cell r="AH80">
            <v>-23.372793674463477</v>
          </cell>
          <cell r="AI80">
            <v>2</v>
          </cell>
          <cell r="AJ80" t="str">
            <v/>
          </cell>
          <cell r="AK80" t="str">
            <v/>
          </cell>
          <cell r="AL80">
            <v>5.8872282147033355</v>
          </cell>
          <cell r="AM80">
            <v>3</v>
          </cell>
          <cell r="AN80" t="str">
            <v/>
          </cell>
          <cell r="AO80" t="str">
            <v/>
          </cell>
          <cell r="AP80">
            <v>-21.005209021498736</v>
          </cell>
        </row>
        <row r="81">
          <cell r="B81" t="str">
            <v>6.2021</v>
          </cell>
          <cell r="C81">
            <v>5</v>
          </cell>
          <cell r="D81" t="str">
            <v/>
          </cell>
          <cell r="E81" t="str">
            <v/>
          </cell>
          <cell r="F81">
            <v>-38.839249660214449</v>
          </cell>
          <cell r="G81">
            <v>7</v>
          </cell>
          <cell r="H81" t="str">
            <v/>
          </cell>
          <cell r="I81" t="str">
            <v/>
          </cell>
          <cell r="J81">
            <v>48.886843385991199</v>
          </cell>
          <cell r="K81">
            <v>2</v>
          </cell>
          <cell r="L81" t="str">
            <v/>
          </cell>
          <cell r="M81" t="str">
            <v/>
          </cell>
          <cell r="N81">
            <v>858.20978374810466</v>
          </cell>
          <cell r="O81">
            <v>3</v>
          </cell>
          <cell r="P81" t="str">
            <v/>
          </cell>
          <cell r="Q81" t="str">
            <v/>
          </cell>
          <cell r="R81">
            <v>-19.87215388973566</v>
          </cell>
          <cell r="S81">
            <v>4</v>
          </cell>
          <cell r="T81" t="str">
            <v/>
          </cell>
          <cell r="U81" t="str">
            <v/>
          </cell>
          <cell r="V81">
            <v>50.928856911775476</v>
          </cell>
          <cell r="W81">
            <v>3</v>
          </cell>
          <cell r="X81" t="str">
            <v/>
          </cell>
          <cell r="Y81" t="str">
            <v/>
          </cell>
          <cell r="Z81">
            <v>-31.245910615491802</v>
          </cell>
          <cell r="AA81">
            <v>2</v>
          </cell>
          <cell r="AB81" t="str">
            <v/>
          </cell>
          <cell r="AC81" t="str">
            <v/>
          </cell>
          <cell r="AD81">
            <v>188.60271379103432</v>
          </cell>
          <cell r="AE81">
            <v>3</v>
          </cell>
          <cell r="AF81" t="str">
            <v/>
          </cell>
          <cell r="AG81" t="str">
            <v/>
          </cell>
          <cell r="AH81">
            <v>-23.140883889038165</v>
          </cell>
          <cell r="AI81">
            <v>2</v>
          </cell>
          <cell r="AJ81" t="str">
            <v/>
          </cell>
          <cell r="AK81" t="str">
            <v/>
          </cell>
          <cell r="AL81">
            <v>6.4184574798116634</v>
          </cell>
          <cell r="AM81">
            <v>3</v>
          </cell>
          <cell r="AN81" t="str">
            <v/>
          </cell>
          <cell r="AO81" t="str">
            <v/>
          </cell>
          <cell r="AP81">
            <v>-20.671837883815574</v>
          </cell>
        </row>
        <row r="82">
          <cell r="B82" t="str">
            <v>7.2021</v>
          </cell>
          <cell r="C82">
            <v>5</v>
          </cell>
          <cell r="D82" t="str">
            <v/>
          </cell>
          <cell r="E82" t="str">
            <v/>
          </cell>
          <cell r="F82">
            <v>-38.856066996335201</v>
          </cell>
          <cell r="G82">
            <v>7</v>
          </cell>
          <cell r="H82" t="str">
            <v/>
          </cell>
          <cell r="I82" t="str">
            <v/>
          </cell>
          <cell r="J82">
            <v>49.937347805902427</v>
          </cell>
          <cell r="K82">
            <v>2</v>
          </cell>
          <cell r="L82" t="str">
            <v/>
          </cell>
          <cell r="M82" t="str">
            <v/>
          </cell>
          <cell r="N82">
            <v>856.82124825091114</v>
          </cell>
          <cell r="O82">
            <v>3</v>
          </cell>
          <cell r="P82" t="str">
            <v/>
          </cell>
          <cell r="Q82" t="str">
            <v/>
          </cell>
          <cell r="R82">
            <v>-19.669515336736676</v>
          </cell>
          <cell r="S82">
            <v>4</v>
          </cell>
          <cell r="T82" t="str">
            <v/>
          </cell>
          <cell r="U82" t="str">
            <v/>
          </cell>
          <cell r="V82">
            <v>51.946324751184434</v>
          </cell>
          <cell r="W82">
            <v>3</v>
          </cell>
          <cell r="X82" t="str">
            <v/>
          </cell>
          <cell r="Y82" t="str">
            <v/>
          </cell>
          <cell r="Z82">
            <v>-31.047837218688034</v>
          </cell>
          <cell r="AA82">
            <v>2</v>
          </cell>
          <cell r="AB82" t="str">
            <v/>
          </cell>
          <cell r="AC82" t="str">
            <v/>
          </cell>
          <cell r="AD82">
            <v>191.199207143851</v>
          </cell>
          <cell r="AE82">
            <v>3</v>
          </cell>
          <cell r="AF82" t="str">
            <v/>
          </cell>
          <cell r="AG82" t="str">
            <v/>
          </cell>
          <cell r="AH82">
            <v>-22.908974103612852</v>
          </cell>
          <cell r="AI82">
            <v>2</v>
          </cell>
          <cell r="AJ82" t="str">
            <v/>
          </cell>
          <cell r="AK82" t="str">
            <v/>
          </cell>
          <cell r="AL82">
            <v>6.9496867449199913</v>
          </cell>
          <cell r="AM82">
            <v>3</v>
          </cell>
          <cell r="AN82" t="str">
            <v/>
          </cell>
          <cell r="AO82" t="str">
            <v/>
          </cell>
          <cell r="AP82">
            <v>-20.338466746132411</v>
          </cell>
        </row>
        <row r="83">
          <cell r="B83" t="str">
            <v>8.2021</v>
          </cell>
          <cell r="C83">
            <v>5</v>
          </cell>
          <cell r="D83" t="str">
            <v/>
          </cell>
          <cell r="E83" t="str">
            <v/>
          </cell>
          <cell r="F83">
            <v>-38.872884332455953</v>
          </cell>
          <cell r="G83">
            <v>7</v>
          </cell>
          <cell r="H83" t="str">
            <v/>
          </cell>
          <cell r="I83" t="str">
            <v/>
          </cell>
          <cell r="J83">
            <v>50.987852225813654</v>
          </cell>
          <cell r="K83">
            <v>2</v>
          </cell>
          <cell r="L83" t="str">
            <v/>
          </cell>
          <cell r="M83" t="str">
            <v/>
          </cell>
          <cell r="N83">
            <v>855.43271275371762</v>
          </cell>
          <cell r="O83">
            <v>3</v>
          </cell>
          <cell r="P83" t="str">
            <v/>
          </cell>
          <cell r="Q83" t="str">
            <v/>
          </cell>
          <cell r="R83">
            <v>-19.466876783737693</v>
          </cell>
          <cell r="S83">
            <v>4</v>
          </cell>
          <cell r="T83" t="str">
            <v/>
          </cell>
          <cell r="U83" t="str">
            <v/>
          </cell>
          <cell r="V83">
            <v>52.963792590593393</v>
          </cell>
          <cell r="W83">
            <v>3</v>
          </cell>
          <cell r="X83" t="str">
            <v/>
          </cell>
          <cell r="Y83" t="str">
            <v/>
          </cell>
          <cell r="Z83">
            <v>-30.849763821884267</v>
          </cell>
          <cell r="AA83">
            <v>2</v>
          </cell>
          <cell r="AB83" t="str">
            <v/>
          </cell>
          <cell r="AC83" t="str">
            <v/>
          </cell>
          <cell r="AD83">
            <v>193.79570049666768</v>
          </cell>
          <cell r="AE83">
            <v>3</v>
          </cell>
          <cell r="AF83" t="str">
            <v/>
          </cell>
          <cell r="AG83" t="str">
            <v/>
          </cell>
          <cell r="AH83">
            <v>-22.67706431818754</v>
          </cell>
          <cell r="AI83">
            <v>2</v>
          </cell>
          <cell r="AJ83" t="str">
            <v/>
          </cell>
          <cell r="AK83" t="str">
            <v/>
          </cell>
          <cell r="AL83">
            <v>7.4809160100283192</v>
          </cell>
          <cell r="AM83">
            <v>3</v>
          </cell>
          <cell r="AN83" t="str">
            <v/>
          </cell>
          <cell r="AO83" t="str">
            <v/>
          </cell>
          <cell r="AP83">
            <v>-20.005095608449249</v>
          </cell>
        </row>
        <row r="84">
          <cell r="B84" t="str">
            <v>9.2021</v>
          </cell>
          <cell r="C84">
            <v>5</v>
          </cell>
          <cell r="D84" t="str">
            <v/>
          </cell>
          <cell r="E84" t="str">
            <v/>
          </cell>
          <cell r="F84">
            <v>-38.889701668576706</v>
          </cell>
          <cell r="G84">
            <v>7</v>
          </cell>
          <cell r="H84" t="str">
            <v/>
          </cell>
          <cell r="I84" t="str">
            <v/>
          </cell>
          <cell r="J84">
            <v>52.038356645724882</v>
          </cell>
          <cell r="K84">
            <v>2</v>
          </cell>
          <cell r="L84" t="str">
            <v/>
          </cell>
          <cell r="M84" t="str">
            <v/>
          </cell>
          <cell r="N84">
            <v>854.04417725652411</v>
          </cell>
          <cell r="O84">
            <v>3</v>
          </cell>
          <cell r="P84" t="str">
            <v/>
          </cell>
          <cell r="Q84" t="str">
            <v/>
          </cell>
          <cell r="R84">
            <v>-19.264238230738709</v>
          </cell>
          <cell r="S84">
            <v>4</v>
          </cell>
          <cell r="T84" t="str">
            <v/>
          </cell>
          <cell r="U84" t="str">
            <v/>
          </cell>
          <cell r="V84">
            <v>53.981260430002351</v>
          </cell>
          <cell r="W84">
            <v>3</v>
          </cell>
          <cell r="X84" t="str">
            <v/>
          </cell>
          <cell r="Y84" t="str">
            <v/>
          </cell>
          <cell r="Z84">
            <v>-30.651690425080499</v>
          </cell>
          <cell r="AA84">
            <v>2</v>
          </cell>
          <cell r="AB84" t="str">
            <v/>
          </cell>
          <cell r="AC84" t="str">
            <v/>
          </cell>
          <cell r="AD84">
            <v>196.39219384948436</v>
          </cell>
          <cell r="AE84">
            <v>3</v>
          </cell>
          <cell r="AF84" t="str">
            <v/>
          </cell>
          <cell r="AG84" t="str">
            <v/>
          </cell>
          <cell r="AH84">
            <v>-22.445154532762228</v>
          </cell>
          <cell r="AI84">
            <v>2</v>
          </cell>
          <cell r="AJ84" t="str">
            <v/>
          </cell>
          <cell r="AK84" t="str">
            <v/>
          </cell>
          <cell r="AL84">
            <v>8.0121452751366462</v>
          </cell>
          <cell r="AM84">
            <v>3</v>
          </cell>
          <cell r="AN84" t="str">
            <v/>
          </cell>
          <cell r="AO84" t="str">
            <v/>
          </cell>
          <cell r="AP84">
            <v>-19.671724470766087</v>
          </cell>
        </row>
        <row r="85">
          <cell r="B85" t="str">
            <v>10.2021</v>
          </cell>
          <cell r="C85">
            <v>5</v>
          </cell>
          <cell r="D85" t="str">
            <v/>
          </cell>
          <cell r="E85" t="str">
            <v/>
          </cell>
          <cell r="F85">
            <v>-38.906519004697458</v>
          </cell>
          <cell r="G85">
            <v>7</v>
          </cell>
          <cell r="H85" t="str">
            <v/>
          </cell>
          <cell r="I85" t="str">
            <v/>
          </cell>
          <cell r="J85">
            <v>53.08886106563611</v>
          </cell>
          <cell r="K85">
            <v>2</v>
          </cell>
          <cell r="L85" t="str">
            <v/>
          </cell>
          <cell r="M85" t="str">
            <v/>
          </cell>
          <cell r="N85">
            <v>852.65564175933059</v>
          </cell>
          <cell r="O85">
            <v>3</v>
          </cell>
          <cell r="P85" t="str">
            <v/>
          </cell>
          <cell r="Q85" t="str">
            <v/>
          </cell>
          <cell r="R85">
            <v>-19.061599677739725</v>
          </cell>
          <cell r="S85">
            <v>4</v>
          </cell>
          <cell r="T85" t="str">
            <v/>
          </cell>
          <cell r="U85" t="str">
            <v/>
          </cell>
          <cell r="V85">
            <v>54.998728269411309</v>
          </cell>
          <cell r="W85">
            <v>3</v>
          </cell>
          <cell r="X85" t="str">
            <v/>
          </cell>
          <cell r="Y85" t="str">
            <v/>
          </cell>
          <cell r="Z85">
            <v>-30.453617028276732</v>
          </cell>
          <cell r="AA85">
            <v>2</v>
          </cell>
          <cell r="AB85" t="str">
            <v/>
          </cell>
          <cell r="AC85" t="str">
            <v/>
          </cell>
          <cell r="AD85">
            <v>198.98868720230104</v>
          </cell>
          <cell r="AE85">
            <v>3</v>
          </cell>
          <cell r="AF85" t="str">
            <v/>
          </cell>
          <cell r="AG85" t="str">
            <v/>
          </cell>
          <cell r="AH85">
            <v>-22.213244747336915</v>
          </cell>
          <cell r="AI85">
            <v>2</v>
          </cell>
          <cell r="AJ85" t="str">
            <v/>
          </cell>
          <cell r="AK85" t="str">
            <v/>
          </cell>
          <cell r="AL85">
            <v>8.5433745402449741</v>
          </cell>
          <cell r="AM85">
            <v>3</v>
          </cell>
          <cell r="AN85" t="str">
            <v/>
          </cell>
          <cell r="AO85" t="str">
            <v/>
          </cell>
          <cell r="AP85">
            <v>-19.338353333082924</v>
          </cell>
        </row>
        <row r="86">
          <cell r="B86" t="str">
            <v>11.2021</v>
          </cell>
          <cell r="C86">
            <v>5</v>
          </cell>
          <cell r="D86" t="str">
            <v/>
          </cell>
          <cell r="E86" t="str">
            <v/>
          </cell>
          <cell r="F86">
            <v>-38.92333634081821</v>
          </cell>
          <cell r="G86">
            <v>7</v>
          </cell>
          <cell r="H86" t="str">
            <v/>
          </cell>
          <cell r="I86" t="str">
            <v/>
          </cell>
          <cell r="J86">
            <v>54.139365485547337</v>
          </cell>
          <cell r="K86">
            <v>2</v>
          </cell>
          <cell r="L86" t="str">
            <v/>
          </cell>
          <cell r="M86" t="str">
            <v/>
          </cell>
          <cell r="N86">
            <v>851.26710626213708</v>
          </cell>
          <cell r="O86">
            <v>3</v>
          </cell>
          <cell r="P86" t="str">
            <v/>
          </cell>
          <cell r="Q86" t="str">
            <v/>
          </cell>
          <cell r="R86">
            <v>-18.858961124740741</v>
          </cell>
          <cell r="S86">
            <v>4</v>
          </cell>
          <cell r="T86" t="str">
            <v/>
          </cell>
          <cell r="U86" t="str">
            <v/>
          </cell>
          <cell r="V86">
            <v>56.016196108820267</v>
          </cell>
          <cell r="W86">
            <v>3</v>
          </cell>
          <cell r="X86" t="str">
            <v/>
          </cell>
          <cell r="Y86" t="str">
            <v/>
          </cell>
          <cell r="Z86">
            <v>-30.255543631472964</v>
          </cell>
          <cell r="AA86">
            <v>2</v>
          </cell>
          <cell r="AB86" t="str">
            <v/>
          </cell>
          <cell r="AC86" t="str">
            <v/>
          </cell>
          <cell r="AD86">
            <v>201.58518055511772</v>
          </cell>
          <cell r="AE86">
            <v>3</v>
          </cell>
          <cell r="AF86" t="str">
            <v/>
          </cell>
          <cell r="AG86" t="str">
            <v/>
          </cell>
          <cell r="AH86">
            <v>-21.981334961911603</v>
          </cell>
          <cell r="AI86">
            <v>2</v>
          </cell>
          <cell r="AJ86" t="str">
            <v/>
          </cell>
          <cell r="AK86" t="str">
            <v/>
          </cell>
          <cell r="AL86">
            <v>9.074603805353302</v>
          </cell>
          <cell r="AM86">
            <v>3</v>
          </cell>
          <cell r="AN86" t="str">
            <v/>
          </cell>
          <cell r="AO86" t="str">
            <v/>
          </cell>
          <cell r="AP86">
            <v>-19.004982195399762</v>
          </cell>
        </row>
        <row r="87">
          <cell r="B87" t="str">
            <v>12.2021</v>
          </cell>
          <cell r="C87">
            <v>5</v>
          </cell>
          <cell r="D87" t="str">
            <v/>
          </cell>
          <cell r="E87" t="str">
            <v/>
          </cell>
          <cell r="F87">
            <v>-38.940153676938962</v>
          </cell>
          <cell r="G87">
            <v>7</v>
          </cell>
          <cell r="H87" t="str">
            <v/>
          </cell>
          <cell r="I87" t="str">
            <v/>
          </cell>
          <cell r="J87">
            <v>55.189869905458565</v>
          </cell>
          <cell r="K87">
            <v>2</v>
          </cell>
          <cell r="L87" t="str">
            <v/>
          </cell>
          <cell r="M87" t="str">
            <v/>
          </cell>
          <cell r="N87">
            <v>849.87857076494356</v>
          </cell>
          <cell r="O87">
            <v>3</v>
          </cell>
          <cell r="P87" t="str">
            <v/>
          </cell>
          <cell r="Q87" t="str">
            <v/>
          </cell>
          <cell r="R87">
            <v>-18.656322571741757</v>
          </cell>
          <cell r="S87">
            <v>4</v>
          </cell>
          <cell r="T87" t="str">
            <v/>
          </cell>
          <cell r="U87" t="str">
            <v/>
          </cell>
          <cell r="V87">
            <v>57.033663948229226</v>
          </cell>
          <cell r="W87">
            <v>3</v>
          </cell>
          <cell r="X87" t="str">
            <v/>
          </cell>
          <cell r="Y87" t="str">
            <v/>
          </cell>
          <cell r="Z87">
            <v>-30.057470234669196</v>
          </cell>
          <cell r="AA87">
            <v>2</v>
          </cell>
          <cell r="AB87" t="str">
            <v/>
          </cell>
          <cell r="AC87" t="str">
            <v/>
          </cell>
          <cell r="AD87">
            <v>204.1816739079344</v>
          </cell>
          <cell r="AE87">
            <v>3</v>
          </cell>
          <cell r="AF87" t="str">
            <v/>
          </cell>
          <cell r="AG87" t="str">
            <v/>
          </cell>
          <cell r="AH87">
            <v>-21.749425176486291</v>
          </cell>
          <cell r="AI87">
            <v>2</v>
          </cell>
          <cell r="AJ87" t="str">
            <v/>
          </cell>
          <cell r="AK87" t="str">
            <v/>
          </cell>
          <cell r="AL87">
            <v>9.6058330704616299</v>
          </cell>
          <cell r="AM87">
            <v>3</v>
          </cell>
          <cell r="AN87" t="str">
            <v/>
          </cell>
          <cell r="AO87" t="str">
            <v/>
          </cell>
          <cell r="AP87">
            <v>-18.6716110577166</v>
          </cell>
        </row>
        <row r="88">
          <cell r="B88" t="str">
            <v>1.2022</v>
          </cell>
          <cell r="C88">
            <v>5</v>
          </cell>
          <cell r="D88" t="str">
            <v/>
          </cell>
          <cell r="E88" t="str">
            <v/>
          </cell>
          <cell r="F88">
            <v>-38.956971013059714</v>
          </cell>
          <cell r="G88">
            <v>7</v>
          </cell>
          <cell r="H88" t="str">
            <v/>
          </cell>
          <cell r="I88" t="str">
            <v/>
          </cell>
          <cell r="J88">
            <v>56.240374325369793</v>
          </cell>
          <cell r="K88">
            <v>2</v>
          </cell>
          <cell r="L88" t="str">
            <v/>
          </cell>
          <cell r="M88" t="str">
            <v/>
          </cell>
          <cell r="N88">
            <v>848.49003526775005</v>
          </cell>
          <cell r="O88">
            <v>3</v>
          </cell>
          <cell r="P88" t="str">
            <v/>
          </cell>
          <cell r="Q88" t="str">
            <v/>
          </cell>
          <cell r="R88">
            <v>-18.453684018742774</v>
          </cell>
          <cell r="S88">
            <v>4</v>
          </cell>
          <cell r="T88" t="str">
            <v/>
          </cell>
          <cell r="U88" t="str">
            <v/>
          </cell>
          <cell r="V88">
            <v>58.051131787638184</v>
          </cell>
          <cell r="W88">
            <v>3</v>
          </cell>
          <cell r="X88" t="str">
            <v/>
          </cell>
          <cell r="Y88" t="str">
            <v/>
          </cell>
          <cell r="Z88">
            <v>-29.859396837865429</v>
          </cell>
          <cell r="AA88">
            <v>2</v>
          </cell>
          <cell r="AB88" t="str">
            <v/>
          </cell>
          <cell r="AC88" t="str">
            <v/>
          </cell>
          <cell r="AD88">
            <v>206.77816726075108</v>
          </cell>
          <cell r="AE88">
            <v>3</v>
          </cell>
          <cell r="AF88" t="str">
            <v/>
          </cell>
          <cell r="AG88" t="str">
            <v/>
          </cell>
          <cell r="AH88">
            <v>-21.517515391060979</v>
          </cell>
          <cell r="AI88">
            <v>2</v>
          </cell>
          <cell r="AJ88" t="str">
            <v/>
          </cell>
          <cell r="AK88" t="str">
            <v/>
          </cell>
          <cell r="AL88">
            <v>10.137062335569958</v>
          </cell>
          <cell r="AM88">
            <v>3</v>
          </cell>
          <cell r="AN88" t="str">
            <v/>
          </cell>
          <cell r="AO88" t="str">
            <v/>
          </cell>
          <cell r="AP88">
            <v>-18.338239920033438</v>
          </cell>
        </row>
        <row r="89">
          <cell r="B89" t="str">
            <v>2.2022</v>
          </cell>
          <cell r="C89">
            <v>5</v>
          </cell>
          <cell r="D89" t="str">
            <v/>
          </cell>
          <cell r="E89" t="str">
            <v/>
          </cell>
          <cell r="F89">
            <v>-38.973788349180467</v>
          </cell>
          <cell r="G89">
            <v>7</v>
          </cell>
          <cell r="H89" t="str">
            <v/>
          </cell>
          <cell r="I89" t="str">
            <v/>
          </cell>
          <cell r="J89">
            <v>57.29087874528102</v>
          </cell>
          <cell r="K89">
            <v>2</v>
          </cell>
          <cell r="L89" t="str">
            <v/>
          </cell>
          <cell r="M89" t="str">
            <v/>
          </cell>
          <cell r="N89">
            <v>847.10149977055653</v>
          </cell>
          <cell r="O89">
            <v>3</v>
          </cell>
          <cell r="P89" t="str">
            <v/>
          </cell>
          <cell r="Q89" t="str">
            <v/>
          </cell>
          <cell r="R89">
            <v>-18.25104546574379</v>
          </cell>
          <cell r="S89">
            <v>4</v>
          </cell>
          <cell r="T89" t="str">
            <v/>
          </cell>
          <cell r="U89" t="str">
            <v/>
          </cell>
          <cell r="V89">
            <v>59.068599627047142</v>
          </cell>
          <cell r="W89">
            <v>3</v>
          </cell>
          <cell r="X89" t="str">
            <v/>
          </cell>
          <cell r="Y89" t="str">
            <v/>
          </cell>
          <cell r="Z89">
            <v>-29.661323441061661</v>
          </cell>
          <cell r="AA89">
            <v>2</v>
          </cell>
          <cell r="AB89" t="str">
            <v/>
          </cell>
          <cell r="AC89" t="str">
            <v/>
          </cell>
          <cell r="AD89">
            <v>209.37466061356776</v>
          </cell>
          <cell r="AE89">
            <v>3</v>
          </cell>
          <cell r="AF89" t="str">
            <v/>
          </cell>
          <cell r="AG89" t="str">
            <v/>
          </cell>
          <cell r="AH89">
            <v>-21.285605605635666</v>
          </cell>
          <cell r="AI89">
            <v>2</v>
          </cell>
          <cell r="AJ89" t="str">
            <v/>
          </cell>
          <cell r="AK89" t="str">
            <v/>
          </cell>
          <cell r="AL89">
            <v>10.668291600678286</v>
          </cell>
          <cell r="AM89">
            <v>3</v>
          </cell>
          <cell r="AN89" t="str">
            <v/>
          </cell>
          <cell r="AO89" t="str">
            <v/>
          </cell>
          <cell r="AP89">
            <v>-18.004868782350275</v>
          </cell>
        </row>
        <row r="90">
          <cell r="B90" t="str">
            <v>3.2022</v>
          </cell>
          <cell r="C90">
            <v>5</v>
          </cell>
          <cell r="D90" t="str">
            <v/>
          </cell>
          <cell r="E90" t="str">
            <v/>
          </cell>
          <cell r="F90">
            <v>-38.990605685301219</v>
          </cell>
          <cell r="G90">
            <v>7</v>
          </cell>
          <cell r="H90" t="str">
            <v/>
          </cell>
          <cell r="I90" t="str">
            <v/>
          </cell>
          <cell r="J90">
            <v>58.341383165192248</v>
          </cell>
          <cell r="K90">
            <v>2</v>
          </cell>
          <cell r="L90" t="str">
            <v/>
          </cell>
          <cell r="M90" t="str">
            <v/>
          </cell>
          <cell r="N90">
            <v>845.71296427336301</v>
          </cell>
          <cell r="O90">
            <v>3</v>
          </cell>
          <cell r="P90" t="str">
            <v/>
          </cell>
          <cell r="Q90" t="str">
            <v/>
          </cell>
          <cell r="R90">
            <v>-18.048406912744806</v>
          </cell>
          <cell r="S90">
            <v>4</v>
          </cell>
          <cell r="T90" t="str">
            <v/>
          </cell>
          <cell r="U90" t="str">
            <v/>
          </cell>
          <cell r="V90">
            <v>60.0860674664561</v>
          </cell>
          <cell r="W90">
            <v>3</v>
          </cell>
          <cell r="X90" t="str">
            <v/>
          </cell>
          <cell r="Y90" t="str">
            <v/>
          </cell>
          <cell r="Z90">
            <v>-29.463250044257894</v>
          </cell>
          <cell r="AA90">
            <v>2</v>
          </cell>
          <cell r="AB90" t="str">
            <v/>
          </cell>
          <cell r="AC90" t="str">
            <v/>
          </cell>
          <cell r="AD90">
            <v>211.97115396638443</v>
          </cell>
          <cell r="AE90">
            <v>3</v>
          </cell>
          <cell r="AF90" t="str">
            <v/>
          </cell>
          <cell r="AG90" t="str">
            <v/>
          </cell>
          <cell r="AH90">
            <v>-21.053695820210354</v>
          </cell>
          <cell r="AI90">
            <v>3</v>
          </cell>
          <cell r="AJ90">
            <v>90</v>
          </cell>
          <cell r="AK90">
            <v>11.199520865786614</v>
          </cell>
          <cell r="AL90">
            <v>11.199520865786614</v>
          </cell>
          <cell r="AM90">
            <v>3</v>
          </cell>
          <cell r="AN90" t="str">
            <v/>
          </cell>
          <cell r="AO90" t="str">
            <v/>
          </cell>
          <cell r="AP90">
            <v>-17.671497644667113</v>
          </cell>
        </row>
        <row r="91">
          <cell r="B91" t="str">
            <v>4.2022</v>
          </cell>
          <cell r="C91">
            <v>5</v>
          </cell>
          <cell r="D91" t="str">
            <v/>
          </cell>
          <cell r="E91" t="str">
            <v/>
          </cell>
          <cell r="F91">
            <v>-39.007423021421971</v>
          </cell>
          <cell r="G91">
            <v>7</v>
          </cell>
          <cell r="H91" t="str">
            <v/>
          </cell>
          <cell r="I91" t="str">
            <v/>
          </cell>
          <cell r="J91">
            <v>59.391887585103476</v>
          </cell>
          <cell r="K91">
            <v>2</v>
          </cell>
          <cell r="L91" t="str">
            <v/>
          </cell>
          <cell r="M91" t="str">
            <v/>
          </cell>
          <cell r="N91">
            <v>844.3244287761695</v>
          </cell>
          <cell r="O91">
            <v>3</v>
          </cell>
          <cell r="P91" t="str">
            <v/>
          </cell>
          <cell r="Q91" t="str">
            <v/>
          </cell>
          <cell r="R91">
            <v>-17.845768359745822</v>
          </cell>
          <cell r="S91">
            <v>4</v>
          </cell>
          <cell r="T91" t="str">
            <v/>
          </cell>
          <cell r="U91" t="str">
            <v/>
          </cell>
          <cell r="V91">
            <v>61.103535305865059</v>
          </cell>
          <cell r="W91">
            <v>3</v>
          </cell>
          <cell r="X91" t="str">
            <v/>
          </cell>
          <cell r="Y91" t="str">
            <v/>
          </cell>
          <cell r="Z91">
            <v>-29.265176647454126</v>
          </cell>
          <cell r="AA91">
            <v>2</v>
          </cell>
          <cell r="AB91" t="str">
            <v/>
          </cell>
          <cell r="AC91" t="str">
            <v/>
          </cell>
          <cell r="AD91">
            <v>214.56764731920111</v>
          </cell>
          <cell r="AE91">
            <v>3</v>
          </cell>
          <cell r="AF91" t="str">
            <v/>
          </cell>
          <cell r="AG91" t="str">
            <v/>
          </cell>
          <cell r="AH91">
            <v>-20.821786034785042</v>
          </cell>
          <cell r="AI91">
            <v>3</v>
          </cell>
          <cell r="AJ91" t="str">
            <v/>
          </cell>
          <cell r="AK91" t="str">
            <v/>
          </cell>
          <cell r="AL91">
            <v>11.897107406480984</v>
          </cell>
          <cell r="AM91">
            <v>3</v>
          </cell>
          <cell r="AN91" t="str">
            <v/>
          </cell>
          <cell r="AO91" t="str">
            <v/>
          </cell>
          <cell r="AP91">
            <v>-17.338126506983951</v>
          </cell>
        </row>
        <row r="92">
          <cell r="B92" t="str">
            <v>5.2022</v>
          </cell>
          <cell r="C92">
            <v>5</v>
          </cell>
          <cell r="D92" t="str">
            <v/>
          </cell>
          <cell r="E92" t="str">
            <v/>
          </cell>
          <cell r="F92">
            <v>-39.024240357542723</v>
          </cell>
          <cell r="G92">
            <v>7</v>
          </cell>
          <cell r="H92" t="str">
            <v/>
          </cell>
          <cell r="I92" t="str">
            <v/>
          </cell>
          <cell r="J92">
            <v>60.442392005014703</v>
          </cell>
          <cell r="K92">
            <v>2</v>
          </cell>
          <cell r="L92" t="str">
            <v/>
          </cell>
          <cell r="M92" t="str">
            <v/>
          </cell>
          <cell r="N92">
            <v>842.93589327897598</v>
          </cell>
          <cell r="O92">
            <v>3</v>
          </cell>
          <cell r="P92" t="str">
            <v/>
          </cell>
          <cell r="Q92" t="str">
            <v/>
          </cell>
          <cell r="R92">
            <v>-17.643129806746838</v>
          </cell>
          <cell r="S92">
            <v>4</v>
          </cell>
          <cell r="T92" t="str">
            <v/>
          </cell>
          <cell r="U92" t="str">
            <v/>
          </cell>
          <cell r="V92">
            <v>62.121003145274017</v>
          </cell>
          <cell r="W92">
            <v>3</v>
          </cell>
          <cell r="X92" t="str">
            <v/>
          </cell>
          <cell r="Y92" t="str">
            <v/>
          </cell>
          <cell r="Z92">
            <v>-29.067103250650359</v>
          </cell>
          <cell r="AA92">
            <v>2</v>
          </cell>
          <cell r="AB92" t="str">
            <v/>
          </cell>
          <cell r="AC92" t="str">
            <v/>
          </cell>
          <cell r="AD92">
            <v>217.16414067201779</v>
          </cell>
          <cell r="AE92">
            <v>3</v>
          </cell>
          <cell r="AF92" t="str">
            <v/>
          </cell>
          <cell r="AG92" t="str">
            <v/>
          </cell>
          <cell r="AH92">
            <v>-20.58987624935973</v>
          </cell>
          <cell r="AI92">
            <v>3</v>
          </cell>
          <cell r="AJ92" t="str">
            <v/>
          </cell>
          <cell r="AK92" t="str">
            <v/>
          </cell>
          <cell r="AL92">
            <v>12.594693947175355</v>
          </cell>
          <cell r="AM92">
            <v>3</v>
          </cell>
          <cell r="AN92" t="str">
            <v/>
          </cell>
          <cell r="AO92" t="str">
            <v/>
          </cell>
          <cell r="AP92">
            <v>-17.004755369300788</v>
          </cell>
        </row>
        <row r="93">
          <cell r="B93" t="str">
            <v>6.2022</v>
          </cell>
          <cell r="C93">
            <v>5</v>
          </cell>
          <cell r="D93" t="str">
            <v/>
          </cell>
          <cell r="E93" t="str">
            <v/>
          </cell>
          <cell r="F93">
            <v>-39.041057693663475</v>
          </cell>
          <cell r="G93">
            <v>7</v>
          </cell>
          <cell r="H93" t="str">
            <v/>
          </cell>
          <cell r="I93" t="str">
            <v/>
          </cell>
          <cell r="J93">
            <v>61.492896424925931</v>
          </cell>
          <cell r="K93">
            <v>2</v>
          </cell>
          <cell r="L93" t="str">
            <v/>
          </cell>
          <cell r="M93" t="str">
            <v/>
          </cell>
          <cell r="N93">
            <v>841.54735778178247</v>
          </cell>
          <cell r="O93">
            <v>3</v>
          </cell>
          <cell r="P93" t="str">
            <v/>
          </cell>
          <cell r="Q93" t="str">
            <v/>
          </cell>
          <cell r="R93">
            <v>-17.440491253747854</v>
          </cell>
          <cell r="S93">
            <v>4</v>
          </cell>
          <cell r="T93" t="str">
            <v/>
          </cell>
          <cell r="U93" t="str">
            <v/>
          </cell>
          <cell r="V93">
            <v>63.138470984682975</v>
          </cell>
          <cell r="W93">
            <v>3</v>
          </cell>
          <cell r="X93" t="str">
            <v/>
          </cell>
          <cell r="Y93" t="str">
            <v/>
          </cell>
          <cell r="Z93">
            <v>-28.869029853846591</v>
          </cell>
          <cell r="AA93">
            <v>2</v>
          </cell>
          <cell r="AB93" t="str">
            <v/>
          </cell>
          <cell r="AC93" t="str">
            <v/>
          </cell>
          <cell r="AD93">
            <v>219.76063402483447</v>
          </cell>
          <cell r="AE93">
            <v>3</v>
          </cell>
          <cell r="AF93" t="str">
            <v/>
          </cell>
          <cell r="AG93" t="str">
            <v/>
          </cell>
          <cell r="AH93">
            <v>-20.357966463934417</v>
          </cell>
          <cell r="AI93">
            <v>3</v>
          </cell>
          <cell r="AJ93" t="str">
            <v/>
          </cell>
          <cell r="AK93" t="str">
            <v/>
          </cell>
          <cell r="AL93">
            <v>13.292280487869725</v>
          </cell>
          <cell r="AM93">
            <v>3</v>
          </cell>
          <cell r="AN93" t="str">
            <v/>
          </cell>
          <cell r="AO93" t="str">
            <v/>
          </cell>
          <cell r="AP93">
            <v>-16.671384231617626</v>
          </cell>
        </row>
        <row r="94">
          <cell r="B94" t="str">
            <v>7.2022</v>
          </cell>
          <cell r="C94">
            <v>5</v>
          </cell>
          <cell r="D94" t="str">
            <v/>
          </cell>
          <cell r="E94" t="str">
            <v/>
          </cell>
          <cell r="F94">
            <v>-39.057875029784228</v>
          </cell>
          <cell r="G94">
            <v>7</v>
          </cell>
          <cell r="H94" t="str">
            <v/>
          </cell>
          <cell r="I94" t="str">
            <v/>
          </cell>
          <cell r="J94">
            <v>62.543400844837159</v>
          </cell>
          <cell r="K94">
            <v>2</v>
          </cell>
          <cell r="L94" t="str">
            <v/>
          </cell>
          <cell r="M94" t="str">
            <v/>
          </cell>
          <cell r="N94">
            <v>840.15882228458895</v>
          </cell>
          <cell r="O94">
            <v>3</v>
          </cell>
          <cell r="P94" t="str">
            <v/>
          </cell>
          <cell r="Q94" t="str">
            <v/>
          </cell>
          <cell r="R94">
            <v>-17.237852700748871</v>
          </cell>
          <cell r="S94">
            <v>4</v>
          </cell>
          <cell r="T94" t="str">
            <v/>
          </cell>
          <cell r="U94" t="str">
            <v/>
          </cell>
          <cell r="V94">
            <v>64.155938824091933</v>
          </cell>
          <cell r="W94">
            <v>3</v>
          </cell>
          <cell r="X94" t="str">
            <v/>
          </cell>
          <cell r="Y94" t="str">
            <v/>
          </cell>
          <cell r="Z94">
            <v>-28.670956457042823</v>
          </cell>
          <cell r="AA94">
            <v>2</v>
          </cell>
          <cell r="AB94" t="str">
            <v/>
          </cell>
          <cell r="AC94" t="str">
            <v/>
          </cell>
          <cell r="AD94">
            <v>222.35712737765115</v>
          </cell>
          <cell r="AE94">
            <v>3</v>
          </cell>
          <cell r="AF94" t="str">
            <v/>
          </cell>
          <cell r="AG94" t="str">
            <v/>
          </cell>
          <cell r="AH94">
            <v>-20.126056678509105</v>
          </cell>
          <cell r="AI94">
            <v>3</v>
          </cell>
          <cell r="AJ94" t="str">
            <v/>
          </cell>
          <cell r="AK94" t="str">
            <v/>
          </cell>
          <cell r="AL94">
            <v>13.989867028564095</v>
          </cell>
          <cell r="AM94">
            <v>3</v>
          </cell>
          <cell r="AN94" t="str">
            <v/>
          </cell>
          <cell r="AO94" t="str">
            <v/>
          </cell>
          <cell r="AP94">
            <v>-16.338013093934464</v>
          </cell>
        </row>
        <row r="95">
          <cell r="B95" t="str">
            <v>8.2022</v>
          </cell>
          <cell r="C95">
            <v>5</v>
          </cell>
          <cell r="D95" t="str">
            <v/>
          </cell>
          <cell r="E95" t="str">
            <v/>
          </cell>
          <cell r="F95">
            <v>-39.07469236590498</v>
          </cell>
          <cell r="G95">
            <v>7</v>
          </cell>
          <cell r="H95" t="str">
            <v/>
          </cell>
          <cell r="I95" t="str">
            <v/>
          </cell>
          <cell r="J95">
            <v>63.593905264748386</v>
          </cell>
          <cell r="K95">
            <v>2</v>
          </cell>
          <cell r="L95" t="str">
            <v/>
          </cell>
          <cell r="M95" t="str">
            <v/>
          </cell>
          <cell r="N95">
            <v>838.77028678739543</v>
          </cell>
          <cell r="O95">
            <v>3</v>
          </cell>
          <cell r="P95" t="str">
            <v/>
          </cell>
          <cell r="Q95" t="str">
            <v/>
          </cell>
          <cell r="R95">
            <v>-17.035214147749887</v>
          </cell>
          <cell r="S95">
            <v>4</v>
          </cell>
          <cell r="T95" t="str">
            <v/>
          </cell>
          <cell r="U95" t="str">
            <v/>
          </cell>
          <cell r="V95">
            <v>65.173406663500899</v>
          </cell>
          <cell r="W95">
            <v>3</v>
          </cell>
          <cell r="X95" t="str">
            <v/>
          </cell>
          <cell r="Y95" t="str">
            <v/>
          </cell>
          <cell r="Z95">
            <v>-28.472883060239056</v>
          </cell>
          <cell r="AA95">
            <v>2</v>
          </cell>
          <cell r="AB95" t="str">
            <v/>
          </cell>
          <cell r="AC95" t="str">
            <v/>
          </cell>
          <cell r="AD95">
            <v>224.95362073046783</v>
          </cell>
          <cell r="AE95">
            <v>3</v>
          </cell>
          <cell r="AF95" t="str">
            <v/>
          </cell>
          <cell r="AG95" t="str">
            <v/>
          </cell>
          <cell r="AH95">
            <v>-19.894146893083793</v>
          </cell>
          <cell r="AI95">
            <v>3</v>
          </cell>
          <cell r="AJ95" t="str">
            <v/>
          </cell>
          <cell r="AK95" t="str">
            <v/>
          </cell>
          <cell r="AL95">
            <v>14.687453569258466</v>
          </cell>
          <cell r="AM95">
            <v>3</v>
          </cell>
          <cell r="AN95" t="str">
            <v/>
          </cell>
          <cell r="AO95" t="str">
            <v/>
          </cell>
          <cell r="AP95">
            <v>-16.004641956251302</v>
          </cell>
        </row>
        <row r="96">
          <cell r="B96" t="str">
            <v>9.2022</v>
          </cell>
          <cell r="C96">
            <v>5</v>
          </cell>
          <cell r="D96" t="str">
            <v/>
          </cell>
          <cell r="E96" t="str">
            <v/>
          </cell>
          <cell r="F96">
            <v>-39.091509702025732</v>
          </cell>
          <cell r="G96">
            <v>7</v>
          </cell>
          <cell r="H96" t="str">
            <v/>
          </cell>
          <cell r="I96" t="str">
            <v/>
          </cell>
          <cell r="J96">
            <v>64.644409684659621</v>
          </cell>
          <cell r="K96">
            <v>2</v>
          </cell>
          <cell r="L96" t="str">
            <v/>
          </cell>
          <cell r="M96" t="str">
            <v/>
          </cell>
          <cell r="N96">
            <v>837.38175129020192</v>
          </cell>
          <cell r="O96">
            <v>3</v>
          </cell>
          <cell r="P96" t="str">
            <v/>
          </cell>
          <cell r="Q96" t="str">
            <v/>
          </cell>
          <cell r="R96">
            <v>-16.832575594750903</v>
          </cell>
          <cell r="S96">
            <v>4</v>
          </cell>
          <cell r="T96" t="str">
            <v/>
          </cell>
          <cell r="U96" t="str">
            <v/>
          </cell>
          <cell r="V96">
            <v>66.190874502909864</v>
          </cell>
          <cell r="W96">
            <v>3</v>
          </cell>
          <cell r="X96" t="str">
            <v/>
          </cell>
          <cell r="Y96" t="str">
            <v/>
          </cell>
          <cell r="Z96">
            <v>-28.274809663435288</v>
          </cell>
          <cell r="AA96">
            <v>2</v>
          </cell>
          <cell r="AB96" t="str">
            <v/>
          </cell>
          <cell r="AC96" t="str">
            <v/>
          </cell>
          <cell r="AD96">
            <v>227.55011408328451</v>
          </cell>
          <cell r="AE96">
            <v>3</v>
          </cell>
          <cell r="AF96" t="str">
            <v/>
          </cell>
          <cell r="AG96" t="str">
            <v/>
          </cell>
          <cell r="AH96">
            <v>-19.662237107658481</v>
          </cell>
          <cell r="AI96">
            <v>3</v>
          </cell>
          <cell r="AJ96" t="str">
            <v/>
          </cell>
          <cell r="AK96" t="str">
            <v/>
          </cell>
          <cell r="AL96">
            <v>15.385040109952836</v>
          </cell>
          <cell r="AM96">
            <v>3</v>
          </cell>
          <cell r="AN96" t="str">
            <v/>
          </cell>
          <cell r="AO96" t="str">
            <v/>
          </cell>
          <cell r="AP96">
            <v>-15.671270818568139</v>
          </cell>
        </row>
        <row r="97">
          <cell r="B97" t="str">
            <v>10.2022</v>
          </cell>
          <cell r="C97">
            <v>5</v>
          </cell>
          <cell r="D97" t="str">
            <v/>
          </cell>
          <cell r="E97" t="str">
            <v/>
          </cell>
          <cell r="F97">
            <v>-39.108327038146484</v>
          </cell>
          <cell r="G97">
            <v>7</v>
          </cell>
          <cell r="H97" t="str">
            <v/>
          </cell>
          <cell r="I97" t="str">
            <v/>
          </cell>
          <cell r="J97">
            <v>65.694914104570856</v>
          </cell>
          <cell r="K97">
            <v>2</v>
          </cell>
          <cell r="L97" t="str">
            <v/>
          </cell>
          <cell r="M97" t="str">
            <v/>
          </cell>
          <cell r="N97">
            <v>835.9932157930084</v>
          </cell>
          <cell r="O97">
            <v>3</v>
          </cell>
          <cell r="P97" t="str">
            <v/>
          </cell>
          <cell r="Q97" t="str">
            <v/>
          </cell>
          <cell r="R97">
            <v>-16.629937041751919</v>
          </cell>
          <cell r="S97">
            <v>4</v>
          </cell>
          <cell r="T97" t="str">
            <v/>
          </cell>
          <cell r="U97" t="str">
            <v/>
          </cell>
          <cell r="V97">
            <v>67.208342342318829</v>
          </cell>
          <cell r="W97">
            <v>3</v>
          </cell>
          <cell r="X97" t="str">
            <v/>
          </cell>
          <cell r="Y97" t="str">
            <v/>
          </cell>
          <cell r="Z97">
            <v>-28.076736266631521</v>
          </cell>
          <cell r="AA97">
            <v>3</v>
          </cell>
          <cell r="AB97">
            <v>97</v>
          </cell>
          <cell r="AC97">
            <v>230.1466074361015</v>
          </cell>
          <cell r="AD97">
            <v>230.1466074361015</v>
          </cell>
          <cell r="AE97">
            <v>3</v>
          </cell>
          <cell r="AF97" t="str">
            <v/>
          </cell>
          <cell r="AG97" t="str">
            <v/>
          </cell>
          <cell r="AH97">
            <v>-19.430327322233168</v>
          </cell>
          <cell r="AI97">
            <v>3</v>
          </cell>
          <cell r="AJ97" t="str">
            <v/>
          </cell>
          <cell r="AK97" t="str">
            <v/>
          </cell>
          <cell r="AL97">
            <v>16.082626650647207</v>
          </cell>
          <cell r="AM97">
            <v>3</v>
          </cell>
          <cell r="AN97" t="str">
            <v/>
          </cell>
          <cell r="AO97" t="str">
            <v/>
          </cell>
          <cell r="AP97">
            <v>-15.337899680884977</v>
          </cell>
        </row>
        <row r="98">
          <cell r="B98" t="str">
            <v>11.2022</v>
          </cell>
          <cell r="C98">
            <v>5</v>
          </cell>
          <cell r="D98" t="str">
            <v/>
          </cell>
          <cell r="E98" t="str">
            <v/>
          </cell>
          <cell r="F98">
            <v>-39.125144374267236</v>
          </cell>
          <cell r="G98">
            <v>7</v>
          </cell>
          <cell r="H98" t="str">
            <v/>
          </cell>
          <cell r="I98" t="str">
            <v/>
          </cell>
          <cell r="J98">
            <v>66.745418524482091</v>
          </cell>
          <cell r="K98">
            <v>2</v>
          </cell>
          <cell r="L98" t="str">
            <v/>
          </cell>
          <cell r="M98" t="str">
            <v/>
          </cell>
          <cell r="N98">
            <v>834.60468029581489</v>
          </cell>
          <cell r="O98">
            <v>3</v>
          </cell>
          <cell r="P98" t="str">
            <v/>
          </cell>
          <cell r="Q98" t="str">
            <v/>
          </cell>
          <cell r="R98">
            <v>-16.427298488752935</v>
          </cell>
          <cell r="S98">
            <v>4</v>
          </cell>
          <cell r="T98" t="str">
            <v/>
          </cell>
          <cell r="U98" t="str">
            <v/>
          </cell>
          <cell r="V98">
            <v>68.225810181727795</v>
          </cell>
          <cell r="W98">
            <v>3</v>
          </cell>
          <cell r="X98" t="str">
            <v/>
          </cell>
          <cell r="Y98" t="str">
            <v/>
          </cell>
          <cell r="Z98">
            <v>-27.878662869827753</v>
          </cell>
          <cell r="AA98">
            <v>3</v>
          </cell>
          <cell r="AB98" t="str">
            <v/>
          </cell>
          <cell r="AC98" t="str">
            <v/>
          </cell>
          <cell r="AD98">
            <v>230.79238623821371</v>
          </cell>
          <cell r="AE98">
            <v>3</v>
          </cell>
          <cell r="AF98" t="str">
            <v/>
          </cell>
          <cell r="AG98" t="str">
            <v/>
          </cell>
          <cell r="AH98">
            <v>-19.198417536807856</v>
          </cell>
          <cell r="AI98">
            <v>3</v>
          </cell>
          <cell r="AJ98" t="str">
            <v/>
          </cell>
          <cell r="AK98" t="str">
            <v/>
          </cell>
          <cell r="AL98">
            <v>16.780213191341577</v>
          </cell>
          <cell r="AM98">
            <v>3</v>
          </cell>
          <cell r="AN98" t="str">
            <v/>
          </cell>
          <cell r="AO98" t="str">
            <v/>
          </cell>
          <cell r="AP98">
            <v>-15.004528543201815</v>
          </cell>
        </row>
        <row r="99">
          <cell r="B99" t="str">
            <v>12.2022</v>
          </cell>
          <cell r="C99">
            <v>5</v>
          </cell>
          <cell r="D99" t="str">
            <v/>
          </cell>
          <cell r="E99" t="str">
            <v/>
          </cell>
          <cell r="F99">
            <v>-39.141961710387989</v>
          </cell>
          <cell r="G99">
            <v>7</v>
          </cell>
          <cell r="H99" t="str">
            <v/>
          </cell>
          <cell r="I99" t="str">
            <v/>
          </cell>
          <cell r="J99">
            <v>67.795922944393325</v>
          </cell>
          <cell r="K99">
            <v>2</v>
          </cell>
          <cell r="L99" t="str">
            <v/>
          </cell>
          <cell r="M99" t="str">
            <v/>
          </cell>
          <cell r="N99">
            <v>833.21614479862137</v>
          </cell>
          <cell r="O99">
            <v>3</v>
          </cell>
          <cell r="P99" t="str">
            <v/>
          </cell>
          <cell r="Q99" t="str">
            <v/>
          </cell>
          <cell r="R99">
            <v>-16.224659935753952</v>
          </cell>
          <cell r="S99">
            <v>4</v>
          </cell>
          <cell r="T99" t="str">
            <v/>
          </cell>
          <cell r="U99" t="str">
            <v/>
          </cell>
          <cell r="V99">
            <v>69.24327802113676</v>
          </cell>
          <cell r="W99">
            <v>3</v>
          </cell>
          <cell r="X99" t="str">
            <v/>
          </cell>
          <cell r="Y99" t="str">
            <v/>
          </cell>
          <cell r="Z99">
            <v>-27.680589473023986</v>
          </cell>
          <cell r="AA99">
            <v>3</v>
          </cell>
          <cell r="AB99" t="str">
            <v/>
          </cell>
          <cell r="AC99" t="str">
            <v/>
          </cell>
          <cell r="AD99">
            <v>231.43816504032591</v>
          </cell>
          <cell r="AE99">
            <v>3</v>
          </cell>
          <cell r="AF99" t="str">
            <v/>
          </cell>
          <cell r="AG99" t="str">
            <v/>
          </cell>
          <cell r="AH99">
            <v>-18.966507751382544</v>
          </cell>
          <cell r="AI99">
            <v>3</v>
          </cell>
          <cell r="AJ99" t="str">
            <v/>
          </cell>
          <cell r="AK99" t="str">
            <v/>
          </cell>
          <cell r="AL99">
            <v>17.477799732035947</v>
          </cell>
          <cell r="AM99">
            <v>3</v>
          </cell>
          <cell r="AN99" t="str">
            <v/>
          </cell>
          <cell r="AO99" t="str">
            <v/>
          </cell>
          <cell r="AP99">
            <v>-14.671157405518652</v>
          </cell>
        </row>
        <row r="100">
          <cell r="B100" t="str">
            <v>1.2023</v>
          </cell>
          <cell r="C100">
            <v>5</v>
          </cell>
          <cell r="D100" t="str">
            <v/>
          </cell>
          <cell r="E100" t="str">
            <v/>
          </cell>
          <cell r="F100">
            <v>-39.158779046508741</v>
          </cell>
          <cell r="G100">
            <v>7</v>
          </cell>
          <cell r="H100" t="str">
            <v/>
          </cell>
          <cell r="I100" t="str">
            <v/>
          </cell>
          <cell r="J100">
            <v>68.84642736430456</v>
          </cell>
          <cell r="K100">
            <v>2</v>
          </cell>
          <cell r="L100" t="str">
            <v/>
          </cell>
          <cell r="M100" t="str">
            <v/>
          </cell>
          <cell r="N100">
            <v>831.82760930142786</v>
          </cell>
          <cell r="O100">
            <v>3</v>
          </cell>
          <cell r="P100" t="str">
            <v/>
          </cell>
          <cell r="Q100" t="str">
            <v/>
          </cell>
          <cell r="R100">
            <v>-16.022021382754968</v>
          </cell>
          <cell r="S100">
            <v>4</v>
          </cell>
          <cell r="T100" t="str">
            <v/>
          </cell>
          <cell r="U100" t="str">
            <v/>
          </cell>
          <cell r="V100">
            <v>70.260745860545725</v>
          </cell>
          <cell r="W100">
            <v>3</v>
          </cell>
          <cell r="X100" t="str">
            <v/>
          </cell>
          <cell r="Y100" t="str">
            <v/>
          </cell>
          <cell r="Z100">
            <v>-27.482516076220218</v>
          </cell>
          <cell r="AA100">
            <v>3</v>
          </cell>
          <cell r="AB100" t="str">
            <v/>
          </cell>
          <cell r="AC100" t="str">
            <v/>
          </cell>
          <cell r="AD100">
            <v>232.08394384243812</v>
          </cell>
          <cell r="AE100">
            <v>3</v>
          </cell>
          <cell r="AF100" t="str">
            <v/>
          </cell>
          <cell r="AG100" t="str">
            <v/>
          </cell>
          <cell r="AH100">
            <v>-18.734597965957231</v>
          </cell>
          <cell r="AI100">
            <v>3</v>
          </cell>
          <cell r="AJ100" t="str">
            <v/>
          </cell>
          <cell r="AK100" t="str">
            <v/>
          </cell>
          <cell r="AL100">
            <v>18.175386272730318</v>
          </cell>
          <cell r="AM100">
            <v>3</v>
          </cell>
          <cell r="AN100" t="str">
            <v/>
          </cell>
          <cell r="AO100" t="str">
            <v/>
          </cell>
          <cell r="AP100">
            <v>-14.33778626783549</v>
          </cell>
        </row>
        <row r="101">
          <cell r="B101" t="str">
            <v>2.2023</v>
          </cell>
          <cell r="C101">
            <v>5</v>
          </cell>
          <cell r="D101" t="str">
            <v/>
          </cell>
          <cell r="E101" t="str">
            <v/>
          </cell>
          <cell r="F101">
            <v>-39.175596382629493</v>
          </cell>
          <cell r="G101">
            <v>7</v>
          </cell>
          <cell r="H101" t="str">
            <v/>
          </cell>
          <cell r="I101" t="str">
            <v/>
          </cell>
          <cell r="J101">
            <v>69.896931784215795</v>
          </cell>
          <cell r="K101">
            <v>2</v>
          </cell>
          <cell r="L101" t="str">
            <v/>
          </cell>
          <cell r="M101" t="str">
            <v/>
          </cell>
          <cell r="N101">
            <v>830.43907380423434</v>
          </cell>
          <cell r="O101">
            <v>3</v>
          </cell>
          <cell r="P101" t="str">
            <v/>
          </cell>
          <cell r="Q101" t="str">
            <v/>
          </cell>
          <cell r="R101">
            <v>-15.819382829755984</v>
          </cell>
          <cell r="S101">
            <v>4</v>
          </cell>
          <cell r="T101" t="str">
            <v/>
          </cell>
          <cell r="U101" t="str">
            <v/>
          </cell>
          <cell r="V101">
            <v>71.278213699954691</v>
          </cell>
          <cell r="W101">
            <v>3</v>
          </cell>
          <cell r="X101" t="str">
            <v/>
          </cell>
          <cell r="Y101" t="str">
            <v/>
          </cell>
          <cell r="Z101">
            <v>-27.284442679416451</v>
          </cell>
          <cell r="AA101">
            <v>3</v>
          </cell>
          <cell r="AB101" t="str">
            <v/>
          </cell>
          <cell r="AC101" t="str">
            <v/>
          </cell>
          <cell r="AD101">
            <v>232.72972264455032</v>
          </cell>
          <cell r="AE101">
            <v>3</v>
          </cell>
          <cell r="AF101" t="str">
            <v/>
          </cell>
          <cell r="AG101" t="str">
            <v/>
          </cell>
          <cell r="AH101">
            <v>-18.502688180531919</v>
          </cell>
          <cell r="AI101">
            <v>3</v>
          </cell>
          <cell r="AJ101" t="str">
            <v/>
          </cell>
          <cell r="AK101" t="str">
            <v/>
          </cell>
          <cell r="AL101">
            <v>18.872972813424688</v>
          </cell>
          <cell r="AM101">
            <v>3</v>
          </cell>
          <cell r="AN101" t="str">
            <v/>
          </cell>
          <cell r="AO101" t="str">
            <v/>
          </cell>
          <cell r="AP101">
            <v>-14.004415130152328</v>
          </cell>
        </row>
        <row r="102">
          <cell r="B102" t="str">
            <v>3.2023</v>
          </cell>
          <cell r="C102">
            <v>5</v>
          </cell>
          <cell r="D102" t="str">
            <v/>
          </cell>
          <cell r="E102" t="str">
            <v/>
          </cell>
          <cell r="F102">
            <v>-39.192413718750245</v>
          </cell>
          <cell r="G102">
            <v>7</v>
          </cell>
          <cell r="H102" t="str">
            <v/>
          </cell>
          <cell r="I102" t="str">
            <v/>
          </cell>
          <cell r="J102">
            <v>70.94743620412703</v>
          </cell>
          <cell r="K102">
            <v>2</v>
          </cell>
          <cell r="L102" t="str">
            <v/>
          </cell>
          <cell r="M102" t="str">
            <v/>
          </cell>
          <cell r="N102">
            <v>829.05053830704082</v>
          </cell>
          <cell r="O102">
            <v>3</v>
          </cell>
          <cell r="P102" t="str">
            <v/>
          </cell>
          <cell r="Q102" t="str">
            <v/>
          </cell>
          <cell r="R102">
            <v>-15.616744276757</v>
          </cell>
          <cell r="S102">
            <v>4</v>
          </cell>
          <cell r="T102" t="str">
            <v/>
          </cell>
          <cell r="U102" t="str">
            <v/>
          </cell>
          <cell r="V102">
            <v>72.295681539363656</v>
          </cell>
          <cell r="W102">
            <v>3</v>
          </cell>
          <cell r="X102" t="str">
            <v/>
          </cell>
          <cell r="Y102" t="str">
            <v/>
          </cell>
          <cell r="Z102">
            <v>-27.086369282612683</v>
          </cell>
          <cell r="AA102">
            <v>3</v>
          </cell>
          <cell r="AB102" t="str">
            <v/>
          </cell>
          <cell r="AC102" t="str">
            <v/>
          </cell>
          <cell r="AD102">
            <v>233.37550144666253</v>
          </cell>
          <cell r="AE102">
            <v>3</v>
          </cell>
          <cell r="AF102" t="str">
            <v/>
          </cell>
          <cell r="AG102" t="str">
            <v/>
          </cell>
          <cell r="AH102">
            <v>-18.270778395106607</v>
          </cell>
          <cell r="AI102">
            <v>3</v>
          </cell>
          <cell r="AJ102" t="str">
            <v/>
          </cell>
          <cell r="AK102" t="str">
            <v/>
          </cell>
          <cell r="AL102">
            <v>19.570559354119059</v>
          </cell>
          <cell r="AM102">
            <v>3</v>
          </cell>
          <cell r="AN102" t="str">
            <v/>
          </cell>
          <cell r="AO102" t="str">
            <v/>
          </cell>
          <cell r="AP102">
            <v>-13.671043992469166</v>
          </cell>
        </row>
        <row r="103">
          <cell r="B103" t="str">
            <v>4.2023</v>
          </cell>
          <cell r="C103">
            <v>5</v>
          </cell>
          <cell r="D103" t="str">
            <v/>
          </cell>
          <cell r="E103" t="str">
            <v/>
          </cell>
          <cell r="F103">
            <v>-39.209231054870997</v>
          </cell>
          <cell r="G103">
            <v>7</v>
          </cell>
          <cell r="H103" t="str">
            <v/>
          </cell>
          <cell r="I103" t="str">
            <v/>
          </cell>
          <cell r="J103">
            <v>71.997940624038264</v>
          </cell>
          <cell r="K103">
            <v>2</v>
          </cell>
          <cell r="L103" t="str">
            <v/>
          </cell>
          <cell r="M103" t="str">
            <v/>
          </cell>
          <cell r="N103">
            <v>827.66200280984731</v>
          </cell>
          <cell r="O103">
            <v>3</v>
          </cell>
          <cell r="P103" t="str">
            <v/>
          </cell>
          <cell r="Q103" t="str">
            <v/>
          </cell>
          <cell r="R103">
            <v>-15.414105723758016</v>
          </cell>
          <cell r="S103">
            <v>4</v>
          </cell>
          <cell r="T103" t="str">
            <v/>
          </cell>
          <cell r="U103" t="str">
            <v/>
          </cell>
          <cell r="V103">
            <v>73.313149378772621</v>
          </cell>
          <cell r="W103">
            <v>3</v>
          </cell>
          <cell r="X103" t="str">
            <v/>
          </cell>
          <cell r="Y103" t="str">
            <v/>
          </cell>
          <cell r="Z103">
            <v>-26.888295885808915</v>
          </cell>
          <cell r="AA103">
            <v>3</v>
          </cell>
          <cell r="AB103" t="str">
            <v/>
          </cell>
          <cell r="AC103" t="str">
            <v/>
          </cell>
          <cell r="AD103">
            <v>234.02128024877473</v>
          </cell>
          <cell r="AE103">
            <v>3</v>
          </cell>
          <cell r="AF103" t="str">
            <v/>
          </cell>
          <cell r="AG103" t="str">
            <v/>
          </cell>
          <cell r="AH103">
            <v>-18.038868609681295</v>
          </cell>
          <cell r="AI103">
            <v>3</v>
          </cell>
          <cell r="AJ103" t="str">
            <v/>
          </cell>
          <cell r="AK103" t="str">
            <v/>
          </cell>
          <cell r="AL103">
            <v>20.268145894813429</v>
          </cell>
          <cell r="AM103">
            <v>3</v>
          </cell>
          <cell r="AN103" t="str">
            <v/>
          </cell>
          <cell r="AO103" t="str">
            <v/>
          </cell>
          <cell r="AP103">
            <v>-13.337672854786003</v>
          </cell>
        </row>
        <row r="104">
          <cell r="B104" t="str">
            <v>5.2023</v>
          </cell>
          <cell r="C104">
            <v>5</v>
          </cell>
          <cell r="D104" t="str">
            <v/>
          </cell>
          <cell r="E104" t="str">
            <v/>
          </cell>
          <cell r="F104">
            <v>-39.22604839099175</v>
          </cell>
          <cell r="G104">
            <v>8</v>
          </cell>
          <cell r="H104">
            <v>104</v>
          </cell>
          <cell r="I104">
            <v>73.048445043949485</v>
          </cell>
          <cell r="J104">
            <v>73.048445043949485</v>
          </cell>
          <cell r="K104">
            <v>2</v>
          </cell>
          <cell r="L104" t="str">
            <v/>
          </cell>
          <cell r="M104" t="str">
            <v/>
          </cell>
          <cell r="N104">
            <v>826.27346731265379</v>
          </cell>
          <cell r="O104">
            <v>3</v>
          </cell>
          <cell r="P104" t="str">
            <v/>
          </cell>
          <cell r="Q104" t="str">
            <v/>
          </cell>
          <cell r="R104">
            <v>-15.211467170759033</v>
          </cell>
          <cell r="S104">
            <v>4</v>
          </cell>
          <cell r="T104" t="str">
            <v/>
          </cell>
          <cell r="U104" t="str">
            <v/>
          </cell>
          <cell r="V104">
            <v>74.330617218181587</v>
          </cell>
          <cell r="W104">
            <v>3</v>
          </cell>
          <cell r="X104" t="str">
            <v/>
          </cell>
          <cell r="Y104" t="str">
            <v/>
          </cell>
          <cell r="Z104">
            <v>-26.690222489005148</v>
          </cell>
          <cell r="AA104">
            <v>3</v>
          </cell>
          <cell r="AB104" t="str">
            <v/>
          </cell>
          <cell r="AC104" t="str">
            <v/>
          </cell>
          <cell r="AD104">
            <v>234.66705905088693</v>
          </cell>
          <cell r="AE104">
            <v>3</v>
          </cell>
          <cell r="AF104" t="str">
            <v/>
          </cell>
          <cell r="AG104" t="str">
            <v/>
          </cell>
          <cell r="AH104">
            <v>-17.806958824255982</v>
          </cell>
          <cell r="AI104">
            <v>3</v>
          </cell>
          <cell r="AJ104" t="str">
            <v/>
          </cell>
          <cell r="AK104" t="str">
            <v/>
          </cell>
          <cell r="AL104">
            <v>20.9657324355078</v>
          </cell>
          <cell r="AM104">
            <v>3</v>
          </cell>
          <cell r="AN104" t="str">
            <v/>
          </cell>
          <cell r="AO104" t="str">
            <v/>
          </cell>
          <cell r="AP104">
            <v>-13.004301717102841</v>
          </cell>
        </row>
        <row r="105">
          <cell r="B105" t="str">
            <v>6.2023</v>
          </cell>
          <cell r="C105">
            <v>5</v>
          </cell>
          <cell r="D105" t="str">
            <v/>
          </cell>
          <cell r="E105" t="str">
            <v/>
          </cell>
          <cell r="F105">
            <v>-39.242865727112502</v>
          </cell>
          <cell r="G105">
            <v>8</v>
          </cell>
          <cell r="H105" t="str">
            <v/>
          </cell>
          <cell r="I105" t="str">
            <v/>
          </cell>
          <cell r="J105">
            <v>73.796984814152708</v>
          </cell>
          <cell r="K105">
            <v>2</v>
          </cell>
          <cell r="L105" t="str">
            <v/>
          </cell>
          <cell r="M105" t="str">
            <v/>
          </cell>
          <cell r="N105">
            <v>824.88493181546028</v>
          </cell>
          <cell r="O105">
            <v>3</v>
          </cell>
          <cell r="P105" t="str">
            <v/>
          </cell>
          <cell r="Q105" t="str">
            <v/>
          </cell>
          <cell r="R105">
            <v>-15.008828617760049</v>
          </cell>
          <cell r="S105">
            <v>4</v>
          </cell>
          <cell r="T105" t="str">
            <v/>
          </cell>
          <cell r="U105" t="str">
            <v/>
          </cell>
          <cell r="V105">
            <v>75.348085057590552</v>
          </cell>
          <cell r="W105">
            <v>3</v>
          </cell>
          <cell r="X105" t="str">
            <v/>
          </cell>
          <cell r="Y105" t="str">
            <v/>
          </cell>
          <cell r="Z105">
            <v>-26.49214909220138</v>
          </cell>
          <cell r="AA105">
            <v>3</v>
          </cell>
          <cell r="AB105" t="str">
            <v/>
          </cell>
          <cell r="AC105" t="str">
            <v/>
          </cell>
          <cell r="AD105">
            <v>235.31283785299914</v>
          </cell>
          <cell r="AE105">
            <v>3</v>
          </cell>
          <cell r="AF105" t="str">
            <v/>
          </cell>
          <cell r="AG105" t="str">
            <v/>
          </cell>
          <cell r="AH105">
            <v>-17.57504903883067</v>
          </cell>
          <cell r="AI105">
            <v>3</v>
          </cell>
          <cell r="AJ105" t="str">
            <v/>
          </cell>
          <cell r="AK105" t="str">
            <v/>
          </cell>
          <cell r="AL105">
            <v>21.66331897620217</v>
          </cell>
          <cell r="AM105">
            <v>3</v>
          </cell>
          <cell r="AN105" t="str">
            <v/>
          </cell>
          <cell r="AO105" t="str">
            <v/>
          </cell>
          <cell r="AP105">
            <v>-12.670930579419679</v>
          </cell>
        </row>
        <row r="106">
          <cell r="B106" t="str">
            <v>7.2023</v>
          </cell>
          <cell r="C106">
            <v>5</v>
          </cell>
          <cell r="D106" t="str">
            <v/>
          </cell>
          <cell r="E106" t="str">
            <v/>
          </cell>
          <cell r="F106">
            <v>-39.259683063233254</v>
          </cell>
          <cell r="G106">
            <v>8</v>
          </cell>
          <cell r="H106" t="str">
            <v/>
          </cell>
          <cell r="I106" t="str">
            <v/>
          </cell>
          <cell r="J106">
            <v>74.545524584355931</v>
          </cell>
          <cell r="K106">
            <v>2</v>
          </cell>
          <cell r="L106" t="str">
            <v/>
          </cell>
          <cell r="M106" t="str">
            <v/>
          </cell>
          <cell r="N106">
            <v>823.49639631826676</v>
          </cell>
          <cell r="O106">
            <v>3</v>
          </cell>
          <cell r="P106" t="str">
            <v/>
          </cell>
          <cell r="Q106" t="str">
            <v/>
          </cell>
          <cell r="R106">
            <v>-14.806190064761065</v>
          </cell>
          <cell r="S106">
            <v>4</v>
          </cell>
          <cell r="T106" t="str">
            <v/>
          </cell>
          <cell r="U106" t="str">
            <v/>
          </cell>
          <cell r="V106">
            <v>76.365552896999517</v>
          </cell>
          <cell r="W106">
            <v>3</v>
          </cell>
          <cell r="X106" t="str">
            <v/>
          </cell>
          <cell r="Y106" t="str">
            <v/>
          </cell>
          <cell r="Z106">
            <v>-26.294075695397613</v>
          </cell>
          <cell r="AA106">
            <v>3</v>
          </cell>
          <cell r="AB106" t="str">
            <v/>
          </cell>
          <cell r="AC106" t="str">
            <v/>
          </cell>
          <cell r="AD106">
            <v>235.95861665511134</v>
          </cell>
          <cell r="AE106">
            <v>3</v>
          </cell>
          <cell r="AF106" t="str">
            <v/>
          </cell>
          <cell r="AG106" t="str">
            <v/>
          </cell>
          <cell r="AH106">
            <v>-17.343139253405358</v>
          </cell>
          <cell r="AI106">
            <v>3</v>
          </cell>
          <cell r="AJ106" t="str">
            <v/>
          </cell>
          <cell r="AK106" t="str">
            <v/>
          </cell>
          <cell r="AL106">
            <v>22.36090551689654</v>
          </cell>
          <cell r="AM106">
            <v>3</v>
          </cell>
          <cell r="AN106" t="str">
            <v/>
          </cell>
          <cell r="AO106" t="str">
            <v/>
          </cell>
          <cell r="AP106">
            <v>-12.337559441736516</v>
          </cell>
        </row>
        <row r="107">
          <cell r="B107" t="str">
            <v>8.2023</v>
          </cell>
          <cell r="C107">
            <v>5</v>
          </cell>
          <cell r="D107" t="str">
            <v/>
          </cell>
          <cell r="E107" t="str">
            <v/>
          </cell>
          <cell r="F107">
            <v>-39.276500399354006</v>
          </cell>
          <cell r="G107">
            <v>8</v>
          </cell>
          <cell r="H107" t="str">
            <v/>
          </cell>
          <cell r="I107" t="str">
            <v/>
          </cell>
          <cell r="J107">
            <v>75.294064354559154</v>
          </cell>
          <cell r="K107">
            <v>2</v>
          </cell>
          <cell r="L107" t="str">
            <v/>
          </cell>
          <cell r="M107" t="str">
            <v/>
          </cell>
          <cell r="N107">
            <v>822.10786082107325</v>
          </cell>
          <cell r="O107">
            <v>3</v>
          </cell>
          <cell r="P107" t="str">
            <v/>
          </cell>
          <cell r="Q107" t="str">
            <v/>
          </cell>
          <cell r="R107">
            <v>-14.603551511762081</v>
          </cell>
          <cell r="S107">
            <v>4</v>
          </cell>
          <cell r="T107" t="str">
            <v/>
          </cell>
          <cell r="U107" t="str">
            <v/>
          </cell>
          <cell r="V107">
            <v>77.383020736408483</v>
          </cell>
          <cell r="W107">
            <v>3</v>
          </cell>
          <cell r="X107" t="str">
            <v/>
          </cell>
          <cell r="Y107" t="str">
            <v/>
          </cell>
          <cell r="Z107">
            <v>-26.096002298593845</v>
          </cell>
          <cell r="AA107">
            <v>3</v>
          </cell>
          <cell r="AB107" t="str">
            <v/>
          </cell>
          <cell r="AC107" t="str">
            <v/>
          </cell>
          <cell r="AD107">
            <v>236.60439545722355</v>
          </cell>
          <cell r="AE107">
            <v>3</v>
          </cell>
          <cell r="AF107" t="str">
            <v/>
          </cell>
          <cell r="AG107" t="str">
            <v/>
          </cell>
          <cell r="AH107">
            <v>-17.111229467980046</v>
          </cell>
          <cell r="AI107">
            <v>3</v>
          </cell>
          <cell r="AJ107" t="str">
            <v/>
          </cell>
          <cell r="AK107" t="str">
            <v/>
          </cell>
          <cell r="AL107">
            <v>23.058492057590911</v>
          </cell>
          <cell r="AM107">
            <v>3</v>
          </cell>
          <cell r="AN107" t="str">
            <v/>
          </cell>
          <cell r="AO107" t="str">
            <v/>
          </cell>
          <cell r="AP107">
            <v>-12.004188304053354</v>
          </cell>
        </row>
        <row r="108">
          <cell r="B108" t="str">
            <v>9.2023</v>
          </cell>
          <cell r="C108">
            <v>5</v>
          </cell>
          <cell r="D108" t="str">
            <v/>
          </cell>
          <cell r="E108" t="str">
            <v/>
          </cell>
          <cell r="F108">
            <v>-39.293317735474758</v>
          </cell>
          <cell r="G108">
            <v>8</v>
          </cell>
          <cell r="H108" t="str">
            <v/>
          </cell>
          <cell r="I108" t="str">
            <v/>
          </cell>
          <cell r="J108">
            <v>76.042604124762377</v>
          </cell>
          <cell r="K108">
            <v>2</v>
          </cell>
          <cell r="L108" t="str">
            <v/>
          </cell>
          <cell r="M108" t="str">
            <v/>
          </cell>
          <cell r="N108">
            <v>820.71932532387973</v>
          </cell>
          <cell r="O108">
            <v>3</v>
          </cell>
          <cell r="P108" t="str">
            <v/>
          </cell>
          <cell r="Q108" t="str">
            <v/>
          </cell>
          <cell r="R108">
            <v>-14.400912958763097</v>
          </cell>
          <cell r="S108">
            <v>4</v>
          </cell>
          <cell r="T108" t="str">
            <v/>
          </cell>
          <cell r="U108" t="str">
            <v/>
          </cell>
          <cell r="V108">
            <v>78.400488575817448</v>
          </cell>
          <cell r="W108">
            <v>3</v>
          </cell>
          <cell r="X108" t="str">
            <v/>
          </cell>
          <cell r="Y108" t="str">
            <v/>
          </cell>
          <cell r="Z108">
            <v>-25.897928901790078</v>
          </cell>
          <cell r="AA108">
            <v>3</v>
          </cell>
          <cell r="AB108" t="str">
            <v/>
          </cell>
          <cell r="AC108" t="str">
            <v/>
          </cell>
          <cell r="AD108">
            <v>237.25017425933575</v>
          </cell>
          <cell r="AE108">
            <v>3</v>
          </cell>
          <cell r="AF108" t="str">
            <v/>
          </cell>
          <cell r="AG108" t="str">
            <v/>
          </cell>
          <cell r="AH108">
            <v>-16.879319682554733</v>
          </cell>
          <cell r="AI108">
            <v>3</v>
          </cell>
          <cell r="AJ108" t="str">
            <v/>
          </cell>
          <cell r="AK108" t="str">
            <v/>
          </cell>
          <cell r="AL108">
            <v>23.756078598285281</v>
          </cell>
          <cell r="AM108">
            <v>3</v>
          </cell>
          <cell r="AN108" t="str">
            <v/>
          </cell>
          <cell r="AO108" t="str">
            <v/>
          </cell>
          <cell r="AP108">
            <v>-11.670817166370192</v>
          </cell>
        </row>
        <row r="109">
          <cell r="B109" t="str">
            <v>10.2023</v>
          </cell>
          <cell r="C109">
            <v>5</v>
          </cell>
          <cell r="D109" t="str">
            <v/>
          </cell>
          <cell r="E109" t="str">
            <v/>
          </cell>
          <cell r="F109">
            <v>-39.310135071595511</v>
          </cell>
          <cell r="G109">
            <v>8</v>
          </cell>
          <cell r="H109" t="str">
            <v/>
          </cell>
          <cell r="I109" t="str">
            <v/>
          </cell>
          <cell r="J109">
            <v>76.7911438949656</v>
          </cell>
          <cell r="K109">
            <v>2</v>
          </cell>
          <cell r="L109" t="str">
            <v/>
          </cell>
          <cell r="M109" t="str">
            <v/>
          </cell>
          <cell r="N109">
            <v>819.33078982668621</v>
          </cell>
          <cell r="O109">
            <v>3</v>
          </cell>
          <cell r="P109" t="str">
            <v/>
          </cell>
          <cell r="Q109" t="str">
            <v/>
          </cell>
          <cell r="R109">
            <v>-14.198274405764113</v>
          </cell>
          <cell r="S109">
            <v>5</v>
          </cell>
          <cell r="T109">
            <v>109</v>
          </cell>
          <cell r="U109">
            <v>79.417956415226428</v>
          </cell>
          <cell r="V109">
            <v>79.417956415226428</v>
          </cell>
          <cell r="W109">
            <v>3</v>
          </cell>
          <cell r="X109" t="str">
            <v/>
          </cell>
          <cell r="Y109" t="str">
            <v/>
          </cell>
          <cell r="Z109">
            <v>-25.69985550498631</v>
          </cell>
          <cell r="AA109">
            <v>3</v>
          </cell>
          <cell r="AB109" t="str">
            <v/>
          </cell>
          <cell r="AC109" t="str">
            <v/>
          </cell>
          <cell r="AD109">
            <v>237.89595306144795</v>
          </cell>
          <cell r="AE109">
            <v>3</v>
          </cell>
          <cell r="AF109" t="str">
            <v/>
          </cell>
          <cell r="AG109" t="str">
            <v/>
          </cell>
          <cell r="AH109">
            <v>-16.647409897129421</v>
          </cell>
          <cell r="AI109">
            <v>3</v>
          </cell>
          <cell r="AJ109" t="str">
            <v/>
          </cell>
          <cell r="AK109" t="str">
            <v/>
          </cell>
          <cell r="AL109">
            <v>24.453665138979652</v>
          </cell>
          <cell r="AM109">
            <v>3</v>
          </cell>
          <cell r="AN109" t="str">
            <v/>
          </cell>
          <cell r="AO109" t="str">
            <v/>
          </cell>
          <cell r="AP109">
            <v>-11.33744602868703</v>
          </cell>
        </row>
        <row r="110">
          <cell r="B110" t="str">
            <v>11.2023</v>
          </cell>
          <cell r="C110">
            <v>5</v>
          </cell>
          <cell r="D110" t="str">
            <v/>
          </cell>
          <cell r="E110" t="str">
            <v/>
          </cell>
          <cell r="F110">
            <v>-39.326952407716263</v>
          </cell>
          <cell r="G110">
            <v>8</v>
          </cell>
          <cell r="H110" t="str">
            <v/>
          </cell>
          <cell r="I110" t="str">
            <v/>
          </cell>
          <cell r="J110">
            <v>77.539683665168823</v>
          </cell>
          <cell r="K110">
            <v>2</v>
          </cell>
          <cell r="L110" t="str">
            <v/>
          </cell>
          <cell r="M110" t="str">
            <v/>
          </cell>
          <cell r="N110">
            <v>817.9422543294927</v>
          </cell>
          <cell r="O110">
            <v>3</v>
          </cell>
          <cell r="P110" t="str">
            <v/>
          </cell>
          <cell r="Q110" t="str">
            <v/>
          </cell>
          <cell r="R110">
            <v>-13.99563585276513</v>
          </cell>
          <cell r="S110">
            <v>5</v>
          </cell>
          <cell r="T110" t="str">
            <v/>
          </cell>
          <cell r="U110" t="str">
            <v/>
          </cell>
          <cell r="V110">
            <v>80.346059022823255</v>
          </cell>
          <cell r="W110">
            <v>3</v>
          </cell>
          <cell r="X110" t="str">
            <v/>
          </cell>
          <cell r="Y110" t="str">
            <v/>
          </cell>
          <cell r="Z110">
            <v>-25.501782108182542</v>
          </cell>
          <cell r="AA110">
            <v>3</v>
          </cell>
          <cell r="AB110" t="str">
            <v/>
          </cell>
          <cell r="AC110" t="str">
            <v/>
          </cell>
          <cell r="AD110">
            <v>238.54173186356016</v>
          </cell>
          <cell r="AE110">
            <v>3</v>
          </cell>
          <cell r="AF110" t="str">
            <v/>
          </cell>
          <cell r="AG110" t="str">
            <v/>
          </cell>
          <cell r="AH110">
            <v>-16.415500111704109</v>
          </cell>
          <cell r="AI110">
            <v>3</v>
          </cell>
          <cell r="AJ110" t="str">
            <v/>
          </cell>
          <cell r="AK110" t="str">
            <v/>
          </cell>
          <cell r="AL110">
            <v>25.151251679674022</v>
          </cell>
          <cell r="AM110">
            <v>3</v>
          </cell>
          <cell r="AN110" t="str">
            <v/>
          </cell>
          <cell r="AO110" t="str">
            <v/>
          </cell>
          <cell r="AP110">
            <v>-11.004074891003867</v>
          </cell>
        </row>
        <row r="111">
          <cell r="B111" t="str">
            <v>12.2023</v>
          </cell>
          <cell r="C111">
            <v>5</v>
          </cell>
          <cell r="D111" t="str">
            <v/>
          </cell>
          <cell r="E111" t="str">
            <v/>
          </cell>
          <cell r="F111">
            <v>-39.343769743837015</v>
          </cell>
          <cell r="G111">
            <v>8</v>
          </cell>
          <cell r="H111" t="str">
            <v/>
          </cell>
          <cell r="I111" t="str">
            <v/>
          </cell>
          <cell r="J111">
            <v>78.288223435372046</v>
          </cell>
          <cell r="K111">
            <v>2</v>
          </cell>
          <cell r="L111" t="str">
            <v/>
          </cell>
          <cell r="M111" t="str">
            <v/>
          </cell>
          <cell r="N111">
            <v>816.55371883229918</v>
          </cell>
          <cell r="O111">
            <v>3</v>
          </cell>
          <cell r="P111" t="str">
            <v/>
          </cell>
          <cell r="Q111" t="str">
            <v/>
          </cell>
          <cell r="R111">
            <v>-13.792997299766146</v>
          </cell>
          <cell r="S111">
            <v>5</v>
          </cell>
          <cell r="T111" t="str">
            <v/>
          </cell>
          <cell r="U111" t="str">
            <v/>
          </cell>
          <cell r="V111">
            <v>81.274161630420082</v>
          </cell>
          <cell r="W111">
            <v>3</v>
          </cell>
          <cell r="X111" t="str">
            <v/>
          </cell>
          <cell r="Y111" t="str">
            <v/>
          </cell>
          <cell r="Z111">
            <v>-25.303708711378775</v>
          </cell>
          <cell r="AA111">
            <v>3</v>
          </cell>
          <cell r="AB111" t="str">
            <v/>
          </cell>
          <cell r="AC111" t="str">
            <v/>
          </cell>
          <cell r="AD111">
            <v>239.18751066567236</v>
          </cell>
          <cell r="AE111">
            <v>3</v>
          </cell>
          <cell r="AF111" t="str">
            <v/>
          </cell>
          <cell r="AG111" t="str">
            <v/>
          </cell>
          <cell r="AH111">
            <v>-16.183590326278797</v>
          </cell>
          <cell r="AI111">
            <v>3</v>
          </cell>
          <cell r="AJ111" t="str">
            <v/>
          </cell>
          <cell r="AK111" t="str">
            <v/>
          </cell>
          <cell r="AL111">
            <v>25.848838220368393</v>
          </cell>
          <cell r="AM111">
            <v>3</v>
          </cell>
          <cell r="AN111" t="str">
            <v/>
          </cell>
          <cell r="AO111" t="str">
            <v/>
          </cell>
          <cell r="AP111">
            <v>-10.670703753320705</v>
          </cell>
        </row>
        <row r="112">
          <cell r="B112" t="str">
            <v>1.2024</v>
          </cell>
          <cell r="C112">
            <v>5</v>
          </cell>
          <cell r="D112" t="str">
            <v/>
          </cell>
          <cell r="E112" t="str">
            <v/>
          </cell>
          <cell r="F112">
            <v>-39.360587079957767</v>
          </cell>
          <cell r="G112">
            <v>8</v>
          </cell>
          <cell r="H112" t="str">
            <v/>
          </cell>
          <cell r="I112" t="str">
            <v/>
          </cell>
          <cell r="J112">
            <v>79.036763205575269</v>
          </cell>
          <cell r="K112">
            <v>2</v>
          </cell>
          <cell r="L112" t="str">
            <v/>
          </cell>
          <cell r="M112" t="str">
            <v/>
          </cell>
          <cell r="N112">
            <v>815.16518333510567</v>
          </cell>
          <cell r="O112">
            <v>3</v>
          </cell>
          <cell r="P112" t="str">
            <v/>
          </cell>
          <cell r="Q112" t="str">
            <v/>
          </cell>
          <cell r="R112">
            <v>-13.590358746767162</v>
          </cell>
          <cell r="S112">
            <v>5</v>
          </cell>
          <cell r="T112" t="str">
            <v/>
          </cell>
          <cell r="U112" t="str">
            <v/>
          </cell>
          <cell r="V112">
            <v>82.202264238016909</v>
          </cell>
          <cell r="W112">
            <v>3</v>
          </cell>
          <cell r="X112" t="str">
            <v/>
          </cell>
          <cell r="Y112" t="str">
            <v/>
          </cell>
          <cell r="Z112">
            <v>-25.105635314575007</v>
          </cell>
          <cell r="AA112">
            <v>3</v>
          </cell>
          <cell r="AB112" t="str">
            <v/>
          </cell>
          <cell r="AC112" t="str">
            <v/>
          </cell>
          <cell r="AD112">
            <v>239.83328946778457</v>
          </cell>
          <cell r="AE112">
            <v>3</v>
          </cell>
          <cell r="AF112" t="str">
            <v/>
          </cell>
          <cell r="AG112" t="str">
            <v/>
          </cell>
          <cell r="AH112">
            <v>-15.951680540853486</v>
          </cell>
          <cell r="AI112">
            <v>3</v>
          </cell>
          <cell r="AJ112" t="str">
            <v/>
          </cell>
          <cell r="AK112" t="str">
            <v/>
          </cell>
          <cell r="AL112">
            <v>26.546424761062763</v>
          </cell>
          <cell r="AM112">
            <v>3</v>
          </cell>
          <cell r="AN112" t="str">
            <v/>
          </cell>
          <cell r="AO112" t="str">
            <v/>
          </cell>
          <cell r="AP112">
            <v>-10.337332615637543</v>
          </cell>
        </row>
        <row r="113">
          <cell r="B113" t="str">
            <v>2.2024</v>
          </cell>
          <cell r="C113">
            <v>5</v>
          </cell>
          <cell r="D113" t="str">
            <v/>
          </cell>
          <cell r="E113" t="str">
            <v/>
          </cell>
          <cell r="F113">
            <v>-39.377404416078519</v>
          </cell>
          <cell r="G113">
            <v>8</v>
          </cell>
          <cell r="H113" t="str">
            <v/>
          </cell>
          <cell r="I113" t="str">
            <v/>
          </cell>
          <cell r="J113">
            <v>79.785302975778492</v>
          </cell>
          <cell r="K113">
            <v>2</v>
          </cell>
          <cell r="L113" t="str">
            <v/>
          </cell>
          <cell r="M113" t="str">
            <v/>
          </cell>
          <cell r="N113">
            <v>813.77664783791215</v>
          </cell>
          <cell r="O113">
            <v>3</v>
          </cell>
          <cell r="P113" t="str">
            <v/>
          </cell>
          <cell r="Q113" t="str">
            <v/>
          </cell>
          <cell r="R113">
            <v>-13.387720193768178</v>
          </cell>
          <cell r="S113">
            <v>5</v>
          </cell>
          <cell r="T113" t="str">
            <v/>
          </cell>
          <cell r="U113" t="str">
            <v/>
          </cell>
          <cell r="V113">
            <v>83.130366845613736</v>
          </cell>
          <cell r="W113">
            <v>3</v>
          </cell>
          <cell r="X113" t="str">
            <v/>
          </cell>
          <cell r="Y113" t="str">
            <v/>
          </cell>
          <cell r="Z113">
            <v>-24.90756191777124</v>
          </cell>
          <cell r="AA113">
            <v>3</v>
          </cell>
          <cell r="AB113" t="str">
            <v/>
          </cell>
          <cell r="AC113" t="str">
            <v/>
          </cell>
          <cell r="AD113">
            <v>240.47906826989677</v>
          </cell>
          <cell r="AE113">
            <v>3</v>
          </cell>
          <cell r="AF113" t="str">
            <v/>
          </cell>
          <cell r="AG113" t="str">
            <v/>
          </cell>
          <cell r="AH113">
            <v>-15.719770755428176</v>
          </cell>
          <cell r="AI113">
            <v>3</v>
          </cell>
          <cell r="AJ113" t="str">
            <v/>
          </cell>
          <cell r="AK113" t="str">
            <v/>
          </cell>
          <cell r="AL113">
            <v>27.244011301757133</v>
          </cell>
          <cell r="AM113">
            <v>3</v>
          </cell>
          <cell r="AN113" t="str">
            <v/>
          </cell>
          <cell r="AO113" t="str">
            <v/>
          </cell>
          <cell r="AP113">
            <v>-10.00396147795438</v>
          </cell>
        </row>
        <row r="114">
          <cell r="B114" t="str">
            <v>3.2024</v>
          </cell>
          <cell r="C114">
            <v>5</v>
          </cell>
          <cell r="D114" t="str">
            <v/>
          </cell>
          <cell r="E114" t="str">
            <v/>
          </cell>
          <cell r="F114">
            <v>-39.394221752199272</v>
          </cell>
          <cell r="G114">
            <v>8</v>
          </cell>
          <cell r="H114" t="str">
            <v/>
          </cell>
          <cell r="I114" t="str">
            <v/>
          </cell>
          <cell r="J114">
            <v>80.533842745981715</v>
          </cell>
          <cell r="K114">
            <v>2</v>
          </cell>
          <cell r="L114" t="str">
            <v/>
          </cell>
          <cell r="M114" t="str">
            <v/>
          </cell>
          <cell r="N114">
            <v>812.38811234071864</v>
          </cell>
          <cell r="O114">
            <v>3</v>
          </cell>
          <cell r="P114" t="str">
            <v/>
          </cell>
          <cell r="Q114" t="str">
            <v/>
          </cell>
          <cell r="R114">
            <v>-13.185081640769194</v>
          </cell>
          <cell r="S114">
            <v>5</v>
          </cell>
          <cell r="T114" t="str">
            <v/>
          </cell>
          <cell r="U114" t="str">
            <v/>
          </cell>
          <cell r="V114">
            <v>84.058469453210563</v>
          </cell>
          <cell r="W114">
            <v>3</v>
          </cell>
          <cell r="X114" t="str">
            <v/>
          </cell>
          <cell r="Y114" t="str">
            <v/>
          </cell>
          <cell r="Z114">
            <v>-24.709488520967472</v>
          </cell>
          <cell r="AA114">
            <v>3</v>
          </cell>
          <cell r="AB114" t="str">
            <v/>
          </cell>
          <cell r="AC114" t="str">
            <v/>
          </cell>
          <cell r="AD114">
            <v>241.12484707200898</v>
          </cell>
          <cell r="AE114">
            <v>3</v>
          </cell>
          <cell r="AF114" t="str">
            <v/>
          </cell>
          <cell r="AG114" t="str">
            <v/>
          </cell>
          <cell r="AH114">
            <v>-15.487860970002865</v>
          </cell>
          <cell r="AI114">
            <v>3</v>
          </cell>
          <cell r="AJ114" t="str">
            <v/>
          </cell>
          <cell r="AK114" t="str">
            <v/>
          </cell>
          <cell r="AL114">
            <v>27.941597842451504</v>
          </cell>
          <cell r="AM114">
            <v>3</v>
          </cell>
          <cell r="AN114" t="str">
            <v/>
          </cell>
          <cell r="AO114" t="str">
            <v/>
          </cell>
          <cell r="AP114">
            <v>-9.6705903402712181</v>
          </cell>
        </row>
        <row r="115">
          <cell r="B115" t="str">
            <v>4.2024</v>
          </cell>
          <cell r="C115">
            <v>5</v>
          </cell>
          <cell r="D115" t="str">
            <v/>
          </cell>
          <cell r="E115" t="str">
            <v/>
          </cell>
          <cell r="F115">
            <v>-39.411039088320024</v>
          </cell>
          <cell r="G115">
            <v>8</v>
          </cell>
          <cell r="H115" t="str">
            <v/>
          </cell>
          <cell r="I115" t="str">
            <v/>
          </cell>
          <cell r="J115">
            <v>81.282382516184938</v>
          </cell>
          <cell r="K115">
            <v>2</v>
          </cell>
          <cell r="L115" t="str">
            <v/>
          </cell>
          <cell r="M115" t="str">
            <v/>
          </cell>
          <cell r="N115">
            <v>810.99957684352512</v>
          </cell>
          <cell r="O115">
            <v>3</v>
          </cell>
          <cell r="P115" t="str">
            <v/>
          </cell>
          <cell r="Q115" t="str">
            <v/>
          </cell>
          <cell r="R115">
            <v>-12.982443087770211</v>
          </cell>
          <cell r="S115">
            <v>5</v>
          </cell>
          <cell r="T115" t="str">
            <v/>
          </cell>
          <cell r="U115" t="str">
            <v/>
          </cell>
          <cell r="V115">
            <v>84.98657206080739</v>
          </cell>
          <cell r="W115">
            <v>3</v>
          </cell>
          <cell r="X115" t="str">
            <v/>
          </cell>
          <cell r="Y115" t="str">
            <v/>
          </cell>
          <cell r="Z115">
            <v>-24.511415124163705</v>
          </cell>
          <cell r="AA115">
            <v>3</v>
          </cell>
          <cell r="AB115" t="str">
            <v/>
          </cell>
          <cell r="AC115" t="str">
            <v/>
          </cell>
          <cell r="AD115">
            <v>241.77062587412118</v>
          </cell>
          <cell r="AE115">
            <v>3</v>
          </cell>
          <cell r="AF115" t="str">
            <v/>
          </cell>
          <cell r="AG115" t="str">
            <v/>
          </cell>
          <cell r="AH115">
            <v>-15.255951184577555</v>
          </cell>
          <cell r="AI115">
            <v>3</v>
          </cell>
          <cell r="AJ115" t="str">
            <v/>
          </cell>
          <cell r="AK115" t="str">
            <v/>
          </cell>
          <cell r="AL115">
            <v>28.639184383145874</v>
          </cell>
          <cell r="AM115">
            <v>3</v>
          </cell>
          <cell r="AN115" t="str">
            <v/>
          </cell>
          <cell r="AO115" t="str">
            <v/>
          </cell>
          <cell r="AP115">
            <v>-9.3372192025880558</v>
          </cell>
        </row>
        <row r="116">
          <cell r="B116" t="str">
            <v>5.2024</v>
          </cell>
          <cell r="C116">
            <v>5</v>
          </cell>
          <cell r="D116" t="str">
            <v/>
          </cell>
          <cell r="E116" t="str">
            <v/>
          </cell>
          <cell r="F116">
            <v>-39.427856424440776</v>
          </cell>
          <cell r="G116">
            <v>8</v>
          </cell>
          <cell r="H116" t="str">
            <v/>
          </cell>
          <cell r="I116" t="str">
            <v/>
          </cell>
          <cell r="J116">
            <v>82.030922286388162</v>
          </cell>
          <cell r="K116">
            <v>2</v>
          </cell>
          <cell r="L116" t="str">
            <v/>
          </cell>
          <cell r="M116" t="str">
            <v/>
          </cell>
          <cell r="N116">
            <v>809.6110413463316</v>
          </cell>
          <cell r="O116">
            <v>3</v>
          </cell>
          <cell r="P116" t="str">
            <v/>
          </cell>
          <cell r="Q116" t="str">
            <v/>
          </cell>
          <cell r="R116">
            <v>-12.779804534771227</v>
          </cell>
          <cell r="S116">
            <v>5</v>
          </cell>
          <cell r="T116" t="str">
            <v/>
          </cell>
          <cell r="U116" t="str">
            <v/>
          </cell>
          <cell r="V116">
            <v>85.914674668404217</v>
          </cell>
          <cell r="W116">
            <v>3</v>
          </cell>
          <cell r="X116" t="str">
            <v/>
          </cell>
          <cell r="Y116" t="str">
            <v/>
          </cell>
          <cell r="Z116">
            <v>-24.313341727359937</v>
          </cell>
          <cell r="AA116">
            <v>3</v>
          </cell>
          <cell r="AB116" t="str">
            <v/>
          </cell>
          <cell r="AC116" t="str">
            <v/>
          </cell>
          <cell r="AD116">
            <v>242.41640467623338</v>
          </cell>
          <cell r="AE116">
            <v>3</v>
          </cell>
          <cell r="AF116" t="str">
            <v/>
          </cell>
          <cell r="AG116" t="str">
            <v/>
          </cell>
          <cell r="AH116">
            <v>-15.024041399152244</v>
          </cell>
          <cell r="AI116">
            <v>3</v>
          </cell>
          <cell r="AJ116" t="str">
            <v/>
          </cell>
          <cell r="AK116" t="str">
            <v/>
          </cell>
          <cell r="AL116">
            <v>29.336770923840245</v>
          </cell>
          <cell r="AM116">
            <v>3</v>
          </cell>
          <cell r="AN116" t="str">
            <v/>
          </cell>
          <cell r="AO116" t="str">
            <v/>
          </cell>
          <cell r="AP116">
            <v>-9.0038480649048935</v>
          </cell>
        </row>
        <row r="117">
          <cell r="B117" t="str">
            <v>6.2024</v>
          </cell>
          <cell r="C117">
            <v>5</v>
          </cell>
          <cell r="D117" t="str">
            <v/>
          </cell>
          <cell r="E117" t="str">
            <v/>
          </cell>
          <cell r="F117">
            <v>-39.444673760561528</v>
          </cell>
          <cell r="G117">
            <v>8</v>
          </cell>
          <cell r="H117" t="str">
            <v/>
          </cell>
          <cell r="I117" t="str">
            <v/>
          </cell>
          <cell r="J117">
            <v>82.779462056591385</v>
          </cell>
          <cell r="K117">
            <v>2</v>
          </cell>
          <cell r="L117" t="str">
            <v/>
          </cell>
          <cell r="M117" t="str">
            <v/>
          </cell>
          <cell r="N117">
            <v>808.22250584913809</v>
          </cell>
          <cell r="O117">
            <v>3</v>
          </cell>
          <cell r="P117" t="str">
            <v/>
          </cell>
          <cell r="Q117" t="str">
            <v/>
          </cell>
          <cell r="R117">
            <v>-12.577165981772243</v>
          </cell>
          <cell r="S117">
            <v>5</v>
          </cell>
          <cell r="T117" t="str">
            <v/>
          </cell>
          <cell r="U117" t="str">
            <v/>
          </cell>
          <cell r="V117">
            <v>86.842777276001044</v>
          </cell>
          <cell r="W117">
            <v>3</v>
          </cell>
          <cell r="X117" t="str">
            <v/>
          </cell>
          <cell r="Y117" t="str">
            <v/>
          </cell>
          <cell r="Z117">
            <v>-24.115268330556169</v>
          </cell>
          <cell r="AA117">
            <v>3</v>
          </cell>
          <cell r="AB117" t="str">
            <v/>
          </cell>
          <cell r="AC117" t="str">
            <v/>
          </cell>
          <cell r="AD117">
            <v>243.06218347834559</v>
          </cell>
          <cell r="AE117">
            <v>3</v>
          </cell>
          <cell r="AF117" t="str">
            <v/>
          </cell>
          <cell r="AG117" t="str">
            <v/>
          </cell>
          <cell r="AH117">
            <v>-14.792131613726934</v>
          </cell>
          <cell r="AI117">
            <v>3</v>
          </cell>
          <cell r="AJ117" t="str">
            <v/>
          </cell>
          <cell r="AK117" t="str">
            <v/>
          </cell>
          <cell r="AL117">
            <v>30.034357464534615</v>
          </cell>
          <cell r="AM117">
            <v>3</v>
          </cell>
          <cell r="AN117" t="str">
            <v/>
          </cell>
          <cell r="AO117" t="str">
            <v/>
          </cell>
          <cell r="AP117">
            <v>-8.6704769272217312</v>
          </cell>
        </row>
        <row r="118">
          <cell r="B118" t="str">
            <v>7.2024</v>
          </cell>
          <cell r="C118">
            <v>5</v>
          </cell>
          <cell r="D118" t="str">
            <v/>
          </cell>
          <cell r="E118" t="str">
            <v/>
          </cell>
          <cell r="F118">
            <v>-39.46149109668228</v>
          </cell>
          <cell r="G118">
            <v>8</v>
          </cell>
          <cell r="H118" t="str">
            <v/>
          </cell>
          <cell r="I118" t="str">
            <v/>
          </cell>
          <cell r="J118">
            <v>83.528001826794608</v>
          </cell>
          <cell r="K118">
            <v>2</v>
          </cell>
          <cell r="L118" t="str">
            <v/>
          </cell>
          <cell r="M118" t="str">
            <v/>
          </cell>
          <cell r="N118">
            <v>806.83397035194457</v>
          </cell>
          <cell r="O118">
            <v>3</v>
          </cell>
          <cell r="P118" t="str">
            <v/>
          </cell>
          <cell r="Q118" t="str">
            <v/>
          </cell>
          <cell r="R118">
            <v>-12.374527428773259</v>
          </cell>
          <cell r="S118">
            <v>5</v>
          </cell>
          <cell r="T118" t="str">
            <v/>
          </cell>
          <cell r="U118" t="str">
            <v/>
          </cell>
          <cell r="V118">
            <v>87.770879883597871</v>
          </cell>
          <cell r="W118">
            <v>4</v>
          </cell>
          <cell r="X118">
            <v>118</v>
          </cell>
          <cell r="Y118">
            <v>-23.917194933752402</v>
          </cell>
          <cell r="Z118">
            <v>-23.917194933752402</v>
          </cell>
          <cell r="AA118">
            <v>3</v>
          </cell>
          <cell r="AB118" t="str">
            <v/>
          </cell>
          <cell r="AC118" t="str">
            <v/>
          </cell>
          <cell r="AD118">
            <v>243.70796228045779</v>
          </cell>
          <cell r="AE118">
            <v>3</v>
          </cell>
          <cell r="AF118" t="str">
            <v/>
          </cell>
          <cell r="AG118" t="str">
            <v/>
          </cell>
          <cell r="AH118">
            <v>-14.560221828301623</v>
          </cell>
          <cell r="AI118">
            <v>3</v>
          </cell>
          <cell r="AJ118" t="str">
            <v/>
          </cell>
          <cell r="AK118" t="str">
            <v/>
          </cell>
          <cell r="AL118">
            <v>30.731944005228986</v>
          </cell>
          <cell r="AM118">
            <v>3</v>
          </cell>
          <cell r="AN118" t="str">
            <v/>
          </cell>
          <cell r="AO118" t="str">
            <v/>
          </cell>
          <cell r="AP118">
            <v>-8.337105789538569</v>
          </cell>
        </row>
        <row r="119">
          <cell r="B119" t="str">
            <v>8.2024</v>
          </cell>
          <cell r="C119">
            <v>5</v>
          </cell>
          <cell r="D119" t="str">
            <v/>
          </cell>
          <cell r="E119" t="str">
            <v/>
          </cell>
          <cell r="F119">
            <v>-39.478308432803033</v>
          </cell>
          <cell r="G119">
            <v>8</v>
          </cell>
          <cell r="H119" t="str">
            <v/>
          </cell>
          <cell r="I119" t="str">
            <v/>
          </cell>
          <cell r="J119">
            <v>84.276541596997831</v>
          </cell>
          <cell r="K119">
            <v>2</v>
          </cell>
          <cell r="L119" t="str">
            <v/>
          </cell>
          <cell r="M119" t="str">
            <v/>
          </cell>
          <cell r="N119">
            <v>805.44543485475106</v>
          </cell>
          <cell r="O119">
            <v>3</v>
          </cell>
          <cell r="P119" t="str">
            <v/>
          </cell>
          <cell r="Q119" t="str">
            <v/>
          </cell>
          <cell r="R119">
            <v>-12.171888875774275</v>
          </cell>
          <cell r="S119">
            <v>5</v>
          </cell>
          <cell r="T119" t="str">
            <v/>
          </cell>
          <cell r="U119" t="str">
            <v/>
          </cell>
          <cell r="V119">
            <v>88.698982491194698</v>
          </cell>
          <cell r="W119">
            <v>4</v>
          </cell>
          <cell r="X119" t="str">
            <v/>
          </cell>
          <cell r="Y119" t="str">
            <v/>
          </cell>
          <cell r="Z119">
            <v>-23.945521506623805</v>
          </cell>
          <cell r="AA119">
            <v>3</v>
          </cell>
          <cell r="AB119" t="str">
            <v/>
          </cell>
          <cell r="AC119" t="str">
            <v/>
          </cell>
          <cell r="AD119">
            <v>244.35374108257</v>
          </cell>
          <cell r="AE119">
            <v>3</v>
          </cell>
          <cell r="AF119" t="str">
            <v/>
          </cell>
          <cell r="AG119" t="str">
            <v/>
          </cell>
          <cell r="AH119">
            <v>-14.328312042876313</v>
          </cell>
          <cell r="AI119">
            <v>3</v>
          </cell>
          <cell r="AJ119" t="str">
            <v/>
          </cell>
          <cell r="AK119" t="str">
            <v/>
          </cell>
          <cell r="AL119">
            <v>31.429530545923356</v>
          </cell>
          <cell r="AM119">
            <v>3</v>
          </cell>
          <cell r="AN119" t="str">
            <v/>
          </cell>
          <cell r="AO119" t="str">
            <v/>
          </cell>
          <cell r="AP119">
            <v>-8.0037346518554067</v>
          </cell>
        </row>
        <row r="120">
          <cell r="B120" t="str">
            <v>9.2024</v>
          </cell>
          <cell r="C120">
            <v>5</v>
          </cell>
          <cell r="D120" t="str">
            <v/>
          </cell>
          <cell r="E120" t="str">
            <v/>
          </cell>
          <cell r="F120">
            <v>-39.495125768923785</v>
          </cell>
          <cell r="G120">
            <v>8</v>
          </cell>
          <cell r="H120" t="str">
            <v/>
          </cell>
          <cell r="I120" t="str">
            <v/>
          </cell>
          <cell r="J120">
            <v>85.025081367201054</v>
          </cell>
          <cell r="K120">
            <v>2</v>
          </cell>
          <cell r="L120" t="str">
            <v/>
          </cell>
          <cell r="M120" t="str">
            <v/>
          </cell>
          <cell r="N120">
            <v>804.05689935755754</v>
          </cell>
          <cell r="O120">
            <v>3</v>
          </cell>
          <cell r="P120" t="str">
            <v/>
          </cell>
          <cell r="Q120" t="str">
            <v/>
          </cell>
          <cell r="R120">
            <v>-11.969250322775292</v>
          </cell>
          <cell r="S120">
            <v>5</v>
          </cell>
          <cell r="T120" t="str">
            <v/>
          </cell>
          <cell r="U120" t="str">
            <v/>
          </cell>
          <cell r="V120">
            <v>89.627085098791525</v>
          </cell>
          <cell r="W120">
            <v>4</v>
          </cell>
          <cell r="X120" t="str">
            <v/>
          </cell>
          <cell r="Y120" t="str">
            <v/>
          </cell>
          <cell r="Z120">
            <v>-23.973848079495209</v>
          </cell>
          <cell r="AA120">
            <v>3</v>
          </cell>
          <cell r="AB120" t="str">
            <v/>
          </cell>
          <cell r="AC120" t="str">
            <v/>
          </cell>
          <cell r="AD120">
            <v>244.9995198846822</v>
          </cell>
          <cell r="AE120">
            <v>3</v>
          </cell>
          <cell r="AF120" t="str">
            <v/>
          </cell>
          <cell r="AG120" t="str">
            <v/>
          </cell>
          <cell r="AH120">
            <v>-14.096402257451002</v>
          </cell>
          <cell r="AI120">
            <v>3</v>
          </cell>
          <cell r="AJ120" t="str">
            <v/>
          </cell>
          <cell r="AK120" t="str">
            <v/>
          </cell>
          <cell r="AL120">
            <v>32.127117086617723</v>
          </cell>
          <cell r="AM120">
            <v>3</v>
          </cell>
          <cell r="AN120" t="str">
            <v/>
          </cell>
          <cell r="AO120" t="str">
            <v/>
          </cell>
          <cell r="AP120">
            <v>-7.6703635141722444</v>
          </cell>
        </row>
        <row r="121">
          <cell r="B121" t="str">
            <v>10.2024</v>
          </cell>
          <cell r="C121">
            <v>5</v>
          </cell>
          <cell r="D121" t="str">
            <v/>
          </cell>
          <cell r="E121" t="str">
            <v/>
          </cell>
          <cell r="F121">
            <v>-39.511943105044537</v>
          </cell>
          <cell r="G121">
            <v>8</v>
          </cell>
          <cell r="H121" t="str">
            <v/>
          </cell>
          <cell r="I121" t="str">
            <v/>
          </cell>
          <cell r="J121">
            <v>85.773621137404277</v>
          </cell>
          <cell r="K121">
            <v>2</v>
          </cell>
          <cell r="L121" t="str">
            <v/>
          </cell>
          <cell r="M121" t="str">
            <v/>
          </cell>
          <cell r="N121">
            <v>802.66836386036402</v>
          </cell>
          <cell r="O121">
            <v>3</v>
          </cell>
          <cell r="P121" t="str">
            <v/>
          </cell>
          <cell r="Q121" t="str">
            <v/>
          </cell>
          <cell r="R121">
            <v>-11.766611769776308</v>
          </cell>
          <cell r="S121">
            <v>5</v>
          </cell>
          <cell r="T121" t="str">
            <v/>
          </cell>
          <cell r="U121" t="str">
            <v/>
          </cell>
          <cell r="V121">
            <v>90.555187706388352</v>
          </cell>
          <cell r="W121">
            <v>4</v>
          </cell>
          <cell r="X121" t="str">
            <v/>
          </cell>
          <cell r="Y121" t="str">
            <v/>
          </cell>
          <cell r="Z121">
            <v>-24.002174652366612</v>
          </cell>
          <cell r="AA121">
            <v>3</v>
          </cell>
          <cell r="AB121" t="str">
            <v/>
          </cell>
          <cell r="AC121" t="str">
            <v/>
          </cell>
          <cell r="AD121">
            <v>245.6452986867944</v>
          </cell>
          <cell r="AE121">
            <v>3</v>
          </cell>
          <cell r="AF121" t="str">
            <v/>
          </cell>
          <cell r="AG121" t="str">
            <v/>
          </cell>
          <cell r="AH121">
            <v>-13.864492472025692</v>
          </cell>
          <cell r="AI121">
            <v>3</v>
          </cell>
          <cell r="AJ121" t="str">
            <v/>
          </cell>
          <cell r="AK121" t="str">
            <v/>
          </cell>
          <cell r="AL121">
            <v>32.82470362731209</v>
          </cell>
          <cell r="AM121">
            <v>3</v>
          </cell>
          <cell r="AN121" t="str">
            <v/>
          </cell>
          <cell r="AO121" t="str">
            <v/>
          </cell>
          <cell r="AP121">
            <v>-7.3369923764890821</v>
          </cell>
        </row>
        <row r="122">
          <cell r="B122" t="str">
            <v>11.2024</v>
          </cell>
          <cell r="C122">
            <v>5</v>
          </cell>
          <cell r="D122" t="str">
            <v/>
          </cell>
          <cell r="E122" t="str">
            <v/>
          </cell>
          <cell r="F122">
            <v>-39.528760441165289</v>
          </cell>
          <cell r="G122">
            <v>8</v>
          </cell>
          <cell r="H122" t="str">
            <v/>
          </cell>
          <cell r="I122" t="str">
            <v/>
          </cell>
          <cell r="J122">
            <v>86.5221609076075</v>
          </cell>
          <cell r="K122">
            <v>2</v>
          </cell>
          <cell r="L122" t="str">
            <v/>
          </cell>
          <cell r="M122" t="str">
            <v/>
          </cell>
          <cell r="N122">
            <v>801.27982836317051</v>
          </cell>
          <cell r="O122">
            <v>3</v>
          </cell>
          <cell r="P122" t="str">
            <v/>
          </cell>
          <cell r="Q122" t="str">
            <v/>
          </cell>
          <cell r="R122">
            <v>-11.563973216777324</v>
          </cell>
          <cell r="S122">
            <v>5</v>
          </cell>
          <cell r="T122" t="str">
            <v/>
          </cell>
          <cell r="U122" t="str">
            <v/>
          </cell>
          <cell r="V122">
            <v>91.483290313985179</v>
          </cell>
          <cell r="W122">
            <v>4</v>
          </cell>
          <cell r="X122" t="str">
            <v/>
          </cell>
          <cell r="Y122" t="str">
            <v/>
          </cell>
          <cell r="Z122">
            <v>-24.030501225238016</v>
          </cell>
          <cell r="AA122">
            <v>3</v>
          </cell>
          <cell r="AB122" t="str">
            <v/>
          </cell>
          <cell r="AC122" t="str">
            <v/>
          </cell>
          <cell r="AD122">
            <v>246.29107748890661</v>
          </cell>
          <cell r="AE122">
            <v>3</v>
          </cell>
          <cell r="AF122" t="str">
            <v/>
          </cell>
          <cell r="AG122" t="str">
            <v/>
          </cell>
          <cell r="AH122">
            <v>-13.632582686600381</v>
          </cell>
          <cell r="AI122">
            <v>3</v>
          </cell>
          <cell r="AJ122" t="str">
            <v/>
          </cell>
          <cell r="AK122" t="str">
            <v/>
          </cell>
          <cell r="AL122">
            <v>33.522290168006457</v>
          </cell>
          <cell r="AM122">
            <v>3</v>
          </cell>
          <cell r="AN122" t="str">
            <v/>
          </cell>
          <cell r="AO122" t="str">
            <v/>
          </cell>
          <cell r="AP122">
            <v>-7.0036212388059198</v>
          </cell>
        </row>
        <row r="123">
          <cell r="B123" t="str">
            <v>12.2024</v>
          </cell>
          <cell r="C123">
            <v>5</v>
          </cell>
          <cell r="D123" t="str">
            <v/>
          </cell>
          <cell r="E123" t="str">
            <v/>
          </cell>
          <cell r="F123">
            <v>-39.545577777286042</v>
          </cell>
          <cell r="G123">
            <v>8</v>
          </cell>
          <cell r="H123" t="str">
            <v/>
          </cell>
          <cell r="I123" t="str">
            <v/>
          </cell>
          <cell r="J123">
            <v>87.270700677810723</v>
          </cell>
          <cell r="K123">
            <v>2</v>
          </cell>
          <cell r="L123" t="str">
            <v/>
          </cell>
          <cell r="M123" t="str">
            <v/>
          </cell>
          <cell r="N123">
            <v>799.89129286597699</v>
          </cell>
          <cell r="O123">
            <v>3</v>
          </cell>
          <cell r="P123" t="str">
            <v/>
          </cell>
          <cell r="Q123" t="str">
            <v/>
          </cell>
          <cell r="R123">
            <v>-11.36133466377834</v>
          </cell>
          <cell r="S123">
            <v>5</v>
          </cell>
          <cell r="T123" t="str">
            <v/>
          </cell>
          <cell r="U123" t="str">
            <v/>
          </cell>
          <cell r="V123">
            <v>92.411392921582006</v>
          </cell>
          <cell r="W123">
            <v>4</v>
          </cell>
          <cell r="X123" t="str">
            <v/>
          </cell>
          <cell r="Y123" t="str">
            <v/>
          </cell>
          <cell r="Z123">
            <v>-24.058827798109419</v>
          </cell>
          <cell r="AA123">
            <v>3</v>
          </cell>
          <cell r="AB123" t="str">
            <v/>
          </cell>
          <cell r="AC123" t="str">
            <v/>
          </cell>
          <cell r="AD123">
            <v>246.93685629101881</v>
          </cell>
          <cell r="AE123">
            <v>3</v>
          </cell>
          <cell r="AF123" t="str">
            <v/>
          </cell>
          <cell r="AG123" t="str">
            <v/>
          </cell>
          <cell r="AH123">
            <v>-13.400672901175071</v>
          </cell>
          <cell r="AI123">
            <v>3</v>
          </cell>
          <cell r="AJ123" t="str">
            <v/>
          </cell>
          <cell r="AK123" t="str">
            <v/>
          </cell>
          <cell r="AL123">
            <v>34.219876708700824</v>
          </cell>
          <cell r="AM123">
            <v>3</v>
          </cell>
          <cell r="AN123" t="str">
            <v/>
          </cell>
          <cell r="AO123" t="str">
            <v/>
          </cell>
          <cell r="AP123">
            <v>-6.6702501011227575</v>
          </cell>
        </row>
        <row r="124">
          <cell r="B124" t="str">
            <v>1.2025</v>
          </cell>
          <cell r="C124">
            <v>5</v>
          </cell>
          <cell r="D124" t="str">
            <v/>
          </cell>
          <cell r="E124" t="str">
            <v/>
          </cell>
          <cell r="F124">
            <v>-39.562395113406794</v>
          </cell>
          <cell r="G124">
            <v>8</v>
          </cell>
          <cell r="H124" t="str">
            <v/>
          </cell>
          <cell r="I124" t="str">
            <v/>
          </cell>
          <cell r="J124">
            <v>88.019240448013946</v>
          </cell>
          <cell r="K124">
            <v>2</v>
          </cell>
          <cell r="L124" t="str">
            <v/>
          </cell>
          <cell r="M124" t="str">
            <v/>
          </cell>
          <cell r="N124">
            <v>798.50275736878348</v>
          </cell>
          <cell r="O124">
            <v>3</v>
          </cell>
          <cell r="P124" t="str">
            <v/>
          </cell>
          <cell r="Q124" t="str">
            <v/>
          </cell>
          <cell r="R124">
            <v>-11.158696110779356</v>
          </cell>
          <cell r="S124">
            <v>5</v>
          </cell>
          <cell r="T124" t="str">
            <v/>
          </cell>
          <cell r="U124" t="str">
            <v/>
          </cell>
          <cell r="V124">
            <v>93.339495529178834</v>
          </cell>
          <cell r="W124">
            <v>4</v>
          </cell>
          <cell r="X124" t="str">
            <v/>
          </cell>
          <cell r="Y124" t="str">
            <v/>
          </cell>
          <cell r="Z124">
            <v>-24.087154370980823</v>
          </cell>
          <cell r="AA124">
            <v>3</v>
          </cell>
          <cell r="AB124" t="str">
            <v/>
          </cell>
          <cell r="AC124" t="str">
            <v/>
          </cell>
          <cell r="AD124">
            <v>247.58263509313102</v>
          </cell>
          <cell r="AE124">
            <v>3</v>
          </cell>
          <cell r="AF124" t="str">
            <v/>
          </cell>
          <cell r="AG124" t="str">
            <v/>
          </cell>
          <cell r="AH124">
            <v>-13.16876311574976</v>
          </cell>
          <cell r="AI124">
            <v>3</v>
          </cell>
          <cell r="AJ124" t="str">
            <v/>
          </cell>
          <cell r="AK124" t="str">
            <v/>
          </cell>
          <cell r="AL124">
            <v>34.91746324939519</v>
          </cell>
          <cell r="AM124">
            <v>3</v>
          </cell>
          <cell r="AN124" t="str">
            <v/>
          </cell>
          <cell r="AO124" t="str">
            <v/>
          </cell>
          <cell r="AP124">
            <v>-6.3368789634395952</v>
          </cell>
        </row>
        <row r="125">
          <cell r="B125" t="str">
            <v>2.2025</v>
          </cell>
          <cell r="C125">
            <v>5</v>
          </cell>
          <cell r="D125" t="str">
            <v/>
          </cell>
          <cell r="E125" t="str">
            <v/>
          </cell>
          <cell r="F125">
            <v>-39.579212449527546</v>
          </cell>
          <cell r="G125">
            <v>8</v>
          </cell>
          <cell r="H125" t="str">
            <v/>
          </cell>
          <cell r="I125" t="str">
            <v/>
          </cell>
          <cell r="J125">
            <v>88.767780218217169</v>
          </cell>
          <cell r="K125">
            <v>3</v>
          </cell>
          <cell r="L125">
            <v>125</v>
          </cell>
          <cell r="M125">
            <v>797.11422187159144</v>
          </cell>
          <cell r="N125">
            <v>797.11422187159144</v>
          </cell>
          <cell r="O125">
            <v>3</v>
          </cell>
          <cell r="P125" t="str">
            <v/>
          </cell>
          <cell r="Q125" t="str">
            <v/>
          </cell>
          <cell r="R125">
            <v>-10.956057557780372</v>
          </cell>
          <cell r="S125">
            <v>5</v>
          </cell>
          <cell r="T125" t="str">
            <v/>
          </cell>
          <cell r="U125" t="str">
            <v/>
          </cell>
          <cell r="V125">
            <v>94.267598136775661</v>
          </cell>
          <cell r="W125">
            <v>4</v>
          </cell>
          <cell r="X125" t="str">
            <v/>
          </cell>
          <cell r="Y125" t="str">
            <v/>
          </cell>
          <cell r="Z125">
            <v>-24.115480943852226</v>
          </cell>
          <cell r="AA125">
            <v>3</v>
          </cell>
          <cell r="AB125" t="str">
            <v/>
          </cell>
          <cell r="AC125" t="str">
            <v/>
          </cell>
          <cell r="AD125">
            <v>248.22841389524322</v>
          </cell>
          <cell r="AE125">
            <v>3</v>
          </cell>
          <cell r="AF125" t="str">
            <v/>
          </cell>
          <cell r="AG125" t="str">
            <v/>
          </cell>
          <cell r="AH125">
            <v>-12.93685333032445</v>
          </cell>
          <cell r="AI125">
            <v>3</v>
          </cell>
          <cell r="AJ125" t="str">
            <v/>
          </cell>
          <cell r="AK125" t="str">
            <v/>
          </cell>
          <cell r="AL125">
            <v>35.615049790089557</v>
          </cell>
          <cell r="AM125">
            <v>3</v>
          </cell>
          <cell r="AN125" t="str">
            <v/>
          </cell>
          <cell r="AO125" t="str">
            <v/>
          </cell>
          <cell r="AP125">
            <v>-6.0035078257564329</v>
          </cell>
        </row>
        <row r="126">
          <cell r="B126" t="str">
            <v>3.2025</v>
          </cell>
          <cell r="C126">
            <v>5</v>
          </cell>
          <cell r="D126" t="str">
            <v/>
          </cell>
          <cell r="E126" t="str">
            <v/>
          </cell>
          <cell r="F126">
            <v>-39.596029785648298</v>
          </cell>
          <cell r="G126">
            <v>8</v>
          </cell>
          <cell r="H126" t="str">
            <v/>
          </cell>
          <cell r="I126" t="str">
            <v/>
          </cell>
          <cell r="J126">
            <v>89.516319988420392</v>
          </cell>
          <cell r="K126">
            <v>3</v>
          </cell>
          <cell r="L126" t="str">
            <v/>
          </cell>
          <cell r="M126" t="str">
            <v/>
          </cell>
          <cell r="N126">
            <v>796.09047734314538</v>
          </cell>
          <cell r="O126">
            <v>3</v>
          </cell>
          <cell r="P126" t="str">
            <v/>
          </cell>
          <cell r="Q126" t="str">
            <v/>
          </cell>
          <cell r="R126">
            <v>-10.753419004781389</v>
          </cell>
          <cell r="S126">
            <v>5</v>
          </cell>
          <cell r="T126" t="str">
            <v/>
          </cell>
          <cell r="U126" t="str">
            <v/>
          </cell>
          <cell r="V126">
            <v>95.195700744372488</v>
          </cell>
          <cell r="W126">
            <v>4</v>
          </cell>
          <cell r="X126" t="str">
            <v/>
          </cell>
          <cell r="Y126" t="str">
            <v/>
          </cell>
          <cell r="Z126">
            <v>-24.14380751672363</v>
          </cell>
          <cell r="AA126">
            <v>3</v>
          </cell>
          <cell r="AB126" t="str">
            <v/>
          </cell>
          <cell r="AC126" t="str">
            <v/>
          </cell>
          <cell r="AD126">
            <v>248.87419269735543</v>
          </cell>
          <cell r="AE126">
            <v>3</v>
          </cell>
          <cell r="AF126" t="str">
            <v/>
          </cell>
          <cell r="AG126" t="str">
            <v/>
          </cell>
          <cell r="AH126">
            <v>-12.704943544899139</v>
          </cell>
          <cell r="AI126">
            <v>4</v>
          </cell>
          <cell r="AJ126">
            <v>126</v>
          </cell>
          <cell r="AK126">
            <v>36.312636330783931</v>
          </cell>
          <cell r="AL126">
            <v>36.312636330783931</v>
          </cell>
          <cell r="AM126">
            <v>3</v>
          </cell>
          <cell r="AN126" t="str">
            <v/>
          </cell>
          <cell r="AO126" t="str">
            <v/>
          </cell>
          <cell r="AP126">
            <v>-5.6701366880732706</v>
          </cell>
        </row>
        <row r="127">
          <cell r="B127" t="str">
            <v>4.2025</v>
          </cell>
          <cell r="C127">
            <v>5</v>
          </cell>
          <cell r="D127" t="str">
            <v/>
          </cell>
          <cell r="E127" t="str">
            <v/>
          </cell>
          <cell r="F127">
            <v>-39.61284712176905</v>
          </cell>
          <cell r="G127">
            <v>8</v>
          </cell>
          <cell r="H127" t="str">
            <v/>
          </cell>
          <cell r="I127" t="str">
            <v/>
          </cell>
          <cell r="J127">
            <v>90.264859758623615</v>
          </cell>
          <cell r="K127">
            <v>3</v>
          </cell>
          <cell r="L127" t="str">
            <v/>
          </cell>
          <cell r="M127" t="str">
            <v/>
          </cell>
          <cell r="N127">
            <v>795.06673281469932</v>
          </cell>
          <cell r="O127">
            <v>3</v>
          </cell>
          <cell r="P127" t="str">
            <v/>
          </cell>
          <cell r="Q127" t="str">
            <v/>
          </cell>
          <cell r="R127">
            <v>-10.550780451782405</v>
          </cell>
          <cell r="S127">
            <v>5</v>
          </cell>
          <cell r="T127" t="str">
            <v/>
          </cell>
          <cell r="U127" t="str">
            <v/>
          </cell>
          <cell r="V127">
            <v>96.123803351969315</v>
          </cell>
          <cell r="W127">
            <v>4</v>
          </cell>
          <cell r="X127" t="str">
            <v/>
          </cell>
          <cell r="Y127" t="str">
            <v/>
          </cell>
          <cell r="Z127">
            <v>-24.172134089595033</v>
          </cell>
          <cell r="AA127">
            <v>3</v>
          </cell>
          <cell r="AB127" t="str">
            <v/>
          </cell>
          <cell r="AC127" t="str">
            <v/>
          </cell>
          <cell r="AD127">
            <v>249.51997149946763</v>
          </cell>
          <cell r="AE127">
            <v>3</v>
          </cell>
          <cell r="AF127" t="str">
            <v/>
          </cell>
          <cell r="AG127" t="str">
            <v/>
          </cell>
          <cell r="AH127">
            <v>-12.473033759473829</v>
          </cell>
          <cell r="AI127">
            <v>4</v>
          </cell>
          <cell r="AJ127" t="str">
            <v/>
          </cell>
          <cell r="AK127" t="str">
            <v/>
          </cell>
          <cell r="AL127">
            <v>36.216052048702728</v>
          </cell>
          <cell r="AM127">
            <v>3</v>
          </cell>
          <cell r="AN127" t="str">
            <v/>
          </cell>
          <cell r="AO127" t="str">
            <v/>
          </cell>
          <cell r="AP127">
            <v>-5.3367655503901084</v>
          </cell>
        </row>
        <row r="128">
          <cell r="B128" t="str">
            <v>5.2025</v>
          </cell>
          <cell r="C128">
            <v>5</v>
          </cell>
          <cell r="D128" t="str">
            <v/>
          </cell>
          <cell r="E128" t="str">
            <v/>
          </cell>
          <cell r="F128">
            <v>-39.629664457889803</v>
          </cell>
          <cell r="G128">
            <v>8</v>
          </cell>
          <cell r="H128" t="str">
            <v/>
          </cell>
          <cell r="I128" t="str">
            <v/>
          </cell>
          <cell r="J128">
            <v>91.013399528826838</v>
          </cell>
          <cell r="K128">
            <v>3</v>
          </cell>
          <cell r="L128" t="str">
            <v/>
          </cell>
          <cell r="M128" t="str">
            <v/>
          </cell>
          <cell r="N128">
            <v>794.04298828625326</v>
          </cell>
          <cell r="O128">
            <v>3</v>
          </cell>
          <cell r="P128" t="str">
            <v/>
          </cell>
          <cell r="Q128" t="str">
            <v/>
          </cell>
          <cell r="R128">
            <v>-10.348141898783421</v>
          </cell>
          <cell r="S128">
            <v>5</v>
          </cell>
          <cell r="T128" t="str">
            <v/>
          </cell>
          <cell r="U128" t="str">
            <v/>
          </cell>
          <cell r="V128">
            <v>97.051905959566142</v>
          </cell>
          <cell r="W128">
            <v>4</v>
          </cell>
          <cell r="X128" t="str">
            <v/>
          </cell>
          <cell r="Y128" t="str">
            <v/>
          </cell>
          <cell r="Z128">
            <v>-24.200460662466437</v>
          </cell>
          <cell r="AA128">
            <v>3</v>
          </cell>
          <cell r="AB128" t="str">
            <v/>
          </cell>
          <cell r="AC128" t="str">
            <v/>
          </cell>
          <cell r="AD128">
            <v>250.16575030157983</v>
          </cell>
          <cell r="AE128">
            <v>3</v>
          </cell>
          <cell r="AF128" t="str">
            <v/>
          </cell>
          <cell r="AG128" t="str">
            <v/>
          </cell>
          <cell r="AH128">
            <v>-12.241123974048518</v>
          </cell>
          <cell r="AI128">
            <v>4</v>
          </cell>
          <cell r="AJ128" t="str">
            <v/>
          </cell>
          <cell r="AK128" t="str">
            <v/>
          </cell>
          <cell r="AL128">
            <v>36.119467766621526</v>
          </cell>
          <cell r="AM128">
            <v>3</v>
          </cell>
          <cell r="AN128" t="str">
            <v/>
          </cell>
          <cell r="AO128" t="str">
            <v/>
          </cell>
          <cell r="AP128">
            <v>-5.0033944127069461</v>
          </cell>
        </row>
        <row r="129">
          <cell r="B129" t="str">
            <v>6.2025</v>
          </cell>
          <cell r="C129">
            <v>5</v>
          </cell>
          <cell r="D129" t="str">
            <v/>
          </cell>
          <cell r="E129" t="str">
            <v/>
          </cell>
          <cell r="F129">
            <v>-39.646481794010555</v>
          </cell>
          <cell r="G129">
            <v>8</v>
          </cell>
          <cell r="H129" t="str">
            <v/>
          </cell>
          <cell r="I129" t="str">
            <v/>
          </cell>
          <cell r="J129">
            <v>91.761939299030061</v>
          </cell>
          <cell r="K129">
            <v>3</v>
          </cell>
          <cell r="L129" t="str">
            <v/>
          </cell>
          <cell r="M129" t="str">
            <v/>
          </cell>
          <cell r="N129">
            <v>793.0192437578072</v>
          </cell>
          <cell r="O129">
            <v>3</v>
          </cell>
          <cell r="P129" t="str">
            <v/>
          </cell>
          <cell r="Q129" t="str">
            <v/>
          </cell>
          <cell r="R129">
            <v>-10.145503345784437</v>
          </cell>
          <cell r="S129">
            <v>5</v>
          </cell>
          <cell r="T129" t="str">
            <v/>
          </cell>
          <cell r="U129" t="str">
            <v/>
          </cell>
          <cell r="V129">
            <v>97.980008567162969</v>
          </cell>
          <cell r="W129">
            <v>4</v>
          </cell>
          <cell r="X129" t="str">
            <v/>
          </cell>
          <cell r="Y129" t="str">
            <v/>
          </cell>
          <cell r="Z129">
            <v>-24.22878723533784</v>
          </cell>
          <cell r="AA129">
            <v>3</v>
          </cell>
          <cell r="AB129" t="str">
            <v/>
          </cell>
          <cell r="AC129" t="str">
            <v/>
          </cell>
          <cell r="AD129">
            <v>250.81152910369204</v>
          </cell>
          <cell r="AE129">
            <v>3</v>
          </cell>
          <cell r="AF129" t="str">
            <v/>
          </cell>
          <cell r="AG129" t="str">
            <v/>
          </cell>
          <cell r="AH129">
            <v>-12.009214188623208</v>
          </cell>
          <cell r="AI129">
            <v>4</v>
          </cell>
          <cell r="AJ129" t="str">
            <v/>
          </cell>
          <cell r="AK129" t="str">
            <v/>
          </cell>
          <cell r="AL129">
            <v>36.022883484540323</v>
          </cell>
          <cell r="AM129">
            <v>4</v>
          </cell>
          <cell r="AN129">
            <v>129</v>
          </cell>
          <cell r="AO129">
            <v>-4.6700232750238104</v>
          </cell>
          <cell r="AP129">
            <v>-4.6700232750238104</v>
          </cell>
        </row>
        <row r="130">
          <cell r="B130" t="str">
            <v>7.2025</v>
          </cell>
          <cell r="C130">
            <v>5</v>
          </cell>
          <cell r="D130" t="str">
            <v/>
          </cell>
          <cell r="E130" t="str">
            <v/>
          </cell>
          <cell r="F130">
            <v>-39.663299130131307</v>
          </cell>
          <cell r="G130">
            <v>8</v>
          </cell>
          <cell r="H130" t="str">
            <v/>
          </cell>
          <cell r="I130" t="str">
            <v/>
          </cell>
          <cell r="J130">
            <v>92.510479069233284</v>
          </cell>
          <cell r="K130">
            <v>3</v>
          </cell>
          <cell r="L130" t="str">
            <v/>
          </cell>
          <cell r="M130" t="str">
            <v/>
          </cell>
          <cell r="N130">
            <v>791.99549922936114</v>
          </cell>
          <cell r="O130">
            <v>3</v>
          </cell>
          <cell r="P130" t="str">
            <v/>
          </cell>
          <cell r="Q130" t="str">
            <v/>
          </cell>
          <cell r="R130">
            <v>-9.9428647927854534</v>
          </cell>
          <cell r="S130">
            <v>6</v>
          </cell>
          <cell r="T130">
            <v>130</v>
          </cell>
          <cell r="U130">
            <v>98.908111174759753</v>
          </cell>
          <cell r="V130">
            <v>98.908111174759753</v>
          </cell>
          <cell r="W130">
            <v>4</v>
          </cell>
          <cell r="X130" t="str">
            <v/>
          </cell>
          <cell r="Y130" t="str">
            <v/>
          </cell>
          <cell r="Z130">
            <v>-24.257113808209244</v>
          </cell>
          <cell r="AA130">
            <v>3</v>
          </cell>
          <cell r="AB130" t="str">
            <v/>
          </cell>
          <cell r="AC130" t="str">
            <v/>
          </cell>
          <cell r="AD130">
            <v>251.45730790580424</v>
          </cell>
          <cell r="AE130">
            <v>3</v>
          </cell>
          <cell r="AF130" t="str">
            <v/>
          </cell>
          <cell r="AG130" t="str">
            <v/>
          </cell>
          <cell r="AH130">
            <v>-11.777304403197897</v>
          </cell>
          <cell r="AI130">
            <v>4</v>
          </cell>
          <cell r="AJ130" t="str">
            <v/>
          </cell>
          <cell r="AK130" t="str">
            <v/>
          </cell>
          <cell r="AL130">
            <v>35.92629920245912</v>
          </cell>
          <cell r="AM130">
            <v>4</v>
          </cell>
          <cell r="AN130" t="str">
            <v/>
          </cell>
          <cell r="AO130" t="str">
            <v/>
          </cell>
          <cell r="AP130">
            <v>-4.4471898118441278</v>
          </cell>
        </row>
        <row r="131">
          <cell r="B131" t="str">
            <v>8.2025</v>
          </cell>
          <cell r="C131">
            <v>6</v>
          </cell>
          <cell r="D131">
            <v>131</v>
          </cell>
          <cell r="E131">
            <v>-39.680116466251839</v>
          </cell>
          <cell r="F131">
            <v>-39.680116466251839</v>
          </cell>
          <cell r="G131">
            <v>8</v>
          </cell>
          <cell r="H131" t="str">
            <v/>
          </cell>
          <cell r="I131" t="str">
            <v/>
          </cell>
          <cell r="J131">
            <v>93.259018839436507</v>
          </cell>
          <cell r="K131">
            <v>3</v>
          </cell>
          <cell r="L131" t="str">
            <v/>
          </cell>
          <cell r="M131" t="str">
            <v/>
          </cell>
          <cell r="N131">
            <v>790.97175470091508</v>
          </cell>
          <cell r="O131">
            <v>3</v>
          </cell>
          <cell r="P131" t="str">
            <v/>
          </cell>
          <cell r="Q131" t="str">
            <v/>
          </cell>
          <cell r="R131">
            <v>-9.7402262397864696</v>
          </cell>
          <cell r="S131">
            <v>6</v>
          </cell>
          <cell r="T131" t="str">
            <v/>
          </cell>
          <cell r="U131" t="str">
            <v/>
          </cell>
          <cell r="V131">
            <v>99.139988797810091</v>
          </cell>
          <cell r="W131">
            <v>4</v>
          </cell>
          <cell r="X131" t="str">
            <v/>
          </cell>
          <cell r="Y131" t="str">
            <v/>
          </cell>
          <cell r="Z131">
            <v>-24.285440381080647</v>
          </cell>
          <cell r="AA131">
            <v>3</v>
          </cell>
          <cell r="AB131" t="str">
            <v/>
          </cell>
          <cell r="AC131" t="str">
            <v/>
          </cell>
          <cell r="AD131">
            <v>252.10308670791645</v>
          </cell>
          <cell r="AE131">
            <v>3</v>
          </cell>
          <cell r="AF131" t="str">
            <v/>
          </cell>
          <cell r="AG131" t="str">
            <v/>
          </cell>
          <cell r="AH131">
            <v>-11.545394617772587</v>
          </cell>
          <cell r="AI131">
            <v>4</v>
          </cell>
          <cell r="AJ131" t="str">
            <v/>
          </cell>
          <cell r="AK131" t="str">
            <v/>
          </cell>
          <cell r="AL131">
            <v>35.829714920377917</v>
          </cell>
          <cell r="AM131">
            <v>4</v>
          </cell>
          <cell r="AN131" t="str">
            <v/>
          </cell>
          <cell r="AO131" t="str">
            <v/>
          </cell>
          <cell r="AP131">
            <v>-4.2243563486644451</v>
          </cell>
        </row>
        <row r="132">
          <cell r="B132" t="str">
            <v>9.2025</v>
          </cell>
          <cell r="C132">
            <v>6</v>
          </cell>
          <cell r="D132" t="str">
            <v/>
          </cell>
          <cell r="E132" t="str">
            <v/>
          </cell>
          <cell r="F132">
            <v>-39.362847369165905</v>
          </cell>
          <cell r="G132">
            <v>8</v>
          </cell>
          <cell r="H132" t="str">
            <v/>
          </cell>
          <cell r="I132" t="str">
            <v/>
          </cell>
          <cell r="J132">
            <v>94.00755860963973</v>
          </cell>
          <cell r="K132">
            <v>3</v>
          </cell>
          <cell r="L132" t="str">
            <v/>
          </cell>
          <cell r="M132" t="str">
            <v/>
          </cell>
          <cell r="N132">
            <v>789.94801017246903</v>
          </cell>
          <cell r="O132">
            <v>3</v>
          </cell>
          <cell r="P132" t="str">
            <v/>
          </cell>
          <cell r="Q132" t="str">
            <v/>
          </cell>
          <cell r="R132">
            <v>-9.5375876867874858</v>
          </cell>
          <cell r="S132">
            <v>6</v>
          </cell>
          <cell r="T132" t="str">
            <v/>
          </cell>
          <cell r="U132" t="str">
            <v/>
          </cell>
          <cell r="V132">
            <v>99.371866420860428</v>
          </cell>
          <cell r="W132">
            <v>4</v>
          </cell>
          <cell r="X132" t="str">
            <v/>
          </cell>
          <cell r="Y132" t="str">
            <v/>
          </cell>
          <cell r="Z132">
            <v>-24.313766953952051</v>
          </cell>
          <cell r="AA132">
            <v>3</v>
          </cell>
          <cell r="AB132" t="str">
            <v/>
          </cell>
          <cell r="AC132" t="str">
            <v/>
          </cell>
          <cell r="AD132">
            <v>252.74886551002865</v>
          </cell>
          <cell r="AE132">
            <v>3</v>
          </cell>
          <cell r="AF132" t="str">
            <v/>
          </cell>
          <cell r="AG132" t="str">
            <v/>
          </cell>
          <cell r="AH132">
            <v>-11.313484832347276</v>
          </cell>
          <cell r="AI132">
            <v>4</v>
          </cell>
          <cell r="AJ132" t="str">
            <v/>
          </cell>
          <cell r="AK132" t="str">
            <v/>
          </cell>
          <cell r="AL132">
            <v>35.733130638296714</v>
          </cell>
          <cell r="AM132">
            <v>4</v>
          </cell>
          <cell r="AN132" t="str">
            <v/>
          </cell>
          <cell r="AO132" t="str">
            <v/>
          </cell>
          <cell r="AP132">
            <v>-4.0015228854847624</v>
          </cell>
        </row>
        <row r="133">
          <cell r="B133" t="str">
            <v>10.2025</v>
          </cell>
          <cell r="C133">
            <v>6</v>
          </cell>
          <cell r="D133" t="str">
            <v/>
          </cell>
          <cell r="E133" t="str">
            <v/>
          </cell>
          <cell r="F133">
            <v>-39.045578272079965</v>
          </cell>
          <cell r="G133">
            <v>8</v>
          </cell>
          <cell r="H133" t="str">
            <v/>
          </cell>
          <cell r="I133" t="str">
            <v/>
          </cell>
          <cell r="J133">
            <v>94.756098379842953</v>
          </cell>
          <cell r="K133">
            <v>3</v>
          </cell>
          <cell r="L133" t="str">
            <v/>
          </cell>
          <cell r="M133" t="str">
            <v/>
          </cell>
          <cell r="N133">
            <v>788.92426564402297</v>
          </cell>
          <cell r="O133">
            <v>3</v>
          </cell>
          <cell r="P133" t="str">
            <v/>
          </cell>
          <cell r="Q133" t="str">
            <v/>
          </cell>
          <cell r="R133">
            <v>-9.334949133788502</v>
          </cell>
          <cell r="S133">
            <v>6</v>
          </cell>
          <cell r="T133" t="str">
            <v/>
          </cell>
          <cell r="U133" t="str">
            <v/>
          </cell>
          <cell r="V133">
            <v>99.603744043910766</v>
          </cell>
          <cell r="W133">
            <v>4</v>
          </cell>
          <cell r="X133" t="str">
            <v/>
          </cell>
          <cell r="Y133" t="str">
            <v/>
          </cell>
          <cell r="Z133">
            <v>-24.342093526823454</v>
          </cell>
          <cell r="AA133">
            <v>4</v>
          </cell>
          <cell r="AB133">
            <v>133</v>
          </cell>
          <cell r="AC133">
            <v>253.39464431214057</v>
          </cell>
          <cell r="AD133">
            <v>253.39464431214057</v>
          </cell>
          <cell r="AE133">
            <v>4</v>
          </cell>
          <cell r="AF133">
            <v>133</v>
          </cell>
          <cell r="AG133">
            <v>-11.081575046922037</v>
          </cell>
          <cell r="AH133">
            <v>-11.081575046922037</v>
          </cell>
          <cell r="AI133">
            <v>4</v>
          </cell>
          <cell r="AJ133" t="str">
            <v/>
          </cell>
          <cell r="AK133" t="str">
            <v/>
          </cell>
          <cell r="AL133">
            <v>35.636546356215511</v>
          </cell>
          <cell r="AM133">
            <v>4</v>
          </cell>
          <cell r="AN133" t="str">
            <v/>
          </cell>
          <cell r="AO133" t="str">
            <v/>
          </cell>
          <cell r="AP133">
            <v>-3.7786894223050798</v>
          </cell>
        </row>
        <row r="134">
          <cell r="B134" t="str">
            <v>11.2025</v>
          </cell>
          <cell r="C134">
            <v>6</v>
          </cell>
          <cell r="D134" t="str">
            <v/>
          </cell>
          <cell r="E134" t="str">
            <v/>
          </cell>
          <cell r="F134">
            <v>-38.728309174994024</v>
          </cell>
          <cell r="G134">
            <v>8</v>
          </cell>
          <cell r="H134" t="str">
            <v/>
          </cell>
          <cell r="I134" t="str">
            <v/>
          </cell>
          <cell r="J134">
            <v>95.504638150046176</v>
          </cell>
          <cell r="K134">
            <v>3</v>
          </cell>
          <cell r="L134" t="str">
            <v/>
          </cell>
          <cell r="M134" t="str">
            <v/>
          </cell>
          <cell r="N134">
            <v>787.90052111557691</v>
          </cell>
          <cell r="O134">
            <v>3</v>
          </cell>
          <cell r="P134" t="str">
            <v/>
          </cell>
          <cell r="Q134" t="str">
            <v/>
          </cell>
          <cell r="R134">
            <v>-9.1323105807895182</v>
          </cell>
          <cell r="S134">
            <v>6</v>
          </cell>
          <cell r="T134" t="str">
            <v/>
          </cell>
          <cell r="U134" t="str">
            <v/>
          </cell>
          <cell r="V134">
            <v>99.835621666961103</v>
          </cell>
          <cell r="W134">
            <v>4</v>
          </cell>
          <cell r="X134" t="str">
            <v/>
          </cell>
          <cell r="Y134" t="str">
            <v/>
          </cell>
          <cell r="Z134">
            <v>-24.370420099694858</v>
          </cell>
          <cell r="AA134">
            <v>4</v>
          </cell>
          <cell r="AB134" t="str">
            <v/>
          </cell>
          <cell r="AC134" t="str">
            <v/>
          </cell>
          <cell r="AD134">
            <v>253.85264385652917</v>
          </cell>
          <cell r="AE134">
            <v>4</v>
          </cell>
          <cell r="AF134" t="str">
            <v/>
          </cell>
          <cell r="AG134" t="str">
            <v/>
          </cell>
          <cell r="AH134">
            <v>-11.006538833941031</v>
          </cell>
          <cell r="AI134">
            <v>4</v>
          </cell>
          <cell r="AJ134" t="str">
            <v/>
          </cell>
          <cell r="AK134" t="str">
            <v/>
          </cell>
          <cell r="AL134">
            <v>35.539962074134309</v>
          </cell>
          <cell r="AM134">
            <v>4</v>
          </cell>
          <cell r="AN134" t="str">
            <v/>
          </cell>
          <cell r="AO134" t="str">
            <v/>
          </cell>
          <cell r="AP134">
            <v>-3.5558559591253971</v>
          </cell>
        </row>
        <row r="135">
          <cell r="B135" t="str">
            <v>12.2025</v>
          </cell>
          <cell r="C135">
            <v>6</v>
          </cell>
          <cell r="D135" t="str">
            <v/>
          </cell>
          <cell r="E135" t="str">
            <v/>
          </cell>
          <cell r="F135">
            <v>-38.411040077908083</v>
          </cell>
          <cell r="G135">
            <v>8</v>
          </cell>
          <cell r="H135" t="str">
            <v/>
          </cell>
          <cell r="I135" t="str">
            <v/>
          </cell>
          <cell r="J135">
            <v>96.253177920249399</v>
          </cell>
          <cell r="K135">
            <v>3</v>
          </cell>
          <cell r="L135" t="str">
            <v/>
          </cell>
          <cell r="M135" t="str">
            <v/>
          </cell>
          <cell r="N135">
            <v>786.87677658713085</v>
          </cell>
          <cell r="O135">
            <v>3</v>
          </cell>
          <cell r="P135" t="str">
            <v/>
          </cell>
          <cell r="Q135" t="str">
            <v/>
          </cell>
          <cell r="R135">
            <v>-8.9296720277905344</v>
          </cell>
          <cell r="S135">
            <v>6</v>
          </cell>
          <cell r="T135" t="str">
            <v/>
          </cell>
          <cell r="U135" t="str">
            <v/>
          </cell>
          <cell r="V135">
            <v>100.06749929001144</v>
          </cell>
          <cell r="W135">
            <v>4</v>
          </cell>
          <cell r="X135" t="str">
            <v/>
          </cell>
          <cell r="Y135" t="str">
            <v/>
          </cell>
          <cell r="Z135">
            <v>-24.398746672566261</v>
          </cell>
          <cell r="AA135">
            <v>4</v>
          </cell>
          <cell r="AB135" t="str">
            <v/>
          </cell>
          <cell r="AC135" t="str">
            <v/>
          </cell>
          <cell r="AD135">
            <v>254.31064340091777</v>
          </cell>
          <cell r="AE135">
            <v>4</v>
          </cell>
          <cell r="AF135" t="str">
            <v/>
          </cell>
          <cell r="AG135" t="str">
            <v/>
          </cell>
          <cell r="AH135">
            <v>-10.931502620960025</v>
          </cell>
          <cell r="AI135">
            <v>4</v>
          </cell>
          <cell r="AJ135" t="str">
            <v/>
          </cell>
          <cell r="AK135" t="str">
            <v/>
          </cell>
          <cell r="AL135">
            <v>35.443377792053106</v>
          </cell>
          <cell r="AM135">
            <v>4</v>
          </cell>
          <cell r="AN135" t="str">
            <v/>
          </cell>
          <cell r="AO135" t="str">
            <v/>
          </cell>
          <cell r="AP135">
            <v>-3.3330224959457144</v>
          </cell>
        </row>
        <row r="136">
          <cell r="B136" t="str">
            <v>1.2026</v>
          </cell>
          <cell r="C136">
            <v>6</v>
          </cell>
          <cell r="D136" t="str">
            <v/>
          </cell>
          <cell r="E136" t="str">
            <v/>
          </cell>
          <cell r="F136">
            <v>-38.093770980822143</v>
          </cell>
          <cell r="G136">
            <v>8</v>
          </cell>
          <cell r="H136" t="str">
            <v/>
          </cell>
          <cell r="I136" t="str">
            <v/>
          </cell>
          <cell r="J136">
            <v>97.001717690452622</v>
          </cell>
          <cell r="K136">
            <v>3</v>
          </cell>
          <cell r="L136" t="str">
            <v/>
          </cell>
          <cell r="M136" t="str">
            <v/>
          </cell>
          <cell r="N136">
            <v>785.85303205868479</v>
          </cell>
          <cell r="O136">
            <v>3</v>
          </cell>
          <cell r="P136" t="str">
            <v/>
          </cell>
          <cell r="Q136" t="str">
            <v/>
          </cell>
          <cell r="R136">
            <v>-8.7270334747915506</v>
          </cell>
          <cell r="S136">
            <v>6</v>
          </cell>
          <cell r="T136" t="str">
            <v/>
          </cell>
          <cell r="U136" t="str">
            <v/>
          </cell>
          <cell r="V136">
            <v>100.29937691306178</v>
          </cell>
          <cell r="W136">
            <v>4</v>
          </cell>
          <cell r="X136" t="str">
            <v/>
          </cell>
          <cell r="Y136" t="str">
            <v/>
          </cell>
          <cell r="Z136">
            <v>-24.427073245437665</v>
          </cell>
          <cell r="AA136">
            <v>4</v>
          </cell>
          <cell r="AB136" t="str">
            <v/>
          </cell>
          <cell r="AC136" t="str">
            <v/>
          </cell>
          <cell r="AD136">
            <v>254.76864294530637</v>
          </cell>
          <cell r="AE136">
            <v>4</v>
          </cell>
          <cell r="AF136" t="str">
            <v/>
          </cell>
          <cell r="AG136" t="str">
            <v/>
          </cell>
          <cell r="AH136">
            <v>-10.856466407979019</v>
          </cell>
          <cell r="AI136">
            <v>4</v>
          </cell>
          <cell r="AJ136" t="str">
            <v/>
          </cell>
          <cell r="AK136" t="str">
            <v/>
          </cell>
          <cell r="AL136">
            <v>35.346793509971903</v>
          </cell>
          <cell r="AM136">
            <v>4</v>
          </cell>
          <cell r="AN136" t="str">
            <v/>
          </cell>
          <cell r="AO136" t="str">
            <v/>
          </cell>
          <cell r="AP136">
            <v>-3.1101890327660318</v>
          </cell>
        </row>
        <row r="137">
          <cell r="B137" t="str">
            <v>2.2026</v>
          </cell>
          <cell r="C137">
            <v>7</v>
          </cell>
          <cell r="D137">
            <v>137</v>
          </cell>
          <cell r="E137">
            <v>-37.776501883736216</v>
          </cell>
          <cell r="F137">
            <v>-37.776501883736216</v>
          </cell>
          <cell r="G137">
            <v>8</v>
          </cell>
          <cell r="H137" t="str">
            <v/>
          </cell>
          <cell r="I137" t="str">
            <v/>
          </cell>
          <cell r="J137">
            <v>97.750257460655845</v>
          </cell>
          <cell r="K137">
            <v>3</v>
          </cell>
          <cell r="L137" t="str">
            <v/>
          </cell>
          <cell r="M137" t="str">
            <v/>
          </cell>
          <cell r="N137">
            <v>784.82928753023873</v>
          </cell>
          <cell r="O137">
            <v>3</v>
          </cell>
          <cell r="P137" t="str">
            <v/>
          </cell>
          <cell r="Q137" t="str">
            <v/>
          </cell>
          <cell r="R137">
            <v>-8.5243949217925667</v>
          </cell>
          <cell r="S137">
            <v>6</v>
          </cell>
          <cell r="T137" t="str">
            <v/>
          </cell>
          <cell r="U137" t="str">
            <v/>
          </cell>
          <cell r="V137">
            <v>100.53125453611212</v>
          </cell>
          <cell r="W137">
            <v>4</v>
          </cell>
          <cell r="X137" t="str">
            <v/>
          </cell>
          <cell r="Y137" t="str">
            <v/>
          </cell>
          <cell r="Z137">
            <v>-24.455399818309068</v>
          </cell>
          <cell r="AA137">
            <v>4</v>
          </cell>
          <cell r="AB137" t="str">
            <v/>
          </cell>
          <cell r="AC137" t="str">
            <v/>
          </cell>
          <cell r="AD137">
            <v>255.22664248969497</v>
          </cell>
          <cell r="AE137">
            <v>4</v>
          </cell>
          <cell r="AF137" t="str">
            <v/>
          </cell>
          <cell r="AG137" t="str">
            <v/>
          </cell>
          <cell r="AH137">
            <v>-10.781430194998013</v>
          </cell>
          <cell r="AI137">
            <v>4</v>
          </cell>
          <cell r="AJ137" t="str">
            <v/>
          </cell>
          <cell r="AK137" t="str">
            <v/>
          </cell>
          <cell r="AL137">
            <v>35.2502092278907</v>
          </cell>
          <cell r="AM137">
            <v>4</v>
          </cell>
          <cell r="AN137" t="str">
            <v/>
          </cell>
          <cell r="AO137" t="str">
            <v/>
          </cell>
          <cell r="AP137">
            <v>-2.8873555695863491</v>
          </cell>
        </row>
        <row r="138">
          <cell r="B138" t="str">
            <v>3.2026</v>
          </cell>
          <cell r="C138">
            <v>7</v>
          </cell>
          <cell r="D138" t="str">
            <v/>
          </cell>
          <cell r="E138" t="str">
            <v/>
          </cell>
          <cell r="F138">
            <v>-37.929521472848634</v>
          </cell>
          <cell r="G138">
            <v>9</v>
          </cell>
          <cell r="H138">
            <v>138</v>
          </cell>
          <cell r="I138">
            <v>98.498797230859211</v>
          </cell>
          <cell r="J138">
            <v>98.498797230859211</v>
          </cell>
          <cell r="K138">
            <v>3</v>
          </cell>
          <cell r="L138" t="str">
            <v/>
          </cell>
          <cell r="M138" t="str">
            <v/>
          </cell>
          <cell r="N138">
            <v>783.80554300179267</v>
          </cell>
          <cell r="O138">
            <v>3</v>
          </cell>
          <cell r="P138" t="str">
            <v/>
          </cell>
          <cell r="Q138" t="str">
            <v/>
          </cell>
          <cell r="R138">
            <v>-8.3217563687935829</v>
          </cell>
          <cell r="S138">
            <v>6</v>
          </cell>
          <cell r="T138" t="str">
            <v/>
          </cell>
          <cell r="U138" t="str">
            <v/>
          </cell>
          <cell r="V138">
            <v>100.76313215916245</v>
          </cell>
          <cell r="W138">
            <v>4</v>
          </cell>
          <cell r="X138" t="str">
            <v/>
          </cell>
          <cell r="Y138" t="str">
            <v/>
          </cell>
          <cell r="Z138">
            <v>-24.483726391180472</v>
          </cell>
          <cell r="AA138">
            <v>4</v>
          </cell>
          <cell r="AB138" t="str">
            <v/>
          </cell>
          <cell r="AC138" t="str">
            <v/>
          </cell>
          <cell r="AD138">
            <v>255.68464203408357</v>
          </cell>
          <cell r="AE138">
            <v>4</v>
          </cell>
          <cell r="AF138" t="str">
            <v/>
          </cell>
          <cell r="AG138" t="str">
            <v/>
          </cell>
          <cell r="AH138">
            <v>-10.706393982017007</v>
          </cell>
          <cell r="AI138">
            <v>4</v>
          </cell>
          <cell r="AJ138" t="str">
            <v/>
          </cell>
          <cell r="AK138" t="str">
            <v/>
          </cell>
          <cell r="AL138">
            <v>35.153624945809497</v>
          </cell>
          <cell r="AM138">
            <v>4</v>
          </cell>
          <cell r="AN138" t="str">
            <v/>
          </cell>
          <cell r="AO138" t="str">
            <v/>
          </cell>
          <cell r="AP138">
            <v>-2.6645221064066664</v>
          </cell>
        </row>
        <row r="139">
          <cell r="B139" t="str">
            <v>4.2026</v>
          </cell>
          <cell r="C139">
            <v>7</v>
          </cell>
          <cell r="D139" t="str">
            <v/>
          </cell>
          <cell r="E139" t="str">
            <v/>
          </cell>
          <cell r="F139">
            <v>-38.082541061961052</v>
          </cell>
          <cell r="G139">
            <v>9</v>
          </cell>
          <cell r="H139" t="str">
            <v/>
          </cell>
          <cell r="I139" t="str">
            <v/>
          </cell>
          <cell r="J139">
            <v>98.720618569063447</v>
          </cell>
          <cell r="K139">
            <v>3</v>
          </cell>
          <cell r="L139" t="str">
            <v/>
          </cell>
          <cell r="M139" t="str">
            <v/>
          </cell>
          <cell r="N139">
            <v>782.78179847334661</v>
          </cell>
          <cell r="O139">
            <v>4</v>
          </cell>
          <cell r="P139">
            <v>139</v>
          </cell>
          <cell r="Q139">
            <v>-8.1191178157945529</v>
          </cell>
          <cell r="R139">
            <v>-8.1191178157945529</v>
          </cell>
          <cell r="S139">
            <v>6</v>
          </cell>
          <cell r="T139" t="str">
            <v/>
          </cell>
          <cell r="U139" t="str">
            <v/>
          </cell>
          <cell r="V139">
            <v>100.99500978221279</v>
          </cell>
          <cell r="W139">
            <v>4</v>
          </cell>
          <cell r="X139" t="str">
            <v/>
          </cell>
          <cell r="Y139" t="str">
            <v/>
          </cell>
          <cell r="Z139">
            <v>-24.512052964051875</v>
          </cell>
          <cell r="AA139">
            <v>4</v>
          </cell>
          <cell r="AB139" t="str">
            <v/>
          </cell>
          <cell r="AC139" t="str">
            <v/>
          </cell>
          <cell r="AD139">
            <v>256.14264157847219</v>
          </cell>
          <cell r="AE139">
            <v>4</v>
          </cell>
          <cell r="AF139" t="str">
            <v/>
          </cell>
          <cell r="AG139" t="str">
            <v/>
          </cell>
          <cell r="AH139">
            <v>-10.631357769036001</v>
          </cell>
          <cell r="AI139">
            <v>4</v>
          </cell>
          <cell r="AJ139" t="str">
            <v/>
          </cell>
          <cell r="AK139" t="str">
            <v/>
          </cell>
          <cell r="AL139">
            <v>35.057040663728294</v>
          </cell>
          <cell r="AM139">
            <v>4</v>
          </cell>
          <cell r="AN139" t="str">
            <v/>
          </cell>
          <cell r="AO139" t="str">
            <v/>
          </cell>
          <cell r="AP139">
            <v>-2.4416886432269838</v>
          </cell>
        </row>
        <row r="140">
          <cell r="B140" t="str">
            <v>5.2026</v>
          </cell>
          <cell r="C140">
            <v>7</v>
          </cell>
          <cell r="D140" t="str">
            <v/>
          </cell>
          <cell r="E140" t="str">
            <v/>
          </cell>
          <cell r="F140">
            <v>-38.23556065107347</v>
          </cell>
          <cell r="G140">
            <v>9</v>
          </cell>
          <cell r="H140" t="str">
            <v/>
          </cell>
          <cell r="I140" t="str">
            <v/>
          </cell>
          <cell r="J140">
            <v>98.942439907267683</v>
          </cell>
          <cell r="K140">
            <v>3</v>
          </cell>
          <cell r="L140" t="str">
            <v/>
          </cell>
          <cell r="M140" t="str">
            <v/>
          </cell>
          <cell r="N140">
            <v>781.75805394490055</v>
          </cell>
          <cell r="O140">
            <v>4</v>
          </cell>
          <cell r="P140" t="str">
            <v/>
          </cell>
          <cell r="Q140" t="str">
            <v/>
          </cell>
          <cell r="R140">
            <v>-7.8677993526639147</v>
          </cell>
          <cell r="S140">
            <v>6</v>
          </cell>
          <cell r="T140" t="str">
            <v/>
          </cell>
          <cell r="U140" t="str">
            <v/>
          </cell>
          <cell r="V140">
            <v>101.22688740526313</v>
          </cell>
          <cell r="W140">
            <v>4</v>
          </cell>
          <cell r="X140" t="str">
            <v/>
          </cell>
          <cell r="Y140" t="str">
            <v/>
          </cell>
          <cell r="Z140">
            <v>-24.540379536923279</v>
          </cell>
          <cell r="AA140">
            <v>4</v>
          </cell>
          <cell r="AB140" t="str">
            <v/>
          </cell>
          <cell r="AC140" t="str">
            <v/>
          </cell>
          <cell r="AD140">
            <v>256.60064112286079</v>
          </cell>
          <cell r="AE140">
            <v>4</v>
          </cell>
          <cell r="AF140" t="str">
            <v/>
          </cell>
          <cell r="AG140" t="str">
            <v/>
          </cell>
          <cell r="AH140">
            <v>-10.556321556054995</v>
          </cell>
          <cell r="AI140">
            <v>5</v>
          </cell>
          <cell r="AJ140">
            <v>140</v>
          </cell>
          <cell r="AK140">
            <v>34.960456381647063</v>
          </cell>
          <cell r="AL140">
            <v>34.960456381647063</v>
          </cell>
          <cell r="AM140">
            <v>4</v>
          </cell>
          <cell r="AN140" t="str">
            <v/>
          </cell>
          <cell r="AO140" t="str">
            <v/>
          </cell>
          <cell r="AP140">
            <v>-2.2188551800473011</v>
          </cell>
        </row>
        <row r="141">
          <cell r="B141" t="str">
            <v>6.2026</v>
          </cell>
          <cell r="C141">
            <v>7</v>
          </cell>
          <cell r="D141" t="str">
            <v/>
          </cell>
          <cell r="E141" t="str">
            <v/>
          </cell>
          <cell r="F141">
            <v>-38.388580240185888</v>
          </cell>
          <cell r="G141">
            <v>9</v>
          </cell>
          <cell r="H141" t="str">
            <v/>
          </cell>
          <cell r="I141" t="str">
            <v/>
          </cell>
          <cell r="J141">
            <v>99.16426124547192</v>
          </cell>
          <cell r="K141">
            <v>3</v>
          </cell>
          <cell r="L141" t="str">
            <v/>
          </cell>
          <cell r="M141" t="str">
            <v/>
          </cell>
          <cell r="N141">
            <v>780.73430941645449</v>
          </cell>
          <cell r="O141">
            <v>4</v>
          </cell>
          <cell r="P141" t="str">
            <v/>
          </cell>
          <cell r="Q141" t="str">
            <v/>
          </cell>
          <cell r="R141">
            <v>-7.6164808895332765</v>
          </cell>
          <cell r="S141">
            <v>6</v>
          </cell>
          <cell r="T141" t="str">
            <v/>
          </cell>
          <cell r="U141" t="str">
            <v/>
          </cell>
          <cell r="V141">
            <v>101.45876502831346</v>
          </cell>
          <cell r="W141">
            <v>4</v>
          </cell>
          <cell r="X141" t="str">
            <v/>
          </cell>
          <cell r="Y141" t="str">
            <v/>
          </cell>
          <cell r="Z141">
            <v>-24.568706109794682</v>
          </cell>
          <cell r="AA141">
            <v>4</v>
          </cell>
          <cell r="AB141" t="str">
            <v/>
          </cell>
          <cell r="AC141" t="str">
            <v/>
          </cell>
          <cell r="AD141">
            <v>257.05864066724939</v>
          </cell>
          <cell r="AE141">
            <v>4</v>
          </cell>
          <cell r="AF141" t="str">
            <v/>
          </cell>
          <cell r="AG141" t="str">
            <v/>
          </cell>
          <cell r="AH141">
            <v>-10.481285343073989</v>
          </cell>
          <cell r="AI141">
            <v>5</v>
          </cell>
          <cell r="AJ141" t="str">
            <v/>
          </cell>
          <cell r="AK141" t="str">
            <v/>
          </cell>
          <cell r="AL141">
            <v>35.172192802649654</v>
          </cell>
          <cell r="AM141">
            <v>4</v>
          </cell>
          <cell r="AN141" t="str">
            <v/>
          </cell>
          <cell r="AO141" t="str">
            <v/>
          </cell>
          <cell r="AP141">
            <v>-1.9960217168676182</v>
          </cell>
        </row>
        <row r="142">
          <cell r="B142" t="str">
            <v>7.2026</v>
          </cell>
          <cell r="C142">
            <v>7</v>
          </cell>
          <cell r="D142" t="str">
            <v/>
          </cell>
          <cell r="E142" t="str">
            <v/>
          </cell>
          <cell r="F142">
            <v>-38.541599829298306</v>
          </cell>
          <cell r="G142">
            <v>9</v>
          </cell>
          <cell r="H142" t="str">
            <v/>
          </cell>
          <cell r="I142" t="str">
            <v/>
          </cell>
          <cell r="J142">
            <v>99.386082583676156</v>
          </cell>
          <cell r="K142">
            <v>3</v>
          </cell>
          <cell r="L142" t="str">
            <v/>
          </cell>
          <cell r="M142" t="str">
            <v/>
          </cell>
          <cell r="N142">
            <v>779.71056488800843</v>
          </cell>
          <cell r="O142">
            <v>4</v>
          </cell>
          <cell r="P142" t="str">
            <v/>
          </cell>
          <cell r="Q142" t="str">
            <v/>
          </cell>
          <cell r="R142">
            <v>-7.3651624264026383</v>
          </cell>
          <cell r="S142">
            <v>6</v>
          </cell>
          <cell r="T142" t="str">
            <v/>
          </cell>
          <cell r="U142" t="str">
            <v/>
          </cell>
          <cell r="V142">
            <v>101.6906426513638</v>
          </cell>
          <cell r="W142">
            <v>4</v>
          </cell>
          <cell r="X142" t="str">
            <v/>
          </cell>
          <cell r="Y142" t="str">
            <v/>
          </cell>
          <cell r="Z142">
            <v>-24.597032682666086</v>
          </cell>
          <cell r="AA142">
            <v>4</v>
          </cell>
          <cell r="AB142" t="str">
            <v/>
          </cell>
          <cell r="AC142" t="str">
            <v/>
          </cell>
          <cell r="AD142">
            <v>257.51664021163799</v>
          </cell>
          <cell r="AE142">
            <v>4</v>
          </cell>
          <cell r="AF142" t="str">
            <v/>
          </cell>
          <cell r="AG142" t="str">
            <v/>
          </cell>
          <cell r="AH142">
            <v>-10.406249130092982</v>
          </cell>
          <cell r="AI142">
            <v>5</v>
          </cell>
          <cell r="AJ142" t="str">
            <v/>
          </cell>
          <cell r="AK142" t="str">
            <v/>
          </cell>
          <cell r="AL142">
            <v>35.383929223652245</v>
          </cell>
          <cell r="AM142">
            <v>4</v>
          </cell>
          <cell r="AN142" t="str">
            <v/>
          </cell>
          <cell r="AO142" t="str">
            <v/>
          </cell>
          <cell r="AP142">
            <v>-1.7731882536879353</v>
          </cell>
        </row>
        <row r="143">
          <cell r="B143" t="str">
            <v>8.2026</v>
          </cell>
          <cell r="C143">
            <v>7</v>
          </cell>
          <cell r="D143" t="str">
            <v/>
          </cell>
          <cell r="E143" t="str">
            <v/>
          </cell>
          <cell r="F143">
            <v>-38.694619418410724</v>
          </cell>
          <cell r="G143">
            <v>9</v>
          </cell>
          <cell r="H143" t="str">
            <v/>
          </cell>
          <cell r="I143" t="str">
            <v/>
          </cell>
          <cell r="J143">
            <v>99.607903921880393</v>
          </cell>
          <cell r="K143">
            <v>3</v>
          </cell>
          <cell r="L143" t="str">
            <v/>
          </cell>
          <cell r="M143" t="str">
            <v/>
          </cell>
          <cell r="N143">
            <v>778.68682035956238</v>
          </cell>
          <cell r="O143">
            <v>4</v>
          </cell>
          <cell r="P143" t="str">
            <v/>
          </cell>
          <cell r="Q143" t="str">
            <v/>
          </cell>
          <cell r="R143">
            <v>-7.1138439632720001</v>
          </cell>
          <cell r="S143">
            <v>6</v>
          </cell>
          <cell r="T143" t="str">
            <v/>
          </cell>
          <cell r="U143" t="str">
            <v/>
          </cell>
          <cell r="V143">
            <v>101.92252027441414</v>
          </cell>
          <cell r="W143">
            <v>4</v>
          </cell>
          <cell r="X143" t="str">
            <v/>
          </cell>
          <cell r="Y143" t="str">
            <v/>
          </cell>
          <cell r="Z143">
            <v>-24.625359255537489</v>
          </cell>
          <cell r="AA143">
            <v>4</v>
          </cell>
          <cell r="AB143" t="str">
            <v/>
          </cell>
          <cell r="AC143" t="str">
            <v/>
          </cell>
          <cell r="AD143">
            <v>257.97463975602659</v>
          </cell>
          <cell r="AE143">
            <v>4</v>
          </cell>
          <cell r="AF143" t="str">
            <v/>
          </cell>
          <cell r="AG143" t="str">
            <v/>
          </cell>
          <cell r="AH143">
            <v>-10.331212917111976</v>
          </cell>
          <cell r="AI143">
            <v>5</v>
          </cell>
          <cell r="AJ143" t="str">
            <v/>
          </cell>
          <cell r="AK143" t="str">
            <v/>
          </cell>
          <cell r="AL143">
            <v>35.595665644654837</v>
          </cell>
          <cell r="AM143">
            <v>4</v>
          </cell>
          <cell r="AN143" t="str">
            <v/>
          </cell>
          <cell r="AO143" t="str">
            <v/>
          </cell>
          <cell r="AP143">
            <v>-1.5503547905082524</v>
          </cell>
        </row>
        <row r="144">
          <cell r="B144" t="str">
            <v>9.2026</v>
          </cell>
          <cell r="C144">
            <v>7</v>
          </cell>
          <cell r="D144" t="str">
            <v/>
          </cell>
          <cell r="E144" t="str">
            <v/>
          </cell>
          <cell r="F144">
            <v>-38.847639007523142</v>
          </cell>
          <cell r="G144">
            <v>9</v>
          </cell>
          <cell r="H144" t="str">
            <v/>
          </cell>
          <cell r="I144" t="str">
            <v/>
          </cell>
          <cell r="J144">
            <v>99.829725260084629</v>
          </cell>
          <cell r="K144">
            <v>3</v>
          </cell>
          <cell r="L144" t="str">
            <v/>
          </cell>
          <cell r="M144" t="str">
            <v/>
          </cell>
          <cell r="N144">
            <v>777.66307583111632</v>
          </cell>
          <cell r="O144">
            <v>4</v>
          </cell>
          <cell r="P144" t="str">
            <v/>
          </cell>
          <cell r="Q144" t="str">
            <v/>
          </cell>
          <cell r="R144">
            <v>-6.8625255001413619</v>
          </cell>
          <cell r="S144">
            <v>6</v>
          </cell>
          <cell r="T144" t="str">
            <v/>
          </cell>
          <cell r="U144" t="str">
            <v/>
          </cell>
          <cell r="V144">
            <v>102.15439789746448</v>
          </cell>
          <cell r="W144">
            <v>4</v>
          </cell>
          <cell r="X144" t="str">
            <v/>
          </cell>
          <cell r="Y144" t="str">
            <v/>
          </cell>
          <cell r="Z144">
            <v>-24.653685828408893</v>
          </cell>
          <cell r="AA144">
            <v>4</v>
          </cell>
          <cell r="AB144" t="str">
            <v/>
          </cell>
          <cell r="AC144" t="str">
            <v/>
          </cell>
          <cell r="AD144">
            <v>258.43263930041519</v>
          </cell>
          <cell r="AE144">
            <v>4</v>
          </cell>
          <cell r="AF144" t="str">
            <v/>
          </cell>
          <cell r="AG144" t="str">
            <v/>
          </cell>
          <cell r="AH144">
            <v>-10.25617670413097</v>
          </cell>
          <cell r="AI144">
            <v>5</v>
          </cell>
          <cell r="AJ144" t="str">
            <v/>
          </cell>
          <cell r="AK144" t="str">
            <v/>
          </cell>
          <cell r="AL144">
            <v>35.807402065657428</v>
          </cell>
          <cell r="AM144">
            <v>4</v>
          </cell>
          <cell r="AN144" t="str">
            <v/>
          </cell>
          <cell r="AO144" t="str">
            <v/>
          </cell>
          <cell r="AP144">
            <v>-1.3275213273285695</v>
          </cell>
        </row>
        <row r="145">
          <cell r="B145" t="str">
            <v>10.2026</v>
          </cell>
          <cell r="C145">
            <v>7</v>
          </cell>
          <cell r="D145" t="str">
            <v/>
          </cell>
          <cell r="E145" t="str">
            <v/>
          </cell>
          <cell r="F145">
            <v>-39.00065859663556</v>
          </cell>
          <cell r="G145">
            <v>9</v>
          </cell>
          <cell r="H145" t="str">
            <v/>
          </cell>
          <cell r="I145" t="str">
            <v/>
          </cell>
          <cell r="J145">
            <v>100.05154659828887</v>
          </cell>
          <cell r="K145">
            <v>3</v>
          </cell>
          <cell r="L145" t="str">
            <v/>
          </cell>
          <cell r="M145" t="str">
            <v/>
          </cell>
          <cell r="N145">
            <v>776.63933130267026</v>
          </cell>
          <cell r="O145">
            <v>4</v>
          </cell>
          <cell r="P145" t="str">
            <v/>
          </cell>
          <cell r="Q145" t="str">
            <v/>
          </cell>
          <cell r="R145">
            <v>-6.6112070370107237</v>
          </cell>
          <cell r="S145">
            <v>6</v>
          </cell>
          <cell r="T145" t="str">
            <v/>
          </cell>
          <cell r="U145" t="str">
            <v/>
          </cell>
          <cell r="V145">
            <v>102.38627552051481</v>
          </cell>
          <cell r="W145">
            <v>4</v>
          </cell>
          <cell r="X145" t="str">
            <v/>
          </cell>
          <cell r="Y145" t="str">
            <v/>
          </cell>
          <cell r="Z145">
            <v>-24.682012401280296</v>
          </cell>
          <cell r="AA145">
            <v>4</v>
          </cell>
          <cell r="AB145" t="str">
            <v/>
          </cell>
          <cell r="AC145" t="str">
            <v/>
          </cell>
          <cell r="AD145">
            <v>258.89063884480379</v>
          </cell>
          <cell r="AE145">
            <v>4</v>
          </cell>
          <cell r="AF145" t="str">
            <v/>
          </cell>
          <cell r="AG145" t="str">
            <v/>
          </cell>
          <cell r="AH145">
            <v>-10.181140491149964</v>
          </cell>
          <cell r="AI145">
            <v>5</v>
          </cell>
          <cell r="AJ145" t="str">
            <v/>
          </cell>
          <cell r="AK145" t="str">
            <v/>
          </cell>
          <cell r="AL145">
            <v>36.019138486660019</v>
          </cell>
          <cell r="AM145">
            <v>4</v>
          </cell>
          <cell r="AN145" t="str">
            <v/>
          </cell>
          <cell r="AO145" t="str">
            <v/>
          </cell>
          <cell r="AP145">
            <v>-1.1046878641488866</v>
          </cell>
        </row>
        <row r="146">
          <cell r="B146" t="str">
            <v>11.2026</v>
          </cell>
          <cell r="C146">
            <v>7</v>
          </cell>
          <cell r="D146" t="str">
            <v/>
          </cell>
          <cell r="E146" t="str">
            <v/>
          </cell>
          <cell r="F146">
            <v>-39.153678185747978</v>
          </cell>
          <cell r="G146">
            <v>9</v>
          </cell>
          <cell r="H146" t="str">
            <v/>
          </cell>
          <cell r="I146" t="str">
            <v/>
          </cell>
          <cell r="J146">
            <v>100.2733679364931</v>
          </cell>
          <cell r="K146">
            <v>3</v>
          </cell>
          <cell r="L146" t="str">
            <v/>
          </cell>
          <cell r="M146" t="str">
            <v/>
          </cell>
          <cell r="N146">
            <v>775.6155867742242</v>
          </cell>
          <cell r="O146">
            <v>4</v>
          </cell>
          <cell r="P146" t="str">
            <v/>
          </cell>
          <cell r="Q146" t="str">
            <v/>
          </cell>
          <cell r="R146">
            <v>-6.3598885738800854</v>
          </cell>
          <cell r="S146">
            <v>6</v>
          </cell>
          <cell r="T146" t="str">
            <v/>
          </cell>
          <cell r="U146" t="str">
            <v/>
          </cell>
          <cell r="V146">
            <v>102.61815314356515</v>
          </cell>
          <cell r="W146">
            <v>4</v>
          </cell>
          <cell r="X146" t="str">
            <v/>
          </cell>
          <cell r="Y146" t="str">
            <v/>
          </cell>
          <cell r="Z146">
            <v>-24.7103389741517</v>
          </cell>
          <cell r="AA146">
            <v>4</v>
          </cell>
          <cell r="AB146" t="str">
            <v/>
          </cell>
          <cell r="AC146" t="str">
            <v/>
          </cell>
          <cell r="AD146">
            <v>259.34863838919239</v>
          </cell>
          <cell r="AE146">
            <v>4</v>
          </cell>
          <cell r="AF146" t="str">
            <v/>
          </cell>
          <cell r="AG146" t="str">
            <v/>
          </cell>
          <cell r="AH146">
            <v>-10.106104278168958</v>
          </cell>
          <cell r="AI146">
            <v>5</v>
          </cell>
          <cell r="AJ146" t="str">
            <v/>
          </cell>
          <cell r="AK146" t="str">
            <v/>
          </cell>
          <cell r="AL146">
            <v>36.23087490766261</v>
          </cell>
          <cell r="AM146">
            <v>4</v>
          </cell>
          <cell r="AN146" t="str">
            <v/>
          </cell>
          <cell r="AO146" t="str">
            <v/>
          </cell>
          <cell r="AP146">
            <v>-0.88185440096920376</v>
          </cell>
        </row>
        <row r="147">
          <cell r="B147" t="str">
            <v>12.2026</v>
          </cell>
          <cell r="C147">
            <v>7</v>
          </cell>
          <cell r="D147" t="str">
            <v/>
          </cell>
          <cell r="E147" t="str">
            <v/>
          </cell>
          <cell r="F147">
            <v>-39.306697774860396</v>
          </cell>
          <cell r="G147">
            <v>9</v>
          </cell>
          <cell r="H147" t="str">
            <v/>
          </cell>
          <cell r="I147" t="str">
            <v/>
          </cell>
          <cell r="J147">
            <v>100.49518927469734</v>
          </cell>
          <cell r="K147">
            <v>3</v>
          </cell>
          <cell r="L147" t="str">
            <v/>
          </cell>
          <cell r="M147" t="str">
            <v/>
          </cell>
          <cell r="N147">
            <v>774.59184224577814</v>
          </cell>
          <cell r="O147">
            <v>4</v>
          </cell>
          <cell r="P147" t="str">
            <v/>
          </cell>
          <cell r="Q147" t="str">
            <v/>
          </cell>
          <cell r="R147">
            <v>-6.1085701107494472</v>
          </cell>
          <cell r="S147">
            <v>6</v>
          </cell>
          <cell r="T147" t="str">
            <v/>
          </cell>
          <cell r="U147" t="str">
            <v/>
          </cell>
          <cell r="V147">
            <v>102.85003076661549</v>
          </cell>
          <cell r="W147">
            <v>4</v>
          </cell>
          <cell r="X147" t="str">
            <v/>
          </cell>
          <cell r="Y147" t="str">
            <v/>
          </cell>
          <cell r="Z147">
            <v>-24.738665547023103</v>
          </cell>
          <cell r="AA147">
            <v>4</v>
          </cell>
          <cell r="AB147" t="str">
            <v/>
          </cell>
          <cell r="AC147" t="str">
            <v/>
          </cell>
          <cell r="AD147">
            <v>259.80663793358099</v>
          </cell>
          <cell r="AE147">
            <v>4</v>
          </cell>
          <cell r="AF147" t="str">
            <v/>
          </cell>
          <cell r="AG147" t="str">
            <v/>
          </cell>
          <cell r="AH147">
            <v>-10.031068065187952</v>
          </cell>
          <cell r="AI147">
            <v>5</v>
          </cell>
          <cell r="AJ147" t="str">
            <v/>
          </cell>
          <cell r="AK147" t="str">
            <v/>
          </cell>
          <cell r="AL147">
            <v>36.442611328665201</v>
          </cell>
          <cell r="AM147">
            <v>4</v>
          </cell>
          <cell r="AN147" t="str">
            <v/>
          </cell>
          <cell r="AO147" t="str">
            <v/>
          </cell>
          <cell r="AP147">
            <v>-0.65902093778952087</v>
          </cell>
        </row>
        <row r="148">
          <cell r="B148" t="str">
            <v>1.2027</v>
          </cell>
          <cell r="C148">
            <v>7</v>
          </cell>
          <cell r="D148" t="str">
            <v/>
          </cell>
          <cell r="E148" t="str">
            <v/>
          </cell>
          <cell r="F148">
            <v>-39.459717363972814</v>
          </cell>
          <cell r="G148">
            <v>9</v>
          </cell>
          <cell r="H148" t="str">
            <v/>
          </cell>
          <cell r="I148" t="str">
            <v/>
          </cell>
          <cell r="J148">
            <v>100.71701061290157</v>
          </cell>
          <cell r="K148">
            <v>3</v>
          </cell>
          <cell r="L148" t="str">
            <v/>
          </cell>
          <cell r="M148" t="str">
            <v/>
          </cell>
          <cell r="N148">
            <v>773.56809771733208</v>
          </cell>
          <cell r="O148">
            <v>4</v>
          </cell>
          <cell r="P148" t="str">
            <v/>
          </cell>
          <cell r="Q148" t="str">
            <v/>
          </cell>
          <cell r="R148">
            <v>-5.857251647618809</v>
          </cell>
          <cell r="S148">
            <v>6</v>
          </cell>
          <cell r="T148" t="str">
            <v/>
          </cell>
          <cell r="U148" t="str">
            <v/>
          </cell>
          <cell r="V148">
            <v>103.08190838966583</v>
          </cell>
          <cell r="W148">
            <v>4</v>
          </cell>
          <cell r="X148" t="str">
            <v/>
          </cell>
          <cell r="Y148" t="str">
            <v/>
          </cell>
          <cell r="Z148">
            <v>-24.766992119894507</v>
          </cell>
          <cell r="AA148">
            <v>4</v>
          </cell>
          <cell r="AB148" t="str">
            <v/>
          </cell>
          <cell r="AC148" t="str">
            <v/>
          </cell>
          <cell r="AD148">
            <v>260.26463747796959</v>
          </cell>
          <cell r="AE148">
            <v>4</v>
          </cell>
          <cell r="AF148" t="str">
            <v/>
          </cell>
          <cell r="AG148" t="str">
            <v/>
          </cell>
          <cell r="AH148">
            <v>-9.9560318522069462</v>
          </cell>
          <cell r="AI148">
            <v>5</v>
          </cell>
          <cell r="AJ148" t="str">
            <v/>
          </cell>
          <cell r="AK148" t="str">
            <v/>
          </cell>
          <cell r="AL148">
            <v>36.654347749667792</v>
          </cell>
          <cell r="AM148">
            <v>4</v>
          </cell>
          <cell r="AN148" t="str">
            <v/>
          </cell>
          <cell r="AO148" t="str">
            <v/>
          </cell>
          <cell r="AP148">
            <v>-0.43618747460983798</v>
          </cell>
        </row>
        <row r="149">
          <cell r="B149" t="str">
            <v>2.2027</v>
          </cell>
          <cell r="C149">
            <v>7</v>
          </cell>
          <cell r="D149" t="str">
            <v/>
          </cell>
          <cell r="E149" t="str">
            <v/>
          </cell>
          <cell r="F149">
            <v>-39.612736953085232</v>
          </cell>
          <cell r="G149">
            <v>9</v>
          </cell>
          <cell r="H149" t="str">
            <v/>
          </cell>
          <cell r="I149" t="str">
            <v/>
          </cell>
          <cell r="J149">
            <v>100.93883195110581</v>
          </cell>
          <cell r="K149">
            <v>3</v>
          </cell>
          <cell r="L149" t="str">
            <v/>
          </cell>
          <cell r="M149" t="str">
            <v/>
          </cell>
          <cell r="N149">
            <v>772.54435318888602</v>
          </cell>
          <cell r="O149">
            <v>4</v>
          </cell>
          <cell r="P149" t="str">
            <v/>
          </cell>
          <cell r="Q149" t="str">
            <v/>
          </cell>
          <cell r="R149">
            <v>-5.6059331844881708</v>
          </cell>
          <cell r="S149">
            <v>6</v>
          </cell>
          <cell r="T149" t="str">
            <v/>
          </cell>
          <cell r="U149" t="str">
            <v/>
          </cell>
          <cell r="V149">
            <v>103.31378601271616</v>
          </cell>
          <cell r="W149">
            <v>4</v>
          </cell>
          <cell r="X149" t="str">
            <v/>
          </cell>
          <cell r="Y149" t="str">
            <v/>
          </cell>
          <cell r="Z149">
            <v>-24.79531869276591</v>
          </cell>
          <cell r="AA149">
            <v>4</v>
          </cell>
          <cell r="AB149" t="str">
            <v/>
          </cell>
          <cell r="AC149" t="str">
            <v/>
          </cell>
          <cell r="AD149">
            <v>260.72263702235819</v>
          </cell>
          <cell r="AE149">
            <v>4</v>
          </cell>
          <cell r="AF149" t="str">
            <v/>
          </cell>
          <cell r="AG149" t="str">
            <v/>
          </cell>
          <cell r="AH149">
            <v>-9.8809956392259402</v>
          </cell>
          <cell r="AI149">
            <v>5</v>
          </cell>
          <cell r="AJ149" t="str">
            <v/>
          </cell>
          <cell r="AK149" t="str">
            <v/>
          </cell>
          <cell r="AL149">
            <v>36.866084170670383</v>
          </cell>
          <cell r="AM149">
            <v>4</v>
          </cell>
          <cell r="AN149" t="str">
            <v/>
          </cell>
          <cell r="AO149" t="str">
            <v/>
          </cell>
          <cell r="AP149">
            <v>-0.21335401143015512</v>
          </cell>
        </row>
        <row r="150">
          <cell r="B150" t="str">
            <v>3.2027</v>
          </cell>
          <cell r="C150">
            <v>7</v>
          </cell>
          <cell r="D150" t="str">
            <v/>
          </cell>
          <cell r="E150" t="str">
            <v/>
          </cell>
          <cell r="F150">
            <v>-39.76575654219765</v>
          </cell>
          <cell r="G150">
            <v>9</v>
          </cell>
          <cell r="H150" t="str">
            <v/>
          </cell>
          <cell r="I150" t="str">
            <v/>
          </cell>
          <cell r="J150">
            <v>101.16065328931005</v>
          </cell>
          <cell r="K150">
            <v>3</v>
          </cell>
          <cell r="L150" t="str">
            <v/>
          </cell>
          <cell r="M150" t="str">
            <v/>
          </cell>
          <cell r="N150">
            <v>771.52060866043996</v>
          </cell>
          <cell r="O150">
            <v>4</v>
          </cell>
          <cell r="P150" t="str">
            <v/>
          </cell>
          <cell r="Q150" t="str">
            <v/>
          </cell>
          <cell r="R150">
            <v>-5.3546147213575326</v>
          </cell>
          <cell r="S150">
            <v>6</v>
          </cell>
          <cell r="T150" t="str">
            <v/>
          </cell>
          <cell r="U150" t="str">
            <v/>
          </cell>
          <cell r="V150">
            <v>103.5456636357665</v>
          </cell>
          <cell r="W150">
            <v>4</v>
          </cell>
          <cell r="X150" t="str">
            <v/>
          </cell>
          <cell r="Y150" t="str">
            <v/>
          </cell>
          <cell r="Z150">
            <v>-24.823645265637314</v>
          </cell>
          <cell r="AA150">
            <v>4</v>
          </cell>
          <cell r="AB150" t="str">
            <v/>
          </cell>
          <cell r="AC150" t="str">
            <v/>
          </cell>
          <cell r="AD150">
            <v>261.18063656674678</v>
          </cell>
          <cell r="AE150">
            <v>4</v>
          </cell>
          <cell r="AF150" t="str">
            <v/>
          </cell>
          <cell r="AG150" t="str">
            <v/>
          </cell>
          <cell r="AH150">
            <v>-9.8059594262449341</v>
          </cell>
          <cell r="AI150">
            <v>5</v>
          </cell>
          <cell r="AJ150" t="str">
            <v/>
          </cell>
          <cell r="AK150" t="str">
            <v/>
          </cell>
          <cell r="AL150">
            <v>37.077820591672975</v>
          </cell>
          <cell r="AM150">
            <v>4</v>
          </cell>
          <cell r="AN150" t="str">
            <v/>
          </cell>
          <cell r="AO150" t="str">
            <v/>
          </cell>
          <cell r="AP150">
            <v>9.4794517495277453E-3</v>
          </cell>
        </row>
        <row r="151">
          <cell r="B151" t="str">
            <v>4.2027</v>
          </cell>
          <cell r="C151">
            <v>7</v>
          </cell>
          <cell r="D151" t="str">
            <v/>
          </cell>
          <cell r="E151" t="str">
            <v/>
          </cell>
          <cell r="F151">
            <v>-39.918776131310068</v>
          </cell>
          <cell r="G151">
            <v>9</v>
          </cell>
          <cell r="H151" t="str">
            <v/>
          </cell>
          <cell r="I151" t="str">
            <v/>
          </cell>
          <cell r="J151">
            <v>101.38247462751428</v>
          </cell>
          <cell r="K151">
            <v>3</v>
          </cell>
          <cell r="L151" t="str">
            <v/>
          </cell>
          <cell r="M151" t="str">
            <v/>
          </cell>
          <cell r="N151">
            <v>770.4968641319939</v>
          </cell>
          <cell r="O151">
            <v>4</v>
          </cell>
          <cell r="P151" t="str">
            <v/>
          </cell>
          <cell r="Q151" t="str">
            <v/>
          </cell>
          <cell r="R151">
            <v>-5.1032962582268944</v>
          </cell>
          <cell r="S151">
            <v>6</v>
          </cell>
          <cell r="T151" t="str">
            <v/>
          </cell>
          <cell r="U151" t="str">
            <v/>
          </cell>
          <cell r="V151">
            <v>103.77754125881684</v>
          </cell>
          <cell r="W151">
            <v>4</v>
          </cell>
          <cell r="X151" t="str">
            <v/>
          </cell>
          <cell r="Y151" t="str">
            <v/>
          </cell>
          <cell r="Z151">
            <v>-24.851971838508717</v>
          </cell>
          <cell r="AA151">
            <v>4</v>
          </cell>
          <cell r="AB151" t="str">
            <v/>
          </cell>
          <cell r="AC151" t="str">
            <v/>
          </cell>
          <cell r="AD151">
            <v>261.63863611113538</v>
          </cell>
          <cell r="AE151">
            <v>4</v>
          </cell>
          <cell r="AF151" t="str">
            <v/>
          </cell>
          <cell r="AG151" t="str">
            <v/>
          </cell>
          <cell r="AH151">
            <v>-9.7309232132639281</v>
          </cell>
          <cell r="AI151">
            <v>5</v>
          </cell>
          <cell r="AJ151" t="str">
            <v/>
          </cell>
          <cell r="AK151" t="str">
            <v/>
          </cell>
          <cell r="AL151">
            <v>37.289557012675566</v>
          </cell>
          <cell r="AM151">
            <v>4</v>
          </cell>
          <cell r="AN151" t="str">
            <v/>
          </cell>
          <cell r="AO151" t="str">
            <v/>
          </cell>
          <cell r="AP151">
            <v>0.23231291492921061</v>
          </cell>
        </row>
        <row r="152">
          <cell r="B152" t="str">
            <v>5.2027</v>
          </cell>
          <cell r="C152">
            <v>7</v>
          </cell>
          <cell r="D152" t="str">
            <v/>
          </cell>
          <cell r="E152" t="str">
            <v/>
          </cell>
          <cell r="F152">
            <v>-40.071795720422486</v>
          </cell>
          <cell r="G152">
            <v>9</v>
          </cell>
          <cell r="H152" t="str">
            <v/>
          </cell>
          <cell r="I152" t="str">
            <v/>
          </cell>
          <cell r="J152">
            <v>101.60429596571852</v>
          </cell>
          <cell r="K152">
            <v>3</v>
          </cell>
          <cell r="L152" t="str">
            <v/>
          </cell>
          <cell r="M152" t="str">
            <v/>
          </cell>
          <cell r="N152">
            <v>769.47311960354784</v>
          </cell>
          <cell r="O152">
            <v>4</v>
          </cell>
          <cell r="P152" t="str">
            <v/>
          </cell>
          <cell r="Q152" t="str">
            <v/>
          </cell>
          <cell r="R152">
            <v>-4.8519777950962562</v>
          </cell>
          <cell r="S152">
            <v>6</v>
          </cell>
          <cell r="T152" t="str">
            <v/>
          </cell>
          <cell r="U152" t="str">
            <v/>
          </cell>
          <cell r="V152">
            <v>104.00941888186718</v>
          </cell>
          <cell r="W152">
            <v>4</v>
          </cell>
          <cell r="X152" t="str">
            <v/>
          </cell>
          <cell r="Y152" t="str">
            <v/>
          </cell>
          <cell r="Z152">
            <v>-24.880298411380121</v>
          </cell>
          <cell r="AA152">
            <v>4</v>
          </cell>
          <cell r="AB152" t="str">
            <v/>
          </cell>
          <cell r="AC152" t="str">
            <v/>
          </cell>
          <cell r="AD152">
            <v>262.09663565552398</v>
          </cell>
          <cell r="AE152">
            <v>4</v>
          </cell>
          <cell r="AF152" t="str">
            <v/>
          </cell>
          <cell r="AG152" t="str">
            <v/>
          </cell>
          <cell r="AH152">
            <v>-9.655887000282922</v>
          </cell>
          <cell r="AI152">
            <v>5</v>
          </cell>
          <cell r="AJ152" t="str">
            <v/>
          </cell>
          <cell r="AK152" t="str">
            <v/>
          </cell>
          <cell r="AL152">
            <v>37.501293433678157</v>
          </cell>
          <cell r="AM152">
            <v>4</v>
          </cell>
          <cell r="AN152" t="str">
            <v/>
          </cell>
          <cell r="AO152" t="str">
            <v/>
          </cell>
          <cell r="AP152">
            <v>0.45514637810889347</v>
          </cell>
        </row>
        <row r="153">
          <cell r="B153" t="str">
            <v>6.2027</v>
          </cell>
          <cell r="C153">
            <v>7</v>
          </cell>
          <cell r="D153" t="str">
            <v/>
          </cell>
          <cell r="E153" t="str">
            <v/>
          </cell>
          <cell r="F153">
            <v>-40.224815309534904</v>
          </cell>
          <cell r="G153">
            <v>9</v>
          </cell>
          <cell r="H153" t="str">
            <v/>
          </cell>
          <cell r="I153" t="str">
            <v/>
          </cell>
          <cell r="J153">
            <v>101.82611730392276</v>
          </cell>
          <cell r="K153">
            <v>3</v>
          </cell>
          <cell r="L153" t="str">
            <v/>
          </cell>
          <cell r="M153" t="str">
            <v/>
          </cell>
          <cell r="N153">
            <v>768.44937507510178</v>
          </cell>
          <cell r="O153">
            <v>4</v>
          </cell>
          <cell r="P153" t="str">
            <v/>
          </cell>
          <cell r="Q153" t="str">
            <v/>
          </cell>
          <cell r="R153">
            <v>-4.6006593319656179</v>
          </cell>
          <cell r="S153">
            <v>6</v>
          </cell>
          <cell r="T153" t="str">
            <v/>
          </cell>
          <cell r="U153" t="str">
            <v/>
          </cell>
          <cell r="V153">
            <v>104.24129650491751</v>
          </cell>
          <cell r="W153">
            <v>4</v>
          </cell>
          <cell r="X153" t="str">
            <v/>
          </cell>
          <cell r="Y153" t="str">
            <v/>
          </cell>
          <cell r="Z153">
            <v>-24.908624984251524</v>
          </cell>
          <cell r="AA153">
            <v>4</v>
          </cell>
          <cell r="AB153" t="str">
            <v/>
          </cell>
          <cell r="AC153" t="str">
            <v/>
          </cell>
          <cell r="AD153">
            <v>262.55463519991258</v>
          </cell>
          <cell r="AE153">
            <v>4</v>
          </cell>
          <cell r="AF153" t="str">
            <v/>
          </cell>
          <cell r="AG153" t="str">
            <v/>
          </cell>
          <cell r="AH153">
            <v>-9.580850787301916</v>
          </cell>
          <cell r="AI153">
            <v>5</v>
          </cell>
          <cell r="AJ153" t="str">
            <v/>
          </cell>
          <cell r="AK153" t="str">
            <v/>
          </cell>
          <cell r="AL153">
            <v>37.713029854680748</v>
          </cell>
          <cell r="AM153">
            <v>4</v>
          </cell>
          <cell r="AN153" t="str">
            <v/>
          </cell>
          <cell r="AO153" t="str">
            <v/>
          </cell>
          <cell r="AP153">
            <v>0.67797984128857636</v>
          </cell>
        </row>
        <row r="154">
          <cell r="B154" t="str">
            <v>7.2027</v>
          </cell>
          <cell r="C154">
            <v>7</v>
          </cell>
          <cell r="D154" t="str">
            <v/>
          </cell>
          <cell r="E154" t="str">
            <v/>
          </cell>
          <cell r="F154">
            <v>-40.377834898647322</v>
          </cell>
          <cell r="G154">
            <v>9</v>
          </cell>
          <cell r="H154" t="str">
            <v/>
          </cell>
          <cell r="I154" t="str">
            <v/>
          </cell>
          <cell r="J154">
            <v>102.04793864212699</v>
          </cell>
          <cell r="K154">
            <v>3</v>
          </cell>
          <cell r="L154" t="str">
            <v/>
          </cell>
          <cell r="M154" t="str">
            <v/>
          </cell>
          <cell r="N154">
            <v>767.42563054665573</v>
          </cell>
          <cell r="O154">
            <v>4</v>
          </cell>
          <cell r="P154" t="str">
            <v/>
          </cell>
          <cell r="Q154" t="str">
            <v/>
          </cell>
          <cell r="R154">
            <v>-4.3493408688349797</v>
          </cell>
          <cell r="S154">
            <v>6</v>
          </cell>
          <cell r="T154" t="str">
            <v/>
          </cell>
          <cell r="U154" t="str">
            <v/>
          </cell>
          <cell r="V154">
            <v>104.47317412796785</v>
          </cell>
          <cell r="W154">
            <v>4</v>
          </cell>
          <cell r="X154" t="str">
            <v/>
          </cell>
          <cell r="Y154" t="str">
            <v/>
          </cell>
          <cell r="Z154">
            <v>-24.936951557122928</v>
          </cell>
          <cell r="AA154">
            <v>4</v>
          </cell>
          <cell r="AB154" t="str">
            <v/>
          </cell>
          <cell r="AC154" t="str">
            <v/>
          </cell>
          <cell r="AD154">
            <v>263.01263474430118</v>
          </cell>
          <cell r="AE154">
            <v>4</v>
          </cell>
          <cell r="AF154" t="str">
            <v/>
          </cell>
          <cell r="AG154" t="str">
            <v/>
          </cell>
          <cell r="AH154">
            <v>-9.5058145743209099</v>
          </cell>
          <cell r="AI154">
            <v>5</v>
          </cell>
          <cell r="AJ154" t="str">
            <v/>
          </cell>
          <cell r="AK154" t="str">
            <v/>
          </cell>
          <cell r="AL154">
            <v>37.924766275683339</v>
          </cell>
          <cell r="AM154">
            <v>4</v>
          </cell>
          <cell r="AN154" t="str">
            <v/>
          </cell>
          <cell r="AO154" t="str">
            <v/>
          </cell>
          <cell r="AP154">
            <v>0.90081330446825925</v>
          </cell>
        </row>
        <row r="155">
          <cell r="B155" t="str">
            <v>8.2027</v>
          </cell>
          <cell r="C155">
            <v>7</v>
          </cell>
          <cell r="D155" t="str">
            <v/>
          </cell>
          <cell r="E155" t="str">
            <v/>
          </cell>
          <cell r="F155">
            <v>-40.53085448775974</v>
          </cell>
          <cell r="G155">
            <v>9</v>
          </cell>
          <cell r="H155" t="str">
            <v/>
          </cell>
          <cell r="I155" t="str">
            <v/>
          </cell>
          <cell r="J155">
            <v>102.26975998033123</v>
          </cell>
          <cell r="K155">
            <v>3</v>
          </cell>
          <cell r="L155" t="str">
            <v/>
          </cell>
          <cell r="M155" t="str">
            <v/>
          </cell>
          <cell r="N155">
            <v>766.40188601820967</v>
          </cell>
          <cell r="O155">
            <v>4</v>
          </cell>
          <cell r="P155" t="str">
            <v/>
          </cell>
          <cell r="Q155" t="str">
            <v/>
          </cell>
          <cell r="R155">
            <v>-4.0980224057043415</v>
          </cell>
          <cell r="S155">
            <v>6</v>
          </cell>
          <cell r="T155" t="str">
            <v/>
          </cell>
          <cell r="U155" t="str">
            <v/>
          </cell>
          <cell r="V155">
            <v>104.70505175101819</v>
          </cell>
          <cell r="W155">
            <v>4</v>
          </cell>
          <cell r="X155" t="str">
            <v/>
          </cell>
          <cell r="Y155" t="str">
            <v/>
          </cell>
          <cell r="Z155">
            <v>-24.965278129994331</v>
          </cell>
          <cell r="AA155">
            <v>4</v>
          </cell>
          <cell r="AB155" t="str">
            <v/>
          </cell>
          <cell r="AC155" t="str">
            <v/>
          </cell>
          <cell r="AD155">
            <v>263.47063428868978</v>
          </cell>
          <cell r="AE155">
            <v>4</v>
          </cell>
          <cell r="AF155" t="str">
            <v/>
          </cell>
          <cell r="AG155" t="str">
            <v/>
          </cell>
          <cell r="AH155">
            <v>-9.4307783613399039</v>
          </cell>
          <cell r="AI155">
            <v>5</v>
          </cell>
          <cell r="AJ155" t="str">
            <v/>
          </cell>
          <cell r="AK155" t="str">
            <v/>
          </cell>
          <cell r="AL155">
            <v>38.13650269668593</v>
          </cell>
          <cell r="AM155">
            <v>4</v>
          </cell>
          <cell r="AN155" t="str">
            <v/>
          </cell>
          <cell r="AO155" t="str">
            <v/>
          </cell>
          <cell r="AP155">
            <v>1.123646767647942</v>
          </cell>
        </row>
        <row r="156">
          <cell r="B156" t="str">
            <v>9.2027</v>
          </cell>
          <cell r="C156">
            <v>7</v>
          </cell>
          <cell r="D156" t="str">
            <v/>
          </cell>
          <cell r="E156" t="str">
            <v/>
          </cell>
          <cell r="F156">
            <v>-40.683874076872158</v>
          </cell>
          <cell r="G156">
            <v>9</v>
          </cell>
          <cell r="H156" t="str">
            <v/>
          </cell>
          <cell r="I156" t="str">
            <v/>
          </cell>
          <cell r="J156">
            <v>102.49158131853547</v>
          </cell>
          <cell r="K156">
            <v>3</v>
          </cell>
          <cell r="L156" t="str">
            <v/>
          </cell>
          <cell r="M156" t="str">
            <v/>
          </cell>
          <cell r="N156">
            <v>765.37814148976361</v>
          </cell>
          <cell r="O156">
            <v>4</v>
          </cell>
          <cell r="P156" t="str">
            <v/>
          </cell>
          <cell r="Q156" t="str">
            <v/>
          </cell>
          <cell r="R156">
            <v>-3.8467039425737033</v>
          </cell>
          <cell r="S156">
            <v>6</v>
          </cell>
          <cell r="T156" t="str">
            <v/>
          </cell>
          <cell r="U156" t="str">
            <v/>
          </cell>
          <cell r="V156">
            <v>104.93692937406853</v>
          </cell>
          <cell r="W156">
            <v>4</v>
          </cell>
          <cell r="X156" t="str">
            <v/>
          </cell>
          <cell r="Y156" t="str">
            <v/>
          </cell>
          <cell r="Z156">
            <v>-24.993604702865735</v>
          </cell>
          <cell r="AA156">
            <v>4</v>
          </cell>
          <cell r="AB156" t="str">
            <v/>
          </cell>
          <cell r="AC156" t="str">
            <v/>
          </cell>
          <cell r="AD156">
            <v>263.92863383307838</v>
          </cell>
          <cell r="AE156">
            <v>4</v>
          </cell>
          <cell r="AF156" t="str">
            <v/>
          </cell>
          <cell r="AG156" t="str">
            <v/>
          </cell>
          <cell r="AH156">
            <v>-9.3557421483588978</v>
          </cell>
          <cell r="AI156">
            <v>5</v>
          </cell>
          <cell r="AJ156" t="str">
            <v/>
          </cell>
          <cell r="AK156" t="str">
            <v/>
          </cell>
          <cell r="AL156">
            <v>38.348239117688522</v>
          </cell>
          <cell r="AM156">
            <v>4</v>
          </cell>
          <cell r="AN156" t="str">
            <v/>
          </cell>
          <cell r="AO156" t="str">
            <v/>
          </cell>
          <cell r="AP156">
            <v>1.3464802308276249</v>
          </cell>
        </row>
        <row r="157">
          <cell r="B157" t="str">
            <v>10.2027</v>
          </cell>
          <cell r="C157">
            <v>7</v>
          </cell>
          <cell r="D157" t="str">
            <v/>
          </cell>
          <cell r="E157" t="str">
            <v/>
          </cell>
          <cell r="F157">
            <v>-40.836893665984576</v>
          </cell>
          <cell r="G157">
            <v>9</v>
          </cell>
          <cell r="H157" t="str">
            <v/>
          </cell>
          <cell r="I157" t="str">
            <v/>
          </cell>
          <cell r="J157">
            <v>102.7134026567397</v>
          </cell>
          <cell r="K157">
            <v>3</v>
          </cell>
          <cell r="L157" t="str">
            <v/>
          </cell>
          <cell r="M157" t="str">
            <v/>
          </cell>
          <cell r="N157">
            <v>764.35439696131755</v>
          </cell>
          <cell r="O157">
            <v>4</v>
          </cell>
          <cell r="P157" t="str">
            <v/>
          </cell>
          <cell r="Q157" t="str">
            <v/>
          </cell>
          <cell r="R157">
            <v>-3.5953854794430651</v>
          </cell>
          <cell r="S157">
            <v>6</v>
          </cell>
          <cell r="T157" t="str">
            <v/>
          </cell>
          <cell r="U157" t="str">
            <v/>
          </cell>
          <cell r="V157">
            <v>105.16880699711886</v>
          </cell>
          <cell r="W157">
            <v>4</v>
          </cell>
          <cell r="X157" t="str">
            <v/>
          </cell>
          <cell r="Y157" t="str">
            <v/>
          </cell>
          <cell r="Z157">
            <v>-25.021931275737138</v>
          </cell>
          <cell r="AA157">
            <v>4</v>
          </cell>
          <cell r="AB157" t="str">
            <v/>
          </cell>
          <cell r="AC157" t="str">
            <v/>
          </cell>
          <cell r="AD157">
            <v>264.38663337746698</v>
          </cell>
          <cell r="AE157">
            <v>4</v>
          </cell>
          <cell r="AF157" t="str">
            <v/>
          </cell>
          <cell r="AG157" t="str">
            <v/>
          </cell>
          <cell r="AH157">
            <v>-9.2807059353778918</v>
          </cell>
          <cell r="AI157">
            <v>5</v>
          </cell>
          <cell r="AJ157" t="str">
            <v/>
          </cell>
          <cell r="AK157" t="str">
            <v/>
          </cell>
          <cell r="AL157">
            <v>38.559975538691113</v>
          </cell>
          <cell r="AM157">
            <v>4</v>
          </cell>
          <cell r="AN157" t="str">
            <v/>
          </cell>
          <cell r="AO157" t="str">
            <v/>
          </cell>
          <cell r="AP157">
            <v>1.5693136940073078</v>
          </cell>
        </row>
        <row r="158">
          <cell r="B158" t="str">
            <v>11.2027</v>
          </cell>
          <cell r="C158">
            <v>7</v>
          </cell>
          <cell r="D158" t="str">
            <v/>
          </cell>
          <cell r="E158" t="str">
            <v/>
          </cell>
          <cell r="F158">
            <v>-40.989913255096994</v>
          </cell>
          <cell r="G158">
            <v>9</v>
          </cell>
          <cell r="H158" t="str">
            <v/>
          </cell>
          <cell r="I158" t="str">
            <v/>
          </cell>
          <cell r="J158">
            <v>102.93522399494394</v>
          </cell>
          <cell r="K158">
            <v>3</v>
          </cell>
          <cell r="L158" t="str">
            <v/>
          </cell>
          <cell r="M158" t="str">
            <v/>
          </cell>
          <cell r="N158">
            <v>763.33065243287149</v>
          </cell>
          <cell r="O158">
            <v>4</v>
          </cell>
          <cell r="P158" t="str">
            <v/>
          </cell>
          <cell r="Q158" t="str">
            <v/>
          </cell>
          <cell r="R158">
            <v>-3.3440670163124269</v>
          </cell>
          <cell r="S158">
            <v>6</v>
          </cell>
          <cell r="T158" t="str">
            <v/>
          </cell>
          <cell r="U158" t="str">
            <v/>
          </cell>
          <cell r="V158">
            <v>105.4006846201692</v>
          </cell>
          <cell r="W158">
            <v>4</v>
          </cell>
          <cell r="X158" t="str">
            <v/>
          </cell>
          <cell r="Y158" t="str">
            <v/>
          </cell>
          <cell r="Z158">
            <v>-25.050257848608542</v>
          </cell>
          <cell r="AA158">
            <v>4</v>
          </cell>
          <cell r="AB158" t="str">
            <v/>
          </cell>
          <cell r="AC158" t="str">
            <v/>
          </cell>
          <cell r="AD158">
            <v>264.84463292185558</v>
          </cell>
          <cell r="AE158">
            <v>4</v>
          </cell>
          <cell r="AF158" t="str">
            <v/>
          </cell>
          <cell r="AG158" t="str">
            <v/>
          </cell>
          <cell r="AH158">
            <v>-9.2056697223968857</v>
          </cell>
          <cell r="AI158">
            <v>5</v>
          </cell>
          <cell r="AJ158" t="str">
            <v/>
          </cell>
          <cell r="AK158" t="str">
            <v/>
          </cell>
          <cell r="AL158">
            <v>38.771711959693704</v>
          </cell>
          <cell r="AM158">
            <v>4</v>
          </cell>
          <cell r="AN158" t="str">
            <v/>
          </cell>
          <cell r="AO158" t="str">
            <v/>
          </cell>
          <cell r="AP158">
            <v>1.7921471571869907</v>
          </cell>
        </row>
        <row r="159">
          <cell r="B159" t="str">
            <v>12.2027</v>
          </cell>
          <cell r="C159">
            <v>7</v>
          </cell>
          <cell r="D159" t="str">
            <v/>
          </cell>
          <cell r="E159" t="str">
            <v/>
          </cell>
          <cell r="F159">
            <v>-41.142932844209412</v>
          </cell>
          <cell r="G159">
            <v>9</v>
          </cell>
          <cell r="H159" t="str">
            <v/>
          </cell>
          <cell r="I159" t="str">
            <v/>
          </cell>
          <cell r="J159">
            <v>103.15704533314818</v>
          </cell>
          <cell r="K159">
            <v>3</v>
          </cell>
          <cell r="L159" t="str">
            <v/>
          </cell>
          <cell r="M159" t="str">
            <v/>
          </cell>
          <cell r="N159">
            <v>762.30690790442543</v>
          </cell>
          <cell r="O159">
            <v>4</v>
          </cell>
          <cell r="P159" t="str">
            <v/>
          </cell>
          <cell r="Q159" t="str">
            <v/>
          </cell>
          <cell r="R159">
            <v>-3.0927485531817887</v>
          </cell>
          <cell r="S159">
            <v>6</v>
          </cell>
          <cell r="T159" t="str">
            <v/>
          </cell>
          <cell r="U159" t="str">
            <v/>
          </cell>
          <cell r="V159">
            <v>105.63256224321954</v>
          </cell>
          <cell r="W159">
            <v>4</v>
          </cell>
          <cell r="X159" t="str">
            <v/>
          </cell>
          <cell r="Y159" t="str">
            <v/>
          </cell>
          <cell r="Z159">
            <v>-25.078584421479945</v>
          </cell>
          <cell r="AA159">
            <v>4</v>
          </cell>
          <cell r="AB159" t="str">
            <v/>
          </cell>
          <cell r="AC159" t="str">
            <v/>
          </cell>
          <cell r="AD159">
            <v>265.30263246624418</v>
          </cell>
          <cell r="AE159">
            <v>4</v>
          </cell>
          <cell r="AF159" t="str">
            <v/>
          </cell>
          <cell r="AG159" t="str">
            <v/>
          </cell>
          <cell r="AH159">
            <v>-9.1306335094158797</v>
          </cell>
          <cell r="AI159">
            <v>5</v>
          </cell>
          <cell r="AJ159" t="str">
            <v/>
          </cell>
          <cell r="AK159" t="str">
            <v/>
          </cell>
          <cell r="AL159">
            <v>38.983448380696295</v>
          </cell>
          <cell r="AM159">
            <v>4</v>
          </cell>
          <cell r="AN159" t="str">
            <v/>
          </cell>
          <cell r="AO159" t="str">
            <v/>
          </cell>
          <cell r="AP159">
            <v>2.0149806203666736</v>
          </cell>
        </row>
        <row r="160">
          <cell r="B160" t="str">
            <v>1.2028</v>
          </cell>
          <cell r="C160">
            <v>7</v>
          </cell>
          <cell r="D160" t="str">
            <v/>
          </cell>
          <cell r="E160" t="str">
            <v/>
          </cell>
          <cell r="F160">
            <v>-41.29595243332183</v>
          </cell>
          <cell r="G160">
            <v>9</v>
          </cell>
          <cell r="H160" t="str">
            <v/>
          </cell>
          <cell r="I160" t="str">
            <v/>
          </cell>
          <cell r="J160">
            <v>103.37886667135241</v>
          </cell>
          <cell r="K160">
            <v>3</v>
          </cell>
          <cell r="L160" t="str">
            <v/>
          </cell>
          <cell r="M160" t="str">
            <v/>
          </cell>
          <cell r="N160">
            <v>761.28316337597937</v>
          </cell>
          <cell r="O160">
            <v>4</v>
          </cell>
          <cell r="P160" t="str">
            <v/>
          </cell>
          <cell r="Q160" t="str">
            <v/>
          </cell>
          <cell r="R160">
            <v>-2.8414300900511504</v>
          </cell>
          <cell r="S160">
            <v>6</v>
          </cell>
          <cell r="T160" t="str">
            <v/>
          </cell>
          <cell r="U160" t="str">
            <v/>
          </cell>
          <cell r="V160">
            <v>105.86443986626988</v>
          </cell>
          <cell r="W160">
            <v>4</v>
          </cell>
          <cell r="X160" t="str">
            <v/>
          </cell>
          <cell r="Y160" t="str">
            <v/>
          </cell>
          <cell r="Z160">
            <v>-25.106910994351349</v>
          </cell>
          <cell r="AA160">
            <v>4</v>
          </cell>
          <cell r="AB160" t="str">
            <v/>
          </cell>
          <cell r="AC160" t="str">
            <v/>
          </cell>
          <cell r="AD160">
            <v>265.76063201063278</v>
          </cell>
          <cell r="AE160">
            <v>4</v>
          </cell>
          <cell r="AF160" t="str">
            <v/>
          </cell>
          <cell r="AG160" t="str">
            <v/>
          </cell>
          <cell r="AH160">
            <v>-9.0555972964348737</v>
          </cell>
          <cell r="AI160">
            <v>5</v>
          </cell>
          <cell r="AJ160" t="str">
            <v/>
          </cell>
          <cell r="AK160" t="str">
            <v/>
          </cell>
          <cell r="AL160">
            <v>39.195184801698886</v>
          </cell>
          <cell r="AM160">
            <v>4</v>
          </cell>
          <cell r="AN160" t="str">
            <v/>
          </cell>
          <cell r="AO160" t="str">
            <v/>
          </cell>
          <cell r="AP160">
            <v>2.2378140835463562</v>
          </cell>
        </row>
        <row r="161">
          <cell r="B161" t="str">
            <v>2.2028</v>
          </cell>
          <cell r="C161">
            <v>7</v>
          </cell>
          <cell r="D161" t="str">
            <v/>
          </cell>
          <cell r="E161" t="str">
            <v/>
          </cell>
          <cell r="F161">
            <v>-41.448972022434248</v>
          </cell>
          <cell r="G161">
            <v>9</v>
          </cell>
          <cell r="H161" t="str">
            <v/>
          </cell>
          <cell r="I161" t="str">
            <v/>
          </cell>
          <cell r="J161">
            <v>103.60068800955665</v>
          </cell>
          <cell r="K161">
            <v>3</v>
          </cell>
          <cell r="L161" t="str">
            <v/>
          </cell>
          <cell r="M161" t="str">
            <v/>
          </cell>
          <cell r="N161">
            <v>760.25941884753331</v>
          </cell>
          <cell r="O161">
            <v>4</v>
          </cell>
          <cell r="P161" t="str">
            <v/>
          </cell>
          <cell r="Q161" t="str">
            <v/>
          </cell>
          <cell r="R161">
            <v>-2.5901116269205122</v>
          </cell>
          <cell r="S161">
            <v>6</v>
          </cell>
          <cell r="T161" t="str">
            <v/>
          </cell>
          <cell r="U161" t="str">
            <v/>
          </cell>
          <cell r="V161">
            <v>106.09631748932021</v>
          </cell>
          <cell r="W161">
            <v>4</v>
          </cell>
          <cell r="X161" t="str">
            <v/>
          </cell>
          <cell r="Y161" t="str">
            <v/>
          </cell>
          <cell r="Z161">
            <v>-25.135237567222752</v>
          </cell>
          <cell r="AA161">
            <v>4</v>
          </cell>
          <cell r="AB161" t="str">
            <v/>
          </cell>
          <cell r="AC161" t="str">
            <v/>
          </cell>
          <cell r="AD161">
            <v>266.21863155502137</v>
          </cell>
          <cell r="AE161">
            <v>4</v>
          </cell>
          <cell r="AF161" t="str">
            <v/>
          </cell>
          <cell r="AG161" t="str">
            <v/>
          </cell>
          <cell r="AH161">
            <v>-8.9805610834538676</v>
          </cell>
          <cell r="AI161">
            <v>5</v>
          </cell>
          <cell r="AJ161" t="str">
            <v/>
          </cell>
          <cell r="AK161" t="str">
            <v/>
          </cell>
          <cell r="AL161">
            <v>39.406921222701477</v>
          </cell>
          <cell r="AM161">
            <v>4</v>
          </cell>
          <cell r="AN161" t="str">
            <v/>
          </cell>
          <cell r="AO161" t="str">
            <v/>
          </cell>
          <cell r="AP161">
            <v>2.4606475467260389</v>
          </cell>
        </row>
        <row r="162">
          <cell r="B162" t="str">
            <v>3.2028</v>
          </cell>
          <cell r="C162">
            <v>7</v>
          </cell>
          <cell r="D162" t="str">
            <v/>
          </cell>
          <cell r="E162" t="str">
            <v/>
          </cell>
          <cell r="F162">
            <v>-41.601991611546666</v>
          </cell>
          <cell r="G162">
            <v>9</v>
          </cell>
          <cell r="H162" t="str">
            <v/>
          </cell>
          <cell r="I162" t="str">
            <v/>
          </cell>
          <cell r="J162">
            <v>103.82250934776089</v>
          </cell>
          <cell r="K162">
            <v>3</v>
          </cell>
          <cell r="L162" t="str">
            <v/>
          </cell>
          <cell r="M162" t="str">
            <v/>
          </cell>
          <cell r="N162">
            <v>759.23567431908725</v>
          </cell>
          <cell r="O162">
            <v>4</v>
          </cell>
          <cell r="P162" t="str">
            <v/>
          </cell>
          <cell r="Q162" t="str">
            <v/>
          </cell>
          <cell r="R162">
            <v>-2.338793163789874</v>
          </cell>
          <cell r="S162">
            <v>6</v>
          </cell>
          <cell r="T162" t="str">
            <v/>
          </cell>
          <cell r="U162" t="str">
            <v/>
          </cell>
          <cell r="V162">
            <v>106.32819511237055</v>
          </cell>
          <cell r="W162">
            <v>4</v>
          </cell>
          <cell r="X162" t="str">
            <v/>
          </cell>
          <cell r="Y162" t="str">
            <v/>
          </cell>
          <cell r="Z162">
            <v>-25.163564140094156</v>
          </cell>
          <cell r="AA162">
            <v>4</v>
          </cell>
          <cell r="AB162" t="str">
            <v/>
          </cell>
          <cell r="AC162" t="str">
            <v/>
          </cell>
          <cell r="AD162">
            <v>266.67663109940997</v>
          </cell>
          <cell r="AE162">
            <v>4</v>
          </cell>
          <cell r="AF162" t="str">
            <v/>
          </cell>
          <cell r="AG162" t="str">
            <v/>
          </cell>
          <cell r="AH162">
            <v>-8.9055248704728616</v>
          </cell>
          <cell r="AI162">
            <v>5</v>
          </cell>
          <cell r="AJ162" t="str">
            <v/>
          </cell>
          <cell r="AK162" t="str">
            <v/>
          </cell>
          <cell r="AL162">
            <v>39.618657643704069</v>
          </cell>
          <cell r="AM162">
            <v>4</v>
          </cell>
          <cell r="AN162" t="str">
            <v/>
          </cell>
          <cell r="AO162" t="str">
            <v/>
          </cell>
          <cell r="AP162">
            <v>2.6834810099057216</v>
          </cell>
        </row>
        <row r="163">
          <cell r="B163" t="str">
            <v>4.2028</v>
          </cell>
          <cell r="C163">
            <v>7</v>
          </cell>
          <cell r="D163" t="str">
            <v/>
          </cell>
          <cell r="E163" t="str">
            <v/>
          </cell>
          <cell r="F163">
            <v>-41.755011200659084</v>
          </cell>
          <cell r="G163">
            <v>9</v>
          </cell>
          <cell r="H163" t="str">
            <v/>
          </cell>
          <cell r="I163" t="str">
            <v/>
          </cell>
          <cell r="J163">
            <v>104.04433068596512</v>
          </cell>
          <cell r="K163">
            <v>3</v>
          </cell>
          <cell r="L163" t="str">
            <v/>
          </cell>
          <cell r="M163" t="str">
            <v/>
          </cell>
          <cell r="N163">
            <v>758.21192979064119</v>
          </cell>
          <cell r="O163">
            <v>4</v>
          </cell>
          <cell r="P163" t="str">
            <v/>
          </cell>
          <cell r="Q163" t="str">
            <v/>
          </cell>
          <cell r="R163">
            <v>-2.0874747006592358</v>
          </cell>
          <cell r="S163">
            <v>6</v>
          </cell>
          <cell r="T163" t="str">
            <v/>
          </cell>
          <cell r="U163" t="str">
            <v/>
          </cell>
          <cell r="V163">
            <v>106.56007273542089</v>
          </cell>
          <cell r="W163">
            <v>4</v>
          </cell>
          <cell r="X163" t="str">
            <v/>
          </cell>
          <cell r="Y163" t="str">
            <v/>
          </cell>
          <cell r="Z163">
            <v>-25.191890712965559</v>
          </cell>
          <cell r="AA163">
            <v>4</v>
          </cell>
          <cell r="AB163" t="str">
            <v/>
          </cell>
          <cell r="AC163" t="str">
            <v/>
          </cell>
          <cell r="AD163">
            <v>267.13463064379857</v>
          </cell>
          <cell r="AE163">
            <v>4</v>
          </cell>
          <cell r="AF163" t="str">
            <v/>
          </cell>
          <cell r="AG163" t="str">
            <v/>
          </cell>
          <cell r="AH163">
            <v>-8.8304886574918555</v>
          </cell>
          <cell r="AI163">
            <v>5</v>
          </cell>
          <cell r="AJ163" t="str">
            <v/>
          </cell>
          <cell r="AK163" t="str">
            <v/>
          </cell>
          <cell r="AL163">
            <v>39.83039406470666</v>
          </cell>
          <cell r="AM163">
            <v>4</v>
          </cell>
          <cell r="AN163" t="str">
            <v/>
          </cell>
          <cell r="AO163" t="str">
            <v/>
          </cell>
          <cell r="AP163">
            <v>2.9063144730854042</v>
          </cell>
        </row>
        <row r="164">
          <cell r="B164" t="str">
            <v>5.2028</v>
          </cell>
          <cell r="C164">
            <v>7</v>
          </cell>
          <cell r="D164" t="str">
            <v/>
          </cell>
          <cell r="E164" t="str">
            <v/>
          </cell>
          <cell r="F164">
            <v>-41.908030789771502</v>
          </cell>
          <cell r="G164">
            <v>9</v>
          </cell>
          <cell r="H164" t="str">
            <v/>
          </cell>
          <cell r="I164" t="str">
            <v/>
          </cell>
          <cell r="J164">
            <v>104.26615202416936</v>
          </cell>
          <cell r="K164">
            <v>3</v>
          </cell>
          <cell r="L164" t="str">
            <v/>
          </cell>
          <cell r="M164" t="str">
            <v/>
          </cell>
          <cell r="N164">
            <v>757.18818526219513</v>
          </cell>
          <cell r="O164">
            <v>4</v>
          </cell>
          <cell r="P164" t="str">
            <v/>
          </cell>
          <cell r="Q164" t="str">
            <v/>
          </cell>
          <cell r="R164">
            <v>-1.8361562375285978</v>
          </cell>
          <cell r="S164">
            <v>6</v>
          </cell>
          <cell r="T164" t="str">
            <v/>
          </cell>
          <cell r="U164" t="str">
            <v/>
          </cell>
          <cell r="V164">
            <v>106.79195035847123</v>
          </cell>
          <cell r="W164">
            <v>4</v>
          </cell>
          <cell r="X164" t="str">
            <v/>
          </cell>
          <cell r="Y164" t="str">
            <v/>
          </cell>
          <cell r="Z164">
            <v>-25.220217285836963</v>
          </cell>
          <cell r="AA164">
            <v>4</v>
          </cell>
          <cell r="AB164" t="str">
            <v/>
          </cell>
          <cell r="AC164" t="str">
            <v/>
          </cell>
          <cell r="AD164">
            <v>267.59263018818717</v>
          </cell>
          <cell r="AE164">
            <v>4</v>
          </cell>
          <cell r="AF164" t="str">
            <v/>
          </cell>
          <cell r="AG164" t="str">
            <v/>
          </cell>
          <cell r="AH164">
            <v>-8.7554524445108495</v>
          </cell>
          <cell r="AI164">
            <v>5</v>
          </cell>
          <cell r="AJ164" t="str">
            <v/>
          </cell>
          <cell r="AK164" t="str">
            <v/>
          </cell>
          <cell r="AL164">
            <v>40.042130485709251</v>
          </cell>
          <cell r="AM164">
            <v>4</v>
          </cell>
          <cell r="AN164" t="str">
            <v/>
          </cell>
          <cell r="AO164" t="str">
            <v/>
          </cell>
          <cell r="AP164">
            <v>3.1291479362650869</v>
          </cell>
        </row>
        <row r="165">
          <cell r="B165" t="str">
            <v>6.2028</v>
          </cell>
          <cell r="C165">
            <v>7</v>
          </cell>
          <cell r="D165" t="str">
            <v/>
          </cell>
          <cell r="E165" t="str">
            <v/>
          </cell>
          <cell r="F165">
            <v>-42.06105037888392</v>
          </cell>
          <cell r="G165">
            <v>9</v>
          </cell>
          <cell r="H165" t="str">
            <v/>
          </cell>
          <cell r="I165" t="str">
            <v/>
          </cell>
          <cell r="J165">
            <v>104.48797336237359</v>
          </cell>
          <cell r="K165">
            <v>3</v>
          </cell>
          <cell r="L165" t="str">
            <v/>
          </cell>
          <cell r="M165" t="str">
            <v/>
          </cell>
          <cell r="N165">
            <v>756.16444073374907</v>
          </cell>
          <cell r="O165">
            <v>4</v>
          </cell>
          <cell r="P165" t="str">
            <v/>
          </cell>
          <cell r="Q165" t="str">
            <v/>
          </cell>
          <cell r="R165">
            <v>-1.5848377743979598</v>
          </cell>
          <cell r="S165">
            <v>6</v>
          </cell>
          <cell r="T165" t="str">
            <v/>
          </cell>
          <cell r="U165" t="str">
            <v/>
          </cell>
          <cell r="V165">
            <v>107.02382798152156</v>
          </cell>
          <cell r="W165">
            <v>4</v>
          </cell>
          <cell r="X165" t="str">
            <v/>
          </cell>
          <cell r="Y165" t="str">
            <v/>
          </cell>
          <cell r="Z165">
            <v>-25.248543858708366</v>
          </cell>
          <cell r="AA165">
            <v>4</v>
          </cell>
          <cell r="AB165" t="str">
            <v/>
          </cell>
          <cell r="AC165" t="str">
            <v/>
          </cell>
          <cell r="AD165">
            <v>268.05062973257577</v>
          </cell>
          <cell r="AE165">
            <v>4</v>
          </cell>
          <cell r="AF165" t="str">
            <v/>
          </cell>
          <cell r="AG165" t="str">
            <v/>
          </cell>
          <cell r="AH165">
            <v>-8.6804162315298434</v>
          </cell>
          <cell r="AI165">
            <v>5</v>
          </cell>
          <cell r="AJ165" t="str">
            <v/>
          </cell>
          <cell r="AK165" t="str">
            <v/>
          </cell>
          <cell r="AL165">
            <v>40.253866906711842</v>
          </cell>
          <cell r="AM165">
            <v>4</v>
          </cell>
          <cell r="AN165" t="str">
            <v/>
          </cell>
          <cell r="AO165" t="str">
            <v/>
          </cell>
          <cell r="AP165">
            <v>3.3519813994447696</v>
          </cell>
        </row>
        <row r="166">
          <cell r="B166" t="str">
            <v>7.2028</v>
          </cell>
          <cell r="C166">
            <v>7</v>
          </cell>
          <cell r="D166" t="str">
            <v/>
          </cell>
          <cell r="E166" t="str">
            <v/>
          </cell>
          <cell r="F166">
            <v>-42.214069967996338</v>
          </cell>
          <cell r="G166">
            <v>9</v>
          </cell>
          <cell r="H166" t="str">
            <v/>
          </cell>
          <cell r="I166" t="str">
            <v/>
          </cell>
          <cell r="J166">
            <v>104.70979470057783</v>
          </cell>
          <cell r="K166">
            <v>3</v>
          </cell>
          <cell r="L166" t="str">
            <v/>
          </cell>
          <cell r="M166" t="str">
            <v/>
          </cell>
          <cell r="N166">
            <v>755.14069620530302</v>
          </cell>
          <cell r="O166">
            <v>4</v>
          </cell>
          <cell r="P166" t="str">
            <v/>
          </cell>
          <cell r="Q166" t="str">
            <v/>
          </cell>
          <cell r="R166">
            <v>-1.3335193112673218</v>
          </cell>
          <cell r="S166">
            <v>6</v>
          </cell>
          <cell r="T166" t="str">
            <v/>
          </cell>
          <cell r="U166" t="str">
            <v/>
          </cell>
          <cell r="V166">
            <v>107.2557056045719</v>
          </cell>
          <cell r="W166">
            <v>4</v>
          </cell>
          <cell r="X166" t="str">
            <v/>
          </cell>
          <cell r="Y166" t="str">
            <v/>
          </cell>
          <cell r="Z166">
            <v>-25.27687043157977</v>
          </cell>
          <cell r="AA166">
            <v>4</v>
          </cell>
          <cell r="AB166" t="str">
            <v/>
          </cell>
          <cell r="AC166" t="str">
            <v/>
          </cell>
          <cell r="AD166">
            <v>268.50862927696437</v>
          </cell>
          <cell r="AE166">
            <v>4</v>
          </cell>
          <cell r="AF166" t="str">
            <v/>
          </cell>
          <cell r="AG166" t="str">
            <v/>
          </cell>
          <cell r="AH166">
            <v>-8.6053800185488374</v>
          </cell>
          <cell r="AI166">
            <v>5</v>
          </cell>
          <cell r="AJ166" t="str">
            <v/>
          </cell>
          <cell r="AK166" t="str">
            <v/>
          </cell>
          <cell r="AL166">
            <v>40.465603327714433</v>
          </cell>
          <cell r="AM166">
            <v>4</v>
          </cell>
          <cell r="AN166" t="str">
            <v/>
          </cell>
          <cell r="AO166" t="str">
            <v/>
          </cell>
          <cell r="AP166">
            <v>3.5748148626244522</v>
          </cell>
        </row>
        <row r="167">
          <cell r="B167" t="str">
            <v>8.2028</v>
          </cell>
          <cell r="C167">
            <v>7</v>
          </cell>
          <cell r="D167" t="str">
            <v/>
          </cell>
          <cell r="E167" t="str">
            <v/>
          </cell>
          <cell r="F167">
            <v>-42.367089557108756</v>
          </cell>
          <cell r="G167">
            <v>9</v>
          </cell>
          <cell r="H167" t="str">
            <v/>
          </cell>
          <cell r="I167" t="str">
            <v/>
          </cell>
          <cell r="J167">
            <v>104.93161603878207</v>
          </cell>
          <cell r="K167">
            <v>3</v>
          </cell>
          <cell r="L167" t="str">
            <v/>
          </cell>
          <cell r="M167" t="str">
            <v/>
          </cell>
          <cell r="N167">
            <v>754.11695167685696</v>
          </cell>
          <cell r="O167">
            <v>4</v>
          </cell>
          <cell r="P167" t="str">
            <v/>
          </cell>
          <cell r="Q167" t="str">
            <v/>
          </cell>
          <cell r="R167">
            <v>-1.0822008481366838</v>
          </cell>
          <cell r="S167">
            <v>6</v>
          </cell>
          <cell r="T167" t="str">
            <v/>
          </cell>
          <cell r="U167" t="str">
            <v/>
          </cell>
          <cell r="V167">
            <v>107.48758322762224</v>
          </cell>
          <cell r="W167">
            <v>4</v>
          </cell>
          <cell r="X167" t="str">
            <v/>
          </cell>
          <cell r="Y167" t="str">
            <v/>
          </cell>
          <cell r="Z167">
            <v>-25.305197004451173</v>
          </cell>
          <cell r="AA167">
            <v>4</v>
          </cell>
          <cell r="AB167" t="str">
            <v/>
          </cell>
          <cell r="AC167" t="str">
            <v/>
          </cell>
          <cell r="AD167">
            <v>268.96662882135297</v>
          </cell>
          <cell r="AE167">
            <v>4</v>
          </cell>
          <cell r="AF167" t="str">
            <v/>
          </cell>
          <cell r="AG167" t="str">
            <v/>
          </cell>
          <cell r="AH167">
            <v>-8.5303438055678313</v>
          </cell>
          <cell r="AI167">
            <v>5</v>
          </cell>
          <cell r="AJ167" t="str">
            <v/>
          </cell>
          <cell r="AK167" t="str">
            <v/>
          </cell>
          <cell r="AL167">
            <v>40.677339748717024</v>
          </cell>
          <cell r="AM167">
            <v>4</v>
          </cell>
          <cell r="AN167" t="str">
            <v/>
          </cell>
          <cell r="AO167" t="str">
            <v/>
          </cell>
          <cell r="AP167">
            <v>3.7976483258041349</v>
          </cell>
        </row>
        <row r="168">
          <cell r="B168" t="str">
            <v>9.2028</v>
          </cell>
          <cell r="C168">
            <v>7</v>
          </cell>
          <cell r="D168" t="str">
            <v/>
          </cell>
          <cell r="E168" t="str">
            <v/>
          </cell>
          <cell r="F168">
            <v>-42.520109146221174</v>
          </cell>
          <cell r="G168">
            <v>9</v>
          </cell>
          <cell r="H168" t="str">
            <v/>
          </cell>
          <cell r="I168" t="str">
            <v/>
          </cell>
          <cell r="J168">
            <v>105.1534373769863</v>
          </cell>
          <cell r="K168">
            <v>3</v>
          </cell>
          <cell r="L168" t="str">
            <v/>
          </cell>
          <cell r="M168" t="str">
            <v/>
          </cell>
          <cell r="N168">
            <v>753.0932071484109</v>
          </cell>
          <cell r="O168">
            <v>4</v>
          </cell>
          <cell r="P168" t="str">
            <v/>
          </cell>
          <cell r="Q168" t="str">
            <v/>
          </cell>
          <cell r="R168">
            <v>-0.83088238500604583</v>
          </cell>
          <cell r="S168">
            <v>6</v>
          </cell>
          <cell r="T168" t="str">
            <v/>
          </cell>
          <cell r="U168" t="str">
            <v/>
          </cell>
          <cell r="V168">
            <v>107.71946085067258</v>
          </cell>
          <cell r="W168">
            <v>4</v>
          </cell>
          <cell r="X168" t="str">
            <v/>
          </cell>
          <cell r="Y168" t="str">
            <v/>
          </cell>
          <cell r="Z168">
            <v>-25.333523577322577</v>
          </cell>
          <cell r="AA168">
            <v>4</v>
          </cell>
          <cell r="AB168" t="str">
            <v/>
          </cell>
          <cell r="AC168" t="str">
            <v/>
          </cell>
          <cell r="AD168">
            <v>269.42462836574157</v>
          </cell>
          <cell r="AE168">
            <v>4</v>
          </cell>
          <cell r="AF168" t="str">
            <v/>
          </cell>
          <cell r="AG168" t="str">
            <v/>
          </cell>
          <cell r="AH168">
            <v>-8.4553075925868253</v>
          </cell>
          <cell r="AI168">
            <v>5</v>
          </cell>
          <cell r="AJ168" t="str">
            <v/>
          </cell>
          <cell r="AK168" t="str">
            <v/>
          </cell>
          <cell r="AL168">
            <v>40.889076169719615</v>
          </cell>
          <cell r="AM168">
            <v>4</v>
          </cell>
          <cell r="AN168" t="str">
            <v/>
          </cell>
          <cell r="AO168" t="str">
            <v/>
          </cell>
          <cell r="AP168">
            <v>4.020481788983818</v>
          </cell>
        </row>
        <row r="169">
          <cell r="B169" t="str">
            <v>10.2028</v>
          </cell>
          <cell r="C169">
            <v>7</v>
          </cell>
          <cell r="D169" t="str">
            <v/>
          </cell>
          <cell r="E169" t="str">
            <v/>
          </cell>
          <cell r="F169">
            <v>-42.673128735333592</v>
          </cell>
          <cell r="G169">
            <v>9</v>
          </cell>
          <cell r="H169" t="str">
            <v/>
          </cell>
          <cell r="I169" t="str">
            <v/>
          </cell>
          <cell r="J169">
            <v>105.37525871519054</v>
          </cell>
          <cell r="K169">
            <v>3</v>
          </cell>
          <cell r="L169" t="str">
            <v/>
          </cell>
          <cell r="M169" t="str">
            <v/>
          </cell>
          <cell r="N169">
            <v>752.06946261996484</v>
          </cell>
          <cell r="O169">
            <v>4</v>
          </cell>
          <cell r="P169" t="str">
            <v/>
          </cell>
          <cell r="Q169" t="str">
            <v/>
          </cell>
          <cell r="R169">
            <v>-0.57956392187540784</v>
          </cell>
          <cell r="S169">
            <v>6</v>
          </cell>
          <cell r="T169" t="str">
            <v/>
          </cell>
          <cell r="U169" t="str">
            <v/>
          </cell>
          <cell r="V169">
            <v>107.95133847372291</v>
          </cell>
          <cell r="W169">
            <v>4</v>
          </cell>
          <cell r="X169" t="str">
            <v/>
          </cell>
          <cell r="Y169" t="str">
            <v/>
          </cell>
          <cell r="Z169">
            <v>-25.36185015019398</v>
          </cell>
          <cell r="AA169">
            <v>4</v>
          </cell>
          <cell r="AB169" t="str">
            <v/>
          </cell>
          <cell r="AC169" t="str">
            <v/>
          </cell>
          <cell r="AD169">
            <v>269.88262791013017</v>
          </cell>
          <cell r="AE169">
            <v>4</v>
          </cell>
          <cell r="AF169" t="str">
            <v/>
          </cell>
          <cell r="AG169" t="str">
            <v/>
          </cell>
          <cell r="AH169">
            <v>-8.3802713796058192</v>
          </cell>
          <cell r="AI169">
            <v>5</v>
          </cell>
          <cell r="AJ169" t="str">
            <v/>
          </cell>
          <cell r="AK169" t="str">
            <v/>
          </cell>
          <cell r="AL169">
            <v>41.100812590722207</v>
          </cell>
          <cell r="AM169">
            <v>4</v>
          </cell>
          <cell r="AN169" t="str">
            <v/>
          </cell>
          <cell r="AO169" t="str">
            <v/>
          </cell>
          <cell r="AP169">
            <v>4.2433152521635007</v>
          </cell>
        </row>
        <row r="170">
          <cell r="B170" t="str">
            <v>11.2028</v>
          </cell>
          <cell r="C170">
            <v>7</v>
          </cell>
          <cell r="D170" t="str">
            <v/>
          </cell>
          <cell r="E170" t="str">
            <v/>
          </cell>
          <cell r="F170">
            <v>-42.826148324446009</v>
          </cell>
          <cell r="G170">
            <v>9</v>
          </cell>
          <cell r="H170" t="str">
            <v/>
          </cell>
          <cell r="I170" t="str">
            <v/>
          </cell>
          <cell r="J170">
            <v>105.59708005339478</v>
          </cell>
          <cell r="K170">
            <v>3</v>
          </cell>
          <cell r="L170" t="str">
            <v/>
          </cell>
          <cell r="M170" t="str">
            <v/>
          </cell>
          <cell r="N170">
            <v>751.04571809151878</v>
          </cell>
          <cell r="O170">
            <v>4</v>
          </cell>
          <cell r="P170" t="str">
            <v/>
          </cell>
          <cell r="Q170" t="str">
            <v/>
          </cell>
          <cell r="R170">
            <v>-0.32824545874476979</v>
          </cell>
          <cell r="S170">
            <v>6</v>
          </cell>
          <cell r="T170" t="str">
            <v/>
          </cell>
          <cell r="U170" t="str">
            <v/>
          </cell>
          <cell r="V170">
            <v>108.18321609677325</v>
          </cell>
          <cell r="W170">
            <v>4</v>
          </cell>
          <cell r="X170" t="str">
            <v/>
          </cell>
          <cell r="Y170" t="str">
            <v/>
          </cell>
          <cell r="Z170">
            <v>-25.390176723065384</v>
          </cell>
          <cell r="AA170">
            <v>4</v>
          </cell>
          <cell r="AB170" t="str">
            <v/>
          </cell>
          <cell r="AC170" t="str">
            <v/>
          </cell>
          <cell r="AD170">
            <v>270.34062745451877</v>
          </cell>
          <cell r="AE170">
            <v>4</v>
          </cell>
          <cell r="AF170" t="str">
            <v/>
          </cell>
          <cell r="AG170" t="str">
            <v/>
          </cell>
          <cell r="AH170">
            <v>-8.3052351666248132</v>
          </cell>
          <cell r="AI170">
            <v>5</v>
          </cell>
          <cell r="AJ170" t="str">
            <v/>
          </cell>
          <cell r="AK170" t="str">
            <v/>
          </cell>
          <cell r="AL170">
            <v>41.312549011724798</v>
          </cell>
          <cell r="AM170">
            <v>4</v>
          </cell>
          <cell r="AN170" t="str">
            <v/>
          </cell>
          <cell r="AO170" t="str">
            <v/>
          </cell>
          <cell r="AP170">
            <v>4.4661487153431834</v>
          </cell>
        </row>
        <row r="171">
          <cell r="B171" t="str">
            <v>12.2028</v>
          </cell>
          <cell r="C171">
            <v>7</v>
          </cell>
          <cell r="D171" t="str">
            <v/>
          </cell>
          <cell r="E171" t="str">
            <v/>
          </cell>
          <cell r="F171">
            <v>-42.979167913558427</v>
          </cell>
          <cell r="G171">
            <v>9</v>
          </cell>
          <cell r="H171" t="str">
            <v/>
          </cell>
          <cell r="I171" t="str">
            <v/>
          </cell>
          <cell r="J171">
            <v>105.81890139159901</v>
          </cell>
          <cell r="K171">
            <v>3</v>
          </cell>
          <cell r="L171" t="str">
            <v/>
          </cell>
          <cell r="M171" t="str">
            <v/>
          </cell>
          <cell r="N171">
            <v>750.02197356307272</v>
          </cell>
          <cell r="O171">
            <v>4</v>
          </cell>
          <cell r="P171" t="str">
            <v/>
          </cell>
          <cell r="Q171" t="str">
            <v/>
          </cell>
          <cell r="R171">
            <v>-7.6926995614131743E-2</v>
          </cell>
          <cell r="S171">
            <v>6</v>
          </cell>
          <cell r="T171" t="str">
            <v/>
          </cell>
          <cell r="U171" t="str">
            <v/>
          </cell>
          <cell r="V171">
            <v>108.41509371982359</v>
          </cell>
          <cell r="W171">
            <v>4</v>
          </cell>
          <cell r="X171" t="str">
            <v/>
          </cell>
          <cell r="Y171" t="str">
            <v/>
          </cell>
          <cell r="Z171">
            <v>-25.418503295936787</v>
          </cell>
          <cell r="AA171">
            <v>4</v>
          </cell>
          <cell r="AB171" t="str">
            <v/>
          </cell>
          <cell r="AC171" t="str">
            <v/>
          </cell>
          <cell r="AD171">
            <v>270.79862699890737</v>
          </cell>
          <cell r="AE171">
            <v>4</v>
          </cell>
          <cell r="AF171" t="str">
            <v/>
          </cell>
          <cell r="AG171" t="str">
            <v/>
          </cell>
          <cell r="AH171">
            <v>-8.2301989536438072</v>
          </cell>
          <cell r="AI171">
            <v>5</v>
          </cell>
          <cell r="AJ171" t="str">
            <v/>
          </cell>
          <cell r="AK171" t="str">
            <v/>
          </cell>
          <cell r="AL171">
            <v>41.524285432727389</v>
          </cell>
          <cell r="AM171">
            <v>4</v>
          </cell>
          <cell r="AN171" t="str">
            <v/>
          </cell>
          <cell r="AO171" t="str">
            <v/>
          </cell>
          <cell r="AP171">
            <v>4.688982178522866</v>
          </cell>
        </row>
        <row r="172">
          <cell r="B172" t="str">
            <v>1.2029</v>
          </cell>
          <cell r="C172">
            <v>7</v>
          </cell>
          <cell r="D172" t="str">
            <v/>
          </cell>
          <cell r="E172" t="str">
            <v/>
          </cell>
          <cell r="F172">
            <v>-43.132187502670845</v>
          </cell>
          <cell r="G172">
            <v>9</v>
          </cell>
          <cell r="H172" t="str">
            <v/>
          </cell>
          <cell r="I172" t="str">
            <v/>
          </cell>
          <cell r="J172">
            <v>106.04072272980325</v>
          </cell>
          <cell r="K172">
            <v>3</v>
          </cell>
          <cell r="L172" t="str">
            <v/>
          </cell>
          <cell r="M172" t="str">
            <v/>
          </cell>
          <cell r="N172">
            <v>748.99822903462666</v>
          </cell>
          <cell r="O172">
            <v>4</v>
          </cell>
          <cell r="P172" t="str">
            <v/>
          </cell>
          <cell r="Q172" t="str">
            <v/>
          </cell>
          <cell r="R172">
            <v>0.1743914675165063</v>
          </cell>
          <cell r="S172">
            <v>7</v>
          </cell>
          <cell r="T172">
            <v>172</v>
          </cell>
          <cell r="U172">
            <v>108.6469713428738</v>
          </cell>
          <cell r="V172">
            <v>108.6469713428738</v>
          </cell>
          <cell r="W172">
            <v>4</v>
          </cell>
          <cell r="X172" t="str">
            <v/>
          </cell>
          <cell r="Y172" t="str">
            <v/>
          </cell>
          <cell r="Z172">
            <v>-25.446829868808191</v>
          </cell>
          <cell r="AA172">
            <v>4</v>
          </cell>
          <cell r="AB172" t="str">
            <v/>
          </cell>
          <cell r="AC172" t="str">
            <v/>
          </cell>
          <cell r="AD172">
            <v>271.25662654329597</v>
          </cell>
          <cell r="AE172">
            <v>4</v>
          </cell>
          <cell r="AF172" t="str">
            <v/>
          </cell>
          <cell r="AG172" t="str">
            <v/>
          </cell>
          <cell r="AH172">
            <v>-8.1551627406628011</v>
          </cell>
          <cell r="AI172">
            <v>5</v>
          </cell>
          <cell r="AJ172" t="str">
            <v/>
          </cell>
          <cell r="AK172" t="str">
            <v/>
          </cell>
          <cell r="AL172">
            <v>41.73602185372998</v>
          </cell>
          <cell r="AM172">
            <v>4</v>
          </cell>
          <cell r="AN172" t="str">
            <v/>
          </cell>
          <cell r="AO172" t="str">
            <v/>
          </cell>
          <cell r="AP172">
            <v>4.9118156417025487</v>
          </cell>
        </row>
        <row r="173">
          <cell r="B173" t="str">
            <v>2.2029</v>
          </cell>
          <cell r="C173">
            <v>7</v>
          </cell>
          <cell r="D173" t="str">
            <v/>
          </cell>
          <cell r="E173" t="str">
            <v/>
          </cell>
          <cell r="F173">
            <v>-43.285207091783263</v>
          </cell>
          <cell r="G173">
            <v>9</v>
          </cell>
          <cell r="H173" t="str">
            <v/>
          </cell>
          <cell r="I173" t="str">
            <v/>
          </cell>
          <cell r="J173">
            <v>106.26254406800749</v>
          </cell>
          <cell r="K173">
            <v>3</v>
          </cell>
          <cell r="L173" t="str">
            <v/>
          </cell>
          <cell r="M173" t="str">
            <v/>
          </cell>
          <cell r="N173">
            <v>747.9744845061806</v>
          </cell>
          <cell r="O173">
            <v>4</v>
          </cell>
          <cell r="P173" t="str">
            <v/>
          </cell>
          <cell r="Q173" t="str">
            <v/>
          </cell>
          <cell r="R173">
            <v>0.42570993064714435</v>
          </cell>
          <cell r="S173">
            <v>7</v>
          </cell>
          <cell r="T173" t="str">
            <v/>
          </cell>
          <cell r="U173" t="str">
            <v/>
          </cell>
          <cell r="V173">
            <v>108.93832276698257</v>
          </cell>
          <cell r="W173">
            <v>4</v>
          </cell>
          <cell r="X173" t="str">
            <v/>
          </cell>
          <cell r="Y173" t="str">
            <v/>
          </cell>
          <cell r="Z173">
            <v>-25.475156441679594</v>
          </cell>
          <cell r="AA173">
            <v>4</v>
          </cell>
          <cell r="AB173" t="str">
            <v/>
          </cell>
          <cell r="AC173" t="str">
            <v/>
          </cell>
          <cell r="AD173">
            <v>271.71462608768456</v>
          </cell>
          <cell r="AE173">
            <v>4</v>
          </cell>
          <cell r="AF173" t="str">
            <v/>
          </cell>
          <cell r="AG173" t="str">
            <v/>
          </cell>
          <cell r="AH173">
            <v>-8.0801265276817951</v>
          </cell>
          <cell r="AI173">
            <v>5</v>
          </cell>
          <cell r="AJ173" t="str">
            <v/>
          </cell>
          <cell r="AK173" t="str">
            <v/>
          </cell>
          <cell r="AL173">
            <v>41.947758274732571</v>
          </cell>
          <cell r="AM173">
            <v>4</v>
          </cell>
          <cell r="AN173" t="str">
            <v/>
          </cell>
          <cell r="AO173" t="str">
            <v/>
          </cell>
          <cell r="AP173">
            <v>5.1346491048822314</v>
          </cell>
        </row>
        <row r="174">
          <cell r="B174" t="str">
            <v>3.2029</v>
          </cell>
          <cell r="C174">
            <v>7</v>
          </cell>
          <cell r="D174" t="str">
            <v/>
          </cell>
          <cell r="E174" t="str">
            <v/>
          </cell>
          <cell r="F174">
            <v>-43.438226680895681</v>
          </cell>
          <cell r="G174">
            <v>9</v>
          </cell>
          <cell r="H174" t="str">
            <v/>
          </cell>
          <cell r="I174" t="str">
            <v/>
          </cell>
          <cell r="J174">
            <v>106.48436540621172</v>
          </cell>
          <cell r="K174">
            <v>3</v>
          </cell>
          <cell r="L174" t="str">
            <v/>
          </cell>
          <cell r="M174" t="str">
            <v/>
          </cell>
          <cell r="N174">
            <v>746.95073997773454</v>
          </cell>
          <cell r="O174">
            <v>4</v>
          </cell>
          <cell r="P174" t="str">
            <v/>
          </cell>
          <cell r="Q174" t="str">
            <v/>
          </cell>
          <cell r="R174">
            <v>0.67702839377778234</v>
          </cell>
          <cell r="S174">
            <v>7</v>
          </cell>
          <cell r="T174" t="str">
            <v/>
          </cell>
          <cell r="U174" t="str">
            <v/>
          </cell>
          <cell r="V174">
            <v>109.22967419109133</v>
          </cell>
          <cell r="W174">
            <v>4</v>
          </cell>
          <cell r="X174" t="str">
            <v/>
          </cell>
          <cell r="Y174" t="str">
            <v/>
          </cell>
          <cell r="Z174">
            <v>-25.503483014550998</v>
          </cell>
          <cell r="AA174">
            <v>4</v>
          </cell>
          <cell r="AB174" t="str">
            <v/>
          </cell>
          <cell r="AC174" t="str">
            <v/>
          </cell>
          <cell r="AD174">
            <v>272.17262563207316</v>
          </cell>
          <cell r="AE174">
            <v>4</v>
          </cell>
          <cell r="AF174" t="str">
            <v/>
          </cell>
          <cell r="AG174" t="str">
            <v/>
          </cell>
          <cell r="AH174">
            <v>-8.005090314700789</v>
          </cell>
          <cell r="AI174">
            <v>5</v>
          </cell>
          <cell r="AJ174" t="str">
            <v/>
          </cell>
          <cell r="AK174" t="str">
            <v/>
          </cell>
          <cell r="AL174">
            <v>42.159494695735162</v>
          </cell>
          <cell r="AM174">
            <v>4</v>
          </cell>
          <cell r="AN174" t="str">
            <v/>
          </cell>
          <cell r="AO174" t="str">
            <v/>
          </cell>
          <cell r="AP174">
            <v>5.357482568061914</v>
          </cell>
        </row>
        <row r="175">
          <cell r="B175" t="str">
            <v>4.2029</v>
          </cell>
          <cell r="C175">
            <v>7</v>
          </cell>
          <cell r="D175" t="str">
            <v/>
          </cell>
          <cell r="E175" t="str">
            <v/>
          </cell>
          <cell r="F175">
            <v>-43.591246270008099</v>
          </cell>
          <cell r="G175">
            <v>9</v>
          </cell>
          <cell r="H175" t="str">
            <v/>
          </cell>
          <cell r="I175" t="str">
            <v/>
          </cell>
          <cell r="J175">
            <v>106.70618674441596</v>
          </cell>
          <cell r="K175">
            <v>3</v>
          </cell>
          <cell r="L175" t="str">
            <v/>
          </cell>
          <cell r="M175" t="str">
            <v/>
          </cell>
          <cell r="N175">
            <v>745.92699544928848</v>
          </cell>
          <cell r="O175">
            <v>4</v>
          </cell>
          <cell r="P175" t="str">
            <v/>
          </cell>
          <cell r="Q175" t="str">
            <v/>
          </cell>
          <cell r="R175">
            <v>0.92834685690842034</v>
          </cell>
          <cell r="S175">
            <v>7</v>
          </cell>
          <cell r="T175" t="str">
            <v/>
          </cell>
          <cell r="U175" t="str">
            <v/>
          </cell>
          <cell r="V175">
            <v>109.5210256152001</v>
          </cell>
          <cell r="W175">
            <v>4</v>
          </cell>
          <cell r="X175" t="str">
            <v/>
          </cell>
          <cell r="Y175" t="str">
            <v/>
          </cell>
          <cell r="Z175">
            <v>-25.531809587422401</v>
          </cell>
          <cell r="AA175">
            <v>4</v>
          </cell>
          <cell r="AB175" t="str">
            <v/>
          </cell>
          <cell r="AC175" t="str">
            <v/>
          </cell>
          <cell r="AD175">
            <v>272.63062517646176</v>
          </cell>
          <cell r="AE175">
            <v>4</v>
          </cell>
          <cell r="AF175" t="str">
            <v/>
          </cell>
          <cell r="AG175" t="str">
            <v/>
          </cell>
          <cell r="AH175">
            <v>-7.9300541017197839</v>
          </cell>
          <cell r="AI175">
            <v>5</v>
          </cell>
          <cell r="AJ175" t="str">
            <v/>
          </cell>
          <cell r="AK175" t="str">
            <v/>
          </cell>
          <cell r="AL175">
            <v>42.371231116737754</v>
          </cell>
          <cell r="AM175">
            <v>4</v>
          </cell>
          <cell r="AN175" t="str">
            <v/>
          </cell>
          <cell r="AO175" t="str">
            <v/>
          </cell>
          <cell r="AP175">
            <v>5.5803160312415967</v>
          </cell>
        </row>
        <row r="176">
          <cell r="B176" t="str">
            <v>5.2029</v>
          </cell>
          <cell r="C176">
            <v>7</v>
          </cell>
          <cell r="D176" t="str">
            <v/>
          </cell>
          <cell r="E176" t="str">
            <v/>
          </cell>
          <cell r="F176">
            <v>-43.744265859120517</v>
          </cell>
          <cell r="G176">
            <v>9</v>
          </cell>
          <cell r="H176" t="str">
            <v/>
          </cell>
          <cell r="I176" t="str">
            <v/>
          </cell>
          <cell r="J176">
            <v>106.9280080826202</v>
          </cell>
          <cell r="K176">
            <v>3</v>
          </cell>
          <cell r="L176" t="str">
            <v/>
          </cell>
          <cell r="M176" t="str">
            <v/>
          </cell>
          <cell r="N176">
            <v>744.90325092084242</v>
          </cell>
          <cell r="O176">
            <v>4</v>
          </cell>
          <cell r="P176" t="str">
            <v/>
          </cell>
          <cell r="Q176" t="str">
            <v/>
          </cell>
          <cell r="R176">
            <v>1.1796653200390583</v>
          </cell>
          <cell r="S176">
            <v>7</v>
          </cell>
          <cell r="T176" t="str">
            <v/>
          </cell>
          <cell r="U176" t="str">
            <v/>
          </cell>
          <cell r="V176">
            <v>109.81237703930887</v>
          </cell>
          <cell r="W176">
            <v>4</v>
          </cell>
          <cell r="X176" t="str">
            <v/>
          </cell>
          <cell r="Y176" t="str">
            <v/>
          </cell>
          <cell r="Z176">
            <v>-25.560136160293805</v>
          </cell>
          <cell r="AA176">
            <v>4</v>
          </cell>
          <cell r="AB176" t="str">
            <v/>
          </cell>
          <cell r="AC176" t="str">
            <v/>
          </cell>
          <cell r="AD176">
            <v>273.08862472085036</v>
          </cell>
          <cell r="AE176">
            <v>4</v>
          </cell>
          <cell r="AF176" t="str">
            <v/>
          </cell>
          <cell r="AG176" t="str">
            <v/>
          </cell>
          <cell r="AH176">
            <v>-7.8550178887387787</v>
          </cell>
          <cell r="AI176">
            <v>5</v>
          </cell>
          <cell r="AJ176" t="str">
            <v/>
          </cell>
          <cell r="AK176" t="str">
            <v/>
          </cell>
          <cell r="AL176">
            <v>42.582967537740345</v>
          </cell>
          <cell r="AM176">
            <v>4</v>
          </cell>
          <cell r="AN176" t="str">
            <v/>
          </cell>
          <cell r="AO176" t="str">
            <v/>
          </cell>
          <cell r="AP176">
            <v>5.8031494944212794</v>
          </cell>
        </row>
        <row r="177">
          <cell r="B177" t="str">
            <v>6.2029</v>
          </cell>
          <cell r="C177">
            <v>7</v>
          </cell>
          <cell r="D177" t="str">
            <v/>
          </cell>
          <cell r="E177" t="str">
            <v/>
          </cell>
          <cell r="F177">
            <v>-43.897285448232935</v>
          </cell>
          <cell r="G177">
            <v>9</v>
          </cell>
          <cell r="H177" t="str">
            <v/>
          </cell>
          <cell r="I177" t="str">
            <v/>
          </cell>
          <cell r="J177">
            <v>107.14982942082443</v>
          </cell>
          <cell r="K177">
            <v>3</v>
          </cell>
          <cell r="L177" t="str">
            <v/>
          </cell>
          <cell r="M177" t="str">
            <v/>
          </cell>
          <cell r="N177">
            <v>743.87950639239637</v>
          </cell>
          <cell r="O177">
            <v>4</v>
          </cell>
          <cell r="P177" t="str">
            <v/>
          </cell>
          <cell r="Q177" t="str">
            <v/>
          </cell>
          <cell r="R177">
            <v>1.4309837831696963</v>
          </cell>
          <cell r="S177">
            <v>7</v>
          </cell>
          <cell r="T177" t="str">
            <v/>
          </cell>
          <cell r="U177" t="str">
            <v/>
          </cell>
          <cell r="V177">
            <v>110.10372846341764</v>
          </cell>
          <cell r="W177">
            <v>4</v>
          </cell>
          <cell r="X177" t="str">
            <v/>
          </cell>
          <cell r="Y177" t="str">
            <v/>
          </cell>
          <cell r="Z177">
            <v>-25.588462733165208</v>
          </cell>
          <cell r="AA177">
            <v>4</v>
          </cell>
          <cell r="AB177" t="str">
            <v/>
          </cell>
          <cell r="AC177" t="str">
            <v/>
          </cell>
          <cell r="AD177">
            <v>273.54662426523896</v>
          </cell>
          <cell r="AE177">
            <v>4</v>
          </cell>
          <cell r="AF177" t="str">
            <v/>
          </cell>
          <cell r="AG177" t="str">
            <v/>
          </cell>
          <cell r="AH177">
            <v>-7.7799816757577736</v>
          </cell>
          <cell r="AI177">
            <v>5</v>
          </cell>
          <cell r="AJ177" t="str">
            <v/>
          </cell>
          <cell r="AK177" t="str">
            <v/>
          </cell>
          <cell r="AL177">
            <v>42.794703958742936</v>
          </cell>
          <cell r="AM177">
            <v>4</v>
          </cell>
          <cell r="AN177" t="str">
            <v/>
          </cell>
          <cell r="AO177" t="str">
            <v/>
          </cell>
          <cell r="AP177">
            <v>6.025982957600962</v>
          </cell>
        </row>
        <row r="178">
          <cell r="B178" t="str">
            <v>7.2029</v>
          </cell>
          <cell r="C178">
            <v>7</v>
          </cell>
          <cell r="D178" t="str">
            <v/>
          </cell>
          <cell r="E178" t="str">
            <v/>
          </cell>
          <cell r="F178">
            <v>-44.050305037345353</v>
          </cell>
          <cell r="G178">
            <v>9</v>
          </cell>
          <cell r="H178" t="str">
            <v/>
          </cell>
          <cell r="I178" t="str">
            <v/>
          </cell>
          <cell r="J178">
            <v>107.37165075902867</v>
          </cell>
          <cell r="K178">
            <v>3</v>
          </cell>
          <cell r="L178" t="str">
            <v/>
          </cell>
          <cell r="M178" t="str">
            <v/>
          </cell>
          <cell r="N178">
            <v>742.85576186395031</v>
          </cell>
          <cell r="O178">
            <v>4</v>
          </cell>
          <cell r="P178" t="str">
            <v/>
          </cell>
          <cell r="Q178" t="str">
            <v/>
          </cell>
          <cell r="R178">
            <v>1.6823022463003343</v>
          </cell>
          <cell r="S178">
            <v>7</v>
          </cell>
          <cell r="T178" t="str">
            <v/>
          </cell>
          <cell r="U178" t="str">
            <v/>
          </cell>
          <cell r="V178">
            <v>110.39507988752641</v>
          </cell>
          <cell r="W178">
            <v>4</v>
          </cell>
          <cell r="X178" t="str">
            <v/>
          </cell>
          <cell r="Y178" t="str">
            <v/>
          </cell>
          <cell r="Z178">
            <v>-25.616789306036612</v>
          </cell>
          <cell r="AA178">
            <v>4</v>
          </cell>
          <cell r="AB178" t="str">
            <v/>
          </cell>
          <cell r="AC178" t="str">
            <v/>
          </cell>
          <cell r="AD178">
            <v>274.00462380962756</v>
          </cell>
          <cell r="AE178">
            <v>4</v>
          </cell>
          <cell r="AF178" t="str">
            <v/>
          </cell>
          <cell r="AG178" t="str">
            <v/>
          </cell>
          <cell r="AH178">
            <v>-7.7049454627767684</v>
          </cell>
          <cell r="AI178">
            <v>5</v>
          </cell>
          <cell r="AJ178" t="str">
            <v/>
          </cell>
          <cell r="AK178" t="str">
            <v/>
          </cell>
          <cell r="AL178">
            <v>43.006440379745527</v>
          </cell>
          <cell r="AM178">
            <v>4</v>
          </cell>
          <cell r="AN178" t="str">
            <v/>
          </cell>
          <cell r="AO178" t="str">
            <v/>
          </cell>
          <cell r="AP178">
            <v>6.2488164207806447</v>
          </cell>
        </row>
        <row r="179">
          <cell r="B179" t="str">
            <v>8.2029</v>
          </cell>
          <cell r="C179">
            <v>7</v>
          </cell>
          <cell r="D179" t="str">
            <v/>
          </cell>
          <cell r="E179" t="str">
            <v/>
          </cell>
          <cell r="F179">
            <v>-44.203324626457771</v>
          </cell>
          <cell r="G179">
            <v>9</v>
          </cell>
          <cell r="H179" t="str">
            <v/>
          </cell>
          <cell r="I179" t="str">
            <v/>
          </cell>
          <cell r="J179">
            <v>107.5934720972329</v>
          </cell>
          <cell r="K179">
            <v>3</v>
          </cell>
          <cell r="L179" t="str">
            <v/>
          </cell>
          <cell r="M179" t="str">
            <v/>
          </cell>
          <cell r="N179">
            <v>741.83201733550425</v>
          </cell>
          <cell r="O179">
            <v>4</v>
          </cell>
          <cell r="P179" t="str">
            <v/>
          </cell>
          <cell r="Q179" t="str">
            <v/>
          </cell>
          <cell r="R179">
            <v>1.9336207094309723</v>
          </cell>
          <cell r="S179">
            <v>7</v>
          </cell>
          <cell r="T179" t="str">
            <v/>
          </cell>
          <cell r="U179" t="str">
            <v/>
          </cell>
          <cell r="V179">
            <v>110.68643131163518</v>
          </cell>
          <cell r="W179">
            <v>4</v>
          </cell>
          <cell r="X179" t="str">
            <v/>
          </cell>
          <cell r="Y179" t="str">
            <v/>
          </cell>
          <cell r="Z179">
            <v>-25.645115878908015</v>
          </cell>
          <cell r="AA179">
            <v>4</v>
          </cell>
          <cell r="AB179" t="str">
            <v/>
          </cell>
          <cell r="AC179" t="str">
            <v/>
          </cell>
          <cell r="AD179">
            <v>274.46262335401616</v>
          </cell>
          <cell r="AE179">
            <v>4</v>
          </cell>
          <cell r="AF179" t="str">
            <v/>
          </cell>
          <cell r="AG179" t="str">
            <v/>
          </cell>
          <cell r="AH179">
            <v>-7.6299092497957632</v>
          </cell>
          <cell r="AI179">
            <v>5</v>
          </cell>
          <cell r="AJ179" t="str">
            <v/>
          </cell>
          <cell r="AK179" t="str">
            <v/>
          </cell>
          <cell r="AL179">
            <v>43.218176800748118</v>
          </cell>
          <cell r="AM179">
            <v>4</v>
          </cell>
          <cell r="AN179" t="str">
            <v/>
          </cell>
          <cell r="AO179" t="str">
            <v/>
          </cell>
          <cell r="AP179">
            <v>6.4716498839603274</v>
          </cell>
        </row>
        <row r="180">
          <cell r="B180" t="str">
            <v>9.2029</v>
          </cell>
          <cell r="C180">
            <v>7</v>
          </cell>
          <cell r="D180" t="str">
            <v/>
          </cell>
          <cell r="E180" t="str">
            <v/>
          </cell>
          <cell r="F180">
            <v>-44.356344215570189</v>
          </cell>
          <cell r="G180">
            <v>9</v>
          </cell>
          <cell r="H180" t="str">
            <v/>
          </cell>
          <cell r="I180" t="str">
            <v/>
          </cell>
          <cell r="J180">
            <v>107.81529343543714</v>
          </cell>
          <cell r="K180">
            <v>3</v>
          </cell>
          <cell r="L180" t="str">
            <v/>
          </cell>
          <cell r="M180" t="str">
            <v/>
          </cell>
          <cell r="N180">
            <v>740.80827280705819</v>
          </cell>
          <cell r="O180">
            <v>4</v>
          </cell>
          <cell r="P180" t="str">
            <v/>
          </cell>
          <cell r="Q180" t="str">
            <v/>
          </cell>
          <cell r="R180">
            <v>2.1849391725616103</v>
          </cell>
          <cell r="S180">
            <v>7</v>
          </cell>
          <cell r="T180" t="str">
            <v/>
          </cell>
          <cell r="U180" t="str">
            <v/>
          </cell>
          <cell r="V180">
            <v>110.97778273574394</v>
          </cell>
          <cell r="W180">
            <v>4</v>
          </cell>
          <cell r="X180" t="str">
            <v/>
          </cell>
          <cell r="Y180" t="str">
            <v/>
          </cell>
          <cell r="Z180">
            <v>-25.673442451779419</v>
          </cell>
          <cell r="AA180">
            <v>4</v>
          </cell>
          <cell r="AB180" t="str">
            <v/>
          </cell>
          <cell r="AC180" t="str">
            <v/>
          </cell>
          <cell r="AD180">
            <v>274.92062289840476</v>
          </cell>
          <cell r="AE180">
            <v>4</v>
          </cell>
          <cell r="AF180" t="str">
            <v/>
          </cell>
          <cell r="AG180" t="str">
            <v/>
          </cell>
          <cell r="AH180">
            <v>-7.5548730368147581</v>
          </cell>
          <cell r="AI180">
            <v>5</v>
          </cell>
          <cell r="AJ180" t="str">
            <v/>
          </cell>
          <cell r="AK180" t="str">
            <v/>
          </cell>
          <cell r="AL180">
            <v>43.429913221750709</v>
          </cell>
          <cell r="AM180">
            <v>4</v>
          </cell>
          <cell r="AN180" t="str">
            <v/>
          </cell>
          <cell r="AO180" t="str">
            <v/>
          </cell>
          <cell r="AP180">
            <v>6.69448334714001</v>
          </cell>
        </row>
        <row r="181">
          <cell r="B181" t="str">
            <v>10.2029</v>
          </cell>
          <cell r="C181">
            <v>7</v>
          </cell>
          <cell r="D181" t="str">
            <v/>
          </cell>
          <cell r="E181" t="str">
            <v/>
          </cell>
          <cell r="F181">
            <v>-44.509363804682607</v>
          </cell>
          <cell r="G181">
            <v>9</v>
          </cell>
          <cell r="H181" t="str">
            <v/>
          </cell>
          <cell r="I181" t="str">
            <v/>
          </cell>
          <cell r="J181">
            <v>108.03711477364138</v>
          </cell>
          <cell r="K181">
            <v>3</v>
          </cell>
          <cell r="L181" t="str">
            <v/>
          </cell>
          <cell r="M181" t="str">
            <v/>
          </cell>
          <cell r="N181">
            <v>739.78452827861213</v>
          </cell>
          <cell r="O181">
            <v>4</v>
          </cell>
          <cell r="P181" t="str">
            <v/>
          </cell>
          <cell r="Q181" t="str">
            <v/>
          </cell>
          <cell r="R181">
            <v>2.4362576356922485</v>
          </cell>
          <cell r="S181">
            <v>7</v>
          </cell>
          <cell r="T181" t="str">
            <v/>
          </cell>
          <cell r="U181" t="str">
            <v/>
          </cell>
          <cell r="V181">
            <v>111.26913415985271</v>
          </cell>
          <cell r="W181">
            <v>4</v>
          </cell>
          <cell r="X181" t="str">
            <v/>
          </cell>
          <cell r="Y181" t="str">
            <v/>
          </cell>
          <cell r="Z181">
            <v>-25.701769024650822</v>
          </cell>
          <cell r="AA181">
            <v>4</v>
          </cell>
          <cell r="AB181" t="str">
            <v/>
          </cell>
          <cell r="AC181" t="str">
            <v/>
          </cell>
          <cell r="AD181">
            <v>275.37862244279336</v>
          </cell>
          <cell r="AE181">
            <v>4</v>
          </cell>
          <cell r="AF181" t="str">
            <v/>
          </cell>
          <cell r="AG181" t="str">
            <v/>
          </cell>
          <cell r="AH181">
            <v>-7.4798368238337529</v>
          </cell>
          <cell r="AI181">
            <v>5</v>
          </cell>
          <cell r="AJ181" t="str">
            <v/>
          </cell>
          <cell r="AK181" t="str">
            <v/>
          </cell>
          <cell r="AL181">
            <v>43.6416496427533</v>
          </cell>
          <cell r="AM181">
            <v>4</v>
          </cell>
          <cell r="AN181" t="str">
            <v/>
          </cell>
          <cell r="AO181" t="str">
            <v/>
          </cell>
          <cell r="AP181">
            <v>6.9173168103196927</v>
          </cell>
        </row>
        <row r="182">
          <cell r="B182" t="str">
            <v>11.2029</v>
          </cell>
          <cell r="C182">
            <v>7</v>
          </cell>
          <cell r="D182" t="str">
            <v/>
          </cell>
          <cell r="E182" t="str">
            <v/>
          </cell>
          <cell r="F182">
            <v>-44.662383393795025</v>
          </cell>
          <cell r="G182">
            <v>9</v>
          </cell>
          <cell r="H182" t="str">
            <v/>
          </cell>
          <cell r="I182" t="str">
            <v/>
          </cell>
          <cell r="J182">
            <v>108.25893611184561</v>
          </cell>
          <cell r="K182">
            <v>3</v>
          </cell>
          <cell r="L182" t="str">
            <v/>
          </cell>
          <cell r="M182" t="str">
            <v/>
          </cell>
          <cell r="N182">
            <v>738.76078375016607</v>
          </cell>
          <cell r="O182">
            <v>4</v>
          </cell>
          <cell r="P182" t="str">
            <v/>
          </cell>
          <cell r="Q182" t="str">
            <v/>
          </cell>
          <cell r="R182">
            <v>2.6875760988228867</v>
          </cell>
          <cell r="S182">
            <v>7</v>
          </cell>
          <cell r="T182" t="str">
            <v/>
          </cell>
          <cell r="U182" t="str">
            <v/>
          </cell>
          <cell r="V182">
            <v>111.56048558396148</v>
          </cell>
          <cell r="W182">
            <v>4</v>
          </cell>
          <cell r="X182" t="str">
            <v/>
          </cell>
          <cell r="Y182" t="str">
            <v/>
          </cell>
          <cell r="Z182">
            <v>-25.730095597522226</v>
          </cell>
          <cell r="AA182">
            <v>4</v>
          </cell>
          <cell r="AB182" t="str">
            <v/>
          </cell>
          <cell r="AC182" t="str">
            <v/>
          </cell>
          <cell r="AD182">
            <v>275.83662198718196</v>
          </cell>
          <cell r="AE182">
            <v>4</v>
          </cell>
          <cell r="AF182" t="str">
            <v/>
          </cell>
          <cell r="AG182" t="str">
            <v/>
          </cell>
          <cell r="AH182">
            <v>-7.4048006108527478</v>
          </cell>
          <cell r="AI182">
            <v>5</v>
          </cell>
          <cell r="AJ182" t="str">
            <v/>
          </cell>
          <cell r="AK182" t="str">
            <v/>
          </cell>
          <cell r="AL182">
            <v>43.853386063755892</v>
          </cell>
          <cell r="AM182">
            <v>4</v>
          </cell>
          <cell r="AN182" t="str">
            <v/>
          </cell>
          <cell r="AO182" t="str">
            <v/>
          </cell>
          <cell r="AP182">
            <v>7.1401502734993754</v>
          </cell>
        </row>
        <row r="183">
          <cell r="B183" t="str">
            <v>12.2029</v>
          </cell>
          <cell r="C183">
            <v>7</v>
          </cell>
          <cell r="D183" t="str">
            <v/>
          </cell>
          <cell r="E183" t="str">
            <v/>
          </cell>
          <cell r="F183">
            <v>-44.815402982907443</v>
          </cell>
          <cell r="G183">
            <v>9</v>
          </cell>
          <cell r="H183" t="str">
            <v/>
          </cell>
          <cell r="I183" t="str">
            <v/>
          </cell>
          <cell r="J183">
            <v>108.48075745004985</v>
          </cell>
          <cell r="K183">
            <v>3</v>
          </cell>
          <cell r="L183" t="str">
            <v/>
          </cell>
          <cell r="M183" t="str">
            <v/>
          </cell>
          <cell r="N183">
            <v>737.73703922172001</v>
          </cell>
          <cell r="O183">
            <v>4</v>
          </cell>
          <cell r="P183" t="str">
            <v/>
          </cell>
          <cell r="Q183" t="str">
            <v/>
          </cell>
          <cell r="R183">
            <v>2.9388945619535249</v>
          </cell>
          <cell r="S183">
            <v>7</v>
          </cell>
          <cell r="T183" t="str">
            <v/>
          </cell>
          <cell r="U183" t="str">
            <v/>
          </cell>
          <cell r="V183">
            <v>111.85183700807025</v>
          </cell>
          <cell r="W183">
            <v>4</v>
          </cell>
          <cell r="X183" t="str">
            <v/>
          </cell>
          <cell r="Y183" t="str">
            <v/>
          </cell>
          <cell r="Z183">
            <v>-25.758422170393629</v>
          </cell>
          <cell r="AA183">
            <v>4</v>
          </cell>
          <cell r="AB183" t="str">
            <v/>
          </cell>
          <cell r="AC183" t="str">
            <v/>
          </cell>
          <cell r="AD183">
            <v>276.29462153157056</v>
          </cell>
          <cell r="AE183">
            <v>4</v>
          </cell>
          <cell r="AF183" t="str">
            <v/>
          </cell>
          <cell r="AG183" t="str">
            <v/>
          </cell>
          <cell r="AH183">
            <v>-7.3297643978717426</v>
          </cell>
          <cell r="AI183">
            <v>5</v>
          </cell>
          <cell r="AJ183" t="str">
            <v/>
          </cell>
          <cell r="AK183" t="str">
            <v/>
          </cell>
          <cell r="AL183">
            <v>44.065122484758483</v>
          </cell>
          <cell r="AM183">
            <v>4</v>
          </cell>
          <cell r="AN183" t="str">
            <v/>
          </cell>
          <cell r="AO183" t="str">
            <v/>
          </cell>
          <cell r="AP183">
            <v>7.362983736679058</v>
          </cell>
        </row>
        <row r="184">
          <cell r="B184" t="str">
            <v>1.2030</v>
          </cell>
          <cell r="C184">
            <v>7</v>
          </cell>
          <cell r="D184" t="str">
            <v/>
          </cell>
          <cell r="E184" t="str">
            <v/>
          </cell>
          <cell r="F184">
            <v>-44.968422572019861</v>
          </cell>
          <cell r="G184">
            <v>9</v>
          </cell>
          <cell r="H184" t="str">
            <v/>
          </cell>
          <cell r="I184" t="str">
            <v/>
          </cell>
          <cell r="J184">
            <v>108.70257878825409</v>
          </cell>
          <cell r="K184">
            <v>3</v>
          </cell>
          <cell r="L184" t="str">
            <v/>
          </cell>
          <cell r="M184" t="str">
            <v/>
          </cell>
          <cell r="N184">
            <v>736.71329469327395</v>
          </cell>
          <cell r="O184">
            <v>4</v>
          </cell>
          <cell r="P184" t="str">
            <v/>
          </cell>
          <cell r="Q184" t="str">
            <v/>
          </cell>
          <cell r="R184">
            <v>3.1902130250841632</v>
          </cell>
          <cell r="S184">
            <v>7</v>
          </cell>
          <cell r="T184" t="str">
            <v/>
          </cell>
          <cell r="U184" t="str">
            <v/>
          </cell>
          <cell r="V184">
            <v>112.14318843217902</v>
          </cell>
          <cell r="W184">
            <v>4</v>
          </cell>
          <cell r="X184" t="str">
            <v/>
          </cell>
          <cell r="Y184" t="str">
            <v/>
          </cell>
          <cell r="Z184">
            <v>-25.786748743265033</v>
          </cell>
          <cell r="AA184">
            <v>4</v>
          </cell>
          <cell r="AB184" t="str">
            <v/>
          </cell>
          <cell r="AC184" t="str">
            <v/>
          </cell>
          <cell r="AD184">
            <v>276.75262107595915</v>
          </cell>
          <cell r="AE184">
            <v>4</v>
          </cell>
          <cell r="AF184" t="str">
            <v/>
          </cell>
          <cell r="AG184" t="str">
            <v/>
          </cell>
          <cell r="AH184">
            <v>-7.2547281848907375</v>
          </cell>
          <cell r="AI184">
            <v>5</v>
          </cell>
          <cell r="AJ184" t="str">
            <v/>
          </cell>
          <cell r="AK184" t="str">
            <v/>
          </cell>
          <cell r="AL184">
            <v>44.276858905761074</v>
          </cell>
          <cell r="AM184">
            <v>4</v>
          </cell>
          <cell r="AN184" t="str">
            <v/>
          </cell>
          <cell r="AO184" t="str">
            <v/>
          </cell>
          <cell r="AP184">
            <v>7.5858171998587407</v>
          </cell>
        </row>
        <row r="185">
          <cell r="B185" t="str">
            <v>2.2030</v>
          </cell>
          <cell r="C185">
            <v>7</v>
          </cell>
          <cell r="D185" t="str">
            <v/>
          </cell>
          <cell r="E185" t="str">
            <v/>
          </cell>
          <cell r="F185">
            <v>-45.121442161132279</v>
          </cell>
          <cell r="G185">
            <v>9</v>
          </cell>
          <cell r="H185" t="str">
            <v/>
          </cell>
          <cell r="I185" t="str">
            <v/>
          </cell>
          <cell r="J185">
            <v>108.92440012645832</v>
          </cell>
          <cell r="K185">
            <v>4</v>
          </cell>
          <cell r="L185">
            <v>185</v>
          </cell>
          <cell r="M185">
            <v>735.68955016482778</v>
          </cell>
          <cell r="N185">
            <v>735.68955016482778</v>
          </cell>
          <cell r="O185">
            <v>4</v>
          </cell>
          <cell r="P185" t="str">
            <v/>
          </cell>
          <cell r="Q185" t="str">
            <v/>
          </cell>
          <cell r="R185">
            <v>3.4415314882148014</v>
          </cell>
          <cell r="S185">
            <v>7</v>
          </cell>
          <cell r="T185" t="str">
            <v/>
          </cell>
          <cell r="U185" t="str">
            <v/>
          </cell>
          <cell r="V185">
            <v>112.43453985628778</v>
          </cell>
          <cell r="W185">
            <v>4</v>
          </cell>
          <cell r="X185" t="str">
            <v/>
          </cell>
          <cell r="Y185" t="str">
            <v/>
          </cell>
          <cell r="Z185">
            <v>-25.815075316136436</v>
          </cell>
          <cell r="AA185">
            <v>5</v>
          </cell>
          <cell r="AB185">
            <v>185</v>
          </cell>
          <cell r="AC185">
            <v>277.21062062034792</v>
          </cell>
          <cell r="AD185">
            <v>277.21062062034792</v>
          </cell>
          <cell r="AE185">
            <v>4</v>
          </cell>
          <cell r="AF185" t="str">
            <v/>
          </cell>
          <cell r="AG185" t="str">
            <v/>
          </cell>
          <cell r="AH185">
            <v>-7.1796919719097323</v>
          </cell>
          <cell r="AI185">
            <v>5</v>
          </cell>
          <cell r="AJ185" t="str">
            <v/>
          </cell>
          <cell r="AK185" t="str">
            <v/>
          </cell>
          <cell r="AL185">
            <v>44.488595326763665</v>
          </cell>
          <cell r="AM185">
            <v>4</v>
          </cell>
          <cell r="AN185" t="str">
            <v/>
          </cell>
          <cell r="AO185" t="str">
            <v/>
          </cell>
          <cell r="AP185">
            <v>7.8086506630384234</v>
          </cell>
        </row>
        <row r="186">
          <cell r="B186" t="str">
            <v>3.2030</v>
          </cell>
          <cell r="C186">
            <v>7</v>
          </cell>
          <cell r="D186" t="str">
            <v/>
          </cell>
          <cell r="E186" t="str">
            <v/>
          </cell>
          <cell r="F186">
            <v>-45.274461750244697</v>
          </cell>
          <cell r="G186">
            <v>9</v>
          </cell>
          <cell r="H186" t="str">
            <v/>
          </cell>
          <cell r="I186" t="str">
            <v/>
          </cell>
          <cell r="J186">
            <v>109.14622146466256</v>
          </cell>
          <cell r="K186">
            <v>4</v>
          </cell>
          <cell r="L186" t="str">
            <v/>
          </cell>
          <cell r="M186" t="str">
            <v/>
          </cell>
          <cell r="N186">
            <v>735.11292114169407</v>
          </cell>
          <cell r="O186">
            <v>4</v>
          </cell>
          <cell r="P186" t="str">
            <v/>
          </cell>
          <cell r="Q186" t="str">
            <v/>
          </cell>
          <cell r="R186">
            <v>3.6928499513454396</v>
          </cell>
          <cell r="S186">
            <v>7</v>
          </cell>
          <cell r="T186" t="str">
            <v/>
          </cell>
          <cell r="U186" t="str">
            <v/>
          </cell>
          <cell r="V186">
            <v>112.72589128039655</v>
          </cell>
          <cell r="W186">
            <v>4</v>
          </cell>
          <cell r="X186" t="str">
            <v/>
          </cell>
          <cell r="Y186" t="str">
            <v/>
          </cell>
          <cell r="Z186">
            <v>-25.84340188900784</v>
          </cell>
          <cell r="AA186">
            <v>5</v>
          </cell>
          <cell r="AB186" t="str">
            <v/>
          </cell>
          <cell r="AC186" t="str">
            <v/>
          </cell>
          <cell r="AD186">
            <v>277.36731793689154</v>
          </cell>
          <cell r="AE186">
            <v>4</v>
          </cell>
          <cell r="AF186" t="str">
            <v/>
          </cell>
          <cell r="AG186" t="str">
            <v/>
          </cell>
          <cell r="AH186">
            <v>-7.1046557589287271</v>
          </cell>
          <cell r="AI186">
            <v>5</v>
          </cell>
          <cell r="AJ186" t="str">
            <v/>
          </cell>
          <cell r="AK186" t="str">
            <v/>
          </cell>
          <cell r="AL186">
            <v>44.700331747766256</v>
          </cell>
          <cell r="AM186">
            <v>4</v>
          </cell>
          <cell r="AN186" t="str">
            <v/>
          </cell>
          <cell r="AO186" t="str">
            <v/>
          </cell>
          <cell r="AP186">
            <v>8.0314841262181069</v>
          </cell>
        </row>
        <row r="187">
          <cell r="B187" t="str">
            <v>4.2030</v>
          </cell>
          <cell r="C187">
            <v>7</v>
          </cell>
          <cell r="D187" t="str">
            <v/>
          </cell>
          <cell r="E187" t="str">
            <v/>
          </cell>
          <cell r="F187">
            <v>-45.427481339357115</v>
          </cell>
          <cell r="G187">
            <v>9</v>
          </cell>
          <cell r="H187" t="str">
            <v/>
          </cell>
          <cell r="I187" t="str">
            <v/>
          </cell>
          <cell r="J187">
            <v>109.3680428028668</v>
          </cell>
          <cell r="K187">
            <v>4</v>
          </cell>
          <cell r="L187" t="str">
            <v/>
          </cell>
          <cell r="M187" t="str">
            <v/>
          </cell>
          <cell r="N187">
            <v>734.53629211856037</v>
          </cell>
          <cell r="O187">
            <v>4</v>
          </cell>
          <cell r="P187" t="str">
            <v/>
          </cell>
          <cell r="Q187" t="str">
            <v/>
          </cell>
          <cell r="R187">
            <v>3.9441684144760778</v>
          </cell>
          <cell r="S187">
            <v>7</v>
          </cell>
          <cell r="T187" t="str">
            <v/>
          </cell>
          <cell r="U187" t="str">
            <v/>
          </cell>
          <cell r="V187">
            <v>113.01724270450532</v>
          </cell>
          <cell r="W187">
            <v>4</v>
          </cell>
          <cell r="X187" t="str">
            <v/>
          </cell>
          <cell r="Y187" t="str">
            <v/>
          </cell>
          <cell r="Z187">
            <v>-25.871728461879243</v>
          </cell>
          <cell r="AA187">
            <v>5</v>
          </cell>
          <cell r="AB187" t="str">
            <v/>
          </cell>
          <cell r="AC187" t="str">
            <v/>
          </cell>
          <cell r="AD187">
            <v>277.52401525343515</v>
          </cell>
          <cell r="AE187">
            <v>4</v>
          </cell>
          <cell r="AF187" t="str">
            <v/>
          </cell>
          <cell r="AG187" t="str">
            <v/>
          </cell>
          <cell r="AH187">
            <v>-7.029619545947722</v>
          </cell>
          <cell r="AI187">
            <v>5</v>
          </cell>
          <cell r="AJ187" t="str">
            <v/>
          </cell>
          <cell r="AK187" t="str">
            <v/>
          </cell>
          <cell r="AL187">
            <v>44.912068168768847</v>
          </cell>
          <cell r="AM187">
            <v>4</v>
          </cell>
          <cell r="AN187" t="str">
            <v/>
          </cell>
          <cell r="AO187" t="str">
            <v/>
          </cell>
          <cell r="AP187">
            <v>8.2543175893977896</v>
          </cell>
        </row>
        <row r="188">
          <cell r="B188" t="str">
            <v>5.2030</v>
          </cell>
          <cell r="C188">
            <v>7</v>
          </cell>
          <cell r="D188" t="str">
            <v/>
          </cell>
          <cell r="E188" t="str">
            <v/>
          </cell>
          <cell r="F188">
            <v>-45.580500928469533</v>
          </cell>
          <cell r="G188">
            <v>9</v>
          </cell>
          <cell r="H188" t="str">
            <v/>
          </cell>
          <cell r="I188" t="str">
            <v/>
          </cell>
          <cell r="J188">
            <v>109.58986414107103</v>
          </cell>
          <cell r="K188">
            <v>4</v>
          </cell>
          <cell r="L188" t="str">
            <v/>
          </cell>
          <cell r="M188" t="str">
            <v/>
          </cell>
          <cell r="N188">
            <v>733.95966309542666</v>
          </cell>
          <cell r="O188">
            <v>4</v>
          </cell>
          <cell r="P188" t="str">
            <v/>
          </cell>
          <cell r="Q188" t="str">
            <v/>
          </cell>
          <cell r="R188">
            <v>4.195486877606716</v>
          </cell>
          <cell r="S188">
            <v>7</v>
          </cell>
          <cell r="T188" t="str">
            <v/>
          </cell>
          <cell r="U188" t="str">
            <v/>
          </cell>
          <cell r="V188">
            <v>113.30859412861409</v>
          </cell>
          <cell r="W188">
            <v>4</v>
          </cell>
          <cell r="X188" t="str">
            <v/>
          </cell>
          <cell r="Y188" t="str">
            <v/>
          </cell>
          <cell r="Z188">
            <v>-25.900055034750647</v>
          </cell>
          <cell r="AA188">
            <v>5</v>
          </cell>
          <cell r="AB188" t="str">
            <v/>
          </cell>
          <cell r="AC188" t="str">
            <v/>
          </cell>
          <cell r="AD188">
            <v>277.68071256997877</v>
          </cell>
          <cell r="AE188">
            <v>4</v>
          </cell>
          <cell r="AF188" t="str">
            <v/>
          </cell>
          <cell r="AG188" t="str">
            <v/>
          </cell>
          <cell r="AH188">
            <v>-6.9545833329667168</v>
          </cell>
          <cell r="AI188">
            <v>6</v>
          </cell>
          <cell r="AJ188">
            <v>188</v>
          </cell>
          <cell r="AK188">
            <v>45.123804589771474</v>
          </cell>
          <cell r="AL188">
            <v>45.123804589771474</v>
          </cell>
          <cell r="AM188">
            <v>4</v>
          </cell>
          <cell r="AN188" t="str">
            <v/>
          </cell>
          <cell r="AO188" t="str">
            <v/>
          </cell>
          <cell r="AP188">
            <v>8.4771510525774723</v>
          </cell>
        </row>
        <row r="189">
          <cell r="B189" t="str">
            <v>6.2030</v>
          </cell>
          <cell r="C189">
            <v>7</v>
          </cell>
          <cell r="D189" t="str">
            <v/>
          </cell>
          <cell r="E189" t="str">
            <v/>
          </cell>
          <cell r="F189">
            <v>-45.733520517581951</v>
          </cell>
          <cell r="G189">
            <v>9</v>
          </cell>
          <cell r="H189" t="str">
            <v/>
          </cell>
          <cell r="I189" t="str">
            <v/>
          </cell>
          <cell r="J189">
            <v>109.81168547927527</v>
          </cell>
          <cell r="K189">
            <v>4</v>
          </cell>
          <cell r="L189" t="str">
            <v/>
          </cell>
          <cell r="M189" t="str">
            <v/>
          </cell>
          <cell r="N189">
            <v>733.38303407229296</v>
          </cell>
          <cell r="O189">
            <v>4</v>
          </cell>
          <cell r="P189" t="str">
            <v/>
          </cell>
          <cell r="Q189" t="str">
            <v/>
          </cell>
          <cell r="R189">
            <v>4.4468053407373542</v>
          </cell>
          <cell r="S189">
            <v>7</v>
          </cell>
          <cell r="T189" t="str">
            <v/>
          </cell>
          <cell r="U189" t="str">
            <v/>
          </cell>
          <cell r="V189">
            <v>113.59994555272286</v>
          </cell>
          <cell r="W189">
            <v>4</v>
          </cell>
          <cell r="X189" t="str">
            <v/>
          </cell>
          <cell r="Y189" t="str">
            <v/>
          </cell>
          <cell r="Z189">
            <v>-25.92838160762205</v>
          </cell>
          <cell r="AA189">
            <v>5</v>
          </cell>
          <cell r="AB189" t="str">
            <v/>
          </cell>
          <cell r="AC189" t="str">
            <v/>
          </cell>
          <cell r="AD189">
            <v>277.83740988652238</v>
          </cell>
          <cell r="AE189">
            <v>4</v>
          </cell>
          <cell r="AF189" t="str">
            <v/>
          </cell>
          <cell r="AG189" t="str">
            <v/>
          </cell>
          <cell r="AH189">
            <v>-6.8795471199857117</v>
          </cell>
          <cell r="AI189">
            <v>6</v>
          </cell>
          <cell r="AJ189" t="str">
            <v/>
          </cell>
          <cell r="AK189" t="str">
            <v/>
          </cell>
          <cell r="AL189">
            <v>45.288658599911933</v>
          </cell>
          <cell r="AM189">
            <v>4</v>
          </cell>
          <cell r="AN189" t="str">
            <v/>
          </cell>
          <cell r="AO189" t="str">
            <v/>
          </cell>
          <cell r="AP189">
            <v>8.6999845157571549</v>
          </cell>
        </row>
        <row r="190">
          <cell r="B190" t="str">
            <v>7.2030</v>
          </cell>
          <cell r="C190">
            <v>7</v>
          </cell>
          <cell r="D190" t="str">
            <v/>
          </cell>
          <cell r="E190" t="str">
            <v/>
          </cell>
          <cell r="F190">
            <v>-45.886540106694369</v>
          </cell>
          <cell r="G190">
            <v>9</v>
          </cell>
          <cell r="H190" t="str">
            <v/>
          </cell>
          <cell r="I190" t="str">
            <v/>
          </cell>
          <cell r="J190">
            <v>110.03350681747951</v>
          </cell>
          <cell r="K190">
            <v>4</v>
          </cell>
          <cell r="L190" t="str">
            <v/>
          </cell>
          <cell r="M190" t="str">
            <v/>
          </cell>
          <cell r="N190">
            <v>732.80640504915925</v>
          </cell>
          <cell r="O190">
            <v>4</v>
          </cell>
          <cell r="P190" t="str">
            <v/>
          </cell>
          <cell r="Q190" t="str">
            <v/>
          </cell>
          <cell r="R190">
            <v>4.6981238038679924</v>
          </cell>
          <cell r="S190">
            <v>7</v>
          </cell>
          <cell r="T190" t="str">
            <v/>
          </cell>
          <cell r="U190" t="str">
            <v/>
          </cell>
          <cell r="V190">
            <v>113.89129697683163</v>
          </cell>
          <cell r="W190">
            <v>4</v>
          </cell>
          <cell r="X190" t="str">
            <v/>
          </cell>
          <cell r="Y190" t="str">
            <v/>
          </cell>
          <cell r="Z190">
            <v>-25.956708180493454</v>
          </cell>
          <cell r="AA190">
            <v>5</v>
          </cell>
          <cell r="AB190" t="str">
            <v/>
          </cell>
          <cell r="AC190" t="str">
            <v/>
          </cell>
          <cell r="AD190">
            <v>277.99410720306599</v>
          </cell>
          <cell r="AE190">
            <v>4</v>
          </cell>
          <cell r="AF190" t="str">
            <v/>
          </cell>
          <cell r="AG190" t="str">
            <v/>
          </cell>
          <cell r="AH190">
            <v>-6.8045109070047065</v>
          </cell>
          <cell r="AI190">
            <v>6</v>
          </cell>
          <cell r="AJ190" t="str">
            <v/>
          </cell>
          <cell r="AK190" t="str">
            <v/>
          </cell>
          <cell r="AL190">
            <v>45.453512610052393</v>
          </cell>
          <cell r="AM190">
            <v>4</v>
          </cell>
          <cell r="AN190" t="str">
            <v/>
          </cell>
          <cell r="AO190" t="str">
            <v/>
          </cell>
          <cell r="AP190">
            <v>8.9228179789368376</v>
          </cell>
        </row>
        <row r="191">
          <cell r="B191" t="str">
            <v>8.2030</v>
          </cell>
          <cell r="C191">
            <v>7</v>
          </cell>
          <cell r="D191" t="str">
            <v/>
          </cell>
          <cell r="E191" t="str">
            <v/>
          </cell>
          <cell r="F191">
            <v>-46.039559695806787</v>
          </cell>
          <cell r="G191">
            <v>9</v>
          </cell>
          <cell r="H191" t="str">
            <v/>
          </cell>
          <cell r="I191" t="str">
            <v/>
          </cell>
          <cell r="J191">
            <v>110.25532815568374</v>
          </cell>
          <cell r="K191">
            <v>4</v>
          </cell>
          <cell r="L191" t="str">
            <v/>
          </cell>
          <cell r="M191" t="str">
            <v/>
          </cell>
          <cell r="N191">
            <v>732.22977602602555</v>
          </cell>
          <cell r="O191">
            <v>4</v>
          </cell>
          <cell r="P191" t="str">
            <v/>
          </cell>
          <cell r="Q191" t="str">
            <v/>
          </cell>
          <cell r="R191">
            <v>4.9494422669986307</v>
          </cell>
          <cell r="S191">
            <v>7</v>
          </cell>
          <cell r="T191" t="str">
            <v/>
          </cell>
          <cell r="U191" t="str">
            <v/>
          </cell>
          <cell r="V191">
            <v>114.18264840094039</v>
          </cell>
          <cell r="W191">
            <v>4</v>
          </cell>
          <cell r="X191" t="str">
            <v/>
          </cell>
          <cell r="Y191" t="str">
            <v/>
          </cell>
          <cell r="Z191">
            <v>-25.985034753364857</v>
          </cell>
          <cell r="AA191">
            <v>5</v>
          </cell>
          <cell r="AB191" t="str">
            <v/>
          </cell>
          <cell r="AC191" t="str">
            <v/>
          </cell>
          <cell r="AD191">
            <v>278.15080451960961</v>
          </cell>
          <cell r="AE191">
            <v>4</v>
          </cell>
          <cell r="AF191" t="str">
            <v/>
          </cell>
          <cell r="AG191" t="str">
            <v/>
          </cell>
          <cell r="AH191">
            <v>-6.7294746940237014</v>
          </cell>
          <cell r="AI191">
            <v>6</v>
          </cell>
          <cell r="AJ191" t="str">
            <v/>
          </cell>
          <cell r="AK191" t="str">
            <v/>
          </cell>
          <cell r="AL191">
            <v>45.618366620192852</v>
          </cell>
          <cell r="AM191">
            <v>4</v>
          </cell>
          <cell r="AN191" t="str">
            <v/>
          </cell>
          <cell r="AO191" t="str">
            <v/>
          </cell>
          <cell r="AP191">
            <v>9.1456514421165203</v>
          </cell>
        </row>
        <row r="192">
          <cell r="B192" t="str">
            <v>9.2030</v>
          </cell>
          <cell r="C192">
            <v>7</v>
          </cell>
          <cell r="D192" t="str">
            <v/>
          </cell>
          <cell r="E192" t="str">
            <v/>
          </cell>
          <cell r="F192">
            <v>-46.192579284919205</v>
          </cell>
          <cell r="G192">
            <v>9</v>
          </cell>
          <cell r="H192" t="str">
            <v/>
          </cell>
          <cell r="I192" t="str">
            <v/>
          </cell>
          <cell r="J192">
            <v>110.47714949388798</v>
          </cell>
          <cell r="K192">
            <v>4</v>
          </cell>
          <cell r="L192" t="str">
            <v/>
          </cell>
          <cell r="M192" t="str">
            <v/>
          </cell>
          <cell r="N192">
            <v>731.65314700289184</v>
          </cell>
          <cell r="O192">
            <v>4</v>
          </cell>
          <cell r="P192" t="str">
            <v/>
          </cell>
          <cell r="Q192" t="str">
            <v/>
          </cell>
          <cell r="R192">
            <v>5.2007607301292689</v>
          </cell>
          <cell r="S192">
            <v>7</v>
          </cell>
          <cell r="T192" t="str">
            <v/>
          </cell>
          <cell r="U192" t="str">
            <v/>
          </cell>
          <cell r="V192">
            <v>114.47399982504916</v>
          </cell>
          <cell r="W192">
            <v>4</v>
          </cell>
          <cell r="X192" t="str">
            <v/>
          </cell>
          <cell r="Y192" t="str">
            <v/>
          </cell>
          <cell r="Z192">
            <v>-26.013361326236261</v>
          </cell>
          <cell r="AA192">
            <v>5</v>
          </cell>
          <cell r="AB192" t="str">
            <v/>
          </cell>
          <cell r="AC192" t="str">
            <v/>
          </cell>
          <cell r="AD192">
            <v>278.30750183615322</v>
          </cell>
          <cell r="AE192">
            <v>4</v>
          </cell>
          <cell r="AF192" t="str">
            <v/>
          </cell>
          <cell r="AG192" t="str">
            <v/>
          </cell>
          <cell r="AH192">
            <v>-6.6544384810426962</v>
          </cell>
          <cell r="AI192">
            <v>6</v>
          </cell>
          <cell r="AJ192" t="str">
            <v/>
          </cell>
          <cell r="AK192" t="str">
            <v/>
          </cell>
          <cell r="AL192">
            <v>45.783220630333311</v>
          </cell>
          <cell r="AM192">
            <v>4</v>
          </cell>
          <cell r="AN192" t="str">
            <v/>
          </cell>
          <cell r="AO192" t="str">
            <v/>
          </cell>
          <cell r="AP192">
            <v>9.3684849052962029</v>
          </cell>
        </row>
        <row r="193">
          <cell r="B193" t="str">
            <v>10.2030</v>
          </cell>
          <cell r="C193">
            <v>7</v>
          </cell>
          <cell r="D193" t="str">
            <v/>
          </cell>
          <cell r="E193" t="str">
            <v/>
          </cell>
          <cell r="F193">
            <v>-46.345598874031623</v>
          </cell>
          <cell r="G193">
            <v>9</v>
          </cell>
          <cell r="H193" t="str">
            <v/>
          </cell>
          <cell r="I193" t="str">
            <v/>
          </cell>
          <cell r="J193">
            <v>110.69897083209221</v>
          </cell>
          <cell r="K193">
            <v>4</v>
          </cell>
          <cell r="L193" t="str">
            <v/>
          </cell>
          <cell r="M193" t="str">
            <v/>
          </cell>
          <cell r="N193">
            <v>731.07651797975814</v>
          </cell>
          <cell r="O193">
            <v>4</v>
          </cell>
          <cell r="P193" t="str">
            <v/>
          </cell>
          <cell r="Q193" t="str">
            <v/>
          </cell>
          <cell r="R193">
            <v>5.4520791932599071</v>
          </cell>
          <cell r="S193">
            <v>7</v>
          </cell>
          <cell r="T193" t="str">
            <v/>
          </cell>
          <cell r="U193" t="str">
            <v/>
          </cell>
          <cell r="V193">
            <v>114.76535124915793</v>
          </cell>
          <cell r="W193">
            <v>4</v>
          </cell>
          <cell r="X193" t="str">
            <v/>
          </cell>
          <cell r="Y193" t="str">
            <v/>
          </cell>
          <cell r="Z193">
            <v>-26.041687899107664</v>
          </cell>
          <cell r="AA193">
            <v>5</v>
          </cell>
          <cell r="AB193" t="str">
            <v/>
          </cell>
          <cell r="AC193" t="str">
            <v/>
          </cell>
          <cell r="AD193">
            <v>278.46419915269684</v>
          </cell>
          <cell r="AE193">
            <v>4</v>
          </cell>
          <cell r="AF193" t="str">
            <v/>
          </cell>
          <cell r="AG193" t="str">
            <v/>
          </cell>
          <cell r="AH193">
            <v>-6.579402268061691</v>
          </cell>
          <cell r="AI193">
            <v>6</v>
          </cell>
          <cell r="AJ193" t="str">
            <v/>
          </cell>
          <cell r="AK193" t="str">
            <v/>
          </cell>
          <cell r="AL193">
            <v>45.94807464047377</v>
          </cell>
          <cell r="AM193">
            <v>4</v>
          </cell>
          <cell r="AN193" t="str">
            <v/>
          </cell>
          <cell r="AO193" t="str">
            <v/>
          </cell>
          <cell r="AP193">
            <v>9.5913183684758856</v>
          </cell>
        </row>
        <row r="194">
          <cell r="B194" t="str">
            <v>11.2030</v>
          </cell>
          <cell r="C194">
            <v>7</v>
          </cell>
          <cell r="D194" t="str">
            <v/>
          </cell>
          <cell r="E194" t="str">
            <v/>
          </cell>
          <cell r="F194">
            <v>-46.498618463144041</v>
          </cell>
          <cell r="G194">
            <v>9</v>
          </cell>
          <cell r="H194" t="str">
            <v/>
          </cell>
          <cell r="I194" t="str">
            <v/>
          </cell>
          <cell r="J194">
            <v>110.92079217029645</v>
          </cell>
          <cell r="K194">
            <v>4</v>
          </cell>
          <cell r="L194" t="str">
            <v/>
          </cell>
          <cell r="M194" t="str">
            <v/>
          </cell>
          <cell r="N194">
            <v>730.49988895662443</v>
          </cell>
          <cell r="O194">
            <v>4</v>
          </cell>
          <cell r="P194" t="str">
            <v/>
          </cell>
          <cell r="Q194" t="str">
            <v/>
          </cell>
          <cell r="R194">
            <v>5.7033976563905453</v>
          </cell>
          <cell r="S194">
            <v>7</v>
          </cell>
          <cell r="T194" t="str">
            <v/>
          </cell>
          <cell r="U194" t="str">
            <v/>
          </cell>
          <cell r="V194">
            <v>115.0567026732667</v>
          </cell>
          <cell r="W194">
            <v>4</v>
          </cell>
          <cell r="X194" t="str">
            <v/>
          </cell>
          <cell r="Y194" t="str">
            <v/>
          </cell>
          <cell r="Z194">
            <v>-26.070014471979068</v>
          </cell>
          <cell r="AA194">
            <v>5</v>
          </cell>
          <cell r="AB194" t="str">
            <v/>
          </cell>
          <cell r="AC194" t="str">
            <v/>
          </cell>
          <cell r="AD194">
            <v>278.62089646924045</v>
          </cell>
          <cell r="AE194">
            <v>4</v>
          </cell>
          <cell r="AF194" t="str">
            <v/>
          </cell>
          <cell r="AG194" t="str">
            <v/>
          </cell>
          <cell r="AH194">
            <v>-6.5043660550806859</v>
          </cell>
          <cell r="AI194">
            <v>6</v>
          </cell>
          <cell r="AJ194" t="str">
            <v/>
          </cell>
          <cell r="AK194" t="str">
            <v/>
          </cell>
          <cell r="AL194">
            <v>46.112928650614229</v>
          </cell>
          <cell r="AM194">
            <v>4</v>
          </cell>
          <cell r="AN194" t="str">
            <v/>
          </cell>
          <cell r="AO194" t="str">
            <v/>
          </cell>
          <cell r="AP194">
            <v>9.8141518316555683</v>
          </cell>
        </row>
        <row r="195">
          <cell r="B195" t="str">
            <v>12.2030</v>
          </cell>
          <cell r="C195">
            <v>7</v>
          </cell>
          <cell r="D195" t="str">
            <v/>
          </cell>
          <cell r="E195" t="str">
            <v/>
          </cell>
          <cell r="F195">
            <v>-46.651638052256459</v>
          </cell>
          <cell r="G195">
            <v>9</v>
          </cell>
          <cell r="H195" t="str">
            <v/>
          </cell>
          <cell r="I195" t="str">
            <v/>
          </cell>
          <cell r="J195">
            <v>111.14261350850069</v>
          </cell>
          <cell r="K195">
            <v>4</v>
          </cell>
          <cell r="L195" t="str">
            <v/>
          </cell>
          <cell r="M195" t="str">
            <v/>
          </cell>
          <cell r="N195">
            <v>729.92325993349073</v>
          </cell>
          <cell r="O195">
            <v>4</v>
          </cell>
          <cell r="P195" t="str">
            <v/>
          </cell>
          <cell r="Q195" t="str">
            <v/>
          </cell>
          <cell r="R195">
            <v>5.9547161195211835</v>
          </cell>
          <cell r="S195">
            <v>7</v>
          </cell>
          <cell r="T195" t="str">
            <v/>
          </cell>
          <cell r="U195" t="str">
            <v/>
          </cell>
          <cell r="V195">
            <v>115.34805409737547</v>
          </cell>
          <cell r="W195">
            <v>4</v>
          </cell>
          <cell r="X195" t="str">
            <v/>
          </cell>
          <cell r="Y195" t="str">
            <v/>
          </cell>
          <cell r="Z195">
            <v>-26.098341044850471</v>
          </cell>
          <cell r="AA195">
            <v>5</v>
          </cell>
          <cell r="AB195" t="str">
            <v/>
          </cell>
          <cell r="AC195" t="str">
            <v/>
          </cell>
          <cell r="AD195">
            <v>278.77759378578406</v>
          </cell>
          <cell r="AE195">
            <v>4</v>
          </cell>
          <cell r="AF195" t="str">
            <v/>
          </cell>
          <cell r="AG195" t="str">
            <v/>
          </cell>
          <cell r="AH195">
            <v>-6.4293298420996807</v>
          </cell>
          <cell r="AI195">
            <v>6</v>
          </cell>
          <cell r="AJ195" t="str">
            <v/>
          </cell>
          <cell r="AK195" t="str">
            <v/>
          </cell>
          <cell r="AL195">
            <v>46.277782660754688</v>
          </cell>
          <cell r="AM195">
            <v>4</v>
          </cell>
          <cell r="AN195" t="str">
            <v/>
          </cell>
          <cell r="AO195" t="str">
            <v/>
          </cell>
          <cell r="AP195">
            <v>10.036985294835251</v>
          </cell>
        </row>
        <row r="196">
          <cell r="B196" t="str">
            <v>1.2031</v>
          </cell>
          <cell r="C196">
            <v>8</v>
          </cell>
          <cell r="D196">
            <v>196</v>
          </cell>
          <cell r="E196">
            <v>-46.804657641368998</v>
          </cell>
          <cell r="F196">
            <v>-46.804657641368998</v>
          </cell>
          <cell r="G196">
            <v>9</v>
          </cell>
          <cell r="H196" t="str">
            <v/>
          </cell>
          <cell r="I196" t="str">
            <v/>
          </cell>
          <cell r="J196">
            <v>111.36443484670492</v>
          </cell>
          <cell r="K196">
            <v>4</v>
          </cell>
          <cell r="L196" t="str">
            <v/>
          </cell>
          <cell r="M196" t="str">
            <v/>
          </cell>
          <cell r="N196">
            <v>729.34663091035702</v>
          </cell>
          <cell r="O196">
            <v>4</v>
          </cell>
          <cell r="P196" t="str">
            <v/>
          </cell>
          <cell r="Q196" t="str">
            <v/>
          </cell>
          <cell r="R196">
            <v>6.2060345826518217</v>
          </cell>
          <cell r="S196">
            <v>7</v>
          </cell>
          <cell r="T196" t="str">
            <v/>
          </cell>
          <cell r="U196" t="str">
            <v/>
          </cell>
          <cell r="V196">
            <v>115.63940552148424</v>
          </cell>
          <cell r="W196">
            <v>4</v>
          </cell>
          <cell r="X196" t="str">
            <v/>
          </cell>
          <cell r="Y196" t="str">
            <v/>
          </cell>
          <cell r="Z196">
            <v>-26.126667617721875</v>
          </cell>
          <cell r="AA196">
            <v>5</v>
          </cell>
          <cell r="AB196" t="str">
            <v/>
          </cell>
          <cell r="AC196" t="str">
            <v/>
          </cell>
          <cell r="AD196">
            <v>278.93429110232768</v>
          </cell>
          <cell r="AE196">
            <v>4</v>
          </cell>
          <cell r="AF196" t="str">
            <v/>
          </cell>
          <cell r="AG196" t="str">
            <v/>
          </cell>
          <cell r="AH196">
            <v>-6.3542936291186756</v>
          </cell>
          <cell r="AI196">
            <v>6</v>
          </cell>
          <cell r="AJ196" t="str">
            <v/>
          </cell>
          <cell r="AK196" t="str">
            <v/>
          </cell>
          <cell r="AL196">
            <v>46.442636670895148</v>
          </cell>
          <cell r="AM196">
            <v>4</v>
          </cell>
          <cell r="AN196" t="str">
            <v/>
          </cell>
          <cell r="AO196" t="str">
            <v/>
          </cell>
          <cell r="AP196">
            <v>10.259818758014934</v>
          </cell>
        </row>
        <row r="197">
          <cell r="B197" t="str">
            <v>2.2031</v>
          </cell>
          <cell r="C197">
            <v>8</v>
          </cell>
          <cell r="D197" t="str">
            <v/>
          </cell>
          <cell r="E197" t="str">
            <v/>
          </cell>
          <cell r="F197">
            <v>-46.686086742709485</v>
          </cell>
          <cell r="G197">
            <v>9</v>
          </cell>
          <cell r="H197" t="str">
            <v/>
          </cell>
          <cell r="I197" t="str">
            <v/>
          </cell>
          <cell r="J197">
            <v>111.58625618490916</v>
          </cell>
          <cell r="K197">
            <v>4</v>
          </cell>
          <cell r="L197" t="str">
            <v/>
          </cell>
          <cell r="M197" t="str">
            <v/>
          </cell>
          <cell r="N197">
            <v>728.77000188722332</v>
          </cell>
          <cell r="O197">
            <v>4</v>
          </cell>
          <cell r="P197" t="str">
            <v/>
          </cell>
          <cell r="Q197" t="str">
            <v/>
          </cell>
          <cell r="R197">
            <v>6.4573530457824599</v>
          </cell>
          <cell r="S197">
            <v>7</v>
          </cell>
          <cell r="T197" t="str">
            <v/>
          </cell>
          <cell r="U197" t="str">
            <v/>
          </cell>
          <cell r="V197">
            <v>115.930756945593</v>
          </cell>
          <cell r="W197">
            <v>4</v>
          </cell>
          <cell r="X197" t="str">
            <v/>
          </cell>
          <cell r="Y197" t="str">
            <v/>
          </cell>
          <cell r="Z197">
            <v>-26.154994190593278</v>
          </cell>
          <cell r="AA197">
            <v>5</v>
          </cell>
          <cell r="AB197" t="str">
            <v/>
          </cell>
          <cell r="AC197" t="str">
            <v/>
          </cell>
          <cell r="AD197">
            <v>279.09098841887129</v>
          </cell>
          <cell r="AE197">
            <v>4</v>
          </cell>
          <cell r="AF197" t="str">
            <v/>
          </cell>
          <cell r="AG197" t="str">
            <v/>
          </cell>
          <cell r="AH197">
            <v>-6.2792574161376704</v>
          </cell>
          <cell r="AI197">
            <v>6</v>
          </cell>
          <cell r="AJ197" t="str">
            <v/>
          </cell>
          <cell r="AK197" t="str">
            <v/>
          </cell>
          <cell r="AL197">
            <v>46.607490681035607</v>
          </cell>
          <cell r="AM197">
            <v>4</v>
          </cell>
          <cell r="AN197" t="str">
            <v/>
          </cell>
          <cell r="AO197" t="str">
            <v/>
          </cell>
          <cell r="AP197">
            <v>10.482652221194616</v>
          </cell>
        </row>
        <row r="198">
          <cell r="B198" t="str">
            <v>3.2031</v>
          </cell>
          <cell r="C198">
            <v>8</v>
          </cell>
          <cell r="D198" t="str">
            <v/>
          </cell>
          <cell r="E198" t="str">
            <v/>
          </cell>
          <cell r="F198">
            <v>-46.567515844049971</v>
          </cell>
          <cell r="G198">
            <v>9</v>
          </cell>
          <cell r="H198" t="str">
            <v/>
          </cell>
          <cell r="I198" t="str">
            <v/>
          </cell>
          <cell r="J198">
            <v>111.8080775231134</v>
          </cell>
          <cell r="K198">
            <v>4</v>
          </cell>
          <cell r="L198" t="str">
            <v/>
          </cell>
          <cell r="M198" t="str">
            <v/>
          </cell>
          <cell r="N198">
            <v>728.19337286408961</v>
          </cell>
          <cell r="O198">
            <v>4</v>
          </cell>
          <cell r="P198" t="str">
            <v/>
          </cell>
          <cell r="Q198" t="str">
            <v/>
          </cell>
          <cell r="R198">
            <v>6.7086715089130982</v>
          </cell>
          <cell r="S198">
            <v>7</v>
          </cell>
          <cell r="T198" t="str">
            <v/>
          </cell>
          <cell r="U198" t="str">
            <v/>
          </cell>
          <cell r="V198">
            <v>116.22210836970177</v>
          </cell>
          <cell r="W198">
            <v>4</v>
          </cell>
          <cell r="X198" t="str">
            <v/>
          </cell>
          <cell r="Y198" t="str">
            <v/>
          </cell>
          <cell r="Z198">
            <v>-26.183320763464682</v>
          </cell>
          <cell r="AA198">
            <v>5</v>
          </cell>
          <cell r="AB198" t="str">
            <v/>
          </cell>
          <cell r="AC198" t="str">
            <v/>
          </cell>
          <cell r="AD198">
            <v>279.2476857354149</v>
          </cell>
          <cell r="AE198">
            <v>4</v>
          </cell>
          <cell r="AF198" t="str">
            <v/>
          </cell>
          <cell r="AG198" t="str">
            <v/>
          </cell>
          <cell r="AH198">
            <v>-6.2042212031566653</v>
          </cell>
          <cell r="AI198">
            <v>6</v>
          </cell>
          <cell r="AJ198" t="str">
            <v/>
          </cell>
          <cell r="AK198" t="str">
            <v/>
          </cell>
          <cell r="AL198">
            <v>46.772344691176066</v>
          </cell>
          <cell r="AM198">
            <v>4</v>
          </cell>
          <cell r="AN198" t="str">
            <v/>
          </cell>
          <cell r="AO198" t="str">
            <v/>
          </cell>
          <cell r="AP198">
            <v>10.705485684374299</v>
          </cell>
        </row>
        <row r="199">
          <cell r="B199" t="str">
            <v>4.2031</v>
          </cell>
          <cell r="C199">
            <v>8</v>
          </cell>
          <cell r="D199" t="str">
            <v/>
          </cell>
          <cell r="E199" t="str">
            <v/>
          </cell>
          <cell r="F199">
            <v>-46.448944945390458</v>
          </cell>
          <cell r="G199">
            <v>9</v>
          </cell>
          <cell r="H199" t="str">
            <v/>
          </cell>
          <cell r="I199" t="str">
            <v/>
          </cell>
          <cell r="J199">
            <v>112.02989886131763</v>
          </cell>
          <cell r="K199">
            <v>4</v>
          </cell>
          <cell r="L199" t="str">
            <v/>
          </cell>
          <cell r="M199" t="str">
            <v/>
          </cell>
          <cell r="N199">
            <v>727.61674384095591</v>
          </cell>
          <cell r="O199">
            <v>4</v>
          </cell>
          <cell r="P199" t="str">
            <v/>
          </cell>
          <cell r="Q199" t="str">
            <v/>
          </cell>
          <cell r="R199">
            <v>6.9599899720437364</v>
          </cell>
          <cell r="S199">
            <v>7</v>
          </cell>
          <cell r="T199" t="str">
            <v/>
          </cell>
          <cell r="U199" t="str">
            <v/>
          </cell>
          <cell r="V199">
            <v>116.51345979381054</v>
          </cell>
          <cell r="W199">
            <v>4</v>
          </cell>
          <cell r="X199" t="str">
            <v/>
          </cell>
          <cell r="Y199" t="str">
            <v/>
          </cell>
          <cell r="Z199">
            <v>-26.211647336336085</v>
          </cell>
          <cell r="AA199">
            <v>5</v>
          </cell>
          <cell r="AB199" t="str">
            <v/>
          </cell>
          <cell r="AC199" t="str">
            <v/>
          </cell>
          <cell r="AD199">
            <v>279.40438305195852</v>
          </cell>
          <cell r="AE199">
            <v>4</v>
          </cell>
          <cell r="AF199" t="str">
            <v/>
          </cell>
          <cell r="AG199" t="str">
            <v/>
          </cell>
          <cell r="AH199">
            <v>-6.1291849901756601</v>
          </cell>
          <cell r="AI199">
            <v>6</v>
          </cell>
          <cell r="AJ199" t="str">
            <v/>
          </cell>
          <cell r="AK199" t="str">
            <v/>
          </cell>
          <cell r="AL199">
            <v>46.937198701316525</v>
          </cell>
          <cell r="AM199">
            <v>4</v>
          </cell>
          <cell r="AN199" t="str">
            <v/>
          </cell>
          <cell r="AO199" t="str">
            <v/>
          </cell>
          <cell r="AP199">
            <v>10.928319147553982</v>
          </cell>
        </row>
        <row r="200">
          <cell r="B200" t="str">
            <v>5.2031</v>
          </cell>
          <cell r="C200">
            <v>8</v>
          </cell>
          <cell r="D200" t="str">
            <v/>
          </cell>
          <cell r="E200" t="str">
            <v/>
          </cell>
          <cell r="F200">
            <v>-46.330374046730945</v>
          </cell>
          <cell r="G200">
            <v>10</v>
          </cell>
          <cell r="H200">
            <v>200</v>
          </cell>
          <cell r="I200">
            <v>112.25172019952225</v>
          </cell>
          <cell r="J200">
            <v>112.25172019952225</v>
          </cell>
          <cell r="K200">
            <v>4</v>
          </cell>
          <cell r="L200" t="str">
            <v/>
          </cell>
          <cell r="M200" t="str">
            <v/>
          </cell>
          <cell r="N200">
            <v>727.0401148178222</v>
          </cell>
          <cell r="O200">
            <v>5</v>
          </cell>
          <cell r="P200">
            <v>200</v>
          </cell>
          <cell r="Q200">
            <v>7.2113084351743684</v>
          </cell>
          <cell r="R200">
            <v>7.2113084351743684</v>
          </cell>
          <cell r="S200">
            <v>7</v>
          </cell>
          <cell r="T200" t="str">
            <v/>
          </cell>
          <cell r="U200" t="str">
            <v/>
          </cell>
          <cell r="V200">
            <v>116.80481121791931</v>
          </cell>
          <cell r="W200">
            <v>4</v>
          </cell>
          <cell r="X200" t="str">
            <v/>
          </cell>
          <cell r="Y200" t="str">
            <v/>
          </cell>
          <cell r="Z200">
            <v>-26.239973909207489</v>
          </cell>
          <cell r="AA200">
            <v>5</v>
          </cell>
          <cell r="AB200" t="str">
            <v/>
          </cell>
          <cell r="AC200" t="str">
            <v/>
          </cell>
          <cell r="AD200">
            <v>279.56108036850213</v>
          </cell>
          <cell r="AE200">
            <v>4</v>
          </cell>
          <cell r="AF200" t="str">
            <v/>
          </cell>
          <cell r="AG200" t="str">
            <v/>
          </cell>
          <cell r="AH200">
            <v>-6.0541487771946549</v>
          </cell>
          <cell r="AI200">
            <v>6</v>
          </cell>
          <cell r="AJ200" t="str">
            <v/>
          </cell>
          <cell r="AK200" t="str">
            <v/>
          </cell>
          <cell r="AL200">
            <v>47.102052711456984</v>
          </cell>
          <cell r="AM200">
            <v>4</v>
          </cell>
          <cell r="AN200" t="str">
            <v/>
          </cell>
          <cell r="AO200" t="str">
            <v/>
          </cell>
          <cell r="AP200">
            <v>11.151152610733664</v>
          </cell>
        </row>
        <row r="201">
          <cell r="B201" t="str">
            <v>6.2031</v>
          </cell>
          <cell r="C201">
            <v>8</v>
          </cell>
          <cell r="D201" t="str">
            <v/>
          </cell>
          <cell r="E201" t="str">
            <v/>
          </cell>
          <cell r="F201">
            <v>-46.211803148071432</v>
          </cell>
          <cell r="G201">
            <v>10</v>
          </cell>
          <cell r="H201" t="str">
            <v/>
          </cell>
          <cell r="I201" t="str">
            <v/>
          </cell>
          <cell r="J201">
            <v>112.50041695036951</v>
          </cell>
          <cell r="K201">
            <v>4</v>
          </cell>
          <cell r="L201" t="str">
            <v/>
          </cell>
          <cell r="M201" t="str">
            <v/>
          </cell>
          <cell r="N201">
            <v>726.46348579468849</v>
          </cell>
          <cell r="O201">
            <v>5</v>
          </cell>
          <cell r="P201" t="str">
            <v/>
          </cell>
          <cell r="Q201" t="str">
            <v/>
          </cell>
          <cell r="R201">
            <v>7.3943062477915511</v>
          </cell>
          <cell r="S201">
            <v>7</v>
          </cell>
          <cell r="T201" t="str">
            <v/>
          </cell>
          <cell r="U201" t="str">
            <v/>
          </cell>
          <cell r="V201">
            <v>117.09616264202808</v>
          </cell>
          <cell r="W201">
            <v>4</v>
          </cell>
          <cell r="X201" t="str">
            <v/>
          </cell>
          <cell r="Y201" t="str">
            <v/>
          </cell>
          <cell r="Z201">
            <v>-26.268300482078892</v>
          </cell>
          <cell r="AA201">
            <v>5</v>
          </cell>
          <cell r="AB201" t="str">
            <v/>
          </cell>
          <cell r="AC201" t="str">
            <v/>
          </cell>
          <cell r="AD201">
            <v>279.71777768504575</v>
          </cell>
          <cell r="AE201">
            <v>4</v>
          </cell>
          <cell r="AF201" t="str">
            <v/>
          </cell>
          <cell r="AG201" t="str">
            <v/>
          </cell>
          <cell r="AH201">
            <v>-5.9791125642136498</v>
          </cell>
          <cell r="AI201">
            <v>6</v>
          </cell>
          <cell r="AJ201" t="str">
            <v/>
          </cell>
          <cell r="AK201" t="str">
            <v/>
          </cell>
          <cell r="AL201">
            <v>47.266906721597444</v>
          </cell>
          <cell r="AM201">
            <v>5</v>
          </cell>
          <cell r="AN201">
            <v>201</v>
          </cell>
          <cell r="AO201">
            <v>11.373986073913356</v>
          </cell>
          <cell r="AP201">
            <v>11.373986073913356</v>
          </cell>
        </row>
        <row r="202">
          <cell r="B202" t="str">
            <v>7.2031</v>
          </cell>
          <cell r="C202">
            <v>8</v>
          </cell>
          <cell r="D202" t="str">
            <v/>
          </cell>
          <cell r="E202" t="str">
            <v/>
          </cell>
          <cell r="F202">
            <v>-46.093232249411919</v>
          </cell>
          <cell r="G202">
            <v>10</v>
          </cell>
          <cell r="H202" t="str">
            <v/>
          </cell>
          <cell r="I202" t="str">
            <v/>
          </cell>
          <cell r="J202">
            <v>112.74911370121677</v>
          </cell>
          <cell r="K202">
            <v>4</v>
          </cell>
          <cell r="L202" t="str">
            <v/>
          </cell>
          <cell r="M202" t="str">
            <v/>
          </cell>
          <cell r="N202">
            <v>725.88685677155479</v>
          </cell>
          <cell r="O202">
            <v>5</v>
          </cell>
          <cell r="P202" t="str">
            <v/>
          </cell>
          <cell r="Q202" t="str">
            <v/>
          </cell>
          <cell r="R202">
            <v>7.5773040604087338</v>
          </cell>
          <cell r="S202">
            <v>7</v>
          </cell>
          <cell r="T202" t="str">
            <v/>
          </cell>
          <cell r="U202" t="str">
            <v/>
          </cell>
          <cell r="V202">
            <v>117.38751406613684</v>
          </cell>
          <cell r="W202">
            <v>4</v>
          </cell>
          <cell r="X202" t="str">
            <v/>
          </cell>
          <cell r="Y202" t="str">
            <v/>
          </cell>
          <cell r="Z202">
            <v>-26.296627054950296</v>
          </cell>
          <cell r="AA202">
            <v>5</v>
          </cell>
          <cell r="AB202" t="str">
            <v/>
          </cell>
          <cell r="AC202" t="str">
            <v/>
          </cell>
          <cell r="AD202">
            <v>279.87447500158936</v>
          </cell>
          <cell r="AE202">
            <v>4</v>
          </cell>
          <cell r="AF202" t="str">
            <v/>
          </cell>
          <cell r="AG202" t="str">
            <v/>
          </cell>
          <cell r="AH202">
            <v>-5.9040763512326446</v>
          </cell>
          <cell r="AI202">
            <v>6</v>
          </cell>
          <cell r="AJ202" t="str">
            <v/>
          </cell>
          <cell r="AK202" t="str">
            <v/>
          </cell>
          <cell r="AL202">
            <v>47.431760731737903</v>
          </cell>
          <cell r="AM202">
            <v>5</v>
          </cell>
          <cell r="AN202" t="str">
            <v/>
          </cell>
          <cell r="AO202" t="str">
            <v/>
          </cell>
          <cell r="AP202">
            <v>11.588568539358917</v>
          </cell>
        </row>
        <row r="203">
          <cell r="B203" t="str">
            <v>8.2031</v>
          </cell>
          <cell r="C203">
            <v>8</v>
          </cell>
          <cell r="D203" t="str">
            <v/>
          </cell>
          <cell r="E203" t="str">
            <v/>
          </cell>
          <cell r="F203">
            <v>-45.974661350752406</v>
          </cell>
          <cell r="G203">
            <v>10</v>
          </cell>
          <cell r="H203" t="str">
            <v/>
          </cell>
          <cell r="I203" t="str">
            <v/>
          </cell>
          <cell r="J203">
            <v>112.99781045206403</v>
          </cell>
          <cell r="K203">
            <v>4</v>
          </cell>
          <cell r="L203" t="str">
            <v/>
          </cell>
          <cell r="M203" t="str">
            <v/>
          </cell>
          <cell r="N203">
            <v>725.31022774842108</v>
          </cell>
          <cell r="O203">
            <v>5</v>
          </cell>
          <cell r="P203" t="str">
            <v/>
          </cell>
          <cell r="Q203" t="str">
            <v/>
          </cell>
          <cell r="R203">
            <v>7.7603018730259166</v>
          </cell>
          <cell r="S203">
            <v>7</v>
          </cell>
          <cell r="T203" t="str">
            <v/>
          </cell>
          <cell r="U203" t="str">
            <v/>
          </cell>
          <cell r="V203">
            <v>117.67886549024561</v>
          </cell>
          <cell r="W203">
            <v>4</v>
          </cell>
          <cell r="X203" t="str">
            <v/>
          </cell>
          <cell r="Y203" t="str">
            <v/>
          </cell>
          <cell r="Z203">
            <v>-26.324953627821699</v>
          </cell>
          <cell r="AA203">
            <v>5</v>
          </cell>
          <cell r="AB203" t="str">
            <v/>
          </cell>
          <cell r="AC203" t="str">
            <v/>
          </cell>
          <cell r="AD203">
            <v>280.03117231813297</v>
          </cell>
          <cell r="AE203">
            <v>4</v>
          </cell>
          <cell r="AF203" t="str">
            <v/>
          </cell>
          <cell r="AG203" t="str">
            <v/>
          </cell>
          <cell r="AH203">
            <v>-5.8290401382516395</v>
          </cell>
          <cell r="AI203">
            <v>6</v>
          </cell>
          <cell r="AJ203" t="str">
            <v/>
          </cell>
          <cell r="AK203" t="str">
            <v/>
          </cell>
          <cell r="AL203">
            <v>47.596614741878362</v>
          </cell>
          <cell r="AM203">
            <v>5</v>
          </cell>
          <cell r="AN203" t="str">
            <v/>
          </cell>
          <cell r="AO203" t="str">
            <v/>
          </cell>
          <cell r="AP203">
            <v>11.803151004804478</v>
          </cell>
        </row>
        <row r="204">
          <cell r="B204" t="str">
            <v>9.2031</v>
          </cell>
          <cell r="C204">
            <v>8</v>
          </cell>
          <cell r="D204" t="str">
            <v/>
          </cell>
          <cell r="E204" t="str">
            <v/>
          </cell>
          <cell r="F204">
            <v>-45.856090452092893</v>
          </cell>
          <cell r="G204">
            <v>10</v>
          </cell>
          <cell r="H204" t="str">
            <v/>
          </cell>
          <cell r="I204" t="str">
            <v/>
          </cell>
          <cell r="J204">
            <v>113.24650720291129</v>
          </cell>
          <cell r="K204">
            <v>4</v>
          </cell>
          <cell r="L204" t="str">
            <v/>
          </cell>
          <cell r="M204" t="str">
            <v/>
          </cell>
          <cell r="N204">
            <v>724.73359872528738</v>
          </cell>
          <cell r="O204">
            <v>5</v>
          </cell>
          <cell r="P204" t="str">
            <v/>
          </cell>
          <cell r="Q204" t="str">
            <v/>
          </cell>
          <cell r="R204">
            <v>7.9432996856430993</v>
          </cell>
          <cell r="S204">
            <v>7</v>
          </cell>
          <cell r="T204" t="str">
            <v/>
          </cell>
          <cell r="U204" t="str">
            <v/>
          </cell>
          <cell r="V204">
            <v>117.97021691435438</v>
          </cell>
          <cell r="W204">
            <v>4</v>
          </cell>
          <cell r="X204" t="str">
            <v/>
          </cell>
          <cell r="Y204" t="str">
            <v/>
          </cell>
          <cell r="Z204">
            <v>-26.353280200693103</v>
          </cell>
          <cell r="AA204">
            <v>5</v>
          </cell>
          <cell r="AB204" t="str">
            <v/>
          </cell>
          <cell r="AC204" t="str">
            <v/>
          </cell>
          <cell r="AD204">
            <v>280.18786963467659</v>
          </cell>
          <cell r="AE204">
            <v>4</v>
          </cell>
          <cell r="AF204" t="str">
            <v/>
          </cell>
          <cell r="AG204" t="str">
            <v/>
          </cell>
          <cell r="AH204">
            <v>-5.7540039252706343</v>
          </cell>
          <cell r="AI204">
            <v>6</v>
          </cell>
          <cell r="AJ204" t="str">
            <v/>
          </cell>
          <cell r="AK204" t="str">
            <v/>
          </cell>
          <cell r="AL204">
            <v>47.761468752018821</v>
          </cell>
          <cell r="AM204">
            <v>5</v>
          </cell>
          <cell r="AN204" t="str">
            <v/>
          </cell>
          <cell r="AO204" t="str">
            <v/>
          </cell>
          <cell r="AP204">
            <v>12.01773347025004</v>
          </cell>
        </row>
        <row r="205">
          <cell r="B205" t="str">
            <v>10.2031</v>
          </cell>
          <cell r="C205">
            <v>8</v>
          </cell>
          <cell r="D205" t="str">
            <v/>
          </cell>
          <cell r="E205" t="str">
            <v/>
          </cell>
          <cell r="F205">
            <v>-45.73751955343338</v>
          </cell>
          <cell r="G205">
            <v>10</v>
          </cell>
          <cell r="H205" t="str">
            <v/>
          </cell>
          <cell r="I205" t="str">
            <v/>
          </cell>
          <cell r="J205">
            <v>113.49520395375855</v>
          </cell>
          <cell r="K205">
            <v>4</v>
          </cell>
          <cell r="L205" t="str">
            <v/>
          </cell>
          <cell r="M205" t="str">
            <v/>
          </cell>
          <cell r="N205">
            <v>724.15696970215367</v>
          </cell>
          <cell r="O205">
            <v>5</v>
          </cell>
          <cell r="P205" t="str">
            <v/>
          </cell>
          <cell r="Q205" t="str">
            <v/>
          </cell>
          <cell r="R205">
            <v>8.126297498260282</v>
          </cell>
          <cell r="S205">
            <v>7</v>
          </cell>
          <cell r="T205" t="str">
            <v/>
          </cell>
          <cell r="U205" t="str">
            <v/>
          </cell>
          <cell r="V205">
            <v>118.26156833846315</v>
          </cell>
          <cell r="W205">
            <v>4</v>
          </cell>
          <cell r="X205" t="str">
            <v/>
          </cell>
          <cell r="Y205" t="str">
            <v/>
          </cell>
          <cell r="Z205">
            <v>-26.381606773564506</v>
          </cell>
          <cell r="AA205">
            <v>5</v>
          </cell>
          <cell r="AB205" t="str">
            <v/>
          </cell>
          <cell r="AC205" t="str">
            <v/>
          </cell>
          <cell r="AD205">
            <v>280.3445669512202</v>
          </cell>
          <cell r="AE205">
            <v>4</v>
          </cell>
          <cell r="AF205" t="str">
            <v/>
          </cell>
          <cell r="AG205" t="str">
            <v/>
          </cell>
          <cell r="AH205">
            <v>-5.6789677122896292</v>
          </cell>
          <cell r="AI205">
            <v>6</v>
          </cell>
          <cell r="AJ205" t="str">
            <v/>
          </cell>
          <cell r="AK205" t="str">
            <v/>
          </cell>
          <cell r="AL205">
            <v>47.92632276215928</v>
          </cell>
          <cell r="AM205">
            <v>5</v>
          </cell>
          <cell r="AN205" t="str">
            <v/>
          </cell>
          <cell r="AO205" t="str">
            <v/>
          </cell>
          <cell r="AP205">
            <v>12.232315935695601</v>
          </cell>
        </row>
        <row r="206">
          <cell r="B206" t="str">
            <v>11.2031</v>
          </cell>
          <cell r="C206">
            <v>8</v>
          </cell>
          <cell r="D206" t="str">
            <v/>
          </cell>
          <cell r="E206" t="str">
            <v/>
          </cell>
          <cell r="F206">
            <v>-45.618948654773867</v>
          </cell>
          <cell r="G206">
            <v>10</v>
          </cell>
          <cell r="H206" t="str">
            <v/>
          </cell>
          <cell r="I206" t="str">
            <v/>
          </cell>
          <cell r="J206">
            <v>113.74390070460581</v>
          </cell>
          <cell r="K206">
            <v>4</v>
          </cell>
          <cell r="L206" t="str">
            <v/>
          </cell>
          <cell r="M206" t="str">
            <v/>
          </cell>
          <cell r="N206">
            <v>723.58034067901997</v>
          </cell>
          <cell r="O206">
            <v>5</v>
          </cell>
          <cell r="P206" t="str">
            <v/>
          </cell>
          <cell r="Q206" t="str">
            <v/>
          </cell>
          <cell r="R206">
            <v>8.3092953108774648</v>
          </cell>
          <cell r="S206">
            <v>7</v>
          </cell>
          <cell r="T206" t="str">
            <v/>
          </cell>
          <cell r="U206" t="str">
            <v/>
          </cell>
          <cell r="V206">
            <v>118.55291976257192</v>
          </cell>
          <cell r="W206">
            <v>4</v>
          </cell>
          <cell r="X206" t="str">
            <v/>
          </cell>
          <cell r="Y206" t="str">
            <v/>
          </cell>
          <cell r="Z206">
            <v>-26.40993334643591</v>
          </cell>
          <cell r="AA206">
            <v>5</v>
          </cell>
          <cell r="AB206" t="str">
            <v/>
          </cell>
          <cell r="AC206" t="str">
            <v/>
          </cell>
          <cell r="AD206">
            <v>280.50126426776382</v>
          </cell>
          <cell r="AE206">
            <v>4</v>
          </cell>
          <cell r="AF206" t="str">
            <v/>
          </cell>
          <cell r="AG206" t="str">
            <v/>
          </cell>
          <cell r="AH206">
            <v>-5.603931499308624</v>
          </cell>
          <cell r="AI206">
            <v>6</v>
          </cell>
          <cell r="AJ206" t="str">
            <v/>
          </cell>
          <cell r="AK206" t="str">
            <v/>
          </cell>
          <cell r="AL206">
            <v>48.09117677229974</v>
          </cell>
          <cell r="AM206">
            <v>5</v>
          </cell>
          <cell r="AN206" t="str">
            <v/>
          </cell>
          <cell r="AO206" t="str">
            <v/>
          </cell>
          <cell r="AP206">
            <v>12.446898401141162</v>
          </cell>
        </row>
        <row r="207">
          <cell r="B207" t="str">
            <v>12.2031</v>
          </cell>
          <cell r="C207">
            <v>8</v>
          </cell>
          <cell r="D207" t="str">
            <v/>
          </cell>
          <cell r="E207" t="str">
            <v/>
          </cell>
          <cell r="F207">
            <v>-45.500377756114354</v>
          </cell>
          <cell r="G207">
            <v>10</v>
          </cell>
          <cell r="H207" t="str">
            <v/>
          </cell>
          <cell r="I207" t="str">
            <v/>
          </cell>
          <cell r="J207">
            <v>113.99259745545307</v>
          </cell>
          <cell r="K207">
            <v>4</v>
          </cell>
          <cell r="L207" t="str">
            <v/>
          </cell>
          <cell r="M207" t="str">
            <v/>
          </cell>
          <cell r="N207">
            <v>723.00371165588626</v>
          </cell>
          <cell r="O207">
            <v>5</v>
          </cell>
          <cell r="P207" t="str">
            <v/>
          </cell>
          <cell r="Q207" t="str">
            <v/>
          </cell>
          <cell r="R207">
            <v>8.4922931234946475</v>
          </cell>
          <cell r="S207">
            <v>7</v>
          </cell>
          <cell r="T207" t="str">
            <v/>
          </cell>
          <cell r="U207" t="str">
            <v/>
          </cell>
          <cell r="V207">
            <v>118.84427118668069</v>
          </cell>
          <cell r="W207">
            <v>4</v>
          </cell>
          <cell r="X207" t="str">
            <v/>
          </cell>
          <cell r="Y207" t="str">
            <v/>
          </cell>
          <cell r="Z207">
            <v>-26.438259919307313</v>
          </cell>
          <cell r="AA207">
            <v>5</v>
          </cell>
          <cell r="AB207" t="str">
            <v/>
          </cell>
          <cell r="AC207" t="str">
            <v/>
          </cell>
          <cell r="AD207">
            <v>280.65796158430743</v>
          </cell>
          <cell r="AE207">
            <v>4</v>
          </cell>
          <cell r="AF207" t="str">
            <v/>
          </cell>
          <cell r="AG207" t="str">
            <v/>
          </cell>
          <cell r="AH207">
            <v>-5.5288952863276188</v>
          </cell>
          <cell r="AI207">
            <v>6</v>
          </cell>
          <cell r="AJ207" t="str">
            <v/>
          </cell>
          <cell r="AK207" t="str">
            <v/>
          </cell>
          <cell r="AL207">
            <v>48.256030782440199</v>
          </cell>
          <cell r="AM207">
            <v>5</v>
          </cell>
          <cell r="AN207" t="str">
            <v/>
          </cell>
          <cell r="AO207" t="str">
            <v/>
          </cell>
          <cell r="AP207">
            <v>12.661480866586723</v>
          </cell>
        </row>
        <row r="208">
          <cell r="B208" t="str">
            <v>1.2032</v>
          </cell>
          <cell r="C208">
            <v>8</v>
          </cell>
          <cell r="D208" t="str">
            <v/>
          </cell>
          <cell r="E208" t="str">
            <v/>
          </cell>
          <cell r="F208">
            <v>-45.381806857454841</v>
          </cell>
          <cell r="G208">
            <v>10</v>
          </cell>
          <cell r="H208" t="str">
            <v/>
          </cell>
          <cell r="I208" t="str">
            <v/>
          </cell>
          <cell r="J208">
            <v>114.24129420630032</v>
          </cell>
          <cell r="K208">
            <v>4</v>
          </cell>
          <cell r="L208" t="str">
            <v/>
          </cell>
          <cell r="M208" t="str">
            <v/>
          </cell>
          <cell r="N208">
            <v>722.42708263275256</v>
          </cell>
          <cell r="O208">
            <v>5</v>
          </cell>
          <cell r="P208" t="str">
            <v/>
          </cell>
          <cell r="Q208" t="str">
            <v/>
          </cell>
          <cell r="R208">
            <v>8.6752909361118302</v>
          </cell>
          <cell r="S208">
            <v>7</v>
          </cell>
          <cell r="T208" t="str">
            <v/>
          </cell>
          <cell r="U208" t="str">
            <v/>
          </cell>
          <cell r="V208">
            <v>119.13562261078945</v>
          </cell>
          <cell r="W208">
            <v>4</v>
          </cell>
          <cell r="X208" t="str">
            <v/>
          </cell>
          <cell r="Y208" t="str">
            <v/>
          </cell>
          <cell r="Z208">
            <v>-26.466586492178717</v>
          </cell>
          <cell r="AA208">
            <v>5</v>
          </cell>
          <cell r="AB208" t="str">
            <v/>
          </cell>
          <cell r="AC208" t="str">
            <v/>
          </cell>
          <cell r="AD208">
            <v>280.81465890085104</v>
          </cell>
          <cell r="AE208">
            <v>4</v>
          </cell>
          <cell r="AF208" t="str">
            <v/>
          </cell>
          <cell r="AG208" t="str">
            <v/>
          </cell>
          <cell r="AH208">
            <v>-5.4538590733466137</v>
          </cell>
          <cell r="AI208">
            <v>6</v>
          </cell>
          <cell r="AJ208" t="str">
            <v/>
          </cell>
          <cell r="AK208" t="str">
            <v/>
          </cell>
          <cell r="AL208">
            <v>48.420884792580658</v>
          </cell>
          <cell r="AM208">
            <v>5</v>
          </cell>
          <cell r="AN208" t="str">
            <v/>
          </cell>
          <cell r="AO208" t="str">
            <v/>
          </cell>
          <cell r="AP208">
            <v>12.876063332032285</v>
          </cell>
        </row>
        <row r="209">
          <cell r="B209" t="str">
            <v>2.2032</v>
          </cell>
          <cell r="C209">
            <v>8</v>
          </cell>
          <cell r="D209" t="str">
            <v/>
          </cell>
          <cell r="E209" t="str">
            <v/>
          </cell>
          <cell r="F209">
            <v>-45.263235958795327</v>
          </cell>
          <cell r="G209">
            <v>10</v>
          </cell>
          <cell r="H209" t="str">
            <v/>
          </cell>
          <cell r="I209" t="str">
            <v/>
          </cell>
          <cell r="J209">
            <v>114.48999095714758</v>
          </cell>
          <cell r="K209">
            <v>4</v>
          </cell>
          <cell r="L209" t="str">
            <v/>
          </cell>
          <cell r="M209" t="str">
            <v/>
          </cell>
          <cell r="N209">
            <v>721.85045360961885</v>
          </cell>
          <cell r="O209">
            <v>5</v>
          </cell>
          <cell r="P209" t="str">
            <v/>
          </cell>
          <cell r="Q209" t="str">
            <v/>
          </cell>
          <cell r="R209">
            <v>8.858288748729013</v>
          </cell>
          <cell r="S209">
            <v>7</v>
          </cell>
          <cell r="T209" t="str">
            <v/>
          </cell>
          <cell r="U209" t="str">
            <v/>
          </cell>
          <cell r="V209">
            <v>119.42697403489822</v>
          </cell>
          <cell r="W209">
            <v>4</v>
          </cell>
          <cell r="X209" t="str">
            <v/>
          </cell>
          <cell r="Y209" t="str">
            <v/>
          </cell>
          <cell r="Z209">
            <v>-26.49491306505012</v>
          </cell>
          <cell r="AA209">
            <v>5</v>
          </cell>
          <cell r="AB209" t="str">
            <v/>
          </cell>
          <cell r="AC209" t="str">
            <v/>
          </cell>
          <cell r="AD209">
            <v>280.97135621739466</v>
          </cell>
          <cell r="AE209">
            <v>4</v>
          </cell>
          <cell r="AF209" t="str">
            <v/>
          </cell>
          <cell r="AG209" t="str">
            <v/>
          </cell>
          <cell r="AH209">
            <v>-5.3788228603656085</v>
          </cell>
          <cell r="AI209">
            <v>6</v>
          </cell>
          <cell r="AJ209" t="str">
            <v/>
          </cell>
          <cell r="AK209" t="str">
            <v/>
          </cell>
          <cell r="AL209">
            <v>48.585738802721117</v>
          </cell>
          <cell r="AM209">
            <v>5</v>
          </cell>
          <cell r="AN209" t="str">
            <v/>
          </cell>
          <cell r="AO209" t="str">
            <v/>
          </cell>
          <cell r="AP209">
            <v>13.090645797477846</v>
          </cell>
        </row>
        <row r="210">
          <cell r="B210" t="str">
            <v>3.2032</v>
          </cell>
          <cell r="C210">
            <v>8</v>
          </cell>
          <cell r="D210" t="str">
            <v/>
          </cell>
          <cell r="E210" t="str">
            <v/>
          </cell>
          <cell r="F210">
            <v>-45.144665060135814</v>
          </cell>
          <cell r="G210">
            <v>10</v>
          </cell>
          <cell r="H210" t="str">
            <v/>
          </cell>
          <cell r="I210" t="str">
            <v/>
          </cell>
          <cell r="J210">
            <v>114.73868770799484</v>
          </cell>
          <cell r="K210">
            <v>4</v>
          </cell>
          <cell r="L210" t="str">
            <v/>
          </cell>
          <cell r="M210" t="str">
            <v/>
          </cell>
          <cell r="N210">
            <v>721.27382458648515</v>
          </cell>
          <cell r="O210">
            <v>5</v>
          </cell>
          <cell r="P210" t="str">
            <v/>
          </cell>
          <cell r="Q210" t="str">
            <v/>
          </cell>
          <cell r="R210">
            <v>9.0412865613461957</v>
          </cell>
          <cell r="S210">
            <v>7</v>
          </cell>
          <cell r="T210" t="str">
            <v/>
          </cell>
          <cell r="U210" t="str">
            <v/>
          </cell>
          <cell r="V210">
            <v>119.71832545900699</v>
          </cell>
          <cell r="W210">
            <v>4</v>
          </cell>
          <cell r="X210" t="str">
            <v/>
          </cell>
          <cell r="Y210" t="str">
            <v/>
          </cell>
          <cell r="Z210">
            <v>-26.523239637921524</v>
          </cell>
          <cell r="AA210">
            <v>5</v>
          </cell>
          <cell r="AB210" t="str">
            <v/>
          </cell>
          <cell r="AC210" t="str">
            <v/>
          </cell>
          <cell r="AD210">
            <v>281.12805353393827</v>
          </cell>
          <cell r="AE210">
            <v>4</v>
          </cell>
          <cell r="AF210" t="str">
            <v/>
          </cell>
          <cell r="AG210" t="str">
            <v/>
          </cell>
          <cell r="AH210">
            <v>-5.3037866473846034</v>
          </cell>
          <cell r="AI210">
            <v>6</v>
          </cell>
          <cell r="AJ210" t="str">
            <v/>
          </cell>
          <cell r="AK210" t="str">
            <v/>
          </cell>
          <cell r="AL210">
            <v>48.750592812861576</v>
          </cell>
          <cell r="AM210">
            <v>5</v>
          </cell>
          <cell r="AN210" t="str">
            <v/>
          </cell>
          <cell r="AO210" t="str">
            <v/>
          </cell>
          <cell r="AP210">
            <v>13.305228262923407</v>
          </cell>
        </row>
        <row r="211">
          <cell r="B211" t="str">
            <v>4.2032</v>
          </cell>
          <cell r="C211">
            <v>8</v>
          </cell>
          <cell r="D211" t="str">
            <v/>
          </cell>
          <cell r="E211" t="str">
            <v/>
          </cell>
          <cell r="F211">
            <v>-45.026094161476301</v>
          </cell>
          <cell r="G211">
            <v>10</v>
          </cell>
          <cell r="H211" t="str">
            <v/>
          </cell>
          <cell r="I211" t="str">
            <v/>
          </cell>
          <cell r="J211">
            <v>114.9873844588421</v>
          </cell>
          <cell r="K211">
            <v>4</v>
          </cell>
          <cell r="L211" t="str">
            <v/>
          </cell>
          <cell r="M211" t="str">
            <v/>
          </cell>
          <cell r="N211">
            <v>720.69719556335144</v>
          </cell>
          <cell r="O211">
            <v>5</v>
          </cell>
          <cell r="P211" t="str">
            <v/>
          </cell>
          <cell r="Q211" t="str">
            <v/>
          </cell>
          <cell r="R211">
            <v>9.2242843739633784</v>
          </cell>
          <cell r="S211">
            <v>7</v>
          </cell>
          <cell r="T211" t="str">
            <v/>
          </cell>
          <cell r="U211" t="str">
            <v/>
          </cell>
          <cell r="V211">
            <v>120.00967688311576</v>
          </cell>
          <cell r="W211">
            <v>4</v>
          </cell>
          <cell r="X211" t="str">
            <v/>
          </cell>
          <cell r="Y211" t="str">
            <v/>
          </cell>
          <cell r="Z211">
            <v>-26.551566210792927</v>
          </cell>
          <cell r="AA211">
            <v>5</v>
          </cell>
          <cell r="AB211" t="str">
            <v/>
          </cell>
          <cell r="AC211" t="str">
            <v/>
          </cell>
          <cell r="AD211">
            <v>281.28475085048188</v>
          </cell>
          <cell r="AE211">
            <v>4</v>
          </cell>
          <cell r="AF211" t="str">
            <v/>
          </cell>
          <cell r="AG211" t="str">
            <v/>
          </cell>
          <cell r="AH211">
            <v>-5.2287504344035982</v>
          </cell>
          <cell r="AI211">
            <v>6</v>
          </cell>
          <cell r="AJ211" t="str">
            <v/>
          </cell>
          <cell r="AK211" t="str">
            <v/>
          </cell>
          <cell r="AL211">
            <v>48.915446823002036</v>
          </cell>
          <cell r="AM211">
            <v>5</v>
          </cell>
          <cell r="AN211" t="str">
            <v/>
          </cell>
          <cell r="AO211" t="str">
            <v/>
          </cell>
          <cell r="AP211">
            <v>13.519810728368968</v>
          </cell>
        </row>
        <row r="212">
          <cell r="B212" t="str">
            <v>5.2032</v>
          </cell>
          <cell r="C212">
            <v>8</v>
          </cell>
          <cell r="D212" t="str">
            <v/>
          </cell>
          <cell r="E212" t="str">
            <v/>
          </cell>
          <cell r="F212">
            <v>-44.907523262816788</v>
          </cell>
          <cell r="G212">
            <v>10</v>
          </cell>
          <cell r="H212" t="str">
            <v/>
          </cell>
          <cell r="I212" t="str">
            <v/>
          </cell>
          <cell r="J212">
            <v>115.23608120968936</v>
          </cell>
          <cell r="K212">
            <v>4</v>
          </cell>
          <cell r="L212" t="str">
            <v/>
          </cell>
          <cell r="M212" t="str">
            <v/>
          </cell>
          <cell r="N212">
            <v>720.12056654021774</v>
          </cell>
          <cell r="O212">
            <v>5</v>
          </cell>
          <cell r="P212" t="str">
            <v/>
          </cell>
          <cell r="Q212" t="str">
            <v/>
          </cell>
          <cell r="R212">
            <v>9.4072821865805611</v>
          </cell>
          <cell r="S212">
            <v>7</v>
          </cell>
          <cell r="T212" t="str">
            <v/>
          </cell>
          <cell r="U212" t="str">
            <v/>
          </cell>
          <cell r="V212">
            <v>120.30102830722453</v>
          </cell>
          <cell r="W212">
            <v>4</v>
          </cell>
          <cell r="X212" t="str">
            <v/>
          </cell>
          <cell r="Y212" t="str">
            <v/>
          </cell>
          <cell r="Z212">
            <v>-26.579892783664331</v>
          </cell>
          <cell r="AA212">
            <v>5</v>
          </cell>
          <cell r="AB212" t="str">
            <v/>
          </cell>
          <cell r="AC212" t="str">
            <v/>
          </cell>
          <cell r="AD212">
            <v>281.4414481670255</v>
          </cell>
          <cell r="AE212">
            <v>4</v>
          </cell>
          <cell r="AF212" t="str">
            <v/>
          </cell>
          <cell r="AG212" t="str">
            <v/>
          </cell>
          <cell r="AH212">
            <v>-5.1537142214225931</v>
          </cell>
          <cell r="AI212">
            <v>6</v>
          </cell>
          <cell r="AJ212" t="str">
            <v/>
          </cell>
          <cell r="AK212" t="str">
            <v/>
          </cell>
          <cell r="AL212">
            <v>49.080300833142495</v>
          </cell>
          <cell r="AM212">
            <v>5</v>
          </cell>
          <cell r="AN212" t="str">
            <v/>
          </cell>
          <cell r="AO212" t="str">
            <v/>
          </cell>
          <cell r="AP212">
            <v>13.73439319381453</v>
          </cell>
        </row>
        <row r="213">
          <cell r="B213" t="str">
            <v>6.2032</v>
          </cell>
          <cell r="C213">
            <v>8</v>
          </cell>
          <cell r="D213" t="str">
            <v/>
          </cell>
          <cell r="E213" t="str">
            <v/>
          </cell>
          <cell r="F213">
            <v>-44.788952364157275</v>
          </cell>
          <cell r="G213">
            <v>10</v>
          </cell>
          <cell r="H213" t="str">
            <v/>
          </cell>
          <cell r="I213" t="str">
            <v/>
          </cell>
          <cell r="J213">
            <v>115.48477796053662</v>
          </cell>
          <cell r="K213">
            <v>4</v>
          </cell>
          <cell r="L213" t="str">
            <v/>
          </cell>
          <cell r="M213" t="str">
            <v/>
          </cell>
          <cell r="N213">
            <v>719.54393751708403</v>
          </cell>
          <cell r="O213">
            <v>5</v>
          </cell>
          <cell r="P213" t="str">
            <v/>
          </cell>
          <cell r="Q213" t="str">
            <v/>
          </cell>
          <cell r="R213">
            <v>9.5902799991977439</v>
          </cell>
          <cell r="S213">
            <v>7</v>
          </cell>
          <cell r="T213" t="str">
            <v/>
          </cell>
          <cell r="U213" t="str">
            <v/>
          </cell>
          <cell r="V213">
            <v>120.5923797313333</v>
          </cell>
          <cell r="W213">
            <v>4</v>
          </cell>
          <cell r="X213" t="str">
            <v/>
          </cell>
          <cell r="Y213" t="str">
            <v/>
          </cell>
          <cell r="Z213">
            <v>-26.608219356535734</v>
          </cell>
          <cell r="AA213">
            <v>5</v>
          </cell>
          <cell r="AB213" t="str">
            <v/>
          </cell>
          <cell r="AC213" t="str">
            <v/>
          </cell>
          <cell r="AD213">
            <v>281.59814548356911</v>
          </cell>
          <cell r="AE213">
            <v>4</v>
          </cell>
          <cell r="AF213" t="str">
            <v/>
          </cell>
          <cell r="AG213" t="str">
            <v/>
          </cell>
          <cell r="AH213">
            <v>-5.0786780084415879</v>
          </cell>
          <cell r="AI213">
            <v>6</v>
          </cell>
          <cell r="AJ213" t="str">
            <v/>
          </cell>
          <cell r="AK213" t="str">
            <v/>
          </cell>
          <cell r="AL213">
            <v>49.245154843282954</v>
          </cell>
          <cell r="AM213">
            <v>5</v>
          </cell>
          <cell r="AN213" t="str">
            <v/>
          </cell>
          <cell r="AO213" t="str">
            <v/>
          </cell>
          <cell r="AP213">
            <v>13.948975659260091</v>
          </cell>
        </row>
        <row r="214">
          <cell r="B214" t="str">
            <v>7.2032</v>
          </cell>
          <cell r="C214">
            <v>8</v>
          </cell>
          <cell r="D214" t="str">
            <v/>
          </cell>
          <cell r="E214" t="str">
            <v/>
          </cell>
          <cell r="F214">
            <v>-44.670381465497762</v>
          </cell>
          <cell r="G214">
            <v>10</v>
          </cell>
          <cell r="H214" t="str">
            <v/>
          </cell>
          <cell r="I214" t="str">
            <v/>
          </cell>
          <cell r="J214">
            <v>115.73347471138388</v>
          </cell>
          <cell r="K214">
            <v>4</v>
          </cell>
          <cell r="L214" t="str">
            <v/>
          </cell>
          <cell r="M214" t="str">
            <v/>
          </cell>
          <cell r="N214">
            <v>718.96730849395033</v>
          </cell>
          <cell r="O214">
            <v>5</v>
          </cell>
          <cell r="P214" t="str">
            <v/>
          </cell>
          <cell r="Q214" t="str">
            <v/>
          </cell>
          <cell r="R214">
            <v>9.7732778118149266</v>
          </cell>
          <cell r="S214">
            <v>7</v>
          </cell>
          <cell r="T214" t="str">
            <v/>
          </cell>
          <cell r="U214" t="str">
            <v/>
          </cell>
          <cell r="V214">
            <v>120.88373115544206</v>
          </cell>
          <cell r="W214">
            <v>4</v>
          </cell>
          <cell r="X214" t="str">
            <v/>
          </cell>
          <cell r="Y214" t="str">
            <v/>
          </cell>
          <cell r="Z214">
            <v>-26.636545929407138</v>
          </cell>
          <cell r="AA214">
            <v>5</v>
          </cell>
          <cell r="AB214" t="str">
            <v/>
          </cell>
          <cell r="AC214" t="str">
            <v/>
          </cell>
          <cell r="AD214">
            <v>281.75484280011273</v>
          </cell>
          <cell r="AE214">
            <v>4</v>
          </cell>
          <cell r="AF214" t="str">
            <v/>
          </cell>
          <cell r="AG214" t="str">
            <v/>
          </cell>
          <cell r="AH214">
            <v>-5.0036417954605827</v>
          </cell>
          <cell r="AI214">
            <v>6</v>
          </cell>
          <cell r="AJ214" t="str">
            <v/>
          </cell>
          <cell r="AK214" t="str">
            <v/>
          </cell>
          <cell r="AL214">
            <v>49.410008853423413</v>
          </cell>
          <cell r="AM214">
            <v>5</v>
          </cell>
          <cell r="AN214" t="str">
            <v/>
          </cell>
          <cell r="AO214" t="str">
            <v/>
          </cell>
          <cell r="AP214">
            <v>14.163558124705652</v>
          </cell>
        </row>
        <row r="215">
          <cell r="B215" t="str">
            <v>8.2032</v>
          </cell>
          <cell r="C215">
            <v>8</v>
          </cell>
          <cell r="D215" t="str">
            <v/>
          </cell>
          <cell r="E215" t="str">
            <v/>
          </cell>
          <cell r="F215">
            <v>-44.551810566838249</v>
          </cell>
          <cell r="G215">
            <v>10</v>
          </cell>
          <cell r="H215" t="str">
            <v/>
          </cell>
          <cell r="I215" t="str">
            <v/>
          </cell>
          <cell r="J215">
            <v>115.98217146223114</v>
          </cell>
          <cell r="K215">
            <v>4</v>
          </cell>
          <cell r="L215" t="str">
            <v/>
          </cell>
          <cell r="M215" t="str">
            <v/>
          </cell>
          <cell r="N215">
            <v>718.39067947081662</v>
          </cell>
          <cell r="O215">
            <v>5</v>
          </cell>
          <cell r="P215" t="str">
            <v/>
          </cell>
          <cell r="Q215" t="str">
            <v/>
          </cell>
          <cell r="R215">
            <v>9.9562756244321093</v>
          </cell>
          <cell r="S215">
            <v>7</v>
          </cell>
          <cell r="T215" t="str">
            <v/>
          </cell>
          <cell r="U215" t="str">
            <v/>
          </cell>
          <cell r="V215">
            <v>121.17508257955083</v>
          </cell>
          <cell r="W215">
            <v>4</v>
          </cell>
          <cell r="X215" t="str">
            <v/>
          </cell>
          <cell r="Y215" t="str">
            <v/>
          </cell>
          <cell r="Z215">
            <v>-26.664872502278541</v>
          </cell>
          <cell r="AA215">
            <v>5</v>
          </cell>
          <cell r="AB215" t="str">
            <v/>
          </cell>
          <cell r="AC215" t="str">
            <v/>
          </cell>
          <cell r="AD215">
            <v>281.91154011665634</v>
          </cell>
          <cell r="AE215">
            <v>4</v>
          </cell>
          <cell r="AF215" t="str">
            <v/>
          </cell>
          <cell r="AG215" t="str">
            <v/>
          </cell>
          <cell r="AH215">
            <v>-4.9286055824795776</v>
          </cell>
          <cell r="AI215">
            <v>6</v>
          </cell>
          <cell r="AJ215" t="str">
            <v/>
          </cell>
          <cell r="AK215" t="str">
            <v/>
          </cell>
          <cell r="AL215">
            <v>49.574862863563872</v>
          </cell>
          <cell r="AM215">
            <v>5</v>
          </cell>
          <cell r="AN215" t="str">
            <v/>
          </cell>
          <cell r="AO215" t="str">
            <v/>
          </cell>
          <cell r="AP215">
            <v>14.378140590151213</v>
          </cell>
        </row>
        <row r="216">
          <cell r="B216" t="str">
            <v>9.2032</v>
          </cell>
          <cell r="C216">
            <v>8</v>
          </cell>
          <cell r="D216" t="str">
            <v/>
          </cell>
          <cell r="E216" t="str">
            <v/>
          </cell>
          <cell r="F216">
            <v>-44.433239668178736</v>
          </cell>
          <cell r="G216">
            <v>10</v>
          </cell>
          <cell r="H216" t="str">
            <v/>
          </cell>
          <cell r="I216" t="str">
            <v/>
          </cell>
          <cell r="J216">
            <v>116.2308682130784</v>
          </cell>
          <cell r="K216">
            <v>4</v>
          </cell>
          <cell r="L216" t="str">
            <v/>
          </cell>
          <cell r="M216" t="str">
            <v/>
          </cell>
          <cell r="N216">
            <v>717.81405044768292</v>
          </cell>
          <cell r="O216">
            <v>5</v>
          </cell>
          <cell r="P216" t="str">
            <v/>
          </cell>
          <cell r="Q216" t="str">
            <v/>
          </cell>
          <cell r="R216">
            <v>10.139273437049292</v>
          </cell>
          <cell r="S216">
            <v>7</v>
          </cell>
          <cell r="T216" t="str">
            <v/>
          </cell>
          <cell r="U216" t="str">
            <v/>
          </cell>
          <cell r="V216">
            <v>121.4664340036596</v>
          </cell>
          <cell r="W216">
            <v>4</v>
          </cell>
          <cell r="X216" t="str">
            <v/>
          </cell>
          <cell r="Y216" t="str">
            <v/>
          </cell>
          <cell r="Z216">
            <v>-26.693199075149945</v>
          </cell>
          <cell r="AA216">
            <v>5</v>
          </cell>
          <cell r="AB216" t="str">
            <v/>
          </cell>
          <cell r="AC216" t="str">
            <v/>
          </cell>
          <cell r="AD216">
            <v>282.06823743319995</v>
          </cell>
          <cell r="AE216">
            <v>4</v>
          </cell>
          <cell r="AF216" t="str">
            <v/>
          </cell>
          <cell r="AG216" t="str">
            <v/>
          </cell>
          <cell r="AH216">
            <v>-4.8535693694985724</v>
          </cell>
          <cell r="AI216">
            <v>6</v>
          </cell>
          <cell r="AJ216" t="str">
            <v/>
          </cell>
          <cell r="AK216" t="str">
            <v/>
          </cell>
          <cell r="AL216">
            <v>49.739716873704332</v>
          </cell>
          <cell r="AM216">
            <v>5</v>
          </cell>
          <cell r="AN216" t="str">
            <v/>
          </cell>
          <cell r="AO216" t="str">
            <v/>
          </cell>
          <cell r="AP216">
            <v>14.592723055596775</v>
          </cell>
        </row>
        <row r="217">
          <cell r="B217" t="str">
            <v>10.2032</v>
          </cell>
          <cell r="C217">
            <v>8</v>
          </cell>
          <cell r="D217" t="str">
            <v/>
          </cell>
          <cell r="E217" t="str">
            <v/>
          </cell>
          <cell r="F217">
            <v>-44.314668769519223</v>
          </cell>
          <cell r="G217">
            <v>10</v>
          </cell>
          <cell r="H217" t="str">
            <v/>
          </cell>
          <cell r="I217" t="str">
            <v/>
          </cell>
          <cell r="J217">
            <v>116.47956496392565</v>
          </cell>
          <cell r="K217">
            <v>4</v>
          </cell>
          <cell r="L217" t="str">
            <v/>
          </cell>
          <cell r="M217" t="str">
            <v/>
          </cell>
          <cell r="N217">
            <v>717.23742142454921</v>
          </cell>
          <cell r="O217">
            <v>5</v>
          </cell>
          <cell r="P217" t="str">
            <v/>
          </cell>
          <cell r="Q217" t="str">
            <v/>
          </cell>
          <cell r="R217">
            <v>10.322271249666475</v>
          </cell>
          <cell r="S217">
            <v>7</v>
          </cell>
          <cell r="T217" t="str">
            <v/>
          </cell>
          <cell r="U217" t="str">
            <v/>
          </cell>
          <cell r="V217">
            <v>121.75778542776837</v>
          </cell>
          <cell r="W217">
            <v>4</v>
          </cell>
          <cell r="X217" t="str">
            <v/>
          </cell>
          <cell r="Y217" t="str">
            <v/>
          </cell>
          <cell r="Z217">
            <v>-26.721525648021348</v>
          </cell>
          <cell r="AA217">
            <v>5</v>
          </cell>
          <cell r="AB217" t="str">
            <v/>
          </cell>
          <cell r="AC217" t="str">
            <v/>
          </cell>
          <cell r="AD217">
            <v>282.22493474974357</v>
          </cell>
          <cell r="AE217">
            <v>4</v>
          </cell>
          <cell r="AF217" t="str">
            <v/>
          </cell>
          <cell r="AG217" t="str">
            <v/>
          </cell>
          <cell r="AH217">
            <v>-4.7785331565175673</v>
          </cell>
          <cell r="AI217">
            <v>6</v>
          </cell>
          <cell r="AJ217" t="str">
            <v/>
          </cell>
          <cell r="AK217" t="str">
            <v/>
          </cell>
          <cell r="AL217">
            <v>49.904570883844791</v>
          </cell>
          <cell r="AM217">
            <v>5</v>
          </cell>
          <cell r="AN217" t="str">
            <v/>
          </cell>
          <cell r="AO217" t="str">
            <v/>
          </cell>
          <cell r="AP217">
            <v>14.807305521042336</v>
          </cell>
        </row>
        <row r="218">
          <cell r="B218" t="str">
            <v>11.2032</v>
          </cell>
          <cell r="C218">
            <v>8</v>
          </cell>
          <cell r="D218" t="str">
            <v/>
          </cell>
          <cell r="E218" t="str">
            <v/>
          </cell>
          <cell r="F218">
            <v>-44.19609787085971</v>
          </cell>
          <cell r="G218">
            <v>10</v>
          </cell>
          <cell r="H218" t="str">
            <v/>
          </cell>
          <cell r="I218" t="str">
            <v/>
          </cell>
          <cell r="J218">
            <v>116.72826171477291</v>
          </cell>
          <cell r="K218">
            <v>4</v>
          </cell>
          <cell r="L218" t="str">
            <v/>
          </cell>
          <cell r="M218" t="str">
            <v/>
          </cell>
          <cell r="N218">
            <v>716.66079240141551</v>
          </cell>
          <cell r="O218">
            <v>5</v>
          </cell>
          <cell r="P218" t="str">
            <v/>
          </cell>
          <cell r="Q218" t="str">
            <v/>
          </cell>
          <cell r="R218">
            <v>10.505269062283658</v>
          </cell>
          <cell r="S218">
            <v>7</v>
          </cell>
          <cell r="T218" t="str">
            <v/>
          </cell>
          <cell r="U218" t="str">
            <v/>
          </cell>
          <cell r="V218">
            <v>122.04913685187714</v>
          </cell>
          <cell r="W218">
            <v>4</v>
          </cell>
          <cell r="X218" t="str">
            <v/>
          </cell>
          <cell r="Y218" t="str">
            <v/>
          </cell>
          <cell r="Z218">
            <v>-26.749852220892752</v>
          </cell>
          <cell r="AA218">
            <v>5</v>
          </cell>
          <cell r="AB218" t="str">
            <v/>
          </cell>
          <cell r="AC218" t="str">
            <v/>
          </cell>
          <cell r="AD218">
            <v>282.38163206628718</v>
          </cell>
          <cell r="AE218">
            <v>4</v>
          </cell>
          <cell r="AF218" t="str">
            <v/>
          </cell>
          <cell r="AG218" t="str">
            <v/>
          </cell>
          <cell r="AH218">
            <v>-4.7034969435365621</v>
          </cell>
          <cell r="AI218">
            <v>6</v>
          </cell>
          <cell r="AJ218" t="str">
            <v/>
          </cell>
          <cell r="AK218" t="str">
            <v/>
          </cell>
          <cell r="AL218">
            <v>50.06942489398525</v>
          </cell>
          <cell r="AM218">
            <v>5</v>
          </cell>
          <cell r="AN218" t="str">
            <v/>
          </cell>
          <cell r="AO218" t="str">
            <v/>
          </cell>
          <cell r="AP218">
            <v>15.021887986487897</v>
          </cell>
        </row>
        <row r="219">
          <cell r="B219" t="str">
            <v>12.2032</v>
          </cell>
          <cell r="C219">
            <v>8</v>
          </cell>
          <cell r="D219" t="str">
            <v/>
          </cell>
          <cell r="E219" t="str">
            <v/>
          </cell>
          <cell r="F219">
            <v>-44.077526972200197</v>
          </cell>
          <cell r="G219">
            <v>10</v>
          </cell>
          <cell r="H219" t="str">
            <v/>
          </cell>
          <cell r="I219" t="str">
            <v/>
          </cell>
          <cell r="J219">
            <v>116.97695846562017</v>
          </cell>
          <cell r="K219">
            <v>4</v>
          </cell>
          <cell r="L219" t="str">
            <v/>
          </cell>
          <cell r="M219" t="str">
            <v/>
          </cell>
          <cell r="N219">
            <v>716.0841633782818</v>
          </cell>
          <cell r="O219">
            <v>5</v>
          </cell>
          <cell r="P219" t="str">
            <v/>
          </cell>
          <cell r="Q219" t="str">
            <v/>
          </cell>
          <cell r="R219">
            <v>10.68826687490084</v>
          </cell>
          <cell r="S219">
            <v>7</v>
          </cell>
          <cell r="T219" t="str">
            <v/>
          </cell>
          <cell r="U219" t="str">
            <v/>
          </cell>
          <cell r="V219">
            <v>122.3404882759859</v>
          </cell>
          <cell r="W219">
            <v>4</v>
          </cell>
          <cell r="X219" t="str">
            <v/>
          </cell>
          <cell r="Y219" t="str">
            <v/>
          </cell>
          <cell r="Z219">
            <v>-26.778178793764155</v>
          </cell>
          <cell r="AA219">
            <v>5</v>
          </cell>
          <cell r="AB219" t="str">
            <v/>
          </cell>
          <cell r="AC219" t="str">
            <v/>
          </cell>
          <cell r="AD219">
            <v>282.5383293828308</v>
          </cell>
          <cell r="AE219">
            <v>4</v>
          </cell>
          <cell r="AF219" t="str">
            <v/>
          </cell>
          <cell r="AG219" t="str">
            <v/>
          </cell>
          <cell r="AH219">
            <v>-4.628460730555557</v>
          </cell>
          <cell r="AI219">
            <v>6</v>
          </cell>
          <cell r="AJ219" t="str">
            <v/>
          </cell>
          <cell r="AK219" t="str">
            <v/>
          </cell>
          <cell r="AL219">
            <v>50.234278904125709</v>
          </cell>
          <cell r="AM219">
            <v>5</v>
          </cell>
          <cell r="AN219" t="str">
            <v/>
          </cell>
          <cell r="AO219" t="str">
            <v/>
          </cell>
          <cell r="AP219">
            <v>15.236470451933458</v>
          </cell>
        </row>
        <row r="220">
          <cell r="B220" t="str">
            <v>1.2033</v>
          </cell>
          <cell r="C220">
            <v>8</v>
          </cell>
          <cell r="D220" t="str">
            <v/>
          </cell>
          <cell r="E220" t="str">
            <v/>
          </cell>
          <cell r="F220">
            <v>-43.958956073540683</v>
          </cell>
          <cell r="G220">
            <v>10</v>
          </cell>
          <cell r="H220" t="str">
            <v/>
          </cell>
          <cell r="I220" t="str">
            <v/>
          </cell>
          <cell r="J220">
            <v>117.22565521646743</v>
          </cell>
          <cell r="K220">
            <v>4</v>
          </cell>
          <cell r="L220" t="str">
            <v/>
          </cell>
          <cell r="M220" t="str">
            <v/>
          </cell>
          <cell r="N220">
            <v>715.5075343551481</v>
          </cell>
          <cell r="O220">
            <v>5</v>
          </cell>
          <cell r="P220" t="str">
            <v/>
          </cell>
          <cell r="Q220" t="str">
            <v/>
          </cell>
          <cell r="R220">
            <v>10.871264687518023</v>
          </cell>
          <cell r="S220">
            <v>7</v>
          </cell>
          <cell r="T220" t="str">
            <v/>
          </cell>
          <cell r="U220" t="str">
            <v/>
          </cell>
          <cell r="V220">
            <v>122.63183970009467</v>
          </cell>
          <cell r="W220">
            <v>5</v>
          </cell>
          <cell r="X220">
            <v>220</v>
          </cell>
          <cell r="Y220">
            <v>-26.806505366635449</v>
          </cell>
          <cell r="Z220">
            <v>-26.806505366635449</v>
          </cell>
          <cell r="AA220">
            <v>5</v>
          </cell>
          <cell r="AB220" t="str">
            <v/>
          </cell>
          <cell r="AC220" t="str">
            <v/>
          </cell>
          <cell r="AD220">
            <v>282.69502669937441</v>
          </cell>
          <cell r="AE220">
            <v>4</v>
          </cell>
          <cell r="AF220" t="str">
            <v/>
          </cell>
          <cell r="AG220" t="str">
            <v/>
          </cell>
          <cell r="AH220">
            <v>-4.5534245175745518</v>
          </cell>
          <cell r="AI220">
            <v>6</v>
          </cell>
          <cell r="AJ220" t="str">
            <v/>
          </cell>
          <cell r="AK220" t="str">
            <v/>
          </cell>
          <cell r="AL220">
            <v>50.399132914266168</v>
          </cell>
          <cell r="AM220">
            <v>5</v>
          </cell>
          <cell r="AN220" t="str">
            <v/>
          </cell>
          <cell r="AO220" t="str">
            <v/>
          </cell>
          <cell r="AP220">
            <v>15.45105291737902</v>
          </cell>
        </row>
        <row r="221">
          <cell r="B221" t="str">
            <v>2.2033</v>
          </cell>
          <cell r="C221">
            <v>8</v>
          </cell>
          <cell r="D221" t="str">
            <v/>
          </cell>
          <cell r="E221" t="str">
            <v/>
          </cell>
          <cell r="F221">
            <v>-43.84038517488117</v>
          </cell>
          <cell r="G221">
            <v>10</v>
          </cell>
          <cell r="H221" t="str">
            <v/>
          </cell>
          <cell r="I221" t="str">
            <v/>
          </cell>
          <cell r="J221">
            <v>117.47435196731469</v>
          </cell>
          <cell r="K221">
            <v>4</v>
          </cell>
          <cell r="L221" t="str">
            <v/>
          </cell>
          <cell r="M221" t="str">
            <v/>
          </cell>
          <cell r="N221">
            <v>714.93090533201439</v>
          </cell>
          <cell r="O221">
            <v>5</v>
          </cell>
          <cell r="P221" t="str">
            <v/>
          </cell>
          <cell r="Q221" t="str">
            <v/>
          </cell>
          <cell r="R221">
            <v>11.054262500135206</v>
          </cell>
          <cell r="S221">
            <v>7</v>
          </cell>
          <cell r="T221" t="str">
            <v/>
          </cell>
          <cell r="U221" t="str">
            <v/>
          </cell>
          <cell r="V221">
            <v>122.92319112420344</v>
          </cell>
          <cell r="W221">
            <v>5</v>
          </cell>
          <cell r="X221" t="str">
            <v/>
          </cell>
          <cell r="Y221" t="str">
            <v/>
          </cell>
          <cell r="Z221">
            <v>-26.707785512570986</v>
          </cell>
          <cell r="AA221">
            <v>5</v>
          </cell>
          <cell r="AB221" t="str">
            <v/>
          </cell>
          <cell r="AC221" t="str">
            <v/>
          </cell>
          <cell r="AD221">
            <v>282.85172401591802</v>
          </cell>
          <cell r="AE221">
            <v>4</v>
          </cell>
          <cell r="AF221" t="str">
            <v/>
          </cell>
          <cell r="AG221" t="str">
            <v/>
          </cell>
          <cell r="AH221">
            <v>-4.4783883045935466</v>
          </cell>
          <cell r="AI221">
            <v>6</v>
          </cell>
          <cell r="AJ221" t="str">
            <v/>
          </cell>
          <cell r="AK221" t="str">
            <v/>
          </cell>
          <cell r="AL221">
            <v>50.563986924406628</v>
          </cell>
          <cell r="AM221">
            <v>5</v>
          </cell>
          <cell r="AN221" t="str">
            <v/>
          </cell>
          <cell r="AO221" t="str">
            <v/>
          </cell>
          <cell r="AP221">
            <v>15.665635382824581</v>
          </cell>
        </row>
        <row r="222">
          <cell r="B222" t="str">
            <v>3.2033</v>
          </cell>
          <cell r="C222">
            <v>8</v>
          </cell>
          <cell r="D222" t="str">
            <v/>
          </cell>
          <cell r="E222" t="str">
            <v/>
          </cell>
          <cell r="F222">
            <v>-43.721814276221657</v>
          </cell>
          <cell r="G222">
            <v>10</v>
          </cell>
          <cell r="H222" t="str">
            <v/>
          </cell>
          <cell r="I222" t="str">
            <v/>
          </cell>
          <cell r="J222">
            <v>117.72304871816195</v>
          </cell>
          <cell r="K222">
            <v>4</v>
          </cell>
          <cell r="L222" t="str">
            <v/>
          </cell>
          <cell r="M222" t="str">
            <v/>
          </cell>
          <cell r="N222">
            <v>714.35427630888069</v>
          </cell>
          <cell r="O222">
            <v>5</v>
          </cell>
          <cell r="P222" t="str">
            <v/>
          </cell>
          <cell r="Q222" t="str">
            <v/>
          </cell>
          <cell r="R222">
            <v>11.237260312752388</v>
          </cell>
          <cell r="S222">
            <v>7</v>
          </cell>
          <cell r="T222" t="str">
            <v/>
          </cell>
          <cell r="U222" t="str">
            <v/>
          </cell>
          <cell r="V222">
            <v>123.21454254831221</v>
          </cell>
          <cell r="W222">
            <v>5</v>
          </cell>
          <cell r="X222" t="str">
            <v/>
          </cell>
          <cell r="Y222" t="str">
            <v/>
          </cell>
          <cell r="Z222">
            <v>-26.609065658506523</v>
          </cell>
          <cell r="AA222">
            <v>5</v>
          </cell>
          <cell r="AB222" t="str">
            <v/>
          </cell>
          <cell r="AC222" t="str">
            <v/>
          </cell>
          <cell r="AD222">
            <v>283.00842133246164</v>
          </cell>
          <cell r="AE222">
            <v>4</v>
          </cell>
          <cell r="AF222" t="str">
            <v/>
          </cell>
          <cell r="AG222" t="str">
            <v/>
          </cell>
          <cell r="AH222">
            <v>-4.4033520916125415</v>
          </cell>
          <cell r="AI222">
            <v>6</v>
          </cell>
          <cell r="AJ222" t="str">
            <v/>
          </cell>
          <cell r="AK222" t="str">
            <v/>
          </cell>
          <cell r="AL222">
            <v>50.728840934547087</v>
          </cell>
          <cell r="AM222">
            <v>5</v>
          </cell>
          <cell r="AN222" t="str">
            <v/>
          </cell>
          <cell r="AO222" t="str">
            <v/>
          </cell>
          <cell r="AP222">
            <v>15.880217848270142</v>
          </cell>
        </row>
        <row r="223">
          <cell r="B223" t="str">
            <v>4.2033</v>
          </cell>
          <cell r="C223">
            <v>8</v>
          </cell>
          <cell r="D223" t="str">
            <v/>
          </cell>
          <cell r="E223" t="str">
            <v/>
          </cell>
          <cell r="F223">
            <v>-43.603243377562144</v>
          </cell>
          <cell r="G223">
            <v>10</v>
          </cell>
          <cell r="H223" t="str">
            <v/>
          </cell>
          <cell r="I223" t="str">
            <v/>
          </cell>
          <cell r="J223">
            <v>117.97174546900921</v>
          </cell>
          <cell r="K223">
            <v>4</v>
          </cell>
          <cell r="L223" t="str">
            <v/>
          </cell>
          <cell r="M223" t="str">
            <v/>
          </cell>
          <cell r="N223">
            <v>713.77764728574698</v>
          </cell>
          <cell r="O223">
            <v>5</v>
          </cell>
          <cell r="P223" t="str">
            <v/>
          </cell>
          <cell r="Q223" t="str">
            <v/>
          </cell>
          <cell r="R223">
            <v>11.420258125369571</v>
          </cell>
          <cell r="S223">
            <v>7</v>
          </cell>
          <cell r="T223" t="str">
            <v/>
          </cell>
          <cell r="U223" t="str">
            <v/>
          </cell>
          <cell r="V223">
            <v>123.50589397242098</v>
          </cell>
          <cell r="W223">
            <v>5</v>
          </cell>
          <cell r="X223" t="str">
            <v/>
          </cell>
          <cell r="Y223" t="str">
            <v/>
          </cell>
          <cell r="Z223">
            <v>-26.510345804442061</v>
          </cell>
          <cell r="AA223">
            <v>5</v>
          </cell>
          <cell r="AB223" t="str">
            <v/>
          </cell>
          <cell r="AC223" t="str">
            <v/>
          </cell>
          <cell r="AD223">
            <v>283.16511864900525</v>
          </cell>
          <cell r="AE223">
            <v>4</v>
          </cell>
          <cell r="AF223" t="str">
            <v/>
          </cell>
          <cell r="AG223" t="str">
            <v/>
          </cell>
          <cell r="AH223">
            <v>-4.3283158786315363</v>
          </cell>
          <cell r="AI223">
            <v>6</v>
          </cell>
          <cell r="AJ223" t="str">
            <v/>
          </cell>
          <cell r="AK223" t="str">
            <v/>
          </cell>
          <cell r="AL223">
            <v>50.893694944687546</v>
          </cell>
          <cell r="AM223">
            <v>5</v>
          </cell>
          <cell r="AN223" t="str">
            <v/>
          </cell>
          <cell r="AO223" t="str">
            <v/>
          </cell>
          <cell r="AP223">
            <v>16.094800313715702</v>
          </cell>
        </row>
        <row r="224">
          <cell r="B224" t="str">
            <v>5.2033</v>
          </cell>
          <cell r="C224">
            <v>8</v>
          </cell>
          <cell r="D224" t="str">
            <v/>
          </cell>
          <cell r="E224" t="str">
            <v/>
          </cell>
          <cell r="F224">
            <v>-43.484672478902631</v>
          </cell>
          <cell r="G224">
            <v>10</v>
          </cell>
          <cell r="H224" t="str">
            <v/>
          </cell>
          <cell r="I224" t="str">
            <v/>
          </cell>
          <cell r="J224">
            <v>118.22044221985647</v>
          </cell>
          <cell r="K224">
            <v>4</v>
          </cell>
          <cell r="L224" t="str">
            <v/>
          </cell>
          <cell r="M224" t="str">
            <v/>
          </cell>
          <cell r="N224">
            <v>713.20101826261327</v>
          </cell>
          <cell r="O224">
            <v>5</v>
          </cell>
          <cell r="P224" t="str">
            <v/>
          </cell>
          <cell r="Q224" t="str">
            <v/>
          </cell>
          <cell r="R224">
            <v>11.603255937986754</v>
          </cell>
          <cell r="S224">
            <v>7</v>
          </cell>
          <cell r="T224" t="str">
            <v/>
          </cell>
          <cell r="U224" t="str">
            <v/>
          </cell>
          <cell r="V224">
            <v>123.79724539652975</v>
          </cell>
          <cell r="W224">
            <v>5</v>
          </cell>
          <cell r="X224" t="str">
            <v/>
          </cell>
          <cell r="Y224" t="str">
            <v/>
          </cell>
          <cell r="Z224">
            <v>-26.411625950377598</v>
          </cell>
          <cell r="AA224">
            <v>5</v>
          </cell>
          <cell r="AB224" t="str">
            <v/>
          </cell>
          <cell r="AC224" t="str">
            <v/>
          </cell>
          <cell r="AD224">
            <v>283.32181596554886</v>
          </cell>
          <cell r="AE224">
            <v>4</v>
          </cell>
          <cell r="AF224" t="str">
            <v/>
          </cell>
          <cell r="AG224" t="str">
            <v/>
          </cell>
          <cell r="AH224">
            <v>-4.2532796656505312</v>
          </cell>
          <cell r="AI224">
            <v>6</v>
          </cell>
          <cell r="AJ224" t="str">
            <v/>
          </cell>
          <cell r="AK224" t="str">
            <v/>
          </cell>
          <cell r="AL224">
            <v>51.058548954828005</v>
          </cell>
          <cell r="AM224">
            <v>5</v>
          </cell>
          <cell r="AN224" t="str">
            <v/>
          </cell>
          <cell r="AO224" t="str">
            <v/>
          </cell>
          <cell r="AP224">
            <v>16.309382779161261</v>
          </cell>
        </row>
        <row r="225">
          <cell r="B225" t="str">
            <v>6.2033</v>
          </cell>
          <cell r="C225">
            <v>8</v>
          </cell>
          <cell r="D225" t="str">
            <v/>
          </cell>
          <cell r="E225" t="str">
            <v/>
          </cell>
          <cell r="F225">
            <v>-43.366101580243118</v>
          </cell>
          <cell r="G225">
            <v>10</v>
          </cell>
          <cell r="H225" t="str">
            <v/>
          </cell>
          <cell r="I225" t="str">
            <v/>
          </cell>
          <cell r="J225">
            <v>118.46913897070372</v>
          </cell>
          <cell r="K225">
            <v>4</v>
          </cell>
          <cell r="L225" t="str">
            <v/>
          </cell>
          <cell r="M225" t="str">
            <v/>
          </cell>
          <cell r="N225">
            <v>712.62438923947957</v>
          </cell>
          <cell r="O225">
            <v>5</v>
          </cell>
          <cell r="P225" t="str">
            <v/>
          </cell>
          <cell r="Q225" t="str">
            <v/>
          </cell>
          <cell r="R225">
            <v>11.786253750603937</v>
          </cell>
          <cell r="S225">
            <v>7</v>
          </cell>
          <cell r="T225" t="str">
            <v/>
          </cell>
          <cell r="U225" t="str">
            <v/>
          </cell>
          <cell r="V225">
            <v>124.08859682063851</v>
          </cell>
          <cell r="W225">
            <v>5</v>
          </cell>
          <cell r="X225" t="str">
            <v/>
          </cell>
          <cell r="Y225" t="str">
            <v/>
          </cell>
          <cell r="Z225">
            <v>-26.312906096313135</v>
          </cell>
          <cell r="AA225">
            <v>5</v>
          </cell>
          <cell r="AB225" t="str">
            <v/>
          </cell>
          <cell r="AC225" t="str">
            <v/>
          </cell>
          <cell r="AD225">
            <v>283.47851328209248</v>
          </cell>
          <cell r="AE225">
            <v>4</v>
          </cell>
          <cell r="AF225" t="str">
            <v/>
          </cell>
          <cell r="AG225" t="str">
            <v/>
          </cell>
          <cell r="AH225">
            <v>-4.178243452669526</v>
          </cell>
          <cell r="AI225">
            <v>6</v>
          </cell>
          <cell r="AJ225" t="str">
            <v/>
          </cell>
          <cell r="AK225" t="str">
            <v/>
          </cell>
          <cell r="AL225">
            <v>51.223402964968464</v>
          </cell>
          <cell r="AM225">
            <v>5</v>
          </cell>
          <cell r="AN225" t="str">
            <v/>
          </cell>
          <cell r="AO225" t="str">
            <v/>
          </cell>
          <cell r="AP225">
            <v>16.523965244606821</v>
          </cell>
        </row>
        <row r="226">
          <cell r="B226" t="str">
            <v>7.2033</v>
          </cell>
          <cell r="C226">
            <v>8</v>
          </cell>
          <cell r="D226" t="str">
            <v/>
          </cell>
          <cell r="E226" t="str">
            <v/>
          </cell>
          <cell r="F226">
            <v>-43.247530681583605</v>
          </cell>
          <cell r="G226">
            <v>10</v>
          </cell>
          <cell r="H226" t="str">
            <v/>
          </cell>
          <cell r="I226" t="str">
            <v/>
          </cell>
          <cell r="J226">
            <v>118.71783572155098</v>
          </cell>
          <cell r="K226">
            <v>4</v>
          </cell>
          <cell r="L226" t="str">
            <v/>
          </cell>
          <cell r="M226" t="str">
            <v/>
          </cell>
          <cell r="N226">
            <v>712.04776021634586</v>
          </cell>
          <cell r="O226">
            <v>5</v>
          </cell>
          <cell r="P226" t="str">
            <v/>
          </cell>
          <cell r="Q226" t="str">
            <v/>
          </cell>
          <cell r="R226">
            <v>11.969251563221119</v>
          </cell>
          <cell r="S226">
            <v>7</v>
          </cell>
          <cell r="T226" t="str">
            <v/>
          </cell>
          <cell r="U226" t="str">
            <v/>
          </cell>
          <cell r="V226">
            <v>124.37994824474728</v>
          </cell>
          <cell r="W226">
            <v>5</v>
          </cell>
          <cell r="X226" t="str">
            <v/>
          </cell>
          <cell r="Y226" t="str">
            <v/>
          </cell>
          <cell r="Z226">
            <v>-26.214186242248672</v>
          </cell>
          <cell r="AA226">
            <v>5</v>
          </cell>
          <cell r="AB226" t="str">
            <v/>
          </cell>
          <cell r="AC226" t="str">
            <v/>
          </cell>
          <cell r="AD226">
            <v>283.63521059863609</v>
          </cell>
          <cell r="AE226">
            <v>4</v>
          </cell>
          <cell r="AF226" t="str">
            <v/>
          </cell>
          <cell r="AG226" t="str">
            <v/>
          </cell>
          <cell r="AH226">
            <v>-4.1032072396885209</v>
          </cell>
          <cell r="AI226">
            <v>6</v>
          </cell>
          <cell r="AJ226" t="str">
            <v/>
          </cell>
          <cell r="AK226" t="str">
            <v/>
          </cell>
          <cell r="AL226">
            <v>51.388256975108924</v>
          </cell>
          <cell r="AM226">
            <v>5</v>
          </cell>
          <cell r="AN226" t="str">
            <v/>
          </cell>
          <cell r="AO226" t="str">
            <v/>
          </cell>
          <cell r="AP226">
            <v>16.73854771005238</v>
          </cell>
        </row>
        <row r="227">
          <cell r="B227" t="str">
            <v>8.2033</v>
          </cell>
          <cell r="C227">
            <v>8</v>
          </cell>
          <cell r="D227" t="str">
            <v/>
          </cell>
          <cell r="E227" t="str">
            <v/>
          </cell>
          <cell r="F227">
            <v>-43.128959782924092</v>
          </cell>
          <cell r="G227">
            <v>10</v>
          </cell>
          <cell r="H227" t="str">
            <v/>
          </cell>
          <cell r="I227" t="str">
            <v/>
          </cell>
          <cell r="J227">
            <v>118.96653247239824</v>
          </cell>
          <cell r="K227">
            <v>4</v>
          </cell>
          <cell r="L227" t="str">
            <v/>
          </cell>
          <cell r="M227" t="str">
            <v/>
          </cell>
          <cell r="N227">
            <v>711.47113119321216</v>
          </cell>
          <cell r="O227">
            <v>5</v>
          </cell>
          <cell r="P227" t="str">
            <v/>
          </cell>
          <cell r="Q227" t="str">
            <v/>
          </cell>
          <cell r="R227">
            <v>12.152249375838302</v>
          </cell>
          <cell r="S227">
            <v>7</v>
          </cell>
          <cell r="T227" t="str">
            <v/>
          </cell>
          <cell r="U227" t="str">
            <v/>
          </cell>
          <cell r="V227">
            <v>124.67129966885605</v>
          </cell>
          <cell r="W227">
            <v>5</v>
          </cell>
          <cell r="X227" t="str">
            <v/>
          </cell>
          <cell r="Y227" t="str">
            <v/>
          </cell>
          <cell r="Z227">
            <v>-26.11546638818421</v>
          </cell>
          <cell r="AA227">
            <v>5</v>
          </cell>
          <cell r="AB227" t="str">
            <v/>
          </cell>
          <cell r="AC227" t="str">
            <v/>
          </cell>
          <cell r="AD227">
            <v>283.79190791517971</v>
          </cell>
          <cell r="AE227">
            <v>4</v>
          </cell>
          <cell r="AF227" t="str">
            <v/>
          </cell>
          <cell r="AG227" t="str">
            <v/>
          </cell>
          <cell r="AH227">
            <v>-4.0281710267075157</v>
          </cell>
          <cell r="AI227">
            <v>6</v>
          </cell>
          <cell r="AJ227" t="str">
            <v/>
          </cell>
          <cell r="AK227" t="str">
            <v/>
          </cell>
          <cell r="AL227">
            <v>51.553110985249383</v>
          </cell>
          <cell r="AM227">
            <v>5</v>
          </cell>
          <cell r="AN227" t="str">
            <v/>
          </cell>
          <cell r="AO227" t="str">
            <v/>
          </cell>
          <cell r="AP227">
            <v>16.95313017549794</v>
          </cell>
        </row>
        <row r="228">
          <cell r="B228" t="str">
            <v>9.2033</v>
          </cell>
          <cell r="C228">
            <v>8</v>
          </cell>
          <cell r="D228" t="str">
            <v/>
          </cell>
          <cell r="E228" t="str">
            <v/>
          </cell>
          <cell r="F228">
            <v>-43.010388884264579</v>
          </cell>
          <cell r="G228">
            <v>10</v>
          </cell>
          <cell r="H228" t="str">
            <v/>
          </cell>
          <cell r="I228" t="str">
            <v/>
          </cell>
          <cell r="J228">
            <v>119.2152292232455</v>
          </cell>
          <cell r="K228">
            <v>4</v>
          </cell>
          <cell r="L228" t="str">
            <v/>
          </cell>
          <cell r="M228" t="str">
            <v/>
          </cell>
          <cell r="N228">
            <v>710.89450217007845</v>
          </cell>
          <cell r="O228">
            <v>5</v>
          </cell>
          <cell r="P228" t="str">
            <v/>
          </cell>
          <cell r="Q228" t="str">
            <v/>
          </cell>
          <cell r="R228">
            <v>12.335247188455485</v>
          </cell>
          <cell r="S228">
            <v>7</v>
          </cell>
          <cell r="T228" t="str">
            <v/>
          </cell>
          <cell r="U228" t="str">
            <v/>
          </cell>
          <cell r="V228">
            <v>124.96265109296482</v>
          </cell>
          <cell r="W228">
            <v>5</v>
          </cell>
          <cell r="X228" t="str">
            <v/>
          </cell>
          <cell r="Y228" t="str">
            <v/>
          </cell>
          <cell r="Z228">
            <v>-26.016746534119747</v>
          </cell>
          <cell r="AA228">
            <v>5</v>
          </cell>
          <cell r="AB228" t="str">
            <v/>
          </cell>
          <cell r="AC228" t="str">
            <v/>
          </cell>
          <cell r="AD228">
            <v>283.94860523172332</v>
          </cell>
          <cell r="AE228">
            <v>4</v>
          </cell>
          <cell r="AF228" t="str">
            <v/>
          </cell>
          <cell r="AG228" t="str">
            <v/>
          </cell>
          <cell r="AH228">
            <v>-3.9531348137265101</v>
          </cell>
          <cell r="AI228">
            <v>6</v>
          </cell>
          <cell r="AJ228" t="str">
            <v/>
          </cell>
          <cell r="AK228" t="str">
            <v/>
          </cell>
          <cell r="AL228">
            <v>51.717964995389842</v>
          </cell>
          <cell r="AM228">
            <v>5</v>
          </cell>
          <cell r="AN228" t="str">
            <v/>
          </cell>
          <cell r="AO228" t="str">
            <v/>
          </cell>
          <cell r="AP228">
            <v>17.167712640943499</v>
          </cell>
        </row>
        <row r="229">
          <cell r="B229" t="str">
            <v>10.2033</v>
          </cell>
          <cell r="C229">
            <v>8</v>
          </cell>
          <cell r="D229" t="str">
            <v/>
          </cell>
          <cell r="E229" t="str">
            <v/>
          </cell>
          <cell r="F229">
            <v>-42.891817985605066</v>
          </cell>
          <cell r="G229">
            <v>10</v>
          </cell>
          <cell r="H229" t="str">
            <v/>
          </cell>
          <cell r="I229" t="str">
            <v/>
          </cell>
          <cell r="J229">
            <v>119.46392597409276</v>
          </cell>
          <cell r="K229">
            <v>4</v>
          </cell>
          <cell r="L229" t="str">
            <v/>
          </cell>
          <cell r="M229" t="str">
            <v/>
          </cell>
          <cell r="N229">
            <v>710.31787314694475</v>
          </cell>
          <cell r="O229">
            <v>5</v>
          </cell>
          <cell r="P229" t="str">
            <v/>
          </cell>
          <cell r="Q229" t="str">
            <v/>
          </cell>
          <cell r="R229">
            <v>12.518245001072668</v>
          </cell>
          <cell r="S229">
            <v>7</v>
          </cell>
          <cell r="T229" t="str">
            <v/>
          </cell>
          <cell r="U229" t="str">
            <v/>
          </cell>
          <cell r="V229">
            <v>125.25400251707359</v>
          </cell>
          <cell r="W229">
            <v>5</v>
          </cell>
          <cell r="X229" t="str">
            <v/>
          </cell>
          <cell r="Y229" t="str">
            <v/>
          </cell>
          <cell r="Z229">
            <v>-25.918026680055284</v>
          </cell>
          <cell r="AA229">
            <v>5</v>
          </cell>
          <cell r="AB229" t="str">
            <v/>
          </cell>
          <cell r="AC229" t="str">
            <v/>
          </cell>
          <cell r="AD229">
            <v>284.10530254826693</v>
          </cell>
          <cell r="AE229">
            <v>4</v>
          </cell>
          <cell r="AF229" t="str">
            <v/>
          </cell>
          <cell r="AG229" t="str">
            <v/>
          </cell>
          <cell r="AH229">
            <v>-3.8780986007455045</v>
          </cell>
          <cell r="AI229">
            <v>6</v>
          </cell>
          <cell r="AJ229" t="str">
            <v/>
          </cell>
          <cell r="AK229" t="str">
            <v/>
          </cell>
          <cell r="AL229">
            <v>51.882819005530301</v>
          </cell>
          <cell r="AM229">
            <v>5</v>
          </cell>
          <cell r="AN229" t="str">
            <v/>
          </cell>
          <cell r="AO229" t="str">
            <v/>
          </cell>
          <cell r="AP229">
            <v>17.382295106389059</v>
          </cell>
        </row>
        <row r="230">
          <cell r="B230" t="str">
            <v>11.2033</v>
          </cell>
          <cell r="C230">
            <v>8</v>
          </cell>
          <cell r="D230" t="str">
            <v/>
          </cell>
          <cell r="E230" t="str">
            <v/>
          </cell>
          <cell r="F230">
            <v>-42.773247086945553</v>
          </cell>
          <cell r="G230">
            <v>10</v>
          </cell>
          <cell r="H230" t="str">
            <v/>
          </cell>
          <cell r="I230" t="str">
            <v/>
          </cell>
          <cell r="J230">
            <v>119.71262272494002</v>
          </cell>
          <cell r="K230">
            <v>4</v>
          </cell>
          <cell r="L230" t="str">
            <v/>
          </cell>
          <cell r="M230" t="str">
            <v/>
          </cell>
          <cell r="N230">
            <v>709.74124412381104</v>
          </cell>
          <cell r="O230">
            <v>5</v>
          </cell>
          <cell r="P230" t="str">
            <v/>
          </cell>
          <cell r="Q230" t="str">
            <v/>
          </cell>
          <cell r="R230">
            <v>12.70124281368985</v>
          </cell>
          <cell r="S230">
            <v>7</v>
          </cell>
          <cell r="T230" t="str">
            <v/>
          </cell>
          <cell r="U230" t="str">
            <v/>
          </cell>
          <cell r="V230">
            <v>125.54535394118236</v>
          </cell>
          <cell r="W230">
            <v>5</v>
          </cell>
          <cell r="X230" t="str">
            <v/>
          </cell>
          <cell r="Y230" t="str">
            <v/>
          </cell>
          <cell r="Z230">
            <v>-25.819306825990822</v>
          </cell>
          <cell r="AA230">
            <v>5</v>
          </cell>
          <cell r="AB230" t="str">
            <v/>
          </cell>
          <cell r="AC230" t="str">
            <v/>
          </cell>
          <cell r="AD230">
            <v>284.26199986481055</v>
          </cell>
          <cell r="AE230">
            <v>4</v>
          </cell>
          <cell r="AF230" t="str">
            <v/>
          </cell>
          <cell r="AG230" t="str">
            <v/>
          </cell>
          <cell r="AH230">
            <v>-3.8030623877644989</v>
          </cell>
          <cell r="AI230">
            <v>6</v>
          </cell>
          <cell r="AJ230" t="str">
            <v/>
          </cell>
          <cell r="AK230" t="str">
            <v/>
          </cell>
          <cell r="AL230">
            <v>52.04767301567076</v>
          </cell>
          <cell r="AM230">
            <v>5</v>
          </cell>
          <cell r="AN230" t="str">
            <v/>
          </cell>
          <cell r="AO230" t="str">
            <v/>
          </cell>
          <cell r="AP230">
            <v>17.596877571834618</v>
          </cell>
        </row>
        <row r="231">
          <cell r="B231" t="str">
            <v>12.2033</v>
          </cell>
          <cell r="C231">
            <v>8</v>
          </cell>
          <cell r="D231" t="str">
            <v/>
          </cell>
          <cell r="E231" t="str">
            <v/>
          </cell>
          <cell r="F231">
            <v>-42.654676188286039</v>
          </cell>
          <cell r="G231">
            <v>10</v>
          </cell>
          <cell r="H231" t="str">
            <v/>
          </cell>
          <cell r="I231" t="str">
            <v/>
          </cell>
          <cell r="J231">
            <v>119.96131947578728</v>
          </cell>
          <cell r="K231">
            <v>4</v>
          </cell>
          <cell r="L231" t="str">
            <v/>
          </cell>
          <cell r="M231" t="str">
            <v/>
          </cell>
          <cell r="N231">
            <v>709.16461510067734</v>
          </cell>
          <cell r="O231">
            <v>5</v>
          </cell>
          <cell r="P231" t="str">
            <v/>
          </cell>
          <cell r="Q231" t="str">
            <v/>
          </cell>
          <cell r="R231">
            <v>12.884240626307033</v>
          </cell>
          <cell r="S231">
            <v>7</v>
          </cell>
          <cell r="T231" t="str">
            <v/>
          </cell>
          <cell r="U231" t="str">
            <v/>
          </cell>
          <cell r="V231">
            <v>125.83670536529112</v>
          </cell>
          <cell r="W231">
            <v>5</v>
          </cell>
          <cell r="X231" t="str">
            <v/>
          </cell>
          <cell r="Y231" t="str">
            <v/>
          </cell>
          <cell r="Z231">
            <v>-25.720586971926359</v>
          </cell>
          <cell r="AA231">
            <v>5</v>
          </cell>
          <cell r="AB231" t="str">
            <v/>
          </cell>
          <cell r="AC231" t="str">
            <v/>
          </cell>
          <cell r="AD231">
            <v>284.41869718135416</v>
          </cell>
          <cell r="AE231">
            <v>4</v>
          </cell>
          <cell r="AF231" t="str">
            <v/>
          </cell>
          <cell r="AG231" t="str">
            <v/>
          </cell>
          <cell r="AH231">
            <v>-3.7280261747834933</v>
          </cell>
          <cell r="AI231">
            <v>6</v>
          </cell>
          <cell r="AJ231" t="str">
            <v/>
          </cell>
          <cell r="AK231" t="str">
            <v/>
          </cell>
          <cell r="AL231">
            <v>52.21252702581122</v>
          </cell>
          <cell r="AM231">
            <v>5</v>
          </cell>
          <cell r="AN231" t="str">
            <v/>
          </cell>
          <cell r="AO231" t="str">
            <v/>
          </cell>
          <cell r="AP231">
            <v>17.811460037280177</v>
          </cell>
        </row>
        <row r="232">
          <cell r="B232" t="str">
            <v>1.2034</v>
          </cell>
          <cell r="C232">
            <v>8</v>
          </cell>
          <cell r="D232" t="str">
            <v/>
          </cell>
          <cell r="E232" t="str">
            <v/>
          </cell>
          <cell r="F232">
            <v>-42.536105289626526</v>
          </cell>
          <cell r="G232">
            <v>10</v>
          </cell>
          <cell r="H232" t="str">
            <v/>
          </cell>
          <cell r="I232" t="str">
            <v/>
          </cell>
          <cell r="J232">
            <v>120.21001622663454</v>
          </cell>
          <cell r="K232">
            <v>4</v>
          </cell>
          <cell r="L232" t="str">
            <v/>
          </cell>
          <cell r="M232" t="str">
            <v/>
          </cell>
          <cell r="N232">
            <v>708.58798607754363</v>
          </cell>
          <cell r="O232">
            <v>5</v>
          </cell>
          <cell r="P232" t="str">
            <v/>
          </cell>
          <cell r="Q232" t="str">
            <v/>
          </cell>
          <cell r="R232">
            <v>13.067238438924216</v>
          </cell>
          <cell r="S232">
            <v>7</v>
          </cell>
          <cell r="T232" t="str">
            <v/>
          </cell>
          <cell r="U232" t="str">
            <v/>
          </cell>
          <cell r="V232">
            <v>126.12805678939989</v>
          </cell>
          <cell r="W232">
            <v>5</v>
          </cell>
          <cell r="X232" t="str">
            <v/>
          </cell>
          <cell r="Y232" t="str">
            <v/>
          </cell>
          <cell r="Z232">
            <v>-25.621867117861896</v>
          </cell>
          <cell r="AA232">
            <v>5</v>
          </cell>
          <cell r="AB232" t="str">
            <v/>
          </cell>
          <cell r="AC232" t="str">
            <v/>
          </cell>
          <cell r="AD232">
            <v>284.57539449789778</v>
          </cell>
          <cell r="AE232">
            <v>4</v>
          </cell>
          <cell r="AF232" t="str">
            <v/>
          </cell>
          <cell r="AG232" t="str">
            <v/>
          </cell>
          <cell r="AH232">
            <v>-3.6529899618024877</v>
          </cell>
          <cell r="AI232">
            <v>6</v>
          </cell>
          <cell r="AJ232" t="str">
            <v/>
          </cell>
          <cell r="AK232" t="str">
            <v/>
          </cell>
          <cell r="AL232">
            <v>52.377381035951679</v>
          </cell>
          <cell r="AM232">
            <v>5</v>
          </cell>
          <cell r="AN232" t="str">
            <v/>
          </cell>
          <cell r="AO232" t="str">
            <v/>
          </cell>
          <cell r="AP232">
            <v>18.026042502725737</v>
          </cell>
        </row>
        <row r="233">
          <cell r="B233" t="str">
            <v>2.2034</v>
          </cell>
          <cell r="C233">
            <v>8</v>
          </cell>
          <cell r="D233" t="str">
            <v/>
          </cell>
          <cell r="E233" t="str">
            <v/>
          </cell>
          <cell r="F233">
            <v>-42.417534390967013</v>
          </cell>
          <cell r="G233">
            <v>10</v>
          </cell>
          <cell r="H233" t="str">
            <v/>
          </cell>
          <cell r="I233" t="str">
            <v/>
          </cell>
          <cell r="J233">
            <v>120.4587129774818</v>
          </cell>
          <cell r="K233">
            <v>4</v>
          </cell>
          <cell r="L233" t="str">
            <v/>
          </cell>
          <cell r="M233" t="str">
            <v/>
          </cell>
          <cell r="N233">
            <v>708.01135705440993</v>
          </cell>
          <cell r="O233">
            <v>5</v>
          </cell>
          <cell r="P233" t="str">
            <v/>
          </cell>
          <cell r="Q233" t="str">
            <v/>
          </cell>
          <cell r="R233">
            <v>13.250236251541399</v>
          </cell>
          <cell r="S233">
            <v>7</v>
          </cell>
          <cell r="T233" t="str">
            <v/>
          </cell>
          <cell r="U233" t="str">
            <v/>
          </cell>
          <cell r="V233">
            <v>126.41940821350866</v>
          </cell>
          <cell r="W233">
            <v>5</v>
          </cell>
          <cell r="X233" t="str">
            <v/>
          </cell>
          <cell r="Y233" t="str">
            <v/>
          </cell>
          <cell r="Z233">
            <v>-25.523147263797433</v>
          </cell>
          <cell r="AA233">
            <v>5</v>
          </cell>
          <cell r="AB233" t="str">
            <v/>
          </cell>
          <cell r="AC233" t="str">
            <v/>
          </cell>
          <cell r="AD233">
            <v>284.73209181444139</v>
          </cell>
          <cell r="AE233">
            <v>4</v>
          </cell>
          <cell r="AF233" t="str">
            <v/>
          </cell>
          <cell r="AG233" t="str">
            <v/>
          </cell>
          <cell r="AH233">
            <v>-3.5779537488214821</v>
          </cell>
          <cell r="AI233">
            <v>6</v>
          </cell>
          <cell r="AJ233" t="str">
            <v/>
          </cell>
          <cell r="AK233" t="str">
            <v/>
          </cell>
          <cell r="AL233">
            <v>52.542235046092138</v>
          </cell>
          <cell r="AM233">
            <v>5</v>
          </cell>
          <cell r="AN233" t="str">
            <v/>
          </cell>
          <cell r="AO233" t="str">
            <v/>
          </cell>
          <cell r="AP233">
            <v>18.240624968171296</v>
          </cell>
        </row>
        <row r="234">
          <cell r="B234" t="str">
            <v>3.2034</v>
          </cell>
          <cell r="C234">
            <v>8</v>
          </cell>
          <cell r="D234" t="str">
            <v/>
          </cell>
          <cell r="E234" t="str">
            <v/>
          </cell>
          <cell r="F234">
            <v>-42.2989634923075</v>
          </cell>
          <cell r="G234">
            <v>10</v>
          </cell>
          <cell r="H234" t="str">
            <v/>
          </cell>
          <cell r="I234" t="str">
            <v/>
          </cell>
          <cell r="J234">
            <v>120.70740972832905</v>
          </cell>
          <cell r="K234">
            <v>4</v>
          </cell>
          <cell r="L234" t="str">
            <v/>
          </cell>
          <cell r="M234" t="str">
            <v/>
          </cell>
          <cell r="N234">
            <v>707.43472803127622</v>
          </cell>
          <cell r="O234">
            <v>5</v>
          </cell>
          <cell r="P234" t="str">
            <v/>
          </cell>
          <cell r="Q234" t="str">
            <v/>
          </cell>
          <cell r="R234">
            <v>13.433234064158581</v>
          </cell>
          <cell r="S234">
            <v>7</v>
          </cell>
          <cell r="T234" t="str">
            <v/>
          </cell>
          <cell r="U234" t="str">
            <v/>
          </cell>
          <cell r="V234">
            <v>126.71075963761743</v>
          </cell>
          <cell r="W234">
            <v>5</v>
          </cell>
          <cell r="X234" t="str">
            <v/>
          </cell>
          <cell r="Y234" t="str">
            <v/>
          </cell>
          <cell r="Z234">
            <v>-25.424427409732971</v>
          </cell>
          <cell r="AA234">
            <v>5</v>
          </cell>
          <cell r="AB234" t="str">
            <v/>
          </cell>
          <cell r="AC234" t="str">
            <v/>
          </cell>
          <cell r="AD234">
            <v>284.888789130985</v>
          </cell>
          <cell r="AE234">
            <v>4</v>
          </cell>
          <cell r="AF234" t="str">
            <v/>
          </cell>
          <cell r="AG234" t="str">
            <v/>
          </cell>
          <cell r="AH234">
            <v>-3.5029175358404765</v>
          </cell>
          <cell r="AI234">
            <v>6</v>
          </cell>
          <cell r="AJ234" t="str">
            <v/>
          </cell>
          <cell r="AK234" t="str">
            <v/>
          </cell>
          <cell r="AL234">
            <v>52.707089056232597</v>
          </cell>
          <cell r="AM234">
            <v>5</v>
          </cell>
          <cell r="AN234" t="str">
            <v/>
          </cell>
          <cell r="AO234" t="str">
            <v/>
          </cell>
          <cell r="AP234">
            <v>18.455207433616856</v>
          </cell>
        </row>
        <row r="235">
          <cell r="B235" t="str">
            <v>4.2034</v>
          </cell>
          <cell r="C235">
            <v>8</v>
          </cell>
          <cell r="D235" t="str">
            <v/>
          </cell>
          <cell r="E235" t="str">
            <v/>
          </cell>
          <cell r="F235">
            <v>-42.180392593647987</v>
          </cell>
          <cell r="G235">
            <v>10</v>
          </cell>
          <cell r="H235" t="str">
            <v/>
          </cell>
          <cell r="I235" t="str">
            <v/>
          </cell>
          <cell r="J235">
            <v>120.95610647917631</v>
          </cell>
          <cell r="K235">
            <v>4</v>
          </cell>
          <cell r="L235" t="str">
            <v/>
          </cell>
          <cell r="M235" t="str">
            <v/>
          </cell>
          <cell r="N235">
            <v>706.85809900814252</v>
          </cell>
          <cell r="O235">
            <v>5</v>
          </cell>
          <cell r="P235" t="str">
            <v/>
          </cell>
          <cell r="Q235" t="str">
            <v/>
          </cell>
          <cell r="R235">
            <v>13.616231876775764</v>
          </cell>
          <cell r="S235">
            <v>7</v>
          </cell>
          <cell r="T235" t="str">
            <v/>
          </cell>
          <cell r="U235" t="str">
            <v/>
          </cell>
          <cell r="V235">
            <v>127.0021110617262</v>
          </cell>
          <cell r="W235">
            <v>5</v>
          </cell>
          <cell r="X235" t="str">
            <v/>
          </cell>
          <cell r="Y235" t="str">
            <v/>
          </cell>
          <cell r="Z235">
            <v>-25.325707555668508</v>
          </cell>
          <cell r="AA235">
            <v>5</v>
          </cell>
          <cell r="AB235" t="str">
            <v/>
          </cell>
          <cell r="AC235" t="str">
            <v/>
          </cell>
          <cell r="AD235">
            <v>285.04548644752862</v>
          </cell>
          <cell r="AE235">
            <v>4</v>
          </cell>
          <cell r="AF235" t="str">
            <v/>
          </cell>
          <cell r="AG235" t="str">
            <v/>
          </cell>
          <cell r="AH235">
            <v>-3.4278813228594709</v>
          </cell>
          <cell r="AI235">
            <v>6</v>
          </cell>
          <cell r="AJ235" t="str">
            <v/>
          </cell>
          <cell r="AK235" t="str">
            <v/>
          </cell>
          <cell r="AL235">
            <v>52.871943066373056</v>
          </cell>
          <cell r="AM235">
            <v>5</v>
          </cell>
          <cell r="AN235" t="str">
            <v/>
          </cell>
          <cell r="AO235" t="str">
            <v/>
          </cell>
          <cell r="AP235">
            <v>18.669789899062415</v>
          </cell>
        </row>
        <row r="236">
          <cell r="B236" t="str">
            <v>5.2034</v>
          </cell>
          <cell r="C236">
            <v>8</v>
          </cell>
          <cell r="D236" t="str">
            <v/>
          </cell>
          <cell r="E236" t="str">
            <v/>
          </cell>
          <cell r="F236">
            <v>-42.061821694988474</v>
          </cell>
          <cell r="G236">
            <v>10</v>
          </cell>
          <cell r="H236" t="str">
            <v/>
          </cell>
          <cell r="I236" t="str">
            <v/>
          </cell>
          <cell r="J236">
            <v>121.20480323002357</v>
          </cell>
          <cell r="K236">
            <v>4</v>
          </cell>
          <cell r="L236" t="str">
            <v/>
          </cell>
          <cell r="M236" t="str">
            <v/>
          </cell>
          <cell r="N236">
            <v>706.28146998500881</v>
          </cell>
          <cell r="O236">
            <v>5</v>
          </cell>
          <cell r="P236" t="str">
            <v/>
          </cell>
          <cell r="Q236" t="str">
            <v/>
          </cell>
          <cell r="R236">
            <v>13.799229689392947</v>
          </cell>
          <cell r="S236">
            <v>7</v>
          </cell>
          <cell r="T236" t="str">
            <v/>
          </cell>
          <cell r="U236" t="str">
            <v/>
          </cell>
          <cell r="V236">
            <v>127.29346248583497</v>
          </cell>
          <cell r="W236">
            <v>5</v>
          </cell>
          <cell r="X236" t="str">
            <v/>
          </cell>
          <cell r="Y236" t="str">
            <v/>
          </cell>
          <cell r="Z236">
            <v>-25.226987701604045</v>
          </cell>
          <cell r="AA236">
            <v>5</v>
          </cell>
          <cell r="AB236" t="str">
            <v/>
          </cell>
          <cell r="AC236" t="str">
            <v/>
          </cell>
          <cell r="AD236">
            <v>285.20218376407223</v>
          </cell>
          <cell r="AE236">
            <v>5</v>
          </cell>
          <cell r="AF236">
            <v>236</v>
          </cell>
          <cell r="AG236">
            <v>-3.3528451098784773</v>
          </cell>
          <cell r="AH236">
            <v>-3.3528451098784773</v>
          </cell>
          <cell r="AI236">
            <v>6</v>
          </cell>
          <cell r="AJ236" t="str">
            <v/>
          </cell>
          <cell r="AK236" t="str">
            <v/>
          </cell>
          <cell r="AL236">
            <v>53.036797076513515</v>
          </cell>
          <cell r="AM236">
            <v>5</v>
          </cell>
          <cell r="AN236" t="str">
            <v/>
          </cell>
          <cell r="AO236" t="str">
            <v/>
          </cell>
          <cell r="AP236">
            <v>18.884372364507975</v>
          </cell>
        </row>
        <row r="237">
          <cell r="B237" t="str">
            <v>6.2034</v>
          </cell>
          <cell r="C237">
            <v>8</v>
          </cell>
          <cell r="D237" t="str">
            <v/>
          </cell>
          <cell r="E237" t="str">
            <v/>
          </cell>
          <cell r="F237">
            <v>-41.943250796328961</v>
          </cell>
          <cell r="G237">
            <v>10</v>
          </cell>
          <cell r="H237" t="str">
            <v/>
          </cell>
          <cell r="I237" t="str">
            <v/>
          </cell>
          <cell r="J237">
            <v>121.45349998087083</v>
          </cell>
          <cell r="K237">
            <v>4</v>
          </cell>
          <cell r="L237" t="str">
            <v/>
          </cell>
          <cell r="M237" t="str">
            <v/>
          </cell>
          <cell r="N237">
            <v>705.70484096187511</v>
          </cell>
          <cell r="O237">
            <v>5</v>
          </cell>
          <cell r="P237" t="str">
            <v/>
          </cell>
          <cell r="Q237" t="str">
            <v/>
          </cell>
          <cell r="R237">
            <v>13.982227502010129</v>
          </cell>
          <cell r="S237">
            <v>7</v>
          </cell>
          <cell r="T237" t="str">
            <v/>
          </cell>
          <cell r="U237" t="str">
            <v/>
          </cell>
          <cell r="V237">
            <v>127.58481390994373</v>
          </cell>
          <cell r="W237">
            <v>5</v>
          </cell>
          <cell r="X237" t="str">
            <v/>
          </cell>
          <cell r="Y237" t="str">
            <v/>
          </cell>
          <cell r="Z237">
            <v>-25.128267847539583</v>
          </cell>
          <cell r="AA237">
            <v>5</v>
          </cell>
          <cell r="AB237" t="str">
            <v/>
          </cell>
          <cell r="AC237" t="str">
            <v/>
          </cell>
          <cell r="AD237">
            <v>285.35888108061584</v>
          </cell>
          <cell r="AE237">
            <v>5</v>
          </cell>
          <cell r="AF237" t="str">
            <v/>
          </cell>
          <cell r="AG237" t="str">
            <v/>
          </cell>
          <cell r="AH237">
            <v>-3.2134978781041386</v>
          </cell>
          <cell r="AI237">
            <v>6</v>
          </cell>
          <cell r="AJ237" t="str">
            <v/>
          </cell>
          <cell r="AK237" t="str">
            <v/>
          </cell>
          <cell r="AL237">
            <v>53.201651086653975</v>
          </cell>
          <cell r="AM237">
            <v>5</v>
          </cell>
          <cell r="AN237" t="str">
            <v/>
          </cell>
          <cell r="AO237" t="str">
            <v/>
          </cell>
          <cell r="AP237">
            <v>19.098954829953534</v>
          </cell>
        </row>
        <row r="238">
          <cell r="B238" t="str">
            <v>7.2034</v>
          </cell>
          <cell r="C238">
            <v>8</v>
          </cell>
          <cell r="D238" t="str">
            <v/>
          </cell>
          <cell r="E238" t="str">
            <v/>
          </cell>
          <cell r="F238">
            <v>-41.824679897669448</v>
          </cell>
          <cell r="G238">
            <v>10</v>
          </cell>
          <cell r="H238" t="str">
            <v/>
          </cell>
          <cell r="I238" t="str">
            <v/>
          </cell>
          <cell r="J238">
            <v>121.70219673171809</v>
          </cell>
          <cell r="K238">
            <v>4</v>
          </cell>
          <cell r="L238" t="str">
            <v/>
          </cell>
          <cell r="M238" t="str">
            <v/>
          </cell>
          <cell r="N238">
            <v>705.1282119387414</v>
          </cell>
          <cell r="O238">
            <v>5</v>
          </cell>
          <cell r="P238" t="str">
            <v/>
          </cell>
          <cell r="Q238" t="str">
            <v/>
          </cell>
          <cell r="R238">
            <v>14.165225314627312</v>
          </cell>
          <cell r="S238">
            <v>7</v>
          </cell>
          <cell r="T238" t="str">
            <v/>
          </cell>
          <cell r="U238" t="str">
            <v/>
          </cell>
          <cell r="V238">
            <v>127.8761653340525</v>
          </cell>
          <cell r="W238">
            <v>5</v>
          </cell>
          <cell r="X238" t="str">
            <v/>
          </cell>
          <cell r="Y238" t="str">
            <v/>
          </cell>
          <cell r="Z238">
            <v>-25.02954799347512</v>
          </cell>
          <cell r="AA238">
            <v>5</v>
          </cell>
          <cell r="AB238" t="str">
            <v/>
          </cell>
          <cell r="AC238" t="str">
            <v/>
          </cell>
          <cell r="AD238">
            <v>285.51557839715946</v>
          </cell>
          <cell r="AE238">
            <v>5</v>
          </cell>
          <cell r="AF238" t="str">
            <v/>
          </cell>
          <cell r="AG238" t="str">
            <v/>
          </cell>
          <cell r="AH238">
            <v>-3.0741506463297998</v>
          </cell>
          <cell r="AI238">
            <v>6</v>
          </cell>
          <cell r="AJ238" t="str">
            <v/>
          </cell>
          <cell r="AK238" t="str">
            <v/>
          </cell>
          <cell r="AL238">
            <v>53.366505096794434</v>
          </cell>
          <cell r="AM238">
            <v>5</v>
          </cell>
          <cell r="AN238" t="str">
            <v/>
          </cell>
          <cell r="AO238" t="str">
            <v/>
          </cell>
          <cell r="AP238">
            <v>19.313537295399094</v>
          </cell>
        </row>
        <row r="239">
          <cell r="B239" t="str">
            <v>8.2034</v>
          </cell>
          <cell r="C239">
            <v>8</v>
          </cell>
          <cell r="D239" t="str">
            <v/>
          </cell>
          <cell r="E239" t="str">
            <v/>
          </cell>
          <cell r="F239">
            <v>-41.706108999009935</v>
          </cell>
          <cell r="G239">
            <v>10</v>
          </cell>
          <cell r="H239" t="str">
            <v/>
          </cell>
          <cell r="I239" t="str">
            <v/>
          </cell>
          <cell r="J239">
            <v>121.95089348256535</v>
          </cell>
          <cell r="K239">
            <v>4</v>
          </cell>
          <cell r="L239" t="str">
            <v/>
          </cell>
          <cell r="M239" t="str">
            <v/>
          </cell>
          <cell r="N239">
            <v>704.5515829156077</v>
          </cell>
          <cell r="O239">
            <v>5</v>
          </cell>
          <cell r="P239" t="str">
            <v/>
          </cell>
          <cell r="Q239" t="str">
            <v/>
          </cell>
          <cell r="R239">
            <v>14.348223127244495</v>
          </cell>
          <cell r="S239">
            <v>7</v>
          </cell>
          <cell r="T239" t="str">
            <v/>
          </cell>
          <cell r="U239" t="str">
            <v/>
          </cell>
          <cell r="V239">
            <v>128.16751675816127</v>
          </cell>
          <cell r="W239">
            <v>5</v>
          </cell>
          <cell r="X239" t="str">
            <v/>
          </cell>
          <cell r="Y239" t="str">
            <v/>
          </cell>
          <cell r="Z239">
            <v>-24.930828139410657</v>
          </cell>
          <cell r="AA239">
            <v>5</v>
          </cell>
          <cell r="AB239" t="str">
            <v/>
          </cell>
          <cell r="AC239" t="str">
            <v/>
          </cell>
          <cell r="AD239">
            <v>285.67227571370307</v>
          </cell>
          <cell r="AE239">
            <v>5</v>
          </cell>
          <cell r="AF239" t="str">
            <v/>
          </cell>
          <cell r="AG239" t="str">
            <v/>
          </cell>
          <cell r="AH239">
            <v>-2.9348034145554611</v>
          </cell>
          <cell r="AI239">
            <v>6</v>
          </cell>
          <cell r="AJ239" t="str">
            <v/>
          </cell>
          <cell r="AK239" t="str">
            <v/>
          </cell>
          <cell r="AL239">
            <v>53.531359106934893</v>
          </cell>
          <cell r="AM239">
            <v>5</v>
          </cell>
          <cell r="AN239" t="str">
            <v/>
          </cell>
          <cell r="AO239" t="str">
            <v/>
          </cell>
          <cell r="AP239">
            <v>19.528119760844653</v>
          </cell>
        </row>
        <row r="240">
          <cell r="B240" t="str">
            <v>9.2034</v>
          </cell>
          <cell r="C240">
            <v>8</v>
          </cell>
          <cell r="D240" t="str">
            <v/>
          </cell>
          <cell r="E240" t="str">
            <v/>
          </cell>
          <cell r="F240">
            <v>-41.587538100350422</v>
          </cell>
          <cell r="G240">
            <v>10</v>
          </cell>
          <cell r="H240" t="str">
            <v/>
          </cell>
          <cell r="I240" t="str">
            <v/>
          </cell>
          <cell r="J240">
            <v>122.19959023341261</v>
          </cell>
          <cell r="K240">
            <v>4</v>
          </cell>
          <cell r="L240" t="str">
            <v/>
          </cell>
          <cell r="M240" t="str">
            <v/>
          </cell>
          <cell r="N240">
            <v>703.97495389247399</v>
          </cell>
          <cell r="O240">
            <v>5</v>
          </cell>
          <cell r="P240" t="str">
            <v/>
          </cell>
          <cell r="Q240" t="str">
            <v/>
          </cell>
          <cell r="R240">
            <v>14.531220939861678</v>
          </cell>
          <cell r="S240">
            <v>7</v>
          </cell>
          <cell r="T240" t="str">
            <v/>
          </cell>
          <cell r="U240" t="str">
            <v/>
          </cell>
          <cell r="V240">
            <v>128.45886818227004</v>
          </cell>
          <cell r="W240">
            <v>5</v>
          </cell>
          <cell r="X240" t="str">
            <v/>
          </cell>
          <cell r="Y240" t="str">
            <v/>
          </cell>
          <cell r="Z240">
            <v>-24.832108285346195</v>
          </cell>
          <cell r="AA240">
            <v>5</v>
          </cell>
          <cell r="AB240" t="str">
            <v/>
          </cell>
          <cell r="AC240" t="str">
            <v/>
          </cell>
          <cell r="AD240">
            <v>285.82897303024669</v>
          </cell>
          <cell r="AE240">
            <v>5</v>
          </cell>
          <cell r="AF240" t="str">
            <v/>
          </cell>
          <cell r="AG240" t="str">
            <v/>
          </cell>
          <cell r="AH240">
            <v>-2.7954561827811224</v>
          </cell>
          <cell r="AI240">
            <v>6</v>
          </cell>
          <cell r="AJ240" t="str">
            <v/>
          </cell>
          <cell r="AK240" t="str">
            <v/>
          </cell>
          <cell r="AL240">
            <v>53.696213117075352</v>
          </cell>
          <cell r="AM240">
            <v>5</v>
          </cell>
          <cell r="AN240" t="str">
            <v/>
          </cell>
          <cell r="AO240" t="str">
            <v/>
          </cell>
          <cell r="AP240">
            <v>19.742702226290213</v>
          </cell>
        </row>
        <row r="241">
          <cell r="B241" t="str">
            <v>10.2034</v>
          </cell>
          <cell r="C241">
            <v>8</v>
          </cell>
          <cell r="D241" t="str">
            <v/>
          </cell>
          <cell r="E241" t="str">
            <v/>
          </cell>
          <cell r="F241">
            <v>-41.468967201690909</v>
          </cell>
          <cell r="G241">
            <v>10</v>
          </cell>
          <cell r="H241" t="str">
            <v/>
          </cell>
          <cell r="I241" t="str">
            <v/>
          </cell>
          <cell r="J241">
            <v>122.44828698425987</v>
          </cell>
          <cell r="K241">
            <v>4</v>
          </cell>
          <cell r="L241" t="str">
            <v/>
          </cell>
          <cell r="M241" t="str">
            <v/>
          </cell>
          <cell r="N241">
            <v>703.39832486934029</v>
          </cell>
          <cell r="O241">
            <v>5</v>
          </cell>
          <cell r="P241" t="str">
            <v/>
          </cell>
          <cell r="Q241" t="str">
            <v/>
          </cell>
          <cell r="R241">
            <v>14.71421875247886</v>
          </cell>
          <cell r="S241">
            <v>7</v>
          </cell>
          <cell r="T241" t="str">
            <v/>
          </cell>
          <cell r="U241" t="str">
            <v/>
          </cell>
          <cell r="V241">
            <v>128.75021960637881</v>
          </cell>
          <cell r="W241">
            <v>5</v>
          </cell>
          <cell r="X241" t="str">
            <v/>
          </cell>
          <cell r="Y241" t="str">
            <v/>
          </cell>
          <cell r="Z241">
            <v>-24.733388431281732</v>
          </cell>
          <cell r="AA241">
            <v>5</v>
          </cell>
          <cell r="AB241" t="str">
            <v/>
          </cell>
          <cell r="AC241" t="str">
            <v/>
          </cell>
          <cell r="AD241">
            <v>285.9856703467903</v>
          </cell>
          <cell r="AE241">
            <v>5</v>
          </cell>
          <cell r="AF241" t="str">
            <v/>
          </cell>
          <cell r="AG241" t="str">
            <v/>
          </cell>
          <cell r="AH241">
            <v>-2.6561089510067837</v>
          </cell>
          <cell r="AI241">
            <v>6</v>
          </cell>
          <cell r="AJ241" t="str">
            <v/>
          </cell>
          <cell r="AK241" t="str">
            <v/>
          </cell>
          <cell r="AL241">
            <v>53.861067127215811</v>
          </cell>
          <cell r="AM241">
            <v>5</v>
          </cell>
          <cell r="AN241" t="str">
            <v/>
          </cell>
          <cell r="AO241" t="str">
            <v/>
          </cell>
          <cell r="AP241">
            <v>19.957284691735772</v>
          </cell>
        </row>
        <row r="242">
          <cell r="B242" t="str">
            <v>11.2034</v>
          </cell>
          <cell r="C242">
            <v>8</v>
          </cell>
          <cell r="D242" t="str">
            <v/>
          </cell>
          <cell r="E242" t="str">
            <v/>
          </cell>
          <cell r="F242">
            <v>-41.350396303031395</v>
          </cell>
          <cell r="G242">
            <v>10</v>
          </cell>
          <cell r="H242" t="str">
            <v/>
          </cell>
          <cell r="I242" t="str">
            <v/>
          </cell>
          <cell r="J242">
            <v>122.69698373510712</v>
          </cell>
          <cell r="K242">
            <v>4</v>
          </cell>
          <cell r="L242" t="str">
            <v/>
          </cell>
          <cell r="M242" t="str">
            <v/>
          </cell>
          <cell r="N242">
            <v>702.82169584620658</v>
          </cell>
          <cell r="O242">
            <v>5</v>
          </cell>
          <cell r="P242" t="str">
            <v/>
          </cell>
          <cell r="Q242" t="str">
            <v/>
          </cell>
          <cell r="R242">
            <v>14.897216565096043</v>
          </cell>
          <cell r="S242">
            <v>7</v>
          </cell>
          <cell r="T242" t="str">
            <v/>
          </cell>
          <cell r="U242" t="str">
            <v/>
          </cell>
          <cell r="V242">
            <v>129.04157103048757</v>
          </cell>
          <cell r="W242">
            <v>5</v>
          </cell>
          <cell r="X242" t="str">
            <v/>
          </cell>
          <cell r="Y242" t="str">
            <v/>
          </cell>
          <cell r="Z242">
            <v>-24.634668577217269</v>
          </cell>
          <cell r="AA242">
            <v>5</v>
          </cell>
          <cell r="AB242" t="str">
            <v/>
          </cell>
          <cell r="AC242" t="str">
            <v/>
          </cell>
          <cell r="AD242">
            <v>286.14236766333391</v>
          </cell>
          <cell r="AE242">
            <v>5</v>
          </cell>
          <cell r="AF242" t="str">
            <v/>
          </cell>
          <cell r="AG242" t="str">
            <v/>
          </cell>
          <cell r="AH242">
            <v>-2.516761719232445</v>
          </cell>
          <cell r="AI242">
            <v>6</v>
          </cell>
          <cell r="AJ242" t="str">
            <v/>
          </cell>
          <cell r="AK242" t="str">
            <v/>
          </cell>
          <cell r="AL242">
            <v>54.025921137356271</v>
          </cell>
          <cell r="AM242">
            <v>5</v>
          </cell>
          <cell r="AN242" t="str">
            <v/>
          </cell>
          <cell r="AO242" t="str">
            <v/>
          </cell>
          <cell r="AP242">
            <v>20.171867157181332</v>
          </cell>
        </row>
        <row r="243">
          <cell r="B243" t="str">
            <v>12.2034</v>
          </cell>
          <cell r="C243">
            <v>8</v>
          </cell>
          <cell r="D243" t="str">
            <v/>
          </cell>
          <cell r="E243" t="str">
            <v/>
          </cell>
          <cell r="F243">
            <v>-41.231825404371882</v>
          </cell>
          <cell r="G243">
            <v>10</v>
          </cell>
          <cell r="H243" t="str">
            <v/>
          </cell>
          <cell r="I243" t="str">
            <v/>
          </cell>
          <cell r="J243">
            <v>122.94568048595438</v>
          </cell>
          <cell r="K243">
            <v>4</v>
          </cell>
          <cell r="L243" t="str">
            <v/>
          </cell>
          <cell r="M243" t="str">
            <v/>
          </cell>
          <cell r="N243">
            <v>702.24506682307288</v>
          </cell>
          <cell r="O243">
            <v>5</v>
          </cell>
          <cell r="P243" t="str">
            <v/>
          </cell>
          <cell r="Q243" t="str">
            <v/>
          </cell>
          <cell r="R243">
            <v>15.080214377713226</v>
          </cell>
          <cell r="S243">
            <v>7</v>
          </cell>
          <cell r="T243" t="str">
            <v/>
          </cell>
          <cell r="U243" t="str">
            <v/>
          </cell>
          <cell r="V243">
            <v>129.33292245459634</v>
          </cell>
          <cell r="W243">
            <v>5</v>
          </cell>
          <cell r="X243" t="str">
            <v/>
          </cell>
          <cell r="Y243" t="str">
            <v/>
          </cell>
          <cell r="Z243">
            <v>-24.535948723152806</v>
          </cell>
          <cell r="AA243">
            <v>5</v>
          </cell>
          <cell r="AB243" t="str">
            <v/>
          </cell>
          <cell r="AC243" t="str">
            <v/>
          </cell>
          <cell r="AD243">
            <v>286.29906497987753</v>
          </cell>
          <cell r="AE243">
            <v>5</v>
          </cell>
          <cell r="AF243" t="str">
            <v/>
          </cell>
          <cell r="AG243" t="str">
            <v/>
          </cell>
          <cell r="AH243">
            <v>-2.3774144874581062</v>
          </cell>
          <cell r="AI243">
            <v>6</v>
          </cell>
          <cell r="AJ243" t="str">
            <v/>
          </cell>
          <cell r="AK243" t="str">
            <v/>
          </cell>
          <cell r="AL243">
            <v>54.19077514749673</v>
          </cell>
          <cell r="AM243">
            <v>5</v>
          </cell>
          <cell r="AN243" t="str">
            <v/>
          </cell>
          <cell r="AO243" t="str">
            <v/>
          </cell>
          <cell r="AP243">
            <v>20.386449622626891</v>
          </cell>
        </row>
        <row r="244">
          <cell r="B244" t="str">
            <v>1.2035</v>
          </cell>
          <cell r="C244">
            <v>8</v>
          </cell>
          <cell r="D244" t="str">
            <v/>
          </cell>
          <cell r="E244" t="str">
            <v/>
          </cell>
          <cell r="F244">
            <v>-41.113254505712369</v>
          </cell>
          <cell r="G244">
            <v>10</v>
          </cell>
          <cell r="H244" t="str">
            <v/>
          </cell>
          <cell r="I244" t="str">
            <v/>
          </cell>
          <cell r="J244">
            <v>123.19437723680164</v>
          </cell>
          <cell r="K244">
            <v>4</v>
          </cell>
          <cell r="L244" t="str">
            <v/>
          </cell>
          <cell r="M244" t="str">
            <v/>
          </cell>
          <cell r="N244">
            <v>701.66843779993917</v>
          </cell>
          <cell r="O244">
            <v>5</v>
          </cell>
          <cell r="P244" t="str">
            <v/>
          </cell>
          <cell r="Q244" t="str">
            <v/>
          </cell>
          <cell r="R244">
            <v>15.263212190330409</v>
          </cell>
          <cell r="S244">
            <v>7</v>
          </cell>
          <cell r="T244" t="str">
            <v/>
          </cell>
          <cell r="U244" t="str">
            <v/>
          </cell>
          <cell r="V244">
            <v>129.62427387870511</v>
          </cell>
          <cell r="W244">
            <v>5</v>
          </cell>
          <cell r="X244" t="str">
            <v/>
          </cell>
          <cell r="Y244" t="str">
            <v/>
          </cell>
          <cell r="Z244">
            <v>-24.437228869088344</v>
          </cell>
          <cell r="AA244">
            <v>5</v>
          </cell>
          <cell r="AB244" t="str">
            <v/>
          </cell>
          <cell r="AC244" t="str">
            <v/>
          </cell>
          <cell r="AD244">
            <v>286.45576229642114</v>
          </cell>
          <cell r="AE244">
            <v>5</v>
          </cell>
          <cell r="AF244" t="str">
            <v/>
          </cell>
          <cell r="AG244" t="str">
            <v/>
          </cell>
          <cell r="AH244">
            <v>-2.2380672556837675</v>
          </cell>
          <cell r="AI244">
            <v>6</v>
          </cell>
          <cell r="AJ244" t="str">
            <v/>
          </cell>
          <cell r="AK244" t="str">
            <v/>
          </cell>
          <cell r="AL244">
            <v>54.355629157637189</v>
          </cell>
          <cell r="AM244">
            <v>5</v>
          </cell>
          <cell r="AN244" t="str">
            <v/>
          </cell>
          <cell r="AO244" t="str">
            <v/>
          </cell>
          <cell r="AP244">
            <v>20.601032088072451</v>
          </cell>
        </row>
        <row r="245">
          <cell r="B245" t="str">
            <v>2.2035</v>
          </cell>
          <cell r="C245">
            <v>8</v>
          </cell>
          <cell r="D245" t="str">
            <v/>
          </cell>
          <cell r="E245" t="str">
            <v/>
          </cell>
          <cell r="F245">
            <v>-40.994683607052856</v>
          </cell>
          <cell r="G245">
            <v>10</v>
          </cell>
          <cell r="H245" t="str">
            <v/>
          </cell>
          <cell r="I245" t="str">
            <v/>
          </cell>
          <cell r="J245">
            <v>123.4430739876489</v>
          </cell>
          <cell r="K245">
            <v>4</v>
          </cell>
          <cell r="L245" t="str">
            <v/>
          </cell>
          <cell r="M245" t="str">
            <v/>
          </cell>
          <cell r="N245">
            <v>701.09180877680546</v>
          </cell>
          <cell r="O245">
            <v>5</v>
          </cell>
          <cell r="P245" t="str">
            <v/>
          </cell>
          <cell r="Q245" t="str">
            <v/>
          </cell>
          <cell r="R245">
            <v>15.446210002947591</v>
          </cell>
          <cell r="S245">
            <v>7</v>
          </cell>
          <cell r="T245" t="str">
            <v/>
          </cell>
          <cell r="U245" t="str">
            <v/>
          </cell>
          <cell r="V245">
            <v>129.91562530281388</v>
          </cell>
          <cell r="W245">
            <v>5</v>
          </cell>
          <cell r="X245" t="str">
            <v/>
          </cell>
          <cell r="Y245" t="str">
            <v/>
          </cell>
          <cell r="Z245">
            <v>-24.338509015023881</v>
          </cell>
          <cell r="AA245">
            <v>5</v>
          </cell>
          <cell r="AB245" t="str">
            <v/>
          </cell>
          <cell r="AC245" t="str">
            <v/>
          </cell>
          <cell r="AD245">
            <v>286.61245961296476</v>
          </cell>
          <cell r="AE245">
            <v>5</v>
          </cell>
          <cell r="AF245" t="str">
            <v/>
          </cell>
          <cell r="AG245" t="str">
            <v/>
          </cell>
          <cell r="AH245">
            <v>-2.0987200239094288</v>
          </cell>
          <cell r="AI245">
            <v>6</v>
          </cell>
          <cell r="AJ245" t="str">
            <v/>
          </cell>
          <cell r="AK245" t="str">
            <v/>
          </cell>
          <cell r="AL245">
            <v>54.520483167777648</v>
          </cell>
          <cell r="AM245">
            <v>5</v>
          </cell>
          <cell r="AN245" t="str">
            <v/>
          </cell>
          <cell r="AO245" t="str">
            <v/>
          </cell>
          <cell r="AP245">
            <v>20.81561455351801</v>
          </cell>
        </row>
        <row r="246">
          <cell r="B246" t="str">
            <v>3.2035</v>
          </cell>
          <cell r="C246">
            <v>8</v>
          </cell>
          <cell r="D246" t="str">
            <v/>
          </cell>
          <cell r="E246" t="str">
            <v/>
          </cell>
          <cell r="F246">
            <v>-40.876112708393343</v>
          </cell>
          <cell r="G246">
            <v>10</v>
          </cell>
          <cell r="H246" t="str">
            <v/>
          </cell>
          <cell r="I246" t="str">
            <v/>
          </cell>
          <cell r="J246">
            <v>123.69177073849616</v>
          </cell>
          <cell r="K246">
            <v>4</v>
          </cell>
          <cell r="L246" t="str">
            <v/>
          </cell>
          <cell r="M246" t="str">
            <v/>
          </cell>
          <cell r="N246">
            <v>700.51517975367176</v>
          </cell>
          <cell r="O246">
            <v>5</v>
          </cell>
          <cell r="P246" t="str">
            <v/>
          </cell>
          <cell r="Q246" t="str">
            <v/>
          </cell>
          <cell r="R246">
            <v>15.629207815564774</v>
          </cell>
          <cell r="S246">
            <v>7</v>
          </cell>
          <cell r="T246" t="str">
            <v/>
          </cell>
          <cell r="U246" t="str">
            <v/>
          </cell>
          <cell r="V246">
            <v>130.20697672692265</v>
          </cell>
          <cell r="W246">
            <v>5</v>
          </cell>
          <cell r="X246" t="str">
            <v/>
          </cell>
          <cell r="Y246" t="str">
            <v/>
          </cell>
          <cell r="Z246">
            <v>-24.239789160959418</v>
          </cell>
          <cell r="AA246">
            <v>5</v>
          </cell>
          <cell r="AB246" t="str">
            <v/>
          </cell>
          <cell r="AC246" t="str">
            <v/>
          </cell>
          <cell r="AD246">
            <v>286.76915692950837</v>
          </cell>
          <cell r="AE246">
            <v>5</v>
          </cell>
          <cell r="AF246" t="str">
            <v/>
          </cell>
          <cell r="AG246" t="str">
            <v/>
          </cell>
          <cell r="AH246">
            <v>-1.9593727921350903</v>
          </cell>
          <cell r="AI246">
            <v>6</v>
          </cell>
          <cell r="AJ246" t="str">
            <v/>
          </cell>
          <cell r="AK246" t="str">
            <v/>
          </cell>
          <cell r="AL246">
            <v>54.685337177918107</v>
          </cell>
          <cell r="AM246">
            <v>5</v>
          </cell>
          <cell r="AN246" t="str">
            <v/>
          </cell>
          <cell r="AO246" t="str">
            <v/>
          </cell>
          <cell r="AP246">
            <v>21.03019701896357</v>
          </cell>
        </row>
        <row r="247">
          <cell r="B247" t="str">
            <v>4.2035</v>
          </cell>
          <cell r="C247">
            <v>8</v>
          </cell>
          <cell r="D247" t="str">
            <v/>
          </cell>
          <cell r="E247" t="str">
            <v/>
          </cell>
          <cell r="F247">
            <v>-40.75754180973383</v>
          </cell>
          <cell r="G247">
            <v>10</v>
          </cell>
          <cell r="H247" t="str">
            <v/>
          </cell>
          <cell r="I247" t="str">
            <v/>
          </cell>
          <cell r="J247">
            <v>123.94046748934342</v>
          </cell>
          <cell r="K247">
            <v>4</v>
          </cell>
          <cell r="L247" t="str">
            <v/>
          </cell>
          <cell r="M247" t="str">
            <v/>
          </cell>
          <cell r="N247">
            <v>699.93855073053805</v>
          </cell>
          <cell r="O247">
            <v>5</v>
          </cell>
          <cell r="P247" t="str">
            <v/>
          </cell>
          <cell r="Q247" t="str">
            <v/>
          </cell>
          <cell r="R247">
            <v>15.812205628181957</v>
          </cell>
          <cell r="S247">
            <v>7</v>
          </cell>
          <cell r="T247" t="str">
            <v/>
          </cell>
          <cell r="U247" t="str">
            <v/>
          </cell>
          <cell r="V247">
            <v>130.49832815103142</v>
          </cell>
          <cell r="W247">
            <v>5</v>
          </cell>
          <cell r="X247" t="str">
            <v/>
          </cell>
          <cell r="Y247" t="str">
            <v/>
          </cell>
          <cell r="Z247">
            <v>-24.141069306894956</v>
          </cell>
          <cell r="AA247">
            <v>5</v>
          </cell>
          <cell r="AB247" t="str">
            <v/>
          </cell>
          <cell r="AC247" t="str">
            <v/>
          </cell>
          <cell r="AD247">
            <v>286.92585424605198</v>
          </cell>
          <cell r="AE247">
            <v>5</v>
          </cell>
          <cell r="AF247" t="str">
            <v/>
          </cell>
          <cell r="AG247" t="str">
            <v/>
          </cell>
          <cell r="AH247">
            <v>-1.8200255603607518</v>
          </cell>
          <cell r="AI247">
            <v>6</v>
          </cell>
          <cell r="AJ247" t="str">
            <v/>
          </cell>
          <cell r="AK247" t="str">
            <v/>
          </cell>
          <cell r="AL247">
            <v>54.850191188058567</v>
          </cell>
          <cell r="AM247">
            <v>5</v>
          </cell>
          <cell r="AN247" t="str">
            <v/>
          </cell>
          <cell r="AO247" t="str">
            <v/>
          </cell>
          <cell r="AP247">
            <v>21.244779484409129</v>
          </cell>
        </row>
        <row r="248">
          <cell r="B248" t="str">
            <v>5.2035</v>
          </cell>
          <cell r="C248">
            <v>8</v>
          </cell>
          <cell r="D248" t="str">
            <v/>
          </cell>
          <cell r="E248" t="str">
            <v/>
          </cell>
          <cell r="F248">
            <v>-40.638970911074317</v>
          </cell>
          <cell r="G248">
            <v>10</v>
          </cell>
          <cell r="H248" t="str">
            <v/>
          </cell>
          <cell r="I248" t="str">
            <v/>
          </cell>
          <cell r="J248">
            <v>124.18916424019068</v>
          </cell>
          <cell r="K248">
            <v>4</v>
          </cell>
          <cell r="L248" t="str">
            <v/>
          </cell>
          <cell r="M248" t="str">
            <v/>
          </cell>
          <cell r="N248">
            <v>699.36192170740435</v>
          </cell>
          <cell r="O248">
            <v>5</v>
          </cell>
          <cell r="P248" t="str">
            <v/>
          </cell>
          <cell r="Q248" t="str">
            <v/>
          </cell>
          <cell r="R248">
            <v>15.995203440799139</v>
          </cell>
          <cell r="S248">
            <v>7</v>
          </cell>
          <cell r="T248" t="str">
            <v/>
          </cell>
          <cell r="U248" t="str">
            <v/>
          </cell>
          <cell r="V248">
            <v>130.78967957514018</v>
          </cell>
          <cell r="W248">
            <v>5</v>
          </cell>
          <cell r="X248" t="str">
            <v/>
          </cell>
          <cell r="Y248" t="str">
            <v/>
          </cell>
          <cell r="Z248">
            <v>-24.042349452830493</v>
          </cell>
          <cell r="AA248">
            <v>5</v>
          </cell>
          <cell r="AB248" t="str">
            <v/>
          </cell>
          <cell r="AC248" t="str">
            <v/>
          </cell>
          <cell r="AD248">
            <v>287.0825515625956</v>
          </cell>
          <cell r="AE248">
            <v>5</v>
          </cell>
          <cell r="AF248" t="str">
            <v/>
          </cell>
          <cell r="AG248" t="str">
            <v/>
          </cell>
          <cell r="AH248">
            <v>-1.6806783285864133</v>
          </cell>
          <cell r="AI248">
            <v>6</v>
          </cell>
          <cell r="AJ248" t="str">
            <v/>
          </cell>
          <cell r="AK248" t="str">
            <v/>
          </cell>
          <cell r="AL248">
            <v>55.015045198199026</v>
          </cell>
          <cell r="AM248">
            <v>5</v>
          </cell>
          <cell r="AN248" t="str">
            <v/>
          </cell>
          <cell r="AO248" t="str">
            <v/>
          </cell>
          <cell r="AP248">
            <v>21.459361949854689</v>
          </cell>
        </row>
        <row r="249">
          <cell r="B249" t="str">
            <v>6.2035</v>
          </cell>
          <cell r="C249">
            <v>8</v>
          </cell>
          <cell r="D249" t="str">
            <v/>
          </cell>
          <cell r="E249" t="str">
            <v/>
          </cell>
          <cell r="F249">
            <v>-40.520400012414804</v>
          </cell>
          <cell r="G249">
            <v>10</v>
          </cell>
          <cell r="H249" t="str">
            <v/>
          </cell>
          <cell r="I249" t="str">
            <v/>
          </cell>
          <cell r="J249">
            <v>124.43786099103794</v>
          </cell>
          <cell r="K249">
            <v>4</v>
          </cell>
          <cell r="L249" t="str">
            <v/>
          </cell>
          <cell r="M249" t="str">
            <v/>
          </cell>
          <cell r="N249">
            <v>698.78529268427064</v>
          </cell>
          <cell r="O249">
            <v>5</v>
          </cell>
          <cell r="P249" t="str">
            <v/>
          </cell>
          <cell r="Q249" t="str">
            <v/>
          </cell>
          <cell r="R249">
            <v>16.178201253416322</v>
          </cell>
          <cell r="S249">
            <v>7</v>
          </cell>
          <cell r="T249" t="str">
            <v/>
          </cell>
          <cell r="U249" t="str">
            <v/>
          </cell>
          <cell r="V249">
            <v>131.08103099924895</v>
          </cell>
          <cell r="W249">
            <v>5</v>
          </cell>
          <cell r="X249" t="str">
            <v/>
          </cell>
          <cell r="Y249" t="str">
            <v/>
          </cell>
          <cell r="Z249">
            <v>-23.94362959876603</v>
          </cell>
          <cell r="AA249">
            <v>5</v>
          </cell>
          <cell r="AB249" t="str">
            <v/>
          </cell>
          <cell r="AC249" t="str">
            <v/>
          </cell>
          <cell r="AD249">
            <v>287.23924887913921</v>
          </cell>
          <cell r="AE249">
            <v>5</v>
          </cell>
          <cell r="AF249" t="str">
            <v/>
          </cell>
          <cell r="AG249" t="str">
            <v/>
          </cell>
          <cell r="AH249">
            <v>-1.5413310968120748</v>
          </cell>
          <cell r="AI249">
            <v>6</v>
          </cell>
          <cell r="AJ249" t="str">
            <v/>
          </cell>
          <cell r="AK249" t="str">
            <v/>
          </cell>
          <cell r="AL249">
            <v>55.179899208339485</v>
          </cell>
          <cell r="AM249">
            <v>5</v>
          </cell>
          <cell r="AN249" t="str">
            <v/>
          </cell>
          <cell r="AO249" t="str">
            <v/>
          </cell>
          <cell r="AP249">
            <v>21.673944415300248</v>
          </cell>
        </row>
        <row r="250">
          <cell r="B250" t="str">
            <v>7.2035</v>
          </cell>
          <cell r="C250">
            <v>8</v>
          </cell>
          <cell r="D250" t="str">
            <v/>
          </cell>
          <cell r="E250" t="str">
            <v/>
          </cell>
          <cell r="F250">
            <v>-40.401829113755291</v>
          </cell>
          <cell r="G250">
            <v>10</v>
          </cell>
          <cell r="H250" t="str">
            <v/>
          </cell>
          <cell r="I250" t="str">
            <v/>
          </cell>
          <cell r="J250">
            <v>124.6865577418852</v>
          </cell>
          <cell r="K250">
            <v>4</v>
          </cell>
          <cell r="L250" t="str">
            <v/>
          </cell>
          <cell r="M250" t="str">
            <v/>
          </cell>
          <cell r="N250">
            <v>698.20866366113694</v>
          </cell>
          <cell r="O250">
            <v>5</v>
          </cell>
          <cell r="P250" t="str">
            <v/>
          </cell>
          <cell r="Q250" t="str">
            <v/>
          </cell>
          <cell r="R250">
            <v>16.361199066033507</v>
          </cell>
          <cell r="S250">
            <v>7</v>
          </cell>
          <cell r="T250" t="str">
            <v/>
          </cell>
          <cell r="U250" t="str">
            <v/>
          </cell>
          <cell r="V250">
            <v>131.37238242335772</v>
          </cell>
          <cell r="W250">
            <v>5</v>
          </cell>
          <cell r="X250" t="str">
            <v/>
          </cell>
          <cell r="Y250" t="str">
            <v/>
          </cell>
          <cell r="Z250">
            <v>-23.844909744701567</v>
          </cell>
          <cell r="AA250">
            <v>5</v>
          </cell>
          <cell r="AB250" t="str">
            <v/>
          </cell>
          <cell r="AC250" t="str">
            <v/>
          </cell>
          <cell r="AD250">
            <v>287.39594619568282</v>
          </cell>
          <cell r="AE250">
            <v>5</v>
          </cell>
          <cell r="AF250" t="str">
            <v/>
          </cell>
          <cell r="AG250" t="str">
            <v/>
          </cell>
          <cell r="AH250">
            <v>-1.4019838650377363</v>
          </cell>
          <cell r="AI250">
            <v>6</v>
          </cell>
          <cell r="AJ250" t="str">
            <v/>
          </cell>
          <cell r="AK250" t="str">
            <v/>
          </cell>
          <cell r="AL250">
            <v>55.344753218479944</v>
          </cell>
          <cell r="AM250">
            <v>5</v>
          </cell>
          <cell r="AN250" t="str">
            <v/>
          </cell>
          <cell r="AO250" t="str">
            <v/>
          </cell>
          <cell r="AP250">
            <v>21.888526880745808</v>
          </cell>
        </row>
        <row r="251">
          <cell r="B251" t="str">
            <v>8.2035</v>
          </cell>
          <cell r="C251">
            <v>8</v>
          </cell>
          <cell r="D251" t="str">
            <v/>
          </cell>
          <cell r="E251" t="str">
            <v/>
          </cell>
          <cell r="F251">
            <v>-40.283258215095778</v>
          </cell>
          <cell r="G251">
            <v>10</v>
          </cell>
          <cell r="H251" t="str">
            <v/>
          </cell>
          <cell r="I251" t="str">
            <v/>
          </cell>
          <cell r="J251">
            <v>124.93525449273245</v>
          </cell>
          <cell r="K251">
            <v>4</v>
          </cell>
          <cell r="L251" t="str">
            <v/>
          </cell>
          <cell r="M251" t="str">
            <v/>
          </cell>
          <cell r="N251">
            <v>697.63203463800323</v>
          </cell>
          <cell r="O251">
            <v>5</v>
          </cell>
          <cell r="P251" t="str">
            <v/>
          </cell>
          <cell r="Q251" t="str">
            <v/>
          </cell>
          <cell r="R251">
            <v>16.544196878650691</v>
          </cell>
          <cell r="S251">
            <v>7</v>
          </cell>
          <cell r="T251" t="str">
            <v/>
          </cell>
          <cell r="U251" t="str">
            <v/>
          </cell>
          <cell r="V251">
            <v>131.66373384746649</v>
          </cell>
          <cell r="W251">
            <v>5</v>
          </cell>
          <cell r="X251" t="str">
            <v/>
          </cell>
          <cell r="Y251" t="str">
            <v/>
          </cell>
          <cell r="Z251">
            <v>-23.746189890637105</v>
          </cell>
          <cell r="AA251">
            <v>5</v>
          </cell>
          <cell r="AB251" t="str">
            <v/>
          </cell>
          <cell r="AC251" t="str">
            <v/>
          </cell>
          <cell r="AD251">
            <v>287.55264351222644</v>
          </cell>
          <cell r="AE251">
            <v>5</v>
          </cell>
          <cell r="AF251" t="str">
            <v/>
          </cell>
          <cell r="AG251" t="str">
            <v/>
          </cell>
          <cell r="AH251">
            <v>-1.2626366332633978</v>
          </cell>
          <cell r="AI251">
            <v>6</v>
          </cell>
          <cell r="AJ251" t="str">
            <v/>
          </cell>
          <cell r="AK251" t="str">
            <v/>
          </cell>
          <cell r="AL251">
            <v>55.509607228620403</v>
          </cell>
          <cell r="AM251">
            <v>5</v>
          </cell>
          <cell r="AN251" t="str">
            <v/>
          </cell>
          <cell r="AO251" t="str">
            <v/>
          </cell>
          <cell r="AP251">
            <v>22.103109346191367</v>
          </cell>
        </row>
        <row r="252">
          <cell r="B252" t="str">
            <v>9.2035</v>
          </cell>
          <cell r="C252">
            <v>8</v>
          </cell>
          <cell r="D252" t="str">
            <v/>
          </cell>
          <cell r="E252" t="str">
            <v/>
          </cell>
          <cell r="F252">
            <v>-40.164687316436265</v>
          </cell>
          <cell r="G252">
            <v>10</v>
          </cell>
          <cell r="H252" t="str">
            <v/>
          </cell>
          <cell r="I252" t="str">
            <v/>
          </cell>
          <cell r="J252">
            <v>125.18395124357971</v>
          </cell>
          <cell r="K252">
            <v>4</v>
          </cell>
          <cell r="L252" t="str">
            <v/>
          </cell>
          <cell r="M252" t="str">
            <v/>
          </cell>
          <cell r="N252">
            <v>697.05540561486953</v>
          </cell>
          <cell r="O252">
            <v>5</v>
          </cell>
          <cell r="P252" t="str">
            <v/>
          </cell>
          <cell r="Q252" t="str">
            <v/>
          </cell>
          <cell r="R252">
            <v>16.727194691267876</v>
          </cell>
          <cell r="S252">
            <v>7</v>
          </cell>
          <cell r="T252" t="str">
            <v/>
          </cell>
          <cell r="U252" t="str">
            <v/>
          </cell>
          <cell r="V252">
            <v>131.95508527157526</v>
          </cell>
          <cell r="W252">
            <v>5</v>
          </cell>
          <cell r="X252" t="str">
            <v/>
          </cell>
          <cell r="Y252" t="str">
            <v/>
          </cell>
          <cell r="Z252">
            <v>-23.647470036572642</v>
          </cell>
          <cell r="AA252">
            <v>5</v>
          </cell>
          <cell r="AB252" t="str">
            <v/>
          </cell>
          <cell r="AC252" t="str">
            <v/>
          </cell>
          <cell r="AD252">
            <v>287.70934082877005</v>
          </cell>
          <cell r="AE252">
            <v>5</v>
          </cell>
          <cell r="AF252" t="str">
            <v/>
          </cell>
          <cell r="AG252" t="str">
            <v/>
          </cell>
          <cell r="AH252">
            <v>-1.1232894014890593</v>
          </cell>
          <cell r="AI252">
            <v>6</v>
          </cell>
          <cell r="AJ252" t="str">
            <v/>
          </cell>
          <cell r="AK252" t="str">
            <v/>
          </cell>
          <cell r="AL252">
            <v>55.674461238760863</v>
          </cell>
          <cell r="AM252">
            <v>5</v>
          </cell>
          <cell r="AN252" t="str">
            <v/>
          </cell>
          <cell r="AO252" t="str">
            <v/>
          </cell>
          <cell r="AP252">
            <v>22.317691811636927</v>
          </cell>
        </row>
        <row r="253">
          <cell r="B253" t="str">
            <v>10.2035</v>
          </cell>
          <cell r="C253">
            <v>8</v>
          </cell>
          <cell r="D253" t="str">
            <v/>
          </cell>
          <cell r="E253" t="str">
            <v/>
          </cell>
          <cell r="F253">
            <v>-40.046116417776751</v>
          </cell>
          <cell r="G253">
            <v>10</v>
          </cell>
          <cell r="H253" t="str">
            <v/>
          </cell>
          <cell r="I253" t="str">
            <v/>
          </cell>
          <cell r="J253">
            <v>125.43264799442697</v>
          </cell>
          <cell r="K253">
            <v>4</v>
          </cell>
          <cell r="L253" t="str">
            <v/>
          </cell>
          <cell r="M253" t="str">
            <v/>
          </cell>
          <cell r="N253">
            <v>696.47877659173582</v>
          </cell>
          <cell r="O253">
            <v>5</v>
          </cell>
          <cell r="P253" t="str">
            <v/>
          </cell>
          <cell r="Q253" t="str">
            <v/>
          </cell>
          <cell r="R253">
            <v>16.91019250388506</v>
          </cell>
          <cell r="S253">
            <v>7</v>
          </cell>
          <cell r="T253" t="str">
            <v/>
          </cell>
          <cell r="U253" t="str">
            <v/>
          </cell>
          <cell r="V253">
            <v>132.24643669568403</v>
          </cell>
          <cell r="W253">
            <v>5</v>
          </cell>
          <cell r="X253" t="str">
            <v/>
          </cell>
          <cell r="Y253" t="str">
            <v/>
          </cell>
          <cell r="Z253">
            <v>-23.548750182508179</v>
          </cell>
          <cell r="AA253">
            <v>5</v>
          </cell>
          <cell r="AB253" t="str">
            <v/>
          </cell>
          <cell r="AC253" t="str">
            <v/>
          </cell>
          <cell r="AD253">
            <v>287.86603814531367</v>
          </cell>
          <cell r="AE253">
            <v>5</v>
          </cell>
          <cell r="AF253" t="str">
            <v/>
          </cell>
          <cell r="AG253" t="str">
            <v/>
          </cell>
          <cell r="AH253">
            <v>-0.9839421697147207</v>
          </cell>
          <cell r="AI253">
            <v>6</v>
          </cell>
          <cell r="AJ253" t="str">
            <v/>
          </cell>
          <cell r="AK253" t="str">
            <v/>
          </cell>
          <cell r="AL253">
            <v>55.839315248901322</v>
          </cell>
          <cell r="AM253">
            <v>5</v>
          </cell>
          <cell r="AN253" t="str">
            <v/>
          </cell>
          <cell r="AO253" t="str">
            <v/>
          </cell>
          <cell r="AP253">
            <v>22.532274277082486</v>
          </cell>
        </row>
        <row r="254">
          <cell r="B254" t="str">
            <v>11.2035</v>
          </cell>
          <cell r="C254">
            <v>8</v>
          </cell>
          <cell r="D254" t="str">
            <v/>
          </cell>
          <cell r="E254" t="str">
            <v/>
          </cell>
          <cell r="F254">
            <v>-39.927545519117238</v>
          </cell>
          <cell r="G254">
            <v>10</v>
          </cell>
          <cell r="H254" t="str">
            <v/>
          </cell>
          <cell r="I254" t="str">
            <v/>
          </cell>
          <cell r="J254">
            <v>125.68134474527423</v>
          </cell>
          <cell r="K254">
            <v>4</v>
          </cell>
          <cell r="L254" t="str">
            <v/>
          </cell>
          <cell r="M254" t="str">
            <v/>
          </cell>
          <cell r="N254">
            <v>695.90214756860212</v>
          </cell>
          <cell r="O254">
            <v>5</v>
          </cell>
          <cell r="P254" t="str">
            <v/>
          </cell>
          <cell r="Q254" t="str">
            <v/>
          </cell>
          <cell r="R254">
            <v>17.093190316502245</v>
          </cell>
          <cell r="S254">
            <v>7</v>
          </cell>
          <cell r="T254" t="str">
            <v/>
          </cell>
          <cell r="U254" t="str">
            <v/>
          </cell>
          <cell r="V254">
            <v>132.53778811979279</v>
          </cell>
          <cell r="W254">
            <v>5</v>
          </cell>
          <cell r="X254" t="str">
            <v/>
          </cell>
          <cell r="Y254" t="str">
            <v/>
          </cell>
          <cell r="Z254">
            <v>-23.450030328443717</v>
          </cell>
          <cell r="AA254">
            <v>5</v>
          </cell>
          <cell r="AB254" t="str">
            <v/>
          </cell>
          <cell r="AC254" t="str">
            <v/>
          </cell>
          <cell r="AD254">
            <v>288.02273546185728</v>
          </cell>
          <cell r="AE254">
            <v>5</v>
          </cell>
          <cell r="AF254" t="str">
            <v/>
          </cell>
          <cell r="AG254" t="str">
            <v/>
          </cell>
          <cell r="AH254">
            <v>-0.8445949379403821</v>
          </cell>
          <cell r="AI254">
            <v>6</v>
          </cell>
          <cell r="AJ254" t="str">
            <v/>
          </cell>
          <cell r="AK254" t="str">
            <v/>
          </cell>
          <cell r="AL254">
            <v>56.004169259041781</v>
          </cell>
          <cell r="AM254">
            <v>5</v>
          </cell>
          <cell r="AN254" t="str">
            <v/>
          </cell>
          <cell r="AO254" t="str">
            <v/>
          </cell>
          <cell r="AP254">
            <v>22.746856742528045</v>
          </cell>
        </row>
        <row r="255">
          <cell r="B255" t="str">
            <v>12.2035</v>
          </cell>
          <cell r="C255">
            <v>8</v>
          </cell>
          <cell r="D255" t="str">
            <v/>
          </cell>
          <cell r="E255" t="str">
            <v/>
          </cell>
          <cell r="F255">
            <v>-39.808974620457725</v>
          </cell>
          <cell r="G255">
            <v>10</v>
          </cell>
          <cell r="H255" t="str">
            <v/>
          </cell>
          <cell r="I255" t="str">
            <v/>
          </cell>
          <cell r="J255">
            <v>125.93004149612149</v>
          </cell>
          <cell r="K255">
            <v>4</v>
          </cell>
          <cell r="L255" t="str">
            <v/>
          </cell>
          <cell r="M255" t="str">
            <v/>
          </cell>
          <cell r="N255">
            <v>695.32551854546841</v>
          </cell>
          <cell r="O255">
            <v>5</v>
          </cell>
          <cell r="P255" t="str">
            <v/>
          </cell>
          <cell r="Q255" t="str">
            <v/>
          </cell>
          <cell r="R255">
            <v>17.276188129119429</v>
          </cell>
          <cell r="S255">
            <v>7</v>
          </cell>
          <cell r="T255" t="str">
            <v/>
          </cell>
          <cell r="U255" t="str">
            <v/>
          </cell>
          <cell r="V255">
            <v>132.82913954390156</v>
          </cell>
          <cell r="W255">
            <v>5</v>
          </cell>
          <cell r="X255" t="str">
            <v/>
          </cell>
          <cell r="Y255" t="str">
            <v/>
          </cell>
          <cell r="Z255">
            <v>-23.351310474379254</v>
          </cell>
          <cell r="AA255">
            <v>5</v>
          </cell>
          <cell r="AB255" t="str">
            <v/>
          </cell>
          <cell r="AC255" t="str">
            <v/>
          </cell>
          <cell r="AD255">
            <v>288.17943277840089</v>
          </cell>
          <cell r="AE255">
            <v>5</v>
          </cell>
          <cell r="AF255" t="str">
            <v/>
          </cell>
          <cell r="AG255" t="str">
            <v/>
          </cell>
          <cell r="AH255">
            <v>-0.70524770616604349</v>
          </cell>
          <cell r="AI255">
            <v>6</v>
          </cell>
          <cell r="AJ255" t="str">
            <v/>
          </cell>
          <cell r="AK255" t="str">
            <v/>
          </cell>
          <cell r="AL255">
            <v>56.16902326918224</v>
          </cell>
          <cell r="AM255">
            <v>5</v>
          </cell>
          <cell r="AN255" t="str">
            <v/>
          </cell>
          <cell r="AO255" t="str">
            <v/>
          </cell>
          <cell r="AP255">
            <v>22.961439207973605</v>
          </cell>
        </row>
        <row r="256">
          <cell r="B256" t="str">
            <v>1.2036</v>
          </cell>
          <cell r="C256">
            <v>8</v>
          </cell>
          <cell r="D256" t="str">
            <v/>
          </cell>
          <cell r="E256" t="str">
            <v/>
          </cell>
          <cell r="F256">
            <v>-39.690403721798212</v>
          </cell>
          <cell r="G256">
            <v>10</v>
          </cell>
          <cell r="H256" t="str">
            <v/>
          </cell>
          <cell r="I256" t="str">
            <v/>
          </cell>
          <cell r="J256">
            <v>126.17873824696875</v>
          </cell>
          <cell r="K256">
            <v>4</v>
          </cell>
          <cell r="L256" t="str">
            <v/>
          </cell>
          <cell r="M256" t="str">
            <v/>
          </cell>
          <cell r="N256">
            <v>694.74888952233471</v>
          </cell>
          <cell r="O256">
            <v>5</v>
          </cell>
          <cell r="P256" t="str">
            <v/>
          </cell>
          <cell r="Q256" t="str">
            <v/>
          </cell>
          <cell r="R256">
            <v>17.459185941736614</v>
          </cell>
          <cell r="S256">
            <v>7</v>
          </cell>
          <cell r="T256" t="str">
            <v/>
          </cell>
          <cell r="U256" t="str">
            <v/>
          </cell>
          <cell r="V256">
            <v>133.12049096801033</v>
          </cell>
          <cell r="W256">
            <v>5</v>
          </cell>
          <cell r="X256" t="str">
            <v/>
          </cell>
          <cell r="Y256" t="str">
            <v/>
          </cell>
          <cell r="Z256">
            <v>-23.252590620314791</v>
          </cell>
          <cell r="AA256">
            <v>5</v>
          </cell>
          <cell r="AB256" t="str">
            <v/>
          </cell>
          <cell r="AC256" t="str">
            <v/>
          </cell>
          <cell r="AD256">
            <v>288.33613009494451</v>
          </cell>
          <cell r="AE256">
            <v>5</v>
          </cell>
          <cell r="AF256" t="str">
            <v/>
          </cell>
          <cell r="AG256" t="str">
            <v/>
          </cell>
          <cell r="AH256">
            <v>-0.56590047439170488</v>
          </cell>
          <cell r="AI256">
            <v>6</v>
          </cell>
          <cell r="AJ256" t="str">
            <v/>
          </cell>
          <cell r="AK256" t="str">
            <v/>
          </cell>
          <cell r="AL256">
            <v>56.333877279322699</v>
          </cell>
          <cell r="AM256">
            <v>5</v>
          </cell>
          <cell r="AN256" t="str">
            <v/>
          </cell>
          <cell r="AO256" t="str">
            <v/>
          </cell>
          <cell r="AP256">
            <v>23.176021673419164</v>
          </cell>
        </row>
        <row r="257">
          <cell r="B257" t="str">
            <v>2.2036</v>
          </cell>
          <cell r="C257">
            <v>8</v>
          </cell>
          <cell r="D257" t="str">
            <v/>
          </cell>
          <cell r="E257" t="str">
            <v/>
          </cell>
          <cell r="F257">
            <v>-39.571832823138699</v>
          </cell>
          <cell r="G257">
            <v>10</v>
          </cell>
          <cell r="H257" t="str">
            <v/>
          </cell>
          <cell r="I257" t="str">
            <v/>
          </cell>
          <cell r="J257">
            <v>126.42743499781601</v>
          </cell>
          <cell r="K257">
            <v>4</v>
          </cell>
          <cell r="L257" t="str">
            <v/>
          </cell>
          <cell r="M257" t="str">
            <v/>
          </cell>
          <cell r="N257">
            <v>694.172260499201</v>
          </cell>
          <cell r="O257">
            <v>5</v>
          </cell>
          <cell r="P257" t="str">
            <v/>
          </cell>
          <cell r="Q257" t="str">
            <v/>
          </cell>
          <cell r="R257">
            <v>17.642183754353798</v>
          </cell>
          <cell r="S257">
            <v>7</v>
          </cell>
          <cell r="T257" t="str">
            <v/>
          </cell>
          <cell r="U257" t="str">
            <v/>
          </cell>
          <cell r="V257">
            <v>133.4118423921191</v>
          </cell>
          <cell r="W257">
            <v>5</v>
          </cell>
          <cell r="X257" t="str">
            <v/>
          </cell>
          <cell r="Y257" t="str">
            <v/>
          </cell>
          <cell r="Z257">
            <v>-23.153870766250328</v>
          </cell>
          <cell r="AA257">
            <v>5</v>
          </cell>
          <cell r="AB257" t="str">
            <v/>
          </cell>
          <cell r="AC257" t="str">
            <v/>
          </cell>
          <cell r="AD257">
            <v>288.49282741148812</v>
          </cell>
          <cell r="AE257">
            <v>5</v>
          </cell>
          <cell r="AF257" t="str">
            <v/>
          </cell>
          <cell r="AG257" t="str">
            <v/>
          </cell>
          <cell r="AH257">
            <v>-0.42655324261736627</v>
          </cell>
          <cell r="AI257">
            <v>6</v>
          </cell>
          <cell r="AJ257" t="str">
            <v/>
          </cell>
          <cell r="AK257" t="str">
            <v/>
          </cell>
          <cell r="AL257">
            <v>56.498731289463159</v>
          </cell>
          <cell r="AM257">
            <v>5</v>
          </cell>
          <cell r="AN257" t="str">
            <v/>
          </cell>
          <cell r="AO257" t="str">
            <v/>
          </cell>
          <cell r="AP257">
            <v>23.390604138864724</v>
          </cell>
        </row>
        <row r="258">
          <cell r="B258" t="str">
            <v>3.2036</v>
          </cell>
          <cell r="C258">
            <v>8</v>
          </cell>
          <cell r="D258" t="str">
            <v/>
          </cell>
          <cell r="E258" t="str">
            <v/>
          </cell>
          <cell r="F258">
            <v>-39.453261924479186</v>
          </cell>
          <cell r="G258">
            <v>10</v>
          </cell>
          <cell r="H258" t="str">
            <v/>
          </cell>
          <cell r="I258" t="str">
            <v/>
          </cell>
          <cell r="J258">
            <v>126.67613174866327</v>
          </cell>
          <cell r="K258">
            <v>4</v>
          </cell>
          <cell r="L258" t="str">
            <v/>
          </cell>
          <cell r="M258" t="str">
            <v/>
          </cell>
          <cell r="N258">
            <v>693.5956314760673</v>
          </cell>
          <cell r="O258">
            <v>5</v>
          </cell>
          <cell r="P258" t="str">
            <v/>
          </cell>
          <cell r="Q258" t="str">
            <v/>
          </cell>
          <cell r="R258">
            <v>17.825181566970983</v>
          </cell>
          <cell r="S258">
            <v>7</v>
          </cell>
          <cell r="T258" t="str">
            <v/>
          </cell>
          <cell r="U258" t="str">
            <v/>
          </cell>
          <cell r="V258">
            <v>133.70319381622787</v>
          </cell>
          <cell r="W258">
            <v>5</v>
          </cell>
          <cell r="X258" t="str">
            <v/>
          </cell>
          <cell r="Y258" t="str">
            <v/>
          </cell>
          <cell r="Z258">
            <v>-23.055150912185866</v>
          </cell>
          <cell r="AA258">
            <v>5</v>
          </cell>
          <cell r="AB258" t="str">
            <v/>
          </cell>
          <cell r="AC258" t="str">
            <v/>
          </cell>
          <cell r="AD258">
            <v>288.64952472803174</v>
          </cell>
          <cell r="AE258">
            <v>5</v>
          </cell>
          <cell r="AF258" t="str">
            <v/>
          </cell>
          <cell r="AG258" t="str">
            <v/>
          </cell>
          <cell r="AH258">
            <v>-0.28720601084302766</v>
          </cell>
          <cell r="AI258">
            <v>6</v>
          </cell>
          <cell r="AJ258" t="str">
            <v/>
          </cell>
          <cell r="AK258" t="str">
            <v/>
          </cell>
          <cell r="AL258">
            <v>56.663585299603618</v>
          </cell>
          <cell r="AM258">
            <v>5</v>
          </cell>
          <cell r="AN258" t="str">
            <v/>
          </cell>
          <cell r="AO258" t="str">
            <v/>
          </cell>
          <cell r="AP258">
            <v>23.605186604310283</v>
          </cell>
        </row>
        <row r="259">
          <cell r="B259" t="str">
            <v>4.2036</v>
          </cell>
          <cell r="C259">
            <v>8</v>
          </cell>
          <cell r="D259" t="str">
            <v/>
          </cell>
          <cell r="E259" t="str">
            <v/>
          </cell>
          <cell r="F259">
            <v>-39.334691025819673</v>
          </cell>
          <cell r="G259">
            <v>10</v>
          </cell>
          <cell r="H259" t="str">
            <v/>
          </cell>
          <cell r="I259" t="str">
            <v/>
          </cell>
          <cell r="J259">
            <v>126.92482849951053</v>
          </cell>
          <cell r="K259">
            <v>4</v>
          </cell>
          <cell r="L259" t="str">
            <v/>
          </cell>
          <cell r="M259" t="str">
            <v/>
          </cell>
          <cell r="N259">
            <v>693.01900245293359</v>
          </cell>
          <cell r="O259">
            <v>5</v>
          </cell>
          <cell r="P259" t="str">
            <v/>
          </cell>
          <cell r="Q259" t="str">
            <v/>
          </cell>
          <cell r="R259">
            <v>18.008179379588167</v>
          </cell>
          <cell r="S259">
            <v>7</v>
          </cell>
          <cell r="T259" t="str">
            <v/>
          </cell>
          <cell r="U259" t="str">
            <v/>
          </cell>
          <cell r="V259">
            <v>133.99454524033663</v>
          </cell>
          <cell r="W259">
            <v>5</v>
          </cell>
          <cell r="X259" t="str">
            <v/>
          </cell>
          <cell r="Y259" t="str">
            <v/>
          </cell>
          <cell r="Z259">
            <v>-22.956431058121403</v>
          </cell>
          <cell r="AA259">
            <v>5</v>
          </cell>
          <cell r="AB259" t="str">
            <v/>
          </cell>
          <cell r="AC259" t="str">
            <v/>
          </cell>
          <cell r="AD259">
            <v>288.80622204457535</v>
          </cell>
          <cell r="AE259">
            <v>5</v>
          </cell>
          <cell r="AF259" t="str">
            <v/>
          </cell>
          <cell r="AG259" t="str">
            <v/>
          </cell>
          <cell r="AH259">
            <v>-0.14785877906868908</v>
          </cell>
          <cell r="AI259">
            <v>6</v>
          </cell>
          <cell r="AJ259" t="str">
            <v/>
          </cell>
          <cell r="AK259" t="str">
            <v/>
          </cell>
          <cell r="AL259">
            <v>56.828439309744077</v>
          </cell>
          <cell r="AM259">
            <v>5</v>
          </cell>
          <cell r="AN259" t="str">
            <v/>
          </cell>
          <cell r="AO259" t="str">
            <v/>
          </cell>
          <cell r="AP259">
            <v>23.819769069755843</v>
          </cell>
        </row>
        <row r="260">
          <cell r="B260" t="str">
            <v>5.2036</v>
          </cell>
          <cell r="C260">
            <v>8</v>
          </cell>
          <cell r="D260" t="str">
            <v/>
          </cell>
          <cell r="E260" t="str">
            <v/>
          </cell>
          <cell r="F260">
            <v>-39.21612012716016</v>
          </cell>
          <cell r="G260">
            <v>10</v>
          </cell>
          <cell r="H260" t="str">
            <v/>
          </cell>
          <cell r="I260" t="str">
            <v/>
          </cell>
          <cell r="J260">
            <v>127.17352525035778</v>
          </cell>
          <cell r="K260">
            <v>4</v>
          </cell>
          <cell r="L260" t="str">
            <v/>
          </cell>
          <cell r="M260" t="str">
            <v/>
          </cell>
          <cell r="N260">
            <v>692.44237342979989</v>
          </cell>
          <cell r="O260">
            <v>5</v>
          </cell>
          <cell r="P260" t="str">
            <v/>
          </cell>
          <cell r="Q260" t="str">
            <v/>
          </cell>
          <cell r="R260">
            <v>18.191177192205352</v>
          </cell>
          <cell r="S260">
            <v>7</v>
          </cell>
          <cell r="T260" t="str">
            <v/>
          </cell>
          <cell r="U260" t="str">
            <v/>
          </cell>
          <cell r="V260">
            <v>134.2858966644454</v>
          </cell>
          <cell r="W260">
            <v>5</v>
          </cell>
          <cell r="X260" t="str">
            <v/>
          </cell>
          <cell r="Y260" t="str">
            <v/>
          </cell>
          <cell r="Z260">
            <v>-22.85771120405694</v>
          </cell>
          <cell r="AA260">
            <v>5</v>
          </cell>
          <cell r="AB260" t="str">
            <v/>
          </cell>
          <cell r="AC260" t="str">
            <v/>
          </cell>
          <cell r="AD260">
            <v>288.96291936111896</v>
          </cell>
          <cell r="AE260">
            <v>5</v>
          </cell>
          <cell r="AF260" t="str">
            <v/>
          </cell>
          <cell r="AG260" t="str">
            <v/>
          </cell>
          <cell r="AH260">
            <v>-8.5115472943504966E-3</v>
          </cell>
          <cell r="AI260">
            <v>6</v>
          </cell>
          <cell r="AJ260" t="str">
            <v/>
          </cell>
          <cell r="AK260" t="str">
            <v/>
          </cell>
          <cell r="AL260">
            <v>56.993293319884536</v>
          </cell>
          <cell r="AM260">
            <v>5</v>
          </cell>
          <cell r="AN260" t="str">
            <v/>
          </cell>
          <cell r="AO260" t="str">
            <v/>
          </cell>
          <cell r="AP260">
            <v>24.034351535201402</v>
          </cell>
        </row>
        <row r="261">
          <cell r="B261" t="str">
            <v>6.2036</v>
          </cell>
          <cell r="C261">
            <v>8</v>
          </cell>
          <cell r="D261" t="str">
            <v/>
          </cell>
          <cell r="E261" t="str">
            <v/>
          </cell>
          <cell r="F261">
            <v>-39.097549228500647</v>
          </cell>
          <cell r="G261">
            <v>10</v>
          </cell>
          <cell r="H261" t="str">
            <v/>
          </cell>
          <cell r="I261" t="str">
            <v/>
          </cell>
          <cell r="J261">
            <v>127.42222200120504</v>
          </cell>
          <cell r="K261">
            <v>4</v>
          </cell>
          <cell r="L261" t="str">
            <v/>
          </cell>
          <cell r="M261" t="str">
            <v/>
          </cell>
          <cell r="N261">
            <v>691.86574440666618</v>
          </cell>
          <cell r="O261">
            <v>5</v>
          </cell>
          <cell r="P261" t="str">
            <v/>
          </cell>
          <cell r="Q261" t="str">
            <v/>
          </cell>
          <cell r="R261">
            <v>18.374175004822536</v>
          </cell>
          <cell r="S261">
            <v>7</v>
          </cell>
          <cell r="T261" t="str">
            <v/>
          </cell>
          <cell r="U261" t="str">
            <v/>
          </cell>
          <cell r="V261">
            <v>134.57724808855417</v>
          </cell>
          <cell r="W261">
            <v>5</v>
          </cell>
          <cell r="X261" t="str">
            <v/>
          </cell>
          <cell r="Y261" t="str">
            <v/>
          </cell>
          <cell r="Z261">
            <v>-22.758991349992478</v>
          </cell>
          <cell r="AA261">
            <v>5</v>
          </cell>
          <cell r="AB261" t="str">
            <v/>
          </cell>
          <cell r="AC261" t="str">
            <v/>
          </cell>
          <cell r="AD261">
            <v>289.11961667766258</v>
          </cell>
          <cell r="AE261">
            <v>5</v>
          </cell>
          <cell r="AF261" t="str">
            <v/>
          </cell>
          <cell r="AG261" t="str">
            <v/>
          </cell>
          <cell r="AH261">
            <v>0.13083568447998808</v>
          </cell>
          <cell r="AI261">
            <v>6</v>
          </cell>
          <cell r="AJ261" t="str">
            <v/>
          </cell>
          <cell r="AK261" t="str">
            <v/>
          </cell>
          <cell r="AL261">
            <v>57.158147330024995</v>
          </cell>
          <cell r="AM261">
            <v>5</v>
          </cell>
          <cell r="AN261" t="str">
            <v/>
          </cell>
          <cell r="AO261" t="str">
            <v/>
          </cell>
          <cell r="AP261">
            <v>24.248934000646962</v>
          </cell>
        </row>
        <row r="262">
          <cell r="B262" t="str">
            <v>7.2036</v>
          </cell>
          <cell r="C262">
            <v>8</v>
          </cell>
          <cell r="D262" t="str">
            <v/>
          </cell>
          <cell r="E262" t="str">
            <v/>
          </cell>
          <cell r="F262">
            <v>-38.978978329841134</v>
          </cell>
          <cell r="G262">
            <v>10</v>
          </cell>
          <cell r="H262" t="str">
            <v/>
          </cell>
          <cell r="I262" t="str">
            <v/>
          </cell>
          <cell r="J262">
            <v>127.6709187520523</v>
          </cell>
          <cell r="K262">
            <v>4</v>
          </cell>
          <cell r="L262" t="str">
            <v/>
          </cell>
          <cell r="M262" t="str">
            <v/>
          </cell>
          <cell r="N262">
            <v>691.28911538353248</v>
          </cell>
          <cell r="O262">
            <v>5</v>
          </cell>
          <cell r="P262" t="str">
            <v/>
          </cell>
          <cell r="Q262" t="str">
            <v/>
          </cell>
          <cell r="R262">
            <v>18.557172817439721</v>
          </cell>
          <cell r="S262">
            <v>7</v>
          </cell>
          <cell r="T262" t="str">
            <v/>
          </cell>
          <cell r="U262" t="str">
            <v/>
          </cell>
          <cell r="V262">
            <v>134.86859951266294</v>
          </cell>
          <cell r="W262">
            <v>5</v>
          </cell>
          <cell r="X262" t="str">
            <v/>
          </cell>
          <cell r="Y262" t="str">
            <v/>
          </cell>
          <cell r="Z262">
            <v>-22.660271495928015</v>
          </cell>
          <cell r="AA262">
            <v>5</v>
          </cell>
          <cell r="AB262" t="str">
            <v/>
          </cell>
          <cell r="AC262" t="str">
            <v/>
          </cell>
          <cell r="AD262">
            <v>289.27631399420619</v>
          </cell>
          <cell r="AE262">
            <v>5</v>
          </cell>
          <cell r="AF262" t="str">
            <v/>
          </cell>
          <cell r="AG262" t="str">
            <v/>
          </cell>
          <cell r="AH262">
            <v>0.27018291625432667</v>
          </cell>
          <cell r="AI262">
            <v>6</v>
          </cell>
          <cell r="AJ262" t="str">
            <v/>
          </cell>
          <cell r="AK262" t="str">
            <v/>
          </cell>
          <cell r="AL262">
            <v>57.323001340165455</v>
          </cell>
          <cell r="AM262">
            <v>5</v>
          </cell>
          <cell r="AN262" t="str">
            <v/>
          </cell>
          <cell r="AO262" t="str">
            <v/>
          </cell>
          <cell r="AP262">
            <v>24.463516466092521</v>
          </cell>
        </row>
        <row r="263">
          <cell r="B263" t="str">
            <v>8.2036</v>
          </cell>
          <cell r="C263">
            <v>8</v>
          </cell>
          <cell r="D263" t="str">
            <v/>
          </cell>
          <cell r="E263" t="str">
            <v/>
          </cell>
          <cell r="F263">
            <v>-38.860407431181621</v>
          </cell>
          <cell r="G263">
            <v>10</v>
          </cell>
          <cell r="H263" t="str">
            <v/>
          </cell>
          <cell r="I263" t="str">
            <v/>
          </cell>
          <cell r="J263">
            <v>127.91961550289956</v>
          </cell>
          <cell r="K263">
            <v>4</v>
          </cell>
          <cell r="L263" t="str">
            <v/>
          </cell>
          <cell r="M263" t="str">
            <v/>
          </cell>
          <cell r="N263">
            <v>690.71248636039877</v>
          </cell>
          <cell r="O263">
            <v>5</v>
          </cell>
          <cell r="P263" t="str">
            <v/>
          </cell>
          <cell r="Q263" t="str">
            <v/>
          </cell>
          <cell r="R263">
            <v>18.740170630056905</v>
          </cell>
          <cell r="S263">
            <v>7</v>
          </cell>
          <cell r="T263" t="str">
            <v/>
          </cell>
          <cell r="U263" t="str">
            <v/>
          </cell>
          <cell r="V263">
            <v>135.15995093677171</v>
          </cell>
          <cell r="W263">
            <v>5</v>
          </cell>
          <cell r="X263" t="str">
            <v/>
          </cell>
          <cell r="Y263" t="str">
            <v/>
          </cell>
          <cell r="Z263">
            <v>-22.561551641863552</v>
          </cell>
          <cell r="AA263">
            <v>5</v>
          </cell>
          <cell r="AB263" t="str">
            <v/>
          </cell>
          <cell r="AC263" t="str">
            <v/>
          </cell>
          <cell r="AD263">
            <v>289.43301131074981</v>
          </cell>
          <cell r="AE263">
            <v>5</v>
          </cell>
          <cell r="AF263" t="str">
            <v/>
          </cell>
          <cell r="AG263" t="str">
            <v/>
          </cell>
          <cell r="AH263">
            <v>0.40953014802866528</v>
          </cell>
          <cell r="AI263">
            <v>6</v>
          </cell>
          <cell r="AJ263" t="str">
            <v/>
          </cell>
          <cell r="AK263" t="str">
            <v/>
          </cell>
          <cell r="AL263">
            <v>57.487855350305914</v>
          </cell>
          <cell r="AM263">
            <v>5</v>
          </cell>
          <cell r="AN263" t="str">
            <v/>
          </cell>
          <cell r="AO263" t="str">
            <v/>
          </cell>
          <cell r="AP263">
            <v>24.678098931538081</v>
          </cell>
        </row>
        <row r="264">
          <cell r="B264" t="str">
            <v>9.2036</v>
          </cell>
          <cell r="C264">
            <v>8</v>
          </cell>
          <cell r="D264" t="str">
            <v/>
          </cell>
          <cell r="E264" t="str">
            <v/>
          </cell>
          <cell r="F264">
            <v>-38.741836532522107</v>
          </cell>
          <cell r="G264">
            <v>10</v>
          </cell>
          <cell r="H264" t="str">
            <v/>
          </cell>
          <cell r="I264" t="str">
            <v/>
          </cell>
          <cell r="J264">
            <v>128.16831225374682</v>
          </cell>
          <cell r="K264">
            <v>4</v>
          </cell>
          <cell r="L264" t="str">
            <v/>
          </cell>
          <cell r="M264" t="str">
            <v/>
          </cell>
          <cell r="N264">
            <v>690.13585733726507</v>
          </cell>
          <cell r="O264">
            <v>5</v>
          </cell>
          <cell r="P264" t="str">
            <v/>
          </cell>
          <cell r="Q264" t="str">
            <v/>
          </cell>
          <cell r="R264">
            <v>18.92316844267409</v>
          </cell>
          <cell r="S264">
            <v>7</v>
          </cell>
          <cell r="T264" t="str">
            <v/>
          </cell>
          <cell r="U264" t="str">
            <v/>
          </cell>
          <cell r="V264">
            <v>135.45130236088048</v>
          </cell>
          <cell r="W264">
            <v>5</v>
          </cell>
          <cell r="X264" t="str">
            <v/>
          </cell>
          <cell r="Y264" t="str">
            <v/>
          </cell>
          <cell r="Z264">
            <v>-22.46283178779909</v>
          </cell>
          <cell r="AA264">
            <v>5</v>
          </cell>
          <cell r="AB264" t="str">
            <v/>
          </cell>
          <cell r="AC264" t="str">
            <v/>
          </cell>
          <cell r="AD264">
            <v>289.58970862729342</v>
          </cell>
          <cell r="AE264">
            <v>5</v>
          </cell>
          <cell r="AF264" t="str">
            <v/>
          </cell>
          <cell r="AG264" t="str">
            <v/>
          </cell>
          <cell r="AH264">
            <v>0.54887737980300388</v>
          </cell>
          <cell r="AI264">
            <v>6</v>
          </cell>
          <cell r="AJ264" t="str">
            <v/>
          </cell>
          <cell r="AK264" t="str">
            <v/>
          </cell>
          <cell r="AL264">
            <v>57.652709360446373</v>
          </cell>
          <cell r="AM264">
            <v>5</v>
          </cell>
          <cell r="AN264" t="str">
            <v/>
          </cell>
          <cell r="AO264" t="str">
            <v/>
          </cell>
          <cell r="AP264">
            <v>24.89268139698364</v>
          </cell>
        </row>
        <row r="265">
          <cell r="B265" t="str">
            <v>10.2036</v>
          </cell>
          <cell r="C265">
            <v>8</v>
          </cell>
          <cell r="D265" t="str">
            <v/>
          </cell>
          <cell r="E265" t="str">
            <v/>
          </cell>
          <cell r="F265">
            <v>-38.623265633862594</v>
          </cell>
          <cell r="G265">
            <v>10</v>
          </cell>
          <cell r="H265" t="str">
            <v/>
          </cell>
          <cell r="I265" t="str">
            <v/>
          </cell>
          <cell r="J265">
            <v>128.41700900459409</v>
          </cell>
          <cell r="K265">
            <v>4</v>
          </cell>
          <cell r="L265" t="str">
            <v/>
          </cell>
          <cell r="M265" t="str">
            <v/>
          </cell>
          <cell r="N265">
            <v>689.55922831413136</v>
          </cell>
          <cell r="O265">
            <v>5</v>
          </cell>
          <cell r="P265" t="str">
            <v/>
          </cell>
          <cell r="Q265" t="str">
            <v/>
          </cell>
          <cell r="R265">
            <v>19.106166255291274</v>
          </cell>
          <cell r="S265">
            <v>7</v>
          </cell>
          <cell r="T265" t="str">
            <v/>
          </cell>
          <cell r="U265" t="str">
            <v/>
          </cell>
          <cell r="V265">
            <v>135.74265378498924</v>
          </cell>
          <cell r="W265">
            <v>5</v>
          </cell>
          <cell r="X265" t="str">
            <v/>
          </cell>
          <cell r="Y265" t="str">
            <v/>
          </cell>
          <cell r="Z265">
            <v>-22.364111933734627</v>
          </cell>
          <cell r="AA265">
            <v>5</v>
          </cell>
          <cell r="AB265" t="str">
            <v/>
          </cell>
          <cell r="AC265" t="str">
            <v/>
          </cell>
          <cell r="AD265">
            <v>289.74640594383703</v>
          </cell>
          <cell r="AE265">
            <v>5</v>
          </cell>
          <cell r="AF265" t="str">
            <v/>
          </cell>
          <cell r="AG265" t="str">
            <v/>
          </cell>
          <cell r="AH265">
            <v>0.68822461157734249</v>
          </cell>
          <cell r="AI265">
            <v>6</v>
          </cell>
          <cell r="AJ265" t="str">
            <v/>
          </cell>
          <cell r="AK265" t="str">
            <v/>
          </cell>
          <cell r="AL265">
            <v>57.817563370586832</v>
          </cell>
          <cell r="AM265">
            <v>5</v>
          </cell>
          <cell r="AN265" t="str">
            <v/>
          </cell>
          <cell r="AO265" t="str">
            <v/>
          </cell>
          <cell r="AP265">
            <v>25.1072638624292</v>
          </cell>
        </row>
        <row r="266">
          <cell r="B266" t="str">
            <v>11.2036</v>
          </cell>
          <cell r="C266">
            <v>8</v>
          </cell>
          <cell r="D266" t="str">
            <v/>
          </cell>
          <cell r="E266" t="str">
            <v/>
          </cell>
          <cell r="F266">
            <v>-38.504694735203081</v>
          </cell>
          <cell r="G266">
            <v>10</v>
          </cell>
          <cell r="H266" t="str">
            <v/>
          </cell>
          <cell r="I266" t="str">
            <v/>
          </cell>
          <cell r="J266">
            <v>128.66570575544137</v>
          </cell>
          <cell r="K266">
            <v>4</v>
          </cell>
          <cell r="L266" t="str">
            <v/>
          </cell>
          <cell r="M266" t="str">
            <v/>
          </cell>
          <cell r="N266">
            <v>688.98259929099765</v>
          </cell>
          <cell r="O266">
            <v>5</v>
          </cell>
          <cell r="P266" t="str">
            <v/>
          </cell>
          <cell r="Q266" t="str">
            <v/>
          </cell>
          <cell r="R266">
            <v>19.289164067908459</v>
          </cell>
          <cell r="S266">
            <v>7</v>
          </cell>
          <cell r="T266" t="str">
            <v/>
          </cell>
          <cell r="U266" t="str">
            <v/>
          </cell>
          <cell r="V266">
            <v>136.03400520909801</v>
          </cell>
          <cell r="W266">
            <v>5</v>
          </cell>
          <cell r="X266" t="str">
            <v/>
          </cell>
          <cell r="Y266" t="str">
            <v/>
          </cell>
          <cell r="Z266">
            <v>-22.265392079670164</v>
          </cell>
          <cell r="AA266">
            <v>5</v>
          </cell>
          <cell r="AB266" t="str">
            <v/>
          </cell>
          <cell r="AC266" t="str">
            <v/>
          </cell>
          <cell r="AD266">
            <v>289.90310326038065</v>
          </cell>
          <cell r="AE266">
            <v>5</v>
          </cell>
          <cell r="AF266" t="str">
            <v/>
          </cell>
          <cell r="AG266" t="str">
            <v/>
          </cell>
          <cell r="AH266">
            <v>0.8275718433516811</v>
          </cell>
          <cell r="AI266">
            <v>6</v>
          </cell>
          <cell r="AJ266" t="str">
            <v/>
          </cell>
          <cell r="AK266" t="str">
            <v/>
          </cell>
          <cell r="AL266">
            <v>57.982417380727291</v>
          </cell>
          <cell r="AM266">
            <v>5</v>
          </cell>
          <cell r="AN266" t="str">
            <v/>
          </cell>
          <cell r="AO266" t="str">
            <v/>
          </cell>
          <cell r="AP266">
            <v>25.321846327874759</v>
          </cell>
        </row>
        <row r="267">
          <cell r="B267" t="str">
            <v>12.2036</v>
          </cell>
          <cell r="C267">
            <v>8</v>
          </cell>
          <cell r="D267" t="str">
            <v/>
          </cell>
          <cell r="E267" t="str">
            <v/>
          </cell>
          <cell r="F267">
            <v>-38.386123836543568</v>
          </cell>
          <cell r="G267">
            <v>10</v>
          </cell>
          <cell r="H267" t="str">
            <v/>
          </cell>
          <cell r="I267" t="str">
            <v/>
          </cell>
          <cell r="J267">
            <v>128.91440250628864</v>
          </cell>
          <cell r="K267">
            <v>4</v>
          </cell>
          <cell r="L267" t="str">
            <v/>
          </cell>
          <cell r="M267" t="str">
            <v/>
          </cell>
          <cell r="N267">
            <v>688.40597026786395</v>
          </cell>
          <cell r="O267">
            <v>5</v>
          </cell>
          <cell r="P267" t="str">
            <v/>
          </cell>
          <cell r="Q267" t="str">
            <v/>
          </cell>
          <cell r="R267">
            <v>19.472161880525643</v>
          </cell>
          <cell r="S267">
            <v>7</v>
          </cell>
          <cell r="T267" t="str">
            <v/>
          </cell>
          <cell r="U267" t="str">
            <v/>
          </cell>
          <cell r="V267">
            <v>136.32535663320678</v>
          </cell>
          <cell r="W267">
            <v>5</v>
          </cell>
          <cell r="X267" t="str">
            <v/>
          </cell>
          <cell r="Y267" t="str">
            <v/>
          </cell>
          <cell r="Z267">
            <v>-22.166672225605701</v>
          </cell>
          <cell r="AA267">
            <v>5</v>
          </cell>
          <cell r="AB267" t="str">
            <v/>
          </cell>
          <cell r="AC267" t="str">
            <v/>
          </cell>
          <cell r="AD267">
            <v>290.05980057692426</v>
          </cell>
          <cell r="AE267">
            <v>5</v>
          </cell>
          <cell r="AF267" t="str">
            <v/>
          </cell>
          <cell r="AG267" t="str">
            <v/>
          </cell>
          <cell r="AH267">
            <v>0.96691907512601971</v>
          </cell>
          <cell r="AI267">
            <v>6</v>
          </cell>
          <cell r="AJ267" t="str">
            <v/>
          </cell>
          <cell r="AK267" t="str">
            <v/>
          </cell>
          <cell r="AL267">
            <v>58.147271390867751</v>
          </cell>
          <cell r="AM267">
            <v>5</v>
          </cell>
          <cell r="AN267" t="str">
            <v/>
          </cell>
          <cell r="AO267" t="str">
            <v/>
          </cell>
          <cell r="AP267">
            <v>25.536428793320319</v>
          </cell>
        </row>
        <row r="268">
          <cell r="B268" t="str">
            <v>1.2037</v>
          </cell>
          <cell r="C268">
            <v>8</v>
          </cell>
          <cell r="D268" t="str">
            <v/>
          </cell>
          <cell r="E268" t="str">
            <v/>
          </cell>
          <cell r="F268">
            <v>-38.267552937884055</v>
          </cell>
          <cell r="G268">
            <v>10</v>
          </cell>
          <cell r="H268" t="str">
            <v/>
          </cell>
          <cell r="I268" t="str">
            <v/>
          </cell>
          <cell r="J268">
            <v>129.16309925713591</v>
          </cell>
          <cell r="K268">
            <v>4</v>
          </cell>
          <cell r="L268" t="str">
            <v/>
          </cell>
          <cell r="M268" t="str">
            <v/>
          </cell>
          <cell r="N268">
            <v>687.82934124473024</v>
          </cell>
          <cell r="O268">
            <v>5</v>
          </cell>
          <cell r="P268" t="str">
            <v/>
          </cell>
          <cell r="Q268" t="str">
            <v/>
          </cell>
          <cell r="R268">
            <v>19.655159693142828</v>
          </cell>
          <cell r="S268">
            <v>7</v>
          </cell>
          <cell r="T268" t="str">
            <v/>
          </cell>
          <cell r="U268" t="str">
            <v/>
          </cell>
          <cell r="V268">
            <v>136.61670805731555</v>
          </cell>
          <cell r="W268">
            <v>5</v>
          </cell>
          <cell r="X268" t="str">
            <v/>
          </cell>
          <cell r="Y268" t="str">
            <v/>
          </cell>
          <cell r="Z268">
            <v>-22.067952371541239</v>
          </cell>
          <cell r="AA268">
            <v>5</v>
          </cell>
          <cell r="AB268" t="str">
            <v/>
          </cell>
          <cell r="AC268" t="str">
            <v/>
          </cell>
          <cell r="AD268">
            <v>290.21649789346787</v>
          </cell>
          <cell r="AE268">
            <v>5</v>
          </cell>
          <cell r="AF268" t="str">
            <v/>
          </cell>
          <cell r="AG268" t="str">
            <v/>
          </cell>
          <cell r="AH268">
            <v>1.1062663069003582</v>
          </cell>
          <cell r="AI268">
            <v>6</v>
          </cell>
          <cell r="AJ268" t="str">
            <v/>
          </cell>
          <cell r="AK268" t="str">
            <v/>
          </cell>
          <cell r="AL268">
            <v>58.31212540100821</v>
          </cell>
          <cell r="AM268">
            <v>5</v>
          </cell>
          <cell r="AN268" t="str">
            <v/>
          </cell>
          <cell r="AO268" t="str">
            <v/>
          </cell>
          <cell r="AP268">
            <v>25.751011258765878</v>
          </cell>
        </row>
        <row r="269">
          <cell r="B269" t="str">
            <v>2.2037</v>
          </cell>
          <cell r="C269">
            <v>8</v>
          </cell>
          <cell r="D269" t="str">
            <v/>
          </cell>
          <cell r="E269" t="str">
            <v/>
          </cell>
          <cell r="F269">
            <v>-38.148982039224542</v>
          </cell>
          <cell r="G269">
            <v>10</v>
          </cell>
          <cell r="H269" t="str">
            <v/>
          </cell>
          <cell r="I269" t="str">
            <v/>
          </cell>
          <cell r="J269">
            <v>129.41179600798318</v>
          </cell>
          <cell r="K269">
            <v>4</v>
          </cell>
          <cell r="L269" t="str">
            <v/>
          </cell>
          <cell r="M269" t="str">
            <v/>
          </cell>
          <cell r="N269">
            <v>687.25271222159654</v>
          </cell>
          <cell r="O269">
            <v>5</v>
          </cell>
          <cell r="P269" t="str">
            <v/>
          </cell>
          <cell r="Q269" t="str">
            <v/>
          </cell>
          <cell r="R269">
            <v>19.838157505760012</v>
          </cell>
          <cell r="S269">
            <v>7</v>
          </cell>
          <cell r="T269" t="str">
            <v/>
          </cell>
          <cell r="U269" t="str">
            <v/>
          </cell>
          <cell r="V269">
            <v>136.90805948142432</v>
          </cell>
          <cell r="W269">
            <v>5</v>
          </cell>
          <cell r="X269" t="str">
            <v/>
          </cell>
          <cell r="Y269" t="str">
            <v/>
          </cell>
          <cell r="Z269">
            <v>-21.969232517476776</v>
          </cell>
          <cell r="AA269">
            <v>5</v>
          </cell>
          <cell r="AB269" t="str">
            <v/>
          </cell>
          <cell r="AC269" t="str">
            <v/>
          </cell>
          <cell r="AD269">
            <v>290.37319521001149</v>
          </cell>
          <cell r="AE269">
            <v>5</v>
          </cell>
          <cell r="AF269" t="str">
            <v/>
          </cell>
          <cell r="AG269" t="str">
            <v/>
          </cell>
          <cell r="AH269">
            <v>1.2456135386746967</v>
          </cell>
          <cell r="AI269">
            <v>6</v>
          </cell>
          <cell r="AJ269" t="str">
            <v/>
          </cell>
          <cell r="AK269" t="str">
            <v/>
          </cell>
          <cell r="AL269">
            <v>58.476979411148669</v>
          </cell>
          <cell r="AM269">
            <v>5</v>
          </cell>
          <cell r="AN269" t="str">
            <v/>
          </cell>
          <cell r="AO269" t="str">
            <v/>
          </cell>
          <cell r="AP269">
            <v>25.965593724211438</v>
          </cell>
        </row>
        <row r="270">
          <cell r="B270" t="str">
            <v>3.2037</v>
          </cell>
          <cell r="C270">
            <v>8</v>
          </cell>
          <cell r="D270" t="str">
            <v/>
          </cell>
          <cell r="E270" t="str">
            <v/>
          </cell>
          <cell r="F270">
            <v>-38.030411140565029</v>
          </cell>
          <cell r="G270">
            <v>10</v>
          </cell>
          <cell r="H270" t="str">
            <v/>
          </cell>
          <cell r="I270" t="str">
            <v/>
          </cell>
          <cell r="J270">
            <v>129.66049275883046</v>
          </cell>
          <cell r="K270">
            <v>4</v>
          </cell>
          <cell r="L270" t="str">
            <v/>
          </cell>
          <cell r="M270" t="str">
            <v/>
          </cell>
          <cell r="N270">
            <v>686.67608319846283</v>
          </cell>
          <cell r="O270">
            <v>5</v>
          </cell>
          <cell r="P270" t="str">
            <v/>
          </cell>
          <cell r="Q270" t="str">
            <v/>
          </cell>
          <cell r="R270">
            <v>20.021155318377197</v>
          </cell>
          <cell r="S270">
            <v>7</v>
          </cell>
          <cell r="T270" t="str">
            <v/>
          </cell>
          <cell r="U270" t="str">
            <v/>
          </cell>
          <cell r="V270">
            <v>137.19941090553309</v>
          </cell>
          <cell r="W270">
            <v>5</v>
          </cell>
          <cell r="X270" t="str">
            <v/>
          </cell>
          <cell r="Y270" t="str">
            <v/>
          </cell>
          <cell r="Z270">
            <v>-21.870512663412313</v>
          </cell>
          <cell r="AA270">
            <v>5</v>
          </cell>
          <cell r="AB270" t="str">
            <v/>
          </cell>
          <cell r="AC270" t="str">
            <v/>
          </cell>
          <cell r="AD270">
            <v>290.5298925265551</v>
          </cell>
          <cell r="AE270">
            <v>5</v>
          </cell>
          <cell r="AF270" t="str">
            <v/>
          </cell>
          <cell r="AG270" t="str">
            <v/>
          </cell>
          <cell r="AH270">
            <v>1.3849607704490352</v>
          </cell>
          <cell r="AI270">
            <v>6</v>
          </cell>
          <cell r="AJ270" t="str">
            <v/>
          </cell>
          <cell r="AK270" t="str">
            <v/>
          </cell>
          <cell r="AL270">
            <v>58.641833421289128</v>
          </cell>
          <cell r="AM270">
            <v>5</v>
          </cell>
          <cell r="AN270" t="str">
            <v/>
          </cell>
          <cell r="AO270" t="str">
            <v/>
          </cell>
          <cell r="AP270">
            <v>26.180176189656997</v>
          </cell>
        </row>
        <row r="271">
          <cell r="B271" t="str">
            <v>4.2037</v>
          </cell>
          <cell r="C271">
            <v>8</v>
          </cell>
          <cell r="D271" t="str">
            <v/>
          </cell>
          <cell r="E271" t="str">
            <v/>
          </cell>
          <cell r="F271">
            <v>-37.911840241905516</v>
          </cell>
          <cell r="G271">
            <v>10</v>
          </cell>
          <cell r="H271" t="str">
            <v/>
          </cell>
          <cell r="I271" t="str">
            <v/>
          </cell>
          <cell r="J271">
            <v>129.90918950967773</v>
          </cell>
          <cell r="K271">
            <v>4</v>
          </cell>
          <cell r="L271" t="str">
            <v/>
          </cell>
          <cell r="M271" t="str">
            <v/>
          </cell>
          <cell r="N271">
            <v>686.09945417532913</v>
          </cell>
          <cell r="O271">
            <v>5</v>
          </cell>
          <cell r="P271" t="str">
            <v/>
          </cell>
          <cell r="Q271" t="str">
            <v/>
          </cell>
          <cell r="R271">
            <v>20.204153130994381</v>
          </cell>
          <cell r="S271">
            <v>7</v>
          </cell>
          <cell r="T271" t="str">
            <v/>
          </cell>
          <cell r="U271" t="str">
            <v/>
          </cell>
          <cell r="V271">
            <v>137.49076232964185</v>
          </cell>
          <cell r="W271">
            <v>5</v>
          </cell>
          <cell r="X271" t="str">
            <v/>
          </cell>
          <cell r="Y271" t="str">
            <v/>
          </cell>
          <cell r="Z271">
            <v>-21.771792809347851</v>
          </cell>
          <cell r="AA271">
            <v>5</v>
          </cell>
          <cell r="AB271" t="str">
            <v/>
          </cell>
          <cell r="AC271" t="str">
            <v/>
          </cell>
          <cell r="AD271">
            <v>290.68658984309872</v>
          </cell>
          <cell r="AE271">
            <v>5</v>
          </cell>
          <cell r="AF271" t="str">
            <v/>
          </cell>
          <cell r="AG271" t="str">
            <v/>
          </cell>
          <cell r="AH271">
            <v>1.5243080022233737</v>
          </cell>
          <cell r="AI271">
            <v>6</v>
          </cell>
          <cell r="AJ271" t="str">
            <v/>
          </cell>
          <cell r="AK271" t="str">
            <v/>
          </cell>
          <cell r="AL271">
            <v>58.806687431429587</v>
          </cell>
          <cell r="AM271">
            <v>5</v>
          </cell>
          <cell r="AN271" t="str">
            <v/>
          </cell>
          <cell r="AO271" t="str">
            <v/>
          </cell>
          <cell r="AP271">
            <v>26.394758655102557</v>
          </cell>
        </row>
        <row r="272">
          <cell r="B272" t="str">
            <v>5.2037</v>
          </cell>
          <cell r="C272">
            <v>8</v>
          </cell>
          <cell r="D272" t="str">
            <v/>
          </cell>
          <cell r="E272" t="str">
            <v/>
          </cell>
          <cell r="F272">
            <v>-37.793269343246003</v>
          </cell>
          <cell r="G272">
            <v>10</v>
          </cell>
          <cell r="H272" t="str">
            <v/>
          </cell>
          <cell r="I272" t="str">
            <v/>
          </cell>
          <cell r="J272">
            <v>130.157886260525</v>
          </cell>
          <cell r="K272">
            <v>4</v>
          </cell>
          <cell r="L272" t="str">
            <v/>
          </cell>
          <cell r="M272" t="str">
            <v/>
          </cell>
          <cell r="N272">
            <v>685.52282515219542</v>
          </cell>
          <cell r="O272">
            <v>5</v>
          </cell>
          <cell r="P272" t="str">
            <v/>
          </cell>
          <cell r="Q272" t="str">
            <v/>
          </cell>
          <cell r="R272">
            <v>20.387150943611566</v>
          </cell>
          <cell r="S272">
            <v>7</v>
          </cell>
          <cell r="T272" t="str">
            <v/>
          </cell>
          <cell r="U272" t="str">
            <v/>
          </cell>
          <cell r="V272">
            <v>137.78211375375062</v>
          </cell>
          <cell r="W272">
            <v>5</v>
          </cell>
          <cell r="X272" t="str">
            <v/>
          </cell>
          <cell r="Y272" t="str">
            <v/>
          </cell>
          <cell r="Z272">
            <v>-21.673072955283388</v>
          </cell>
          <cell r="AA272">
            <v>5</v>
          </cell>
          <cell r="AB272" t="str">
            <v/>
          </cell>
          <cell r="AC272" t="str">
            <v/>
          </cell>
          <cell r="AD272">
            <v>290.84328715964233</v>
          </cell>
          <cell r="AE272">
            <v>5</v>
          </cell>
          <cell r="AF272" t="str">
            <v/>
          </cell>
          <cell r="AG272" t="str">
            <v/>
          </cell>
          <cell r="AH272">
            <v>1.6636552339977122</v>
          </cell>
          <cell r="AI272">
            <v>6</v>
          </cell>
          <cell r="AJ272" t="str">
            <v/>
          </cell>
          <cell r="AK272" t="str">
            <v/>
          </cell>
          <cell r="AL272">
            <v>58.971541441570047</v>
          </cell>
          <cell r="AM272">
            <v>5</v>
          </cell>
          <cell r="AN272" t="str">
            <v/>
          </cell>
          <cell r="AO272" t="str">
            <v/>
          </cell>
          <cell r="AP272">
            <v>26.609341120548116</v>
          </cell>
        </row>
        <row r="273">
          <cell r="B273" t="str">
            <v>6.2037</v>
          </cell>
          <cell r="C273">
            <v>8</v>
          </cell>
          <cell r="D273" t="str">
            <v/>
          </cell>
          <cell r="E273" t="str">
            <v/>
          </cell>
          <cell r="F273">
            <v>-37.67469844458649</v>
          </cell>
          <cell r="G273">
            <v>10</v>
          </cell>
          <cell r="H273" t="str">
            <v/>
          </cell>
          <cell r="I273" t="str">
            <v/>
          </cell>
          <cell r="J273">
            <v>130.40658301137228</v>
          </cell>
          <cell r="K273">
            <v>4</v>
          </cell>
          <cell r="L273" t="str">
            <v/>
          </cell>
          <cell r="M273" t="str">
            <v/>
          </cell>
          <cell r="N273">
            <v>684.94619612906172</v>
          </cell>
          <cell r="O273">
            <v>5</v>
          </cell>
          <cell r="P273" t="str">
            <v/>
          </cell>
          <cell r="Q273" t="str">
            <v/>
          </cell>
          <cell r="R273">
            <v>20.57014875622875</v>
          </cell>
          <cell r="S273">
            <v>7</v>
          </cell>
          <cell r="T273" t="str">
            <v/>
          </cell>
          <cell r="U273" t="str">
            <v/>
          </cell>
          <cell r="V273">
            <v>138.07346517785939</v>
          </cell>
          <cell r="W273">
            <v>5</v>
          </cell>
          <cell r="X273" t="str">
            <v/>
          </cell>
          <cell r="Y273" t="str">
            <v/>
          </cell>
          <cell r="Z273">
            <v>-21.574353101218925</v>
          </cell>
          <cell r="AA273">
            <v>5</v>
          </cell>
          <cell r="AB273" t="str">
            <v/>
          </cell>
          <cell r="AC273" t="str">
            <v/>
          </cell>
          <cell r="AD273">
            <v>290.99998447618594</v>
          </cell>
          <cell r="AE273">
            <v>5</v>
          </cell>
          <cell r="AF273" t="str">
            <v/>
          </cell>
          <cell r="AG273" t="str">
            <v/>
          </cell>
          <cell r="AH273">
            <v>1.8030024657720507</v>
          </cell>
          <cell r="AI273">
            <v>6</v>
          </cell>
          <cell r="AJ273" t="str">
            <v/>
          </cell>
          <cell r="AK273" t="str">
            <v/>
          </cell>
          <cell r="AL273">
            <v>59.136395451710506</v>
          </cell>
          <cell r="AM273">
            <v>5</v>
          </cell>
          <cell r="AN273" t="str">
            <v/>
          </cell>
          <cell r="AO273" t="str">
            <v/>
          </cell>
          <cell r="AP273">
            <v>26.823923585993676</v>
          </cell>
        </row>
        <row r="274">
          <cell r="B274" t="str">
            <v>7.2037</v>
          </cell>
          <cell r="C274">
            <v>8</v>
          </cell>
          <cell r="D274" t="str">
            <v/>
          </cell>
          <cell r="E274" t="str">
            <v/>
          </cell>
          <cell r="F274">
            <v>-37.556127545926977</v>
          </cell>
          <cell r="G274">
            <v>10</v>
          </cell>
          <cell r="H274" t="str">
            <v/>
          </cell>
          <cell r="I274" t="str">
            <v/>
          </cell>
          <cell r="J274">
            <v>130.65527976221955</v>
          </cell>
          <cell r="K274">
            <v>4</v>
          </cell>
          <cell r="L274" t="str">
            <v/>
          </cell>
          <cell r="M274" t="str">
            <v/>
          </cell>
          <cell r="N274">
            <v>684.36956710592801</v>
          </cell>
          <cell r="O274">
            <v>5</v>
          </cell>
          <cell r="P274" t="str">
            <v/>
          </cell>
          <cell r="Q274" t="str">
            <v/>
          </cell>
          <cell r="R274">
            <v>20.753146568845935</v>
          </cell>
          <cell r="S274">
            <v>7</v>
          </cell>
          <cell r="T274" t="str">
            <v/>
          </cell>
          <cell r="U274" t="str">
            <v/>
          </cell>
          <cell r="V274">
            <v>138.36481660196816</v>
          </cell>
          <cell r="W274">
            <v>5</v>
          </cell>
          <cell r="X274" t="str">
            <v/>
          </cell>
          <cell r="Y274" t="str">
            <v/>
          </cell>
          <cell r="Z274">
            <v>-21.475633247154462</v>
          </cell>
          <cell r="AA274">
            <v>5</v>
          </cell>
          <cell r="AB274" t="str">
            <v/>
          </cell>
          <cell r="AC274" t="str">
            <v/>
          </cell>
          <cell r="AD274">
            <v>291.15668179272956</v>
          </cell>
          <cell r="AE274">
            <v>5</v>
          </cell>
          <cell r="AF274" t="str">
            <v/>
          </cell>
          <cell r="AG274" t="str">
            <v/>
          </cell>
          <cell r="AH274">
            <v>1.9423496975463892</v>
          </cell>
          <cell r="AI274">
            <v>6</v>
          </cell>
          <cell r="AJ274" t="str">
            <v/>
          </cell>
          <cell r="AK274" t="str">
            <v/>
          </cell>
          <cell r="AL274">
            <v>59.301249461850965</v>
          </cell>
          <cell r="AM274">
            <v>5</v>
          </cell>
          <cell r="AN274" t="str">
            <v/>
          </cell>
          <cell r="AO274" t="str">
            <v/>
          </cell>
          <cell r="AP274">
            <v>27.038506051439235</v>
          </cell>
        </row>
        <row r="275">
          <cell r="B275" t="str">
            <v>8.2037</v>
          </cell>
          <cell r="C275">
            <v>8</v>
          </cell>
          <cell r="D275" t="str">
            <v/>
          </cell>
          <cell r="E275" t="str">
            <v/>
          </cell>
          <cell r="F275">
            <v>-37.437556647267463</v>
          </cell>
          <cell r="G275">
            <v>10</v>
          </cell>
          <cell r="H275" t="str">
            <v/>
          </cell>
          <cell r="I275" t="str">
            <v/>
          </cell>
          <cell r="J275">
            <v>130.90397651306682</v>
          </cell>
          <cell r="K275">
            <v>4</v>
          </cell>
          <cell r="L275" t="str">
            <v/>
          </cell>
          <cell r="M275" t="str">
            <v/>
          </cell>
          <cell r="N275">
            <v>683.79293808279431</v>
          </cell>
          <cell r="O275">
            <v>5</v>
          </cell>
          <cell r="P275" t="str">
            <v/>
          </cell>
          <cell r="Q275" t="str">
            <v/>
          </cell>
          <cell r="R275">
            <v>20.936144381463119</v>
          </cell>
          <cell r="S275">
            <v>7</v>
          </cell>
          <cell r="T275" t="str">
            <v/>
          </cell>
          <cell r="U275" t="str">
            <v/>
          </cell>
          <cell r="V275">
            <v>138.65616802607693</v>
          </cell>
          <cell r="W275">
            <v>5</v>
          </cell>
          <cell r="X275" t="str">
            <v/>
          </cell>
          <cell r="Y275" t="str">
            <v/>
          </cell>
          <cell r="Z275">
            <v>-21.37691339309</v>
          </cell>
          <cell r="AA275">
            <v>5</v>
          </cell>
          <cell r="AB275" t="str">
            <v/>
          </cell>
          <cell r="AC275" t="str">
            <v/>
          </cell>
          <cell r="AD275">
            <v>291.31337910927317</v>
          </cell>
          <cell r="AE275">
            <v>5</v>
          </cell>
          <cell r="AF275" t="str">
            <v/>
          </cell>
          <cell r="AG275" t="str">
            <v/>
          </cell>
          <cell r="AH275">
            <v>2.0816969293207279</v>
          </cell>
          <cell r="AI275">
            <v>6</v>
          </cell>
          <cell r="AJ275" t="str">
            <v/>
          </cell>
          <cell r="AK275" t="str">
            <v/>
          </cell>
          <cell r="AL275">
            <v>59.466103471991424</v>
          </cell>
          <cell r="AM275">
            <v>5</v>
          </cell>
          <cell r="AN275" t="str">
            <v/>
          </cell>
          <cell r="AO275" t="str">
            <v/>
          </cell>
          <cell r="AP275">
            <v>27.253088516884795</v>
          </cell>
        </row>
        <row r="276">
          <cell r="B276" t="str">
            <v>9.2037</v>
          </cell>
          <cell r="C276">
            <v>8</v>
          </cell>
          <cell r="D276" t="str">
            <v/>
          </cell>
          <cell r="E276" t="str">
            <v/>
          </cell>
          <cell r="F276">
            <v>-37.31898574860795</v>
          </cell>
          <cell r="G276">
            <v>10</v>
          </cell>
          <cell r="H276" t="str">
            <v/>
          </cell>
          <cell r="I276" t="str">
            <v/>
          </cell>
          <cell r="J276">
            <v>131.1526732639141</v>
          </cell>
          <cell r="K276">
            <v>4</v>
          </cell>
          <cell r="L276" t="str">
            <v/>
          </cell>
          <cell r="M276" t="str">
            <v/>
          </cell>
          <cell r="N276">
            <v>683.2163090596606</v>
          </cell>
          <cell r="O276">
            <v>5</v>
          </cell>
          <cell r="P276" t="str">
            <v/>
          </cell>
          <cell r="Q276" t="str">
            <v/>
          </cell>
          <cell r="R276">
            <v>21.119142194080304</v>
          </cell>
          <cell r="S276">
            <v>7</v>
          </cell>
          <cell r="T276" t="str">
            <v/>
          </cell>
          <cell r="U276" t="str">
            <v/>
          </cell>
          <cell r="V276">
            <v>138.94751945018569</v>
          </cell>
          <cell r="W276">
            <v>5</v>
          </cell>
          <cell r="X276" t="str">
            <v/>
          </cell>
          <cell r="Y276" t="str">
            <v/>
          </cell>
          <cell r="Z276">
            <v>-21.278193539025537</v>
          </cell>
          <cell r="AA276">
            <v>5</v>
          </cell>
          <cell r="AB276" t="str">
            <v/>
          </cell>
          <cell r="AC276" t="str">
            <v/>
          </cell>
          <cell r="AD276">
            <v>291.47007642581679</v>
          </cell>
          <cell r="AE276">
            <v>5</v>
          </cell>
          <cell r="AF276" t="str">
            <v/>
          </cell>
          <cell r="AG276" t="str">
            <v/>
          </cell>
          <cell r="AH276">
            <v>2.2210441610950666</v>
          </cell>
          <cell r="AI276">
            <v>6</v>
          </cell>
          <cell r="AJ276" t="str">
            <v/>
          </cell>
          <cell r="AK276" t="str">
            <v/>
          </cell>
          <cell r="AL276">
            <v>59.630957482131883</v>
          </cell>
          <cell r="AM276">
            <v>5</v>
          </cell>
          <cell r="AN276" t="str">
            <v/>
          </cell>
          <cell r="AO276" t="str">
            <v/>
          </cell>
          <cell r="AP276">
            <v>27.467670982330354</v>
          </cell>
        </row>
        <row r="277">
          <cell r="B277" t="str">
            <v>10.2037</v>
          </cell>
          <cell r="C277">
            <v>8</v>
          </cell>
          <cell r="D277" t="str">
            <v/>
          </cell>
          <cell r="E277" t="str">
            <v/>
          </cell>
          <cell r="F277">
            <v>-37.200414849948437</v>
          </cell>
          <cell r="G277">
            <v>10</v>
          </cell>
          <cell r="H277" t="str">
            <v/>
          </cell>
          <cell r="I277" t="str">
            <v/>
          </cell>
          <cell r="J277">
            <v>131.40137001476137</v>
          </cell>
          <cell r="K277">
            <v>4</v>
          </cell>
          <cell r="L277" t="str">
            <v/>
          </cell>
          <cell r="M277" t="str">
            <v/>
          </cell>
          <cell r="N277">
            <v>682.6396800365269</v>
          </cell>
          <cell r="O277">
            <v>5</v>
          </cell>
          <cell r="P277" t="str">
            <v/>
          </cell>
          <cell r="Q277" t="str">
            <v/>
          </cell>
          <cell r="R277">
            <v>21.302140006697488</v>
          </cell>
          <cell r="S277">
            <v>7</v>
          </cell>
          <cell r="T277" t="str">
            <v/>
          </cell>
          <cell r="U277" t="str">
            <v/>
          </cell>
          <cell r="V277">
            <v>139.23887087429446</v>
          </cell>
          <cell r="W277">
            <v>5</v>
          </cell>
          <cell r="X277" t="str">
            <v/>
          </cell>
          <cell r="Y277" t="str">
            <v/>
          </cell>
          <cell r="Z277">
            <v>-21.179473684961074</v>
          </cell>
          <cell r="AA277">
            <v>5</v>
          </cell>
          <cell r="AB277" t="str">
            <v/>
          </cell>
          <cell r="AC277" t="str">
            <v/>
          </cell>
          <cell r="AD277">
            <v>291.6267737423604</v>
          </cell>
          <cell r="AE277">
            <v>5</v>
          </cell>
          <cell r="AF277" t="str">
            <v/>
          </cell>
          <cell r="AG277" t="str">
            <v/>
          </cell>
          <cell r="AH277">
            <v>2.3603913928694054</v>
          </cell>
          <cell r="AI277">
            <v>6</v>
          </cell>
          <cell r="AJ277" t="str">
            <v/>
          </cell>
          <cell r="AK277" t="str">
            <v/>
          </cell>
          <cell r="AL277">
            <v>59.795811492272342</v>
          </cell>
          <cell r="AM277">
            <v>5</v>
          </cell>
          <cell r="AN277" t="str">
            <v/>
          </cell>
          <cell r="AO277" t="str">
            <v/>
          </cell>
          <cell r="AP277">
            <v>27.682253447775913</v>
          </cell>
        </row>
        <row r="278">
          <cell r="B278" t="str">
            <v>11.2037</v>
          </cell>
          <cell r="C278">
            <v>8</v>
          </cell>
          <cell r="D278" t="str">
            <v/>
          </cell>
          <cell r="E278" t="str">
            <v/>
          </cell>
          <cell r="F278">
            <v>-37.081843951288924</v>
          </cell>
          <cell r="G278">
            <v>10</v>
          </cell>
          <cell r="H278" t="str">
            <v/>
          </cell>
          <cell r="I278" t="str">
            <v/>
          </cell>
          <cell r="J278">
            <v>131.65006676560864</v>
          </cell>
          <cell r="K278">
            <v>4</v>
          </cell>
          <cell r="L278" t="str">
            <v/>
          </cell>
          <cell r="M278" t="str">
            <v/>
          </cell>
          <cell r="N278">
            <v>682.06305101339319</v>
          </cell>
          <cell r="O278">
            <v>5</v>
          </cell>
          <cell r="P278" t="str">
            <v/>
          </cell>
          <cell r="Q278" t="str">
            <v/>
          </cell>
          <cell r="R278">
            <v>21.485137819314673</v>
          </cell>
          <cell r="S278">
            <v>7</v>
          </cell>
          <cell r="T278" t="str">
            <v/>
          </cell>
          <cell r="U278" t="str">
            <v/>
          </cell>
          <cell r="V278">
            <v>139.53022229840323</v>
          </cell>
          <cell r="W278">
            <v>5</v>
          </cell>
          <cell r="X278" t="str">
            <v/>
          </cell>
          <cell r="Y278" t="str">
            <v/>
          </cell>
          <cell r="Z278">
            <v>-21.080753830896612</v>
          </cell>
          <cell r="AA278">
            <v>5</v>
          </cell>
          <cell r="AB278" t="str">
            <v/>
          </cell>
          <cell r="AC278" t="str">
            <v/>
          </cell>
          <cell r="AD278">
            <v>291.78347105890401</v>
          </cell>
          <cell r="AE278">
            <v>5</v>
          </cell>
          <cell r="AF278" t="str">
            <v/>
          </cell>
          <cell r="AG278" t="str">
            <v/>
          </cell>
          <cell r="AH278">
            <v>2.4997386246437441</v>
          </cell>
          <cell r="AI278">
            <v>6</v>
          </cell>
          <cell r="AJ278" t="str">
            <v/>
          </cell>
          <cell r="AK278" t="str">
            <v/>
          </cell>
          <cell r="AL278">
            <v>59.960665502412802</v>
          </cell>
          <cell r="AM278">
            <v>5</v>
          </cell>
          <cell r="AN278" t="str">
            <v/>
          </cell>
          <cell r="AO278" t="str">
            <v/>
          </cell>
          <cell r="AP278">
            <v>27.896835913221473</v>
          </cell>
        </row>
        <row r="279">
          <cell r="B279" t="str">
            <v>12.2037</v>
          </cell>
          <cell r="C279">
            <v>8</v>
          </cell>
          <cell r="D279" t="str">
            <v/>
          </cell>
          <cell r="E279" t="str">
            <v/>
          </cell>
          <cell r="F279">
            <v>-36.963273052629411</v>
          </cell>
          <cell r="G279">
            <v>10</v>
          </cell>
          <cell r="H279" t="str">
            <v/>
          </cell>
          <cell r="I279" t="str">
            <v/>
          </cell>
          <cell r="J279">
            <v>131.89876351645592</v>
          </cell>
          <cell r="K279">
            <v>4</v>
          </cell>
          <cell r="L279" t="str">
            <v/>
          </cell>
          <cell r="M279" t="str">
            <v/>
          </cell>
          <cell r="N279">
            <v>681.48642199025949</v>
          </cell>
          <cell r="O279">
            <v>5</v>
          </cell>
          <cell r="P279" t="str">
            <v/>
          </cell>
          <cell r="Q279" t="str">
            <v/>
          </cell>
          <cell r="R279">
            <v>21.668135631931857</v>
          </cell>
          <cell r="S279">
            <v>7</v>
          </cell>
          <cell r="T279" t="str">
            <v/>
          </cell>
          <cell r="U279" t="str">
            <v/>
          </cell>
          <cell r="V279">
            <v>139.821573722512</v>
          </cell>
          <cell r="W279">
            <v>5</v>
          </cell>
          <cell r="X279" t="str">
            <v/>
          </cell>
          <cell r="Y279" t="str">
            <v/>
          </cell>
          <cell r="Z279">
            <v>-20.982033976832149</v>
          </cell>
          <cell r="AA279">
            <v>5</v>
          </cell>
          <cell r="AB279" t="str">
            <v/>
          </cell>
          <cell r="AC279" t="str">
            <v/>
          </cell>
          <cell r="AD279">
            <v>291.94016837544763</v>
          </cell>
          <cell r="AE279">
            <v>5</v>
          </cell>
          <cell r="AF279" t="str">
            <v/>
          </cell>
          <cell r="AG279" t="str">
            <v/>
          </cell>
          <cell r="AH279">
            <v>2.6390858564180828</v>
          </cell>
          <cell r="AI279">
            <v>6</v>
          </cell>
          <cell r="AJ279" t="str">
            <v/>
          </cell>
          <cell r="AK279" t="str">
            <v/>
          </cell>
          <cell r="AL279">
            <v>60.125519512553261</v>
          </cell>
          <cell r="AM279">
            <v>5</v>
          </cell>
          <cell r="AN279" t="str">
            <v/>
          </cell>
          <cell r="AO279" t="str">
            <v/>
          </cell>
          <cell r="AP279">
            <v>28.111418378667032</v>
          </cell>
        </row>
        <row r="280">
          <cell r="B280" t="str">
            <v>1.2038</v>
          </cell>
          <cell r="C280">
            <v>8</v>
          </cell>
          <cell r="D280" t="str">
            <v/>
          </cell>
          <cell r="E280" t="str">
            <v/>
          </cell>
          <cell r="F280">
            <v>-36.844702153969898</v>
          </cell>
          <cell r="G280">
            <v>10</v>
          </cell>
          <cell r="H280" t="str">
            <v/>
          </cell>
          <cell r="I280" t="str">
            <v/>
          </cell>
          <cell r="J280">
            <v>132.14746026730319</v>
          </cell>
          <cell r="K280">
            <v>4</v>
          </cell>
          <cell r="L280" t="str">
            <v/>
          </cell>
          <cell r="M280" t="str">
            <v/>
          </cell>
          <cell r="N280">
            <v>680.90979296712578</v>
          </cell>
          <cell r="O280">
            <v>5</v>
          </cell>
          <cell r="P280" t="str">
            <v/>
          </cell>
          <cell r="Q280" t="str">
            <v/>
          </cell>
          <cell r="R280">
            <v>21.851133444549042</v>
          </cell>
          <cell r="S280">
            <v>7</v>
          </cell>
          <cell r="T280" t="str">
            <v/>
          </cell>
          <cell r="U280" t="str">
            <v/>
          </cell>
          <cell r="V280">
            <v>140.11292514662077</v>
          </cell>
          <cell r="W280">
            <v>5</v>
          </cell>
          <cell r="X280" t="str">
            <v/>
          </cell>
          <cell r="Y280" t="str">
            <v/>
          </cell>
          <cell r="Z280">
            <v>-20.883314122767686</v>
          </cell>
          <cell r="AA280">
            <v>5</v>
          </cell>
          <cell r="AB280" t="str">
            <v/>
          </cell>
          <cell r="AC280" t="str">
            <v/>
          </cell>
          <cell r="AD280">
            <v>292.09686569199124</v>
          </cell>
          <cell r="AE280">
            <v>5</v>
          </cell>
          <cell r="AF280" t="str">
            <v/>
          </cell>
          <cell r="AG280" t="str">
            <v/>
          </cell>
          <cell r="AH280">
            <v>2.7784330881924215</v>
          </cell>
          <cell r="AI280">
            <v>6</v>
          </cell>
          <cell r="AJ280" t="str">
            <v/>
          </cell>
          <cell r="AK280" t="str">
            <v/>
          </cell>
          <cell r="AL280">
            <v>60.29037352269372</v>
          </cell>
          <cell r="AM280">
            <v>5</v>
          </cell>
          <cell r="AN280" t="str">
            <v/>
          </cell>
          <cell r="AO280" t="str">
            <v/>
          </cell>
          <cell r="AP280">
            <v>28.326000844112592</v>
          </cell>
        </row>
        <row r="281">
          <cell r="B281" t="str">
            <v>2.2038</v>
          </cell>
          <cell r="C281">
            <v>8</v>
          </cell>
          <cell r="D281" t="str">
            <v/>
          </cell>
          <cell r="E281" t="str">
            <v/>
          </cell>
          <cell r="F281">
            <v>-36.726131255310385</v>
          </cell>
          <cell r="G281">
            <v>10</v>
          </cell>
          <cell r="H281" t="str">
            <v/>
          </cell>
          <cell r="I281" t="str">
            <v/>
          </cell>
          <cell r="J281">
            <v>132.39615701815046</v>
          </cell>
          <cell r="K281">
            <v>4</v>
          </cell>
          <cell r="L281" t="str">
            <v/>
          </cell>
          <cell r="M281" t="str">
            <v/>
          </cell>
          <cell r="N281">
            <v>680.33316394399208</v>
          </cell>
          <cell r="O281">
            <v>5</v>
          </cell>
          <cell r="P281" t="str">
            <v/>
          </cell>
          <cell r="Q281" t="str">
            <v/>
          </cell>
          <cell r="R281">
            <v>22.034131257166226</v>
          </cell>
          <cell r="S281">
            <v>7</v>
          </cell>
          <cell r="T281" t="str">
            <v/>
          </cell>
          <cell r="U281" t="str">
            <v/>
          </cell>
          <cell r="V281">
            <v>140.40427657072954</v>
          </cell>
          <cell r="W281">
            <v>5</v>
          </cell>
          <cell r="X281" t="str">
            <v/>
          </cell>
          <cell r="Y281" t="str">
            <v/>
          </cell>
          <cell r="Z281">
            <v>-20.784594268703223</v>
          </cell>
          <cell r="AA281">
            <v>5</v>
          </cell>
          <cell r="AB281" t="str">
            <v/>
          </cell>
          <cell r="AC281" t="str">
            <v/>
          </cell>
          <cell r="AD281">
            <v>292.25356300853485</v>
          </cell>
          <cell r="AE281">
            <v>5</v>
          </cell>
          <cell r="AF281" t="str">
            <v/>
          </cell>
          <cell r="AG281" t="str">
            <v/>
          </cell>
          <cell r="AH281">
            <v>2.9177803199667602</v>
          </cell>
          <cell r="AI281">
            <v>6</v>
          </cell>
          <cell r="AJ281" t="str">
            <v/>
          </cell>
          <cell r="AK281" t="str">
            <v/>
          </cell>
          <cell r="AL281">
            <v>60.455227532834179</v>
          </cell>
          <cell r="AM281">
            <v>5</v>
          </cell>
          <cell r="AN281" t="str">
            <v/>
          </cell>
          <cell r="AO281" t="str">
            <v/>
          </cell>
          <cell r="AP281">
            <v>28.540583309558151</v>
          </cell>
        </row>
        <row r="282">
          <cell r="B282" t="str">
            <v>3.2038</v>
          </cell>
          <cell r="C282">
            <v>8</v>
          </cell>
          <cell r="D282" t="str">
            <v/>
          </cell>
          <cell r="E282" t="str">
            <v/>
          </cell>
          <cell r="F282">
            <v>-36.607560356650872</v>
          </cell>
          <cell r="G282">
            <v>10</v>
          </cell>
          <cell r="H282" t="str">
            <v/>
          </cell>
          <cell r="I282" t="str">
            <v/>
          </cell>
          <cell r="J282">
            <v>132.64485376899773</v>
          </cell>
          <cell r="K282">
            <v>4</v>
          </cell>
          <cell r="L282" t="str">
            <v/>
          </cell>
          <cell r="M282" t="str">
            <v/>
          </cell>
          <cell r="N282">
            <v>679.75653492085837</v>
          </cell>
          <cell r="O282">
            <v>5</v>
          </cell>
          <cell r="P282" t="str">
            <v/>
          </cell>
          <cell r="Q282" t="str">
            <v/>
          </cell>
          <cell r="R282">
            <v>22.217129069783411</v>
          </cell>
          <cell r="S282">
            <v>7</v>
          </cell>
          <cell r="T282" t="str">
            <v/>
          </cell>
          <cell r="U282" t="str">
            <v/>
          </cell>
          <cell r="V282">
            <v>140.6956279948383</v>
          </cell>
          <cell r="W282">
            <v>5</v>
          </cell>
          <cell r="X282" t="str">
            <v/>
          </cell>
          <cell r="Y282" t="str">
            <v/>
          </cell>
          <cell r="Z282">
            <v>-20.685874414638761</v>
          </cell>
          <cell r="AA282">
            <v>5</v>
          </cell>
          <cell r="AB282" t="str">
            <v/>
          </cell>
          <cell r="AC282" t="str">
            <v/>
          </cell>
          <cell r="AD282">
            <v>292.41026032507847</v>
          </cell>
          <cell r="AE282">
            <v>5</v>
          </cell>
          <cell r="AF282" t="str">
            <v/>
          </cell>
          <cell r="AG282" t="str">
            <v/>
          </cell>
          <cell r="AH282">
            <v>3.057127551741099</v>
          </cell>
          <cell r="AI282">
            <v>6</v>
          </cell>
          <cell r="AJ282" t="str">
            <v/>
          </cell>
          <cell r="AK282" t="str">
            <v/>
          </cell>
          <cell r="AL282">
            <v>60.620081542974638</v>
          </cell>
          <cell r="AM282">
            <v>5</v>
          </cell>
          <cell r="AN282" t="str">
            <v/>
          </cell>
          <cell r="AO282" t="str">
            <v/>
          </cell>
          <cell r="AP282">
            <v>28.755165775003711</v>
          </cell>
        </row>
        <row r="283">
          <cell r="B283" t="str">
            <v>4.2038</v>
          </cell>
          <cell r="C283">
            <v>8</v>
          </cell>
          <cell r="D283" t="str">
            <v/>
          </cell>
          <cell r="E283" t="str">
            <v/>
          </cell>
          <cell r="F283">
            <v>-36.488989457991359</v>
          </cell>
          <cell r="G283">
            <v>10</v>
          </cell>
          <cell r="H283" t="str">
            <v/>
          </cell>
          <cell r="I283" t="str">
            <v/>
          </cell>
          <cell r="J283">
            <v>132.89355051984501</v>
          </cell>
          <cell r="K283">
            <v>4</v>
          </cell>
          <cell r="L283" t="str">
            <v/>
          </cell>
          <cell r="M283" t="str">
            <v/>
          </cell>
          <cell r="N283">
            <v>679.17990589772467</v>
          </cell>
          <cell r="O283">
            <v>5</v>
          </cell>
          <cell r="P283" t="str">
            <v/>
          </cell>
          <cell r="Q283" t="str">
            <v/>
          </cell>
          <cell r="R283">
            <v>22.400126882400595</v>
          </cell>
          <cell r="S283">
            <v>7</v>
          </cell>
          <cell r="T283" t="str">
            <v/>
          </cell>
          <cell r="U283" t="str">
            <v/>
          </cell>
          <cell r="V283">
            <v>140.98697941894707</v>
          </cell>
          <cell r="W283">
            <v>5</v>
          </cell>
          <cell r="X283" t="str">
            <v/>
          </cell>
          <cell r="Y283" t="str">
            <v/>
          </cell>
          <cell r="Z283">
            <v>-20.587154560574298</v>
          </cell>
          <cell r="AA283">
            <v>5</v>
          </cell>
          <cell r="AB283" t="str">
            <v/>
          </cell>
          <cell r="AC283" t="str">
            <v/>
          </cell>
          <cell r="AD283">
            <v>292.56695764162208</v>
          </cell>
          <cell r="AE283">
            <v>5</v>
          </cell>
          <cell r="AF283" t="str">
            <v/>
          </cell>
          <cell r="AG283" t="str">
            <v/>
          </cell>
          <cell r="AH283">
            <v>3.1964747835154377</v>
          </cell>
          <cell r="AI283">
            <v>6</v>
          </cell>
          <cell r="AJ283" t="str">
            <v/>
          </cell>
          <cell r="AK283" t="str">
            <v/>
          </cell>
          <cell r="AL283">
            <v>60.784935553115098</v>
          </cell>
          <cell r="AM283">
            <v>5</v>
          </cell>
          <cell r="AN283" t="str">
            <v/>
          </cell>
          <cell r="AO283" t="str">
            <v/>
          </cell>
          <cell r="AP283">
            <v>28.96974824044927</v>
          </cell>
        </row>
        <row r="284">
          <cell r="B284" t="str">
            <v>5.2038</v>
          </cell>
          <cell r="C284">
            <v>8</v>
          </cell>
          <cell r="D284" t="str">
            <v/>
          </cell>
          <cell r="E284" t="str">
            <v/>
          </cell>
          <cell r="F284">
            <v>-36.370418559331846</v>
          </cell>
          <cell r="G284">
            <v>10</v>
          </cell>
          <cell r="H284" t="str">
            <v/>
          </cell>
          <cell r="I284" t="str">
            <v/>
          </cell>
          <cell r="J284">
            <v>133.14224727069228</v>
          </cell>
          <cell r="K284">
            <v>4</v>
          </cell>
          <cell r="L284" t="str">
            <v/>
          </cell>
          <cell r="M284" t="str">
            <v/>
          </cell>
          <cell r="N284">
            <v>678.60327687459096</v>
          </cell>
          <cell r="O284">
            <v>5</v>
          </cell>
          <cell r="P284" t="str">
            <v/>
          </cell>
          <cell r="Q284" t="str">
            <v/>
          </cell>
          <cell r="R284">
            <v>22.58312469501778</v>
          </cell>
          <cell r="S284">
            <v>7</v>
          </cell>
          <cell r="T284" t="str">
            <v/>
          </cell>
          <cell r="U284" t="str">
            <v/>
          </cell>
          <cell r="V284">
            <v>141.27833084305584</v>
          </cell>
          <cell r="W284">
            <v>5</v>
          </cell>
          <cell r="X284" t="str">
            <v/>
          </cell>
          <cell r="Y284" t="str">
            <v/>
          </cell>
          <cell r="Z284">
            <v>-20.488434706509835</v>
          </cell>
          <cell r="AA284">
            <v>5</v>
          </cell>
          <cell r="AB284" t="str">
            <v/>
          </cell>
          <cell r="AC284" t="str">
            <v/>
          </cell>
          <cell r="AD284">
            <v>292.7236549581657</v>
          </cell>
          <cell r="AE284">
            <v>5</v>
          </cell>
          <cell r="AF284" t="str">
            <v/>
          </cell>
          <cell r="AG284" t="str">
            <v/>
          </cell>
          <cell r="AH284">
            <v>3.3358220152897764</v>
          </cell>
          <cell r="AI284">
            <v>6</v>
          </cell>
          <cell r="AJ284" t="str">
            <v/>
          </cell>
          <cell r="AK284" t="str">
            <v/>
          </cell>
          <cell r="AL284">
            <v>60.949789563255557</v>
          </cell>
          <cell r="AM284">
            <v>5</v>
          </cell>
          <cell r="AN284" t="str">
            <v/>
          </cell>
          <cell r="AO284" t="str">
            <v/>
          </cell>
          <cell r="AP284">
            <v>29.18433070589483</v>
          </cell>
        </row>
        <row r="285">
          <cell r="B285" t="str">
            <v>6.2038</v>
          </cell>
          <cell r="C285">
            <v>8</v>
          </cell>
          <cell r="D285" t="str">
            <v/>
          </cell>
          <cell r="E285" t="str">
            <v/>
          </cell>
          <cell r="F285">
            <v>-36.251847660672333</v>
          </cell>
          <cell r="G285">
            <v>10</v>
          </cell>
          <cell r="H285" t="str">
            <v/>
          </cell>
          <cell r="I285" t="str">
            <v/>
          </cell>
          <cell r="J285">
            <v>133.39094402153955</v>
          </cell>
          <cell r="K285">
            <v>4</v>
          </cell>
          <cell r="L285" t="str">
            <v/>
          </cell>
          <cell r="M285" t="str">
            <v/>
          </cell>
          <cell r="N285">
            <v>678.02664785145726</v>
          </cell>
          <cell r="O285">
            <v>5</v>
          </cell>
          <cell r="P285" t="str">
            <v/>
          </cell>
          <cell r="Q285" t="str">
            <v/>
          </cell>
          <cell r="R285">
            <v>22.766122507634964</v>
          </cell>
          <cell r="S285">
            <v>7</v>
          </cell>
          <cell r="T285" t="str">
            <v/>
          </cell>
          <cell r="U285" t="str">
            <v/>
          </cell>
          <cell r="V285">
            <v>141.56968226716461</v>
          </cell>
          <cell r="W285">
            <v>5</v>
          </cell>
          <cell r="X285" t="str">
            <v/>
          </cell>
          <cell r="Y285" t="str">
            <v/>
          </cell>
          <cell r="Z285">
            <v>-20.389714852445373</v>
          </cell>
          <cell r="AA285">
            <v>5</v>
          </cell>
          <cell r="AB285" t="str">
            <v/>
          </cell>
          <cell r="AC285" t="str">
            <v/>
          </cell>
          <cell r="AD285">
            <v>292.88035227470931</v>
          </cell>
          <cell r="AE285">
            <v>5</v>
          </cell>
          <cell r="AF285" t="str">
            <v/>
          </cell>
          <cell r="AG285" t="str">
            <v/>
          </cell>
          <cell r="AH285">
            <v>3.4751692470641151</v>
          </cell>
          <cell r="AI285">
            <v>6</v>
          </cell>
          <cell r="AJ285" t="str">
            <v/>
          </cell>
          <cell r="AK285" t="str">
            <v/>
          </cell>
          <cell r="AL285">
            <v>61.114643573396016</v>
          </cell>
          <cell r="AM285">
            <v>5</v>
          </cell>
          <cell r="AN285" t="str">
            <v/>
          </cell>
          <cell r="AO285" t="str">
            <v/>
          </cell>
          <cell r="AP285">
            <v>29.398913171340389</v>
          </cell>
        </row>
        <row r="286">
          <cell r="B286" t="str">
            <v>7.2038</v>
          </cell>
          <cell r="C286">
            <v>8</v>
          </cell>
          <cell r="D286" t="str">
            <v/>
          </cell>
          <cell r="E286" t="str">
            <v/>
          </cell>
          <cell r="F286">
            <v>-36.133276762012819</v>
          </cell>
          <cell r="G286">
            <v>10</v>
          </cell>
          <cell r="H286" t="str">
            <v/>
          </cell>
          <cell r="I286" t="str">
            <v/>
          </cell>
          <cell r="J286">
            <v>133.63964077238683</v>
          </cell>
          <cell r="K286">
            <v>4</v>
          </cell>
          <cell r="L286" t="str">
            <v/>
          </cell>
          <cell r="M286" t="str">
            <v/>
          </cell>
          <cell r="N286">
            <v>677.45001882832355</v>
          </cell>
          <cell r="O286">
            <v>5</v>
          </cell>
          <cell r="P286" t="str">
            <v/>
          </cell>
          <cell r="Q286" t="str">
            <v/>
          </cell>
          <cell r="R286">
            <v>22.949120320252149</v>
          </cell>
          <cell r="S286">
            <v>7</v>
          </cell>
          <cell r="T286" t="str">
            <v/>
          </cell>
          <cell r="U286" t="str">
            <v/>
          </cell>
          <cell r="V286">
            <v>141.86103369127338</v>
          </cell>
          <cell r="W286">
            <v>5</v>
          </cell>
          <cell r="X286" t="str">
            <v/>
          </cell>
          <cell r="Y286" t="str">
            <v/>
          </cell>
          <cell r="Z286">
            <v>-20.29099499838091</v>
          </cell>
          <cell r="AA286">
            <v>5</v>
          </cell>
          <cell r="AB286" t="str">
            <v/>
          </cell>
          <cell r="AC286" t="str">
            <v/>
          </cell>
          <cell r="AD286">
            <v>293.03704959125292</v>
          </cell>
          <cell r="AE286">
            <v>5</v>
          </cell>
          <cell r="AF286" t="str">
            <v/>
          </cell>
          <cell r="AG286" t="str">
            <v/>
          </cell>
          <cell r="AH286">
            <v>3.6145164788384538</v>
          </cell>
          <cell r="AI286">
            <v>6</v>
          </cell>
          <cell r="AJ286" t="str">
            <v/>
          </cell>
          <cell r="AK286" t="str">
            <v/>
          </cell>
          <cell r="AL286">
            <v>61.279497583536475</v>
          </cell>
          <cell r="AM286">
            <v>5</v>
          </cell>
          <cell r="AN286" t="str">
            <v/>
          </cell>
          <cell r="AO286" t="str">
            <v/>
          </cell>
          <cell r="AP286">
            <v>29.613495636785949</v>
          </cell>
        </row>
        <row r="287">
          <cell r="B287" t="str">
            <v>8.2038</v>
          </cell>
          <cell r="C287">
            <v>8</v>
          </cell>
          <cell r="D287" t="str">
            <v/>
          </cell>
          <cell r="E287" t="str">
            <v/>
          </cell>
          <cell r="F287">
            <v>-36.014705863353306</v>
          </cell>
          <cell r="G287">
            <v>10</v>
          </cell>
          <cell r="H287" t="str">
            <v/>
          </cell>
          <cell r="I287" t="str">
            <v/>
          </cell>
          <cell r="J287">
            <v>133.8883375232341</v>
          </cell>
          <cell r="K287">
            <v>4</v>
          </cell>
          <cell r="L287" t="str">
            <v/>
          </cell>
          <cell r="M287" t="str">
            <v/>
          </cell>
          <cell r="N287">
            <v>676.87338980518984</v>
          </cell>
          <cell r="O287">
            <v>5</v>
          </cell>
          <cell r="P287" t="str">
            <v/>
          </cell>
          <cell r="Q287" t="str">
            <v/>
          </cell>
          <cell r="R287">
            <v>23.132118132869333</v>
          </cell>
          <cell r="S287">
            <v>7</v>
          </cell>
          <cell r="T287" t="str">
            <v/>
          </cell>
          <cell r="U287" t="str">
            <v/>
          </cell>
          <cell r="V287">
            <v>142.15238511538215</v>
          </cell>
          <cell r="W287">
            <v>5</v>
          </cell>
          <cell r="X287" t="str">
            <v/>
          </cell>
          <cell r="Y287" t="str">
            <v/>
          </cell>
          <cell r="Z287">
            <v>-20.192275144316447</v>
          </cell>
          <cell r="AA287">
            <v>5</v>
          </cell>
          <cell r="AB287" t="str">
            <v/>
          </cell>
          <cell r="AC287" t="str">
            <v/>
          </cell>
          <cell r="AD287">
            <v>293.19374690779654</v>
          </cell>
          <cell r="AE287">
            <v>5</v>
          </cell>
          <cell r="AF287" t="str">
            <v/>
          </cell>
          <cell r="AG287" t="str">
            <v/>
          </cell>
          <cell r="AH287">
            <v>3.7538637106127926</v>
          </cell>
          <cell r="AI287">
            <v>6</v>
          </cell>
          <cell r="AJ287" t="str">
            <v/>
          </cell>
          <cell r="AK287" t="str">
            <v/>
          </cell>
          <cell r="AL287">
            <v>61.444351593676934</v>
          </cell>
          <cell r="AM287">
            <v>5</v>
          </cell>
          <cell r="AN287" t="str">
            <v/>
          </cell>
          <cell r="AO287" t="str">
            <v/>
          </cell>
          <cell r="AP287">
            <v>29.828078102231508</v>
          </cell>
        </row>
        <row r="288">
          <cell r="B288" t="str">
            <v>9.2038</v>
          </cell>
          <cell r="C288">
            <v>8</v>
          </cell>
          <cell r="D288" t="str">
            <v/>
          </cell>
          <cell r="E288" t="str">
            <v/>
          </cell>
          <cell r="F288">
            <v>-35.896134964693793</v>
          </cell>
          <cell r="G288">
            <v>10</v>
          </cell>
          <cell r="H288" t="str">
            <v/>
          </cell>
          <cell r="I288" t="str">
            <v/>
          </cell>
          <cell r="J288">
            <v>134.13703427408137</v>
          </cell>
          <cell r="K288">
            <v>4</v>
          </cell>
          <cell r="L288" t="str">
            <v/>
          </cell>
          <cell r="M288" t="str">
            <v/>
          </cell>
          <cell r="N288">
            <v>676.29676078205614</v>
          </cell>
          <cell r="O288">
            <v>5</v>
          </cell>
          <cell r="P288" t="str">
            <v/>
          </cell>
          <cell r="Q288" t="str">
            <v/>
          </cell>
          <cell r="R288">
            <v>23.315115945486518</v>
          </cell>
          <cell r="S288">
            <v>7</v>
          </cell>
          <cell r="T288" t="str">
            <v/>
          </cell>
          <cell r="U288" t="str">
            <v/>
          </cell>
          <cell r="V288">
            <v>142.44373653949091</v>
          </cell>
          <cell r="W288">
            <v>5</v>
          </cell>
          <cell r="X288" t="str">
            <v/>
          </cell>
          <cell r="Y288" t="str">
            <v/>
          </cell>
          <cell r="Z288">
            <v>-20.093555290251985</v>
          </cell>
          <cell r="AA288">
            <v>5</v>
          </cell>
          <cell r="AB288" t="str">
            <v/>
          </cell>
          <cell r="AC288" t="str">
            <v/>
          </cell>
          <cell r="AD288">
            <v>293.35044422434015</v>
          </cell>
          <cell r="AE288">
            <v>5</v>
          </cell>
          <cell r="AF288" t="str">
            <v/>
          </cell>
          <cell r="AG288" t="str">
            <v/>
          </cell>
          <cell r="AH288">
            <v>3.8932109423871313</v>
          </cell>
          <cell r="AI288">
            <v>6</v>
          </cell>
          <cell r="AJ288" t="str">
            <v/>
          </cell>
          <cell r="AK288" t="str">
            <v/>
          </cell>
          <cell r="AL288">
            <v>61.609205603817394</v>
          </cell>
          <cell r="AM288">
            <v>5</v>
          </cell>
          <cell r="AN288" t="str">
            <v/>
          </cell>
          <cell r="AO288" t="str">
            <v/>
          </cell>
          <cell r="AP288">
            <v>30.042660567677068</v>
          </cell>
        </row>
        <row r="289">
          <cell r="B289" t="str">
            <v>10.2038</v>
          </cell>
          <cell r="C289">
            <v>8</v>
          </cell>
          <cell r="D289" t="str">
            <v/>
          </cell>
          <cell r="E289" t="str">
            <v/>
          </cell>
          <cell r="F289">
            <v>-35.77756406603428</v>
          </cell>
          <cell r="G289">
            <v>10</v>
          </cell>
          <cell r="H289" t="str">
            <v/>
          </cell>
          <cell r="I289" t="str">
            <v/>
          </cell>
          <cell r="J289">
            <v>134.38573102492865</v>
          </cell>
          <cell r="K289">
            <v>4</v>
          </cell>
          <cell r="L289" t="str">
            <v/>
          </cell>
          <cell r="M289" t="str">
            <v/>
          </cell>
          <cell r="N289">
            <v>675.72013175892243</v>
          </cell>
          <cell r="O289">
            <v>5</v>
          </cell>
          <cell r="P289" t="str">
            <v/>
          </cell>
          <cell r="Q289" t="str">
            <v/>
          </cell>
          <cell r="R289">
            <v>23.498113758103703</v>
          </cell>
          <cell r="S289">
            <v>7</v>
          </cell>
          <cell r="T289" t="str">
            <v/>
          </cell>
          <cell r="U289" t="str">
            <v/>
          </cell>
          <cell r="V289">
            <v>142.73508796359968</v>
          </cell>
          <cell r="W289">
            <v>5</v>
          </cell>
          <cell r="X289" t="str">
            <v/>
          </cell>
          <cell r="Y289" t="str">
            <v/>
          </cell>
          <cell r="Z289">
            <v>-19.994835436187522</v>
          </cell>
          <cell r="AA289">
            <v>5</v>
          </cell>
          <cell r="AB289" t="str">
            <v/>
          </cell>
          <cell r="AC289" t="str">
            <v/>
          </cell>
          <cell r="AD289">
            <v>293.50714154088377</v>
          </cell>
          <cell r="AE289">
            <v>5</v>
          </cell>
          <cell r="AF289" t="str">
            <v/>
          </cell>
          <cell r="AG289" t="str">
            <v/>
          </cell>
          <cell r="AH289">
            <v>4.03255817416147</v>
          </cell>
          <cell r="AI289">
            <v>6</v>
          </cell>
          <cell r="AJ289" t="str">
            <v/>
          </cell>
          <cell r="AK289" t="str">
            <v/>
          </cell>
          <cell r="AL289">
            <v>61.774059613957853</v>
          </cell>
          <cell r="AM289">
            <v>5</v>
          </cell>
          <cell r="AN289" t="str">
            <v/>
          </cell>
          <cell r="AO289" t="str">
            <v/>
          </cell>
          <cell r="AP289">
            <v>30.257243033122627</v>
          </cell>
        </row>
        <row r="290">
          <cell r="B290" t="str">
            <v>11.2038</v>
          </cell>
          <cell r="C290">
            <v>8</v>
          </cell>
          <cell r="D290" t="str">
            <v/>
          </cell>
          <cell r="E290" t="str">
            <v/>
          </cell>
          <cell r="F290">
            <v>-35.658993167374767</v>
          </cell>
          <cell r="G290">
            <v>10</v>
          </cell>
          <cell r="H290" t="str">
            <v/>
          </cell>
          <cell r="I290" t="str">
            <v/>
          </cell>
          <cell r="J290">
            <v>134.63442777577592</v>
          </cell>
          <cell r="K290">
            <v>4</v>
          </cell>
          <cell r="L290" t="str">
            <v/>
          </cell>
          <cell r="M290" t="str">
            <v/>
          </cell>
          <cell r="N290">
            <v>675.14350273578873</v>
          </cell>
          <cell r="O290">
            <v>5</v>
          </cell>
          <cell r="P290" t="str">
            <v/>
          </cell>
          <cell r="Q290" t="str">
            <v/>
          </cell>
          <cell r="R290">
            <v>23.681111570720887</v>
          </cell>
          <cell r="S290">
            <v>7</v>
          </cell>
          <cell r="T290" t="str">
            <v/>
          </cell>
          <cell r="U290" t="str">
            <v/>
          </cell>
          <cell r="V290">
            <v>143.02643938770845</v>
          </cell>
          <cell r="W290">
            <v>5</v>
          </cell>
          <cell r="X290" t="str">
            <v/>
          </cell>
          <cell r="Y290" t="str">
            <v/>
          </cell>
          <cell r="Z290">
            <v>-19.896115582123059</v>
          </cell>
          <cell r="AA290">
            <v>5</v>
          </cell>
          <cell r="AB290" t="str">
            <v/>
          </cell>
          <cell r="AC290" t="str">
            <v/>
          </cell>
          <cell r="AD290">
            <v>293.66383885742738</v>
          </cell>
          <cell r="AE290">
            <v>5</v>
          </cell>
          <cell r="AF290" t="str">
            <v/>
          </cell>
          <cell r="AG290" t="str">
            <v/>
          </cell>
          <cell r="AH290">
            <v>4.1719054059358083</v>
          </cell>
          <cell r="AI290">
            <v>6</v>
          </cell>
          <cell r="AJ290" t="str">
            <v/>
          </cell>
          <cell r="AK290" t="str">
            <v/>
          </cell>
          <cell r="AL290">
            <v>61.938913624098312</v>
          </cell>
          <cell r="AM290">
            <v>5</v>
          </cell>
          <cell r="AN290" t="str">
            <v/>
          </cell>
          <cell r="AO290" t="str">
            <v/>
          </cell>
          <cell r="AP290">
            <v>30.471825498568187</v>
          </cell>
        </row>
        <row r="291">
          <cell r="B291" t="str">
            <v>12.2038</v>
          </cell>
          <cell r="C291">
            <v>8</v>
          </cell>
          <cell r="D291" t="str">
            <v/>
          </cell>
          <cell r="E291" t="str">
            <v/>
          </cell>
          <cell r="F291">
            <v>-35.540422268715254</v>
          </cell>
          <cell r="G291">
            <v>10</v>
          </cell>
          <cell r="H291" t="str">
            <v/>
          </cell>
          <cell r="I291" t="str">
            <v/>
          </cell>
          <cell r="J291">
            <v>134.88312452662319</v>
          </cell>
          <cell r="K291">
            <v>4</v>
          </cell>
          <cell r="L291" t="str">
            <v/>
          </cell>
          <cell r="M291" t="str">
            <v/>
          </cell>
          <cell r="N291">
            <v>674.56687371265502</v>
          </cell>
          <cell r="O291">
            <v>5</v>
          </cell>
          <cell r="P291" t="str">
            <v/>
          </cell>
          <cell r="Q291" t="str">
            <v/>
          </cell>
          <cell r="R291">
            <v>23.864109383338072</v>
          </cell>
          <cell r="S291">
            <v>7</v>
          </cell>
          <cell r="T291" t="str">
            <v/>
          </cell>
          <cell r="U291" t="str">
            <v/>
          </cell>
          <cell r="V291">
            <v>143.31779081181722</v>
          </cell>
          <cell r="W291">
            <v>5</v>
          </cell>
          <cell r="X291" t="str">
            <v/>
          </cell>
          <cell r="Y291" t="str">
            <v/>
          </cell>
          <cell r="Z291">
            <v>-19.797395728058596</v>
          </cell>
          <cell r="AA291">
            <v>5</v>
          </cell>
          <cell r="AB291" t="str">
            <v/>
          </cell>
          <cell r="AC291" t="str">
            <v/>
          </cell>
          <cell r="AD291">
            <v>293.82053617397099</v>
          </cell>
          <cell r="AE291">
            <v>5</v>
          </cell>
          <cell r="AF291" t="str">
            <v/>
          </cell>
          <cell r="AG291" t="str">
            <v/>
          </cell>
          <cell r="AH291">
            <v>4.3112526377101466</v>
          </cell>
          <cell r="AI291">
            <v>6</v>
          </cell>
          <cell r="AJ291" t="str">
            <v/>
          </cell>
          <cell r="AK291" t="str">
            <v/>
          </cell>
          <cell r="AL291">
            <v>62.103767634238771</v>
          </cell>
          <cell r="AM291">
            <v>5</v>
          </cell>
          <cell r="AN291" t="str">
            <v/>
          </cell>
          <cell r="AO291" t="str">
            <v/>
          </cell>
          <cell r="AP291">
            <v>30.686407964013746</v>
          </cell>
        </row>
        <row r="292">
          <cell r="B292" t="str">
            <v>1.2039</v>
          </cell>
          <cell r="C292">
            <v>8</v>
          </cell>
          <cell r="D292" t="str">
            <v/>
          </cell>
          <cell r="E292" t="str">
            <v/>
          </cell>
          <cell r="F292">
            <v>-35.421851370055741</v>
          </cell>
          <cell r="G292">
            <v>10</v>
          </cell>
          <cell r="H292" t="str">
            <v/>
          </cell>
          <cell r="I292" t="str">
            <v/>
          </cell>
          <cell r="J292">
            <v>135.13182127747046</v>
          </cell>
          <cell r="K292">
            <v>4</v>
          </cell>
          <cell r="L292" t="str">
            <v/>
          </cell>
          <cell r="M292" t="str">
            <v/>
          </cell>
          <cell r="N292">
            <v>673.99024468952132</v>
          </cell>
          <cell r="O292">
            <v>5</v>
          </cell>
          <cell r="P292" t="str">
            <v/>
          </cell>
          <cell r="Q292" t="str">
            <v/>
          </cell>
          <cell r="R292">
            <v>24.047107195955256</v>
          </cell>
          <cell r="S292">
            <v>7</v>
          </cell>
          <cell r="T292" t="str">
            <v/>
          </cell>
          <cell r="U292" t="str">
            <v/>
          </cell>
          <cell r="V292">
            <v>143.60914223592599</v>
          </cell>
          <cell r="W292">
            <v>5</v>
          </cell>
          <cell r="X292" t="str">
            <v/>
          </cell>
          <cell r="Y292" t="str">
            <v/>
          </cell>
          <cell r="Z292">
            <v>-19.698675873994134</v>
          </cell>
          <cell r="AA292">
            <v>5</v>
          </cell>
          <cell r="AB292" t="str">
            <v/>
          </cell>
          <cell r="AC292" t="str">
            <v/>
          </cell>
          <cell r="AD292">
            <v>293.97723349051461</v>
          </cell>
          <cell r="AE292">
            <v>5</v>
          </cell>
          <cell r="AF292" t="str">
            <v/>
          </cell>
          <cell r="AG292" t="str">
            <v/>
          </cell>
          <cell r="AH292">
            <v>4.4505998694844848</v>
          </cell>
          <cell r="AI292">
            <v>6</v>
          </cell>
          <cell r="AJ292" t="str">
            <v/>
          </cell>
          <cell r="AK292" t="str">
            <v/>
          </cell>
          <cell r="AL292">
            <v>62.26862164437923</v>
          </cell>
          <cell r="AM292">
            <v>5</v>
          </cell>
          <cell r="AN292" t="str">
            <v/>
          </cell>
          <cell r="AO292" t="str">
            <v/>
          </cell>
          <cell r="AP292">
            <v>30.900990429459306</v>
          </cell>
        </row>
        <row r="293">
          <cell r="B293" t="str">
            <v>2.2039</v>
          </cell>
          <cell r="C293">
            <v>8</v>
          </cell>
          <cell r="D293" t="str">
            <v/>
          </cell>
          <cell r="E293" t="str">
            <v/>
          </cell>
          <cell r="F293">
            <v>-35.303280471396228</v>
          </cell>
          <cell r="G293">
            <v>10</v>
          </cell>
          <cell r="H293" t="str">
            <v/>
          </cell>
          <cell r="I293" t="str">
            <v/>
          </cell>
          <cell r="J293">
            <v>135.38051802831774</v>
          </cell>
          <cell r="K293">
            <v>4</v>
          </cell>
          <cell r="L293" t="str">
            <v/>
          </cell>
          <cell r="M293" t="str">
            <v/>
          </cell>
          <cell r="N293">
            <v>673.41361566638761</v>
          </cell>
          <cell r="O293">
            <v>5</v>
          </cell>
          <cell r="P293" t="str">
            <v/>
          </cell>
          <cell r="Q293" t="str">
            <v/>
          </cell>
          <cell r="R293">
            <v>24.230105008572441</v>
          </cell>
          <cell r="S293">
            <v>7</v>
          </cell>
          <cell r="T293" t="str">
            <v/>
          </cell>
          <cell r="U293" t="str">
            <v/>
          </cell>
          <cell r="V293">
            <v>143.90049366003475</v>
          </cell>
          <cell r="W293">
            <v>5</v>
          </cell>
          <cell r="X293" t="str">
            <v/>
          </cell>
          <cell r="Y293" t="str">
            <v/>
          </cell>
          <cell r="Z293">
            <v>-19.599956019929671</v>
          </cell>
          <cell r="AA293">
            <v>5</v>
          </cell>
          <cell r="AB293" t="str">
            <v/>
          </cell>
          <cell r="AC293" t="str">
            <v/>
          </cell>
          <cell r="AD293">
            <v>294.13393080705822</v>
          </cell>
          <cell r="AE293">
            <v>5</v>
          </cell>
          <cell r="AF293" t="str">
            <v/>
          </cell>
          <cell r="AG293" t="str">
            <v/>
          </cell>
          <cell r="AH293">
            <v>4.5899471012588231</v>
          </cell>
          <cell r="AI293">
            <v>6</v>
          </cell>
          <cell r="AJ293" t="str">
            <v/>
          </cell>
          <cell r="AK293" t="str">
            <v/>
          </cell>
          <cell r="AL293">
            <v>62.43347565451969</v>
          </cell>
          <cell r="AM293">
            <v>5</v>
          </cell>
          <cell r="AN293" t="str">
            <v/>
          </cell>
          <cell r="AO293" t="str">
            <v/>
          </cell>
          <cell r="AP293">
            <v>31.115572894904865</v>
          </cell>
        </row>
        <row r="294">
          <cell r="B294" t="str">
            <v>3.2039</v>
          </cell>
          <cell r="C294">
            <v>8</v>
          </cell>
          <cell r="D294" t="str">
            <v/>
          </cell>
          <cell r="E294" t="str">
            <v/>
          </cell>
          <cell r="F294">
            <v>-35.184709572736715</v>
          </cell>
          <cell r="G294">
            <v>10</v>
          </cell>
          <cell r="H294" t="str">
            <v/>
          </cell>
          <cell r="I294" t="str">
            <v/>
          </cell>
          <cell r="J294">
            <v>135.62921477916501</v>
          </cell>
          <cell r="K294">
            <v>4</v>
          </cell>
          <cell r="L294" t="str">
            <v/>
          </cell>
          <cell r="M294" t="str">
            <v/>
          </cell>
          <cell r="N294">
            <v>672.83698664325391</v>
          </cell>
          <cell r="O294">
            <v>5</v>
          </cell>
          <cell r="P294" t="str">
            <v/>
          </cell>
          <cell r="Q294" t="str">
            <v/>
          </cell>
          <cell r="R294">
            <v>24.413102821189625</v>
          </cell>
          <cell r="S294">
            <v>7</v>
          </cell>
          <cell r="T294" t="str">
            <v/>
          </cell>
          <cell r="U294" t="str">
            <v/>
          </cell>
          <cell r="V294">
            <v>144.19184508414352</v>
          </cell>
          <cell r="W294">
            <v>5</v>
          </cell>
          <cell r="X294" t="str">
            <v/>
          </cell>
          <cell r="Y294" t="str">
            <v/>
          </cell>
          <cell r="Z294">
            <v>-19.501236165865208</v>
          </cell>
          <cell r="AA294">
            <v>5</v>
          </cell>
          <cell r="AB294" t="str">
            <v/>
          </cell>
          <cell r="AC294" t="str">
            <v/>
          </cell>
          <cell r="AD294">
            <v>294.29062812360183</v>
          </cell>
          <cell r="AE294">
            <v>5</v>
          </cell>
          <cell r="AF294" t="str">
            <v/>
          </cell>
          <cell r="AG294" t="str">
            <v/>
          </cell>
          <cell r="AH294">
            <v>4.7292943330331614</v>
          </cell>
          <cell r="AI294">
            <v>6</v>
          </cell>
          <cell r="AJ294" t="str">
            <v/>
          </cell>
          <cell r="AK294" t="str">
            <v/>
          </cell>
          <cell r="AL294">
            <v>62.598329664660149</v>
          </cell>
          <cell r="AM294">
            <v>5</v>
          </cell>
          <cell r="AN294" t="str">
            <v/>
          </cell>
          <cell r="AO294" t="str">
            <v/>
          </cell>
          <cell r="AP294">
            <v>31.330155360350425</v>
          </cell>
        </row>
        <row r="295">
          <cell r="B295" t="str">
            <v>4.2039</v>
          </cell>
          <cell r="C295">
            <v>8</v>
          </cell>
          <cell r="D295" t="str">
            <v/>
          </cell>
          <cell r="E295" t="str">
            <v/>
          </cell>
          <cell r="F295">
            <v>-35.066138674077202</v>
          </cell>
          <cell r="G295">
            <v>10</v>
          </cell>
          <cell r="H295" t="str">
            <v/>
          </cell>
          <cell r="I295" t="str">
            <v/>
          </cell>
          <cell r="J295">
            <v>135.87791153001228</v>
          </cell>
          <cell r="K295">
            <v>4</v>
          </cell>
          <cell r="L295" t="str">
            <v/>
          </cell>
          <cell r="M295" t="str">
            <v/>
          </cell>
          <cell r="N295">
            <v>672.2603576201202</v>
          </cell>
          <cell r="O295">
            <v>5</v>
          </cell>
          <cell r="P295" t="str">
            <v/>
          </cell>
          <cell r="Q295" t="str">
            <v/>
          </cell>
          <cell r="R295">
            <v>24.59610063380681</v>
          </cell>
          <cell r="S295">
            <v>7</v>
          </cell>
          <cell r="T295" t="str">
            <v/>
          </cell>
          <cell r="U295" t="str">
            <v/>
          </cell>
          <cell r="V295">
            <v>144.48319650825229</v>
          </cell>
          <cell r="W295">
            <v>5</v>
          </cell>
          <cell r="X295" t="str">
            <v/>
          </cell>
          <cell r="Y295" t="str">
            <v/>
          </cell>
          <cell r="Z295">
            <v>-19.402516311800746</v>
          </cell>
          <cell r="AA295">
            <v>5</v>
          </cell>
          <cell r="AB295" t="str">
            <v/>
          </cell>
          <cell r="AC295" t="str">
            <v/>
          </cell>
          <cell r="AD295">
            <v>294.44732544014545</v>
          </cell>
          <cell r="AE295">
            <v>5</v>
          </cell>
          <cell r="AF295" t="str">
            <v/>
          </cell>
          <cell r="AG295" t="str">
            <v/>
          </cell>
          <cell r="AH295">
            <v>4.8686415648074997</v>
          </cell>
          <cell r="AI295">
            <v>6</v>
          </cell>
          <cell r="AJ295" t="str">
            <v/>
          </cell>
          <cell r="AK295" t="str">
            <v/>
          </cell>
          <cell r="AL295">
            <v>62.763183674800608</v>
          </cell>
          <cell r="AM295">
            <v>5</v>
          </cell>
          <cell r="AN295" t="str">
            <v/>
          </cell>
          <cell r="AO295" t="str">
            <v/>
          </cell>
          <cell r="AP295">
            <v>31.544737825795984</v>
          </cell>
        </row>
        <row r="296">
          <cell r="B296" t="str">
            <v>5.2039</v>
          </cell>
          <cell r="C296">
            <v>8</v>
          </cell>
          <cell r="D296" t="str">
            <v/>
          </cell>
          <cell r="E296" t="str">
            <v/>
          </cell>
          <cell r="F296">
            <v>-34.947567775417689</v>
          </cell>
          <cell r="G296">
            <v>10</v>
          </cell>
          <cell r="H296" t="str">
            <v/>
          </cell>
          <cell r="I296" t="str">
            <v/>
          </cell>
          <cell r="J296">
            <v>136.12660828085956</v>
          </cell>
          <cell r="K296">
            <v>4</v>
          </cell>
          <cell r="L296" t="str">
            <v/>
          </cell>
          <cell r="M296" t="str">
            <v/>
          </cell>
          <cell r="N296">
            <v>671.6837285969865</v>
          </cell>
          <cell r="O296">
            <v>5</v>
          </cell>
          <cell r="P296" t="str">
            <v/>
          </cell>
          <cell r="Q296" t="str">
            <v/>
          </cell>
          <cell r="R296">
            <v>24.779098446423994</v>
          </cell>
          <cell r="S296">
            <v>7</v>
          </cell>
          <cell r="T296" t="str">
            <v/>
          </cell>
          <cell r="U296" t="str">
            <v/>
          </cell>
          <cell r="V296">
            <v>144.77454793236106</v>
          </cell>
          <cell r="W296">
            <v>5</v>
          </cell>
          <cell r="X296" t="str">
            <v/>
          </cell>
          <cell r="Y296" t="str">
            <v/>
          </cell>
          <cell r="Z296">
            <v>-19.303796457736283</v>
          </cell>
          <cell r="AA296">
            <v>5</v>
          </cell>
          <cell r="AB296" t="str">
            <v/>
          </cell>
          <cell r="AC296" t="str">
            <v/>
          </cell>
          <cell r="AD296">
            <v>294.60402275668906</v>
          </cell>
          <cell r="AE296">
            <v>5</v>
          </cell>
          <cell r="AF296" t="str">
            <v/>
          </cell>
          <cell r="AG296" t="str">
            <v/>
          </cell>
          <cell r="AH296">
            <v>5.0079887965818379</v>
          </cell>
          <cell r="AI296">
            <v>6</v>
          </cell>
          <cell r="AJ296" t="str">
            <v/>
          </cell>
          <cell r="AK296" t="str">
            <v/>
          </cell>
          <cell r="AL296">
            <v>62.928037684941067</v>
          </cell>
          <cell r="AM296">
            <v>5</v>
          </cell>
          <cell r="AN296" t="str">
            <v/>
          </cell>
          <cell r="AO296" t="str">
            <v/>
          </cell>
          <cell r="AP296">
            <v>31.759320291241544</v>
          </cell>
        </row>
        <row r="297">
          <cell r="B297" t="str">
            <v>6.2039</v>
          </cell>
          <cell r="C297">
            <v>8</v>
          </cell>
          <cell r="D297" t="str">
            <v/>
          </cell>
          <cell r="E297" t="str">
            <v/>
          </cell>
          <cell r="F297">
            <v>-34.828996876758175</v>
          </cell>
          <cell r="G297">
            <v>10</v>
          </cell>
          <cell r="H297" t="str">
            <v/>
          </cell>
          <cell r="I297" t="str">
            <v/>
          </cell>
          <cell r="J297">
            <v>136.37530503170683</v>
          </cell>
          <cell r="K297">
            <v>4</v>
          </cell>
          <cell r="L297" t="str">
            <v/>
          </cell>
          <cell r="M297" t="str">
            <v/>
          </cell>
          <cell r="N297">
            <v>671.10709957385279</v>
          </cell>
          <cell r="O297">
            <v>5</v>
          </cell>
          <cell r="P297" t="str">
            <v/>
          </cell>
          <cell r="Q297" t="str">
            <v/>
          </cell>
          <cell r="R297">
            <v>24.962096259041179</v>
          </cell>
          <cell r="S297">
            <v>7</v>
          </cell>
          <cell r="T297" t="str">
            <v/>
          </cell>
          <cell r="U297" t="str">
            <v/>
          </cell>
          <cell r="V297">
            <v>145.06589935646983</v>
          </cell>
          <cell r="W297">
            <v>5</v>
          </cell>
          <cell r="X297" t="str">
            <v/>
          </cell>
          <cell r="Y297" t="str">
            <v/>
          </cell>
          <cell r="Z297">
            <v>-19.20507660367182</v>
          </cell>
          <cell r="AA297">
            <v>5</v>
          </cell>
          <cell r="AB297" t="str">
            <v/>
          </cell>
          <cell r="AC297" t="str">
            <v/>
          </cell>
          <cell r="AD297">
            <v>294.76072007323268</v>
          </cell>
          <cell r="AE297">
            <v>5</v>
          </cell>
          <cell r="AF297" t="str">
            <v/>
          </cell>
          <cell r="AG297" t="str">
            <v/>
          </cell>
          <cell r="AH297">
            <v>5.1473360283561762</v>
          </cell>
          <cell r="AI297">
            <v>6</v>
          </cell>
          <cell r="AJ297" t="str">
            <v/>
          </cell>
          <cell r="AK297" t="str">
            <v/>
          </cell>
          <cell r="AL297">
            <v>63.092891695081526</v>
          </cell>
          <cell r="AM297">
            <v>5</v>
          </cell>
          <cell r="AN297" t="str">
            <v/>
          </cell>
          <cell r="AO297" t="str">
            <v/>
          </cell>
          <cell r="AP297">
            <v>31.973902756687103</v>
          </cell>
        </row>
        <row r="298">
          <cell r="B298" t="str">
            <v>7.2039</v>
          </cell>
          <cell r="C298">
            <v>8</v>
          </cell>
          <cell r="D298" t="str">
            <v/>
          </cell>
          <cell r="E298" t="str">
            <v/>
          </cell>
          <cell r="F298">
            <v>-34.710425978098662</v>
          </cell>
          <cell r="G298">
            <v>10</v>
          </cell>
          <cell r="H298" t="str">
            <v/>
          </cell>
          <cell r="I298" t="str">
            <v/>
          </cell>
          <cell r="J298">
            <v>136.6240017825541</v>
          </cell>
          <cell r="K298">
            <v>4</v>
          </cell>
          <cell r="L298" t="str">
            <v/>
          </cell>
          <cell r="M298" t="str">
            <v/>
          </cell>
          <cell r="N298">
            <v>670.53047055071909</v>
          </cell>
          <cell r="O298">
            <v>5</v>
          </cell>
          <cell r="P298" t="str">
            <v/>
          </cell>
          <cell r="Q298" t="str">
            <v/>
          </cell>
          <cell r="R298">
            <v>25.145094071658363</v>
          </cell>
          <cell r="S298">
            <v>7</v>
          </cell>
          <cell r="T298" t="str">
            <v/>
          </cell>
          <cell r="U298" t="str">
            <v/>
          </cell>
          <cell r="V298">
            <v>145.3572507805786</v>
          </cell>
          <cell r="W298">
            <v>5</v>
          </cell>
          <cell r="X298" t="str">
            <v/>
          </cell>
          <cell r="Y298" t="str">
            <v/>
          </cell>
          <cell r="Z298">
            <v>-19.106356749607357</v>
          </cell>
          <cell r="AA298">
            <v>5</v>
          </cell>
          <cell r="AB298" t="str">
            <v/>
          </cell>
          <cell r="AC298" t="str">
            <v/>
          </cell>
          <cell r="AD298">
            <v>294.91741738977629</v>
          </cell>
          <cell r="AE298">
            <v>5</v>
          </cell>
          <cell r="AF298" t="str">
            <v/>
          </cell>
          <cell r="AG298" t="str">
            <v/>
          </cell>
          <cell r="AH298">
            <v>5.2866832601305145</v>
          </cell>
          <cell r="AI298">
            <v>6</v>
          </cell>
          <cell r="AJ298" t="str">
            <v/>
          </cell>
          <cell r="AK298" t="str">
            <v/>
          </cell>
          <cell r="AL298">
            <v>63.257745705221986</v>
          </cell>
          <cell r="AM298">
            <v>5</v>
          </cell>
          <cell r="AN298" t="str">
            <v/>
          </cell>
          <cell r="AO298" t="str">
            <v/>
          </cell>
          <cell r="AP298">
            <v>32.188485222132662</v>
          </cell>
        </row>
        <row r="299">
          <cell r="B299" t="str">
            <v>8.2039</v>
          </cell>
          <cell r="C299">
            <v>8</v>
          </cell>
          <cell r="D299" t="str">
            <v/>
          </cell>
          <cell r="E299" t="str">
            <v/>
          </cell>
          <cell r="F299">
            <v>-34.591855079439149</v>
          </cell>
          <cell r="G299">
            <v>10</v>
          </cell>
          <cell r="H299" t="str">
            <v/>
          </cell>
          <cell r="I299" t="str">
            <v/>
          </cell>
          <cell r="J299">
            <v>136.87269853340138</v>
          </cell>
          <cell r="K299">
            <v>4</v>
          </cell>
          <cell r="L299" t="str">
            <v/>
          </cell>
          <cell r="M299" t="str">
            <v/>
          </cell>
          <cell r="N299">
            <v>669.95384152758538</v>
          </cell>
          <cell r="O299">
            <v>5</v>
          </cell>
          <cell r="P299" t="str">
            <v/>
          </cell>
          <cell r="Q299" t="str">
            <v/>
          </cell>
          <cell r="R299">
            <v>25.328091884275548</v>
          </cell>
          <cell r="S299">
            <v>7</v>
          </cell>
          <cell r="T299" t="str">
            <v/>
          </cell>
          <cell r="U299" t="str">
            <v/>
          </cell>
          <cell r="V299">
            <v>145.64860220468736</v>
          </cell>
          <cell r="W299">
            <v>5</v>
          </cell>
          <cell r="X299" t="str">
            <v/>
          </cell>
          <cell r="Y299" t="str">
            <v/>
          </cell>
          <cell r="Z299">
            <v>-19.007636895542895</v>
          </cell>
          <cell r="AA299">
            <v>5</v>
          </cell>
          <cell r="AB299" t="str">
            <v/>
          </cell>
          <cell r="AC299" t="str">
            <v/>
          </cell>
          <cell r="AD299">
            <v>295.0741147063199</v>
          </cell>
          <cell r="AE299">
            <v>5</v>
          </cell>
          <cell r="AF299" t="str">
            <v/>
          </cell>
          <cell r="AG299" t="str">
            <v/>
          </cell>
          <cell r="AH299">
            <v>5.4260304919048528</v>
          </cell>
          <cell r="AI299">
            <v>6</v>
          </cell>
          <cell r="AJ299" t="str">
            <v/>
          </cell>
          <cell r="AK299" t="str">
            <v/>
          </cell>
          <cell r="AL299">
            <v>63.422599715362445</v>
          </cell>
          <cell r="AM299">
            <v>5</v>
          </cell>
          <cell r="AN299" t="str">
            <v/>
          </cell>
          <cell r="AO299" t="str">
            <v/>
          </cell>
          <cell r="AP299">
            <v>32.403067687578222</v>
          </cell>
        </row>
        <row r="300">
          <cell r="B300" t="str">
            <v>9.2039</v>
          </cell>
          <cell r="C300">
            <v>8</v>
          </cell>
          <cell r="D300" t="str">
            <v/>
          </cell>
          <cell r="E300" t="str">
            <v/>
          </cell>
          <cell r="F300">
            <v>-34.473284180779636</v>
          </cell>
          <cell r="G300">
            <v>10</v>
          </cell>
          <cell r="H300" t="str">
            <v/>
          </cell>
          <cell r="I300" t="str">
            <v/>
          </cell>
          <cell r="J300">
            <v>137.12139528424865</v>
          </cell>
          <cell r="K300">
            <v>4</v>
          </cell>
          <cell r="L300" t="str">
            <v/>
          </cell>
          <cell r="M300" t="str">
            <v/>
          </cell>
          <cell r="N300">
            <v>669.37721250445168</v>
          </cell>
          <cell r="O300">
            <v>5</v>
          </cell>
          <cell r="P300" t="str">
            <v/>
          </cell>
          <cell r="Q300" t="str">
            <v/>
          </cell>
          <cell r="R300">
            <v>25.511089696892732</v>
          </cell>
          <cell r="S300">
            <v>7</v>
          </cell>
          <cell r="T300" t="str">
            <v/>
          </cell>
          <cell r="U300" t="str">
            <v/>
          </cell>
          <cell r="V300">
            <v>145.93995362879613</v>
          </cell>
          <cell r="W300">
            <v>5</v>
          </cell>
          <cell r="X300" t="str">
            <v/>
          </cell>
          <cell r="Y300" t="str">
            <v/>
          </cell>
          <cell r="Z300">
            <v>-18.908917041478432</v>
          </cell>
          <cell r="AA300">
            <v>5</v>
          </cell>
          <cell r="AB300" t="str">
            <v/>
          </cell>
          <cell r="AC300" t="str">
            <v/>
          </cell>
          <cell r="AD300">
            <v>295.23081202286352</v>
          </cell>
          <cell r="AE300">
            <v>5</v>
          </cell>
          <cell r="AF300" t="str">
            <v/>
          </cell>
          <cell r="AG300" t="str">
            <v/>
          </cell>
          <cell r="AH300">
            <v>5.565377723679191</v>
          </cell>
          <cell r="AI300">
            <v>6</v>
          </cell>
          <cell r="AJ300" t="str">
            <v/>
          </cell>
          <cell r="AK300" t="str">
            <v/>
          </cell>
          <cell r="AL300">
            <v>63.587453725502904</v>
          </cell>
          <cell r="AM300">
            <v>5</v>
          </cell>
          <cell r="AN300" t="str">
            <v/>
          </cell>
          <cell r="AO300" t="str">
            <v/>
          </cell>
          <cell r="AP300">
            <v>32.617650153023781</v>
          </cell>
        </row>
        <row r="301">
          <cell r="B301" t="str">
            <v>10.2039</v>
          </cell>
          <cell r="C301">
            <v>8</v>
          </cell>
          <cell r="D301" t="str">
            <v/>
          </cell>
          <cell r="E301" t="str">
            <v/>
          </cell>
          <cell r="F301">
            <v>-34.354713282120123</v>
          </cell>
          <cell r="G301">
            <v>10</v>
          </cell>
          <cell r="H301" t="str">
            <v/>
          </cell>
          <cell r="I301" t="str">
            <v/>
          </cell>
          <cell r="J301">
            <v>137.37009203509592</v>
          </cell>
          <cell r="K301">
            <v>4</v>
          </cell>
          <cell r="L301" t="str">
            <v/>
          </cell>
          <cell r="M301" t="str">
            <v/>
          </cell>
          <cell r="N301">
            <v>668.80058348131797</v>
          </cell>
          <cell r="O301">
            <v>5</v>
          </cell>
          <cell r="P301" t="str">
            <v/>
          </cell>
          <cell r="Q301" t="str">
            <v/>
          </cell>
          <cell r="R301">
            <v>25.694087509509917</v>
          </cell>
          <cell r="S301">
            <v>7</v>
          </cell>
          <cell r="T301" t="str">
            <v/>
          </cell>
          <cell r="U301" t="str">
            <v/>
          </cell>
          <cell r="V301">
            <v>146.2313050529049</v>
          </cell>
          <cell r="W301">
            <v>5</v>
          </cell>
          <cell r="X301" t="str">
            <v/>
          </cell>
          <cell r="Y301" t="str">
            <v/>
          </cell>
          <cell r="Z301">
            <v>-18.810197187413969</v>
          </cell>
          <cell r="AA301">
            <v>5</v>
          </cell>
          <cell r="AB301" t="str">
            <v/>
          </cell>
          <cell r="AC301" t="str">
            <v/>
          </cell>
          <cell r="AD301">
            <v>295.38750933940713</v>
          </cell>
          <cell r="AE301">
            <v>5</v>
          </cell>
          <cell r="AF301" t="str">
            <v/>
          </cell>
          <cell r="AG301" t="str">
            <v/>
          </cell>
          <cell r="AH301">
            <v>5.7047249554535293</v>
          </cell>
          <cell r="AI301">
            <v>6</v>
          </cell>
          <cell r="AJ301" t="str">
            <v/>
          </cell>
          <cell r="AK301" t="str">
            <v/>
          </cell>
          <cell r="AL301">
            <v>63.752307735643363</v>
          </cell>
          <cell r="AM301">
            <v>5</v>
          </cell>
          <cell r="AN301" t="str">
            <v/>
          </cell>
          <cell r="AO301" t="str">
            <v/>
          </cell>
          <cell r="AP301">
            <v>32.832232618469341</v>
          </cell>
        </row>
        <row r="302">
          <cell r="B302" t="str">
            <v>11.2039</v>
          </cell>
          <cell r="C302">
            <v>8</v>
          </cell>
          <cell r="D302" t="str">
            <v/>
          </cell>
          <cell r="E302" t="str">
            <v/>
          </cell>
          <cell r="F302">
            <v>-34.23614238346061</v>
          </cell>
          <cell r="G302">
            <v>10</v>
          </cell>
          <cell r="H302" t="str">
            <v/>
          </cell>
          <cell r="I302" t="str">
            <v/>
          </cell>
          <cell r="J302">
            <v>137.6187887859432</v>
          </cell>
          <cell r="K302">
            <v>4</v>
          </cell>
          <cell r="L302" t="str">
            <v/>
          </cell>
          <cell r="M302" t="str">
            <v/>
          </cell>
          <cell r="N302">
            <v>668.22395445818427</v>
          </cell>
          <cell r="O302">
            <v>5</v>
          </cell>
          <cell r="P302" t="str">
            <v/>
          </cell>
          <cell r="Q302" t="str">
            <v/>
          </cell>
          <cell r="R302">
            <v>25.877085322127101</v>
          </cell>
          <cell r="S302">
            <v>7</v>
          </cell>
          <cell r="T302" t="str">
            <v/>
          </cell>
          <cell r="U302" t="str">
            <v/>
          </cell>
          <cell r="V302">
            <v>146.52265647701367</v>
          </cell>
          <cell r="W302">
            <v>5</v>
          </cell>
          <cell r="X302" t="str">
            <v/>
          </cell>
          <cell r="Y302" t="str">
            <v/>
          </cell>
          <cell r="Z302">
            <v>-18.711477333349507</v>
          </cell>
          <cell r="AA302">
            <v>5</v>
          </cell>
          <cell r="AB302" t="str">
            <v/>
          </cell>
          <cell r="AC302" t="str">
            <v/>
          </cell>
          <cell r="AD302">
            <v>295.54420665595075</v>
          </cell>
          <cell r="AE302">
            <v>5</v>
          </cell>
          <cell r="AF302" t="str">
            <v/>
          </cell>
          <cell r="AG302" t="str">
            <v/>
          </cell>
          <cell r="AH302">
            <v>5.8440721872278676</v>
          </cell>
          <cell r="AI302">
            <v>6</v>
          </cell>
          <cell r="AJ302" t="str">
            <v/>
          </cell>
          <cell r="AK302" t="str">
            <v/>
          </cell>
          <cell r="AL302">
            <v>63.917161745783822</v>
          </cell>
          <cell r="AM302">
            <v>5</v>
          </cell>
          <cell r="AN302" t="str">
            <v/>
          </cell>
          <cell r="AO302" t="str">
            <v/>
          </cell>
          <cell r="AP302">
            <v>33.0468150839149</v>
          </cell>
        </row>
        <row r="303">
          <cell r="B303" t="str">
            <v>12.2039</v>
          </cell>
          <cell r="C303">
            <v>8</v>
          </cell>
          <cell r="D303" t="str">
            <v/>
          </cell>
          <cell r="E303" t="str">
            <v/>
          </cell>
          <cell r="F303">
            <v>-34.117571484801097</v>
          </cell>
          <cell r="G303">
            <v>10</v>
          </cell>
          <cell r="H303" t="str">
            <v/>
          </cell>
          <cell r="I303" t="str">
            <v/>
          </cell>
          <cell r="J303">
            <v>137.86748553679047</v>
          </cell>
          <cell r="K303">
            <v>4</v>
          </cell>
          <cell r="L303" t="str">
            <v/>
          </cell>
          <cell r="M303" t="str">
            <v/>
          </cell>
          <cell r="N303">
            <v>667.64732543505056</v>
          </cell>
          <cell r="O303">
            <v>5</v>
          </cell>
          <cell r="P303" t="str">
            <v/>
          </cell>
          <cell r="Q303" t="str">
            <v/>
          </cell>
          <cell r="R303">
            <v>26.060083134744286</v>
          </cell>
          <cell r="S303">
            <v>7</v>
          </cell>
          <cell r="T303" t="str">
            <v/>
          </cell>
          <cell r="U303" t="str">
            <v/>
          </cell>
          <cell r="V303">
            <v>146.81400790112244</v>
          </cell>
          <cell r="W303">
            <v>5</v>
          </cell>
          <cell r="X303" t="str">
            <v/>
          </cell>
          <cell r="Y303" t="str">
            <v/>
          </cell>
          <cell r="Z303">
            <v>-18.612757479285044</v>
          </cell>
          <cell r="AA303">
            <v>5</v>
          </cell>
          <cell r="AB303" t="str">
            <v/>
          </cell>
          <cell r="AC303" t="str">
            <v/>
          </cell>
          <cell r="AD303">
            <v>295.70090397249436</v>
          </cell>
          <cell r="AE303">
            <v>5</v>
          </cell>
          <cell r="AF303" t="str">
            <v/>
          </cell>
          <cell r="AG303" t="str">
            <v/>
          </cell>
          <cell r="AH303">
            <v>5.9834194190022059</v>
          </cell>
          <cell r="AI303">
            <v>6</v>
          </cell>
          <cell r="AJ303" t="str">
            <v/>
          </cell>
          <cell r="AK303" t="str">
            <v/>
          </cell>
          <cell r="AL303">
            <v>64.082015755924274</v>
          </cell>
          <cell r="AM303">
            <v>5</v>
          </cell>
          <cell r="AN303" t="str">
            <v/>
          </cell>
          <cell r="AO303" t="str">
            <v/>
          </cell>
          <cell r="AP303">
            <v>33.26139754936046</v>
          </cell>
        </row>
        <row r="304">
          <cell r="B304" t="str">
            <v>1.2040</v>
          </cell>
          <cell r="C304">
            <v>8</v>
          </cell>
          <cell r="D304" t="str">
            <v/>
          </cell>
          <cell r="E304" t="str">
            <v/>
          </cell>
          <cell r="F304">
            <v>-33.999000586141584</v>
          </cell>
          <cell r="G304">
            <v>10</v>
          </cell>
          <cell r="H304" t="str">
            <v/>
          </cell>
          <cell r="I304" t="str">
            <v/>
          </cell>
          <cell r="J304">
            <v>138.11618228763774</v>
          </cell>
          <cell r="K304">
            <v>4</v>
          </cell>
          <cell r="L304" t="str">
            <v/>
          </cell>
          <cell r="M304" t="str">
            <v/>
          </cell>
          <cell r="N304">
            <v>667.07069641191686</v>
          </cell>
          <cell r="O304">
            <v>5</v>
          </cell>
          <cell r="P304" t="str">
            <v/>
          </cell>
          <cell r="Q304" t="str">
            <v/>
          </cell>
          <cell r="R304">
            <v>26.24308094736147</v>
          </cell>
          <cell r="S304">
            <v>7</v>
          </cell>
          <cell r="T304" t="str">
            <v/>
          </cell>
          <cell r="U304" t="str">
            <v/>
          </cell>
          <cell r="V304">
            <v>147.10535932523121</v>
          </cell>
          <cell r="W304">
            <v>5</v>
          </cell>
          <cell r="X304" t="str">
            <v/>
          </cell>
          <cell r="Y304" t="str">
            <v/>
          </cell>
          <cell r="Z304">
            <v>-18.514037625220581</v>
          </cell>
          <cell r="AA304">
            <v>5</v>
          </cell>
          <cell r="AB304" t="str">
            <v/>
          </cell>
          <cell r="AC304" t="str">
            <v/>
          </cell>
          <cell r="AD304">
            <v>295.85760128903797</v>
          </cell>
          <cell r="AE304">
            <v>5</v>
          </cell>
          <cell r="AF304" t="str">
            <v/>
          </cell>
          <cell r="AG304" t="str">
            <v/>
          </cell>
          <cell r="AH304">
            <v>6.1227666507765441</v>
          </cell>
          <cell r="AI304">
            <v>6</v>
          </cell>
          <cell r="AJ304" t="str">
            <v/>
          </cell>
          <cell r="AK304" t="str">
            <v/>
          </cell>
          <cell r="AL304">
            <v>64.246869766064734</v>
          </cell>
          <cell r="AM304">
            <v>5</v>
          </cell>
          <cell r="AN304" t="str">
            <v/>
          </cell>
          <cell r="AO304" t="str">
            <v/>
          </cell>
          <cell r="AP304">
            <v>33.475980014806019</v>
          </cell>
        </row>
        <row r="305">
          <cell r="B305" t="str">
            <v>2.2040</v>
          </cell>
          <cell r="C305">
            <v>8</v>
          </cell>
          <cell r="D305" t="str">
            <v/>
          </cell>
          <cell r="E305" t="str">
            <v/>
          </cell>
          <cell r="F305">
            <v>-33.880429687482071</v>
          </cell>
          <cell r="G305">
            <v>10</v>
          </cell>
          <cell r="H305" t="str">
            <v/>
          </cell>
          <cell r="I305" t="str">
            <v/>
          </cell>
          <cell r="J305">
            <v>138.36487903848501</v>
          </cell>
          <cell r="K305">
            <v>4</v>
          </cell>
          <cell r="L305" t="str">
            <v/>
          </cell>
          <cell r="M305" t="str">
            <v/>
          </cell>
          <cell r="N305">
            <v>666.49406738878315</v>
          </cell>
          <cell r="O305">
            <v>5</v>
          </cell>
          <cell r="P305" t="str">
            <v/>
          </cell>
          <cell r="Q305" t="str">
            <v/>
          </cell>
          <cell r="R305">
            <v>26.426078759978655</v>
          </cell>
          <cell r="S305">
            <v>7</v>
          </cell>
          <cell r="T305" t="str">
            <v/>
          </cell>
          <cell r="U305" t="str">
            <v/>
          </cell>
          <cell r="V305">
            <v>147.39671074933997</v>
          </cell>
          <cell r="W305">
            <v>5</v>
          </cell>
          <cell r="X305" t="str">
            <v/>
          </cell>
          <cell r="Y305" t="str">
            <v/>
          </cell>
          <cell r="Z305">
            <v>-18.415317771156118</v>
          </cell>
          <cell r="AA305">
            <v>5</v>
          </cell>
          <cell r="AB305" t="str">
            <v/>
          </cell>
          <cell r="AC305" t="str">
            <v/>
          </cell>
          <cell r="AD305">
            <v>296.01429860558159</v>
          </cell>
          <cell r="AE305">
            <v>5</v>
          </cell>
          <cell r="AF305" t="str">
            <v/>
          </cell>
          <cell r="AG305" t="str">
            <v/>
          </cell>
          <cell r="AH305">
            <v>6.2621138825508824</v>
          </cell>
          <cell r="AI305">
            <v>6</v>
          </cell>
          <cell r="AJ305" t="str">
            <v/>
          </cell>
          <cell r="AK305" t="str">
            <v/>
          </cell>
          <cell r="AL305">
            <v>64.411723776205193</v>
          </cell>
          <cell r="AM305">
            <v>5</v>
          </cell>
          <cell r="AN305" t="str">
            <v/>
          </cell>
          <cell r="AO305" t="str">
            <v/>
          </cell>
          <cell r="AP305">
            <v>33.690562480251579</v>
          </cell>
        </row>
        <row r="306">
          <cell r="B306" t="str">
            <v>3.2040</v>
          </cell>
          <cell r="C306">
            <v>8</v>
          </cell>
          <cell r="D306" t="str">
            <v/>
          </cell>
          <cell r="E306" t="str">
            <v/>
          </cell>
          <cell r="F306">
            <v>-33.761858788822558</v>
          </cell>
          <cell r="G306">
            <v>10</v>
          </cell>
          <cell r="H306" t="str">
            <v/>
          </cell>
          <cell r="I306" t="str">
            <v/>
          </cell>
          <cell r="J306">
            <v>138.61357578933229</v>
          </cell>
          <cell r="K306">
            <v>4</v>
          </cell>
          <cell r="L306" t="str">
            <v/>
          </cell>
          <cell r="M306" t="str">
            <v/>
          </cell>
          <cell r="N306">
            <v>665.91743836564945</v>
          </cell>
          <cell r="O306">
            <v>5</v>
          </cell>
          <cell r="P306" t="str">
            <v/>
          </cell>
          <cell r="Q306" t="str">
            <v/>
          </cell>
          <cell r="R306">
            <v>26.609076572595839</v>
          </cell>
          <cell r="S306">
            <v>7</v>
          </cell>
          <cell r="T306" t="str">
            <v/>
          </cell>
          <cell r="U306" t="str">
            <v/>
          </cell>
          <cell r="V306">
            <v>147.68806217344874</v>
          </cell>
          <cell r="W306">
            <v>5</v>
          </cell>
          <cell r="X306" t="str">
            <v/>
          </cell>
          <cell r="Y306" t="str">
            <v/>
          </cell>
          <cell r="Z306">
            <v>-18.316597917091656</v>
          </cell>
          <cell r="AA306">
            <v>5</v>
          </cell>
          <cell r="AB306" t="str">
            <v/>
          </cell>
          <cell r="AC306" t="str">
            <v/>
          </cell>
          <cell r="AD306">
            <v>296.1709959221252</v>
          </cell>
          <cell r="AE306">
            <v>5</v>
          </cell>
          <cell r="AF306" t="str">
            <v/>
          </cell>
          <cell r="AG306" t="str">
            <v/>
          </cell>
          <cell r="AH306">
            <v>6.4014611143252207</v>
          </cell>
          <cell r="AI306">
            <v>6</v>
          </cell>
          <cell r="AJ306" t="str">
            <v/>
          </cell>
          <cell r="AK306" t="str">
            <v/>
          </cell>
          <cell r="AL306">
            <v>64.576577786345652</v>
          </cell>
          <cell r="AM306">
            <v>5</v>
          </cell>
          <cell r="AN306" t="str">
            <v/>
          </cell>
          <cell r="AO306" t="str">
            <v/>
          </cell>
          <cell r="AP306">
            <v>33.905144945697138</v>
          </cell>
        </row>
        <row r="307">
          <cell r="B307" t="str">
            <v>4.2040</v>
          </cell>
          <cell r="C307">
            <v>8</v>
          </cell>
          <cell r="D307" t="str">
            <v/>
          </cell>
          <cell r="E307" t="str">
            <v/>
          </cell>
          <cell r="F307">
            <v>-33.643287890163045</v>
          </cell>
          <cell r="G307">
            <v>10</v>
          </cell>
          <cell r="H307" t="str">
            <v/>
          </cell>
          <cell r="I307" t="str">
            <v/>
          </cell>
          <cell r="J307">
            <v>138.86227254017956</v>
          </cell>
          <cell r="K307">
            <v>4</v>
          </cell>
          <cell r="L307" t="str">
            <v/>
          </cell>
          <cell r="M307" t="str">
            <v/>
          </cell>
          <cell r="N307">
            <v>665.34080934251574</v>
          </cell>
          <cell r="O307">
            <v>5</v>
          </cell>
          <cell r="P307" t="str">
            <v/>
          </cell>
          <cell r="Q307" t="str">
            <v/>
          </cell>
          <cell r="R307">
            <v>26.792074385213024</v>
          </cell>
          <cell r="S307">
            <v>7</v>
          </cell>
          <cell r="T307" t="str">
            <v/>
          </cell>
          <cell r="U307" t="str">
            <v/>
          </cell>
          <cell r="V307">
            <v>147.97941359755751</v>
          </cell>
          <cell r="W307">
            <v>5</v>
          </cell>
          <cell r="X307" t="str">
            <v/>
          </cell>
          <cell r="Y307" t="str">
            <v/>
          </cell>
          <cell r="Z307">
            <v>-18.217878063027193</v>
          </cell>
          <cell r="AA307">
            <v>5</v>
          </cell>
          <cell r="AB307" t="str">
            <v/>
          </cell>
          <cell r="AC307" t="str">
            <v/>
          </cell>
          <cell r="AD307">
            <v>296.32769323866881</v>
          </cell>
          <cell r="AE307">
            <v>5</v>
          </cell>
          <cell r="AF307" t="str">
            <v/>
          </cell>
          <cell r="AG307" t="str">
            <v/>
          </cell>
          <cell r="AH307">
            <v>6.540808346099559</v>
          </cell>
          <cell r="AI307">
            <v>6</v>
          </cell>
          <cell r="AJ307" t="str">
            <v/>
          </cell>
          <cell r="AK307" t="str">
            <v/>
          </cell>
          <cell r="AL307">
            <v>64.741431796486111</v>
          </cell>
          <cell r="AM307">
            <v>5</v>
          </cell>
          <cell r="AN307" t="str">
            <v/>
          </cell>
          <cell r="AO307" t="str">
            <v/>
          </cell>
          <cell r="AP307">
            <v>34.119727411142698</v>
          </cell>
        </row>
        <row r="308">
          <cell r="B308" t="str">
            <v>5.2040</v>
          </cell>
          <cell r="C308">
            <v>8</v>
          </cell>
          <cell r="D308" t="str">
            <v/>
          </cell>
          <cell r="E308" t="str">
            <v/>
          </cell>
          <cell r="F308">
            <v>-33.524716991503531</v>
          </cell>
          <cell r="G308">
            <v>10</v>
          </cell>
          <cell r="H308" t="str">
            <v/>
          </cell>
          <cell r="I308" t="str">
            <v/>
          </cell>
          <cell r="J308">
            <v>139.11096929102683</v>
          </cell>
          <cell r="K308">
            <v>4</v>
          </cell>
          <cell r="L308" t="str">
            <v/>
          </cell>
          <cell r="M308" t="str">
            <v/>
          </cell>
          <cell r="N308">
            <v>664.76418031938204</v>
          </cell>
          <cell r="O308">
            <v>5</v>
          </cell>
          <cell r="P308" t="str">
            <v/>
          </cell>
          <cell r="Q308" t="str">
            <v/>
          </cell>
          <cell r="R308">
            <v>26.975072197830208</v>
          </cell>
          <cell r="S308">
            <v>7</v>
          </cell>
          <cell r="T308" t="str">
            <v/>
          </cell>
          <cell r="U308" t="str">
            <v/>
          </cell>
          <cell r="V308">
            <v>148.27076502166628</v>
          </cell>
          <cell r="W308">
            <v>5</v>
          </cell>
          <cell r="X308" t="str">
            <v/>
          </cell>
          <cell r="Y308" t="str">
            <v/>
          </cell>
          <cell r="Z308">
            <v>-18.11915820896273</v>
          </cell>
          <cell r="AA308">
            <v>5</v>
          </cell>
          <cell r="AB308" t="str">
            <v/>
          </cell>
          <cell r="AC308" t="str">
            <v/>
          </cell>
          <cell r="AD308">
            <v>296.48439055521243</v>
          </cell>
          <cell r="AE308">
            <v>5</v>
          </cell>
          <cell r="AF308" t="str">
            <v/>
          </cell>
          <cell r="AG308" t="str">
            <v/>
          </cell>
          <cell r="AH308">
            <v>6.6801555778738972</v>
          </cell>
          <cell r="AI308">
            <v>6</v>
          </cell>
          <cell r="AJ308" t="str">
            <v/>
          </cell>
          <cell r="AK308" t="str">
            <v/>
          </cell>
          <cell r="AL308">
            <v>64.90628580662657</v>
          </cell>
          <cell r="AM308">
            <v>5</v>
          </cell>
          <cell r="AN308" t="str">
            <v/>
          </cell>
          <cell r="AO308" t="str">
            <v/>
          </cell>
          <cell r="AP308">
            <v>34.334309876588257</v>
          </cell>
        </row>
        <row r="309">
          <cell r="B309" t="str">
            <v>6.2040</v>
          </cell>
          <cell r="C309">
            <v>8</v>
          </cell>
          <cell r="D309" t="str">
            <v/>
          </cell>
          <cell r="E309" t="str">
            <v/>
          </cell>
          <cell r="F309">
            <v>-33.406146092844018</v>
          </cell>
          <cell r="G309">
            <v>10</v>
          </cell>
          <cell r="H309" t="str">
            <v/>
          </cell>
          <cell r="I309" t="str">
            <v/>
          </cell>
          <cell r="J309">
            <v>139.35966604187411</v>
          </cell>
          <cell r="K309">
            <v>4</v>
          </cell>
          <cell r="L309" t="str">
            <v/>
          </cell>
          <cell r="M309" t="str">
            <v/>
          </cell>
          <cell r="N309">
            <v>664.18755129624833</v>
          </cell>
          <cell r="O309">
            <v>5</v>
          </cell>
          <cell r="P309" t="str">
            <v/>
          </cell>
          <cell r="Q309" t="str">
            <v/>
          </cell>
          <cell r="R309">
            <v>27.158070010447393</v>
          </cell>
          <cell r="S309">
            <v>7</v>
          </cell>
          <cell r="T309" t="str">
            <v/>
          </cell>
          <cell r="U309" t="str">
            <v/>
          </cell>
          <cell r="V309">
            <v>148.56211644577505</v>
          </cell>
          <cell r="W309">
            <v>5</v>
          </cell>
          <cell r="X309" t="str">
            <v/>
          </cell>
          <cell r="Y309" t="str">
            <v/>
          </cell>
          <cell r="Z309">
            <v>-18.020438354898268</v>
          </cell>
          <cell r="AA309">
            <v>5</v>
          </cell>
          <cell r="AB309" t="str">
            <v/>
          </cell>
          <cell r="AC309" t="str">
            <v/>
          </cell>
          <cell r="AD309">
            <v>296.64108787175604</v>
          </cell>
          <cell r="AE309">
            <v>5</v>
          </cell>
          <cell r="AF309" t="str">
            <v/>
          </cell>
          <cell r="AG309" t="str">
            <v/>
          </cell>
          <cell r="AH309">
            <v>6.8195028096482355</v>
          </cell>
          <cell r="AI309">
            <v>6</v>
          </cell>
          <cell r="AJ309" t="str">
            <v/>
          </cell>
          <cell r="AK309" t="str">
            <v/>
          </cell>
          <cell r="AL309">
            <v>65.07113981676703</v>
          </cell>
          <cell r="AM309">
            <v>5</v>
          </cell>
          <cell r="AN309" t="str">
            <v/>
          </cell>
          <cell r="AO309" t="str">
            <v/>
          </cell>
          <cell r="AP309">
            <v>34.548892342033817</v>
          </cell>
        </row>
        <row r="310">
          <cell r="B310" t="str">
            <v>7.2040</v>
          </cell>
          <cell r="C310">
            <v>8</v>
          </cell>
          <cell r="D310" t="str">
            <v/>
          </cell>
          <cell r="E310" t="str">
            <v/>
          </cell>
          <cell r="F310">
            <v>-33.287575194184505</v>
          </cell>
          <cell r="G310">
            <v>10</v>
          </cell>
          <cell r="H310" t="str">
            <v/>
          </cell>
          <cell r="I310" t="str">
            <v/>
          </cell>
          <cell r="J310">
            <v>139.60836279272138</v>
          </cell>
          <cell r="K310">
            <v>4</v>
          </cell>
          <cell r="L310" t="str">
            <v/>
          </cell>
          <cell r="M310" t="str">
            <v/>
          </cell>
          <cell r="N310">
            <v>663.61092227311462</v>
          </cell>
          <cell r="O310">
            <v>5</v>
          </cell>
          <cell r="P310" t="str">
            <v/>
          </cell>
          <cell r="Q310" t="str">
            <v/>
          </cell>
          <cell r="R310">
            <v>27.341067823064577</v>
          </cell>
          <cell r="S310">
            <v>7</v>
          </cell>
          <cell r="T310" t="str">
            <v/>
          </cell>
          <cell r="U310" t="str">
            <v/>
          </cell>
          <cell r="V310">
            <v>148.85346786988381</v>
          </cell>
          <cell r="W310">
            <v>5</v>
          </cell>
          <cell r="X310" t="str">
            <v/>
          </cell>
          <cell r="Y310" t="str">
            <v/>
          </cell>
          <cell r="Z310">
            <v>-17.921718500833805</v>
          </cell>
          <cell r="AA310">
            <v>5</v>
          </cell>
          <cell r="AB310" t="str">
            <v/>
          </cell>
          <cell r="AC310" t="str">
            <v/>
          </cell>
          <cell r="AD310">
            <v>296.79778518829966</v>
          </cell>
          <cell r="AE310">
            <v>5</v>
          </cell>
          <cell r="AF310" t="str">
            <v/>
          </cell>
          <cell r="AG310" t="str">
            <v/>
          </cell>
          <cell r="AH310">
            <v>6.9588500414225738</v>
          </cell>
          <cell r="AI310">
            <v>6</v>
          </cell>
          <cell r="AJ310" t="str">
            <v/>
          </cell>
          <cell r="AK310" t="str">
            <v/>
          </cell>
          <cell r="AL310">
            <v>65.235993826907489</v>
          </cell>
          <cell r="AM310">
            <v>5</v>
          </cell>
          <cell r="AN310" t="str">
            <v/>
          </cell>
          <cell r="AO310" t="str">
            <v/>
          </cell>
          <cell r="AP310">
            <v>34.763474807479376</v>
          </cell>
        </row>
        <row r="311">
          <cell r="B311" t="str">
            <v>8.2040</v>
          </cell>
          <cell r="C311">
            <v>8</v>
          </cell>
          <cell r="D311" t="str">
            <v/>
          </cell>
          <cell r="E311" t="str">
            <v/>
          </cell>
          <cell r="F311">
            <v>-33.169004295524992</v>
          </cell>
          <cell r="G311">
            <v>10</v>
          </cell>
          <cell r="H311" t="str">
            <v/>
          </cell>
          <cell r="I311" t="str">
            <v/>
          </cell>
          <cell r="J311">
            <v>139.85705954356865</v>
          </cell>
          <cell r="K311">
            <v>4</v>
          </cell>
          <cell r="L311" t="str">
            <v/>
          </cell>
          <cell r="M311" t="str">
            <v/>
          </cell>
          <cell r="N311">
            <v>663.03429324998092</v>
          </cell>
          <cell r="O311">
            <v>5</v>
          </cell>
          <cell r="P311" t="str">
            <v/>
          </cell>
          <cell r="Q311" t="str">
            <v/>
          </cell>
          <cell r="R311">
            <v>27.524065635681762</v>
          </cell>
          <cell r="S311">
            <v>7</v>
          </cell>
          <cell r="T311" t="str">
            <v/>
          </cell>
          <cell r="U311" t="str">
            <v/>
          </cell>
          <cell r="V311">
            <v>149.14481929399258</v>
          </cell>
          <cell r="W311">
            <v>5</v>
          </cell>
          <cell r="X311" t="str">
            <v/>
          </cell>
          <cell r="Y311" t="str">
            <v/>
          </cell>
          <cell r="Z311">
            <v>-17.822998646769342</v>
          </cell>
          <cell r="AA311">
            <v>5</v>
          </cell>
          <cell r="AB311" t="str">
            <v/>
          </cell>
          <cell r="AC311" t="str">
            <v/>
          </cell>
          <cell r="AD311">
            <v>296.95448250484327</v>
          </cell>
          <cell r="AE311">
            <v>5</v>
          </cell>
          <cell r="AF311" t="str">
            <v/>
          </cell>
          <cell r="AG311" t="str">
            <v/>
          </cell>
          <cell r="AH311">
            <v>7.0981972731969121</v>
          </cell>
          <cell r="AI311">
            <v>6</v>
          </cell>
          <cell r="AJ311" t="str">
            <v/>
          </cell>
          <cell r="AK311" t="str">
            <v/>
          </cell>
          <cell r="AL311">
            <v>65.400847837047948</v>
          </cell>
          <cell r="AM311">
            <v>5</v>
          </cell>
          <cell r="AN311" t="str">
            <v/>
          </cell>
          <cell r="AO311" t="str">
            <v/>
          </cell>
          <cell r="AP311">
            <v>34.978057272924936</v>
          </cell>
        </row>
        <row r="312">
          <cell r="B312" t="str">
            <v>9.2040</v>
          </cell>
          <cell r="C312">
            <v>8</v>
          </cell>
          <cell r="D312" t="str">
            <v/>
          </cell>
          <cell r="E312" t="str">
            <v/>
          </cell>
          <cell r="F312">
            <v>-33.050433396865479</v>
          </cell>
          <cell r="G312">
            <v>10</v>
          </cell>
          <cell r="H312" t="str">
            <v/>
          </cell>
          <cell r="I312" t="str">
            <v/>
          </cell>
          <cell r="J312">
            <v>140.10575629441593</v>
          </cell>
          <cell r="K312">
            <v>4</v>
          </cell>
          <cell r="L312" t="str">
            <v/>
          </cell>
          <cell r="M312" t="str">
            <v/>
          </cell>
          <cell r="N312">
            <v>662.45766422684721</v>
          </cell>
          <cell r="O312">
            <v>5</v>
          </cell>
          <cell r="P312" t="str">
            <v/>
          </cell>
          <cell r="Q312" t="str">
            <v/>
          </cell>
          <cell r="R312">
            <v>27.707063448298946</v>
          </cell>
          <cell r="S312">
            <v>7</v>
          </cell>
          <cell r="T312" t="str">
            <v/>
          </cell>
          <cell r="U312" t="str">
            <v/>
          </cell>
          <cell r="V312">
            <v>149.43617071810135</v>
          </cell>
          <cell r="W312">
            <v>5</v>
          </cell>
          <cell r="X312" t="str">
            <v/>
          </cell>
          <cell r="Y312" t="str">
            <v/>
          </cell>
          <cell r="Z312">
            <v>-17.724278792704879</v>
          </cell>
          <cell r="AA312">
            <v>5</v>
          </cell>
          <cell r="AB312" t="str">
            <v/>
          </cell>
          <cell r="AC312" t="str">
            <v/>
          </cell>
          <cell r="AD312">
            <v>297.11117982138688</v>
          </cell>
          <cell r="AE312">
            <v>5</v>
          </cell>
          <cell r="AF312" t="str">
            <v/>
          </cell>
          <cell r="AG312" t="str">
            <v/>
          </cell>
          <cell r="AH312">
            <v>7.2375445049712503</v>
          </cell>
          <cell r="AI312">
            <v>6</v>
          </cell>
          <cell r="AJ312" t="str">
            <v/>
          </cell>
          <cell r="AK312" t="str">
            <v/>
          </cell>
          <cell r="AL312">
            <v>65.565701847188407</v>
          </cell>
          <cell r="AM312">
            <v>5</v>
          </cell>
          <cell r="AN312" t="str">
            <v/>
          </cell>
          <cell r="AO312" t="str">
            <v/>
          </cell>
          <cell r="AP312">
            <v>35.192639738370495</v>
          </cell>
        </row>
        <row r="313">
          <cell r="B313" t="str">
            <v>10.2040</v>
          </cell>
          <cell r="C313">
            <v>8</v>
          </cell>
          <cell r="D313" t="str">
            <v/>
          </cell>
          <cell r="E313" t="str">
            <v/>
          </cell>
          <cell r="F313">
            <v>-32.931862498205966</v>
          </cell>
          <cell r="G313">
            <v>10</v>
          </cell>
          <cell r="H313" t="str">
            <v/>
          </cell>
          <cell r="I313" t="str">
            <v/>
          </cell>
          <cell r="J313">
            <v>140.3544530452632</v>
          </cell>
          <cell r="K313">
            <v>4</v>
          </cell>
          <cell r="L313" t="str">
            <v/>
          </cell>
          <cell r="M313" t="str">
            <v/>
          </cell>
          <cell r="N313">
            <v>661.88103520371351</v>
          </cell>
          <cell r="O313">
            <v>5</v>
          </cell>
          <cell r="P313" t="str">
            <v/>
          </cell>
          <cell r="Q313" t="str">
            <v/>
          </cell>
          <cell r="R313">
            <v>27.890061260916131</v>
          </cell>
          <cell r="S313">
            <v>7</v>
          </cell>
          <cell r="T313" t="str">
            <v/>
          </cell>
          <cell r="U313" t="str">
            <v/>
          </cell>
          <cell r="V313">
            <v>149.72752214221012</v>
          </cell>
          <cell r="W313">
            <v>5</v>
          </cell>
          <cell r="X313" t="str">
            <v/>
          </cell>
          <cell r="Y313" t="str">
            <v/>
          </cell>
          <cell r="Z313">
            <v>-17.625558938640417</v>
          </cell>
          <cell r="AA313">
            <v>5</v>
          </cell>
          <cell r="AB313" t="str">
            <v/>
          </cell>
          <cell r="AC313" t="str">
            <v/>
          </cell>
          <cell r="AD313">
            <v>297.2678771379305</v>
          </cell>
          <cell r="AE313">
            <v>5</v>
          </cell>
          <cell r="AF313" t="str">
            <v/>
          </cell>
          <cell r="AG313" t="str">
            <v/>
          </cell>
          <cell r="AH313">
            <v>7.3768917367455886</v>
          </cell>
          <cell r="AI313">
            <v>6</v>
          </cell>
          <cell r="AJ313" t="str">
            <v/>
          </cell>
          <cell r="AK313" t="str">
            <v/>
          </cell>
          <cell r="AL313">
            <v>65.730555857328866</v>
          </cell>
          <cell r="AM313">
            <v>5</v>
          </cell>
          <cell r="AN313" t="str">
            <v/>
          </cell>
          <cell r="AO313" t="str">
            <v/>
          </cell>
          <cell r="AP313">
            <v>35.407222203816055</v>
          </cell>
        </row>
        <row r="314">
          <cell r="B314" t="str">
            <v>11.2040</v>
          </cell>
          <cell r="C314">
            <v>8</v>
          </cell>
          <cell r="D314" t="str">
            <v/>
          </cell>
          <cell r="E314" t="str">
            <v/>
          </cell>
          <cell r="F314">
            <v>-32.813291599546453</v>
          </cell>
          <cell r="G314">
            <v>10</v>
          </cell>
          <cell r="H314" t="str">
            <v/>
          </cell>
          <cell r="I314" t="str">
            <v/>
          </cell>
          <cell r="J314">
            <v>140.60314979611047</v>
          </cell>
          <cell r="K314">
            <v>4</v>
          </cell>
          <cell r="L314" t="str">
            <v/>
          </cell>
          <cell r="M314" t="str">
            <v/>
          </cell>
          <cell r="N314">
            <v>661.3044061805798</v>
          </cell>
          <cell r="O314">
            <v>5</v>
          </cell>
          <cell r="P314" t="str">
            <v/>
          </cell>
          <cell r="Q314" t="str">
            <v/>
          </cell>
          <cell r="R314">
            <v>28.073059073533315</v>
          </cell>
          <cell r="S314">
            <v>7</v>
          </cell>
          <cell r="T314" t="str">
            <v/>
          </cell>
          <cell r="U314" t="str">
            <v/>
          </cell>
          <cell r="V314">
            <v>150.01887356631889</v>
          </cell>
          <cell r="W314">
            <v>5</v>
          </cell>
          <cell r="X314" t="str">
            <v/>
          </cell>
          <cell r="Y314" t="str">
            <v/>
          </cell>
          <cell r="Z314">
            <v>-17.526839084575954</v>
          </cell>
          <cell r="AA314">
            <v>5</v>
          </cell>
          <cell r="AB314" t="str">
            <v/>
          </cell>
          <cell r="AC314" t="str">
            <v/>
          </cell>
          <cell r="AD314">
            <v>297.42457445447411</v>
          </cell>
          <cell r="AE314">
            <v>5</v>
          </cell>
          <cell r="AF314" t="str">
            <v/>
          </cell>
          <cell r="AG314" t="str">
            <v/>
          </cell>
          <cell r="AH314">
            <v>7.5162389685199269</v>
          </cell>
          <cell r="AI314">
            <v>6</v>
          </cell>
          <cell r="AJ314" t="str">
            <v/>
          </cell>
          <cell r="AK314" t="str">
            <v/>
          </cell>
          <cell r="AL314">
            <v>65.895409867469326</v>
          </cell>
          <cell r="AM314">
            <v>5</v>
          </cell>
          <cell r="AN314" t="str">
            <v/>
          </cell>
          <cell r="AO314" t="str">
            <v/>
          </cell>
          <cell r="AP314">
            <v>35.621804669261614</v>
          </cell>
        </row>
        <row r="315">
          <cell r="B315" t="str">
            <v>12.2040</v>
          </cell>
          <cell r="C315">
            <v>8</v>
          </cell>
          <cell r="D315" t="str">
            <v/>
          </cell>
          <cell r="E315" t="str">
            <v/>
          </cell>
          <cell r="F315">
            <v>-32.69472070088694</v>
          </cell>
          <cell r="G315">
            <v>10</v>
          </cell>
          <cell r="H315" t="str">
            <v/>
          </cell>
          <cell r="I315" t="str">
            <v/>
          </cell>
          <cell r="J315">
            <v>140.85184654695774</v>
          </cell>
          <cell r="K315">
            <v>4</v>
          </cell>
          <cell r="L315" t="str">
            <v/>
          </cell>
          <cell r="M315" t="str">
            <v/>
          </cell>
          <cell r="N315">
            <v>660.7277771574461</v>
          </cell>
          <cell r="O315">
            <v>5</v>
          </cell>
          <cell r="P315" t="str">
            <v/>
          </cell>
          <cell r="Q315" t="str">
            <v/>
          </cell>
          <cell r="R315">
            <v>28.2560568861505</v>
          </cell>
          <cell r="S315">
            <v>7</v>
          </cell>
          <cell r="T315" t="str">
            <v/>
          </cell>
          <cell r="U315" t="str">
            <v/>
          </cell>
          <cell r="V315">
            <v>150.31022499042766</v>
          </cell>
          <cell r="W315">
            <v>5</v>
          </cell>
          <cell r="X315" t="str">
            <v/>
          </cell>
          <cell r="Y315" t="str">
            <v/>
          </cell>
          <cell r="Z315">
            <v>-17.428119230511491</v>
          </cell>
          <cell r="AA315">
            <v>5</v>
          </cell>
          <cell r="AB315" t="str">
            <v/>
          </cell>
          <cell r="AC315" t="str">
            <v/>
          </cell>
          <cell r="AD315">
            <v>297.58127177101773</v>
          </cell>
          <cell r="AE315">
            <v>5</v>
          </cell>
          <cell r="AF315" t="str">
            <v/>
          </cell>
          <cell r="AG315" t="str">
            <v/>
          </cell>
          <cell r="AH315">
            <v>7.6555862002942652</v>
          </cell>
          <cell r="AI315">
            <v>6</v>
          </cell>
          <cell r="AJ315" t="str">
            <v/>
          </cell>
          <cell r="AK315" t="str">
            <v/>
          </cell>
          <cell r="AL315">
            <v>66.060263877609785</v>
          </cell>
          <cell r="AM315">
            <v>5</v>
          </cell>
          <cell r="AN315" t="str">
            <v/>
          </cell>
          <cell r="AO315" t="str">
            <v/>
          </cell>
          <cell r="AP315">
            <v>35.836387134707174</v>
          </cell>
        </row>
        <row r="316">
          <cell r="B316" t="str">
            <v>1.2041</v>
          </cell>
          <cell r="C316">
            <v>8</v>
          </cell>
          <cell r="D316" t="str">
            <v/>
          </cell>
          <cell r="E316" t="str">
            <v/>
          </cell>
          <cell r="F316">
            <v>-32.576149802227427</v>
          </cell>
          <cell r="G316">
            <v>10</v>
          </cell>
          <cell r="H316" t="str">
            <v/>
          </cell>
          <cell r="I316" t="str">
            <v/>
          </cell>
          <cell r="J316">
            <v>141.10054329780502</v>
          </cell>
          <cell r="K316">
            <v>4</v>
          </cell>
          <cell r="L316" t="str">
            <v/>
          </cell>
          <cell r="M316" t="str">
            <v/>
          </cell>
          <cell r="N316">
            <v>660.15114813431239</v>
          </cell>
          <cell r="O316">
            <v>5</v>
          </cell>
          <cell r="P316" t="str">
            <v/>
          </cell>
          <cell r="Q316" t="str">
            <v/>
          </cell>
          <cell r="R316">
            <v>28.439054698767684</v>
          </cell>
          <cell r="S316">
            <v>7</v>
          </cell>
          <cell r="T316" t="str">
            <v/>
          </cell>
          <cell r="U316" t="str">
            <v/>
          </cell>
          <cell r="V316">
            <v>150.60157641453642</v>
          </cell>
          <cell r="W316">
            <v>5</v>
          </cell>
          <cell r="X316" t="str">
            <v/>
          </cell>
          <cell r="Y316" t="str">
            <v/>
          </cell>
          <cell r="Z316">
            <v>-17.329399376447029</v>
          </cell>
          <cell r="AA316">
            <v>5</v>
          </cell>
          <cell r="AB316" t="str">
            <v/>
          </cell>
          <cell r="AC316" t="str">
            <v/>
          </cell>
          <cell r="AD316">
            <v>297.73796908756134</v>
          </cell>
          <cell r="AE316">
            <v>5</v>
          </cell>
          <cell r="AF316" t="str">
            <v/>
          </cell>
          <cell r="AG316" t="str">
            <v/>
          </cell>
          <cell r="AH316">
            <v>7.7949334320686035</v>
          </cell>
          <cell r="AI316">
            <v>6</v>
          </cell>
          <cell r="AJ316" t="str">
            <v/>
          </cell>
          <cell r="AK316" t="str">
            <v/>
          </cell>
          <cell r="AL316">
            <v>66.225117887750244</v>
          </cell>
          <cell r="AM316">
            <v>5</v>
          </cell>
          <cell r="AN316" t="str">
            <v/>
          </cell>
          <cell r="AO316" t="str">
            <v/>
          </cell>
          <cell r="AP316">
            <v>36.050969600152733</v>
          </cell>
        </row>
        <row r="317">
          <cell r="B317" t="str">
            <v>2.2041</v>
          </cell>
          <cell r="C317">
            <v>8</v>
          </cell>
          <cell r="D317" t="str">
            <v/>
          </cell>
          <cell r="E317" t="str">
            <v/>
          </cell>
          <cell r="F317">
            <v>-32.457578903567914</v>
          </cell>
          <cell r="G317">
            <v>10</v>
          </cell>
          <cell r="H317" t="str">
            <v/>
          </cell>
          <cell r="I317" t="str">
            <v/>
          </cell>
          <cell r="J317">
            <v>141.34924004865229</v>
          </cell>
          <cell r="K317">
            <v>4</v>
          </cell>
          <cell r="L317" t="str">
            <v/>
          </cell>
          <cell r="M317" t="str">
            <v/>
          </cell>
          <cell r="N317">
            <v>659.57451911117869</v>
          </cell>
          <cell r="O317">
            <v>5</v>
          </cell>
          <cell r="P317" t="str">
            <v/>
          </cell>
          <cell r="Q317" t="str">
            <v/>
          </cell>
          <cell r="R317">
            <v>28.622052511384869</v>
          </cell>
          <cell r="S317">
            <v>7</v>
          </cell>
          <cell r="T317" t="str">
            <v/>
          </cell>
          <cell r="U317" t="str">
            <v/>
          </cell>
          <cell r="V317">
            <v>150.89292783864519</v>
          </cell>
          <cell r="W317">
            <v>5</v>
          </cell>
          <cell r="X317" t="str">
            <v/>
          </cell>
          <cell r="Y317" t="str">
            <v/>
          </cell>
          <cell r="Z317">
            <v>-17.230679522382566</v>
          </cell>
          <cell r="AA317">
            <v>5</v>
          </cell>
          <cell r="AB317" t="str">
            <v/>
          </cell>
          <cell r="AC317" t="str">
            <v/>
          </cell>
          <cell r="AD317">
            <v>297.89466640410495</v>
          </cell>
          <cell r="AE317">
            <v>5</v>
          </cell>
          <cell r="AF317" t="str">
            <v/>
          </cell>
          <cell r="AG317" t="str">
            <v/>
          </cell>
          <cell r="AH317">
            <v>7.9342806638429417</v>
          </cell>
          <cell r="AI317">
            <v>6</v>
          </cell>
          <cell r="AJ317" t="str">
            <v/>
          </cell>
          <cell r="AK317" t="str">
            <v/>
          </cell>
          <cell r="AL317">
            <v>66.389971897890703</v>
          </cell>
          <cell r="AM317">
            <v>5</v>
          </cell>
          <cell r="AN317" t="str">
            <v/>
          </cell>
          <cell r="AO317" t="str">
            <v/>
          </cell>
          <cell r="AP317">
            <v>36.265552065598293</v>
          </cell>
        </row>
        <row r="318">
          <cell r="B318" t="str">
            <v>3.2041</v>
          </cell>
          <cell r="C318">
            <v>8</v>
          </cell>
          <cell r="D318" t="str">
            <v/>
          </cell>
          <cell r="E318" t="str">
            <v/>
          </cell>
          <cell r="F318">
            <v>-32.339008004908401</v>
          </cell>
          <cell r="G318">
            <v>10</v>
          </cell>
          <cell r="H318" t="str">
            <v/>
          </cell>
          <cell r="I318" t="str">
            <v/>
          </cell>
          <cell r="J318">
            <v>141.59793679949956</v>
          </cell>
          <cell r="K318">
            <v>4</v>
          </cell>
          <cell r="L318" t="str">
            <v/>
          </cell>
          <cell r="M318" t="str">
            <v/>
          </cell>
          <cell r="N318">
            <v>658.99789008804498</v>
          </cell>
          <cell r="O318">
            <v>5</v>
          </cell>
          <cell r="P318" t="str">
            <v/>
          </cell>
          <cell r="Q318" t="str">
            <v/>
          </cell>
          <cell r="R318">
            <v>28.805050324002053</v>
          </cell>
          <cell r="S318">
            <v>7</v>
          </cell>
          <cell r="T318" t="str">
            <v/>
          </cell>
          <cell r="U318" t="str">
            <v/>
          </cell>
          <cell r="V318">
            <v>151.18427926275396</v>
          </cell>
          <cell r="W318">
            <v>5</v>
          </cell>
          <cell r="X318" t="str">
            <v/>
          </cell>
          <cell r="Y318" t="str">
            <v/>
          </cell>
          <cell r="Z318">
            <v>-17.131959668318103</v>
          </cell>
          <cell r="AA318">
            <v>5</v>
          </cell>
          <cell r="AB318" t="str">
            <v/>
          </cell>
          <cell r="AC318" t="str">
            <v/>
          </cell>
          <cell r="AD318">
            <v>298.05136372064857</v>
          </cell>
          <cell r="AE318">
            <v>5</v>
          </cell>
          <cell r="AF318" t="str">
            <v/>
          </cell>
          <cell r="AG318" t="str">
            <v/>
          </cell>
          <cell r="AH318">
            <v>8.07362789561728</v>
          </cell>
          <cell r="AI318">
            <v>6</v>
          </cell>
          <cell r="AJ318" t="str">
            <v/>
          </cell>
          <cell r="AK318" t="str">
            <v/>
          </cell>
          <cell r="AL318">
            <v>66.554825908031162</v>
          </cell>
          <cell r="AM318">
            <v>5</v>
          </cell>
          <cell r="AN318" t="str">
            <v/>
          </cell>
          <cell r="AO318" t="str">
            <v/>
          </cell>
          <cell r="AP318">
            <v>36.480134531043852</v>
          </cell>
        </row>
        <row r="319">
          <cell r="B319" t="str">
            <v>4.2041</v>
          </cell>
          <cell r="C319">
            <v>8</v>
          </cell>
          <cell r="D319" t="str">
            <v/>
          </cell>
          <cell r="E319" t="str">
            <v/>
          </cell>
          <cell r="F319">
            <v>-32.220437106248887</v>
          </cell>
          <cell r="G319">
            <v>10</v>
          </cell>
          <cell r="H319" t="str">
            <v/>
          </cell>
          <cell r="I319" t="str">
            <v/>
          </cell>
          <cell r="J319">
            <v>141.84663355034684</v>
          </cell>
          <cell r="K319">
            <v>4</v>
          </cell>
          <cell r="L319" t="str">
            <v/>
          </cell>
          <cell r="M319" t="str">
            <v/>
          </cell>
          <cell r="N319">
            <v>658.42126106491128</v>
          </cell>
          <cell r="O319">
            <v>5</v>
          </cell>
          <cell r="P319" t="str">
            <v/>
          </cell>
          <cell r="Q319" t="str">
            <v/>
          </cell>
          <cell r="R319">
            <v>28.988048136619238</v>
          </cell>
          <cell r="S319">
            <v>7</v>
          </cell>
          <cell r="T319" t="str">
            <v/>
          </cell>
          <cell r="U319" t="str">
            <v/>
          </cell>
          <cell r="V319">
            <v>151.47563068686273</v>
          </cell>
          <cell r="W319">
            <v>5</v>
          </cell>
          <cell r="X319" t="str">
            <v/>
          </cell>
          <cell r="Y319" t="str">
            <v/>
          </cell>
          <cell r="Z319">
            <v>-17.033239814253641</v>
          </cell>
          <cell r="AA319">
            <v>5</v>
          </cell>
          <cell r="AB319" t="str">
            <v/>
          </cell>
          <cell r="AC319" t="str">
            <v/>
          </cell>
          <cell r="AD319">
            <v>298.20806103719218</v>
          </cell>
          <cell r="AE319">
            <v>5</v>
          </cell>
          <cell r="AF319" t="str">
            <v/>
          </cell>
          <cell r="AG319" t="str">
            <v/>
          </cell>
          <cell r="AH319">
            <v>8.2129751273916192</v>
          </cell>
          <cell r="AI319">
            <v>6</v>
          </cell>
          <cell r="AJ319" t="str">
            <v/>
          </cell>
          <cell r="AK319" t="str">
            <v/>
          </cell>
          <cell r="AL319">
            <v>66.719679918171622</v>
          </cell>
          <cell r="AM319">
            <v>5</v>
          </cell>
          <cell r="AN319" t="str">
            <v/>
          </cell>
          <cell r="AO319" t="str">
            <v/>
          </cell>
          <cell r="AP319">
            <v>36.694716996489412</v>
          </cell>
        </row>
        <row r="320">
          <cell r="B320" t="str">
            <v>5.2041</v>
          </cell>
          <cell r="C320">
            <v>8</v>
          </cell>
          <cell r="D320" t="str">
            <v/>
          </cell>
          <cell r="E320" t="str">
            <v/>
          </cell>
          <cell r="F320">
            <v>-32.101866207589374</v>
          </cell>
          <cell r="G320">
            <v>10</v>
          </cell>
          <cell r="H320" t="str">
            <v/>
          </cell>
          <cell r="I320" t="str">
            <v/>
          </cell>
          <cell r="J320">
            <v>142.09533030119411</v>
          </cell>
          <cell r="K320">
            <v>4</v>
          </cell>
          <cell r="L320" t="str">
            <v/>
          </cell>
          <cell r="M320" t="str">
            <v/>
          </cell>
          <cell r="N320">
            <v>657.84463204177757</v>
          </cell>
          <cell r="O320">
            <v>5</v>
          </cell>
          <cell r="P320" t="str">
            <v/>
          </cell>
          <cell r="Q320" t="str">
            <v/>
          </cell>
          <cell r="R320">
            <v>29.171045949236422</v>
          </cell>
          <cell r="S320">
            <v>7</v>
          </cell>
          <cell r="T320" t="str">
            <v/>
          </cell>
          <cell r="U320" t="str">
            <v/>
          </cell>
          <cell r="V320">
            <v>151.7669821109715</v>
          </cell>
          <cell r="W320">
            <v>5</v>
          </cell>
          <cell r="X320" t="str">
            <v/>
          </cell>
          <cell r="Y320" t="str">
            <v/>
          </cell>
          <cell r="Z320">
            <v>-16.934519960189178</v>
          </cell>
          <cell r="AA320">
            <v>5</v>
          </cell>
          <cell r="AB320" t="str">
            <v/>
          </cell>
          <cell r="AC320" t="str">
            <v/>
          </cell>
          <cell r="AD320">
            <v>298.36475835373579</v>
          </cell>
          <cell r="AE320">
            <v>5</v>
          </cell>
          <cell r="AF320" t="str">
            <v/>
          </cell>
          <cell r="AG320" t="str">
            <v/>
          </cell>
          <cell r="AH320">
            <v>8.3523223591659583</v>
          </cell>
          <cell r="AI320">
            <v>6</v>
          </cell>
          <cell r="AJ320" t="str">
            <v/>
          </cell>
          <cell r="AK320" t="str">
            <v/>
          </cell>
          <cell r="AL320">
            <v>66.884533928312081</v>
          </cell>
          <cell r="AM320">
            <v>5</v>
          </cell>
          <cell r="AN320" t="str">
            <v/>
          </cell>
          <cell r="AO320" t="str">
            <v/>
          </cell>
          <cell r="AP320">
            <v>36.909299461934971</v>
          </cell>
        </row>
        <row r="321">
          <cell r="B321" t="str">
            <v>6.2041</v>
          </cell>
          <cell r="C321">
            <v>8</v>
          </cell>
          <cell r="D321" t="str">
            <v/>
          </cell>
          <cell r="E321" t="str">
            <v/>
          </cell>
          <cell r="F321">
            <v>-31.983295308929861</v>
          </cell>
          <cell r="G321">
            <v>10</v>
          </cell>
          <cell r="H321" t="str">
            <v/>
          </cell>
          <cell r="I321" t="str">
            <v/>
          </cell>
          <cell r="J321">
            <v>142.34402705204138</v>
          </cell>
          <cell r="K321">
            <v>4</v>
          </cell>
          <cell r="L321" t="str">
            <v/>
          </cell>
          <cell r="M321" t="str">
            <v/>
          </cell>
          <cell r="N321">
            <v>657.26800301864387</v>
          </cell>
          <cell r="O321">
            <v>5</v>
          </cell>
          <cell r="P321" t="str">
            <v/>
          </cell>
          <cell r="Q321" t="str">
            <v/>
          </cell>
          <cell r="R321">
            <v>29.354043761853607</v>
          </cell>
          <cell r="S321">
            <v>7</v>
          </cell>
          <cell r="T321" t="str">
            <v/>
          </cell>
          <cell r="U321" t="str">
            <v/>
          </cell>
          <cell r="V321">
            <v>152.05833353508027</v>
          </cell>
          <cell r="W321">
            <v>5</v>
          </cell>
          <cell r="X321" t="str">
            <v/>
          </cell>
          <cell r="Y321" t="str">
            <v/>
          </cell>
          <cell r="Z321">
            <v>-16.835800106124715</v>
          </cell>
          <cell r="AA321">
            <v>5</v>
          </cell>
          <cell r="AB321" t="str">
            <v/>
          </cell>
          <cell r="AC321" t="str">
            <v/>
          </cell>
          <cell r="AD321">
            <v>298.52145567027941</v>
          </cell>
          <cell r="AE321">
            <v>5</v>
          </cell>
          <cell r="AF321" t="str">
            <v/>
          </cell>
          <cell r="AG321" t="str">
            <v/>
          </cell>
          <cell r="AH321">
            <v>8.4916695909402975</v>
          </cell>
          <cell r="AI321">
            <v>6</v>
          </cell>
          <cell r="AJ321" t="str">
            <v/>
          </cell>
          <cell r="AK321" t="str">
            <v/>
          </cell>
          <cell r="AL321">
            <v>67.04938793845254</v>
          </cell>
          <cell r="AM321">
            <v>5</v>
          </cell>
          <cell r="AN321" t="str">
            <v/>
          </cell>
          <cell r="AO321" t="str">
            <v/>
          </cell>
          <cell r="AP321">
            <v>37.12388192738053</v>
          </cell>
        </row>
        <row r="322">
          <cell r="B322" t="str">
            <v>7.2041</v>
          </cell>
          <cell r="C322">
            <v>8</v>
          </cell>
          <cell r="D322" t="str">
            <v/>
          </cell>
          <cell r="E322" t="str">
            <v/>
          </cell>
          <cell r="F322">
            <v>-31.864724410270348</v>
          </cell>
          <cell r="G322">
            <v>10</v>
          </cell>
          <cell r="H322" t="str">
            <v/>
          </cell>
          <cell r="I322" t="str">
            <v/>
          </cell>
          <cell r="J322">
            <v>142.59272380288866</v>
          </cell>
          <cell r="K322">
            <v>4</v>
          </cell>
          <cell r="L322" t="str">
            <v/>
          </cell>
          <cell r="M322" t="str">
            <v/>
          </cell>
          <cell r="N322">
            <v>656.69137399551016</v>
          </cell>
          <cell r="O322">
            <v>5</v>
          </cell>
          <cell r="P322" t="str">
            <v/>
          </cell>
          <cell r="Q322" t="str">
            <v/>
          </cell>
          <cell r="R322">
            <v>29.537041574470791</v>
          </cell>
          <cell r="S322">
            <v>7</v>
          </cell>
          <cell r="T322" t="str">
            <v/>
          </cell>
          <cell r="U322" t="str">
            <v/>
          </cell>
          <cell r="V322">
            <v>152.34968495918903</v>
          </cell>
          <cell r="W322">
            <v>5</v>
          </cell>
          <cell r="X322" t="str">
            <v/>
          </cell>
          <cell r="Y322" t="str">
            <v/>
          </cell>
          <cell r="Z322">
            <v>-16.737080252060252</v>
          </cell>
          <cell r="AA322">
            <v>5</v>
          </cell>
          <cell r="AB322" t="str">
            <v/>
          </cell>
          <cell r="AC322" t="str">
            <v/>
          </cell>
          <cell r="AD322">
            <v>298.67815298682302</v>
          </cell>
          <cell r="AE322">
            <v>5</v>
          </cell>
          <cell r="AF322" t="str">
            <v/>
          </cell>
          <cell r="AG322" t="str">
            <v/>
          </cell>
          <cell r="AH322">
            <v>8.6310168227146367</v>
          </cell>
          <cell r="AI322">
            <v>6</v>
          </cell>
          <cell r="AJ322" t="str">
            <v/>
          </cell>
          <cell r="AK322" t="str">
            <v/>
          </cell>
          <cell r="AL322">
            <v>67.214241948592999</v>
          </cell>
          <cell r="AM322">
            <v>5</v>
          </cell>
          <cell r="AN322" t="str">
            <v/>
          </cell>
          <cell r="AO322" t="str">
            <v/>
          </cell>
          <cell r="AP322">
            <v>37.33846439282609</v>
          </cell>
        </row>
        <row r="323">
          <cell r="B323" t="str">
            <v>8.2041</v>
          </cell>
          <cell r="C323">
            <v>8</v>
          </cell>
          <cell r="D323" t="str">
            <v/>
          </cell>
          <cell r="E323" t="str">
            <v/>
          </cell>
          <cell r="F323">
            <v>-31.746153511610835</v>
          </cell>
          <cell r="G323">
            <v>10</v>
          </cell>
          <cell r="H323" t="str">
            <v/>
          </cell>
          <cell r="I323" t="str">
            <v/>
          </cell>
          <cell r="J323">
            <v>142.84142055373593</v>
          </cell>
          <cell r="K323">
            <v>4</v>
          </cell>
          <cell r="L323" t="str">
            <v/>
          </cell>
          <cell r="M323" t="str">
            <v/>
          </cell>
          <cell r="N323">
            <v>656.11474497237646</v>
          </cell>
          <cell r="O323">
            <v>5</v>
          </cell>
          <cell r="P323" t="str">
            <v/>
          </cell>
          <cell r="Q323" t="str">
            <v/>
          </cell>
          <cell r="R323">
            <v>29.720039387087976</v>
          </cell>
          <cell r="S323">
            <v>7</v>
          </cell>
          <cell r="T323" t="str">
            <v/>
          </cell>
          <cell r="U323" t="str">
            <v/>
          </cell>
          <cell r="V323">
            <v>152.6410363832978</v>
          </cell>
          <cell r="W323">
            <v>5</v>
          </cell>
          <cell r="X323" t="str">
            <v/>
          </cell>
          <cell r="Y323" t="str">
            <v/>
          </cell>
          <cell r="Z323">
            <v>-16.63836039799579</v>
          </cell>
          <cell r="AA323">
            <v>5</v>
          </cell>
          <cell r="AB323" t="str">
            <v/>
          </cell>
          <cell r="AC323" t="str">
            <v/>
          </cell>
          <cell r="AD323">
            <v>298.83485030336664</v>
          </cell>
          <cell r="AE323">
            <v>5</v>
          </cell>
          <cell r="AF323" t="str">
            <v/>
          </cell>
          <cell r="AG323" t="str">
            <v/>
          </cell>
          <cell r="AH323">
            <v>8.7703640544889758</v>
          </cell>
          <cell r="AI323">
            <v>6</v>
          </cell>
          <cell r="AJ323" t="str">
            <v/>
          </cell>
          <cell r="AK323" t="str">
            <v/>
          </cell>
          <cell r="AL323">
            <v>67.379095958733458</v>
          </cell>
          <cell r="AM323">
            <v>5</v>
          </cell>
          <cell r="AN323" t="str">
            <v/>
          </cell>
          <cell r="AO323" t="str">
            <v/>
          </cell>
          <cell r="AP323">
            <v>37.553046858271649</v>
          </cell>
        </row>
        <row r="324">
          <cell r="B324" t="str">
            <v>9.2041</v>
          </cell>
          <cell r="C324">
            <v>8</v>
          </cell>
          <cell r="D324" t="str">
            <v/>
          </cell>
          <cell r="E324" t="str">
            <v/>
          </cell>
          <cell r="F324">
            <v>-31.627582612951322</v>
          </cell>
          <cell r="G324">
            <v>10</v>
          </cell>
          <cell r="H324" t="str">
            <v/>
          </cell>
          <cell r="I324" t="str">
            <v/>
          </cell>
          <cell r="J324">
            <v>143.0901173045832</v>
          </cell>
          <cell r="K324">
            <v>4</v>
          </cell>
          <cell r="L324" t="str">
            <v/>
          </cell>
          <cell r="M324" t="str">
            <v/>
          </cell>
          <cell r="N324">
            <v>655.53811594924275</v>
          </cell>
          <cell r="O324">
            <v>5</v>
          </cell>
          <cell r="P324" t="str">
            <v/>
          </cell>
          <cell r="Q324" t="str">
            <v/>
          </cell>
          <cell r="R324">
            <v>29.90303719970516</v>
          </cell>
          <cell r="S324">
            <v>7</v>
          </cell>
          <cell r="T324" t="str">
            <v/>
          </cell>
          <cell r="U324" t="str">
            <v/>
          </cell>
          <cell r="V324">
            <v>152.93238780740657</v>
          </cell>
          <cell r="W324">
            <v>5</v>
          </cell>
          <cell r="X324" t="str">
            <v/>
          </cell>
          <cell r="Y324" t="str">
            <v/>
          </cell>
          <cell r="Z324">
            <v>-16.539640543931327</v>
          </cell>
          <cell r="AA324">
            <v>5</v>
          </cell>
          <cell r="AB324" t="str">
            <v/>
          </cell>
          <cell r="AC324" t="str">
            <v/>
          </cell>
          <cell r="AD324">
            <v>298.99154761991025</v>
          </cell>
          <cell r="AE324">
            <v>5</v>
          </cell>
          <cell r="AF324" t="str">
            <v/>
          </cell>
          <cell r="AG324" t="str">
            <v/>
          </cell>
          <cell r="AH324">
            <v>8.909711286263315</v>
          </cell>
          <cell r="AI324">
            <v>6</v>
          </cell>
          <cell r="AJ324" t="str">
            <v/>
          </cell>
          <cell r="AK324" t="str">
            <v/>
          </cell>
          <cell r="AL324">
            <v>67.543949968873918</v>
          </cell>
          <cell r="AM324">
            <v>5</v>
          </cell>
          <cell r="AN324" t="str">
            <v/>
          </cell>
          <cell r="AO324" t="str">
            <v/>
          </cell>
          <cell r="AP324">
            <v>37.767629323717209</v>
          </cell>
        </row>
        <row r="325">
          <cell r="B325" t="str">
            <v>10.2041</v>
          </cell>
          <cell r="C325">
            <v>8</v>
          </cell>
          <cell r="D325" t="str">
            <v/>
          </cell>
          <cell r="E325" t="str">
            <v/>
          </cell>
          <cell r="F325">
            <v>-31.509011714291809</v>
          </cell>
          <cell r="G325">
            <v>10</v>
          </cell>
          <cell r="H325" t="str">
            <v/>
          </cell>
          <cell r="I325" t="str">
            <v/>
          </cell>
          <cell r="J325">
            <v>143.33881405543048</v>
          </cell>
          <cell r="K325">
            <v>4</v>
          </cell>
          <cell r="L325" t="str">
            <v/>
          </cell>
          <cell r="M325" t="str">
            <v/>
          </cell>
          <cell r="N325">
            <v>654.96148692610905</v>
          </cell>
          <cell r="O325">
            <v>5</v>
          </cell>
          <cell r="P325" t="str">
            <v/>
          </cell>
          <cell r="Q325" t="str">
            <v/>
          </cell>
          <cell r="R325">
            <v>30.086035012322345</v>
          </cell>
          <cell r="S325">
            <v>7</v>
          </cell>
          <cell r="T325" t="str">
            <v/>
          </cell>
          <cell r="U325" t="str">
            <v/>
          </cell>
          <cell r="V325">
            <v>153.22373923151534</v>
          </cell>
          <cell r="W325">
            <v>5</v>
          </cell>
          <cell r="X325" t="str">
            <v/>
          </cell>
          <cell r="Y325" t="str">
            <v/>
          </cell>
          <cell r="Z325">
            <v>-16.440920689866864</v>
          </cell>
          <cell r="AA325">
            <v>5</v>
          </cell>
          <cell r="AB325" t="str">
            <v/>
          </cell>
          <cell r="AC325" t="str">
            <v/>
          </cell>
          <cell r="AD325">
            <v>299.14824493645386</v>
          </cell>
          <cell r="AE325">
            <v>5</v>
          </cell>
          <cell r="AF325" t="str">
            <v/>
          </cell>
          <cell r="AG325" t="str">
            <v/>
          </cell>
          <cell r="AH325">
            <v>9.0490585180376542</v>
          </cell>
          <cell r="AI325">
            <v>6</v>
          </cell>
          <cell r="AJ325" t="str">
            <v/>
          </cell>
          <cell r="AK325" t="str">
            <v/>
          </cell>
          <cell r="AL325">
            <v>67.708803979014377</v>
          </cell>
          <cell r="AM325">
            <v>5</v>
          </cell>
          <cell r="AN325" t="str">
            <v/>
          </cell>
          <cell r="AO325" t="str">
            <v/>
          </cell>
          <cell r="AP325">
            <v>37.982211789162768</v>
          </cell>
        </row>
        <row r="326">
          <cell r="B326" t="str">
            <v>11.2041</v>
          </cell>
          <cell r="C326">
            <v>8</v>
          </cell>
          <cell r="D326" t="str">
            <v/>
          </cell>
          <cell r="E326" t="str">
            <v/>
          </cell>
          <cell r="F326">
            <v>-31.390440815632296</v>
          </cell>
          <cell r="G326">
            <v>10</v>
          </cell>
          <cell r="H326" t="str">
            <v/>
          </cell>
          <cell r="I326" t="str">
            <v/>
          </cell>
          <cell r="J326">
            <v>143.58751080627775</v>
          </cell>
          <cell r="K326">
            <v>4</v>
          </cell>
          <cell r="L326" t="str">
            <v/>
          </cell>
          <cell r="M326" t="str">
            <v/>
          </cell>
          <cell r="N326">
            <v>654.38485790297534</v>
          </cell>
          <cell r="O326">
            <v>5</v>
          </cell>
          <cell r="P326" t="str">
            <v/>
          </cell>
          <cell r="Q326" t="str">
            <v/>
          </cell>
          <cell r="R326">
            <v>30.269032824939529</v>
          </cell>
          <cell r="S326">
            <v>7</v>
          </cell>
          <cell r="T326" t="str">
            <v/>
          </cell>
          <cell r="U326" t="str">
            <v/>
          </cell>
          <cell r="V326">
            <v>153.51509065562411</v>
          </cell>
          <cell r="W326">
            <v>5</v>
          </cell>
          <cell r="X326" t="str">
            <v/>
          </cell>
          <cell r="Y326" t="str">
            <v/>
          </cell>
          <cell r="Z326">
            <v>-16.342200835802402</v>
          </cell>
          <cell r="AA326">
            <v>5</v>
          </cell>
          <cell r="AB326" t="str">
            <v/>
          </cell>
          <cell r="AC326" t="str">
            <v/>
          </cell>
          <cell r="AD326">
            <v>299.30494225299748</v>
          </cell>
          <cell r="AE326">
            <v>5</v>
          </cell>
          <cell r="AF326" t="str">
            <v/>
          </cell>
          <cell r="AG326" t="str">
            <v/>
          </cell>
          <cell r="AH326">
            <v>9.1884057498119933</v>
          </cell>
          <cell r="AI326">
            <v>6</v>
          </cell>
          <cell r="AJ326" t="str">
            <v/>
          </cell>
          <cell r="AK326" t="str">
            <v/>
          </cell>
          <cell r="AL326">
            <v>67.873657989154836</v>
          </cell>
          <cell r="AM326">
            <v>5</v>
          </cell>
          <cell r="AN326" t="str">
            <v/>
          </cell>
          <cell r="AO326" t="str">
            <v/>
          </cell>
          <cell r="AP326">
            <v>38.196794254608328</v>
          </cell>
        </row>
        <row r="327">
          <cell r="B327" t="str">
            <v>12.2041</v>
          </cell>
          <cell r="C327">
            <v>8</v>
          </cell>
          <cell r="D327" t="str">
            <v/>
          </cell>
          <cell r="E327" t="str">
            <v/>
          </cell>
          <cell r="F327">
            <v>-31.271869916972783</v>
          </cell>
          <cell r="G327">
            <v>10</v>
          </cell>
          <cell r="H327" t="str">
            <v/>
          </cell>
          <cell r="I327" t="str">
            <v/>
          </cell>
          <cell r="J327">
            <v>143.83620755712502</v>
          </cell>
          <cell r="K327">
            <v>4</v>
          </cell>
          <cell r="L327" t="str">
            <v/>
          </cell>
          <cell r="M327" t="str">
            <v/>
          </cell>
          <cell r="N327">
            <v>653.80822887984164</v>
          </cell>
          <cell r="O327">
            <v>5</v>
          </cell>
          <cell r="P327" t="str">
            <v/>
          </cell>
          <cell r="Q327" t="str">
            <v/>
          </cell>
          <cell r="R327">
            <v>30.452030637556714</v>
          </cell>
          <cell r="S327">
            <v>7</v>
          </cell>
          <cell r="T327" t="str">
            <v/>
          </cell>
          <cell r="U327" t="str">
            <v/>
          </cell>
          <cell r="V327">
            <v>153.80644207973288</v>
          </cell>
          <cell r="W327">
            <v>5</v>
          </cell>
          <cell r="X327" t="str">
            <v/>
          </cell>
          <cell r="Y327" t="str">
            <v/>
          </cell>
          <cell r="Z327">
            <v>-16.243480981737939</v>
          </cell>
          <cell r="AA327">
            <v>5</v>
          </cell>
          <cell r="AB327" t="str">
            <v/>
          </cell>
          <cell r="AC327" t="str">
            <v/>
          </cell>
          <cell r="AD327">
            <v>299.46163956954109</v>
          </cell>
          <cell r="AE327">
            <v>5</v>
          </cell>
          <cell r="AF327" t="str">
            <v/>
          </cell>
          <cell r="AG327" t="str">
            <v/>
          </cell>
          <cell r="AH327">
            <v>9.3277529815863325</v>
          </cell>
          <cell r="AI327">
            <v>6</v>
          </cell>
          <cell r="AJ327" t="str">
            <v/>
          </cell>
          <cell r="AK327" t="str">
            <v/>
          </cell>
          <cell r="AL327">
            <v>68.038511999295295</v>
          </cell>
          <cell r="AM327">
            <v>5</v>
          </cell>
          <cell r="AN327" t="str">
            <v/>
          </cell>
          <cell r="AO327" t="str">
            <v/>
          </cell>
          <cell r="AP327">
            <v>38.411376720053887</v>
          </cell>
        </row>
        <row r="328">
          <cell r="B328" t="str">
            <v>1.2042</v>
          </cell>
          <cell r="C328">
            <v>8</v>
          </cell>
          <cell r="D328" t="str">
            <v/>
          </cell>
          <cell r="E328" t="str">
            <v/>
          </cell>
          <cell r="F328">
            <v>-31.15329901831327</v>
          </cell>
          <cell r="G328">
            <v>10</v>
          </cell>
          <cell r="H328" t="str">
            <v/>
          </cell>
          <cell r="I328" t="str">
            <v/>
          </cell>
          <cell r="J328">
            <v>144.08490430797229</v>
          </cell>
          <cell r="K328">
            <v>4</v>
          </cell>
          <cell r="L328" t="str">
            <v/>
          </cell>
          <cell r="M328" t="str">
            <v/>
          </cell>
          <cell r="N328">
            <v>653.23159985670793</v>
          </cell>
          <cell r="O328">
            <v>5</v>
          </cell>
          <cell r="P328" t="str">
            <v/>
          </cell>
          <cell r="Q328" t="str">
            <v/>
          </cell>
          <cell r="R328">
            <v>30.635028450173898</v>
          </cell>
          <cell r="S328">
            <v>7</v>
          </cell>
          <cell r="T328" t="str">
            <v/>
          </cell>
          <cell r="U328" t="str">
            <v/>
          </cell>
          <cell r="V328">
            <v>154.09779350384164</v>
          </cell>
          <cell r="W328">
            <v>5</v>
          </cell>
          <cell r="X328" t="str">
            <v/>
          </cell>
          <cell r="Y328" t="str">
            <v/>
          </cell>
          <cell r="Z328">
            <v>-16.144761127673476</v>
          </cell>
          <cell r="AA328">
            <v>5</v>
          </cell>
          <cell r="AB328" t="str">
            <v/>
          </cell>
          <cell r="AC328" t="str">
            <v/>
          </cell>
          <cell r="AD328">
            <v>299.61833688608471</v>
          </cell>
          <cell r="AE328">
            <v>5</v>
          </cell>
          <cell r="AF328" t="str">
            <v/>
          </cell>
          <cell r="AG328" t="str">
            <v/>
          </cell>
          <cell r="AH328">
            <v>9.4671002133606716</v>
          </cell>
          <cell r="AI328">
            <v>6</v>
          </cell>
          <cell r="AJ328" t="str">
            <v/>
          </cell>
          <cell r="AK328" t="str">
            <v/>
          </cell>
          <cell r="AL328">
            <v>68.203366009435754</v>
          </cell>
          <cell r="AM328">
            <v>5</v>
          </cell>
          <cell r="AN328" t="str">
            <v/>
          </cell>
          <cell r="AO328" t="str">
            <v/>
          </cell>
          <cell r="AP328">
            <v>38.625959185499447</v>
          </cell>
        </row>
        <row r="329">
          <cell r="B329" t="str">
            <v>2.2042</v>
          </cell>
          <cell r="C329">
            <v>8</v>
          </cell>
          <cell r="D329" t="str">
            <v/>
          </cell>
          <cell r="E329" t="str">
            <v/>
          </cell>
          <cell r="F329">
            <v>-31.034728119653757</v>
          </cell>
          <cell r="G329">
            <v>10</v>
          </cell>
          <cell r="H329" t="str">
            <v/>
          </cell>
          <cell r="I329" t="str">
            <v/>
          </cell>
          <cell r="J329">
            <v>144.33360105881957</v>
          </cell>
          <cell r="K329">
            <v>5</v>
          </cell>
          <cell r="L329">
            <v>329</v>
          </cell>
          <cell r="M329">
            <v>652.65497083357445</v>
          </cell>
          <cell r="N329">
            <v>652.65497083357445</v>
          </cell>
          <cell r="O329">
            <v>5</v>
          </cell>
          <cell r="P329" t="str">
            <v/>
          </cell>
          <cell r="Q329" t="str">
            <v/>
          </cell>
          <cell r="R329">
            <v>30.818026262791083</v>
          </cell>
          <cell r="S329">
            <v>7</v>
          </cell>
          <cell r="T329" t="str">
            <v/>
          </cell>
          <cell r="U329" t="str">
            <v/>
          </cell>
          <cell r="V329">
            <v>154.38914492795041</v>
          </cell>
          <cell r="W329">
            <v>5</v>
          </cell>
          <cell r="X329" t="str">
            <v/>
          </cell>
          <cell r="Y329" t="str">
            <v/>
          </cell>
          <cell r="Z329">
            <v>-16.046041273609013</v>
          </cell>
          <cell r="AA329">
            <v>5</v>
          </cell>
          <cell r="AB329" t="str">
            <v/>
          </cell>
          <cell r="AC329" t="str">
            <v/>
          </cell>
          <cell r="AD329">
            <v>299.77503420262832</v>
          </cell>
          <cell r="AE329">
            <v>5</v>
          </cell>
          <cell r="AF329" t="str">
            <v/>
          </cell>
          <cell r="AG329" t="str">
            <v/>
          </cell>
          <cell r="AH329">
            <v>9.6064474451350108</v>
          </cell>
          <cell r="AI329">
            <v>6</v>
          </cell>
          <cell r="AJ329" t="str">
            <v/>
          </cell>
          <cell r="AK329" t="str">
            <v/>
          </cell>
          <cell r="AL329">
            <v>68.368220019576214</v>
          </cell>
          <cell r="AM329">
            <v>5</v>
          </cell>
          <cell r="AN329" t="str">
            <v/>
          </cell>
          <cell r="AO329" t="str">
            <v/>
          </cell>
          <cell r="AP329">
            <v>38.840541650945006</v>
          </cell>
        </row>
        <row r="330">
          <cell r="B330" t="str">
            <v>3.2042</v>
          </cell>
          <cell r="C330">
            <v>8</v>
          </cell>
          <cell r="D330" t="str">
            <v/>
          </cell>
          <cell r="E330" t="str">
            <v/>
          </cell>
          <cell r="F330">
            <v>-30.916157220994243</v>
          </cell>
          <cell r="G330">
            <v>10</v>
          </cell>
          <cell r="H330" t="str">
            <v/>
          </cell>
          <cell r="I330" t="str">
            <v/>
          </cell>
          <cell r="J330">
            <v>144.58229780966684</v>
          </cell>
          <cell r="O330">
            <v>5</v>
          </cell>
          <cell r="P330" t="str">
            <v/>
          </cell>
          <cell r="Q330" t="str">
            <v/>
          </cell>
          <cell r="R330">
            <v>31.001024075408267</v>
          </cell>
          <cell r="S330">
            <v>7</v>
          </cell>
          <cell r="T330" t="str">
            <v/>
          </cell>
          <cell r="U330" t="str">
            <v/>
          </cell>
          <cell r="V330">
            <v>154.68049635205918</v>
          </cell>
          <cell r="W330">
            <v>5</v>
          </cell>
          <cell r="X330" t="str">
            <v/>
          </cell>
          <cell r="Y330" t="str">
            <v/>
          </cell>
          <cell r="Z330">
            <v>-15.947321419544549</v>
          </cell>
          <cell r="AA330">
            <v>5</v>
          </cell>
          <cell r="AB330" t="str">
            <v/>
          </cell>
          <cell r="AC330" t="str">
            <v/>
          </cell>
          <cell r="AD330">
            <v>299.93173151917193</v>
          </cell>
          <cell r="AE330">
            <v>5</v>
          </cell>
          <cell r="AF330" t="str">
            <v/>
          </cell>
          <cell r="AG330" t="str">
            <v/>
          </cell>
          <cell r="AH330">
            <v>9.74579467690935</v>
          </cell>
          <cell r="AI330">
            <v>6</v>
          </cell>
          <cell r="AJ330" t="str">
            <v/>
          </cell>
          <cell r="AK330" t="str">
            <v/>
          </cell>
          <cell r="AL330">
            <v>68.533074029716673</v>
          </cell>
          <cell r="AM330">
            <v>5</v>
          </cell>
          <cell r="AN330" t="str">
            <v/>
          </cell>
          <cell r="AO330" t="str">
            <v/>
          </cell>
          <cell r="AP330">
            <v>39.055124116390566</v>
          </cell>
        </row>
        <row r="331">
          <cell r="B331" t="str">
            <v>4.2042</v>
          </cell>
          <cell r="C331">
            <v>8</v>
          </cell>
          <cell r="D331" t="str">
            <v/>
          </cell>
          <cell r="E331" t="str">
            <v/>
          </cell>
          <cell r="F331">
            <v>-30.79758632233473</v>
          </cell>
          <cell r="G331">
            <v>10</v>
          </cell>
          <cell r="H331" t="str">
            <v/>
          </cell>
          <cell r="I331" t="str">
            <v/>
          </cell>
          <cell r="J331">
            <v>144.83099456051411</v>
          </cell>
          <cell r="O331">
            <v>5</v>
          </cell>
          <cell r="P331" t="str">
            <v/>
          </cell>
          <cell r="Q331" t="str">
            <v/>
          </cell>
          <cell r="R331">
            <v>31.184021888025452</v>
          </cell>
          <cell r="S331">
            <v>7</v>
          </cell>
          <cell r="T331" t="str">
            <v/>
          </cell>
          <cell r="U331" t="str">
            <v/>
          </cell>
          <cell r="V331">
            <v>154.97184777616795</v>
          </cell>
          <cell r="W331">
            <v>5</v>
          </cell>
          <cell r="X331" t="str">
            <v/>
          </cell>
          <cell r="Y331" t="str">
            <v/>
          </cell>
          <cell r="Z331">
            <v>-15.848601565480084</v>
          </cell>
          <cell r="AA331">
            <v>5</v>
          </cell>
          <cell r="AB331" t="str">
            <v/>
          </cell>
          <cell r="AC331" t="str">
            <v/>
          </cell>
          <cell r="AD331">
            <v>300.08842883571555</v>
          </cell>
          <cell r="AE331">
            <v>5</v>
          </cell>
          <cell r="AF331" t="str">
            <v/>
          </cell>
          <cell r="AG331" t="str">
            <v/>
          </cell>
          <cell r="AH331">
            <v>9.8851419086836891</v>
          </cell>
          <cell r="AI331">
            <v>6</v>
          </cell>
          <cell r="AJ331" t="str">
            <v/>
          </cell>
          <cell r="AK331" t="str">
            <v/>
          </cell>
          <cell r="AL331">
            <v>68.697928039857132</v>
          </cell>
          <cell r="AM331">
            <v>5</v>
          </cell>
          <cell r="AN331" t="str">
            <v/>
          </cell>
          <cell r="AO331" t="str">
            <v/>
          </cell>
          <cell r="AP331">
            <v>39.269706581836125</v>
          </cell>
        </row>
        <row r="332">
          <cell r="B332" t="str">
            <v>5.2042</v>
          </cell>
          <cell r="C332">
            <v>8</v>
          </cell>
          <cell r="D332" t="str">
            <v/>
          </cell>
          <cell r="E332" t="str">
            <v/>
          </cell>
          <cell r="F332">
            <v>-30.679015423675217</v>
          </cell>
          <cell r="G332">
            <v>10</v>
          </cell>
          <cell r="H332" t="str">
            <v/>
          </cell>
          <cell r="I332" t="str">
            <v/>
          </cell>
          <cell r="J332">
            <v>145.07969131136139</v>
          </cell>
          <cell r="O332">
            <v>5</v>
          </cell>
          <cell r="P332" t="str">
            <v/>
          </cell>
          <cell r="Q332" t="str">
            <v/>
          </cell>
          <cell r="R332">
            <v>31.367019700642636</v>
          </cell>
          <cell r="S332">
            <v>7</v>
          </cell>
          <cell r="T332" t="str">
            <v/>
          </cell>
          <cell r="U332" t="str">
            <v/>
          </cell>
          <cell r="V332">
            <v>155.26319920027672</v>
          </cell>
          <cell r="W332">
            <v>5</v>
          </cell>
          <cell r="X332" t="str">
            <v/>
          </cell>
          <cell r="Y332" t="str">
            <v/>
          </cell>
          <cell r="Z332">
            <v>-15.74988171141562</v>
          </cell>
          <cell r="AA332">
            <v>5</v>
          </cell>
          <cell r="AB332" t="str">
            <v/>
          </cell>
          <cell r="AC332" t="str">
            <v/>
          </cell>
          <cell r="AD332">
            <v>300.24512615225916</v>
          </cell>
          <cell r="AE332">
            <v>5</v>
          </cell>
          <cell r="AF332" t="str">
            <v/>
          </cell>
          <cell r="AG332" t="str">
            <v/>
          </cell>
          <cell r="AH332">
            <v>10.024489140458028</v>
          </cell>
          <cell r="AI332">
            <v>6</v>
          </cell>
          <cell r="AJ332" t="str">
            <v/>
          </cell>
          <cell r="AK332" t="str">
            <v/>
          </cell>
          <cell r="AL332">
            <v>68.862782049997591</v>
          </cell>
          <cell r="AM332">
            <v>5</v>
          </cell>
          <cell r="AN332" t="str">
            <v/>
          </cell>
          <cell r="AO332" t="str">
            <v/>
          </cell>
          <cell r="AP332">
            <v>39.484289047281685</v>
          </cell>
        </row>
        <row r="333">
          <cell r="B333" t="str">
            <v>6.2042</v>
          </cell>
          <cell r="C333">
            <v>8</v>
          </cell>
          <cell r="D333" t="str">
            <v/>
          </cell>
          <cell r="E333" t="str">
            <v/>
          </cell>
          <cell r="F333">
            <v>-30.560444525015704</v>
          </cell>
          <cell r="G333">
            <v>10</v>
          </cell>
          <cell r="H333" t="str">
            <v/>
          </cell>
          <cell r="I333" t="str">
            <v/>
          </cell>
          <cell r="J333">
            <v>145.32838806220866</v>
          </cell>
          <cell r="O333">
            <v>5</v>
          </cell>
          <cell r="P333" t="str">
            <v/>
          </cell>
          <cell r="Q333" t="str">
            <v/>
          </cell>
          <cell r="R333">
            <v>31.550017513259821</v>
          </cell>
          <cell r="S333">
            <v>7</v>
          </cell>
          <cell r="T333" t="str">
            <v/>
          </cell>
          <cell r="U333" t="str">
            <v/>
          </cell>
          <cell r="V333">
            <v>155.55455062438548</v>
          </cell>
          <cell r="W333">
            <v>5</v>
          </cell>
          <cell r="X333" t="str">
            <v/>
          </cell>
          <cell r="Y333" t="str">
            <v/>
          </cell>
          <cell r="Z333">
            <v>-15.651161857351156</v>
          </cell>
          <cell r="AA333">
            <v>5</v>
          </cell>
          <cell r="AB333" t="str">
            <v/>
          </cell>
          <cell r="AC333" t="str">
            <v/>
          </cell>
          <cell r="AD333">
            <v>300.40182346880277</v>
          </cell>
          <cell r="AE333">
            <v>5</v>
          </cell>
          <cell r="AF333" t="str">
            <v/>
          </cell>
          <cell r="AG333" t="str">
            <v/>
          </cell>
          <cell r="AH333">
            <v>10.163836372232367</v>
          </cell>
          <cell r="AI333">
            <v>6</v>
          </cell>
          <cell r="AJ333" t="str">
            <v/>
          </cell>
          <cell r="AK333" t="str">
            <v/>
          </cell>
          <cell r="AL333">
            <v>69.02763606013805</v>
          </cell>
          <cell r="AM333">
            <v>5</v>
          </cell>
          <cell r="AN333" t="str">
            <v/>
          </cell>
          <cell r="AO333" t="str">
            <v/>
          </cell>
          <cell r="AP333">
            <v>39.698871512727244</v>
          </cell>
        </row>
        <row r="334">
          <cell r="B334" t="str">
            <v>7.2042</v>
          </cell>
          <cell r="C334">
            <v>8</v>
          </cell>
          <cell r="D334" t="str">
            <v/>
          </cell>
          <cell r="E334" t="str">
            <v/>
          </cell>
          <cell r="F334">
            <v>-30.441873626356191</v>
          </cell>
          <cell r="G334">
            <v>10</v>
          </cell>
          <cell r="H334" t="str">
            <v/>
          </cell>
          <cell r="I334" t="str">
            <v/>
          </cell>
          <cell r="J334">
            <v>145.57708481305593</v>
          </cell>
          <cell r="O334">
            <v>5</v>
          </cell>
          <cell r="P334" t="str">
            <v/>
          </cell>
          <cell r="Q334" t="str">
            <v/>
          </cell>
          <cell r="R334">
            <v>31.733015325877005</v>
          </cell>
          <cell r="S334">
            <v>7</v>
          </cell>
          <cell r="T334" t="str">
            <v/>
          </cell>
          <cell r="U334" t="str">
            <v/>
          </cell>
          <cell r="V334">
            <v>155.84590204849425</v>
          </cell>
          <cell r="W334">
            <v>5</v>
          </cell>
          <cell r="X334" t="str">
            <v/>
          </cell>
          <cell r="Y334" t="str">
            <v/>
          </cell>
          <cell r="Z334">
            <v>-15.552442003286691</v>
          </cell>
          <cell r="AA334">
            <v>5</v>
          </cell>
          <cell r="AB334" t="str">
            <v/>
          </cell>
          <cell r="AC334" t="str">
            <v/>
          </cell>
          <cell r="AD334">
            <v>300.55852078534639</v>
          </cell>
          <cell r="AE334">
            <v>5</v>
          </cell>
          <cell r="AF334" t="str">
            <v/>
          </cell>
          <cell r="AG334" t="str">
            <v/>
          </cell>
          <cell r="AH334">
            <v>10.303183604006707</v>
          </cell>
          <cell r="AI334">
            <v>6</v>
          </cell>
          <cell r="AJ334" t="str">
            <v/>
          </cell>
          <cell r="AK334" t="str">
            <v/>
          </cell>
          <cell r="AL334">
            <v>69.19249007027851</v>
          </cell>
          <cell r="AM334">
            <v>5</v>
          </cell>
          <cell r="AN334" t="str">
            <v/>
          </cell>
          <cell r="AO334" t="str">
            <v/>
          </cell>
          <cell r="AP334">
            <v>39.913453978172804</v>
          </cell>
        </row>
        <row r="335">
          <cell r="B335" t="str">
            <v>8.2042</v>
          </cell>
          <cell r="C335">
            <v>8</v>
          </cell>
          <cell r="D335" t="str">
            <v/>
          </cell>
          <cell r="E335" t="str">
            <v/>
          </cell>
          <cell r="F335">
            <v>-30.323302727696678</v>
          </cell>
          <cell r="G335">
            <v>10</v>
          </cell>
          <cell r="H335" t="str">
            <v/>
          </cell>
          <cell r="I335" t="str">
            <v/>
          </cell>
          <cell r="J335">
            <v>145.82578156390321</v>
          </cell>
          <cell r="O335">
            <v>5</v>
          </cell>
          <cell r="P335" t="str">
            <v/>
          </cell>
          <cell r="Q335" t="str">
            <v/>
          </cell>
          <cell r="R335">
            <v>31.91601313849419</v>
          </cell>
          <cell r="S335">
            <v>7</v>
          </cell>
          <cell r="T335" t="str">
            <v/>
          </cell>
          <cell r="U335" t="str">
            <v/>
          </cell>
          <cell r="V335">
            <v>156.13725347260302</v>
          </cell>
          <cell r="W335">
            <v>5</v>
          </cell>
          <cell r="X335" t="str">
            <v/>
          </cell>
          <cell r="Y335" t="str">
            <v/>
          </cell>
          <cell r="Z335">
            <v>-15.453722149222227</v>
          </cell>
          <cell r="AA335">
            <v>5</v>
          </cell>
          <cell r="AB335" t="str">
            <v/>
          </cell>
          <cell r="AC335" t="str">
            <v/>
          </cell>
          <cell r="AD335">
            <v>300.71521810189</v>
          </cell>
          <cell r="AE335">
            <v>5</v>
          </cell>
          <cell r="AF335" t="str">
            <v/>
          </cell>
          <cell r="AG335" t="str">
            <v/>
          </cell>
          <cell r="AH335">
            <v>10.442530835781046</v>
          </cell>
          <cell r="AI335">
            <v>6</v>
          </cell>
          <cell r="AJ335" t="str">
            <v/>
          </cell>
          <cell r="AK335" t="str">
            <v/>
          </cell>
          <cell r="AL335">
            <v>69.357344080418969</v>
          </cell>
          <cell r="AM335">
            <v>5</v>
          </cell>
          <cell r="AN335" t="str">
            <v/>
          </cell>
          <cell r="AO335" t="str">
            <v/>
          </cell>
          <cell r="AP335">
            <v>40.128036443618363</v>
          </cell>
        </row>
        <row r="336">
          <cell r="B336" t="str">
            <v>9.2042</v>
          </cell>
          <cell r="C336">
            <v>8</v>
          </cell>
          <cell r="D336" t="str">
            <v/>
          </cell>
          <cell r="E336" t="str">
            <v/>
          </cell>
          <cell r="F336">
            <v>-30.204731829037165</v>
          </cell>
          <cell r="G336">
            <v>10</v>
          </cell>
          <cell r="H336" t="str">
            <v/>
          </cell>
          <cell r="I336" t="str">
            <v/>
          </cell>
          <cell r="J336">
            <v>146.07447831475048</v>
          </cell>
          <cell r="O336">
            <v>5</v>
          </cell>
          <cell r="P336" t="str">
            <v/>
          </cell>
          <cell r="Q336" t="str">
            <v/>
          </cell>
          <cell r="R336">
            <v>32.099010951111374</v>
          </cell>
          <cell r="S336">
            <v>7</v>
          </cell>
          <cell r="T336" t="str">
            <v/>
          </cell>
          <cell r="U336" t="str">
            <v/>
          </cell>
          <cell r="V336">
            <v>156.42860489671179</v>
          </cell>
          <cell r="W336">
            <v>5</v>
          </cell>
          <cell r="X336" t="str">
            <v/>
          </cell>
          <cell r="Y336" t="str">
            <v/>
          </cell>
          <cell r="Z336">
            <v>-15.355002295157762</v>
          </cell>
          <cell r="AA336">
            <v>5</v>
          </cell>
          <cell r="AB336" t="str">
            <v/>
          </cell>
          <cell r="AC336" t="str">
            <v/>
          </cell>
          <cell r="AD336">
            <v>300.87191541843362</v>
          </cell>
          <cell r="AE336">
            <v>5</v>
          </cell>
          <cell r="AF336" t="str">
            <v/>
          </cell>
          <cell r="AG336" t="str">
            <v/>
          </cell>
          <cell r="AH336">
            <v>10.581878067555385</v>
          </cell>
          <cell r="AI336">
            <v>6</v>
          </cell>
          <cell r="AJ336" t="str">
            <v/>
          </cell>
          <cell r="AK336" t="str">
            <v/>
          </cell>
          <cell r="AL336">
            <v>69.522198090559428</v>
          </cell>
          <cell r="AM336">
            <v>5</v>
          </cell>
          <cell r="AN336" t="str">
            <v/>
          </cell>
          <cell r="AO336" t="str">
            <v/>
          </cell>
          <cell r="AP336">
            <v>40.342618909063923</v>
          </cell>
        </row>
        <row r="337">
          <cell r="B337" t="str">
            <v>10.2042</v>
          </cell>
          <cell r="C337">
            <v>8</v>
          </cell>
          <cell r="D337" t="str">
            <v/>
          </cell>
          <cell r="E337" t="str">
            <v/>
          </cell>
          <cell r="F337">
            <v>-30.086160930377652</v>
          </cell>
          <cell r="G337">
            <v>10</v>
          </cell>
          <cell r="H337" t="str">
            <v/>
          </cell>
          <cell r="I337" t="str">
            <v/>
          </cell>
          <cell r="J337">
            <v>146.32317506559775</v>
          </cell>
          <cell r="O337">
            <v>5</v>
          </cell>
          <cell r="P337" t="str">
            <v/>
          </cell>
          <cell r="Q337" t="str">
            <v/>
          </cell>
          <cell r="R337">
            <v>32.282008763728555</v>
          </cell>
          <cell r="S337">
            <v>7</v>
          </cell>
          <cell r="T337" t="str">
            <v/>
          </cell>
          <cell r="U337" t="str">
            <v/>
          </cell>
          <cell r="V337">
            <v>156.71995632082056</v>
          </cell>
          <cell r="W337">
            <v>5</v>
          </cell>
          <cell r="X337" t="str">
            <v/>
          </cell>
          <cell r="Y337" t="str">
            <v/>
          </cell>
          <cell r="Z337">
            <v>-15.256282441093298</v>
          </cell>
          <cell r="AA337">
            <v>5</v>
          </cell>
          <cell r="AB337" t="str">
            <v/>
          </cell>
          <cell r="AC337" t="str">
            <v/>
          </cell>
          <cell r="AD337">
            <v>301.02861273497723</v>
          </cell>
          <cell r="AE337">
            <v>5</v>
          </cell>
          <cell r="AF337" t="str">
            <v/>
          </cell>
          <cell r="AG337" t="str">
            <v/>
          </cell>
          <cell r="AH337">
            <v>10.721225299329724</v>
          </cell>
          <cell r="AI337">
            <v>6</v>
          </cell>
          <cell r="AJ337" t="str">
            <v/>
          </cell>
          <cell r="AK337" t="str">
            <v/>
          </cell>
          <cell r="AL337">
            <v>69.687052100699887</v>
          </cell>
          <cell r="AM337">
            <v>5</v>
          </cell>
          <cell r="AN337" t="str">
            <v/>
          </cell>
          <cell r="AO337" t="str">
            <v/>
          </cell>
          <cell r="AP337">
            <v>40.557201374509482</v>
          </cell>
        </row>
        <row r="338">
          <cell r="B338" t="str">
            <v>11.2042</v>
          </cell>
          <cell r="C338">
            <v>8</v>
          </cell>
          <cell r="D338" t="str">
            <v/>
          </cell>
          <cell r="E338" t="str">
            <v/>
          </cell>
          <cell r="F338">
            <v>-29.967590031718139</v>
          </cell>
          <cell r="G338">
            <v>10</v>
          </cell>
          <cell r="H338" t="str">
            <v/>
          </cell>
          <cell r="I338" t="str">
            <v/>
          </cell>
          <cell r="J338">
            <v>146.57187181644503</v>
          </cell>
          <cell r="O338">
            <v>5</v>
          </cell>
          <cell r="P338" t="str">
            <v/>
          </cell>
          <cell r="Q338" t="str">
            <v/>
          </cell>
          <cell r="R338">
            <v>32.465006576345736</v>
          </cell>
          <cell r="S338">
            <v>7</v>
          </cell>
          <cell r="T338" t="str">
            <v/>
          </cell>
          <cell r="U338" t="str">
            <v/>
          </cell>
          <cell r="V338">
            <v>157.01130774492933</v>
          </cell>
          <cell r="W338">
            <v>5</v>
          </cell>
          <cell r="X338" t="str">
            <v/>
          </cell>
          <cell r="Y338" t="str">
            <v/>
          </cell>
          <cell r="Z338">
            <v>-15.157562587028833</v>
          </cell>
          <cell r="AA338">
            <v>5</v>
          </cell>
          <cell r="AB338" t="str">
            <v/>
          </cell>
          <cell r="AC338" t="str">
            <v/>
          </cell>
          <cell r="AD338">
            <v>301.18531005152084</v>
          </cell>
          <cell r="AE338">
            <v>5</v>
          </cell>
          <cell r="AF338" t="str">
            <v/>
          </cell>
          <cell r="AG338" t="str">
            <v/>
          </cell>
          <cell r="AH338">
            <v>10.860572531104063</v>
          </cell>
          <cell r="AI338">
            <v>6</v>
          </cell>
          <cell r="AJ338" t="str">
            <v/>
          </cell>
          <cell r="AK338" t="str">
            <v/>
          </cell>
          <cell r="AL338">
            <v>69.851906110840346</v>
          </cell>
          <cell r="AM338">
            <v>5</v>
          </cell>
          <cell r="AN338" t="str">
            <v/>
          </cell>
          <cell r="AO338" t="str">
            <v/>
          </cell>
          <cell r="AP338">
            <v>40.771783839955042</v>
          </cell>
        </row>
        <row r="339">
          <cell r="B339" t="str">
            <v>12.2042</v>
          </cell>
          <cell r="C339">
            <v>8</v>
          </cell>
          <cell r="D339" t="str">
            <v/>
          </cell>
          <cell r="E339" t="str">
            <v/>
          </cell>
          <cell r="F339">
            <v>-29.849019133058626</v>
          </cell>
          <cell r="G339">
            <v>10</v>
          </cell>
          <cell r="H339" t="str">
            <v/>
          </cell>
          <cell r="I339" t="str">
            <v/>
          </cell>
          <cell r="J339">
            <v>146.8205685672923</v>
          </cell>
          <cell r="O339">
            <v>5</v>
          </cell>
          <cell r="P339" t="str">
            <v/>
          </cell>
          <cell r="Q339" t="str">
            <v/>
          </cell>
          <cell r="R339">
            <v>32.648004388962917</v>
          </cell>
          <cell r="S339">
            <v>7</v>
          </cell>
          <cell r="T339" t="str">
            <v/>
          </cell>
          <cell r="U339" t="str">
            <v/>
          </cell>
          <cell r="V339">
            <v>157.30265916903809</v>
          </cell>
          <cell r="W339">
            <v>5</v>
          </cell>
          <cell r="X339" t="str">
            <v/>
          </cell>
          <cell r="Y339" t="str">
            <v/>
          </cell>
          <cell r="Z339">
            <v>-15.058842732964369</v>
          </cell>
          <cell r="AA339">
            <v>5</v>
          </cell>
          <cell r="AB339" t="str">
            <v/>
          </cell>
          <cell r="AC339" t="str">
            <v/>
          </cell>
          <cell r="AD339">
            <v>301.34200736806446</v>
          </cell>
          <cell r="AE339">
            <v>5</v>
          </cell>
          <cell r="AF339" t="str">
            <v/>
          </cell>
          <cell r="AG339" t="str">
            <v/>
          </cell>
          <cell r="AH339">
            <v>10.999919762878402</v>
          </cell>
          <cell r="AI339">
            <v>6</v>
          </cell>
          <cell r="AJ339" t="str">
            <v/>
          </cell>
          <cell r="AK339" t="str">
            <v/>
          </cell>
          <cell r="AL339">
            <v>70.016760120980805</v>
          </cell>
          <cell r="AM339">
            <v>5</v>
          </cell>
          <cell r="AN339" t="str">
            <v/>
          </cell>
          <cell r="AO339" t="str">
            <v/>
          </cell>
          <cell r="AP339">
            <v>40.986366305400601</v>
          </cell>
        </row>
        <row r="340">
          <cell r="B340" t="str">
            <v>1.2043</v>
          </cell>
          <cell r="C340">
            <v>8</v>
          </cell>
          <cell r="D340" t="str">
            <v/>
          </cell>
          <cell r="E340" t="str">
            <v/>
          </cell>
          <cell r="F340">
            <v>-29.730448234399113</v>
          </cell>
          <cell r="G340">
            <v>10</v>
          </cell>
          <cell r="H340" t="str">
            <v/>
          </cell>
          <cell r="I340" t="str">
            <v/>
          </cell>
          <cell r="J340">
            <v>147.06926531813957</v>
          </cell>
          <cell r="O340">
            <v>5</v>
          </cell>
          <cell r="P340" t="str">
            <v/>
          </cell>
          <cell r="Q340" t="str">
            <v/>
          </cell>
          <cell r="R340">
            <v>32.831002201580098</v>
          </cell>
          <cell r="S340">
            <v>7</v>
          </cell>
          <cell r="T340" t="str">
            <v/>
          </cell>
          <cell r="U340" t="str">
            <v/>
          </cell>
          <cell r="V340">
            <v>157.59401059314686</v>
          </cell>
          <cell r="W340">
            <v>5</v>
          </cell>
          <cell r="X340" t="str">
            <v/>
          </cell>
          <cell r="Y340" t="str">
            <v/>
          </cell>
          <cell r="Z340">
            <v>-14.960122878899904</v>
          </cell>
          <cell r="AA340">
            <v>5</v>
          </cell>
          <cell r="AB340" t="str">
            <v/>
          </cell>
          <cell r="AC340" t="str">
            <v/>
          </cell>
          <cell r="AD340">
            <v>301.49870468460807</v>
          </cell>
          <cell r="AE340">
            <v>5</v>
          </cell>
          <cell r="AF340" t="str">
            <v/>
          </cell>
          <cell r="AG340" t="str">
            <v/>
          </cell>
          <cell r="AH340">
            <v>11.139266994652742</v>
          </cell>
          <cell r="AI340">
            <v>6</v>
          </cell>
          <cell r="AJ340" t="str">
            <v/>
          </cell>
          <cell r="AK340" t="str">
            <v/>
          </cell>
          <cell r="AL340">
            <v>70.181614131121265</v>
          </cell>
          <cell r="AM340">
            <v>5</v>
          </cell>
          <cell r="AN340" t="str">
            <v/>
          </cell>
          <cell r="AO340" t="str">
            <v/>
          </cell>
          <cell r="AP340">
            <v>41.200948770846161</v>
          </cell>
        </row>
        <row r="341">
          <cell r="B341" t="str">
            <v>2.2043</v>
          </cell>
          <cell r="C341">
            <v>8</v>
          </cell>
          <cell r="D341" t="str">
            <v/>
          </cell>
          <cell r="E341" t="str">
            <v/>
          </cell>
          <cell r="F341">
            <v>-29.611877335739599</v>
          </cell>
          <cell r="G341">
            <v>10</v>
          </cell>
          <cell r="H341" t="str">
            <v/>
          </cell>
          <cell r="I341" t="str">
            <v/>
          </cell>
          <cell r="J341">
            <v>147.31796206898684</v>
          </cell>
          <cell r="O341">
            <v>5</v>
          </cell>
          <cell r="P341" t="str">
            <v/>
          </cell>
          <cell r="Q341" t="str">
            <v/>
          </cell>
          <cell r="R341">
            <v>33.014000014197279</v>
          </cell>
          <cell r="S341">
            <v>7</v>
          </cell>
          <cell r="T341" t="str">
            <v/>
          </cell>
          <cell r="U341" t="str">
            <v/>
          </cell>
          <cell r="V341">
            <v>157.88536201725563</v>
          </cell>
          <cell r="W341">
            <v>5</v>
          </cell>
          <cell r="X341" t="str">
            <v/>
          </cell>
          <cell r="Y341" t="str">
            <v/>
          </cell>
          <cell r="Z341">
            <v>-14.86140302483544</v>
          </cell>
          <cell r="AA341">
            <v>5</v>
          </cell>
          <cell r="AB341" t="str">
            <v/>
          </cell>
          <cell r="AC341" t="str">
            <v/>
          </cell>
          <cell r="AD341">
            <v>301.65540200115169</v>
          </cell>
          <cell r="AE341">
            <v>5</v>
          </cell>
          <cell r="AF341" t="str">
            <v/>
          </cell>
          <cell r="AG341" t="str">
            <v/>
          </cell>
          <cell r="AH341">
            <v>11.278614226427081</v>
          </cell>
          <cell r="AI341">
            <v>6</v>
          </cell>
          <cell r="AJ341" t="str">
            <v/>
          </cell>
          <cell r="AK341" t="str">
            <v/>
          </cell>
          <cell r="AL341">
            <v>70.346468141261724</v>
          </cell>
          <cell r="AM341">
            <v>5</v>
          </cell>
          <cell r="AN341" t="str">
            <v/>
          </cell>
          <cell r="AO341" t="str">
            <v/>
          </cell>
          <cell r="AP341">
            <v>41.41553123629172</v>
          </cell>
        </row>
        <row r="342">
          <cell r="B342" t="str">
            <v>3.2043</v>
          </cell>
          <cell r="C342">
            <v>8</v>
          </cell>
          <cell r="D342" t="str">
            <v/>
          </cell>
          <cell r="E342" t="str">
            <v/>
          </cell>
          <cell r="F342">
            <v>-29.493306437080086</v>
          </cell>
          <cell r="G342">
            <v>10</v>
          </cell>
          <cell r="H342" t="str">
            <v/>
          </cell>
          <cell r="I342" t="str">
            <v/>
          </cell>
          <cell r="J342">
            <v>147.56665881983412</v>
          </cell>
          <cell r="O342">
            <v>5</v>
          </cell>
          <cell r="P342" t="str">
            <v/>
          </cell>
          <cell r="Q342" t="str">
            <v/>
          </cell>
          <cell r="R342">
            <v>33.19699782681446</v>
          </cell>
          <cell r="S342">
            <v>7</v>
          </cell>
          <cell r="T342" t="str">
            <v/>
          </cell>
          <cell r="U342" t="str">
            <v/>
          </cell>
          <cell r="V342">
            <v>158.1767134413644</v>
          </cell>
          <cell r="W342">
            <v>5</v>
          </cell>
          <cell r="X342" t="str">
            <v/>
          </cell>
          <cell r="Y342" t="str">
            <v/>
          </cell>
          <cell r="Z342">
            <v>-14.762683170770975</v>
          </cell>
          <cell r="AA342">
            <v>5</v>
          </cell>
          <cell r="AB342" t="str">
            <v/>
          </cell>
          <cell r="AC342" t="str">
            <v/>
          </cell>
          <cell r="AD342">
            <v>301.8120993176953</v>
          </cell>
          <cell r="AE342">
            <v>5</v>
          </cell>
          <cell r="AF342" t="str">
            <v/>
          </cell>
          <cell r="AG342" t="str">
            <v/>
          </cell>
          <cell r="AH342">
            <v>11.41796145820142</v>
          </cell>
          <cell r="AI342">
            <v>6</v>
          </cell>
          <cell r="AJ342" t="str">
            <v/>
          </cell>
          <cell r="AK342" t="str">
            <v/>
          </cell>
          <cell r="AL342">
            <v>70.511322151402183</v>
          </cell>
          <cell r="AM342">
            <v>5</v>
          </cell>
          <cell r="AN342" t="str">
            <v/>
          </cell>
          <cell r="AO342" t="str">
            <v/>
          </cell>
          <cell r="AP342">
            <v>41.63011370173728</v>
          </cell>
        </row>
        <row r="343">
          <cell r="B343" t="str">
            <v>4.2043</v>
          </cell>
          <cell r="C343">
            <v>8</v>
          </cell>
          <cell r="D343" t="str">
            <v/>
          </cell>
          <cell r="E343" t="str">
            <v/>
          </cell>
          <cell r="F343">
            <v>-29.374735538420573</v>
          </cell>
          <cell r="G343">
            <v>10</v>
          </cell>
          <cell r="H343" t="str">
            <v/>
          </cell>
          <cell r="I343" t="str">
            <v/>
          </cell>
          <cell r="J343">
            <v>147.81535557068139</v>
          </cell>
          <cell r="O343">
            <v>5</v>
          </cell>
          <cell r="P343" t="str">
            <v/>
          </cell>
          <cell r="Q343" t="str">
            <v/>
          </cell>
          <cell r="R343">
            <v>33.379995639431641</v>
          </cell>
          <cell r="S343">
            <v>7</v>
          </cell>
          <cell r="T343" t="str">
            <v/>
          </cell>
          <cell r="U343" t="str">
            <v/>
          </cell>
          <cell r="V343">
            <v>158.46806486547317</v>
          </cell>
          <cell r="W343">
            <v>5</v>
          </cell>
          <cell r="X343" t="str">
            <v/>
          </cell>
          <cell r="Y343" t="str">
            <v/>
          </cell>
          <cell r="Z343">
            <v>-14.663963316706511</v>
          </cell>
          <cell r="AA343">
            <v>5</v>
          </cell>
          <cell r="AB343" t="str">
            <v/>
          </cell>
          <cell r="AC343" t="str">
            <v/>
          </cell>
          <cell r="AD343">
            <v>301.96879663423891</v>
          </cell>
          <cell r="AE343">
            <v>5</v>
          </cell>
          <cell r="AF343" t="str">
            <v/>
          </cell>
          <cell r="AG343" t="str">
            <v/>
          </cell>
          <cell r="AH343">
            <v>11.557308689975759</v>
          </cell>
          <cell r="AI343">
            <v>6</v>
          </cell>
          <cell r="AJ343" t="str">
            <v/>
          </cell>
          <cell r="AK343" t="str">
            <v/>
          </cell>
          <cell r="AL343">
            <v>70.676176161542642</v>
          </cell>
          <cell r="AM343">
            <v>5</v>
          </cell>
          <cell r="AN343" t="str">
            <v/>
          </cell>
          <cell r="AO343" t="str">
            <v/>
          </cell>
          <cell r="AP343">
            <v>41.844696167182839</v>
          </cell>
        </row>
        <row r="344">
          <cell r="B344" t="str">
            <v>5.2043</v>
          </cell>
          <cell r="C344">
            <v>8</v>
          </cell>
          <cell r="D344" t="str">
            <v/>
          </cell>
          <cell r="E344" t="str">
            <v/>
          </cell>
          <cell r="F344">
            <v>-29.25616463976106</v>
          </cell>
          <cell r="G344">
            <v>10</v>
          </cell>
          <cell r="H344" t="str">
            <v/>
          </cell>
          <cell r="I344" t="str">
            <v/>
          </cell>
          <cell r="J344">
            <v>148.06405232152866</v>
          </cell>
          <cell r="O344">
            <v>5</v>
          </cell>
          <cell r="P344" t="str">
            <v/>
          </cell>
          <cell r="Q344" t="str">
            <v/>
          </cell>
          <cell r="R344">
            <v>33.562993452048822</v>
          </cell>
          <cell r="S344">
            <v>7</v>
          </cell>
          <cell r="T344" t="str">
            <v/>
          </cell>
          <cell r="U344" t="str">
            <v/>
          </cell>
          <cell r="V344">
            <v>158.75941628958194</v>
          </cell>
          <cell r="W344">
            <v>5</v>
          </cell>
          <cell r="X344" t="str">
            <v/>
          </cell>
          <cell r="Y344" t="str">
            <v/>
          </cell>
          <cell r="Z344">
            <v>-14.565243462642046</v>
          </cell>
          <cell r="AA344">
            <v>5</v>
          </cell>
          <cell r="AB344" t="str">
            <v/>
          </cell>
          <cell r="AC344" t="str">
            <v/>
          </cell>
          <cell r="AD344">
            <v>302.12549395078253</v>
          </cell>
          <cell r="AE344">
            <v>5</v>
          </cell>
          <cell r="AF344" t="str">
            <v/>
          </cell>
          <cell r="AG344" t="str">
            <v/>
          </cell>
          <cell r="AH344">
            <v>11.696655921750098</v>
          </cell>
          <cell r="AI344">
            <v>6</v>
          </cell>
          <cell r="AJ344" t="str">
            <v/>
          </cell>
          <cell r="AK344" t="str">
            <v/>
          </cell>
          <cell r="AL344">
            <v>70.841030171683101</v>
          </cell>
          <cell r="AM344">
            <v>5</v>
          </cell>
          <cell r="AN344" t="str">
            <v/>
          </cell>
          <cell r="AO344" t="str">
            <v/>
          </cell>
          <cell r="AP344">
            <v>42.059278632628398</v>
          </cell>
        </row>
        <row r="345">
          <cell r="B345" t="str">
            <v>6.2043</v>
          </cell>
          <cell r="C345">
            <v>8</v>
          </cell>
          <cell r="D345" t="str">
            <v/>
          </cell>
          <cell r="E345" t="str">
            <v/>
          </cell>
          <cell r="F345">
            <v>-29.137593741101547</v>
          </cell>
          <cell r="G345">
            <v>10</v>
          </cell>
          <cell r="H345" t="str">
            <v/>
          </cell>
          <cell r="I345" t="str">
            <v/>
          </cell>
          <cell r="J345">
            <v>148.31274907237594</v>
          </cell>
          <cell r="O345">
            <v>5</v>
          </cell>
          <cell r="P345" t="str">
            <v/>
          </cell>
          <cell r="Q345" t="str">
            <v/>
          </cell>
          <cell r="R345">
            <v>33.745991264666003</v>
          </cell>
          <cell r="S345">
            <v>7</v>
          </cell>
          <cell r="T345" t="str">
            <v/>
          </cell>
          <cell r="U345" t="str">
            <v/>
          </cell>
          <cell r="V345">
            <v>159.0507677136907</v>
          </cell>
          <cell r="W345">
            <v>5</v>
          </cell>
          <cell r="X345" t="str">
            <v/>
          </cell>
          <cell r="Y345" t="str">
            <v/>
          </cell>
          <cell r="Z345">
            <v>-14.466523608577582</v>
          </cell>
          <cell r="AA345">
            <v>5</v>
          </cell>
          <cell r="AB345" t="str">
            <v/>
          </cell>
          <cell r="AC345" t="str">
            <v/>
          </cell>
          <cell r="AD345">
            <v>302.28219126732614</v>
          </cell>
          <cell r="AE345">
            <v>5</v>
          </cell>
          <cell r="AF345" t="str">
            <v/>
          </cell>
          <cell r="AG345" t="str">
            <v/>
          </cell>
          <cell r="AH345">
            <v>11.836003153524437</v>
          </cell>
          <cell r="AI345">
            <v>6</v>
          </cell>
          <cell r="AJ345" t="str">
            <v/>
          </cell>
          <cell r="AK345" t="str">
            <v/>
          </cell>
          <cell r="AL345">
            <v>71.005884181823561</v>
          </cell>
          <cell r="AM345">
            <v>5</v>
          </cell>
          <cell r="AN345" t="str">
            <v/>
          </cell>
          <cell r="AO345" t="str">
            <v/>
          </cell>
          <cell r="AP345">
            <v>42.273861098073958</v>
          </cell>
        </row>
        <row r="346">
          <cell r="B346" t="str">
            <v>7.2043</v>
          </cell>
          <cell r="C346">
            <v>8</v>
          </cell>
          <cell r="D346" t="str">
            <v/>
          </cell>
          <cell r="E346" t="str">
            <v/>
          </cell>
          <cell r="F346">
            <v>-29.019022842442034</v>
          </cell>
          <cell r="G346">
            <v>10</v>
          </cell>
          <cell r="H346" t="str">
            <v/>
          </cell>
          <cell r="I346" t="str">
            <v/>
          </cell>
          <cell r="J346">
            <v>148.56144582322321</v>
          </cell>
          <cell r="O346">
            <v>5</v>
          </cell>
          <cell r="P346" t="str">
            <v/>
          </cell>
          <cell r="Q346" t="str">
            <v/>
          </cell>
          <cell r="R346">
            <v>33.928989077283184</v>
          </cell>
          <cell r="S346">
            <v>7</v>
          </cell>
          <cell r="T346" t="str">
            <v/>
          </cell>
          <cell r="U346" t="str">
            <v/>
          </cell>
          <cell r="V346">
            <v>159.34211913779947</v>
          </cell>
          <cell r="W346">
            <v>5</v>
          </cell>
          <cell r="X346" t="str">
            <v/>
          </cell>
          <cell r="Y346" t="str">
            <v/>
          </cell>
          <cell r="Z346">
            <v>-14.367803754513117</v>
          </cell>
          <cell r="AA346">
            <v>5</v>
          </cell>
          <cell r="AB346" t="str">
            <v/>
          </cell>
          <cell r="AC346" t="str">
            <v/>
          </cell>
          <cell r="AD346">
            <v>302.43888858386975</v>
          </cell>
          <cell r="AE346">
            <v>5</v>
          </cell>
          <cell r="AF346" t="str">
            <v/>
          </cell>
          <cell r="AG346" t="str">
            <v/>
          </cell>
          <cell r="AH346">
            <v>11.975350385298777</v>
          </cell>
          <cell r="AI346">
            <v>6</v>
          </cell>
          <cell r="AJ346" t="str">
            <v/>
          </cell>
          <cell r="AK346" t="str">
            <v/>
          </cell>
          <cell r="AL346">
            <v>71.17073819196402</v>
          </cell>
          <cell r="AM346">
            <v>5</v>
          </cell>
          <cell r="AN346" t="str">
            <v/>
          </cell>
          <cell r="AO346" t="str">
            <v/>
          </cell>
          <cell r="AP346">
            <v>42.488443563519517</v>
          </cell>
        </row>
        <row r="347">
          <cell r="B347" t="str">
            <v>8.2043</v>
          </cell>
          <cell r="C347">
            <v>8</v>
          </cell>
          <cell r="D347" t="str">
            <v/>
          </cell>
          <cell r="E347" t="str">
            <v/>
          </cell>
          <cell r="F347">
            <v>-28.900451943782521</v>
          </cell>
          <cell r="G347">
            <v>10</v>
          </cell>
          <cell r="H347" t="str">
            <v/>
          </cell>
          <cell r="I347" t="str">
            <v/>
          </cell>
          <cell r="J347">
            <v>148.81014257407048</v>
          </cell>
          <cell r="O347">
            <v>5</v>
          </cell>
          <cell r="P347" t="str">
            <v/>
          </cell>
          <cell r="Q347" t="str">
            <v/>
          </cell>
          <cell r="R347">
            <v>34.111986889900365</v>
          </cell>
          <cell r="S347">
            <v>7</v>
          </cell>
          <cell r="T347" t="str">
            <v/>
          </cell>
          <cell r="U347" t="str">
            <v/>
          </cell>
          <cell r="V347">
            <v>159.63347056190824</v>
          </cell>
          <cell r="W347">
            <v>5</v>
          </cell>
          <cell r="X347" t="str">
            <v/>
          </cell>
          <cell r="Y347" t="str">
            <v/>
          </cell>
          <cell r="Z347">
            <v>-14.269083900448653</v>
          </cell>
          <cell r="AA347">
            <v>5</v>
          </cell>
          <cell r="AB347" t="str">
            <v/>
          </cell>
          <cell r="AC347" t="str">
            <v/>
          </cell>
          <cell r="AD347">
            <v>302.59558590041337</v>
          </cell>
          <cell r="AE347">
            <v>5</v>
          </cell>
          <cell r="AF347" t="str">
            <v/>
          </cell>
          <cell r="AG347" t="str">
            <v/>
          </cell>
          <cell r="AH347">
            <v>12.114697617073116</v>
          </cell>
          <cell r="AI347">
            <v>6</v>
          </cell>
          <cell r="AJ347" t="str">
            <v/>
          </cell>
          <cell r="AK347" t="str">
            <v/>
          </cell>
          <cell r="AL347">
            <v>71.335592202104479</v>
          </cell>
          <cell r="AM347">
            <v>5</v>
          </cell>
          <cell r="AN347" t="str">
            <v/>
          </cell>
          <cell r="AO347" t="str">
            <v/>
          </cell>
          <cell r="AP347">
            <v>42.703026028965077</v>
          </cell>
        </row>
        <row r="348">
          <cell r="B348" t="str">
            <v>9.2043</v>
          </cell>
          <cell r="C348">
            <v>8</v>
          </cell>
          <cell r="D348" t="str">
            <v/>
          </cell>
          <cell r="E348" t="str">
            <v/>
          </cell>
          <cell r="F348">
            <v>-28.781881045123008</v>
          </cell>
          <cell r="G348">
            <v>10</v>
          </cell>
          <cell r="H348" t="str">
            <v/>
          </cell>
          <cell r="I348" t="str">
            <v/>
          </cell>
          <cell r="J348">
            <v>149.05883932491776</v>
          </cell>
          <cell r="O348">
            <v>5</v>
          </cell>
          <cell r="P348" t="str">
            <v/>
          </cell>
          <cell r="Q348" t="str">
            <v/>
          </cell>
          <cell r="R348">
            <v>34.294984702517546</v>
          </cell>
          <cell r="S348">
            <v>7</v>
          </cell>
          <cell r="T348" t="str">
            <v/>
          </cell>
          <cell r="U348" t="str">
            <v/>
          </cell>
          <cell r="V348">
            <v>159.92482198601701</v>
          </cell>
          <cell r="W348">
            <v>5</v>
          </cell>
          <cell r="X348" t="str">
            <v/>
          </cell>
          <cell r="Y348" t="str">
            <v/>
          </cell>
          <cell r="Z348">
            <v>-14.170364046384188</v>
          </cell>
          <cell r="AA348">
            <v>5</v>
          </cell>
          <cell r="AB348" t="str">
            <v/>
          </cell>
          <cell r="AC348" t="str">
            <v/>
          </cell>
          <cell r="AD348">
            <v>302.75228321695698</v>
          </cell>
          <cell r="AE348">
            <v>5</v>
          </cell>
          <cell r="AF348" t="str">
            <v/>
          </cell>
          <cell r="AG348" t="str">
            <v/>
          </cell>
          <cell r="AH348">
            <v>12.254044848847455</v>
          </cell>
          <cell r="AI348">
            <v>6</v>
          </cell>
          <cell r="AJ348" t="str">
            <v/>
          </cell>
          <cell r="AK348" t="str">
            <v/>
          </cell>
          <cell r="AL348">
            <v>71.500446212244938</v>
          </cell>
          <cell r="AM348">
            <v>5</v>
          </cell>
          <cell r="AN348" t="str">
            <v/>
          </cell>
          <cell r="AO348" t="str">
            <v/>
          </cell>
          <cell r="AP348">
            <v>42.917608494410636</v>
          </cell>
        </row>
        <row r="349">
          <cell r="B349" t="str">
            <v>10.2043</v>
          </cell>
          <cell r="C349">
            <v>8</v>
          </cell>
          <cell r="D349" t="str">
            <v/>
          </cell>
          <cell r="E349" t="str">
            <v/>
          </cell>
          <cell r="F349">
            <v>-28.663310146463495</v>
          </cell>
          <cell r="G349">
            <v>10</v>
          </cell>
          <cell r="H349" t="str">
            <v/>
          </cell>
          <cell r="I349" t="str">
            <v/>
          </cell>
          <cell r="J349">
            <v>149.30753607576503</v>
          </cell>
          <cell r="O349">
            <v>5</v>
          </cell>
          <cell r="P349" t="str">
            <v/>
          </cell>
          <cell r="Q349" t="str">
            <v/>
          </cell>
          <cell r="R349">
            <v>34.477982515134727</v>
          </cell>
          <cell r="S349">
            <v>7</v>
          </cell>
          <cell r="T349" t="str">
            <v/>
          </cell>
          <cell r="U349" t="str">
            <v/>
          </cell>
          <cell r="V349">
            <v>160.21617341012578</v>
          </cell>
          <cell r="W349">
            <v>5</v>
          </cell>
          <cell r="X349" t="str">
            <v/>
          </cell>
          <cell r="Y349" t="str">
            <v/>
          </cell>
          <cell r="Z349">
            <v>-14.071644192319724</v>
          </cell>
          <cell r="AA349">
            <v>5</v>
          </cell>
          <cell r="AB349" t="str">
            <v/>
          </cell>
          <cell r="AC349" t="str">
            <v/>
          </cell>
          <cell r="AD349">
            <v>302.9089805335006</v>
          </cell>
          <cell r="AE349">
            <v>5</v>
          </cell>
          <cell r="AF349" t="str">
            <v/>
          </cell>
          <cell r="AG349" t="str">
            <v/>
          </cell>
          <cell r="AH349">
            <v>12.393392080621794</v>
          </cell>
          <cell r="AI349">
            <v>6</v>
          </cell>
          <cell r="AJ349" t="str">
            <v/>
          </cell>
          <cell r="AK349" t="str">
            <v/>
          </cell>
          <cell r="AL349">
            <v>71.665300222385397</v>
          </cell>
          <cell r="AM349">
            <v>5</v>
          </cell>
          <cell r="AN349" t="str">
            <v/>
          </cell>
          <cell r="AO349" t="str">
            <v/>
          </cell>
          <cell r="AP349">
            <v>43.132190959856196</v>
          </cell>
        </row>
        <row r="350">
          <cell r="B350" t="str">
            <v>11.2043</v>
          </cell>
          <cell r="C350">
            <v>8</v>
          </cell>
          <cell r="D350" t="str">
            <v/>
          </cell>
          <cell r="E350" t="str">
            <v/>
          </cell>
          <cell r="F350">
            <v>-28.544739247803982</v>
          </cell>
          <cell r="G350">
            <v>10</v>
          </cell>
          <cell r="H350" t="str">
            <v/>
          </cell>
          <cell r="I350" t="str">
            <v/>
          </cell>
          <cell r="J350">
            <v>149.5562328266123</v>
          </cell>
          <cell r="O350">
            <v>5</v>
          </cell>
          <cell r="P350" t="str">
            <v/>
          </cell>
          <cell r="Q350" t="str">
            <v/>
          </cell>
          <cell r="R350">
            <v>34.660980327751908</v>
          </cell>
          <cell r="S350">
            <v>7</v>
          </cell>
          <cell r="T350" t="str">
            <v/>
          </cell>
          <cell r="U350" t="str">
            <v/>
          </cell>
          <cell r="V350">
            <v>160.50752483423454</v>
          </cell>
          <cell r="W350">
            <v>5</v>
          </cell>
          <cell r="X350" t="str">
            <v/>
          </cell>
          <cell r="Y350" t="str">
            <v/>
          </cell>
          <cell r="Z350">
            <v>-13.972924338255259</v>
          </cell>
          <cell r="AA350">
            <v>5</v>
          </cell>
          <cell r="AB350" t="str">
            <v/>
          </cell>
          <cell r="AC350" t="str">
            <v/>
          </cell>
          <cell r="AD350">
            <v>303.06567785004421</v>
          </cell>
          <cell r="AE350">
            <v>5</v>
          </cell>
          <cell r="AF350" t="str">
            <v/>
          </cell>
          <cell r="AG350" t="str">
            <v/>
          </cell>
          <cell r="AH350">
            <v>12.532739312396133</v>
          </cell>
          <cell r="AI350">
            <v>6</v>
          </cell>
          <cell r="AJ350" t="str">
            <v/>
          </cell>
          <cell r="AK350" t="str">
            <v/>
          </cell>
          <cell r="AL350">
            <v>71.830154232525857</v>
          </cell>
          <cell r="AM350">
            <v>5</v>
          </cell>
          <cell r="AN350" t="str">
            <v/>
          </cell>
          <cell r="AO350" t="str">
            <v/>
          </cell>
          <cell r="AP350">
            <v>43.346773425301755</v>
          </cell>
        </row>
        <row r="351">
          <cell r="B351" t="str">
            <v>12.2043</v>
          </cell>
          <cell r="C351">
            <v>8</v>
          </cell>
          <cell r="D351" t="str">
            <v/>
          </cell>
          <cell r="E351" t="str">
            <v/>
          </cell>
          <cell r="F351">
            <v>-28.426168349144469</v>
          </cell>
          <cell r="G351">
            <v>10</v>
          </cell>
          <cell r="H351" t="str">
            <v/>
          </cell>
          <cell r="I351" t="str">
            <v/>
          </cell>
          <cell r="J351">
            <v>149.80492957745957</v>
          </cell>
          <cell r="O351">
            <v>5</v>
          </cell>
          <cell r="P351" t="str">
            <v/>
          </cell>
          <cell r="Q351" t="str">
            <v/>
          </cell>
          <cell r="R351">
            <v>34.843978140369089</v>
          </cell>
          <cell r="S351">
            <v>7</v>
          </cell>
          <cell r="T351" t="str">
            <v/>
          </cell>
          <cell r="U351" t="str">
            <v/>
          </cell>
          <cell r="V351">
            <v>160.79887625834331</v>
          </cell>
          <cell r="W351">
            <v>5</v>
          </cell>
          <cell r="X351" t="str">
            <v/>
          </cell>
          <cell r="Y351" t="str">
            <v/>
          </cell>
          <cell r="Z351">
            <v>-13.874204484190795</v>
          </cell>
          <cell r="AA351">
            <v>5</v>
          </cell>
          <cell r="AB351" t="str">
            <v/>
          </cell>
          <cell r="AC351" t="str">
            <v/>
          </cell>
          <cell r="AD351">
            <v>303.22237516658782</v>
          </cell>
          <cell r="AE351">
            <v>5</v>
          </cell>
          <cell r="AF351" t="str">
            <v/>
          </cell>
          <cell r="AG351" t="str">
            <v/>
          </cell>
          <cell r="AH351">
            <v>12.672086544170472</v>
          </cell>
          <cell r="AI351">
            <v>6</v>
          </cell>
          <cell r="AJ351" t="str">
            <v/>
          </cell>
          <cell r="AK351" t="str">
            <v/>
          </cell>
          <cell r="AL351">
            <v>71.995008242666316</v>
          </cell>
          <cell r="AM351">
            <v>5</v>
          </cell>
          <cell r="AN351" t="str">
            <v/>
          </cell>
          <cell r="AO351" t="str">
            <v/>
          </cell>
          <cell r="AP351">
            <v>43.561355890747315</v>
          </cell>
        </row>
        <row r="352">
          <cell r="B352" t="str">
            <v>1.2044</v>
          </cell>
          <cell r="C352">
            <v>8</v>
          </cell>
          <cell r="D352" t="str">
            <v/>
          </cell>
          <cell r="E352" t="str">
            <v/>
          </cell>
          <cell r="F352">
            <v>-28.307597450484955</v>
          </cell>
          <cell r="G352">
            <v>10</v>
          </cell>
          <cell r="H352" t="str">
            <v/>
          </cell>
          <cell r="I352" t="str">
            <v/>
          </cell>
          <cell r="J352">
            <v>150.05362632830685</v>
          </cell>
          <cell r="O352">
            <v>5</v>
          </cell>
          <cell r="P352" t="str">
            <v/>
          </cell>
          <cell r="Q352" t="str">
            <v/>
          </cell>
          <cell r="R352">
            <v>35.02697595298627</v>
          </cell>
          <cell r="S352">
            <v>7</v>
          </cell>
          <cell r="T352" t="str">
            <v/>
          </cell>
          <cell r="U352" t="str">
            <v/>
          </cell>
          <cell r="V352">
            <v>161.09022768245208</v>
          </cell>
          <cell r="W352">
            <v>5</v>
          </cell>
          <cell r="X352" t="str">
            <v/>
          </cell>
          <cell r="Y352" t="str">
            <v/>
          </cell>
          <cell r="Z352">
            <v>-13.77548463012633</v>
          </cell>
          <cell r="AA352">
            <v>5</v>
          </cell>
          <cell r="AB352" t="str">
            <v/>
          </cell>
          <cell r="AC352" t="str">
            <v/>
          </cell>
          <cell r="AD352">
            <v>303.37907248313144</v>
          </cell>
          <cell r="AE352">
            <v>5</v>
          </cell>
          <cell r="AF352" t="str">
            <v/>
          </cell>
          <cell r="AG352" t="str">
            <v/>
          </cell>
          <cell r="AH352">
            <v>12.811433775944812</v>
          </cell>
          <cell r="AI352">
            <v>6</v>
          </cell>
          <cell r="AJ352" t="str">
            <v/>
          </cell>
          <cell r="AK352" t="str">
            <v/>
          </cell>
          <cell r="AL352">
            <v>72.159862252806775</v>
          </cell>
          <cell r="AM352">
            <v>5</v>
          </cell>
          <cell r="AN352" t="str">
            <v/>
          </cell>
          <cell r="AO352" t="str">
            <v/>
          </cell>
          <cell r="AP352">
            <v>43.775938356192874</v>
          </cell>
        </row>
        <row r="353">
          <cell r="B353" t="str">
            <v>2.2044</v>
          </cell>
          <cell r="C353">
            <v>8</v>
          </cell>
          <cell r="D353" t="str">
            <v/>
          </cell>
          <cell r="E353" t="str">
            <v/>
          </cell>
          <cell r="F353">
            <v>-28.189026551825442</v>
          </cell>
          <cell r="G353">
            <v>10</v>
          </cell>
          <cell r="H353" t="str">
            <v/>
          </cell>
          <cell r="I353" t="str">
            <v/>
          </cell>
          <cell r="J353">
            <v>150.30232307915412</v>
          </cell>
          <cell r="O353">
            <v>5</v>
          </cell>
          <cell r="P353" t="str">
            <v/>
          </cell>
          <cell r="Q353" t="str">
            <v/>
          </cell>
          <cell r="R353">
            <v>35.209973765603451</v>
          </cell>
          <cell r="S353">
            <v>7</v>
          </cell>
          <cell r="T353" t="str">
            <v/>
          </cell>
          <cell r="U353" t="str">
            <v/>
          </cell>
          <cell r="V353">
            <v>161.38157910656085</v>
          </cell>
          <cell r="W353">
            <v>5</v>
          </cell>
          <cell r="X353" t="str">
            <v/>
          </cell>
          <cell r="Y353" t="str">
            <v/>
          </cell>
          <cell r="Z353">
            <v>-13.676764776061866</v>
          </cell>
          <cell r="AA353">
            <v>5</v>
          </cell>
          <cell r="AB353" t="str">
            <v/>
          </cell>
          <cell r="AC353" t="str">
            <v/>
          </cell>
          <cell r="AD353">
            <v>303.53576979967505</v>
          </cell>
          <cell r="AE353">
            <v>5</v>
          </cell>
          <cell r="AF353" t="str">
            <v/>
          </cell>
          <cell r="AG353" t="str">
            <v/>
          </cell>
          <cell r="AH353">
            <v>12.950781007719151</v>
          </cell>
          <cell r="AI353">
            <v>6</v>
          </cell>
          <cell r="AJ353" t="str">
            <v/>
          </cell>
          <cell r="AK353" t="str">
            <v/>
          </cell>
          <cell r="AL353">
            <v>72.324716262947234</v>
          </cell>
          <cell r="AM353">
            <v>5</v>
          </cell>
          <cell r="AN353" t="str">
            <v/>
          </cell>
          <cell r="AO353" t="str">
            <v/>
          </cell>
          <cell r="AP353">
            <v>43.990520821638434</v>
          </cell>
        </row>
        <row r="354">
          <cell r="B354" t="str">
            <v>3.2044</v>
          </cell>
          <cell r="C354">
            <v>8</v>
          </cell>
          <cell r="D354" t="str">
            <v/>
          </cell>
          <cell r="E354" t="str">
            <v/>
          </cell>
          <cell r="F354">
            <v>-28.070455653165929</v>
          </cell>
          <cell r="G354">
            <v>10</v>
          </cell>
          <cell r="H354" t="str">
            <v/>
          </cell>
          <cell r="I354" t="str">
            <v/>
          </cell>
          <cell r="J354">
            <v>150.55101983000139</v>
          </cell>
          <cell r="O354">
            <v>5</v>
          </cell>
          <cell r="P354" t="str">
            <v/>
          </cell>
          <cell r="Q354" t="str">
            <v/>
          </cell>
          <cell r="R354">
            <v>35.392971578220632</v>
          </cell>
          <cell r="S354">
            <v>7</v>
          </cell>
          <cell r="T354" t="str">
            <v/>
          </cell>
          <cell r="U354" t="str">
            <v/>
          </cell>
          <cell r="V354">
            <v>161.67293053066962</v>
          </cell>
          <cell r="W354">
            <v>5</v>
          </cell>
          <cell r="X354" t="str">
            <v/>
          </cell>
          <cell r="Y354" t="str">
            <v/>
          </cell>
          <cell r="Z354">
            <v>-13.578044921997401</v>
          </cell>
          <cell r="AA354">
            <v>5</v>
          </cell>
          <cell r="AB354" t="str">
            <v/>
          </cell>
          <cell r="AC354" t="str">
            <v/>
          </cell>
          <cell r="AD354">
            <v>303.69246711621867</v>
          </cell>
          <cell r="AE354">
            <v>5</v>
          </cell>
          <cell r="AF354" t="str">
            <v/>
          </cell>
          <cell r="AG354" t="str">
            <v/>
          </cell>
          <cell r="AH354">
            <v>13.09012823949349</v>
          </cell>
          <cell r="AI354">
            <v>6</v>
          </cell>
          <cell r="AJ354" t="str">
            <v/>
          </cell>
          <cell r="AK354" t="str">
            <v/>
          </cell>
          <cell r="AL354">
            <v>72.489570273087693</v>
          </cell>
          <cell r="AM354">
            <v>5</v>
          </cell>
          <cell r="AN354" t="str">
            <v/>
          </cell>
          <cell r="AO354" t="str">
            <v/>
          </cell>
          <cell r="AP354">
            <v>44.205103287083993</v>
          </cell>
        </row>
        <row r="355">
          <cell r="B355" t="str">
            <v>4.2044</v>
          </cell>
          <cell r="C355">
            <v>8</v>
          </cell>
          <cell r="D355" t="str">
            <v/>
          </cell>
          <cell r="E355" t="str">
            <v/>
          </cell>
          <cell r="F355">
            <v>-27.951884754506416</v>
          </cell>
          <cell r="G355">
            <v>10</v>
          </cell>
          <cell r="H355" t="str">
            <v/>
          </cell>
          <cell r="I355" t="str">
            <v/>
          </cell>
          <cell r="J355">
            <v>150.79971658084867</v>
          </cell>
          <cell r="O355">
            <v>5</v>
          </cell>
          <cell r="P355" t="str">
            <v/>
          </cell>
          <cell r="Q355" t="str">
            <v/>
          </cell>
          <cell r="R355">
            <v>35.575969390837813</v>
          </cell>
          <cell r="S355">
            <v>7</v>
          </cell>
          <cell r="T355" t="str">
            <v/>
          </cell>
          <cell r="U355" t="str">
            <v/>
          </cell>
          <cell r="V355">
            <v>161.96428195477839</v>
          </cell>
          <cell r="W355">
            <v>5</v>
          </cell>
          <cell r="X355" t="str">
            <v/>
          </cell>
          <cell r="Y355" t="str">
            <v/>
          </cell>
          <cell r="Z355">
            <v>-13.479325067932937</v>
          </cell>
          <cell r="AA355">
            <v>5</v>
          </cell>
          <cell r="AB355" t="str">
            <v/>
          </cell>
          <cell r="AC355" t="str">
            <v/>
          </cell>
          <cell r="AD355">
            <v>303.84916443276228</v>
          </cell>
          <cell r="AE355">
            <v>5</v>
          </cell>
          <cell r="AF355" t="str">
            <v/>
          </cell>
          <cell r="AG355" t="str">
            <v/>
          </cell>
          <cell r="AH355">
            <v>13.229475471267829</v>
          </cell>
          <cell r="AI355">
            <v>6</v>
          </cell>
          <cell r="AJ355" t="str">
            <v/>
          </cell>
          <cell r="AK355" t="str">
            <v/>
          </cell>
          <cell r="AL355">
            <v>72.654424283228153</v>
          </cell>
          <cell r="AM355">
            <v>5</v>
          </cell>
          <cell r="AN355" t="str">
            <v/>
          </cell>
          <cell r="AO355" t="str">
            <v/>
          </cell>
          <cell r="AP355">
            <v>44.419685752529553</v>
          </cell>
        </row>
        <row r="356">
          <cell r="B356" t="str">
            <v>5.2044</v>
          </cell>
          <cell r="C356">
            <v>8</v>
          </cell>
          <cell r="D356" t="str">
            <v/>
          </cell>
          <cell r="E356" t="str">
            <v/>
          </cell>
          <cell r="F356">
            <v>-27.833313855846903</v>
          </cell>
          <cell r="G356">
            <v>10</v>
          </cell>
          <cell r="H356" t="str">
            <v/>
          </cell>
          <cell r="I356" t="str">
            <v/>
          </cell>
          <cell r="J356">
            <v>151.04841333169594</v>
          </cell>
          <cell r="O356">
            <v>5</v>
          </cell>
          <cell r="P356" t="str">
            <v/>
          </cell>
          <cell r="Q356" t="str">
            <v/>
          </cell>
          <cell r="R356">
            <v>35.758967203454993</v>
          </cell>
          <cell r="S356">
            <v>7</v>
          </cell>
          <cell r="T356" t="str">
            <v/>
          </cell>
          <cell r="U356" t="str">
            <v/>
          </cell>
          <cell r="V356">
            <v>162.25563337888715</v>
          </cell>
          <cell r="W356">
            <v>5</v>
          </cell>
          <cell r="X356" t="str">
            <v/>
          </cell>
          <cell r="Y356" t="str">
            <v/>
          </cell>
          <cell r="Z356">
            <v>-13.380605213868472</v>
          </cell>
          <cell r="AA356">
            <v>5</v>
          </cell>
          <cell r="AB356" t="str">
            <v/>
          </cell>
          <cell r="AC356" t="str">
            <v/>
          </cell>
          <cell r="AD356">
            <v>304.00586174930589</v>
          </cell>
          <cell r="AE356">
            <v>5</v>
          </cell>
          <cell r="AF356" t="str">
            <v/>
          </cell>
          <cell r="AG356" t="str">
            <v/>
          </cell>
          <cell r="AH356">
            <v>13.368822703042168</v>
          </cell>
          <cell r="AI356">
            <v>6</v>
          </cell>
          <cell r="AJ356" t="str">
            <v/>
          </cell>
          <cell r="AK356" t="str">
            <v/>
          </cell>
          <cell r="AL356">
            <v>72.819278293368612</v>
          </cell>
          <cell r="AM356">
            <v>5</v>
          </cell>
          <cell r="AN356" t="str">
            <v/>
          </cell>
          <cell r="AO356" t="str">
            <v/>
          </cell>
          <cell r="AP356">
            <v>44.634268217975112</v>
          </cell>
        </row>
        <row r="357">
          <cell r="B357" t="str">
            <v>6.2044</v>
          </cell>
          <cell r="C357">
            <v>8</v>
          </cell>
          <cell r="D357" t="str">
            <v/>
          </cell>
          <cell r="E357" t="str">
            <v/>
          </cell>
          <cell r="F357">
            <v>-27.71474295718739</v>
          </cell>
          <cell r="G357">
            <v>10</v>
          </cell>
          <cell r="H357" t="str">
            <v/>
          </cell>
          <cell r="I357" t="str">
            <v/>
          </cell>
          <cell r="J357">
            <v>151.29711008254321</v>
          </cell>
          <cell r="O357">
            <v>5</v>
          </cell>
          <cell r="P357" t="str">
            <v/>
          </cell>
          <cell r="Q357" t="str">
            <v/>
          </cell>
          <cell r="R357">
            <v>35.941965016072174</v>
          </cell>
          <cell r="S357">
            <v>7</v>
          </cell>
          <cell r="T357" t="str">
            <v/>
          </cell>
          <cell r="U357" t="str">
            <v/>
          </cell>
          <cell r="V357">
            <v>162.54698480299592</v>
          </cell>
          <cell r="W357">
            <v>5</v>
          </cell>
          <cell r="X357" t="str">
            <v/>
          </cell>
          <cell r="Y357" t="str">
            <v/>
          </cell>
          <cell r="Z357">
            <v>-13.281885359804008</v>
          </cell>
          <cell r="AA357">
            <v>5</v>
          </cell>
          <cell r="AB357" t="str">
            <v/>
          </cell>
          <cell r="AC357" t="str">
            <v/>
          </cell>
          <cell r="AD357">
            <v>304.16255906584951</v>
          </cell>
          <cell r="AE357">
            <v>6</v>
          </cell>
          <cell r="AF357">
            <v>357</v>
          </cell>
          <cell r="AG357">
            <v>13.508169934816493</v>
          </cell>
          <cell r="AH357">
            <v>13.508169934816493</v>
          </cell>
          <cell r="AI357">
            <v>6</v>
          </cell>
          <cell r="AJ357" t="str">
            <v/>
          </cell>
          <cell r="AK357" t="str">
            <v/>
          </cell>
          <cell r="AL357">
            <v>72.984132303509071</v>
          </cell>
          <cell r="AM357">
            <v>5</v>
          </cell>
          <cell r="AN357" t="str">
            <v/>
          </cell>
          <cell r="AO357" t="str">
            <v/>
          </cell>
          <cell r="AP357">
            <v>44.848850683420672</v>
          </cell>
        </row>
        <row r="358">
          <cell r="B358" t="str">
            <v>7.2044</v>
          </cell>
          <cell r="C358">
            <v>8</v>
          </cell>
          <cell r="D358" t="str">
            <v/>
          </cell>
          <cell r="E358" t="str">
            <v/>
          </cell>
          <cell r="F358">
            <v>-27.596172058527877</v>
          </cell>
          <cell r="G358">
            <v>10</v>
          </cell>
          <cell r="H358" t="str">
            <v/>
          </cell>
          <cell r="I358" t="str">
            <v/>
          </cell>
          <cell r="J358">
            <v>151.54580683339049</v>
          </cell>
          <cell r="O358">
            <v>5</v>
          </cell>
          <cell r="P358" t="str">
            <v/>
          </cell>
          <cell r="Q358" t="str">
            <v/>
          </cell>
          <cell r="R358">
            <v>36.124962828689355</v>
          </cell>
          <cell r="S358">
            <v>7</v>
          </cell>
          <cell r="T358" t="str">
            <v/>
          </cell>
          <cell r="U358" t="str">
            <v/>
          </cell>
          <cell r="V358">
            <v>162.83833622710469</v>
          </cell>
          <cell r="W358">
            <v>5</v>
          </cell>
          <cell r="X358" t="str">
            <v/>
          </cell>
          <cell r="Y358" t="str">
            <v/>
          </cell>
          <cell r="Z358">
            <v>-13.183165505739543</v>
          </cell>
          <cell r="AA358">
            <v>5</v>
          </cell>
          <cell r="AB358" t="str">
            <v/>
          </cell>
          <cell r="AC358" t="str">
            <v/>
          </cell>
          <cell r="AD358">
            <v>304.31925638239312</v>
          </cell>
          <cell r="AE358">
            <v>6</v>
          </cell>
          <cell r="AF358" t="str">
            <v/>
          </cell>
          <cell r="AG358" t="str">
            <v/>
          </cell>
          <cell r="AH358">
            <v>13.618527412639102</v>
          </cell>
          <cell r="AI358">
            <v>6</v>
          </cell>
          <cell r="AJ358" t="str">
            <v/>
          </cell>
          <cell r="AK358" t="str">
            <v/>
          </cell>
          <cell r="AL358">
            <v>73.14898631364953</v>
          </cell>
          <cell r="AM358">
            <v>5</v>
          </cell>
          <cell r="AN358" t="str">
            <v/>
          </cell>
          <cell r="AO358" t="str">
            <v/>
          </cell>
          <cell r="AP358">
            <v>45.063433148866231</v>
          </cell>
        </row>
        <row r="359">
          <cell r="B359" t="str">
            <v>8.2044</v>
          </cell>
          <cell r="C359">
            <v>8</v>
          </cell>
          <cell r="D359" t="str">
            <v/>
          </cell>
          <cell r="E359" t="str">
            <v/>
          </cell>
          <cell r="F359">
            <v>-27.477601159868364</v>
          </cell>
          <cell r="G359">
            <v>10</v>
          </cell>
          <cell r="H359" t="str">
            <v/>
          </cell>
          <cell r="I359" t="str">
            <v/>
          </cell>
          <cell r="J359">
            <v>151.79450358423776</v>
          </cell>
          <cell r="O359">
            <v>5</v>
          </cell>
          <cell r="P359" t="str">
            <v/>
          </cell>
          <cell r="Q359" t="str">
            <v/>
          </cell>
          <cell r="R359">
            <v>36.307960641306536</v>
          </cell>
          <cell r="S359">
            <v>7</v>
          </cell>
          <cell r="T359" t="str">
            <v/>
          </cell>
          <cell r="U359" t="str">
            <v/>
          </cell>
          <cell r="V359">
            <v>163.12968765121346</v>
          </cell>
          <cell r="W359">
            <v>5</v>
          </cell>
          <cell r="X359" t="str">
            <v/>
          </cell>
          <cell r="Y359" t="str">
            <v/>
          </cell>
          <cell r="Z359">
            <v>-13.084445651675079</v>
          </cell>
          <cell r="AA359">
            <v>5</v>
          </cell>
          <cell r="AB359" t="str">
            <v/>
          </cell>
          <cell r="AC359" t="str">
            <v/>
          </cell>
          <cell r="AD359">
            <v>304.47595369893673</v>
          </cell>
          <cell r="AE359">
            <v>6</v>
          </cell>
          <cell r="AF359" t="str">
            <v/>
          </cell>
          <cell r="AG359" t="str">
            <v/>
          </cell>
          <cell r="AH359">
            <v>13.72888489046171</v>
          </cell>
          <cell r="AI359">
            <v>6</v>
          </cell>
          <cell r="AJ359" t="str">
            <v/>
          </cell>
          <cell r="AK359" t="str">
            <v/>
          </cell>
          <cell r="AL359">
            <v>73.313840323789989</v>
          </cell>
          <cell r="AM359">
            <v>5</v>
          </cell>
          <cell r="AN359" t="str">
            <v/>
          </cell>
          <cell r="AO359" t="str">
            <v/>
          </cell>
          <cell r="AP359">
            <v>45.278015614311791</v>
          </cell>
        </row>
        <row r="360">
          <cell r="B360" t="str">
            <v>9.2044</v>
          </cell>
          <cell r="C360">
            <v>8</v>
          </cell>
          <cell r="D360" t="str">
            <v/>
          </cell>
          <cell r="E360" t="str">
            <v/>
          </cell>
          <cell r="F360">
            <v>-27.359030261208851</v>
          </cell>
          <cell r="G360">
            <v>10</v>
          </cell>
          <cell r="H360" t="str">
            <v/>
          </cell>
          <cell r="I360" t="str">
            <v/>
          </cell>
          <cell r="J360">
            <v>152.04320033508503</v>
          </cell>
          <cell r="O360">
            <v>5</v>
          </cell>
          <cell r="P360" t="str">
            <v/>
          </cell>
          <cell r="Q360" t="str">
            <v/>
          </cell>
          <cell r="R360">
            <v>36.490958453923717</v>
          </cell>
          <cell r="S360">
            <v>7</v>
          </cell>
          <cell r="T360" t="str">
            <v/>
          </cell>
          <cell r="U360" t="str">
            <v/>
          </cell>
          <cell r="V360">
            <v>163.42103907532223</v>
          </cell>
          <cell r="W360">
            <v>5</v>
          </cell>
          <cell r="X360" t="str">
            <v/>
          </cell>
          <cell r="Y360" t="str">
            <v/>
          </cell>
          <cell r="Z360">
            <v>-12.985725797610614</v>
          </cell>
          <cell r="AA360">
            <v>5</v>
          </cell>
          <cell r="AB360" t="str">
            <v/>
          </cell>
          <cell r="AC360" t="str">
            <v/>
          </cell>
          <cell r="AD360">
            <v>304.63265101548035</v>
          </cell>
          <cell r="AE360">
            <v>6</v>
          </cell>
          <cell r="AF360" t="str">
            <v/>
          </cell>
          <cell r="AG360" t="str">
            <v/>
          </cell>
          <cell r="AH360">
            <v>13.839242368284319</v>
          </cell>
          <cell r="AI360">
            <v>6</v>
          </cell>
          <cell r="AJ360" t="str">
            <v/>
          </cell>
          <cell r="AK360" t="str">
            <v/>
          </cell>
          <cell r="AL360">
            <v>73.478694333930449</v>
          </cell>
          <cell r="AM360">
            <v>5</v>
          </cell>
          <cell r="AN360" t="str">
            <v/>
          </cell>
          <cell r="AO360" t="str">
            <v/>
          </cell>
          <cell r="AP360">
            <v>45.49259807975735</v>
          </cell>
        </row>
        <row r="361">
          <cell r="B361" t="str">
            <v>10.2044</v>
          </cell>
          <cell r="C361">
            <v>8</v>
          </cell>
          <cell r="D361" t="str">
            <v/>
          </cell>
          <cell r="E361" t="str">
            <v/>
          </cell>
          <cell r="F361">
            <v>-27.240459362549338</v>
          </cell>
          <cell r="G361">
            <v>10</v>
          </cell>
          <cell r="H361" t="str">
            <v/>
          </cell>
          <cell r="I361" t="str">
            <v/>
          </cell>
          <cell r="J361">
            <v>152.29189708593231</v>
          </cell>
          <cell r="O361">
            <v>5</v>
          </cell>
          <cell r="P361" t="str">
            <v/>
          </cell>
          <cell r="Q361" t="str">
            <v/>
          </cell>
          <cell r="R361">
            <v>36.673956266540898</v>
          </cell>
          <cell r="S361">
            <v>7</v>
          </cell>
          <cell r="T361" t="str">
            <v/>
          </cell>
          <cell r="U361" t="str">
            <v/>
          </cell>
          <cell r="V361">
            <v>163.712390499431</v>
          </cell>
          <cell r="W361">
            <v>5</v>
          </cell>
          <cell r="X361" t="str">
            <v/>
          </cell>
          <cell r="Y361" t="str">
            <v/>
          </cell>
          <cell r="Z361">
            <v>-12.88700594354615</v>
          </cell>
          <cell r="AA361">
            <v>5</v>
          </cell>
          <cell r="AB361" t="str">
            <v/>
          </cell>
          <cell r="AC361" t="str">
            <v/>
          </cell>
          <cell r="AD361">
            <v>304.78934833202396</v>
          </cell>
          <cell r="AE361">
            <v>6</v>
          </cell>
          <cell r="AF361" t="str">
            <v/>
          </cell>
          <cell r="AG361" t="str">
            <v/>
          </cell>
          <cell r="AH361">
            <v>13.949599846106928</v>
          </cell>
          <cell r="AI361">
            <v>6</v>
          </cell>
          <cell r="AJ361" t="str">
            <v/>
          </cell>
          <cell r="AK361" t="str">
            <v/>
          </cell>
          <cell r="AL361">
            <v>73.643548344070908</v>
          </cell>
          <cell r="AM361">
            <v>5</v>
          </cell>
          <cell r="AN361" t="str">
            <v/>
          </cell>
          <cell r="AO361" t="str">
            <v/>
          </cell>
          <cell r="AP361">
            <v>45.70718054520291</v>
          </cell>
        </row>
        <row r="362">
          <cell r="B362" t="str">
            <v>11.2044</v>
          </cell>
          <cell r="C362">
            <v>8</v>
          </cell>
          <cell r="D362" t="str">
            <v/>
          </cell>
          <cell r="E362" t="str">
            <v/>
          </cell>
          <cell r="F362">
            <v>-27.121888463889825</v>
          </cell>
          <cell r="G362">
            <v>10</v>
          </cell>
          <cell r="H362" t="str">
            <v/>
          </cell>
          <cell r="I362" t="str">
            <v/>
          </cell>
          <cell r="J362">
            <v>152.54059383677958</v>
          </cell>
          <cell r="O362">
            <v>5</v>
          </cell>
          <cell r="P362" t="str">
            <v/>
          </cell>
          <cell r="Q362" t="str">
            <v/>
          </cell>
          <cell r="R362">
            <v>36.856954079158079</v>
          </cell>
          <cell r="S362">
            <v>7</v>
          </cell>
          <cell r="T362" t="str">
            <v/>
          </cell>
          <cell r="U362" t="str">
            <v/>
          </cell>
          <cell r="V362">
            <v>164.00374192353976</v>
          </cell>
          <cell r="W362">
            <v>5</v>
          </cell>
          <cell r="X362" t="str">
            <v/>
          </cell>
          <cell r="Y362" t="str">
            <v/>
          </cell>
          <cell r="Z362">
            <v>-12.788286089481685</v>
          </cell>
          <cell r="AA362">
            <v>5</v>
          </cell>
          <cell r="AB362" t="str">
            <v/>
          </cell>
          <cell r="AC362" t="str">
            <v/>
          </cell>
          <cell r="AD362">
            <v>304.94604564856758</v>
          </cell>
          <cell r="AE362">
            <v>6</v>
          </cell>
          <cell r="AF362" t="str">
            <v/>
          </cell>
          <cell r="AG362" t="str">
            <v/>
          </cell>
          <cell r="AH362">
            <v>14.059957323929536</v>
          </cell>
          <cell r="AI362">
            <v>6</v>
          </cell>
          <cell r="AJ362" t="str">
            <v/>
          </cell>
          <cell r="AK362" t="str">
            <v/>
          </cell>
          <cell r="AL362">
            <v>73.808402354211367</v>
          </cell>
          <cell r="AM362">
            <v>5</v>
          </cell>
          <cell r="AN362" t="str">
            <v/>
          </cell>
          <cell r="AO362" t="str">
            <v/>
          </cell>
          <cell r="AP362">
            <v>45.921763010648469</v>
          </cell>
        </row>
        <row r="363">
          <cell r="B363" t="str">
            <v>12.2044</v>
          </cell>
          <cell r="C363">
            <v>8</v>
          </cell>
          <cell r="D363" t="str">
            <v/>
          </cell>
          <cell r="E363" t="str">
            <v/>
          </cell>
          <cell r="F363">
            <v>-27.003317565230311</v>
          </cell>
          <cell r="G363">
            <v>10</v>
          </cell>
          <cell r="H363" t="str">
            <v/>
          </cell>
          <cell r="I363" t="str">
            <v/>
          </cell>
          <cell r="J363">
            <v>152.78929058762685</v>
          </cell>
          <cell r="O363">
            <v>5</v>
          </cell>
          <cell r="P363" t="str">
            <v/>
          </cell>
          <cell r="Q363" t="str">
            <v/>
          </cell>
          <cell r="R363">
            <v>37.03995189177526</v>
          </cell>
          <cell r="S363">
            <v>7</v>
          </cell>
          <cell r="T363" t="str">
            <v/>
          </cell>
          <cell r="U363" t="str">
            <v/>
          </cell>
          <cell r="V363">
            <v>164.29509334764853</v>
          </cell>
          <cell r="W363">
            <v>5</v>
          </cell>
          <cell r="X363" t="str">
            <v/>
          </cell>
          <cell r="Y363" t="str">
            <v/>
          </cell>
          <cell r="Z363">
            <v>-12.689566235417221</v>
          </cell>
          <cell r="AA363">
            <v>5</v>
          </cell>
          <cell r="AB363" t="str">
            <v/>
          </cell>
          <cell r="AC363" t="str">
            <v/>
          </cell>
          <cell r="AD363">
            <v>305.10274296511119</v>
          </cell>
          <cell r="AE363">
            <v>6</v>
          </cell>
          <cell r="AF363" t="str">
            <v/>
          </cell>
          <cell r="AG363" t="str">
            <v/>
          </cell>
          <cell r="AH363">
            <v>14.170314801752145</v>
          </cell>
          <cell r="AI363">
            <v>6</v>
          </cell>
          <cell r="AJ363" t="str">
            <v/>
          </cell>
          <cell r="AK363" t="str">
            <v/>
          </cell>
          <cell r="AL363">
            <v>73.973256364351826</v>
          </cell>
          <cell r="AM363">
            <v>5</v>
          </cell>
          <cell r="AN363" t="str">
            <v/>
          </cell>
          <cell r="AO363" t="str">
            <v/>
          </cell>
          <cell r="AP363">
            <v>46.136345476094029</v>
          </cell>
        </row>
        <row r="364">
          <cell r="B364" t="str">
            <v>1.2045</v>
          </cell>
          <cell r="C364">
            <v>8</v>
          </cell>
          <cell r="D364" t="str">
            <v/>
          </cell>
          <cell r="E364" t="str">
            <v/>
          </cell>
          <cell r="F364">
            <v>-26.884746666570798</v>
          </cell>
          <cell r="G364">
            <v>10</v>
          </cell>
          <cell r="H364" t="str">
            <v/>
          </cell>
          <cell r="I364" t="str">
            <v/>
          </cell>
          <cell r="J364">
            <v>153.03798733847412</v>
          </cell>
          <cell r="O364">
            <v>5</v>
          </cell>
          <cell r="P364" t="str">
            <v/>
          </cell>
          <cell r="Q364" t="str">
            <v/>
          </cell>
          <cell r="R364">
            <v>37.222949704392441</v>
          </cell>
          <cell r="S364">
            <v>7</v>
          </cell>
          <cell r="T364" t="str">
            <v/>
          </cell>
          <cell r="U364" t="str">
            <v/>
          </cell>
          <cell r="V364">
            <v>164.5864447717573</v>
          </cell>
          <cell r="W364">
            <v>5</v>
          </cell>
          <cell r="X364" t="str">
            <v/>
          </cell>
          <cell r="Y364" t="str">
            <v/>
          </cell>
          <cell r="Z364">
            <v>-12.590846381352756</v>
          </cell>
          <cell r="AA364">
            <v>5</v>
          </cell>
          <cell r="AB364" t="str">
            <v/>
          </cell>
          <cell r="AC364" t="str">
            <v/>
          </cell>
          <cell r="AD364">
            <v>305.2594402816548</v>
          </cell>
          <cell r="AE364">
            <v>6</v>
          </cell>
          <cell r="AF364" t="str">
            <v/>
          </cell>
          <cell r="AG364" t="str">
            <v/>
          </cell>
          <cell r="AH364">
            <v>14.280672279574754</v>
          </cell>
          <cell r="AI364">
            <v>6</v>
          </cell>
          <cell r="AJ364" t="str">
            <v/>
          </cell>
          <cell r="AK364" t="str">
            <v/>
          </cell>
          <cell r="AL364">
            <v>74.138110374492285</v>
          </cell>
          <cell r="AM364">
            <v>5</v>
          </cell>
          <cell r="AN364" t="str">
            <v/>
          </cell>
          <cell r="AO364" t="str">
            <v/>
          </cell>
          <cell r="AP364">
            <v>46.350927941539588</v>
          </cell>
        </row>
        <row r="365">
          <cell r="B365" t="str">
            <v>2.2045</v>
          </cell>
          <cell r="C365">
            <v>8</v>
          </cell>
          <cell r="D365" t="str">
            <v/>
          </cell>
          <cell r="E365" t="str">
            <v/>
          </cell>
          <cell r="F365">
            <v>-26.766175767911285</v>
          </cell>
          <cell r="G365">
            <v>10</v>
          </cell>
          <cell r="H365" t="str">
            <v/>
          </cell>
          <cell r="I365" t="str">
            <v/>
          </cell>
          <cell r="J365">
            <v>153.2866840893214</v>
          </cell>
          <cell r="O365">
            <v>5</v>
          </cell>
          <cell r="P365" t="str">
            <v/>
          </cell>
          <cell r="Q365" t="str">
            <v/>
          </cell>
          <cell r="R365">
            <v>37.405947517009622</v>
          </cell>
          <cell r="S365">
            <v>7</v>
          </cell>
          <cell r="T365" t="str">
            <v/>
          </cell>
          <cell r="U365" t="str">
            <v/>
          </cell>
          <cell r="V365">
            <v>164.87779619586607</v>
          </cell>
          <cell r="W365">
            <v>5</v>
          </cell>
          <cell r="X365" t="str">
            <v/>
          </cell>
          <cell r="Y365" t="str">
            <v/>
          </cell>
          <cell r="Z365">
            <v>-12.492126527288292</v>
          </cell>
          <cell r="AA365">
            <v>6</v>
          </cell>
          <cell r="AB365">
            <v>365</v>
          </cell>
          <cell r="AC365">
            <v>305.41613759820211</v>
          </cell>
          <cell r="AD365">
            <v>305.41613759820211</v>
          </cell>
          <cell r="AE365">
            <v>6</v>
          </cell>
          <cell r="AF365" t="str">
            <v/>
          </cell>
          <cell r="AG365" t="str">
            <v/>
          </cell>
          <cell r="AH365">
            <v>14.391029757397362</v>
          </cell>
          <cell r="AI365">
            <v>7</v>
          </cell>
          <cell r="AJ365">
            <v>365</v>
          </cell>
          <cell r="AK365">
            <v>74.302964384632418</v>
          </cell>
          <cell r="AL365">
            <v>74.302964384632418</v>
          </cell>
          <cell r="AM365">
            <v>5</v>
          </cell>
          <cell r="AN365" t="str">
            <v/>
          </cell>
          <cell r="AO365" t="str">
            <v/>
          </cell>
          <cell r="AP365">
            <v>46.565510406985148</v>
          </cell>
        </row>
        <row r="366">
          <cell r="B366" t="str">
            <v>3.2045</v>
          </cell>
          <cell r="C366">
            <v>8</v>
          </cell>
          <cell r="D366" t="str">
            <v/>
          </cell>
          <cell r="E366" t="str">
            <v/>
          </cell>
          <cell r="F366">
            <v>-26.647604869251772</v>
          </cell>
          <cell r="G366">
            <v>10</v>
          </cell>
          <cell r="H366" t="str">
            <v/>
          </cell>
          <cell r="I366" t="str">
            <v/>
          </cell>
          <cell r="J366">
            <v>153.53538084016867</v>
          </cell>
          <cell r="O366">
            <v>5</v>
          </cell>
          <cell r="P366" t="str">
            <v/>
          </cell>
          <cell r="Q366" t="str">
            <v/>
          </cell>
          <cell r="R366">
            <v>37.588945329626803</v>
          </cell>
          <cell r="S366">
            <v>7</v>
          </cell>
          <cell r="T366" t="str">
            <v/>
          </cell>
          <cell r="U366" t="str">
            <v/>
          </cell>
          <cell r="V366">
            <v>165.16914761997484</v>
          </cell>
          <cell r="W366">
            <v>5</v>
          </cell>
          <cell r="X366" t="str">
            <v/>
          </cell>
          <cell r="Y366" t="str">
            <v/>
          </cell>
          <cell r="Z366">
            <v>-12.393406673223827</v>
          </cell>
          <cell r="AE366">
            <v>6</v>
          </cell>
          <cell r="AF366" t="str">
            <v/>
          </cell>
          <cell r="AG366" t="str">
            <v/>
          </cell>
          <cell r="AH366">
            <v>14.501387235219971</v>
          </cell>
          <cell r="AM366">
            <v>5</v>
          </cell>
          <cell r="AN366" t="str">
            <v/>
          </cell>
          <cell r="AO366" t="str">
            <v/>
          </cell>
          <cell r="AP366">
            <v>46.780092872430707</v>
          </cell>
        </row>
        <row r="367">
          <cell r="B367" t="str">
            <v>4.2045</v>
          </cell>
          <cell r="C367">
            <v>8</v>
          </cell>
          <cell r="D367" t="str">
            <v/>
          </cell>
          <cell r="E367" t="str">
            <v/>
          </cell>
          <cell r="F367">
            <v>-26.529033970592259</v>
          </cell>
          <cell r="G367">
            <v>10</v>
          </cell>
          <cell r="H367" t="str">
            <v/>
          </cell>
          <cell r="I367" t="str">
            <v/>
          </cell>
          <cell r="J367">
            <v>153.78407759101594</v>
          </cell>
          <cell r="O367">
            <v>5</v>
          </cell>
          <cell r="P367" t="str">
            <v/>
          </cell>
          <cell r="Q367" t="str">
            <v/>
          </cell>
          <cell r="R367">
            <v>37.771943142243984</v>
          </cell>
          <cell r="S367">
            <v>7</v>
          </cell>
          <cell r="T367" t="str">
            <v/>
          </cell>
          <cell r="U367" t="str">
            <v/>
          </cell>
          <cell r="V367">
            <v>165.4604990440836</v>
          </cell>
          <cell r="W367">
            <v>5</v>
          </cell>
          <cell r="X367" t="str">
            <v/>
          </cell>
          <cell r="Y367" t="str">
            <v/>
          </cell>
          <cell r="Z367">
            <v>-12.294686819159363</v>
          </cell>
          <cell r="AE367">
            <v>6</v>
          </cell>
          <cell r="AF367" t="str">
            <v/>
          </cell>
          <cell r="AG367" t="str">
            <v/>
          </cell>
          <cell r="AH367">
            <v>14.611744713042579</v>
          </cell>
          <cell r="AM367">
            <v>5</v>
          </cell>
          <cell r="AN367" t="str">
            <v/>
          </cell>
          <cell r="AO367" t="str">
            <v/>
          </cell>
          <cell r="AP367">
            <v>46.994675337876266</v>
          </cell>
        </row>
        <row r="368">
          <cell r="B368" t="str">
            <v>5.2045</v>
          </cell>
          <cell r="C368">
            <v>8</v>
          </cell>
          <cell r="D368" t="str">
            <v/>
          </cell>
          <cell r="E368" t="str">
            <v/>
          </cell>
          <cell r="F368">
            <v>-26.410463071932746</v>
          </cell>
          <cell r="G368">
            <v>10</v>
          </cell>
          <cell r="H368" t="str">
            <v/>
          </cell>
          <cell r="I368" t="str">
            <v/>
          </cell>
          <cell r="J368">
            <v>154.03277434186322</v>
          </cell>
          <cell r="O368">
            <v>6</v>
          </cell>
          <cell r="P368">
            <v>368</v>
          </cell>
          <cell r="Q368">
            <v>37.954940954861094</v>
          </cell>
          <cell r="R368">
            <v>37.954940954861094</v>
          </cell>
          <cell r="S368">
            <v>7</v>
          </cell>
          <cell r="T368" t="str">
            <v/>
          </cell>
          <cell r="U368" t="str">
            <v/>
          </cell>
          <cell r="V368">
            <v>165.75185046819237</v>
          </cell>
          <cell r="W368">
            <v>5</v>
          </cell>
          <cell r="X368" t="str">
            <v/>
          </cell>
          <cell r="Y368" t="str">
            <v/>
          </cell>
          <cell r="Z368">
            <v>-12.195966965094899</v>
          </cell>
          <cell r="AE368">
            <v>6</v>
          </cell>
          <cell r="AF368" t="str">
            <v/>
          </cell>
          <cell r="AG368" t="str">
            <v/>
          </cell>
          <cell r="AH368">
            <v>14.722102190865188</v>
          </cell>
          <cell r="AM368">
            <v>5</v>
          </cell>
          <cell r="AN368" t="str">
            <v/>
          </cell>
          <cell r="AO368" t="str">
            <v/>
          </cell>
          <cell r="AP368">
            <v>47.209257803321826</v>
          </cell>
        </row>
        <row r="369">
          <cell r="B369" t="str">
            <v>6.2045</v>
          </cell>
          <cell r="C369">
            <v>8</v>
          </cell>
          <cell r="D369" t="str">
            <v/>
          </cell>
          <cell r="E369" t="str">
            <v/>
          </cell>
          <cell r="F369">
            <v>-26.291892173273233</v>
          </cell>
          <cell r="G369">
            <v>10</v>
          </cell>
          <cell r="H369" t="str">
            <v/>
          </cell>
          <cell r="I369" t="str">
            <v/>
          </cell>
          <cell r="J369">
            <v>154.28147109271049</v>
          </cell>
          <cell r="O369">
            <v>6</v>
          </cell>
          <cell r="P369" t="str">
            <v/>
          </cell>
          <cell r="Q369" t="str">
            <v/>
          </cell>
          <cell r="R369">
            <v>38.1341481174736</v>
          </cell>
          <cell r="S369">
            <v>7</v>
          </cell>
          <cell r="T369" t="str">
            <v/>
          </cell>
          <cell r="U369" t="str">
            <v/>
          </cell>
          <cell r="V369">
            <v>166.04320189230114</v>
          </cell>
          <cell r="W369">
            <v>5</v>
          </cell>
          <cell r="X369" t="str">
            <v/>
          </cell>
          <cell r="Y369" t="str">
            <v/>
          </cell>
          <cell r="Z369">
            <v>-12.097247111030434</v>
          </cell>
          <cell r="AE369">
            <v>6</v>
          </cell>
          <cell r="AF369" t="str">
            <v/>
          </cell>
          <cell r="AG369" t="str">
            <v/>
          </cell>
          <cell r="AH369">
            <v>14.832459668687797</v>
          </cell>
          <cell r="AM369">
            <v>5</v>
          </cell>
          <cell r="AN369" t="str">
            <v/>
          </cell>
          <cell r="AO369" t="str">
            <v/>
          </cell>
          <cell r="AP369">
            <v>47.423840268767385</v>
          </cell>
        </row>
        <row r="370">
          <cell r="B370" t="str">
            <v>7.2045</v>
          </cell>
          <cell r="C370">
            <v>8</v>
          </cell>
          <cell r="D370" t="str">
            <v/>
          </cell>
          <cell r="E370" t="str">
            <v/>
          </cell>
          <cell r="F370">
            <v>-26.17332127461372</v>
          </cell>
          <cell r="G370">
            <v>10</v>
          </cell>
          <cell r="H370" t="str">
            <v/>
          </cell>
          <cell r="I370" t="str">
            <v/>
          </cell>
          <cell r="J370">
            <v>154.53016784355776</v>
          </cell>
          <cell r="O370">
            <v>6</v>
          </cell>
          <cell r="P370" t="str">
            <v/>
          </cell>
          <cell r="Q370" t="str">
            <v/>
          </cell>
          <cell r="R370">
            <v>38.313355280086107</v>
          </cell>
          <cell r="S370">
            <v>7</v>
          </cell>
          <cell r="T370" t="str">
            <v/>
          </cell>
          <cell r="U370" t="str">
            <v/>
          </cell>
          <cell r="V370">
            <v>166.33455331640991</v>
          </cell>
          <cell r="W370">
            <v>5</v>
          </cell>
          <cell r="X370" t="str">
            <v/>
          </cell>
          <cell r="Y370" t="str">
            <v/>
          </cell>
          <cell r="Z370">
            <v>-11.99852725696597</v>
          </cell>
          <cell r="AE370">
            <v>6</v>
          </cell>
          <cell r="AF370" t="str">
            <v/>
          </cell>
          <cell r="AG370" t="str">
            <v/>
          </cell>
          <cell r="AH370">
            <v>14.942817146510405</v>
          </cell>
          <cell r="AM370">
            <v>5</v>
          </cell>
          <cell r="AN370" t="str">
            <v/>
          </cell>
          <cell r="AO370" t="str">
            <v/>
          </cell>
          <cell r="AP370">
            <v>47.638422734212945</v>
          </cell>
        </row>
        <row r="371">
          <cell r="B371" t="str">
            <v>8.2045</v>
          </cell>
          <cell r="C371">
            <v>8</v>
          </cell>
          <cell r="D371" t="str">
            <v/>
          </cell>
          <cell r="E371" t="str">
            <v/>
          </cell>
          <cell r="F371">
            <v>-26.054750375954207</v>
          </cell>
          <cell r="G371">
            <v>10</v>
          </cell>
          <cell r="H371" t="str">
            <v/>
          </cell>
          <cell r="I371" t="str">
            <v/>
          </cell>
          <cell r="J371">
            <v>154.77886459440504</v>
          </cell>
          <cell r="O371">
            <v>6</v>
          </cell>
          <cell r="P371" t="str">
            <v/>
          </cell>
          <cell r="Q371" t="str">
            <v/>
          </cell>
          <cell r="R371">
            <v>38.492562442698613</v>
          </cell>
          <cell r="S371">
            <v>7</v>
          </cell>
          <cell r="T371" t="str">
            <v/>
          </cell>
          <cell r="U371" t="str">
            <v/>
          </cell>
          <cell r="V371">
            <v>166.62590474051868</v>
          </cell>
          <cell r="W371">
            <v>5</v>
          </cell>
          <cell r="X371" t="str">
            <v/>
          </cell>
          <cell r="Y371" t="str">
            <v/>
          </cell>
          <cell r="Z371">
            <v>-11.899807402901505</v>
          </cell>
          <cell r="AE371">
            <v>6</v>
          </cell>
          <cell r="AF371" t="str">
            <v/>
          </cell>
          <cell r="AG371" t="str">
            <v/>
          </cell>
          <cell r="AH371">
            <v>15.053174624333014</v>
          </cell>
          <cell r="AM371">
            <v>5</v>
          </cell>
          <cell r="AN371" t="str">
            <v/>
          </cell>
          <cell r="AO371" t="str">
            <v/>
          </cell>
          <cell r="AP371">
            <v>47.853005199658504</v>
          </cell>
        </row>
        <row r="372">
          <cell r="B372" t="str">
            <v>9.2045</v>
          </cell>
          <cell r="C372">
            <v>8</v>
          </cell>
          <cell r="D372" t="str">
            <v/>
          </cell>
          <cell r="E372" t="str">
            <v/>
          </cell>
          <cell r="F372">
            <v>-25.936179477294694</v>
          </cell>
          <cell r="G372">
            <v>10</v>
          </cell>
          <cell r="H372" t="str">
            <v/>
          </cell>
          <cell r="I372" t="str">
            <v/>
          </cell>
          <cell r="J372">
            <v>155.02756134525231</v>
          </cell>
          <cell r="O372">
            <v>6</v>
          </cell>
          <cell r="P372" t="str">
            <v/>
          </cell>
          <cell r="Q372" t="str">
            <v/>
          </cell>
          <cell r="R372">
            <v>38.67176960531112</v>
          </cell>
          <cell r="S372">
            <v>7</v>
          </cell>
          <cell r="T372" t="str">
            <v/>
          </cell>
          <cell r="U372" t="str">
            <v/>
          </cell>
          <cell r="V372">
            <v>166.91725616462745</v>
          </cell>
          <cell r="W372">
            <v>5</v>
          </cell>
          <cell r="X372" t="str">
            <v/>
          </cell>
          <cell r="Y372" t="str">
            <v/>
          </cell>
          <cell r="Z372">
            <v>-11.801087548837041</v>
          </cell>
          <cell r="AE372">
            <v>6</v>
          </cell>
          <cell r="AF372" t="str">
            <v/>
          </cell>
          <cell r="AG372" t="str">
            <v/>
          </cell>
          <cell r="AH372">
            <v>15.163532102155623</v>
          </cell>
          <cell r="AM372">
            <v>5</v>
          </cell>
          <cell r="AN372" t="str">
            <v/>
          </cell>
          <cell r="AO372" t="str">
            <v/>
          </cell>
          <cell r="AP372">
            <v>48.067587665104064</v>
          </cell>
        </row>
        <row r="373">
          <cell r="B373" t="str">
            <v>10.2045</v>
          </cell>
          <cell r="C373">
            <v>8</v>
          </cell>
          <cell r="D373" t="str">
            <v/>
          </cell>
          <cell r="E373" t="str">
            <v/>
          </cell>
          <cell r="F373">
            <v>-25.817608578635181</v>
          </cell>
          <cell r="G373">
            <v>10</v>
          </cell>
          <cell r="H373" t="str">
            <v/>
          </cell>
          <cell r="I373" t="str">
            <v/>
          </cell>
          <cell r="J373">
            <v>155.27625809609958</v>
          </cell>
          <cell r="O373">
            <v>6</v>
          </cell>
          <cell r="P373" t="str">
            <v/>
          </cell>
          <cell r="Q373" t="str">
            <v/>
          </cell>
          <cell r="R373">
            <v>38.850976767923626</v>
          </cell>
          <cell r="S373">
            <v>7</v>
          </cell>
          <cell r="T373" t="str">
            <v/>
          </cell>
          <cell r="U373" t="str">
            <v/>
          </cell>
          <cell r="V373">
            <v>167.20860758873621</v>
          </cell>
          <cell r="W373">
            <v>5</v>
          </cell>
          <cell r="X373" t="str">
            <v/>
          </cell>
          <cell r="Y373" t="str">
            <v/>
          </cell>
          <cell r="Z373">
            <v>-11.702367694772576</v>
          </cell>
          <cell r="AE373">
            <v>6</v>
          </cell>
          <cell r="AF373" t="str">
            <v/>
          </cell>
          <cell r="AG373" t="str">
            <v/>
          </cell>
          <cell r="AH373">
            <v>15.273889579978231</v>
          </cell>
          <cell r="AM373">
            <v>5</v>
          </cell>
          <cell r="AN373" t="str">
            <v/>
          </cell>
          <cell r="AO373" t="str">
            <v/>
          </cell>
          <cell r="AP373">
            <v>48.282170130549623</v>
          </cell>
        </row>
        <row r="374">
          <cell r="B374" t="str">
            <v>11.2045</v>
          </cell>
          <cell r="C374">
            <v>8</v>
          </cell>
          <cell r="D374" t="str">
            <v/>
          </cell>
          <cell r="E374" t="str">
            <v/>
          </cell>
          <cell r="F374">
            <v>-25.699037679975667</v>
          </cell>
          <cell r="G374">
            <v>10</v>
          </cell>
          <cell r="H374" t="str">
            <v/>
          </cell>
          <cell r="I374" t="str">
            <v/>
          </cell>
          <cell r="J374">
            <v>155.52495484694686</v>
          </cell>
          <cell r="O374">
            <v>6</v>
          </cell>
          <cell r="P374" t="str">
            <v/>
          </cell>
          <cell r="Q374" t="str">
            <v/>
          </cell>
          <cell r="R374">
            <v>39.030183930536133</v>
          </cell>
          <cell r="S374">
            <v>7</v>
          </cell>
          <cell r="T374" t="str">
            <v/>
          </cell>
          <cell r="U374" t="str">
            <v/>
          </cell>
          <cell r="V374">
            <v>167.49995901284498</v>
          </cell>
          <cell r="W374">
            <v>5</v>
          </cell>
          <cell r="X374" t="str">
            <v/>
          </cell>
          <cell r="Y374" t="str">
            <v/>
          </cell>
          <cell r="Z374">
            <v>-11.603647840708112</v>
          </cell>
          <cell r="AE374">
            <v>6</v>
          </cell>
          <cell r="AF374" t="str">
            <v/>
          </cell>
          <cell r="AG374" t="str">
            <v/>
          </cell>
          <cell r="AH374">
            <v>15.38424705780084</v>
          </cell>
          <cell r="AM374">
            <v>5</v>
          </cell>
          <cell r="AN374" t="str">
            <v/>
          </cell>
          <cell r="AO374" t="str">
            <v/>
          </cell>
          <cell r="AP374">
            <v>48.496752595995183</v>
          </cell>
        </row>
        <row r="375">
          <cell r="B375" t="str">
            <v>12.2045</v>
          </cell>
          <cell r="C375">
            <v>8</v>
          </cell>
          <cell r="D375" t="str">
            <v/>
          </cell>
          <cell r="E375" t="str">
            <v/>
          </cell>
          <cell r="F375">
            <v>-25.580466781316154</v>
          </cell>
          <cell r="G375">
            <v>10</v>
          </cell>
          <cell r="H375" t="str">
            <v/>
          </cell>
          <cell r="I375" t="str">
            <v/>
          </cell>
          <cell r="J375">
            <v>155.77365159779413</v>
          </cell>
          <cell r="O375">
            <v>6</v>
          </cell>
          <cell r="P375" t="str">
            <v/>
          </cell>
          <cell r="Q375" t="str">
            <v/>
          </cell>
          <cell r="R375">
            <v>39.209391093148639</v>
          </cell>
          <cell r="S375">
            <v>7</v>
          </cell>
          <cell r="T375" t="str">
            <v/>
          </cell>
          <cell r="U375" t="str">
            <v/>
          </cell>
          <cell r="V375">
            <v>167.79131043695375</v>
          </cell>
          <cell r="W375">
            <v>5</v>
          </cell>
          <cell r="X375" t="str">
            <v/>
          </cell>
          <cell r="Y375" t="str">
            <v/>
          </cell>
          <cell r="Z375">
            <v>-11.504927986643647</v>
          </cell>
          <cell r="AE375">
            <v>6</v>
          </cell>
          <cell r="AF375" t="str">
            <v/>
          </cell>
          <cell r="AG375" t="str">
            <v/>
          </cell>
          <cell r="AH375">
            <v>15.494604535623449</v>
          </cell>
          <cell r="AM375">
            <v>5</v>
          </cell>
          <cell r="AN375" t="str">
            <v/>
          </cell>
          <cell r="AO375" t="str">
            <v/>
          </cell>
          <cell r="AP375">
            <v>48.711335061440742</v>
          </cell>
        </row>
        <row r="376">
          <cell r="B376" t="str">
            <v>1.2046</v>
          </cell>
          <cell r="C376">
            <v>8</v>
          </cell>
          <cell r="D376" t="str">
            <v/>
          </cell>
          <cell r="E376" t="str">
            <v/>
          </cell>
          <cell r="F376">
            <v>-25.461895882656641</v>
          </cell>
          <cell r="G376">
            <v>10</v>
          </cell>
          <cell r="H376" t="str">
            <v/>
          </cell>
          <cell r="I376" t="str">
            <v/>
          </cell>
          <cell r="J376">
            <v>156.0223483486414</v>
          </cell>
          <cell r="O376">
            <v>6</v>
          </cell>
          <cell r="P376" t="str">
            <v/>
          </cell>
          <cell r="Q376" t="str">
            <v/>
          </cell>
          <cell r="R376">
            <v>39.388598255761146</v>
          </cell>
          <cell r="S376">
            <v>7</v>
          </cell>
          <cell r="T376" t="str">
            <v/>
          </cell>
          <cell r="U376" t="str">
            <v/>
          </cell>
          <cell r="V376">
            <v>168.08266186106252</v>
          </cell>
          <cell r="W376">
            <v>5</v>
          </cell>
          <cell r="X376" t="str">
            <v/>
          </cell>
          <cell r="Y376" t="str">
            <v/>
          </cell>
          <cell r="Z376">
            <v>-11.406208132579183</v>
          </cell>
          <cell r="AE376">
            <v>6</v>
          </cell>
          <cell r="AF376" t="str">
            <v/>
          </cell>
          <cell r="AG376" t="str">
            <v/>
          </cell>
          <cell r="AH376">
            <v>15.604962013446057</v>
          </cell>
          <cell r="AM376">
            <v>5</v>
          </cell>
          <cell r="AN376" t="str">
            <v/>
          </cell>
          <cell r="AO376" t="str">
            <v/>
          </cell>
          <cell r="AP376">
            <v>48.925917526886302</v>
          </cell>
        </row>
        <row r="377">
          <cell r="B377" t="str">
            <v>2.2046</v>
          </cell>
          <cell r="C377">
            <v>8</v>
          </cell>
          <cell r="D377" t="str">
            <v/>
          </cell>
          <cell r="E377" t="str">
            <v/>
          </cell>
          <cell r="F377">
            <v>-25.343324983997128</v>
          </cell>
          <cell r="G377">
            <v>10</v>
          </cell>
          <cell r="H377" t="str">
            <v/>
          </cell>
          <cell r="I377" t="str">
            <v/>
          </cell>
          <cell r="J377">
            <v>156.27104509948867</v>
          </cell>
          <cell r="O377">
            <v>6</v>
          </cell>
          <cell r="P377" t="str">
            <v/>
          </cell>
          <cell r="Q377" t="str">
            <v/>
          </cell>
          <cell r="R377">
            <v>39.567805418373652</v>
          </cell>
          <cell r="S377">
            <v>7</v>
          </cell>
          <cell r="T377" t="str">
            <v/>
          </cell>
          <cell r="U377" t="str">
            <v/>
          </cell>
          <cell r="V377">
            <v>168.37401328517129</v>
          </cell>
          <cell r="W377">
            <v>5</v>
          </cell>
          <cell r="X377" t="str">
            <v/>
          </cell>
          <cell r="Y377" t="str">
            <v/>
          </cell>
          <cell r="Z377">
            <v>-11.307488278514718</v>
          </cell>
          <cell r="AE377">
            <v>6</v>
          </cell>
          <cell r="AF377" t="str">
            <v/>
          </cell>
          <cell r="AG377" t="str">
            <v/>
          </cell>
          <cell r="AH377">
            <v>15.715319491268666</v>
          </cell>
          <cell r="AM377">
            <v>5</v>
          </cell>
          <cell r="AN377" t="str">
            <v/>
          </cell>
          <cell r="AO377" t="str">
            <v/>
          </cell>
          <cell r="AP377">
            <v>49.140499992331861</v>
          </cell>
        </row>
        <row r="378">
          <cell r="B378" t="str">
            <v>3.2046</v>
          </cell>
          <cell r="C378">
            <v>8</v>
          </cell>
          <cell r="D378" t="str">
            <v/>
          </cell>
          <cell r="E378" t="str">
            <v/>
          </cell>
          <cell r="F378">
            <v>-25.224754085337615</v>
          </cell>
          <cell r="G378">
            <v>10</v>
          </cell>
          <cell r="H378" t="str">
            <v/>
          </cell>
          <cell r="I378" t="str">
            <v/>
          </cell>
          <cell r="J378">
            <v>156.51974185033595</v>
          </cell>
          <cell r="O378">
            <v>6</v>
          </cell>
          <cell r="P378" t="str">
            <v/>
          </cell>
          <cell r="Q378" t="str">
            <v/>
          </cell>
          <cell r="R378">
            <v>39.747012580986159</v>
          </cell>
          <cell r="S378">
            <v>7</v>
          </cell>
          <cell r="T378" t="str">
            <v/>
          </cell>
          <cell r="U378" t="str">
            <v/>
          </cell>
          <cell r="V378">
            <v>168.66536470928006</v>
          </cell>
          <cell r="W378">
            <v>5</v>
          </cell>
          <cell r="X378" t="str">
            <v/>
          </cell>
          <cell r="Y378" t="str">
            <v/>
          </cell>
          <cell r="Z378">
            <v>-11.208768424450254</v>
          </cell>
          <cell r="AE378">
            <v>6</v>
          </cell>
          <cell r="AF378" t="str">
            <v/>
          </cell>
          <cell r="AG378" t="str">
            <v/>
          </cell>
          <cell r="AH378">
            <v>15.825676969091274</v>
          </cell>
          <cell r="AM378">
            <v>5</v>
          </cell>
          <cell r="AN378" t="str">
            <v/>
          </cell>
          <cell r="AO378" t="str">
            <v/>
          </cell>
          <cell r="AP378">
            <v>49.355082457777421</v>
          </cell>
        </row>
        <row r="379">
          <cell r="B379" t="str">
            <v>4.2046</v>
          </cell>
          <cell r="C379">
            <v>8</v>
          </cell>
          <cell r="D379" t="str">
            <v/>
          </cell>
          <cell r="E379" t="str">
            <v/>
          </cell>
          <cell r="F379">
            <v>-25.106183186678102</v>
          </cell>
          <cell r="G379">
            <v>10</v>
          </cell>
          <cell r="H379" t="str">
            <v/>
          </cell>
          <cell r="I379" t="str">
            <v/>
          </cell>
          <cell r="J379">
            <v>156.76843860118322</v>
          </cell>
          <cell r="O379">
            <v>6</v>
          </cell>
          <cell r="P379" t="str">
            <v/>
          </cell>
          <cell r="Q379" t="str">
            <v/>
          </cell>
          <cell r="R379">
            <v>39.926219743598665</v>
          </cell>
          <cell r="S379">
            <v>7</v>
          </cell>
          <cell r="T379" t="str">
            <v/>
          </cell>
          <cell r="U379" t="str">
            <v/>
          </cell>
          <cell r="V379">
            <v>168.95671613338882</v>
          </cell>
          <cell r="W379">
            <v>5</v>
          </cell>
          <cell r="X379" t="str">
            <v/>
          </cell>
          <cell r="Y379" t="str">
            <v/>
          </cell>
          <cell r="Z379">
            <v>-11.110048570385789</v>
          </cell>
          <cell r="AE379">
            <v>6</v>
          </cell>
          <cell r="AF379" t="str">
            <v/>
          </cell>
          <cell r="AG379" t="str">
            <v/>
          </cell>
          <cell r="AH379">
            <v>15.936034446913883</v>
          </cell>
          <cell r="AM379">
            <v>5</v>
          </cell>
          <cell r="AN379" t="str">
            <v/>
          </cell>
          <cell r="AO379" t="str">
            <v/>
          </cell>
          <cell r="AP379">
            <v>49.56966492322298</v>
          </cell>
        </row>
        <row r="380">
          <cell r="B380" t="str">
            <v>5.2046</v>
          </cell>
          <cell r="C380">
            <v>8</v>
          </cell>
          <cell r="D380" t="str">
            <v/>
          </cell>
          <cell r="E380" t="str">
            <v/>
          </cell>
          <cell r="F380">
            <v>-24.987612288018589</v>
          </cell>
          <cell r="G380">
            <v>10</v>
          </cell>
          <cell r="H380" t="str">
            <v/>
          </cell>
          <cell r="I380" t="str">
            <v/>
          </cell>
          <cell r="J380">
            <v>157.01713535203049</v>
          </cell>
          <cell r="O380">
            <v>6</v>
          </cell>
          <cell r="P380" t="str">
            <v/>
          </cell>
          <cell r="Q380" t="str">
            <v/>
          </cell>
          <cell r="R380">
            <v>40.105426906211171</v>
          </cell>
          <cell r="S380">
            <v>7</v>
          </cell>
          <cell r="T380" t="str">
            <v/>
          </cell>
          <cell r="U380" t="str">
            <v/>
          </cell>
          <cell r="V380">
            <v>169.24806755749759</v>
          </cell>
          <cell r="W380">
            <v>5</v>
          </cell>
          <cell r="X380" t="str">
            <v/>
          </cell>
          <cell r="Y380" t="str">
            <v/>
          </cell>
          <cell r="Z380">
            <v>-11.011328716321325</v>
          </cell>
          <cell r="AE380">
            <v>6</v>
          </cell>
          <cell r="AF380" t="str">
            <v/>
          </cell>
          <cell r="AG380" t="str">
            <v/>
          </cell>
          <cell r="AH380">
            <v>16.04639192473649</v>
          </cell>
          <cell r="AM380">
            <v>5</v>
          </cell>
          <cell r="AN380" t="str">
            <v/>
          </cell>
          <cell r="AO380" t="str">
            <v/>
          </cell>
          <cell r="AP380">
            <v>49.78424738866854</v>
          </cell>
        </row>
        <row r="381">
          <cell r="B381" t="str">
            <v>6.2046</v>
          </cell>
          <cell r="C381">
            <v>8</v>
          </cell>
          <cell r="D381" t="str">
            <v/>
          </cell>
          <cell r="E381" t="str">
            <v/>
          </cell>
          <cell r="F381">
            <v>-24.869041389359076</v>
          </cell>
          <cell r="G381">
            <v>10</v>
          </cell>
          <cell r="H381" t="str">
            <v/>
          </cell>
          <cell r="I381" t="str">
            <v/>
          </cell>
          <cell r="J381">
            <v>157.26583210287777</v>
          </cell>
          <cell r="O381">
            <v>6</v>
          </cell>
          <cell r="P381" t="str">
            <v/>
          </cell>
          <cell r="Q381" t="str">
            <v/>
          </cell>
          <cell r="R381">
            <v>40.284634068823678</v>
          </cell>
          <cell r="S381">
            <v>7</v>
          </cell>
          <cell r="T381" t="str">
            <v/>
          </cell>
          <cell r="U381" t="str">
            <v/>
          </cell>
          <cell r="V381">
            <v>169.53941898160636</v>
          </cell>
          <cell r="W381">
            <v>5</v>
          </cell>
          <cell r="X381" t="str">
            <v/>
          </cell>
          <cell r="Y381" t="str">
            <v/>
          </cell>
          <cell r="Z381">
            <v>-10.91260886225686</v>
          </cell>
          <cell r="AE381">
            <v>6</v>
          </cell>
          <cell r="AF381" t="str">
            <v/>
          </cell>
          <cell r="AG381" t="str">
            <v/>
          </cell>
          <cell r="AH381">
            <v>16.156749402559097</v>
          </cell>
          <cell r="AM381">
            <v>5</v>
          </cell>
          <cell r="AN381" t="str">
            <v/>
          </cell>
          <cell r="AO381" t="str">
            <v/>
          </cell>
          <cell r="AP381">
            <v>49.998829854114099</v>
          </cell>
        </row>
        <row r="382">
          <cell r="B382" t="str">
            <v>7.2046</v>
          </cell>
          <cell r="C382">
            <v>8</v>
          </cell>
          <cell r="D382" t="str">
            <v/>
          </cell>
          <cell r="E382" t="str">
            <v/>
          </cell>
          <cell r="F382">
            <v>-24.750470490699563</v>
          </cell>
          <cell r="G382">
            <v>10</v>
          </cell>
          <cell r="H382" t="str">
            <v/>
          </cell>
          <cell r="I382" t="str">
            <v/>
          </cell>
          <cell r="J382">
            <v>157.51452885372504</v>
          </cell>
          <cell r="O382">
            <v>6</v>
          </cell>
          <cell r="P382" t="str">
            <v/>
          </cell>
          <cell r="Q382" t="str">
            <v/>
          </cell>
          <cell r="R382">
            <v>40.463841231436184</v>
          </cell>
          <cell r="S382">
            <v>7</v>
          </cell>
          <cell r="T382" t="str">
            <v/>
          </cell>
          <cell r="U382" t="str">
            <v/>
          </cell>
          <cell r="V382">
            <v>169.83077040571513</v>
          </cell>
          <cell r="W382">
            <v>5</v>
          </cell>
          <cell r="X382" t="str">
            <v/>
          </cell>
          <cell r="Y382" t="str">
            <v/>
          </cell>
          <cell r="Z382">
            <v>-10.813889008192396</v>
          </cell>
          <cell r="AE382">
            <v>6</v>
          </cell>
          <cell r="AF382" t="str">
            <v/>
          </cell>
          <cell r="AG382" t="str">
            <v/>
          </cell>
          <cell r="AH382">
            <v>16.267106880381704</v>
          </cell>
          <cell r="AM382">
            <v>5</v>
          </cell>
          <cell r="AN382" t="str">
            <v/>
          </cell>
          <cell r="AO382" t="str">
            <v/>
          </cell>
          <cell r="AP382">
            <v>50.213412319559659</v>
          </cell>
        </row>
        <row r="383">
          <cell r="B383" t="str">
            <v>8.2046</v>
          </cell>
          <cell r="C383">
            <v>9</v>
          </cell>
          <cell r="D383">
            <v>383</v>
          </cell>
          <cell r="E383">
            <v>-24.631899592040085</v>
          </cell>
          <cell r="F383">
            <v>-24.631899592040085</v>
          </cell>
          <cell r="G383">
            <v>10</v>
          </cell>
          <cell r="H383" t="str">
            <v/>
          </cell>
          <cell r="I383" t="str">
            <v/>
          </cell>
          <cell r="J383">
            <v>157.76322560457231</v>
          </cell>
          <cell r="O383">
            <v>6</v>
          </cell>
          <cell r="P383" t="str">
            <v/>
          </cell>
          <cell r="Q383" t="str">
            <v/>
          </cell>
          <cell r="R383">
            <v>40.643048394048691</v>
          </cell>
          <cell r="S383">
            <v>7</v>
          </cell>
          <cell r="T383" t="str">
            <v/>
          </cell>
          <cell r="U383" t="str">
            <v/>
          </cell>
          <cell r="V383">
            <v>170.1221218298239</v>
          </cell>
          <cell r="W383">
            <v>5</v>
          </cell>
          <cell r="X383" t="str">
            <v/>
          </cell>
          <cell r="Y383" t="str">
            <v/>
          </cell>
          <cell r="Z383">
            <v>-10.715169154127931</v>
          </cell>
          <cell r="AE383">
            <v>6</v>
          </cell>
          <cell r="AF383" t="str">
            <v/>
          </cell>
          <cell r="AG383" t="str">
            <v/>
          </cell>
          <cell r="AH383">
            <v>16.37746435820431</v>
          </cell>
          <cell r="AM383">
            <v>5</v>
          </cell>
          <cell r="AN383" t="str">
            <v/>
          </cell>
          <cell r="AO383" t="str">
            <v/>
          </cell>
          <cell r="AP383">
            <v>50.427994785005218</v>
          </cell>
        </row>
        <row r="384">
          <cell r="B384" t="str">
            <v>9.2046</v>
          </cell>
          <cell r="G384">
            <v>10</v>
          </cell>
          <cell r="H384" t="str">
            <v/>
          </cell>
          <cell r="I384" t="str">
            <v/>
          </cell>
          <cell r="J384">
            <v>158.01192235541959</v>
          </cell>
          <cell r="O384">
            <v>6</v>
          </cell>
          <cell r="P384" t="str">
            <v/>
          </cell>
          <cell r="Q384" t="str">
            <v/>
          </cell>
          <cell r="R384">
            <v>40.822255556661197</v>
          </cell>
          <cell r="S384">
            <v>7</v>
          </cell>
          <cell r="T384" t="str">
            <v/>
          </cell>
          <cell r="U384" t="str">
            <v/>
          </cell>
          <cell r="V384">
            <v>170.41347325393266</v>
          </cell>
          <cell r="W384">
            <v>5</v>
          </cell>
          <cell r="X384" t="str">
            <v/>
          </cell>
          <cell r="Y384" t="str">
            <v/>
          </cell>
          <cell r="Z384">
            <v>-10.616449300063467</v>
          </cell>
          <cell r="AE384">
            <v>6</v>
          </cell>
          <cell r="AF384" t="str">
            <v/>
          </cell>
          <cell r="AG384" t="str">
            <v/>
          </cell>
          <cell r="AH384">
            <v>16.487821836026917</v>
          </cell>
          <cell r="AM384">
            <v>5</v>
          </cell>
          <cell r="AN384" t="str">
            <v/>
          </cell>
          <cell r="AO384" t="str">
            <v/>
          </cell>
          <cell r="AP384">
            <v>50.642577250450778</v>
          </cell>
        </row>
        <row r="385">
          <cell r="B385" t="str">
            <v>10.2046</v>
          </cell>
          <cell r="G385">
            <v>10</v>
          </cell>
          <cell r="H385" t="str">
            <v/>
          </cell>
          <cell r="I385" t="str">
            <v/>
          </cell>
          <cell r="J385">
            <v>158.26061910626686</v>
          </cell>
          <cell r="O385">
            <v>6</v>
          </cell>
          <cell r="P385" t="str">
            <v/>
          </cell>
          <cell r="Q385" t="str">
            <v/>
          </cell>
          <cell r="R385">
            <v>41.001462719273704</v>
          </cell>
          <cell r="S385">
            <v>8</v>
          </cell>
          <cell r="T385">
            <v>385</v>
          </cell>
          <cell r="U385">
            <v>170.70482467804041</v>
          </cell>
          <cell r="V385">
            <v>170.70482467804041</v>
          </cell>
          <cell r="W385">
            <v>5</v>
          </cell>
          <cell r="X385" t="str">
            <v/>
          </cell>
          <cell r="Y385" t="str">
            <v/>
          </cell>
          <cell r="Z385">
            <v>-10.517729445999002</v>
          </cell>
          <cell r="AE385">
            <v>6</v>
          </cell>
          <cell r="AF385" t="str">
            <v/>
          </cell>
          <cell r="AG385" t="str">
            <v/>
          </cell>
          <cell r="AH385">
            <v>16.598179313849524</v>
          </cell>
          <cell r="AM385">
            <v>5</v>
          </cell>
          <cell r="AN385" t="str">
            <v/>
          </cell>
          <cell r="AO385" t="str">
            <v/>
          </cell>
          <cell r="AP385">
            <v>50.857159715896337</v>
          </cell>
        </row>
        <row r="386">
          <cell r="B386" t="str">
            <v>11.2046</v>
          </cell>
          <cell r="G386">
            <v>10</v>
          </cell>
          <cell r="H386" t="str">
            <v/>
          </cell>
          <cell r="I386" t="str">
            <v/>
          </cell>
          <cell r="J386">
            <v>158.50931585711413</v>
          </cell>
          <cell r="O386">
            <v>6</v>
          </cell>
          <cell r="P386" t="str">
            <v/>
          </cell>
          <cell r="Q386" t="str">
            <v/>
          </cell>
          <cell r="R386">
            <v>41.18066988188621</v>
          </cell>
          <cell r="W386">
            <v>5</v>
          </cell>
          <cell r="X386" t="str">
            <v/>
          </cell>
          <cell r="Y386" t="str">
            <v/>
          </cell>
          <cell r="Z386">
            <v>-10.419009591934538</v>
          </cell>
          <cell r="AE386">
            <v>6</v>
          </cell>
          <cell r="AF386" t="str">
            <v/>
          </cell>
          <cell r="AG386" t="str">
            <v/>
          </cell>
          <cell r="AH386">
            <v>16.708536791672131</v>
          </cell>
          <cell r="AM386">
            <v>5</v>
          </cell>
          <cell r="AN386" t="str">
            <v/>
          </cell>
          <cell r="AO386" t="str">
            <v/>
          </cell>
          <cell r="AP386">
            <v>51.071742181341897</v>
          </cell>
        </row>
        <row r="387">
          <cell r="B387" t="str">
            <v>12.2046</v>
          </cell>
          <cell r="G387">
            <v>10</v>
          </cell>
          <cell r="H387" t="str">
            <v/>
          </cell>
          <cell r="I387" t="str">
            <v/>
          </cell>
          <cell r="J387">
            <v>158.7580126079614</v>
          </cell>
          <cell r="O387">
            <v>6</v>
          </cell>
          <cell r="P387" t="str">
            <v/>
          </cell>
          <cell r="Q387" t="str">
            <v/>
          </cell>
          <cell r="R387">
            <v>41.359877044498717</v>
          </cell>
          <cell r="W387">
            <v>5</v>
          </cell>
          <cell r="X387" t="str">
            <v/>
          </cell>
          <cell r="Y387" t="str">
            <v/>
          </cell>
          <cell r="Z387">
            <v>-10.320289737870073</v>
          </cell>
          <cell r="AE387">
            <v>6</v>
          </cell>
          <cell r="AF387" t="str">
            <v/>
          </cell>
          <cell r="AG387" t="str">
            <v/>
          </cell>
          <cell r="AH387">
            <v>16.818894269494738</v>
          </cell>
          <cell r="AM387">
            <v>5</v>
          </cell>
          <cell r="AN387" t="str">
            <v/>
          </cell>
          <cell r="AO387" t="str">
            <v/>
          </cell>
          <cell r="AP387">
            <v>51.286324646787456</v>
          </cell>
        </row>
        <row r="388">
          <cell r="B388" t="str">
            <v>1.2047</v>
          </cell>
          <cell r="G388">
            <v>10</v>
          </cell>
          <cell r="H388" t="str">
            <v/>
          </cell>
          <cell r="I388" t="str">
            <v/>
          </cell>
          <cell r="J388">
            <v>159.00670935880868</v>
          </cell>
          <cell r="O388">
            <v>6</v>
          </cell>
          <cell r="P388" t="str">
            <v/>
          </cell>
          <cell r="Q388" t="str">
            <v/>
          </cell>
          <cell r="R388">
            <v>41.539084207111223</v>
          </cell>
          <cell r="W388">
            <v>6</v>
          </cell>
          <cell r="X388">
            <v>388</v>
          </cell>
          <cell r="Y388">
            <v>-10.221569883805536</v>
          </cell>
          <cell r="Z388">
            <v>-10.221569883805536</v>
          </cell>
          <cell r="AE388">
            <v>6</v>
          </cell>
          <cell r="AF388" t="str">
            <v/>
          </cell>
          <cell r="AG388" t="str">
            <v/>
          </cell>
          <cell r="AH388">
            <v>16.929251747317345</v>
          </cell>
          <cell r="AM388">
            <v>5</v>
          </cell>
          <cell r="AN388" t="str">
            <v/>
          </cell>
          <cell r="AO388" t="str">
            <v/>
          </cell>
          <cell r="AP388">
            <v>51.500907112233016</v>
          </cell>
        </row>
        <row r="389">
          <cell r="B389" t="str">
            <v>2.2047</v>
          </cell>
          <cell r="G389">
            <v>10</v>
          </cell>
          <cell r="H389" t="str">
            <v/>
          </cell>
          <cell r="I389" t="str">
            <v/>
          </cell>
          <cell r="J389">
            <v>159.25540610965595</v>
          </cell>
          <cell r="O389">
            <v>6</v>
          </cell>
          <cell r="P389" t="str">
            <v/>
          </cell>
          <cell r="Q389" t="str">
            <v/>
          </cell>
          <cell r="R389">
            <v>41.71829136972373</v>
          </cell>
          <cell r="AE389">
            <v>6</v>
          </cell>
          <cell r="AF389" t="str">
            <v/>
          </cell>
          <cell r="AG389" t="str">
            <v/>
          </cell>
          <cell r="AH389">
            <v>17.039609225139952</v>
          </cell>
          <cell r="AM389">
            <v>5</v>
          </cell>
          <cell r="AN389" t="str">
            <v/>
          </cell>
          <cell r="AO389" t="str">
            <v/>
          </cell>
          <cell r="AP389">
            <v>51.715489577678575</v>
          </cell>
        </row>
        <row r="390">
          <cell r="B390" t="str">
            <v>3.2047</v>
          </cell>
          <cell r="G390">
            <v>11</v>
          </cell>
          <cell r="H390">
            <v>390</v>
          </cell>
          <cell r="I390">
            <v>159.50410286050152</v>
          </cell>
          <cell r="J390">
            <v>159.50410286050152</v>
          </cell>
          <cell r="O390">
            <v>6</v>
          </cell>
          <cell r="P390" t="str">
            <v/>
          </cell>
          <cell r="Q390" t="str">
            <v/>
          </cell>
          <cell r="R390">
            <v>41.897498532336236</v>
          </cell>
          <cell r="AE390">
            <v>6</v>
          </cell>
          <cell r="AF390" t="str">
            <v/>
          </cell>
          <cell r="AG390" t="str">
            <v/>
          </cell>
          <cell r="AH390">
            <v>17.149966702962558</v>
          </cell>
          <cell r="AM390">
            <v>5</v>
          </cell>
          <cell r="AN390" t="str">
            <v/>
          </cell>
          <cell r="AO390" t="str">
            <v/>
          </cell>
          <cell r="AP390">
            <v>51.930072043124134</v>
          </cell>
        </row>
        <row r="391">
          <cell r="B391" t="str">
            <v>4.2047</v>
          </cell>
          <cell r="O391">
            <v>6</v>
          </cell>
          <cell r="P391" t="str">
            <v/>
          </cell>
          <cell r="Q391" t="str">
            <v/>
          </cell>
          <cell r="R391">
            <v>42.076705694948743</v>
          </cell>
          <cell r="AE391">
            <v>6</v>
          </cell>
          <cell r="AF391" t="str">
            <v/>
          </cell>
          <cell r="AG391" t="str">
            <v/>
          </cell>
          <cell r="AH391">
            <v>17.260324180785165</v>
          </cell>
          <cell r="AM391">
            <v>5</v>
          </cell>
          <cell r="AN391" t="str">
            <v/>
          </cell>
          <cell r="AO391" t="str">
            <v/>
          </cell>
          <cell r="AP391">
            <v>52.144654508569694</v>
          </cell>
        </row>
        <row r="392">
          <cell r="B392" t="str">
            <v>5.2047</v>
          </cell>
          <cell r="O392">
            <v>6</v>
          </cell>
          <cell r="P392" t="str">
            <v/>
          </cell>
          <cell r="Q392" t="str">
            <v/>
          </cell>
          <cell r="R392">
            <v>42.255912857561249</v>
          </cell>
          <cell r="AE392">
            <v>6</v>
          </cell>
          <cell r="AF392" t="str">
            <v/>
          </cell>
          <cell r="AG392" t="str">
            <v/>
          </cell>
          <cell r="AH392">
            <v>17.370681658607772</v>
          </cell>
          <cell r="AM392">
            <v>5</v>
          </cell>
          <cell r="AN392" t="str">
            <v/>
          </cell>
          <cell r="AO392" t="str">
            <v/>
          </cell>
          <cell r="AP392">
            <v>52.359236974015253</v>
          </cell>
        </row>
        <row r="393">
          <cell r="B393" t="str">
            <v>6.2047</v>
          </cell>
          <cell r="O393">
            <v>6</v>
          </cell>
          <cell r="P393" t="str">
            <v/>
          </cell>
          <cell r="Q393" t="str">
            <v/>
          </cell>
          <cell r="R393">
            <v>42.435120020173756</v>
          </cell>
          <cell r="AE393">
            <v>6</v>
          </cell>
          <cell r="AF393" t="str">
            <v/>
          </cell>
          <cell r="AG393" t="str">
            <v/>
          </cell>
          <cell r="AH393">
            <v>17.481039136430379</v>
          </cell>
          <cell r="AM393">
            <v>6</v>
          </cell>
          <cell r="AN393">
            <v>393</v>
          </cell>
          <cell r="AO393">
            <v>52.573819439461069</v>
          </cell>
          <cell r="AP393">
            <v>52.573819439461069</v>
          </cell>
        </row>
        <row r="394">
          <cell r="B394" t="str">
            <v>7.2047</v>
          </cell>
          <cell r="O394">
            <v>6</v>
          </cell>
          <cell r="P394" t="str">
            <v/>
          </cell>
          <cell r="Q394" t="str">
            <v/>
          </cell>
          <cell r="R394">
            <v>42.614327182786262</v>
          </cell>
          <cell r="AE394">
            <v>6</v>
          </cell>
          <cell r="AF394" t="str">
            <v/>
          </cell>
          <cell r="AG394" t="str">
            <v/>
          </cell>
          <cell r="AH394">
            <v>17.591396614252986</v>
          </cell>
        </row>
        <row r="395">
          <cell r="B395" t="str">
            <v>8.2047</v>
          </cell>
          <cell r="O395">
            <v>6</v>
          </cell>
          <cell r="P395" t="str">
            <v/>
          </cell>
          <cell r="Q395" t="str">
            <v/>
          </cell>
          <cell r="R395">
            <v>42.793534345398768</v>
          </cell>
          <cell r="AE395">
            <v>6</v>
          </cell>
          <cell r="AF395" t="str">
            <v/>
          </cell>
          <cell r="AG395" t="str">
            <v/>
          </cell>
          <cell r="AH395">
            <v>17.701754092075593</v>
          </cell>
        </row>
        <row r="396">
          <cell r="B396" t="str">
            <v>9.2047</v>
          </cell>
          <cell r="O396">
            <v>6</v>
          </cell>
          <cell r="P396" t="str">
            <v/>
          </cell>
          <cell r="Q396" t="str">
            <v/>
          </cell>
          <cell r="R396">
            <v>42.972741508011275</v>
          </cell>
          <cell r="AE396">
            <v>6</v>
          </cell>
          <cell r="AF396" t="str">
            <v/>
          </cell>
          <cell r="AG396" t="str">
            <v/>
          </cell>
          <cell r="AH396">
            <v>17.8121115698982</v>
          </cell>
        </row>
        <row r="397">
          <cell r="B397" t="str">
            <v>10.2047</v>
          </cell>
          <cell r="O397">
            <v>6</v>
          </cell>
          <cell r="P397" t="str">
            <v/>
          </cell>
          <cell r="Q397" t="str">
            <v/>
          </cell>
          <cell r="R397">
            <v>43.151948670623781</v>
          </cell>
          <cell r="AE397">
            <v>6</v>
          </cell>
          <cell r="AF397" t="str">
            <v/>
          </cell>
          <cell r="AG397" t="str">
            <v/>
          </cell>
          <cell r="AH397">
            <v>17.922469047720806</v>
          </cell>
        </row>
        <row r="398">
          <cell r="B398" t="str">
            <v>11.2047</v>
          </cell>
          <cell r="O398">
            <v>6</v>
          </cell>
          <cell r="P398" t="str">
            <v/>
          </cell>
          <cell r="Q398" t="str">
            <v/>
          </cell>
          <cell r="R398">
            <v>43.331155833236288</v>
          </cell>
          <cell r="AE398">
            <v>6</v>
          </cell>
          <cell r="AF398" t="str">
            <v/>
          </cell>
          <cell r="AG398" t="str">
            <v/>
          </cell>
          <cell r="AH398">
            <v>18.032826525543413</v>
          </cell>
        </row>
        <row r="399">
          <cell r="B399" t="str">
            <v>12.2047</v>
          </cell>
          <cell r="O399">
            <v>6</v>
          </cell>
          <cell r="P399" t="str">
            <v/>
          </cell>
          <cell r="Q399" t="str">
            <v/>
          </cell>
          <cell r="R399">
            <v>43.510362995848794</v>
          </cell>
          <cell r="AE399">
            <v>6</v>
          </cell>
          <cell r="AF399" t="str">
            <v/>
          </cell>
          <cell r="AG399" t="str">
            <v/>
          </cell>
          <cell r="AH399">
            <v>18.14318400336602</v>
          </cell>
        </row>
        <row r="400">
          <cell r="B400" t="str">
            <v>1.2048</v>
          </cell>
          <cell r="O400">
            <v>6</v>
          </cell>
          <cell r="P400" t="str">
            <v/>
          </cell>
          <cell r="Q400" t="str">
            <v/>
          </cell>
          <cell r="R400">
            <v>43.689570158461301</v>
          </cell>
          <cell r="AE400">
            <v>6</v>
          </cell>
          <cell r="AF400" t="str">
            <v/>
          </cell>
          <cell r="AG400" t="str">
            <v/>
          </cell>
          <cell r="AH400">
            <v>18.253541481188627</v>
          </cell>
        </row>
        <row r="401">
          <cell r="B401" t="str">
            <v>2.2048</v>
          </cell>
          <cell r="O401">
            <v>6</v>
          </cell>
          <cell r="P401" t="str">
            <v/>
          </cell>
          <cell r="Q401" t="str">
            <v/>
          </cell>
          <cell r="R401">
            <v>43.868777321073807</v>
          </cell>
          <cell r="AE401">
            <v>6</v>
          </cell>
          <cell r="AF401" t="str">
            <v/>
          </cell>
          <cell r="AG401" t="str">
            <v/>
          </cell>
          <cell r="AH401">
            <v>18.363898959011234</v>
          </cell>
        </row>
        <row r="402">
          <cell r="B402" t="str">
            <v>3.2048</v>
          </cell>
          <cell r="O402">
            <v>6</v>
          </cell>
          <cell r="P402" t="str">
            <v/>
          </cell>
          <cell r="Q402" t="str">
            <v/>
          </cell>
          <cell r="R402">
            <v>44.047984483686314</v>
          </cell>
          <cell r="AE402">
            <v>6</v>
          </cell>
          <cell r="AF402" t="str">
            <v/>
          </cell>
          <cell r="AG402" t="str">
            <v/>
          </cell>
          <cell r="AH402">
            <v>18.474256436833841</v>
          </cell>
        </row>
        <row r="403">
          <cell r="B403" t="str">
            <v>4.2048</v>
          </cell>
          <cell r="O403">
            <v>6</v>
          </cell>
          <cell r="P403" t="str">
            <v/>
          </cell>
          <cell r="Q403" t="str">
            <v/>
          </cell>
          <cell r="R403">
            <v>44.22719164629882</v>
          </cell>
          <cell r="AE403">
            <v>6</v>
          </cell>
          <cell r="AF403" t="str">
            <v/>
          </cell>
          <cell r="AG403" t="str">
            <v/>
          </cell>
          <cell r="AH403">
            <v>18.584613914656448</v>
          </cell>
        </row>
        <row r="404">
          <cell r="B404" t="str">
            <v>5.2048</v>
          </cell>
          <cell r="O404">
            <v>6</v>
          </cell>
          <cell r="P404" t="str">
            <v/>
          </cell>
          <cell r="Q404" t="str">
            <v/>
          </cell>
          <cell r="R404">
            <v>44.406398808911327</v>
          </cell>
          <cell r="AE404">
            <v>6</v>
          </cell>
          <cell r="AF404" t="str">
            <v/>
          </cell>
          <cell r="AG404" t="str">
            <v/>
          </cell>
          <cell r="AH404">
            <v>18.694971392479054</v>
          </cell>
        </row>
        <row r="405">
          <cell r="B405" t="str">
            <v>6.2048</v>
          </cell>
          <cell r="O405">
            <v>6</v>
          </cell>
          <cell r="P405" t="str">
            <v/>
          </cell>
          <cell r="Q405" t="str">
            <v/>
          </cell>
          <cell r="R405">
            <v>44.585605971523833</v>
          </cell>
          <cell r="AE405">
            <v>6</v>
          </cell>
          <cell r="AF405" t="str">
            <v/>
          </cell>
          <cell r="AG405" t="str">
            <v/>
          </cell>
          <cell r="AH405">
            <v>18.805328870301661</v>
          </cell>
        </row>
        <row r="406">
          <cell r="B406" t="str">
            <v>7.2048</v>
          </cell>
          <cell r="O406">
            <v>6</v>
          </cell>
          <cell r="P406" t="str">
            <v/>
          </cell>
          <cell r="Q406" t="str">
            <v/>
          </cell>
          <cell r="R406">
            <v>44.76481313413634</v>
          </cell>
          <cell r="AE406">
            <v>6</v>
          </cell>
          <cell r="AF406" t="str">
            <v/>
          </cell>
          <cell r="AG406" t="str">
            <v/>
          </cell>
          <cell r="AH406">
            <v>18.915686348124268</v>
          </cell>
        </row>
        <row r="407">
          <cell r="B407" t="str">
            <v>8.2048</v>
          </cell>
          <cell r="O407">
            <v>6</v>
          </cell>
          <cell r="P407" t="str">
            <v/>
          </cell>
          <cell r="Q407" t="str">
            <v/>
          </cell>
          <cell r="R407">
            <v>44.944020296748846</v>
          </cell>
          <cell r="AE407">
            <v>6</v>
          </cell>
          <cell r="AF407" t="str">
            <v/>
          </cell>
          <cell r="AG407" t="str">
            <v/>
          </cell>
          <cell r="AH407">
            <v>19.026043825946875</v>
          </cell>
        </row>
        <row r="408">
          <cell r="B408" t="str">
            <v>9.2048</v>
          </cell>
          <cell r="O408">
            <v>6</v>
          </cell>
          <cell r="P408" t="str">
            <v/>
          </cell>
          <cell r="Q408" t="str">
            <v/>
          </cell>
          <cell r="R408">
            <v>45.123227459361352</v>
          </cell>
          <cell r="AE408">
            <v>6</v>
          </cell>
          <cell r="AF408" t="str">
            <v/>
          </cell>
          <cell r="AG408" t="str">
            <v/>
          </cell>
          <cell r="AH408">
            <v>19.136401303769482</v>
          </cell>
        </row>
        <row r="409">
          <cell r="B409" t="str">
            <v>10.2048</v>
          </cell>
          <cell r="O409">
            <v>6</v>
          </cell>
          <cell r="P409" t="str">
            <v/>
          </cell>
          <cell r="Q409" t="str">
            <v/>
          </cell>
          <cell r="R409">
            <v>45.302434621973859</v>
          </cell>
          <cell r="AE409">
            <v>6</v>
          </cell>
          <cell r="AF409" t="str">
            <v/>
          </cell>
          <cell r="AG409" t="str">
            <v/>
          </cell>
          <cell r="AH409">
            <v>19.246758781592089</v>
          </cell>
        </row>
        <row r="410">
          <cell r="B410" t="str">
            <v>11.2048</v>
          </cell>
          <cell r="O410">
            <v>6</v>
          </cell>
          <cell r="P410" t="str">
            <v/>
          </cell>
          <cell r="Q410" t="str">
            <v/>
          </cell>
          <cell r="R410">
            <v>45.481641784586365</v>
          </cell>
          <cell r="AE410">
            <v>6</v>
          </cell>
          <cell r="AF410" t="str">
            <v/>
          </cell>
          <cell r="AG410" t="str">
            <v/>
          </cell>
          <cell r="AH410">
            <v>19.357116259414695</v>
          </cell>
        </row>
        <row r="411">
          <cell r="B411" t="str">
            <v>12.2048</v>
          </cell>
          <cell r="O411">
            <v>6</v>
          </cell>
          <cell r="P411" t="str">
            <v/>
          </cell>
          <cell r="Q411" t="str">
            <v/>
          </cell>
          <cell r="R411">
            <v>45.660848947198872</v>
          </cell>
          <cell r="AE411">
            <v>6</v>
          </cell>
          <cell r="AF411" t="str">
            <v/>
          </cell>
          <cell r="AG411" t="str">
            <v/>
          </cell>
          <cell r="AH411">
            <v>19.467473737237302</v>
          </cell>
        </row>
        <row r="412">
          <cell r="B412" t="str">
            <v>1.2049</v>
          </cell>
          <cell r="O412">
            <v>6</v>
          </cell>
          <cell r="P412" t="str">
            <v/>
          </cell>
          <cell r="Q412" t="str">
            <v/>
          </cell>
          <cell r="R412">
            <v>45.840056109811378</v>
          </cell>
          <cell r="AE412">
            <v>6</v>
          </cell>
          <cell r="AF412" t="str">
            <v/>
          </cell>
          <cell r="AG412" t="str">
            <v/>
          </cell>
          <cell r="AH412">
            <v>19.577831215059909</v>
          </cell>
        </row>
        <row r="413">
          <cell r="B413" t="str">
            <v>2.2049</v>
          </cell>
          <cell r="O413">
            <v>6</v>
          </cell>
          <cell r="P413" t="str">
            <v/>
          </cell>
          <cell r="Q413" t="str">
            <v/>
          </cell>
          <cell r="R413">
            <v>46.019263272423885</v>
          </cell>
          <cell r="AE413">
            <v>6</v>
          </cell>
          <cell r="AF413" t="str">
            <v/>
          </cell>
          <cell r="AG413" t="str">
            <v/>
          </cell>
          <cell r="AH413">
            <v>19.688188692882516</v>
          </cell>
        </row>
        <row r="414">
          <cell r="B414" t="str">
            <v>3.2049</v>
          </cell>
          <cell r="O414">
            <v>6</v>
          </cell>
          <cell r="P414" t="str">
            <v/>
          </cell>
          <cell r="Q414" t="str">
            <v/>
          </cell>
          <cell r="R414">
            <v>46.198470435036391</v>
          </cell>
          <cell r="AE414">
            <v>6</v>
          </cell>
          <cell r="AF414" t="str">
            <v/>
          </cell>
          <cell r="AG414" t="str">
            <v/>
          </cell>
          <cell r="AH414">
            <v>19.798546170705123</v>
          </cell>
        </row>
        <row r="415">
          <cell r="B415" t="str">
            <v>4.2049</v>
          </cell>
          <cell r="O415">
            <v>6</v>
          </cell>
          <cell r="P415" t="str">
            <v/>
          </cell>
          <cell r="Q415" t="str">
            <v/>
          </cell>
          <cell r="R415">
            <v>46.377677597648898</v>
          </cell>
          <cell r="AE415">
            <v>6</v>
          </cell>
          <cell r="AF415" t="str">
            <v/>
          </cell>
          <cell r="AG415" t="str">
            <v/>
          </cell>
          <cell r="AH415">
            <v>19.90890364852773</v>
          </cell>
        </row>
        <row r="416">
          <cell r="B416" t="str">
            <v>5.2049</v>
          </cell>
          <cell r="O416">
            <v>6</v>
          </cell>
          <cell r="P416" t="str">
            <v/>
          </cell>
          <cell r="Q416" t="str">
            <v/>
          </cell>
          <cell r="R416">
            <v>46.556884760261404</v>
          </cell>
          <cell r="AE416">
            <v>6</v>
          </cell>
          <cell r="AF416" t="str">
            <v/>
          </cell>
          <cell r="AG416" t="str">
            <v/>
          </cell>
          <cell r="AH416">
            <v>20.019261126350337</v>
          </cell>
        </row>
        <row r="417">
          <cell r="B417" t="str">
            <v>6.2049</v>
          </cell>
          <cell r="O417">
            <v>6</v>
          </cell>
          <cell r="P417" t="str">
            <v/>
          </cell>
          <cell r="Q417" t="str">
            <v/>
          </cell>
          <cell r="R417">
            <v>46.736091922873911</v>
          </cell>
          <cell r="AE417">
            <v>6</v>
          </cell>
          <cell r="AF417" t="str">
            <v/>
          </cell>
          <cell r="AG417" t="str">
            <v/>
          </cell>
          <cell r="AH417">
            <v>20.129618604172943</v>
          </cell>
        </row>
        <row r="418">
          <cell r="B418" t="str">
            <v>7.2049</v>
          </cell>
          <cell r="O418">
            <v>6</v>
          </cell>
          <cell r="P418" t="str">
            <v/>
          </cell>
          <cell r="Q418" t="str">
            <v/>
          </cell>
          <cell r="R418">
            <v>46.915299085486417</v>
          </cell>
          <cell r="AE418">
            <v>6</v>
          </cell>
          <cell r="AF418" t="str">
            <v/>
          </cell>
          <cell r="AG418" t="str">
            <v/>
          </cell>
          <cell r="AH418">
            <v>20.23997608199555</v>
          </cell>
        </row>
        <row r="419">
          <cell r="B419" t="str">
            <v>8.2049</v>
          </cell>
          <cell r="O419">
            <v>6</v>
          </cell>
          <cell r="P419" t="str">
            <v/>
          </cell>
          <cell r="Q419" t="str">
            <v/>
          </cell>
          <cell r="R419">
            <v>47.094506248098924</v>
          </cell>
          <cell r="AE419">
            <v>6</v>
          </cell>
          <cell r="AF419" t="str">
            <v/>
          </cell>
          <cell r="AG419" t="str">
            <v/>
          </cell>
          <cell r="AH419">
            <v>20.350333559818157</v>
          </cell>
        </row>
        <row r="420">
          <cell r="B420" t="str">
            <v>9.2049</v>
          </cell>
          <cell r="O420">
            <v>6</v>
          </cell>
          <cell r="P420" t="str">
            <v/>
          </cell>
          <cell r="Q420" t="str">
            <v/>
          </cell>
          <cell r="R420">
            <v>47.27371341071143</v>
          </cell>
          <cell r="AE420">
            <v>6</v>
          </cell>
          <cell r="AF420" t="str">
            <v/>
          </cell>
          <cell r="AG420" t="str">
            <v/>
          </cell>
          <cell r="AH420">
            <v>20.460691037640764</v>
          </cell>
        </row>
        <row r="421">
          <cell r="B421" t="str">
            <v>10.2049</v>
          </cell>
          <cell r="O421">
            <v>6</v>
          </cell>
          <cell r="P421" t="str">
            <v/>
          </cell>
          <cell r="Q421" t="str">
            <v/>
          </cell>
          <cell r="R421">
            <v>47.452920573323937</v>
          </cell>
          <cell r="AE421">
            <v>6</v>
          </cell>
          <cell r="AF421" t="str">
            <v/>
          </cell>
          <cell r="AG421" t="str">
            <v/>
          </cell>
          <cell r="AH421">
            <v>20.571048515463371</v>
          </cell>
        </row>
        <row r="422">
          <cell r="B422" t="str">
            <v>11.2049</v>
          </cell>
          <cell r="O422">
            <v>6</v>
          </cell>
          <cell r="P422" t="str">
            <v/>
          </cell>
          <cell r="Q422" t="str">
            <v/>
          </cell>
          <cell r="R422">
            <v>47.632127735936443</v>
          </cell>
          <cell r="AE422">
            <v>6</v>
          </cell>
          <cell r="AF422" t="str">
            <v/>
          </cell>
          <cell r="AG422" t="str">
            <v/>
          </cell>
          <cell r="AH422">
            <v>20.681405993285978</v>
          </cell>
        </row>
        <row r="423">
          <cell r="B423" t="str">
            <v>12.2049</v>
          </cell>
          <cell r="O423">
            <v>6</v>
          </cell>
          <cell r="P423" t="str">
            <v/>
          </cell>
          <cell r="Q423" t="str">
            <v/>
          </cell>
          <cell r="R423">
            <v>47.811334898548949</v>
          </cell>
          <cell r="AE423">
            <v>6</v>
          </cell>
          <cell r="AF423" t="str">
            <v/>
          </cell>
          <cell r="AG423" t="str">
            <v/>
          </cell>
          <cell r="AH423">
            <v>20.791763471108585</v>
          </cell>
        </row>
        <row r="424">
          <cell r="B424" t="str">
            <v>1.2050</v>
          </cell>
          <cell r="O424">
            <v>6</v>
          </cell>
          <cell r="P424" t="str">
            <v/>
          </cell>
          <cell r="Q424" t="str">
            <v/>
          </cell>
          <cell r="R424">
            <v>47.990542061161456</v>
          </cell>
          <cell r="AE424">
            <v>6</v>
          </cell>
          <cell r="AF424" t="str">
            <v/>
          </cell>
          <cell r="AG424" t="str">
            <v/>
          </cell>
          <cell r="AH424">
            <v>20.902120948931191</v>
          </cell>
        </row>
        <row r="425">
          <cell r="B425" t="str">
            <v>2.2050</v>
          </cell>
          <cell r="O425">
            <v>6</v>
          </cell>
          <cell r="P425" t="str">
            <v/>
          </cell>
          <cell r="Q425" t="str">
            <v/>
          </cell>
          <cell r="R425">
            <v>48.169749223773962</v>
          </cell>
          <cell r="AE425">
            <v>6</v>
          </cell>
          <cell r="AF425" t="str">
            <v/>
          </cell>
          <cell r="AG425" t="str">
            <v/>
          </cell>
          <cell r="AH425">
            <v>21.012478426753798</v>
          </cell>
        </row>
        <row r="426">
          <cell r="B426" t="str">
            <v>3.2050</v>
          </cell>
          <cell r="O426">
            <v>6</v>
          </cell>
          <cell r="P426" t="str">
            <v/>
          </cell>
          <cell r="Q426" t="str">
            <v/>
          </cell>
          <cell r="R426">
            <v>48.348956386386469</v>
          </cell>
          <cell r="AE426">
            <v>6</v>
          </cell>
          <cell r="AF426" t="str">
            <v/>
          </cell>
          <cell r="AG426" t="str">
            <v/>
          </cell>
          <cell r="AH426">
            <v>21.122835904576405</v>
          </cell>
        </row>
        <row r="427">
          <cell r="B427" t="str">
            <v>4.2050</v>
          </cell>
          <cell r="O427">
            <v>6</v>
          </cell>
          <cell r="P427" t="str">
            <v/>
          </cell>
          <cell r="Q427" t="str">
            <v/>
          </cell>
          <cell r="R427">
            <v>48.528163548998975</v>
          </cell>
          <cell r="AE427">
            <v>6</v>
          </cell>
          <cell r="AF427" t="str">
            <v/>
          </cell>
          <cell r="AG427" t="str">
            <v/>
          </cell>
          <cell r="AH427">
            <v>21.233193382399012</v>
          </cell>
        </row>
        <row r="428">
          <cell r="B428" t="str">
            <v>5.2050</v>
          </cell>
          <cell r="O428">
            <v>6</v>
          </cell>
          <cell r="P428" t="str">
            <v/>
          </cell>
          <cell r="Q428" t="str">
            <v/>
          </cell>
          <cell r="R428">
            <v>48.707370711611482</v>
          </cell>
          <cell r="AE428">
            <v>6</v>
          </cell>
          <cell r="AF428" t="str">
            <v/>
          </cell>
          <cell r="AG428" t="str">
            <v/>
          </cell>
          <cell r="AH428">
            <v>21.343550860221619</v>
          </cell>
        </row>
        <row r="429">
          <cell r="B429" t="str">
            <v>6.2050</v>
          </cell>
          <cell r="O429">
            <v>6</v>
          </cell>
          <cell r="P429" t="str">
            <v/>
          </cell>
          <cell r="Q429" t="str">
            <v/>
          </cell>
          <cell r="R429">
            <v>48.886577874223988</v>
          </cell>
          <cell r="AE429">
            <v>6</v>
          </cell>
          <cell r="AF429" t="str">
            <v/>
          </cell>
          <cell r="AG429" t="str">
            <v/>
          </cell>
          <cell r="AH429">
            <v>21.453908338044226</v>
          </cell>
        </row>
        <row r="430">
          <cell r="B430" t="str">
            <v>7.2050</v>
          </cell>
          <cell r="O430">
            <v>6</v>
          </cell>
          <cell r="P430" t="str">
            <v/>
          </cell>
          <cell r="Q430" t="str">
            <v/>
          </cell>
          <cell r="R430">
            <v>49.065785036836495</v>
          </cell>
          <cell r="AE430">
            <v>6</v>
          </cell>
          <cell r="AF430" t="str">
            <v/>
          </cell>
          <cell r="AG430" t="str">
            <v/>
          </cell>
          <cell r="AH430">
            <v>21.564265815866833</v>
          </cell>
        </row>
        <row r="431">
          <cell r="B431" t="str">
            <v>8.2050</v>
          </cell>
          <cell r="O431">
            <v>6</v>
          </cell>
          <cell r="P431" t="str">
            <v/>
          </cell>
          <cell r="Q431" t="str">
            <v/>
          </cell>
          <cell r="R431">
            <v>49.244992199449001</v>
          </cell>
          <cell r="AE431">
            <v>6</v>
          </cell>
          <cell r="AF431" t="str">
            <v/>
          </cell>
          <cell r="AG431" t="str">
            <v/>
          </cell>
          <cell r="AH431">
            <v>21.674623293689439</v>
          </cell>
        </row>
        <row r="432">
          <cell r="B432" t="str">
            <v>9.2050</v>
          </cell>
          <cell r="O432">
            <v>6</v>
          </cell>
          <cell r="P432" t="str">
            <v/>
          </cell>
          <cell r="Q432" t="str">
            <v/>
          </cell>
          <cell r="R432">
            <v>49.424199362061508</v>
          </cell>
          <cell r="AE432">
            <v>6</v>
          </cell>
          <cell r="AF432" t="str">
            <v/>
          </cell>
          <cell r="AG432" t="str">
            <v/>
          </cell>
          <cell r="AH432">
            <v>21.784980771512046</v>
          </cell>
        </row>
        <row r="433">
          <cell r="B433" t="str">
            <v>10.2050</v>
          </cell>
          <cell r="O433">
            <v>6</v>
          </cell>
          <cell r="P433" t="str">
            <v/>
          </cell>
          <cell r="Q433" t="str">
            <v/>
          </cell>
          <cell r="R433">
            <v>49.603406524674014</v>
          </cell>
          <cell r="AE433">
            <v>6</v>
          </cell>
          <cell r="AF433" t="str">
            <v/>
          </cell>
          <cell r="AG433" t="str">
            <v/>
          </cell>
          <cell r="AH433">
            <v>21.895338249334653</v>
          </cell>
        </row>
        <row r="434">
          <cell r="B434" t="str">
            <v>11.2050</v>
          </cell>
          <cell r="O434">
            <v>6</v>
          </cell>
          <cell r="P434" t="str">
            <v/>
          </cell>
          <cell r="Q434" t="str">
            <v/>
          </cell>
          <cell r="R434">
            <v>49.782613687286521</v>
          </cell>
          <cell r="AE434">
            <v>6</v>
          </cell>
          <cell r="AF434" t="str">
            <v/>
          </cell>
          <cell r="AG434" t="str">
            <v/>
          </cell>
          <cell r="AH434">
            <v>22.00569572715726</v>
          </cell>
        </row>
        <row r="435">
          <cell r="B435" t="str">
            <v>12.2050</v>
          </cell>
          <cell r="O435">
            <v>6</v>
          </cell>
          <cell r="P435" t="str">
            <v/>
          </cell>
          <cell r="Q435" t="str">
            <v/>
          </cell>
          <cell r="R435">
            <v>49.961820849899027</v>
          </cell>
          <cell r="AE435">
            <v>6</v>
          </cell>
          <cell r="AF435" t="str">
            <v/>
          </cell>
          <cell r="AG435" t="str">
            <v/>
          </cell>
          <cell r="AH435">
            <v>22.116053204979867</v>
          </cell>
        </row>
        <row r="436">
          <cell r="B436" t="str">
            <v>1.2051</v>
          </cell>
          <cell r="O436">
            <v>6</v>
          </cell>
          <cell r="P436" t="str">
            <v/>
          </cell>
          <cell r="Q436" t="str">
            <v/>
          </cell>
          <cell r="R436">
            <v>50.141028012511534</v>
          </cell>
          <cell r="AE436">
            <v>6</v>
          </cell>
          <cell r="AF436" t="str">
            <v/>
          </cell>
          <cell r="AG436" t="str">
            <v/>
          </cell>
          <cell r="AH436">
            <v>22.226410682802474</v>
          </cell>
        </row>
        <row r="437">
          <cell r="B437" t="str">
            <v>2.2051</v>
          </cell>
          <cell r="O437">
            <v>6</v>
          </cell>
          <cell r="P437" t="str">
            <v/>
          </cell>
          <cell r="Q437" t="str">
            <v/>
          </cell>
          <cell r="R437">
            <v>50.32023517512404</v>
          </cell>
          <cell r="AE437">
            <v>6</v>
          </cell>
          <cell r="AF437" t="str">
            <v/>
          </cell>
          <cell r="AG437" t="str">
            <v/>
          </cell>
          <cell r="AH437">
            <v>22.336768160625081</v>
          </cell>
        </row>
        <row r="438">
          <cell r="B438" t="str">
            <v>3.2051</v>
          </cell>
          <cell r="O438">
            <v>6</v>
          </cell>
          <cell r="P438" t="str">
            <v/>
          </cell>
          <cell r="Q438" t="str">
            <v/>
          </cell>
          <cell r="R438">
            <v>50.499442337736546</v>
          </cell>
          <cell r="AE438">
            <v>6</v>
          </cell>
          <cell r="AF438" t="str">
            <v/>
          </cell>
          <cell r="AG438" t="str">
            <v/>
          </cell>
          <cell r="AH438">
            <v>22.447125638447687</v>
          </cell>
        </row>
        <row r="439">
          <cell r="B439" t="str">
            <v>4.2051</v>
          </cell>
          <cell r="O439">
            <v>6</v>
          </cell>
          <cell r="P439" t="str">
            <v/>
          </cell>
          <cell r="Q439" t="str">
            <v/>
          </cell>
          <cell r="R439">
            <v>50.678649500349053</v>
          </cell>
          <cell r="AE439">
            <v>6</v>
          </cell>
          <cell r="AF439" t="str">
            <v/>
          </cell>
          <cell r="AG439" t="str">
            <v/>
          </cell>
          <cell r="AH439">
            <v>22.557483116270294</v>
          </cell>
        </row>
        <row r="440">
          <cell r="B440" t="str">
            <v>5.2051</v>
          </cell>
          <cell r="O440">
            <v>6</v>
          </cell>
          <cell r="P440" t="str">
            <v/>
          </cell>
          <cell r="Q440" t="str">
            <v/>
          </cell>
          <cell r="R440">
            <v>50.857856662961559</v>
          </cell>
          <cell r="AE440">
            <v>6</v>
          </cell>
          <cell r="AF440" t="str">
            <v/>
          </cell>
          <cell r="AG440" t="str">
            <v/>
          </cell>
          <cell r="AH440">
            <v>22.667840594092901</v>
          </cell>
        </row>
        <row r="441">
          <cell r="B441" t="str">
            <v>6.2051</v>
          </cell>
          <cell r="O441">
            <v>6</v>
          </cell>
          <cell r="P441" t="str">
            <v/>
          </cell>
          <cell r="Q441" t="str">
            <v/>
          </cell>
          <cell r="R441">
            <v>51.037063825574066</v>
          </cell>
          <cell r="AE441">
            <v>6</v>
          </cell>
          <cell r="AF441" t="str">
            <v/>
          </cell>
          <cell r="AG441" t="str">
            <v/>
          </cell>
          <cell r="AH441">
            <v>22.778198071915508</v>
          </cell>
        </row>
        <row r="442">
          <cell r="B442" t="str">
            <v>7.2051</v>
          </cell>
          <cell r="O442">
            <v>6</v>
          </cell>
          <cell r="P442" t="str">
            <v/>
          </cell>
          <cell r="Q442" t="str">
            <v/>
          </cell>
          <cell r="R442">
            <v>51.216270988186572</v>
          </cell>
          <cell r="AE442">
            <v>6</v>
          </cell>
          <cell r="AF442" t="str">
            <v/>
          </cell>
          <cell r="AG442" t="str">
            <v/>
          </cell>
          <cell r="AH442">
            <v>22.888555549738115</v>
          </cell>
        </row>
        <row r="443">
          <cell r="B443" t="str">
            <v>8.2051</v>
          </cell>
          <cell r="O443">
            <v>6</v>
          </cell>
          <cell r="P443" t="str">
            <v/>
          </cell>
          <cell r="Q443" t="str">
            <v/>
          </cell>
          <cell r="R443">
            <v>51.395478150799079</v>
          </cell>
          <cell r="AE443">
            <v>6</v>
          </cell>
          <cell r="AF443" t="str">
            <v/>
          </cell>
          <cell r="AG443" t="str">
            <v/>
          </cell>
          <cell r="AH443">
            <v>22.998913027560722</v>
          </cell>
        </row>
        <row r="444">
          <cell r="B444" t="str">
            <v>9.2051</v>
          </cell>
          <cell r="O444">
            <v>6</v>
          </cell>
          <cell r="P444" t="str">
            <v/>
          </cell>
          <cell r="Q444" t="str">
            <v/>
          </cell>
          <cell r="R444">
            <v>51.574685313411585</v>
          </cell>
          <cell r="AE444">
            <v>6</v>
          </cell>
          <cell r="AF444" t="str">
            <v/>
          </cell>
          <cell r="AG444" t="str">
            <v/>
          </cell>
          <cell r="AH444">
            <v>23.109270505383328</v>
          </cell>
        </row>
        <row r="445">
          <cell r="B445" t="str">
            <v>10.2051</v>
          </cell>
          <cell r="O445">
            <v>6</v>
          </cell>
          <cell r="P445" t="str">
            <v/>
          </cell>
          <cell r="Q445" t="str">
            <v/>
          </cell>
          <cell r="R445">
            <v>51.753892476024092</v>
          </cell>
          <cell r="AE445">
            <v>6</v>
          </cell>
          <cell r="AF445" t="str">
            <v/>
          </cell>
          <cell r="AG445" t="str">
            <v/>
          </cell>
          <cell r="AH445">
            <v>23.219627983205935</v>
          </cell>
        </row>
        <row r="446">
          <cell r="B446" t="str">
            <v>11.2051</v>
          </cell>
          <cell r="O446">
            <v>6</v>
          </cell>
          <cell r="P446" t="str">
            <v/>
          </cell>
          <cell r="Q446" t="str">
            <v/>
          </cell>
          <cell r="R446">
            <v>51.933099638636598</v>
          </cell>
          <cell r="AE446">
            <v>6</v>
          </cell>
          <cell r="AF446" t="str">
            <v/>
          </cell>
          <cell r="AG446" t="str">
            <v/>
          </cell>
          <cell r="AH446">
            <v>23.329985461028542</v>
          </cell>
        </row>
        <row r="447">
          <cell r="B447" t="str">
            <v>12.2051</v>
          </cell>
          <cell r="O447">
            <v>6</v>
          </cell>
          <cell r="P447" t="str">
            <v/>
          </cell>
          <cell r="Q447" t="str">
            <v/>
          </cell>
          <cell r="R447">
            <v>52.112306801249105</v>
          </cell>
          <cell r="AE447">
            <v>6</v>
          </cell>
          <cell r="AF447" t="str">
            <v/>
          </cell>
          <cell r="AG447" t="str">
            <v/>
          </cell>
          <cell r="AH447">
            <v>23.440342938851149</v>
          </cell>
        </row>
        <row r="448">
          <cell r="B448" t="str">
            <v>1.2052</v>
          </cell>
          <cell r="O448">
            <v>6</v>
          </cell>
          <cell r="P448" t="str">
            <v/>
          </cell>
          <cell r="Q448" t="str">
            <v/>
          </cell>
          <cell r="R448">
            <v>52.291513963861611</v>
          </cell>
          <cell r="AE448">
            <v>6</v>
          </cell>
          <cell r="AF448" t="str">
            <v/>
          </cell>
          <cell r="AG448" t="str">
            <v/>
          </cell>
          <cell r="AH448">
            <v>23.550700416673756</v>
          </cell>
        </row>
        <row r="449">
          <cell r="B449" t="str">
            <v>2.2052</v>
          </cell>
          <cell r="O449">
            <v>6</v>
          </cell>
          <cell r="P449" t="str">
            <v/>
          </cell>
          <cell r="Q449" t="str">
            <v/>
          </cell>
          <cell r="R449">
            <v>52.470721126474118</v>
          </cell>
          <cell r="AE449">
            <v>6</v>
          </cell>
          <cell r="AF449" t="str">
            <v/>
          </cell>
          <cell r="AG449" t="str">
            <v/>
          </cell>
          <cell r="AH449">
            <v>23.661057894496363</v>
          </cell>
        </row>
        <row r="450">
          <cell r="B450" t="str">
            <v>3.2052</v>
          </cell>
          <cell r="O450">
            <v>6</v>
          </cell>
          <cell r="P450" t="str">
            <v/>
          </cell>
          <cell r="Q450" t="str">
            <v/>
          </cell>
          <cell r="R450">
            <v>52.649928289086624</v>
          </cell>
          <cell r="AE450">
            <v>6</v>
          </cell>
          <cell r="AF450" t="str">
            <v/>
          </cell>
          <cell r="AG450" t="str">
            <v/>
          </cell>
          <cell r="AH450">
            <v>23.77141537231897</v>
          </cell>
        </row>
        <row r="451">
          <cell r="B451" t="str">
            <v>4.2052</v>
          </cell>
          <cell r="O451">
            <v>6</v>
          </cell>
          <cell r="P451" t="str">
            <v/>
          </cell>
          <cell r="Q451" t="str">
            <v/>
          </cell>
          <cell r="R451">
            <v>52.82913545169913</v>
          </cell>
          <cell r="AE451">
            <v>6</v>
          </cell>
          <cell r="AF451" t="str">
            <v/>
          </cell>
          <cell r="AG451" t="str">
            <v/>
          </cell>
          <cell r="AH451">
            <v>23.881772850141576</v>
          </cell>
        </row>
        <row r="452">
          <cell r="B452" t="str">
            <v>5.2052</v>
          </cell>
          <cell r="O452">
            <v>6</v>
          </cell>
          <cell r="P452" t="str">
            <v/>
          </cell>
          <cell r="Q452" t="str">
            <v/>
          </cell>
          <cell r="R452">
            <v>53.008342614311637</v>
          </cell>
          <cell r="AE452">
            <v>6</v>
          </cell>
          <cell r="AF452" t="str">
            <v/>
          </cell>
          <cell r="AG452" t="str">
            <v/>
          </cell>
          <cell r="AH452">
            <v>23.992130327964183</v>
          </cell>
        </row>
        <row r="453">
          <cell r="B453" t="str">
            <v>6.2052</v>
          </cell>
          <cell r="O453">
            <v>6</v>
          </cell>
          <cell r="P453" t="str">
            <v/>
          </cell>
          <cell r="Q453" t="str">
            <v/>
          </cell>
          <cell r="R453">
            <v>53.187549776924143</v>
          </cell>
          <cell r="AE453">
            <v>6</v>
          </cell>
          <cell r="AF453" t="str">
            <v/>
          </cell>
          <cell r="AG453" t="str">
            <v/>
          </cell>
          <cell r="AH453">
            <v>24.10248780578679</v>
          </cell>
        </row>
        <row r="454">
          <cell r="B454" t="str">
            <v>7.2052</v>
          </cell>
          <cell r="O454">
            <v>6</v>
          </cell>
          <cell r="P454" t="str">
            <v/>
          </cell>
          <cell r="Q454" t="str">
            <v/>
          </cell>
          <cell r="R454">
            <v>53.36675693953665</v>
          </cell>
          <cell r="AE454">
            <v>6</v>
          </cell>
          <cell r="AF454" t="str">
            <v/>
          </cell>
          <cell r="AG454" t="str">
            <v/>
          </cell>
          <cell r="AH454">
            <v>24.212845283609397</v>
          </cell>
        </row>
        <row r="455">
          <cell r="B455" t="str">
            <v>8.2052</v>
          </cell>
          <cell r="O455">
            <v>6</v>
          </cell>
          <cell r="P455" t="str">
            <v/>
          </cell>
          <cell r="Q455" t="str">
            <v/>
          </cell>
          <cell r="R455">
            <v>53.545964102149156</v>
          </cell>
          <cell r="AE455">
            <v>6</v>
          </cell>
          <cell r="AF455" t="str">
            <v/>
          </cell>
          <cell r="AG455" t="str">
            <v/>
          </cell>
          <cell r="AH455">
            <v>24.323202761432004</v>
          </cell>
        </row>
        <row r="456">
          <cell r="B456" t="str">
            <v>9.2052</v>
          </cell>
          <cell r="O456">
            <v>6</v>
          </cell>
          <cell r="P456" t="str">
            <v/>
          </cell>
          <cell r="Q456" t="str">
            <v/>
          </cell>
          <cell r="R456">
            <v>53.725171264761663</v>
          </cell>
          <cell r="AE456">
            <v>6</v>
          </cell>
          <cell r="AF456" t="str">
            <v/>
          </cell>
          <cell r="AG456" t="str">
            <v/>
          </cell>
          <cell r="AH456">
            <v>24.433560239254611</v>
          </cell>
        </row>
        <row r="457">
          <cell r="B457" t="str">
            <v>10.2052</v>
          </cell>
          <cell r="O457">
            <v>6</v>
          </cell>
          <cell r="P457" t="str">
            <v/>
          </cell>
          <cell r="Q457" t="str">
            <v/>
          </cell>
          <cell r="R457">
            <v>53.904378427374169</v>
          </cell>
          <cell r="AE457">
            <v>6</v>
          </cell>
          <cell r="AF457" t="str">
            <v/>
          </cell>
          <cell r="AG457" t="str">
            <v/>
          </cell>
          <cell r="AH457">
            <v>24.543917717077218</v>
          </cell>
        </row>
        <row r="458">
          <cell r="B458" t="str">
            <v>11.2052</v>
          </cell>
          <cell r="O458">
            <v>6</v>
          </cell>
          <cell r="P458" t="str">
            <v/>
          </cell>
          <cell r="Q458" t="str">
            <v/>
          </cell>
          <cell r="R458">
            <v>54.083585589986676</v>
          </cell>
          <cell r="AE458">
            <v>6</v>
          </cell>
          <cell r="AF458" t="str">
            <v/>
          </cell>
          <cell r="AG458" t="str">
            <v/>
          </cell>
          <cell r="AH458">
            <v>24.654275194899824</v>
          </cell>
        </row>
        <row r="459">
          <cell r="B459" t="str">
            <v>12.2052</v>
          </cell>
          <cell r="O459">
            <v>6</v>
          </cell>
          <cell r="P459" t="str">
            <v/>
          </cell>
          <cell r="Q459" t="str">
            <v/>
          </cell>
          <cell r="R459">
            <v>54.262792752599182</v>
          </cell>
          <cell r="AE459">
            <v>6</v>
          </cell>
          <cell r="AF459" t="str">
            <v/>
          </cell>
          <cell r="AG459" t="str">
            <v/>
          </cell>
          <cell r="AH459">
            <v>24.764632672722431</v>
          </cell>
        </row>
        <row r="460">
          <cell r="B460" t="str">
            <v>1.2053</v>
          </cell>
          <cell r="O460">
            <v>6</v>
          </cell>
          <cell r="P460" t="str">
            <v/>
          </cell>
          <cell r="Q460" t="str">
            <v/>
          </cell>
          <cell r="R460">
            <v>54.441999915211689</v>
          </cell>
          <cell r="AE460">
            <v>6</v>
          </cell>
          <cell r="AF460" t="str">
            <v/>
          </cell>
          <cell r="AG460" t="str">
            <v/>
          </cell>
          <cell r="AH460">
            <v>24.874990150545038</v>
          </cell>
        </row>
        <row r="461">
          <cell r="B461" t="str">
            <v>2.2053</v>
          </cell>
          <cell r="O461">
            <v>6</v>
          </cell>
          <cell r="P461" t="str">
            <v/>
          </cell>
          <cell r="Q461" t="str">
            <v/>
          </cell>
          <cell r="R461">
            <v>54.621207077824195</v>
          </cell>
          <cell r="AE461">
            <v>6</v>
          </cell>
          <cell r="AF461" t="str">
            <v/>
          </cell>
          <cell r="AG461" t="str">
            <v/>
          </cell>
          <cell r="AH461">
            <v>24.985347628367645</v>
          </cell>
        </row>
        <row r="462">
          <cell r="B462" t="str">
            <v>3.2053</v>
          </cell>
          <cell r="O462">
            <v>6</v>
          </cell>
          <cell r="P462" t="str">
            <v/>
          </cell>
          <cell r="Q462" t="str">
            <v/>
          </cell>
          <cell r="R462">
            <v>54.800414240436702</v>
          </cell>
          <cell r="AE462">
            <v>6</v>
          </cell>
          <cell r="AF462" t="str">
            <v/>
          </cell>
          <cell r="AG462" t="str">
            <v/>
          </cell>
          <cell r="AH462">
            <v>25.095705106190252</v>
          </cell>
        </row>
        <row r="463">
          <cell r="B463" t="str">
            <v>4.2053</v>
          </cell>
          <cell r="O463">
            <v>6</v>
          </cell>
          <cell r="P463" t="str">
            <v/>
          </cell>
          <cell r="Q463" t="str">
            <v/>
          </cell>
          <cell r="R463">
            <v>54.979621403049208</v>
          </cell>
          <cell r="AE463">
            <v>6</v>
          </cell>
          <cell r="AF463" t="str">
            <v/>
          </cell>
          <cell r="AG463" t="str">
            <v/>
          </cell>
          <cell r="AH463">
            <v>25.206062584012859</v>
          </cell>
        </row>
        <row r="464">
          <cell r="B464" t="str">
            <v>5.2053</v>
          </cell>
          <cell r="O464">
            <v>6</v>
          </cell>
          <cell r="P464" t="str">
            <v/>
          </cell>
          <cell r="Q464" t="str">
            <v/>
          </cell>
          <cell r="R464">
            <v>55.158828565661715</v>
          </cell>
          <cell r="AE464">
            <v>6</v>
          </cell>
          <cell r="AF464" t="str">
            <v/>
          </cell>
          <cell r="AG464" t="str">
            <v/>
          </cell>
          <cell r="AH464">
            <v>25.316420061835466</v>
          </cell>
        </row>
        <row r="465">
          <cell r="B465" t="str">
            <v>6.2053</v>
          </cell>
          <cell r="O465">
            <v>6</v>
          </cell>
          <cell r="P465" t="str">
            <v/>
          </cell>
          <cell r="Q465" t="str">
            <v/>
          </cell>
          <cell r="R465">
            <v>55.338035728274221</v>
          </cell>
          <cell r="AE465">
            <v>6</v>
          </cell>
          <cell r="AF465" t="str">
            <v/>
          </cell>
          <cell r="AG465" t="str">
            <v/>
          </cell>
          <cell r="AH465">
            <v>25.426777539658072</v>
          </cell>
        </row>
        <row r="466">
          <cell r="B466" t="str">
            <v>7.2053</v>
          </cell>
          <cell r="O466">
            <v>6</v>
          </cell>
          <cell r="P466" t="str">
            <v/>
          </cell>
          <cell r="Q466" t="str">
            <v/>
          </cell>
          <cell r="R466">
            <v>55.517242890886727</v>
          </cell>
          <cell r="AE466">
            <v>6</v>
          </cell>
          <cell r="AF466" t="str">
            <v/>
          </cell>
          <cell r="AG466" t="str">
            <v/>
          </cell>
          <cell r="AH466">
            <v>25.537135017480679</v>
          </cell>
        </row>
        <row r="467">
          <cell r="B467" t="str">
            <v>8.2053</v>
          </cell>
          <cell r="O467">
            <v>6</v>
          </cell>
          <cell r="P467" t="str">
            <v/>
          </cell>
          <cell r="Q467" t="str">
            <v/>
          </cell>
          <cell r="R467">
            <v>55.696450053499234</v>
          </cell>
          <cell r="AE467">
            <v>6</v>
          </cell>
          <cell r="AF467" t="str">
            <v/>
          </cell>
          <cell r="AG467" t="str">
            <v/>
          </cell>
          <cell r="AH467">
            <v>25.647492495303286</v>
          </cell>
        </row>
        <row r="468">
          <cell r="B468" t="str">
            <v>9.2053</v>
          </cell>
          <cell r="O468">
            <v>6</v>
          </cell>
          <cell r="P468" t="str">
            <v/>
          </cell>
          <cell r="Q468" t="str">
            <v/>
          </cell>
          <cell r="R468">
            <v>55.87565721611174</v>
          </cell>
          <cell r="AE468">
            <v>6</v>
          </cell>
          <cell r="AF468" t="str">
            <v/>
          </cell>
          <cell r="AG468" t="str">
            <v/>
          </cell>
          <cell r="AH468">
            <v>25.757849973125893</v>
          </cell>
        </row>
        <row r="469">
          <cell r="B469" t="str">
            <v>10.2053</v>
          </cell>
          <cell r="O469">
            <v>6</v>
          </cell>
          <cell r="P469" t="str">
            <v/>
          </cell>
          <cell r="Q469" t="str">
            <v/>
          </cell>
          <cell r="R469">
            <v>56.054864378724247</v>
          </cell>
          <cell r="AE469">
            <v>6</v>
          </cell>
          <cell r="AF469" t="str">
            <v/>
          </cell>
          <cell r="AG469" t="str">
            <v/>
          </cell>
          <cell r="AH469">
            <v>25.8682074509485</v>
          </cell>
        </row>
        <row r="470">
          <cell r="B470" t="str">
            <v>11.2053</v>
          </cell>
          <cell r="O470">
            <v>6</v>
          </cell>
          <cell r="P470" t="str">
            <v/>
          </cell>
          <cell r="Q470" t="str">
            <v/>
          </cell>
          <cell r="R470">
            <v>56.234071541336753</v>
          </cell>
          <cell r="AE470">
            <v>6</v>
          </cell>
          <cell r="AF470" t="str">
            <v/>
          </cell>
          <cell r="AG470" t="str">
            <v/>
          </cell>
          <cell r="AH470">
            <v>25.978564928771107</v>
          </cell>
        </row>
        <row r="471">
          <cell r="B471" t="str">
            <v>12.2053</v>
          </cell>
          <cell r="O471">
            <v>6</v>
          </cell>
          <cell r="P471" t="str">
            <v/>
          </cell>
          <cell r="Q471" t="str">
            <v/>
          </cell>
          <cell r="R471">
            <v>56.41327870394926</v>
          </cell>
          <cell r="AE471">
            <v>6</v>
          </cell>
          <cell r="AF471" t="str">
            <v/>
          </cell>
          <cell r="AG471" t="str">
            <v/>
          </cell>
          <cell r="AH471">
            <v>26.088922406593714</v>
          </cell>
        </row>
        <row r="472">
          <cell r="B472" t="str">
            <v>1.2054</v>
          </cell>
          <cell r="O472">
            <v>6</v>
          </cell>
          <cell r="P472" t="str">
            <v/>
          </cell>
          <cell r="Q472" t="str">
            <v/>
          </cell>
          <cell r="R472">
            <v>56.592485866561766</v>
          </cell>
          <cell r="AE472">
            <v>6</v>
          </cell>
          <cell r="AF472" t="str">
            <v/>
          </cell>
          <cell r="AG472" t="str">
            <v/>
          </cell>
          <cell r="AH472">
            <v>26.19927988441632</v>
          </cell>
        </row>
        <row r="473">
          <cell r="B473" t="str">
            <v>2.2054</v>
          </cell>
          <cell r="O473">
            <v>6</v>
          </cell>
          <cell r="P473" t="str">
            <v/>
          </cell>
          <cell r="Q473" t="str">
            <v/>
          </cell>
          <cell r="R473">
            <v>56.771693029174273</v>
          </cell>
          <cell r="AE473">
            <v>6</v>
          </cell>
          <cell r="AF473" t="str">
            <v/>
          </cell>
          <cell r="AG473" t="str">
            <v/>
          </cell>
          <cell r="AH473">
            <v>26.309637362238927</v>
          </cell>
        </row>
        <row r="474">
          <cell r="B474" t="str">
            <v>3.2054</v>
          </cell>
          <cell r="O474">
            <v>6</v>
          </cell>
          <cell r="P474" t="str">
            <v/>
          </cell>
          <cell r="Q474" t="str">
            <v/>
          </cell>
          <cell r="R474">
            <v>56.950900191786779</v>
          </cell>
          <cell r="AE474">
            <v>6</v>
          </cell>
          <cell r="AF474" t="str">
            <v/>
          </cell>
          <cell r="AG474" t="str">
            <v/>
          </cell>
          <cell r="AH474">
            <v>26.419994840061534</v>
          </cell>
        </row>
        <row r="475">
          <cell r="B475" t="str">
            <v>4.2054</v>
          </cell>
          <cell r="O475">
            <v>6</v>
          </cell>
          <cell r="P475" t="str">
            <v/>
          </cell>
          <cell r="Q475" t="str">
            <v/>
          </cell>
          <cell r="R475">
            <v>57.130107354399286</v>
          </cell>
          <cell r="AE475">
            <v>6</v>
          </cell>
          <cell r="AF475" t="str">
            <v/>
          </cell>
          <cell r="AG475" t="str">
            <v/>
          </cell>
          <cell r="AH475">
            <v>26.530352317884141</v>
          </cell>
        </row>
        <row r="476">
          <cell r="B476" t="str">
            <v>5.2054</v>
          </cell>
          <cell r="O476">
            <v>6</v>
          </cell>
          <cell r="P476" t="str">
            <v/>
          </cell>
          <cell r="Q476" t="str">
            <v/>
          </cell>
          <cell r="R476">
            <v>57.309314517011792</v>
          </cell>
          <cell r="AE476">
            <v>6</v>
          </cell>
          <cell r="AF476" t="str">
            <v/>
          </cell>
          <cell r="AG476" t="str">
            <v/>
          </cell>
          <cell r="AH476">
            <v>26.640709795706748</v>
          </cell>
        </row>
        <row r="477">
          <cell r="B477" t="str">
            <v>6.2054</v>
          </cell>
          <cell r="O477">
            <v>6</v>
          </cell>
          <cell r="P477" t="str">
            <v/>
          </cell>
          <cell r="Q477" t="str">
            <v/>
          </cell>
          <cell r="R477">
            <v>57.488521679624299</v>
          </cell>
          <cell r="AE477">
            <v>6</v>
          </cell>
          <cell r="AF477" t="str">
            <v/>
          </cell>
          <cell r="AG477" t="str">
            <v/>
          </cell>
          <cell r="AH477">
            <v>26.751067273529355</v>
          </cell>
        </row>
        <row r="478">
          <cell r="B478" t="str">
            <v>7.2054</v>
          </cell>
          <cell r="O478">
            <v>6</v>
          </cell>
          <cell r="P478" t="str">
            <v/>
          </cell>
          <cell r="Q478" t="str">
            <v/>
          </cell>
          <cell r="R478">
            <v>57.667728842236805</v>
          </cell>
          <cell r="AE478">
            <v>6</v>
          </cell>
          <cell r="AF478" t="str">
            <v/>
          </cell>
          <cell r="AG478" t="str">
            <v/>
          </cell>
          <cell r="AH478">
            <v>26.861424751351962</v>
          </cell>
        </row>
        <row r="479">
          <cell r="B479" t="str">
            <v>8.2054</v>
          </cell>
          <cell r="O479">
            <v>6</v>
          </cell>
          <cell r="P479" t="str">
            <v/>
          </cell>
          <cell r="Q479" t="str">
            <v/>
          </cell>
          <cell r="R479">
            <v>57.846936004849312</v>
          </cell>
          <cell r="AE479">
            <v>6</v>
          </cell>
          <cell r="AF479" t="str">
            <v/>
          </cell>
          <cell r="AG479" t="str">
            <v/>
          </cell>
          <cell r="AH479">
            <v>26.971782229174568</v>
          </cell>
        </row>
        <row r="480">
          <cell r="B480" t="str">
            <v>9.2054</v>
          </cell>
          <cell r="O480">
            <v>6</v>
          </cell>
          <cell r="P480" t="str">
            <v/>
          </cell>
          <cell r="Q480" t="str">
            <v/>
          </cell>
          <cell r="R480">
            <v>58.026143167461818</v>
          </cell>
          <cell r="AE480">
            <v>6</v>
          </cell>
          <cell r="AF480" t="str">
            <v/>
          </cell>
          <cell r="AG480" t="str">
            <v/>
          </cell>
          <cell r="AH480">
            <v>27.082139706997175</v>
          </cell>
        </row>
        <row r="481">
          <cell r="B481" t="str">
            <v>10.2054</v>
          </cell>
          <cell r="O481">
            <v>6</v>
          </cell>
          <cell r="P481" t="str">
            <v/>
          </cell>
          <cell r="Q481" t="str">
            <v/>
          </cell>
          <cell r="R481">
            <v>58.205350330074324</v>
          </cell>
          <cell r="AE481">
            <v>6</v>
          </cell>
          <cell r="AF481" t="str">
            <v/>
          </cell>
          <cell r="AG481" t="str">
            <v/>
          </cell>
          <cell r="AH481">
            <v>27.192497184819782</v>
          </cell>
        </row>
        <row r="482">
          <cell r="B482" t="str">
            <v>11.2054</v>
          </cell>
          <cell r="O482">
            <v>6</v>
          </cell>
          <cell r="P482" t="str">
            <v/>
          </cell>
          <cell r="Q482" t="str">
            <v/>
          </cell>
          <cell r="R482">
            <v>58.384557492686831</v>
          </cell>
          <cell r="AE482">
            <v>6</v>
          </cell>
          <cell r="AF482" t="str">
            <v/>
          </cell>
          <cell r="AG482" t="str">
            <v/>
          </cell>
          <cell r="AH482">
            <v>27.302854662642389</v>
          </cell>
        </row>
        <row r="483">
          <cell r="B483" t="str">
            <v>12.2054</v>
          </cell>
          <cell r="O483">
            <v>6</v>
          </cell>
          <cell r="P483" t="str">
            <v/>
          </cell>
          <cell r="Q483" t="str">
            <v/>
          </cell>
          <cell r="R483">
            <v>58.563764655299337</v>
          </cell>
          <cell r="AE483">
            <v>6</v>
          </cell>
          <cell r="AF483" t="str">
            <v/>
          </cell>
          <cell r="AG483" t="str">
            <v/>
          </cell>
          <cell r="AH483">
            <v>27.413212140464996</v>
          </cell>
        </row>
        <row r="484">
          <cell r="B484" t="str">
            <v>1.2055</v>
          </cell>
          <cell r="O484">
            <v>6</v>
          </cell>
          <cell r="P484" t="str">
            <v/>
          </cell>
          <cell r="Q484" t="str">
            <v/>
          </cell>
          <cell r="R484">
            <v>58.742971817911844</v>
          </cell>
          <cell r="AE484">
            <v>6</v>
          </cell>
          <cell r="AF484" t="str">
            <v/>
          </cell>
          <cell r="AG484" t="str">
            <v/>
          </cell>
          <cell r="AH484">
            <v>27.523569618287603</v>
          </cell>
        </row>
        <row r="485">
          <cell r="B485" t="str">
            <v>2.2055</v>
          </cell>
          <cell r="O485">
            <v>6</v>
          </cell>
          <cell r="P485" t="str">
            <v/>
          </cell>
          <cell r="Q485" t="str">
            <v/>
          </cell>
          <cell r="R485">
            <v>58.92217898052435</v>
          </cell>
          <cell r="AE485">
            <v>6</v>
          </cell>
          <cell r="AF485" t="str">
            <v/>
          </cell>
          <cell r="AG485" t="str">
            <v/>
          </cell>
          <cell r="AH485">
            <v>27.633927096110209</v>
          </cell>
        </row>
        <row r="486">
          <cell r="B486" t="str">
            <v>3.2055</v>
          </cell>
          <cell r="O486">
            <v>6</v>
          </cell>
          <cell r="P486" t="str">
            <v/>
          </cell>
          <cell r="Q486" t="str">
            <v/>
          </cell>
          <cell r="R486">
            <v>59.101386143136857</v>
          </cell>
          <cell r="AE486">
            <v>6</v>
          </cell>
          <cell r="AF486" t="str">
            <v/>
          </cell>
          <cell r="AG486" t="str">
            <v/>
          </cell>
          <cell r="AH486">
            <v>27.744284573932816</v>
          </cell>
        </row>
        <row r="487">
          <cell r="B487" t="str">
            <v>4.2055</v>
          </cell>
          <cell r="O487">
            <v>6</v>
          </cell>
          <cell r="P487" t="str">
            <v/>
          </cell>
          <cell r="Q487" t="str">
            <v/>
          </cell>
          <cell r="R487">
            <v>59.280593305749363</v>
          </cell>
          <cell r="AE487">
            <v>6</v>
          </cell>
          <cell r="AF487" t="str">
            <v/>
          </cell>
          <cell r="AG487" t="str">
            <v/>
          </cell>
          <cell r="AH487">
            <v>27.854642051755423</v>
          </cell>
        </row>
        <row r="488">
          <cell r="B488" t="str">
            <v>5.2055</v>
          </cell>
          <cell r="O488">
            <v>6</v>
          </cell>
          <cell r="P488" t="str">
            <v/>
          </cell>
          <cell r="Q488" t="str">
            <v/>
          </cell>
          <cell r="R488">
            <v>59.45980046836187</v>
          </cell>
          <cell r="AE488">
            <v>6</v>
          </cell>
          <cell r="AF488" t="str">
            <v/>
          </cell>
          <cell r="AG488" t="str">
            <v/>
          </cell>
          <cell r="AH488">
            <v>27.96499952957803</v>
          </cell>
        </row>
        <row r="489">
          <cell r="B489" t="str">
            <v>6.2055</v>
          </cell>
          <cell r="O489">
            <v>6</v>
          </cell>
          <cell r="P489" t="str">
            <v/>
          </cell>
          <cell r="Q489" t="str">
            <v/>
          </cell>
          <cell r="R489">
            <v>59.639007630974376</v>
          </cell>
          <cell r="AE489">
            <v>6</v>
          </cell>
          <cell r="AF489" t="str">
            <v/>
          </cell>
          <cell r="AG489" t="str">
            <v/>
          </cell>
          <cell r="AH489">
            <v>28.075357007400637</v>
          </cell>
        </row>
        <row r="490">
          <cell r="B490" t="str">
            <v>7.2055</v>
          </cell>
          <cell r="O490">
            <v>6</v>
          </cell>
          <cell r="P490" t="str">
            <v/>
          </cell>
          <cell r="Q490" t="str">
            <v/>
          </cell>
          <cell r="R490">
            <v>59.818214793586883</v>
          </cell>
          <cell r="AE490">
            <v>6</v>
          </cell>
          <cell r="AF490" t="str">
            <v/>
          </cell>
          <cell r="AG490" t="str">
            <v/>
          </cell>
          <cell r="AH490">
            <v>28.185714485223244</v>
          </cell>
        </row>
        <row r="491">
          <cell r="B491" t="str">
            <v>8.2055</v>
          </cell>
          <cell r="O491">
            <v>6</v>
          </cell>
          <cell r="P491" t="str">
            <v/>
          </cell>
          <cell r="Q491" t="str">
            <v/>
          </cell>
          <cell r="R491">
            <v>59.997421956199389</v>
          </cell>
          <cell r="AE491">
            <v>6</v>
          </cell>
          <cell r="AF491" t="str">
            <v/>
          </cell>
          <cell r="AG491" t="str">
            <v/>
          </cell>
          <cell r="AH491">
            <v>28.296071963045851</v>
          </cell>
        </row>
        <row r="492">
          <cell r="B492" t="str">
            <v>9.2055</v>
          </cell>
          <cell r="O492">
            <v>6</v>
          </cell>
          <cell r="P492" t="str">
            <v/>
          </cell>
          <cell r="Q492" t="str">
            <v/>
          </cell>
          <cell r="R492">
            <v>60.176629118811896</v>
          </cell>
          <cell r="AE492">
            <v>6</v>
          </cell>
          <cell r="AF492" t="str">
            <v/>
          </cell>
          <cell r="AG492" t="str">
            <v/>
          </cell>
          <cell r="AH492">
            <v>28.406429440868457</v>
          </cell>
        </row>
        <row r="493">
          <cell r="B493" t="str">
            <v>10.2055</v>
          </cell>
          <cell r="O493">
            <v>6</v>
          </cell>
          <cell r="P493" t="str">
            <v/>
          </cell>
          <cell r="Q493" t="str">
            <v/>
          </cell>
          <cell r="R493">
            <v>60.355836281424402</v>
          </cell>
          <cell r="AE493">
            <v>6</v>
          </cell>
          <cell r="AF493" t="str">
            <v/>
          </cell>
          <cell r="AG493" t="str">
            <v/>
          </cell>
          <cell r="AH493">
            <v>28.516786918691064</v>
          </cell>
        </row>
        <row r="494">
          <cell r="B494" t="str">
            <v>11.2055</v>
          </cell>
          <cell r="O494">
            <v>6</v>
          </cell>
          <cell r="P494" t="str">
            <v/>
          </cell>
          <cell r="Q494" t="str">
            <v/>
          </cell>
          <cell r="R494">
            <v>60.535043444036909</v>
          </cell>
          <cell r="AE494">
            <v>6</v>
          </cell>
          <cell r="AF494" t="str">
            <v/>
          </cell>
          <cell r="AG494" t="str">
            <v/>
          </cell>
          <cell r="AH494">
            <v>28.627144396513671</v>
          </cell>
        </row>
        <row r="495">
          <cell r="B495" t="str">
            <v>12.2055</v>
          </cell>
          <cell r="O495">
            <v>6</v>
          </cell>
          <cell r="P495" t="str">
            <v/>
          </cell>
          <cell r="Q495" t="str">
            <v/>
          </cell>
          <cell r="R495">
            <v>60.714250606649415</v>
          </cell>
          <cell r="AE495">
            <v>6</v>
          </cell>
          <cell r="AF495" t="str">
            <v/>
          </cell>
          <cell r="AG495" t="str">
            <v/>
          </cell>
          <cell r="AH495">
            <v>28.737501874336278</v>
          </cell>
        </row>
        <row r="496">
          <cell r="B496" t="str">
            <v>1.2056</v>
          </cell>
          <cell r="O496">
            <v>6</v>
          </cell>
          <cell r="P496" t="str">
            <v/>
          </cell>
          <cell r="Q496" t="str">
            <v/>
          </cell>
          <cell r="R496">
            <v>60.893457769261921</v>
          </cell>
          <cell r="AE496">
            <v>6</v>
          </cell>
          <cell r="AF496" t="str">
            <v/>
          </cell>
          <cell r="AG496" t="str">
            <v/>
          </cell>
          <cell r="AH496">
            <v>28.847859352158885</v>
          </cell>
        </row>
        <row r="497">
          <cell r="B497" t="str">
            <v>2.2056</v>
          </cell>
          <cell r="O497">
            <v>6</v>
          </cell>
          <cell r="P497" t="str">
            <v/>
          </cell>
          <cell r="Q497" t="str">
            <v/>
          </cell>
          <cell r="R497">
            <v>61.072664931874428</v>
          </cell>
          <cell r="AE497">
            <v>6</v>
          </cell>
          <cell r="AF497" t="str">
            <v/>
          </cell>
          <cell r="AG497" t="str">
            <v/>
          </cell>
          <cell r="AH497">
            <v>28.958216829981492</v>
          </cell>
        </row>
        <row r="498">
          <cell r="B498" t="str">
            <v>3.2056</v>
          </cell>
          <cell r="O498">
            <v>6</v>
          </cell>
          <cell r="P498" t="str">
            <v/>
          </cell>
          <cell r="Q498" t="str">
            <v/>
          </cell>
          <cell r="R498">
            <v>61.251872094486934</v>
          </cell>
          <cell r="AE498">
            <v>6</v>
          </cell>
          <cell r="AF498" t="str">
            <v/>
          </cell>
          <cell r="AG498" t="str">
            <v/>
          </cell>
          <cell r="AH498">
            <v>29.068574307804099</v>
          </cell>
        </row>
        <row r="499">
          <cell r="B499" t="str">
            <v>4.2056</v>
          </cell>
          <cell r="O499">
            <v>6</v>
          </cell>
          <cell r="P499" t="str">
            <v/>
          </cell>
          <cell r="Q499" t="str">
            <v/>
          </cell>
          <cell r="R499">
            <v>61.431079257099441</v>
          </cell>
          <cell r="AE499">
            <v>6</v>
          </cell>
          <cell r="AF499" t="str">
            <v/>
          </cell>
          <cell r="AG499" t="str">
            <v/>
          </cell>
          <cell r="AH499">
            <v>29.178931785626705</v>
          </cell>
        </row>
        <row r="500">
          <cell r="B500" t="str">
            <v>5.2056</v>
          </cell>
          <cell r="O500">
            <v>6</v>
          </cell>
          <cell r="P500" t="str">
            <v/>
          </cell>
          <cell r="Q500" t="str">
            <v/>
          </cell>
          <cell r="R500">
            <v>61.610286419711947</v>
          </cell>
          <cell r="AE500">
            <v>6</v>
          </cell>
          <cell r="AF500" t="str">
            <v/>
          </cell>
          <cell r="AG500" t="str">
            <v/>
          </cell>
          <cell r="AH500">
            <v>29.289289263449312</v>
          </cell>
        </row>
        <row r="501">
          <cell r="B501" t="str">
            <v>6.2056</v>
          </cell>
          <cell r="O501">
            <v>6</v>
          </cell>
          <cell r="P501" t="str">
            <v/>
          </cell>
          <cell r="Q501" t="str">
            <v/>
          </cell>
          <cell r="R501">
            <v>61.789493582324454</v>
          </cell>
          <cell r="AE501">
            <v>6</v>
          </cell>
          <cell r="AF501" t="str">
            <v/>
          </cell>
          <cell r="AG501" t="str">
            <v/>
          </cell>
          <cell r="AH501">
            <v>29.399646741271919</v>
          </cell>
        </row>
        <row r="502">
          <cell r="B502" t="str">
            <v>7.2056</v>
          </cell>
          <cell r="O502">
            <v>6</v>
          </cell>
          <cell r="P502" t="str">
            <v/>
          </cell>
          <cell r="Q502" t="str">
            <v/>
          </cell>
          <cell r="R502">
            <v>61.96870074493696</v>
          </cell>
          <cell r="AE502">
            <v>6</v>
          </cell>
          <cell r="AF502" t="str">
            <v/>
          </cell>
          <cell r="AG502" t="str">
            <v/>
          </cell>
          <cell r="AH502">
            <v>29.510004219094526</v>
          </cell>
        </row>
        <row r="503">
          <cell r="B503" t="str">
            <v>8.2056</v>
          </cell>
          <cell r="O503">
            <v>6</v>
          </cell>
          <cell r="P503" t="str">
            <v/>
          </cell>
          <cell r="Q503" t="str">
            <v/>
          </cell>
          <cell r="R503">
            <v>62.147907907549467</v>
          </cell>
          <cell r="AE503">
            <v>6</v>
          </cell>
          <cell r="AF503" t="str">
            <v/>
          </cell>
          <cell r="AG503" t="str">
            <v/>
          </cell>
          <cell r="AH503">
            <v>29.620361696917133</v>
          </cell>
        </row>
        <row r="504">
          <cell r="B504" t="str">
            <v>9.2056</v>
          </cell>
          <cell r="O504">
            <v>6</v>
          </cell>
          <cell r="P504" t="str">
            <v/>
          </cell>
          <cell r="Q504" t="str">
            <v/>
          </cell>
          <cell r="R504">
            <v>62.327115070161973</v>
          </cell>
          <cell r="AE504">
            <v>6</v>
          </cell>
          <cell r="AF504" t="str">
            <v/>
          </cell>
          <cell r="AG504" t="str">
            <v/>
          </cell>
          <cell r="AH504">
            <v>29.73071917473974</v>
          </cell>
        </row>
        <row r="505">
          <cell r="B505" t="str">
            <v>10.2056</v>
          </cell>
          <cell r="O505">
            <v>6</v>
          </cell>
          <cell r="P505" t="str">
            <v/>
          </cell>
          <cell r="Q505" t="str">
            <v/>
          </cell>
          <cell r="R505">
            <v>62.50632223277448</v>
          </cell>
          <cell r="AE505">
            <v>6</v>
          </cell>
          <cell r="AF505" t="str">
            <v/>
          </cell>
          <cell r="AG505" t="str">
            <v/>
          </cell>
          <cell r="AH505">
            <v>29.841076652562347</v>
          </cell>
        </row>
        <row r="506">
          <cell r="B506" t="str">
            <v>11.2056</v>
          </cell>
          <cell r="O506">
            <v>6</v>
          </cell>
          <cell r="P506" t="str">
            <v/>
          </cell>
          <cell r="Q506" t="str">
            <v/>
          </cell>
          <cell r="R506">
            <v>62.685529395386986</v>
          </cell>
          <cell r="AE506">
            <v>6</v>
          </cell>
          <cell r="AF506" t="str">
            <v/>
          </cell>
          <cell r="AG506" t="str">
            <v/>
          </cell>
          <cell r="AH506">
            <v>29.951434130384953</v>
          </cell>
        </row>
        <row r="507">
          <cell r="B507" t="str">
            <v>12.2056</v>
          </cell>
          <cell r="O507">
            <v>6</v>
          </cell>
          <cell r="P507" t="str">
            <v/>
          </cell>
          <cell r="Q507" t="str">
            <v/>
          </cell>
          <cell r="R507">
            <v>62.864736557999493</v>
          </cell>
          <cell r="AE507">
            <v>6</v>
          </cell>
          <cell r="AF507" t="str">
            <v/>
          </cell>
          <cell r="AG507" t="str">
            <v/>
          </cell>
          <cell r="AH507">
            <v>30.06179160820756</v>
          </cell>
        </row>
        <row r="508">
          <cell r="B508" t="str">
            <v>1.2057</v>
          </cell>
          <cell r="O508">
            <v>6</v>
          </cell>
          <cell r="P508" t="str">
            <v/>
          </cell>
          <cell r="Q508" t="str">
            <v/>
          </cell>
          <cell r="R508">
            <v>63.043943720611999</v>
          </cell>
          <cell r="AE508">
            <v>6</v>
          </cell>
          <cell r="AF508" t="str">
            <v/>
          </cell>
          <cell r="AG508" t="str">
            <v/>
          </cell>
          <cell r="AH508">
            <v>30.172149086030167</v>
          </cell>
        </row>
        <row r="509">
          <cell r="B509" t="str">
            <v>2.2057</v>
          </cell>
          <cell r="O509">
            <v>6</v>
          </cell>
          <cell r="P509" t="str">
            <v/>
          </cell>
          <cell r="Q509" t="str">
            <v/>
          </cell>
          <cell r="R509">
            <v>63.223150883224505</v>
          </cell>
          <cell r="AE509">
            <v>6</v>
          </cell>
          <cell r="AF509" t="str">
            <v/>
          </cell>
          <cell r="AG509" t="str">
            <v/>
          </cell>
          <cell r="AH509">
            <v>30.282506563852774</v>
          </cell>
        </row>
        <row r="510">
          <cell r="B510" t="str">
            <v>3.2057</v>
          </cell>
          <cell r="O510">
            <v>6</v>
          </cell>
          <cell r="P510" t="str">
            <v/>
          </cell>
          <cell r="Q510" t="str">
            <v/>
          </cell>
          <cell r="R510">
            <v>63.402358045837012</v>
          </cell>
          <cell r="AE510">
            <v>6</v>
          </cell>
          <cell r="AF510" t="str">
            <v/>
          </cell>
          <cell r="AG510" t="str">
            <v/>
          </cell>
          <cell r="AH510">
            <v>30.392864041675381</v>
          </cell>
        </row>
        <row r="511">
          <cell r="B511" t="str">
            <v>4.2057</v>
          </cell>
          <cell r="O511">
            <v>6</v>
          </cell>
          <cell r="P511" t="str">
            <v/>
          </cell>
          <cell r="Q511" t="str">
            <v/>
          </cell>
          <cell r="R511">
            <v>63.581565208449518</v>
          </cell>
          <cell r="AE511">
            <v>6</v>
          </cell>
          <cell r="AF511" t="str">
            <v/>
          </cell>
          <cell r="AG511" t="str">
            <v/>
          </cell>
          <cell r="AH511">
            <v>30.503221519497988</v>
          </cell>
        </row>
        <row r="512">
          <cell r="B512" t="str">
            <v>5.2057</v>
          </cell>
          <cell r="O512">
            <v>6</v>
          </cell>
          <cell r="P512" t="str">
            <v/>
          </cell>
          <cell r="Q512" t="str">
            <v/>
          </cell>
          <cell r="R512">
            <v>63.760772371062025</v>
          </cell>
          <cell r="AE512">
            <v>6</v>
          </cell>
          <cell r="AF512" t="str">
            <v/>
          </cell>
          <cell r="AG512" t="str">
            <v/>
          </cell>
          <cell r="AH512">
            <v>30.613578997320595</v>
          </cell>
        </row>
        <row r="513">
          <cell r="B513" t="str">
            <v>6.2057</v>
          </cell>
          <cell r="O513">
            <v>6</v>
          </cell>
          <cell r="P513" t="str">
            <v/>
          </cell>
          <cell r="Q513" t="str">
            <v/>
          </cell>
          <cell r="R513">
            <v>63.939979533674531</v>
          </cell>
          <cell r="AE513">
            <v>6</v>
          </cell>
          <cell r="AF513" t="str">
            <v/>
          </cell>
          <cell r="AG513" t="str">
            <v/>
          </cell>
          <cell r="AH513">
            <v>30.723936475143201</v>
          </cell>
        </row>
        <row r="514">
          <cell r="B514" t="str">
            <v>7.2057</v>
          </cell>
          <cell r="O514">
            <v>6</v>
          </cell>
          <cell r="P514" t="str">
            <v/>
          </cell>
          <cell r="Q514" t="str">
            <v/>
          </cell>
          <cell r="R514">
            <v>64.119186696287045</v>
          </cell>
          <cell r="AE514">
            <v>6</v>
          </cell>
          <cell r="AF514" t="str">
            <v/>
          </cell>
          <cell r="AG514" t="str">
            <v/>
          </cell>
          <cell r="AH514">
            <v>30.834293952965808</v>
          </cell>
        </row>
        <row r="515">
          <cell r="B515" t="str">
            <v>8.2057</v>
          </cell>
          <cell r="O515">
            <v>6</v>
          </cell>
          <cell r="P515" t="str">
            <v/>
          </cell>
          <cell r="Q515" t="str">
            <v/>
          </cell>
          <cell r="R515">
            <v>64.298393858899558</v>
          </cell>
          <cell r="AE515">
            <v>6</v>
          </cell>
          <cell r="AF515" t="str">
            <v/>
          </cell>
          <cell r="AG515" t="str">
            <v/>
          </cell>
          <cell r="AH515">
            <v>30.944651430788415</v>
          </cell>
        </row>
        <row r="516">
          <cell r="B516" t="str">
            <v>9.2057</v>
          </cell>
          <cell r="O516">
            <v>6</v>
          </cell>
          <cell r="P516" t="str">
            <v/>
          </cell>
          <cell r="Q516" t="str">
            <v/>
          </cell>
          <cell r="R516">
            <v>64.477601021512072</v>
          </cell>
          <cell r="AE516">
            <v>6</v>
          </cell>
          <cell r="AF516" t="str">
            <v/>
          </cell>
          <cell r="AG516" t="str">
            <v/>
          </cell>
          <cell r="AH516">
            <v>31.055008908611022</v>
          </cell>
        </row>
        <row r="517">
          <cell r="B517" t="str">
            <v>10.2057</v>
          </cell>
          <cell r="O517">
            <v>6</v>
          </cell>
          <cell r="P517" t="str">
            <v/>
          </cell>
          <cell r="Q517" t="str">
            <v/>
          </cell>
          <cell r="R517">
            <v>64.656808184124586</v>
          </cell>
          <cell r="AE517">
            <v>6</v>
          </cell>
          <cell r="AF517" t="str">
            <v/>
          </cell>
          <cell r="AG517" t="str">
            <v/>
          </cell>
          <cell r="AH517">
            <v>31.165366386433629</v>
          </cell>
        </row>
        <row r="518">
          <cell r="B518" t="str">
            <v>11.2057</v>
          </cell>
          <cell r="O518">
            <v>6</v>
          </cell>
          <cell r="P518" t="str">
            <v/>
          </cell>
          <cell r="Q518" t="str">
            <v/>
          </cell>
          <cell r="R518">
            <v>64.836015346737099</v>
          </cell>
          <cell r="AE518">
            <v>6</v>
          </cell>
          <cell r="AF518" t="str">
            <v/>
          </cell>
          <cell r="AG518" t="str">
            <v/>
          </cell>
          <cell r="AH518">
            <v>31.275723864256236</v>
          </cell>
        </row>
        <row r="519">
          <cell r="B519" t="str">
            <v>12.2057</v>
          </cell>
          <cell r="O519">
            <v>6</v>
          </cell>
          <cell r="P519" t="str">
            <v/>
          </cell>
          <cell r="Q519" t="str">
            <v/>
          </cell>
          <cell r="R519">
            <v>65.015222509349613</v>
          </cell>
          <cell r="AE519">
            <v>6</v>
          </cell>
          <cell r="AF519" t="str">
            <v/>
          </cell>
          <cell r="AG519" t="str">
            <v/>
          </cell>
          <cell r="AH519">
            <v>31.386081342078842</v>
          </cell>
        </row>
        <row r="520">
          <cell r="B520" t="str">
            <v>1.2058</v>
          </cell>
          <cell r="O520">
            <v>6</v>
          </cell>
          <cell r="P520" t="str">
            <v/>
          </cell>
          <cell r="Q520" t="str">
            <v/>
          </cell>
          <cell r="R520">
            <v>65.194429671962126</v>
          </cell>
          <cell r="AE520">
            <v>6</v>
          </cell>
          <cell r="AF520" t="str">
            <v/>
          </cell>
          <cell r="AG520" t="str">
            <v/>
          </cell>
          <cell r="AH520">
            <v>31.496438819901449</v>
          </cell>
        </row>
        <row r="521">
          <cell r="B521" t="str">
            <v>2.2058</v>
          </cell>
          <cell r="O521">
            <v>6</v>
          </cell>
          <cell r="P521" t="str">
            <v/>
          </cell>
          <cell r="Q521" t="str">
            <v/>
          </cell>
          <cell r="R521">
            <v>65.37363683457464</v>
          </cell>
          <cell r="AE521">
            <v>6</v>
          </cell>
          <cell r="AF521" t="str">
            <v/>
          </cell>
          <cell r="AG521" t="str">
            <v/>
          </cell>
          <cell r="AH521">
            <v>31.606796297724056</v>
          </cell>
        </row>
        <row r="522">
          <cell r="B522" t="str">
            <v>3.2058</v>
          </cell>
          <cell r="O522">
            <v>6</v>
          </cell>
          <cell r="P522" t="str">
            <v/>
          </cell>
          <cell r="Q522" t="str">
            <v/>
          </cell>
          <cell r="R522">
            <v>65.552843997187153</v>
          </cell>
          <cell r="AE522">
            <v>6</v>
          </cell>
          <cell r="AF522" t="str">
            <v/>
          </cell>
          <cell r="AG522" t="str">
            <v/>
          </cell>
          <cell r="AH522">
            <v>31.717153775546663</v>
          </cell>
        </row>
        <row r="523">
          <cell r="B523" t="str">
            <v>4.2058</v>
          </cell>
          <cell r="O523">
            <v>6</v>
          </cell>
          <cell r="P523" t="str">
            <v/>
          </cell>
          <cell r="Q523" t="str">
            <v/>
          </cell>
          <cell r="R523">
            <v>65.732051159799667</v>
          </cell>
          <cell r="AE523">
            <v>6</v>
          </cell>
          <cell r="AF523" t="str">
            <v/>
          </cell>
          <cell r="AG523" t="str">
            <v/>
          </cell>
          <cell r="AH523">
            <v>31.82751125336927</v>
          </cell>
        </row>
        <row r="524">
          <cell r="B524" t="str">
            <v>5.2058</v>
          </cell>
          <cell r="O524">
            <v>6</v>
          </cell>
          <cell r="P524" t="str">
            <v/>
          </cell>
          <cell r="Q524" t="str">
            <v/>
          </cell>
          <cell r="R524">
            <v>65.911258322412181</v>
          </cell>
          <cell r="AE524">
            <v>6</v>
          </cell>
          <cell r="AF524" t="str">
            <v/>
          </cell>
          <cell r="AG524" t="str">
            <v/>
          </cell>
          <cell r="AH524">
            <v>31.937868731191877</v>
          </cell>
        </row>
        <row r="525">
          <cell r="B525" t="str">
            <v>6.2058</v>
          </cell>
          <cell r="O525">
            <v>6</v>
          </cell>
          <cell r="P525" t="str">
            <v/>
          </cell>
          <cell r="Q525" t="str">
            <v/>
          </cell>
          <cell r="R525">
            <v>66.090465485024694</v>
          </cell>
          <cell r="AE525">
            <v>6</v>
          </cell>
          <cell r="AF525" t="str">
            <v/>
          </cell>
          <cell r="AG525" t="str">
            <v/>
          </cell>
          <cell r="AH525">
            <v>32.048226209014487</v>
          </cell>
        </row>
        <row r="526">
          <cell r="B526" t="str">
            <v>7.2058</v>
          </cell>
          <cell r="O526">
            <v>6</v>
          </cell>
          <cell r="P526" t="str">
            <v/>
          </cell>
          <cell r="Q526" t="str">
            <v/>
          </cell>
          <cell r="R526">
            <v>66.269672647637208</v>
          </cell>
          <cell r="AE526">
            <v>6</v>
          </cell>
          <cell r="AF526" t="str">
            <v/>
          </cell>
          <cell r="AG526" t="str">
            <v/>
          </cell>
          <cell r="AH526">
            <v>32.158583686837098</v>
          </cell>
        </row>
        <row r="527">
          <cell r="B527" t="str">
            <v>8.2058</v>
          </cell>
          <cell r="O527">
            <v>6</v>
          </cell>
          <cell r="P527" t="str">
            <v/>
          </cell>
          <cell r="Q527" t="str">
            <v/>
          </cell>
          <cell r="R527">
            <v>66.448879810249721</v>
          </cell>
          <cell r="AE527">
            <v>6</v>
          </cell>
          <cell r="AF527" t="str">
            <v/>
          </cell>
          <cell r="AG527" t="str">
            <v/>
          </cell>
          <cell r="AH527">
            <v>32.268941164659708</v>
          </cell>
        </row>
        <row r="528">
          <cell r="B528" t="str">
            <v>9.2058</v>
          </cell>
          <cell r="O528">
            <v>6</v>
          </cell>
          <cell r="P528" t="str">
            <v/>
          </cell>
          <cell r="Q528" t="str">
            <v/>
          </cell>
          <cell r="R528">
            <v>66.628086972862235</v>
          </cell>
          <cell r="AE528">
            <v>6</v>
          </cell>
          <cell r="AF528" t="str">
            <v/>
          </cell>
          <cell r="AG528" t="str">
            <v/>
          </cell>
          <cell r="AH528">
            <v>32.379298642482318</v>
          </cell>
        </row>
        <row r="529">
          <cell r="B529" t="str">
            <v>10.2058</v>
          </cell>
          <cell r="O529">
            <v>6</v>
          </cell>
          <cell r="P529" t="str">
            <v/>
          </cell>
          <cell r="Q529" t="str">
            <v/>
          </cell>
          <cell r="R529">
            <v>66.807294135474748</v>
          </cell>
          <cell r="AE529">
            <v>6</v>
          </cell>
          <cell r="AF529" t="str">
            <v/>
          </cell>
          <cell r="AG529" t="str">
            <v/>
          </cell>
          <cell r="AH529">
            <v>32.489656120304929</v>
          </cell>
        </row>
        <row r="530">
          <cell r="B530" t="str">
            <v>11.2058</v>
          </cell>
          <cell r="O530">
            <v>6</v>
          </cell>
          <cell r="P530" t="str">
            <v/>
          </cell>
          <cell r="Q530" t="str">
            <v/>
          </cell>
          <cell r="R530">
            <v>66.986501298087262</v>
          </cell>
          <cell r="AE530">
            <v>6</v>
          </cell>
          <cell r="AF530" t="str">
            <v/>
          </cell>
          <cell r="AG530" t="str">
            <v/>
          </cell>
          <cell r="AH530">
            <v>32.600013598127539</v>
          </cell>
        </row>
        <row r="531">
          <cell r="B531" t="str">
            <v>12.2058</v>
          </cell>
          <cell r="O531">
            <v>6</v>
          </cell>
          <cell r="P531" t="str">
            <v/>
          </cell>
          <cell r="Q531" t="str">
            <v/>
          </cell>
          <cell r="R531">
            <v>67.165708460699776</v>
          </cell>
          <cell r="AE531">
            <v>6</v>
          </cell>
          <cell r="AF531" t="str">
            <v/>
          </cell>
          <cell r="AG531" t="str">
            <v/>
          </cell>
          <cell r="AH531">
            <v>32.71037107595015</v>
          </cell>
        </row>
        <row r="532">
          <cell r="B532" t="str">
            <v>1.2059</v>
          </cell>
          <cell r="O532">
            <v>6</v>
          </cell>
          <cell r="P532" t="str">
            <v/>
          </cell>
          <cell r="Q532" t="str">
            <v/>
          </cell>
          <cell r="R532">
            <v>67.344915623312289</v>
          </cell>
          <cell r="AE532">
            <v>6</v>
          </cell>
          <cell r="AF532" t="str">
            <v/>
          </cell>
          <cell r="AG532" t="str">
            <v/>
          </cell>
          <cell r="AH532">
            <v>32.82072855377276</v>
          </cell>
        </row>
        <row r="533">
          <cell r="B533" t="str">
            <v>2.2059</v>
          </cell>
          <cell r="O533">
            <v>6</v>
          </cell>
          <cell r="P533" t="str">
            <v/>
          </cell>
          <cell r="Q533" t="str">
            <v/>
          </cell>
          <cell r="R533">
            <v>67.524122785924803</v>
          </cell>
          <cell r="AE533">
            <v>6</v>
          </cell>
          <cell r="AF533" t="str">
            <v/>
          </cell>
          <cell r="AG533" t="str">
            <v/>
          </cell>
          <cell r="AH533">
            <v>32.93108603159537</v>
          </cell>
        </row>
        <row r="534">
          <cell r="B534" t="str">
            <v>3.2059</v>
          </cell>
          <cell r="O534">
            <v>6</v>
          </cell>
          <cell r="P534" t="str">
            <v/>
          </cell>
          <cell r="Q534" t="str">
            <v/>
          </cell>
          <cell r="R534">
            <v>67.703329948537316</v>
          </cell>
          <cell r="AE534">
            <v>6</v>
          </cell>
          <cell r="AF534" t="str">
            <v/>
          </cell>
          <cell r="AG534" t="str">
            <v/>
          </cell>
          <cell r="AH534">
            <v>33.041443509417981</v>
          </cell>
        </row>
        <row r="535">
          <cell r="B535" t="str">
            <v>4.2059</v>
          </cell>
          <cell r="O535">
            <v>6</v>
          </cell>
          <cell r="P535" t="str">
            <v/>
          </cell>
          <cell r="Q535" t="str">
            <v/>
          </cell>
          <cell r="R535">
            <v>67.88253711114983</v>
          </cell>
          <cell r="AE535">
            <v>6</v>
          </cell>
          <cell r="AF535" t="str">
            <v/>
          </cell>
          <cell r="AG535" t="str">
            <v/>
          </cell>
          <cell r="AH535">
            <v>33.151800987240591</v>
          </cell>
        </row>
        <row r="536">
          <cell r="B536" t="str">
            <v>5.2059</v>
          </cell>
          <cell r="O536">
            <v>6</v>
          </cell>
          <cell r="P536" t="str">
            <v/>
          </cell>
          <cell r="Q536" t="str">
            <v/>
          </cell>
          <cell r="R536">
            <v>68.061744273762343</v>
          </cell>
          <cell r="AE536">
            <v>6</v>
          </cell>
          <cell r="AF536" t="str">
            <v/>
          </cell>
          <cell r="AG536" t="str">
            <v/>
          </cell>
          <cell r="AH536">
            <v>33.262158465063202</v>
          </cell>
        </row>
        <row r="537">
          <cell r="B537" t="str">
            <v>6.2059</v>
          </cell>
          <cell r="O537">
            <v>6</v>
          </cell>
          <cell r="P537" t="str">
            <v/>
          </cell>
          <cell r="Q537" t="str">
            <v/>
          </cell>
          <cell r="R537">
            <v>68.240951436374857</v>
          </cell>
          <cell r="AE537">
            <v>6</v>
          </cell>
          <cell r="AF537" t="str">
            <v/>
          </cell>
          <cell r="AG537" t="str">
            <v/>
          </cell>
          <cell r="AH537">
            <v>33.372515942885812</v>
          </cell>
        </row>
        <row r="538">
          <cell r="B538" t="str">
            <v>7.2059</v>
          </cell>
          <cell r="O538">
            <v>6</v>
          </cell>
          <cell r="P538" t="str">
            <v/>
          </cell>
          <cell r="Q538" t="str">
            <v/>
          </cell>
          <cell r="R538">
            <v>68.420158598987371</v>
          </cell>
          <cell r="AE538">
            <v>6</v>
          </cell>
          <cell r="AF538" t="str">
            <v/>
          </cell>
          <cell r="AG538" t="str">
            <v/>
          </cell>
          <cell r="AH538">
            <v>33.482873420708422</v>
          </cell>
        </row>
        <row r="539">
          <cell r="B539" t="str">
            <v>8.2059</v>
          </cell>
          <cell r="O539">
            <v>6</v>
          </cell>
          <cell r="P539" t="str">
            <v/>
          </cell>
          <cell r="Q539" t="str">
            <v/>
          </cell>
          <cell r="R539">
            <v>68.599365761599884</v>
          </cell>
          <cell r="AE539">
            <v>6</v>
          </cell>
          <cell r="AF539" t="str">
            <v/>
          </cell>
          <cell r="AG539" t="str">
            <v/>
          </cell>
          <cell r="AH539">
            <v>33.593230898531033</v>
          </cell>
        </row>
        <row r="540">
          <cell r="B540" t="str">
            <v>9.2059</v>
          </cell>
          <cell r="O540">
            <v>6</v>
          </cell>
          <cell r="P540" t="str">
            <v/>
          </cell>
          <cell r="Q540" t="str">
            <v/>
          </cell>
          <cell r="R540">
            <v>68.778572924212398</v>
          </cell>
          <cell r="AE540">
            <v>6</v>
          </cell>
          <cell r="AF540" t="str">
            <v/>
          </cell>
          <cell r="AG540" t="str">
            <v/>
          </cell>
          <cell r="AH540">
            <v>33.703588376353643</v>
          </cell>
        </row>
        <row r="541">
          <cell r="B541" t="str">
            <v>10.2059</v>
          </cell>
          <cell r="O541">
            <v>6</v>
          </cell>
          <cell r="P541" t="str">
            <v/>
          </cell>
          <cell r="Q541" t="str">
            <v/>
          </cell>
          <cell r="R541">
            <v>68.957780086824911</v>
          </cell>
          <cell r="AE541">
            <v>6</v>
          </cell>
          <cell r="AF541" t="str">
            <v/>
          </cell>
          <cell r="AG541" t="str">
            <v/>
          </cell>
          <cell r="AH541">
            <v>33.813945854176254</v>
          </cell>
        </row>
        <row r="542">
          <cell r="B542" t="str">
            <v>11.2059</v>
          </cell>
          <cell r="O542">
            <v>6</v>
          </cell>
          <cell r="P542" t="str">
            <v/>
          </cell>
          <cell r="Q542" t="str">
            <v/>
          </cell>
          <cell r="R542">
            <v>69.136987249437425</v>
          </cell>
          <cell r="AE542">
            <v>6</v>
          </cell>
          <cell r="AF542" t="str">
            <v/>
          </cell>
          <cell r="AG542" t="str">
            <v/>
          </cell>
          <cell r="AH542">
            <v>33.924303331998864</v>
          </cell>
        </row>
        <row r="543">
          <cell r="B543" t="str">
            <v>12.2059</v>
          </cell>
          <cell r="O543">
            <v>6</v>
          </cell>
          <cell r="P543" t="str">
            <v/>
          </cell>
          <cell r="Q543" t="str">
            <v/>
          </cell>
          <cell r="R543">
            <v>69.316194412049938</v>
          </cell>
          <cell r="AE543">
            <v>6</v>
          </cell>
          <cell r="AF543" t="str">
            <v/>
          </cell>
          <cell r="AG543" t="str">
            <v/>
          </cell>
          <cell r="AH543">
            <v>34.034660809821474</v>
          </cell>
        </row>
        <row r="544">
          <cell r="B544" t="str">
            <v>1.2060</v>
          </cell>
          <cell r="O544">
            <v>6</v>
          </cell>
          <cell r="P544" t="str">
            <v/>
          </cell>
          <cell r="Q544" t="str">
            <v/>
          </cell>
          <cell r="R544">
            <v>69.495401574662452</v>
          </cell>
          <cell r="AE544">
            <v>6</v>
          </cell>
          <cell r="AF544" t="str">
            <v/>
          </cell>
          <cell r="AG544" t="str">
            <v/>
          </cell>
          <cell r="AH544">
            <v>34.145018287644085</v>
          </cell>
        </row>
        <row r="545">
          <cell r="B545" t="str">
            <v>2.2060</v>
          </cell>
          <cell r="O545">
            <v>6</v>
          </cell>
          <cell r="P545" t="str">
            <v/>
          </cell>
          <cell r="Q545" t="str">
            <v/>
          </cell>
          <cell r="R545">
            <v>69.674608737274966</v>
          </cell>
          <cell r="AE545">
            <v>6</v>
          </cell>
          <cell r="AF545" t="str">
            <v/>
          </cell>
          <cell r="AG545" t="str">
            <v/>
          </cell>
          <cell r="AH545">
            <v>34.255375765466695</v>
          </cell>
        </row>
        <row r="546">
          <cell r="B546" t="str">
            <v>3.2060</v>
          </cell>
          <cell r="O546">
            <v>6</v>
          </cell>
          <cell r="P546" t="str">
            <v/>
          </cell>
          <cell r="Q546" t="str">
            <v/>
          </cell>
          <cell r="R546">
            <v>69.853815899887479</v>
          </cell>
          <cell r="AE546">
            <v>6</v>
          </cell>
          <cell r="AF546" t="str">
            <v/>
          </cell>
          <cell r="AG546" t="str">
            <v/>
          </cell>
          <cell r="AH546">
            <v>34.365733243289306</v>
          </cell>
        </row>
        <row r="547">
          <cell r="B547" t="str">
            <v>4.2060</v>
          </cell>
          <cell r="O547">
            <v>6</v>
          </cell>
          <cell r="P547" t="str">
            <v/>
          </cell>
          <cell r="Q547" t="str">
            <v/>
          </cell>
          <cell r="R547">
            <v>70.033023062499993</v>
          </cell>
          <cell r="AE547">
            <v>6</v>
          </cell>
          <cell r="AF547" t="str">
            <v/>
          </cell>
          <cell r="AG547" t="str">
            <v/>
          </cell>
          <cell r="AH547">
            <v>34.476090721111916</v>
          </cell>
        </row>
        <row r="548">
          <cell r="B548" t="str">
            <v>5.2060</v>
          </cell>
          <cell r="O548">
            <v>6</v>
          </cell>
          <cell r="P548" t="str">
            <v/>
          </cell>
          <cell r="Q548" t="str">
            <v/>
          </cell>
          <cell r="R548">
            <v>70.212230225112506</v>
          </cell>
          <cell r="AE548">
            <v>6</v>
          </cell>
          <cell r="AF548" t="str">
            <v/>
          </cell>
          <cell r="AG548" t="str">
            <v/>
          </cell>
          <cell r="AH548">
            <v>34.586448198934526</v>
          </cell>
        </row>
        <row r="549">
          <cell r="B549" t="str">
            <v>6.2060</v>
          </cell>
          <cell r="O549">
            <v>6</v>
          </cell>
          <cell r="P549" t="str">
            <v/>
          </cell>
          <cell r="Q549" t="str">
            <v/>
          </cell>
          <cell r="R549">
            <v>70.39143738772502</v>
          </cell>
          <cell r="AE549">
            <v>6</v>
          </cell>
          <cell r="AF549" t="str">
            <v/>
          </cell>
          <cell r="AG549" t="str">
            <v/>
          </cell>
          <cell r="AH549">
            <v>34.696805676757137</v>
          </cell>
        </row>
        <row r="550">
          <cell r="B550" t="str">
            <v>7.2060</v>
          </cell>
          <cell r="O550">
            <v>6</v>
          </cell>
          <cell r="P550" t="str">
            <v/>
          </cell>
          <cell r="Q550" t="str">
            <v/>
          </cell>
          <cell r="R550">
            <v>70.570644550337533</v>
          </cell>
          <cell r="AE550">
            <v>6</v>
          </cell>
          <cell r="AF550" t="str">
            <v/>
          </cell>
          <cell r="AG550" t="str">
            <v/>
          </cell>
          <cell r="AH550">
            <v>34.807163154579747</v>
          </cell>
        </row>
        <row r="551">
          <cell r="B551" t="str">
            <v>8.2060</v>
          </cell>
          <cell r="O551">
            <v>6</v>
          </cell>
          <cell r="P551" t="str">
            <v/>
          </cell>
          <cell r="Q551" t="str">
            <v/>
          </cell>
          <cell r="R551">
            <v>70.749851712950047</v>
          </cell>
          <cell r="AE551">
            <v>6</v>
          </cell>
          <cell r="AF551" t="str">
            <v/>
          </cell>
          <cell r="AG551" t="str">
            <v/>
          </cell>
          <cell r="AH551">
            <v>34.917520632402358</v>
          </cell>
        </row>
        <row r="552">
          <cell r="B552" t="str">
            <v>9.2060</v>
          </cell>
          <cell r="O552">
            <v>6</v>
          </cell>
          <cell r="P552" t="str">
            <v/>
          </cell>
          <cell r="Q552" t="str">
            <v/>
          </cell>
          <cell r="R552">
            <v>70.929058875562561</v>
          </cell>
          <cell r="AE552">
            <v>6</v>
          </cell>
          <cell r="AF552" t="str">
            <v/>
          </cell>
          <cell r="AG552" t="str">
            <v/>
          </cell>
          <cell r="AH552">
            <v>35.027878110224968</v>
          </cell>
        </row>
        <row r="553">
          <cell r="B553" t="str">
            <v>10.2060</v>
          </cell>
          <cell r="O553">
            <v>6</v>
          </cell>
          <cell r="P553" t="str">
            <v/>
          </cell>
          <cell r="Q553" t="str">
            <v/>
          </cell>
          <cell r="R553">
            <v>71.108266038175074</v>
          </cell>
          <cell r="AE553">
            <v>6</v>
          </cell>
          <cell r="AF553" t="str">
            <v/>
          </cell>
          <cell r="AG553" t="str">
            <v/>
          </cell>
          <cell r="AH553">
            <v>35.138235588047579</v>
          </cell>
        </row>
        <row r="554">
          <cell r="B554" t="str">
            <v>11.2060</v>
          </cell>
          <cell r="O554">
            <v>6</v>
          </cell>
          <cell r="P554" t="str">
            <v/>
          </cell>
          <cell r="Q554" t="str">
            <v/>
          </cell>
          <cell r="R554">
            <v>71.287473200787588</v>
          </cell>
          <cell r="AE554">
            <v>6</v>
          </cell>
          <cell r="AF554" t="str">
            <v/>
          </cell>
          <cell r="AG554" t="str">
            <v/>
          </cell>
          <cell r="AH554">
            <v>35.248593065870189</v>
          </cell>
        </row>
        <row r="555">
          <cell r="B555" t="str">
            <v>12.2060</v>
          </cell>
          <cell r="O555">
            <v>6</v>
          </cell>
          <cell r="P555" t="str">
            <v/>
          </cell>
          <cell r="Q555" t="str">
            <v/>
          </cell>
          <cell r="R555">
            <v>71.466680363400101</v>
          </cell>
          <cell r="AE555">
            <v>6</v>
          </cell>
          <cell r="AF555" t="str">
            <v/>
          </cell>
          <cell r="AG555" t="str">
            <v/>
          </cell>
          <cell r="AH555">
            <v>35.358950543692799</v>
          </cell>
        </row>
        <row r="556">
          <cell r="B556" t="str">
            <v>1.2061</v>
          </cell>
          <cell r="O556">
            <v>6</v>
          </cell>
          <cell r="P556" t="str">
            <v/>
          </cell>
          <cell r="Q556" t="str">
            <v/>
          </cell>
          <cell r="R556">
            <v>71.645887526012615</v>
          </cell>
          <cell r="AE556">
            <v>6</v>
          </cell>
          <cell r="AF556" t="str">
            <v/>
          </cell>
          <cell r="AG556" t="str">
            <v/>
          </cell>
          <cell r="AH556">
            <v>35.46930802151541</v>
          </cell>
        </row>
        <row r="557">
          <cell r="B557" t="str">
            <v>2.2061</v>
          </cell>
          <cell r="O557">
            <v>6</v>
          </cell>
          <cell r="P557" t="str">
            <v/>
          </cell>
          <cell r="Q557" t="str">
            <v/>
          </cell>
          <cell r="R557">
            <v>71.825094688625128</v>
          </cell>
          <cell r="AE557">
            <v>6</v>
          </cell>
          <cell r="AF557" t="str">
            <v/>
          </cell>
          <cell r="AG557" t="str">
            <v/>
          </cell>
          <cell r="AH557">
            <v>35.57966549933802</v>
          </cell>
        </row>
        <row r="558">
          <cell r="B558" t="str">
            <v>3.2061</v>
          </cell>
          <cell r="O558">
            <v>6</v>
          </cell>
          <cell r="P558" t="str">
            <v/>
          </cell>
          <cell r="Q558" t="str">
            <v/>
          </cell>
          <cell r="R558">
            <v>72.004301851237642</v>
          </cell>
          <cell r="AE558">
            <v>6</v>
          </cell>
          <cell r="AF558" t="str">
            <v/>
          </cell>
          <cell r="AG558" t="str">
            <v/>
          </cell>
          <cell r="AH558">
            <v>35.690022977160631</v>
          </cell>
        </row>
        <row r="559">
          <cell r="B559" t="str">
            <v>4.2061</v>
          </cell>
          <cell r="O559">
            <v>6</v>
          </cell>
          <cell r="P559" t="str">
            <v/>
          </cell>
          <cell r="Q559" t="str">
            <v/>
          </cell>
          <cell r="R559">
            <v>72.183509013850156</v>
          </cell>
          <cell r="AE559">
            <v>6</v>
          </cell>
          <cell r="AF559" t="str">
            <v/>
          </cell>
          <cell r="AG559" t="str">
            <v/>
          </cell>
          <cell r="AH559">
            <v>35.800380454983241</v>
          </cell>
        </row>
        <row r="560">
          <cell r="B560" t="str">
            <v>5.2061</v>
          </cell>
          <cell r="O560">
            <v>6</v>
          </cell>
          <cell r="P560" t="str">
            <v/>
          </cell>
          <cell r="Q560" t="str">
            <v/>
          </cell>
          <cell r="R560">
            <v>72.362716176462669</v>
          </cell>
          <cell r="AE560">
            <v>6</v>
          </cell>
          <cell r="AF560" t="str">
            <v/>
          </cell>
          <cell r="AG560" t="str">
            <v/>
          </cell>
          <cell r="AH560">
            <v>35.910737932805851</v>
          </cell>
        </row>
        <row r="561">
          <cell r="B561" t="str">
            <v>6.2061</v>
          </cell>
          <cell r="O561">
            <v>6</v>
          </cell>
          <cell r="P561" t="str">
            <v/>
          </cell>
          <cell r="Q561" t="str">
            <v/>
          </cell>
          <cell r="R561">
            <v>72.541923339075183</v>
          </cell>
          <cell r="AE561">
            <v>6</v>
          </cell>
          <cell r="AF561" t="str">
            <v/>
          </cell>
          <cell r="AG561" t="str">
            <v/>
          </cell>
          <cell r="AH561">
            <v>36.021095410628462</v>
          </cell>
        </row>
        <row r="562">
          <cell r="B562" t="str">
            <v>7.2061</v>
          </cell>
          <cell r="O562">
            <v>6</v>
          </cell>
          <cell r="P562" t="str">
            <v/>
          </cell>
          <cell r="Q562" t="str">
            <v/>
          </cell>
          <cell r="R562">
            <v>72.721130501687696</v>
          </cell>
          <cell r="AE562">
            <v>6</v>
          </cell>
          <cell r="AF562" t="str">
            <v/>
          </cell>
          <cell r="AG562" t="str">
            <v/>
          </cell>
          <cell r="AH562">
            <v>36.131452888451072</v>
          </cell>
        </row>
        <row r="563">
          <cell r="B563" t="str">
            <v>8.2061</v>
          </cell>
          <cell r="O563">
            <v>6</v>
          </cell>
          <cell r="P563" t="str">
            <v/>
          </cell>
          <cell r="Q563" t="str">
            <v/>
          </cell>
          <cell r="R563">
            <v>72.90033766430021</v>
          </cell>
          <cell r="AE563">
            <v>6</v>
          </cell>
          <cell r="AF563" t="str">
            <v/>
          </cell>
          <cell r="AG563" t="str">
            <v/>
          </cell>
          <cell r="AH563">
            <v>36.241810366273683</v>
          </cell>
        </row>
        <row r="564">
          <cell r="B564" t="str">
            <v>9.2061</v>
          </cell>
          <cell r="O564">
            <v>6</v>
          </cell>
          <cell r="P564" t="str">
            <v/>
          </cell>
          <cell r="Q564" t="str">
            <v/>
          </cell>
          <cell r="R564">
            <v>73.079544826912723</v>
          </cell>
          <cell r="AE564">
            <v>6</v>
          </cell>
          <cell r="AF564" t="str">
            <v/>
          </cell>
          <cell r="AG564" t="str">
            <v/>
          </cell>
          <cell r="AH564">
            <v>36.352167844096293</v>
          </cell>
        </row>
        <row r="565">
          <cell r="B565" t="str">
            <v>10.2061</v>
          </cell>
          <cell r="O565">
            <v>6</v>
          </cell>
          <cell r="P565" t="str">
            <v/>
          </cell>
          <cell r="Q565" t="str">
            <v/>
          </cell>
          <cell r="R565">
            <v>73.258751989525237</v>
          </cell>
          <cell r="AE565">
            <v>6</v>
          </cell>
          <cell r="AF565" t="str">
            <v/>
          </cell>
          <cell r="AG565" t="str">
            <v/>
          </cell>
          <cell r="AH565">
            <v>36.462525321918903</v>
          </cell>
        </row>
        <row r="566">
          <cell r="B566" t="str">
            <v>11.2061</v>
          </cell>
          <cell r="O566">
            <v>6</v>
          </cell>
          <cell r="P566" t="str">
            <v/>
          </cell>
          <cell r="Q566" t="str">
            <v/>
          </cell>
          <cell r="R566">
            <v>73.437959152137751</v>
          </cell>
          <cell r="AE566">
            <v>6</v>
          </cell>
          <cell r="AF566" t="str">
            <v/>
          </cell>
          <cell r="AG566" t="str">
            <v/>
          </cell>
          <cell r="AH566">
            <v>36.572882799741514</v>
          </cell>
        </row>
        <row r="567">
          <cell r="B567" t="str">
            <v>12.2061</v>
          </cell>
          <cell r="O567">
            <v>6</v>
          </cell>
          <cell r="P567" t="str">
            <v/>
          </cell>
          <cell r="Q567" t="str">
            <v/>
          </cell>
          <cell r="R567">
            <v>73.617166314750264</v>
          </cell>
          <cell r="AE567">
            <v>6</v>
          </cell>
          <cell r="AF567" t="str">
            <v/>
          </cell>
          <cell r="AG567" t="str">
            <v/>
          </cell>
          <cell r="AH567">
            <v>36.683240277564124</v>
          </cell>
        </row>
        <row r="568">
          <cell r="B568" t="str">
            <v>1.2062</v>
          </cell>
          <cell r="O568">
            <v>6</v>
          </cell>
          <cell r="P568" t="str">
            <v/>
          </cell>
          <cell r="Q568" t="str">
            <v/>
          </cell>
          <cell r="R568">
            <v>73.796373477362778</v>
          </cell>
          <cell r="AE568">
            <v>7</v>
          </cell>
          <cell r="AF568">
            <v>568</v>
          </cell>
          <cell r="AG568">
            <v>36.793597755386777</v>
          </cell>
          <cell r="AH568">
            <v>36.793597755386777</v>
          </cell>
        </row>
        <row r="569">
          <cell r="B569" t="str">
            <v>2.2062</v>
          </cell>
          <cell r="O569">
            <v>6</v>
          </cell>
          <cell r="P569" t="str">
            <v/>
          </cell>
          <cell r="Q569" t="str">
            <v/>
          </cell>
          <cell r="R569">
            <v>73.975580639975291</v>
          </cell>
        </row>
        <row r="570">
          <cell r="B570" t="str">
            <v>3.2062</v>
          </cell>
          <cell r="O570">
            <v>6</v>
          </cell>
          <cell r="P570" t="str">
            <v/>
          </cell>
          <cell r="Q570" t="str">
            <v/>
          </cell>
          <cell r="R570">
            <v>74.154787802587805</v>
          </cell>
        </row>
        <row r="571">
          <cell r="B571" t="str">
            <v>4.2062</v>
          </cell>
          <cell r="O571">
            <v>6</v>
          </cell>
          <cell r="P571" t="str">
            <v/>
          </cell>
          <cell r="Q571" t="str">
            <v/>
          </cell>
          <cell r="R571">
            <v>74.333994965200318</v>
          </cell>
        </row>
        <row r="572">
          <cell r="B572" t="str">
            <v>5.2062</v>
          </cell>
          <cell r="O572">
            <v>6</v>
          </cell>
          <cell r="P572" t="str">
            <v/>
          </cell>
          <cell r="Q572" t="str">
            <v/>
          </cell>
          <cell r="R572">
            <v>74.513202127812832</v>
          </cell>
        </row>
        <row r="573">
          <cell r="B573" t="str">
            <v>6.2062</v>
          </cell>
          <cell r="O573">
            <v>6</v>
          </cell>
          <cell r="P573" t="str">
            <v/>
          </cell>
          <cell r="Q573" t="str">
            <v/>
          </cell>
          <cell r="R573">
            <v>74.692409290425346</v>
          </cell>
        </row>
        <row r="574">
          <cell r="B574" t="str">
            <v>7.2062</v>
          </cell>
          <cell r="O574">
            <v>6</v>
          </cell>
          <cell r="P574" t="str">
            <v/>
          </cell>
          <cell r="Q574" t="str">
            <v/>
          </cell>
          <cell r="R574">
            <v>74.871616453037859</v>
          </cell>
        </row>
        <row r="575">
          <cell r="B575" t="str">
            <v>8.2062</v>
          </cell>
          <cell r="O575">
            <v>6</v>
          </cell>
          <cell r="P575" t="str">
            <v/>
          </cell>
          <cell r="Q575" t="str">
            <v/>
          </cell>
          <cell r="R575">
            <v>75.050823615650373</v>
          </cell>
        </row>
        <row r="576">
          <cell r="B576" t="str">
            <v>9.2062</v>
          </cell>
          <cell r="O576">
            <v>6</v>
          </cell>
          <cell r="P576" t="str">
            <v/>
          </cell>
          <cell r="Q576" t="str">
            <v/>
          </cell>
          <cell r="R576">
            <v>75.230030778262886</v>
          </cell>
        </row>
        <row r="577">
          <cell r="B577" t="str">
            <v>10.2062</v>
          </cell>
          <cell r="O577">
            <v>6</v>
          </cell>
          <cell r="P577" t="str">
            <v/>
          </cell>
          <cell r="Q577" t="str">
            <v/>
          </cell>
          <cell r="R577">
            <v>75.4092379408754</v>
          </cell>
        </row>
        <row r="578">
          <cell r="B578" t="str">
            <v>11.2062</v>
          </cell>
          <cell r="O578">
            <v>6</v>
          </cell>
          <cell r="P578" t="str">
            <v/>
          </cell>
          <cell r="Q578" t="str">
            <v/>
          </cell>
          <cell r="R578">
            <v>75.588445103487913</v>
          </cell>
        </row>
        <row r="579">
          <cell r="B579" t="str">
            <v>12.2062</v>
          </cell>
          <cell r="O579">
            <v>6</v>
          </cell>
          <cell r="P579" t="str">
            <v/>
          </cell>
          <cell r="Q579" t="str">
            <v/>
          </cell>
          <cell r="R579">
            <v>75.767652266100427</v>
          </cell>
        </row>
        <row r="580">
          <cell r="B580" t="str">
            <v>1.2063</v>
          </cell>
          <cell r="O580">
            <v>6</v>
          </cell>
          <cell r="P580" t="str">
            <v/>
          </cell>
          <cell r="Q580" t="str">
            <v/>
          </cell>
          <cell r="R580">
            <v>75.946859428712941</v>
          </cell>
        </row>
        <row r="581">
          <cell r="B581" t="str">
            <v>2.2063</v>
          </cell>
          <cell r="O581">
            <v>6</v>
          </cell>
          <cell r="P581" t="str">
            <v/>
          </cell>
          <cell r="Q581" t="str">
            <v/>
          </cell>
          <cell r="R581">
            <v>76.126066591325454</v>
          </cell>
        </row>
        <row r="582">
          <cell r="B582" t="str">
            <v>3.2063</v>
          </cell>
          <cell r="O582">
            <v>6</v>
          </cell>
          <cell r="P582" t="str">
            <v/>
          </cell>
          <cell r="Q582" t="str">
            <v/>
          </cell>
          <cell r="R582">
            <v>76.305273753937968</v>
          </cell>
        </row>
        <row r="583">
          <cell r="B583" t="str">
            <v>4.2063</v>
          </cell>
          <cell r="O583">
            <v>6</v>
          </cell>
          <cell r="P583" t="str">
            <v/>
          </cell>
          <cell r="Q583" t="str">
            <v/>
          </cell>
          <cell r="R583">
            <v>76.484480916550481</v>
          </cell>
        </row>
        <row r="584">
          <cell r="B584" t="str">
            <v>5.2063</v>
          </cell>
          <cell r="O584">
            <v>6</v>
          </cell>
          <cell r="P584" t="str">
            <v/>
          </cell>
          <cell r="Q584" t="str">
            <v/>
          </cell>
          <cell r="R584">
            <v>76.663688079162995</v>
          </cell>
        </row>
        <row r="585">
          <cell r="B585" t="str">
            <v>6.2063</v>
          </cell>
          <cell r="O585">
            <v>6</v>
          </cell>
          <cell r="P585" t="str">
            <v/>
          </cell>
          <cell r="Q585" t="str">
            <v/>
          </cell>
          <cell r="R585">
            <v>76.842895241775508</v>
          </cell>
        </row>
        <row r="586">
          <cell r="B586" t="str">
            <v>7.2063</v>
          </cell>
          <cell r="O586">
            <v>6</v>
          </cell>
          <cell r="P586" t="str">
            <v/>
          </cell>
          <cell r="Q586" t="str">
            <v/>
          </cell>
          <cell r="R586">
            <v>77.022102404388022</v>
          </cell>
        </row>
        <row r="587">
          <cell r="B587" t="str">
            <v>8.2063</v>
          </cell>
          <cell r="O587">
            <v>6</v>
          </cell>
          <cell r="P587" t="str">
            <v/>
          </cell>
          <cell r="Q587" t="str">
            <v/>
          </cell>
          <cell r="R587">
            <v>77.201309567000536</v>
          </cell>
        </row>
        <row r="588">
          <cell r="B588" t="str">
            <v>9.2063</v>
          </cell>
          <cell r="O588">
            <v>6</v>
          </cell>
          <cell r="P588" t="str">
            <v/>
          </cell>
          <cell r="Q588" t="str">
            <v/>
          </cell>
          <cell r="R588">
            <v>77.380516729613049</v>
          </cell>
        </row>
        <row r="589">
          <cell r="B589" t="str">
            <v>10.2063</v>
          </cell>
          <cell r="O589">
            <v>6</v>
          </cell>
          <cell r="P589" t="str">
            <v/>
          </cell>
          <cell r="Q589" t="str">
            <v/>
          </cell>
          <cell r="R589">
            <v>77.559723892225563</v>
          </cell>
        </row>
        <row r="590">
          <cell r="B590" t="str">
            <v>11.2063</v>
          </cell>
          <cell r="O590">
            <v>6</v>
          </cell>
          <cell r="P590" t="str">
            <v/>
          </cell>
          <cell r="Q590" t="str">
            <v/>
          </cell>
          <cell r="R590">
            <v>77.738931054838076</v>
          </cell>
        </row>
        <row r="591">
          <cell r="B591" t="str">
            <v>12.2063</v>
          </cell>
          <cell r="O591">
            <v>6</v>
          </cell>
          <cell r="P591" t="str">
            <v/>
          </cell>
          <cell r="Q591" t="str">
            <v/>
          </cell>
          <cell r="R591">
            <v>77.91813821745059</v>
          </cell>
        </row>
        <row r="592">
          <cell r="B592" t="str">
            <v>1.2064</v>
          </cell>
          <cell r="O592">
            <v>6</v>
          </cell>
          <cell r="P592" t="str">
            <v/>
          </cell>
          <cell r="Q592" t="str">
            <v/>
          </cell>
          <cell r="R592">
            <v>78.097345380063103</v>
          </cell>
        </row>
        <row r="593">
          <cell r="B593" t="str">
            <v>2.2064</v>
          </cell>
          <cell r="O593">
            <v>6</v>
          </cell>
          <cell r="P593" t="str">
            <v/>
          </cell>
          <cell r="Q593" t="str">
            <v/>
          </cell>
          <cell r="R593">
            <v>78.276552542675617</v>
          </cell>
        </row>
        <row r="594">
          <cell r="B594" t="str">
            <v>3.2064</v>
          </cell>
          <cell r="O594">
            <v>6</v>
          </cell>
          <cell r="P594" t="str">
            <v/>
          </cell>
          <cell r="Q594" t="str">
            <v/>
          </cell>
          <cell r="R594">
            <v>78.455759705288131</v>
          </cell>
        </row>
        <row r="595">
          <cell r="B595" t="str">
            <v>4.2064</v>
          </cell>
          <cell r="O595">
            <v>6</v>
          </cell>
          <cell r="P595" t="str">
            <v/>
          </cell>
          <cell r="Q595" t="str">
            <v/>
          </cell>
          <cell r="R595">
            <v>78.634966867900644</v>
          </cell>
        </row>
        <row r="596">
          <cell r="B596" t="str">
            <v>5.2064</v>
          </cell>
          <cell r="O596">
            <v>6</v>
          </cell>
          <cell r="P596" t="str">
            <v/>
          </cell>
          <cell r="Q596" t="str">
            <v/>
          </cell>
          <cell r="R596">
            <v>78.814174030513158</v>
          </cell>
        </row>
        <row r="597">
          <cell r="B597" t="str">
            <v>6.2064</v>
          </cell>
          <cell r="O597">
            <v>6</v>
          </cell>
          <cell r="P597" t="str">
            <v/>
          </cell>
          <cell r="Q597" t="str">
            <v/>
          </cell>
          <cell r="R597">
            <v>78.993381193125671</v>
          </cell>
        </row>
        <row r="598">
          <cell r="B598" t="str">
            <v>7.2064</v>
          </cell>
          <cell r="O598">
            <v>6</v>
          </cell>
          <cell r="P598" t="str">
            <v/>
          </cell>
          <cell r="Q598" t="str">
            <v/>
          </cell>
          <cell r="R598">
            <v>79.172588355738185</v>
          </cell>
        </row>
        <row r="599">
          <cell r="B599" t="str">
            <v>8.2064</v>
          </cell>
          <cell r="O599">
            <v>6</v>
          </cell>
          <cell r="P599" t="str">
            <v/>
          </cell>
          <cell r="Q599" t="str">
            <v/>
          </cell>
          <cell r="R599">
            <v>79.351795518350698</v>
          </cell>
        </row>
        <row r="600">
          <cell r="B600" t="str">
            <v>9.2064</v>
          </cell>
          <cell r="O600">
            <v>6</v>
          </cell>
          <cell r="P600" t="str">
            <v/>
          </cell>
          <cell r="Q600" t="str">
            <v/>
          </cell>
          <cell r="R600">
            <v>79.531002680963212</v>
          </cell>
        </row>
        <row r="601">
          <cell r="B601" t="str">
            <v>10.2064</v>
          </cell>
          <cell r="O601">
            <v>6</v>
          </cell>
          <cell r="P601" t="str">
            <v/>
          </cell>
          <cell r="Q601" t="str">
            <v/>
          </cell>
          <cell r="R601">
            <v>79.710209843575726</v>
          </cell>
        </row>
        <row r="602">
          <cell r="B602" t="str">
            <v>11.2064</v>
          </cell>
          <cell r="O602">
            <v>6</v>
          </cell>
          <cell r="P602" t="str">
            <v/>
          </cell>
          <cell r="Q602" t="str">
            <v/>
          </cell>
          <cell r="R602">
            <v>79.889417006188239</v>
          </cell>
        </row>
        <row r="603">
          <cell r="B603" t="str">
            <v>12.2064</v>
          </cell>
          <cell r="O603">
            <v>6</v>
          </cell>
          <cell r="P603" t="str">
            <v/>
          </cell>
          <cell r="Q603" t="str">
            <v/>
          </cell>
          <cell r="R603">
            <v>80.068624168800753</v>
          </cell>
        </row>
        <row r="604">
          <cell r="B604" t="str">
            <v>1.2065</v>
          </cell>
          <cell r="O604">
            <v>6</v>
          </cell>
          <cell r="P604" t="str">
            <v/>
          </cell>
          <cell r="Q604" t="str">
            <v/>
          </cell>
          <cell r="R604">
            <v>80.247831331413266</v>
          </cell>
        </row>
        <row r="605">
          <cell r="B605" t="str">
            <v>2.2065</v>
          </cell>
          <cell r="O605">
            <v>6</v>
          </cell>
          <cell r="P605" t="str">
            <v/>
          </cell>
          <cell r="Q605" t="str">
            <v/>
          </cell>
          <cell r="R605">
            <v>80.42703849402578</v>
          </cell>
        </row>
        <row r="606">
          <cell r="B606" t="str">
            <v>3.2065</v>
          </cell>
          <cell r="O606">
            <v>6</v>
          </cell>
          <cell r="P606" t="str">
            <v/>
          </cell>
          <cell r="Q606" t="str">
            <v/>
          </cell>
          <cell r="R606">
            <v>80.606245656638293</v>
          </cell>
        </row>
        <row r="607">
          <cell r="B607" t="str">
            <v>4.2065</v>
          </cell>
          <cell r="O607">
            <v>6</v>
          </cell>
          <cell r="P607" t="str">
            <v/>
          </cell>
          <cell r="Q607" t="str">
            <v/>
          </cell>
          <cell r="R607">
            <v>80.785452819250807</v>
          </cell>
        </row>
        <row r="608">
          <cell r="B608" t="str">
            <v>5.2065</v>
          </cell>
          <cell r="O608">
            <v>6</v>
          </cell>
          <cell r="P608" t="str">
            <v/>
          </cell>
          <cell r="Q608" t="str">
            <v/>
          </cell>
          <cell r="R608">
            <v>80.964659981863321</v>
          </cell>
        </row>
        <row r="609">
          <cell r="B609" t="str">
            <v>6.2065</v>
          </cell>
          <cell r="O609">
            <v>6</v>
          </cell>
          <cell r="P609" t="str">
            <v/>
          </cell>
          <cell r="Q609" t="str">
            <v/>
          </cell>
          <cell r="R609">
            <v>81.143867144475834</v>
          </cell>
        </row>
        <row r="610">
          <cell r="B610" t="str">
            <v>7.2065</v>
          </cell>
          <cell r="O610">
            <v>6</v>
          </cell>
          <cell r="P610" t="str">
            <v/>
          </cell>
          <cell r="Q610" t="str">
            <v/>
          </cell>
          <cell r="R610">
            <v>81.323074307088348</v>
          </cell>
        </row>
        <row r="611">
          <cell r="B611" t="str">
            <v>8.2065</v>
          </cell>
          <cell r="O611">
            <v>6</v>
          </cell>
          <cell r="P611" t="str">
            <v/>
          </cell>
          <cell r="Q611" t="str">
            <v/>
          </cell>
          <cell r="R611">
            <v>81.502281469700861</v>
          </cell>
        </row>
        <row r="612">
          <cell r="B612" t="str">
            <v>9.2065</v>
          </cell>
          <cell r="O612">
            <v>6</v>
          </cell>
          <cell r="P612" t="str">
            <v/>
          </cell>
          <cell r="Q612" t="str">
            <v/>
          </cell>
          <cell r="R612">
            <v>81.681488632313375</v>
          </cell>
        </row>
        <row r="613">
          <cell r="B613" t="str">
            <v>10.2065</v>
          </cell>
          <cell r="O613">
            <v>6</v>
          </cell>
          <cell r="P613" t="str">
            <v/>
          </cell>
          <cell r="Q613" t="str">
            <v/>
          </cell>
          <cell r="R613">
            <v>81.860695794925888</v>
          </cell>
        </row>
        <row r="614">
          <cell r="B614" t="str">
            <v>11.2065</v>
          </cell>
          <cell r="O614">
            <v>6</v>
          </cell>
          <cell r="P614" t="str">
            <v/>
          </cell>
          <cell r="Q614" t="str">
            <v/>
          </cell>
          <cell r="R614">
            <v>82.039902957538402</v>
          </cell>
        </row>
        <row r="615">
          <cell r="B615" t="str">
            <v>12.2065</v>
          </cell>
          <cell r="O615">
            <v>6</v>
          </cell>
          <cell r="P615" t="str">
            <v/>
          </cell>
          <cell r="Q615" t="str">
            <v/>
          </cell>
          <cell r="R615">
            <v>82.219110120150916</v>
          </cell>
        </row>
        <row r="616">
          <cell r="B616" t="str">
            <v>1.2066</v>
          </cell>
          <cell r="O616">
            <v>6</v>
          </cell>
          <cell r="P616" t="str">
            <v/>
          </cell>
          <cell r="Q616" t="str">
            <v/>
          </cell>
          <cell r="R616">
            <v>82.398317282763429</v>
          </cell>
        </row>
        <row r="617">
          <cell r="B617" t="str">
            <v>2.2066</v>
          </cell>
          <cell r="O617">
            <v>6</v>
          </cell>
          <cell r="P617" t="str">
            <v/>
          </cell>
          <cell r="Q617" t="str">
            <v/>
          </cell>
          <cell r="R617">
            <v>82.577524445375943</v>
          </cell>
        </row>
        <row r="618">
          <cell r="B618" t="str">
            <v>3.2066</v>
          </cell>
          <cell r="O618">
            <v>6</v>
          </cell>
          <cell r="P618" t="str">
            <v/>
          </cell>
          <cell r="Q618" t="str">
            <v/>
          </cell>
          <cell r="R618">
            <v>82.756731607988456</v>
          </cell>
        </row>
        <row r="619">
          <cell r="B619" t="str">
            <v>4.2066</v>
          </cell>
          <cell r="O619">
            <v>6</v>
          </cell>
          <cell r="P619" t="str">
            <v/>
          </cell>
          <cell r="Q619" t="str">
            <v/>
          </cell>
          <cell r="R619">
            <v>82.93593877060097</v>
          </cell>
        </row>
        <row r="620">
          <cell r="B620" t="str">
            <v>5.2066</v>
          </cell>
          <cell r="O620">
            <v>7</v>
          </cell>
          <cell r="P620">
            <v>620</v>
          </cell>
          <cell r="Q620">
            <v>83.115145933213171</v>
          </cell>
          <cell r="R620">
            <v>83.115145933213171</v>
          </cell>
        </row>
      </sheetData>
      <sheetData sheetId="16" refreshError="1">
        <row r="1">
          <cell r="F1" t="str">
            <v>DE</v>
          </cell>
          <cell r="J1" t="str">
            <v>IT</v>
          </cell>
          <cell r="N1" t="str">
            <v>ES</v>
          </cell>
          <cell r="R1" t="str">
            <v>FR</v>
          </cell>
          <cell r="V1" t="str">
            <v>BE</v>
          </cell>
          <cell r="Z1" t="str">
            <v>IE</v>
          </cell>
          <cell r="AD1" t="str">
            <v>PT</v>
          </cell>
        </row>
        <row r="2">
          <cell r="F2">
            <v>5</v>
          </cell>
          <cell r="J2">
            <v>9</v>
          </cell>
          <cell r="N2">
            <v>13</v>
          </cell>
          <cell r="R2">
            <v>17</v>
          </cell>
          <cell r="V2">
            <v>21</v>
          </cell>
          <cell r="Z2">
            <v>25</v>
          </cell>
          <cell r="AD2">
            <v>29</v>
          </cell>
        </row>
        <row r="3">
          <cell r="B3" t="e">
            <v>#NUM!</v>
          </cell>
        </row>
        <row r="4">
          <cell r="B4" t="str">
            <v>11.2013</v>
          </cell>
        </row>
        <row r="5">
          <cell r="B5" t="str">
            <v>12.2013</v>
          </cell>
        </row>
        <row r="6">
          <cell r="B6" t="str">
            <v>1.2014</v>
          </cell>
        </row>
        <row r="7">
          <cell r="B7" t="str">
            <v>2.2014</v>
          </cell>
          <cell r="C7">
            <v>0</v>
          </cell>
          <cell r="D7" t="str">
            <v/>
          </cell>
          <cell r="E7" t="str">
            <v/>
          </cell>
        </row>
        <row r="8">
          <cell r="B8" t="str">
            <v>3.2014</v>
          </cell>
          <cell r="C8">
            <v>0</v>
          </cell>
          <cell r="D8" t="str">
            <v/>
          </cell>
          <cell r="E8" t="str">
            <v/>
          </cell>
          <cell r="F8" t="e">
            <v>#VALUE!</v>
          </cell>
          <cell r="G8">
            <v>0</v>
          </cell>
          <cell r="H8" t="str">
            <v/>
          </cell>
          <cell r="I8" t="str">
            <v/>
          </cell>
        </row>
        <row r="9">
          <cell r="B9" t="str">
            <v>4.2014</v>
          </cell>
          <cell r="C9">
            <v>0</v>
          </cell>
          <cell r="D9" t="str">
            <v/>
          </cell>
          <cell r="E9" t="str">
            <v/>
          </cell>
          <cell r="F9" t="e">
            <v>#VALUE!</v>
          </cell>
          <cell r="G9">
            <v>0</v>
          </cell>
          <cell r="H9" t="str">
            <v/>
          </cell>
          <cell r="I9" t="str">
            <v/>
          </cell>
          <cell r="J9" t="e">
            <v>#VALUE!</v>
          </cell>
        </row>
        <row r="10">
          <cell r="B10" t="str">
            <v>5.2014</v>
          </cell>
          <cell r="C10">
            <v>0</v>
          </cell>
          <cell r="D10" t="str">
            <v/>
          </cell>
          <cell r="E10" t="str">
            <v/>
          </cell>
          <cell r="F10" t="e">
            <v>#VALUE!</v>
          </cell>
          <cell r="G10">
            <v>0</v>
          </cell>
          <cell r="H10" t="str">
            <v/>
          </cell>
          <cell r="I10" t="str">
            <v/>
          </cell>
          <cell r="J10" t="e">
            <v>#VALUE!</v>
          </cell>
        </row>
        <row r="11">
          <cell r="B11" t="str">
            <v>6.2014</v>
          </cell>
          <cell r="C11">
            <v>0</v>
          </cell>
          <cell r="D11" t="str">
            <v/>
          </cell>
          <cell r="E11" t="str">
            <v/>
          </cell>
          <cell r="F11" t="e">
            <v>#VALUE!</v>
          </cell>
          <cell r="G11">
            <v>0</v>
          </cell>
          <cell r="H11" t="str">
            <v/>
          </cell>
          <cell r="I11" t="str">
            <v/>
          </cell>
          <cell r="J11" t="e">
            <v>#VALUE!</v>
          </cell>
          <cell r="K11">
            <v>0</v>
          </cell>
          <cell r="L11" t="str">
            <v/>
          </cell>
          <cell r="M11" t="str">
            <v/>
          </cell>
          <cell r="O11">
            <v>0</v>
          </cell>
          <cell r="P11" t="str">
            <v/>
          </cell>
          <cell r="Q11" t="str">
            <v/>
          </cell>
          <cell r="S11">
            <v>0</v>
          </cell>
          <cell r="T11" t="str">
            <v/>
          </cell>
          <cell r="U11" t="str">
            <v/>
          </cell>
          <cell r="W11">
            <v>0</v>
          </cell>
          <cell r="X11" t="str">
            <v/>
          </cell>
          <cell r="Y11" t="str">
            <v/>
          </cell>
          <cell r="AA11">
            <v>0</v>
          </cell>
          <cell r="AB11" t="str">
            <v/>
          </cell>
          <cell r="AC11" t="str">
            <v/>
          </cell>
        </row>
        <row r="12">
          <cell r="B12" t="str">
            <v>7.2014</v>
          </cell>
          <cell r="C12">
            <v>0</v>
          </cell>
          <cell r="D12" t="str">
            <v/>
          </cell>
          <cell r="E12" t="str">
            <v/>
          </cell>
          <cell r="F12" t="e">
            <v>#VALUE!</v>
          </cell>
          <cell r="G12">
            <v>0</v>
          </cell>
          <cell r="H12" t="str">
            <v/>
          </cell>
          <cell r="I12" t="str">
            <v/>
          </cell>
          <cell r="J12" t="e">
            <v>#VALUE!</v>
          </cell>
          <cell r="K12">
            <v>0</v>
          </cell>
          <cell r="L12" t="str">
            <v/>
          </cell>
          <cell r="M12" t="str">
            <v/>
          </cell>
          <cell r="N12" t="e">
            <v>#VALUE!</v>
          </cell>
          <cell r="O12">
            <v>0</v>
          </cell>
          <cell r="P12" t="str">
            <v/>
          </cell>
          <cell r="Q12" t="str">
            <v/>
          </cell>
          <cell r="R12" t="e">
            <v>#VALUE!</v>
          </cell>
          <cell r="S12">
            <v>0</v>
          </cell>
          <cell r="T12" t="str">
            <v/>
          </cell>
          <cell r="U12" t="str">
            <v/>
          </cell>
          <cell r="V12" t="e">
            <v>#VALUE!</v>
          </cell>
          <cell r="W12">
            <v>0</v>
          </cell>
          <cell r="X12" t="str">
            <v/>
          </cell>
          <cell r="Y12" t="str">
            <v/>
          </cell>
          <cell r="Z12" t="e">
            <v>#VALUE!</v>
          </cell>
          <cell r="AA12">
            <v>0</v>
          </cell>
          <cell r="AB12" t="str">
            <v/>
          </cell>
          <cell r="AC12" t="str">
            <v/>
          </cell>
          <cell r="AD12" t="e">
            <v>#VALUE!</v>
          </cell>
        </row>
        <row r="13">
          <cell r="B13" t="str">
            <v>8.2014</v>
          </cell>
          <cell r="C13">
            <v>0</v>
          </cell>
          <cell r="D13" t="str">
            <v/>
          </cell>
          <cell r="E13" t="str">
            <v/>
          </cell>
          <cell r="F13" t="e">
            <v>#VALUE!</v>
          </cell>
          <cell r="G13">
            <v>0</v>
          </cell>
          <cell r="H13" t="str">
            <v/>
          </cell>
          <cell r="I13" t="str">
            <v/>
          </cell>
          <cell r="J13" t="e">
            <v>#VALUE!</v>
          </cell>
          <cell r="K13">
            <v>0</v>
          </cell>
          <cell r="L13" t="str">
            <v/>
          </cell>
          <cell r="M13" t="str">
            <v/>
          </cell>
          <cell r="N13" t="e">
            <v>#VALUE!</v>
          </cell>
          <cell r="O13">
            <v>0</v>
          </cell>
          <cell r="P13" t="str">
            <v/>
          </cell>
          <cell r="Q13" t="str">
            <v/>
          </cell>
          <cell r="R13" t="e">
            <v>#VALUE!</v>
          </cell>
          <cell r="S13">
            <v>0</v>
          </cell>
          <cell r="T13" t="str">
            <v/>
          </cell>
          <cell r="U13" t="str">
            <v/>
          </cell>
          <cell r="V13" t="e">
            <v>#VALUE!</v>
          </cell>
          <cell r="W13">
            <v>0</v>
          </cell>
          <cell r="X13" t="str">
            <v/>
          </cell>
          <cell r="Y13" t="str">
            <v/>
          </cell>
          <cell r="Z13" t="e">
            <v>#VALUE!</v>
          </cell>
          <cell r="AA13">
            <v>0</v>
          </cell>
          <cell r="AB13" t="str">
            <v/>
          </cell>
          <cell r="AC13" t="str">
            <v/>
          </cell>
          <cell r="AD13" t="e">
            <v>#VALUE!</v>
          </cell>
        </row>
        <row r="14">
          <cell r="B14" t="str">
            <v>9.2014</v>
          </cell>
          <cell r="C14">
            <v>0</v>
          </cell>
          <cell r="D14" t="str">
            <v/>
          </cell>
          <cell r="E14" t="str">
            <v/>
          </cell>
          <cell r="F14" t="e">
            <v>#VALUE!</v>
          </cell>
          <cell r="G14">
            <v>0</v>
          </cell>
          <cell r="H14" t="str">
            <v/>
          </cell>
          <cell r="I14" t="str">
            <v/>
          </cell>
          <cell r="J14" t="e">
            <v>#VALUE!</v>
          </cell>
          <cell r="K14">
            <v>0</v>
          </cell>
          <cell r="L14" t="str">
            <v/>
          </cell>
          <cell r="M14" t="str">
            <v/>
          </cell>
          <cell r="N14" t="e">
            <v>#VALUE!</v>
          </cell>
          <cell r="O14">
            <v>0</v>
          </cell>
          <cell r="P14" t="str">
            <v/>
          </cell>
          <cell r="Q14" t="str">
            <v/>
          </cell>
          <cell r="R14" t="e">
            <v>#VALUE!</v>
          </cell>
          <cell r="S14">
            <v>0</v>
          </cell>
          <cell r="T14" t="str">
            <v/>
          </cell>
          <cell r="U14" t="str">
            <v/>
          </cell>
          <cell r="V14" t="e">
            <v>#VALUE!</v>
          </cell>
          <cell r="W14">
            <v>0</v>
          </cell>
          <cell r="X14" t="str">
            <v/>
          </cell>
          <cell r="Y14" t="str">
            <v/>
          </cell>
          <cell r="Z14" t="e">
            <v>#VALUE!</v>
          </cell>
          <cell r="AA14">
            <v>0</v>
          </cell>
          <cell r="AB14" t="str">
            <v/>
          </cell>
          <cell r="AC14" t="str">
            <v/>
          </cell>
          <cell r="AD14" t="e">
            <v>#VALUE!</v>
          </cell>
        </row>
        <row r="15">
          <cell r="B15" t="str">
            <v>10.2014</v>
          </cell>
          <cell r="C15">
            <v>0</v>
          </cell>
          <cell r="D15" t="str">
            <v/>
          </cell>
          <cell r="E15" t="str">
            <v/>
          </cell>
          <cell r="F15" t="e">
            <v>#VALUE!</v>
          </cell>
          <cell r="G15">
            <v>0</v>
          </cell>
          <cell r="H15" t="str">
            <v/>
          </cell>
          <cell r="I15" t="str">
            <v/>
          </cell>
          <cell r="J15" t="e">
            <v>#VALUE!</v>
          </cell>
          <cell r="K15">
            <v>0</v>
          </cell>
          <cell r="L15" t="str">
            <v/>
          </cell>
          <cell r="M15" t="str">
            <v/>
          </cell>
          <cell r="N15" t="e">
            <v>#VALUE!</v>
          </cell>
          <cell r="O15">
            <v>0</v>
          </cell>
          <cell r="P15" t="str">
            <v/>
          </cell>
          <cell r="Q15" t="str">
            <v/>
          </cell>
          <cell r="R15" t="e">
            <v>#VALUE!</v>
          </cell>
          <cell r="S15">
            <v>0</v>
          </cell>
          <cell r="T15" t="str">
            <v/>
          </cell>
          <cell r="U15" t="str">
            <v/>
          </cell>
          <cell r="V15" t="e">
            <v>#VALUE!</v>
          </cell>
          <cell r="W15">
            <v>0</v>
          </cell>
          <cell r="X15" t="str">
            <v/>
          </cell>
          <cell r="Y15" t="str">
            <v/>
          </cell>
          <cell r="Z15" t="e">
            <v>#VALUE!</v>
          </cell>
          <cell r="AA15">
            <v>0</v>
          </cell>
          <cell r="AB15" t="str">
            <v/>
          </cell>
          <cell r="AC15" t="str">
            <v/>
          </cell>
          <cell r="AD15" t="e">
            <v>#VALUE!</v>
          </cell>
        </row>
        <row r="16">
          <cell r="B16" t="str">
            <v>11.2014</v>
          </cell>
          <cell r="C16">
            <v>0</v>
          </cell>
          <cell r="D16" t="str">
            <v/>
          </cell>
          <cell r="E16" t="str">
            <v/>
          </cell>
          <cell r="F16" t="e">
            <v>#VALUE!</v>
          </cell>
          <cell r="G16">
            <v>0</v>
          </cell>
          <cell r="H16" t="str">
            <v/>
          </cell>
          <cell r="I16" t="str">
            <v/>
          </cell>
          <cell r="J16" t="e">
            <v>#VALUE!</v>
          </cell>
          <cell r="K16">
            <v>0</v>
          </cell>
          <cell r="L16" t="str">
            <v/>
          </cell>
          <cell r="M16" t="str">
            <v/>
          </cell>
          <cell r="N16" t="e">
            <v>#VALUE!</v>
          </cell>
          <cell r="O16">
            <v>0</v>
          </cell>
          <cell r="P16" t="str">
            <v/>
          </cell>
          <cell r="Q16" t="str">
            <v/>
          </cell>
          <cell r="R16" t="e">
            <v>#VALUE!</v>
          </cell>
          <cell r="S16">
            <v>0</v>
          </cell>
          <cell r="T16" t="str">
            <v/>
          </cell>
          <cell r="U16" t="str">
            <v/>
          </cell>
          <cell r="V16" t="e">
            <v>#VALUE!</v>
          </cell>
          <cell r="W16">
            <v>0</v>
          </cell>
          <cell r="X16" t="str">
            <v/>
          </cell>
          <cell r="Y16" t="str">
            <v/>
          </cell>
          <cell r="Z16" t="e">
            <v>#VALUE!</v>
          </cell>
          <cell r="AA16">
            <v>0</v>
          </cell>
          <cell r="AB16" t="str">
            <v/>
          </cell>
          <cell r="AC16" t="str">
            <v/>
          </cell>
          <cell r="AD16" t="e">
            <v>#VALUE!</v>
          </cell>
        </row>
        <row r="17">
          <cell r="B17" t="str">
            <v>12.2014</v>
          </cell>
          <cell r="C17">
            <v>0</v>
          </cell>
          <cell r="D17" t="str">
            <v/>
          </cell>
          <cell r="E17" t="str">
            <v/>
          </cell>
          <cell r="F17" t="e">
            <v>#VALUE!</v>
          </cell>
          <cell r="G17">
            <v>0</v>
          </cell>
          <cell r="H17" t="str">
            <v/>
          </cell>
          <cell r="I17" t="str">
            <v/>
          </cell>
          <cell r="J17" t="e">
            <v>#VALUE!</v>
          </cell>
          <cell r="K17">
            <v>0</v>
          </cell>
          <cell r="L17" t="str">
            <v/>
          </cell>
          <cell r="M17" t="str">
            <v/>
          </cell>
          <cell r="N17" t="e">
            <v>#VALUE!</v>
          </cell>
          <cell r="O17">
            <v>0</v>
          </cell>
          <cell r="P17" t="str">
            <v/>
          </cell>
          <cell r="Q17" t="str">
            <v/>
          </cell>
          <cell r="R17" t="e">
            <v>#VALUE!</v>
          </cell>
          <cell r="S17">
            <v>0</v>
          </cell>
          <cell r="T17" t="str">
            <v/>
          </cell>
          <cell r="U17" t="str">
            <v/>
          </cell>
          <cell r="V17" t="e">
            <v>#VALUE!</v>
          </cell>
          <cell r="W17">
            <v>0</v>
          </cell>
          <cell r="X17" t="str">
            <v/>
          </cell>
          <cell r="Y17" t="str">
            <v/>
          </cell>
          <cell r="Z17" t="e">
            <v>#VALUE!</v>
          </cell>
          <cell r="AA17">
            <v>0</v>
          </cell>
          <cell r="AB17" t="str">
            <v/>
          </cell>
          <cell r="AC17" t="str">
            <v/>
          </cell>
          <cell r="AD17" t="e">
            <v>#VALUE!</v>
          </cell>
        </row>
        <row r="18">
          <cell r="B18" t="str">
            <v>1.2015</v>
          </cell>
          <cell r="C18">
            <v>0</v>
          </cell>
          <cell r="D18" t="str">
            <v/>
          </cell>
          <cell r="E18" t="str">
            <v/>
          </cell>
          <cell r="F18" t="e">
            <v>#VALUE!</v>
          </cell>
          <cell r="G18">
            <v>0</v>
          </cell>
          <cell r="H18" t="str">
            <v/>
          </cell>
          <cell r="I18" t="str">
            <v/>
          </cell>
          <cell r="J18" t="e">
            <v>#VALUE!</v>
          </cell>
          <cell r="K18">
            <v>0</v>
          </cell>
          <cell r="L18" t="str">
            <v/>
          </cell>
          <cell r="M18" t="str">
            <v/>
          </cell>
          <cell r="N18" t="e">
            <v>#VALUE!</v>
          </cell>
          <cell r="O18">
            <v>0</v>
          </cell>
          <cell r="P18" t="str">
            <v/>
          </cell>
          <cell r="Q18" t="str">
            <v/>
          </cell>
          <cell r="R18" t="e">
            <v>#VALUE!</v>
          </cell>
          <cell r="S18">
            <v>0</v>
          </cell>
          <cell r="T18" t="str">
            <v/>
          </cell>
          <cell r="U18" t="str">
            <v/>
          </cell>
          <cell r="V18" t="e">
            <v>#VALUE!</v>
          </cell>
          <cell r="W18">
            <v>0</v>
          </cell>
          <cell r="X18" t="str">
            <v/>
          </cell>
          <cell r="Y18" t="str">
            <v/>
          </cell>
          <cell r="Z18" t="e">
            <v>#VALUE!</v>
          </cell>
          <cell r="AA18">
            <v>0</v>
          </cell>
          <cell r="AB18" t="str">
            <v/>
          </cell>
          <cell r="AC18" t="str">
            <v/>
          </cell>
          <cell r="AD18" t="e">
            <v>#VALUE!</v>
          </cell>
        </row>
        <row r="19">
          <cell r="B19" t="str">
            <v>2.2015</v>
          </cell>
          <cell r="C19">
            <v>0</v>
          </cell>
          <cell r="D19" t="str">
            <v/>
          </cell>
          <cell r="E19" t="str">
            <v/>
          </cell>
          <cell r="F19" t="e">
            <v>#VALUE!</v>
          </cell>
          <cell r="G19">
            <v>0</v>
          </cell>
          <cell r="H19" t="str">
            <v/>
          </cell>
          <cell r="I19" t="str">
            <v/>
          </cell>
          <cell r="J19" t="e">
            <v>#VALUE!</v>
          </cell>
          <cell r="K19">
            <v>0</v>
          </cell>
          <cell r="L19" t="str">
            <v/>
          </cell>
          <cell r="M19" t="str">
            <v/>
          </cell>
          <cell r="N19" t="e">
            <v>#VALUE!</v>
          </cell>
          <cell r="O19">
            <v>0</v>
          </cell>
          <cell r="P19" t="str">
            <v/>
          </cell>
          <cell r="Q19" t="str">
            <v/>
          </cell>
          <cell r="R19" t="e">
            <v>#VALUE!</v>
          </cell>
          <cell r="S19">
            <v>0</v>
          </cell>
          <cell r="T19" t="str">
            <v/>
          </cell>
          <cell r="U19" t="str">
            <v/>
          </cell>
          <cell r="V19" t="e">
            <v>#VALUE!</v>
          </cell>
          <cell r="W19">
            <v>0</v>
          </cell>
          <cell r="X19" t="str">
            <v/>
          </cell>
          <cell r="Y19" t="str">
            <v/>
          </cell>
          <cell r="Z19" t="e">
            <v>#VALUE!</v>
          </cell>
          <cell r="AA19">
            <v>0</v>
          </cell>
          <cell r="AB19" t="str">
            <v/>
          </cell>
          <cell r="AC19" t="str">
            <v/>
          </cell>
          <cell r="AD19" t="e">
            <v>#VALUE!</v>
          </cell>
        </row>
        <row r="20">
          <cell r="B20" t="str">
            <v>3.2015</v>
          </cell>
          <cell r="C20">
            <v>0</v>
          </cell>
          <cell r="D20" t="str">
            <v/>
          </cell>
          <cell r="E20" t="str">
            <v/>
          </cell>
          <cell r="F20" t="e">
            <v>#VALUE!</v>
          </cell>
          <cell r="G20">
            <v>0</v>
          </cell>
          <cell r="H20" t="str">
            <v/>
          </cell>
          <cell r="I20" t="str">
            <v/>
          </cell>
          <cell r="J20" t="e">
            <v>#VALUE!</v>
          </cell>
          <cell r="K20">
            <v>0</v>
          </cell>
          <cell r="L20" t="str">
            <v/>
          </cell>
          <cell r="M20" t="str">
            <v/>
          </cell>
          <cell r="N20" t="e">
            <v>#VALUE!</v>
          </cell>
          <cell r="O20">
            <v>0</v>
          </cell>
          <cell r="P20" t="str">
            <v/>
          </cell>
          <cell r="Q20" t="str">
            <v/>
          </cell>
          <cell r="R20" t="e">
            <v>#VALUE!</v>
          </cell>
          <cell r="S20">
            <v>0</v>
          </cell>
          <cell r="T20" t="str">
            <v/>
          </cell>
          <cell r="U20" t="str">
            <v/>
          </cell>
          <cell r="V20" t="e">
            <v>#VALUE!</v>
          </cell>
          <cell r="W20">
            <v>0</v>
          </cell>
          <cell r="X20" t="str">
            <v/>
          </cell>
          <cell r="Y20" t="str">
            <v/>
          </cell>
          <cell r="Z20" t="e">
            <v>#VALUE!</v>
          </cell>
          <cell r="AA20">
            <v>0</v>
          </cell>
          <cell r="AB20" t="str">
            <v/>
          </cell>
          <cell r="AC20" t="str">
            <v/>
          </cell>
          <cell r="AD20" t="e">
            <v>#VALUE!</v>
          </cell>
        </row>
        <row r="21">
          <cell r="B21" t="str">
            <v>4.2015</v>
          </cell>
          <cell r="C21">
            <v>0</v>
          </cell>
          <cell r="D21" t="str">
            <v/>
          </cell>
          <cell r="E21" t="str">
            <v/>
          </cell>
          <cell r="F21" t="e">
            <v>#VALUE!</v>
          </cell>
          <cell r="G21">
            <v>0</v>
          </cell>
          <cell r="H21" t="str">
            <v/>
          </cell>
          <cell r="I21" t="str">
            <v/>
          </cell>
          <cell r="J21" t="e">
            <v>#VALUE!</v>
          </cell>
          <cell r="K21">
            <v>0</v>
          </cell>
          <cell r="L21" t="str">
            <v/>
          </cell>
          <cell r="M21" t="str">
            <v/>
          </cell>
          <cell r="N21" t="e">
            <v>#VALUE!</v>
          </cell>
          <cell r="O21">
            <v>0</v>
          </cell>
          <cell r="P21" t="str">
            <v/>
          </cell>
          <cell r="Q21" t="str">
            <v/>
          </cell>
          <cell r="R21" t="e">
            <v>#VALUE!</v>
          </cell>
          <cell r="S21">
            <v>0</v>
          </cell>
          <cell r="T21" t="str">
            <v/>
          </cell>
          <cell r="U21" t="str">
            <v/>
          </cell>
          <cell r="V21" t="e">
            <v>#VALUE!</v>
          </cell>
          <cell r="W21">
            <v>0</v>
          </cell>
          <cell r="X21" t="str">
            <v/>
          </cell>
          <cell r="Y21" t="str">
            <v/>
          </cell>
          <cell r="Z21" t="e">
            <v>#VALUE!</v>
          </cell>
          <cell r="AA21">
            <v>0</v>
          </cell>
          <cell r="AB21" t="str">
            <v/>
          </cell>
          <cell r="AC21" t="str">
            <v/>
          </cell>
          <cell r="AD21" t="e">
            <v>#VALUE!</v>
          </cell>
        </row>
        <row r="22">
          <cell r="B22" t="str">
            <v>5.2015</v>
          </cell>
          <cell r="C22">
            <v>0</v>
          </cell>
          <cell r="D22" t="str">
            <v/>
          </cell>
          <cell r="E22" t="str">
            <v/>
          </cell>
          <cell r="F22" t="e">
            <v>#VALUE!</v>
          </cell>
          <cell r="G22">
            <v>0</v>
          </cell>
          <cell r="H22" t="str">
            <v/>
          </cell>
          <cell r="I22" t="str">
            <v/>
          </cell>
          <cell r="J22" t="e">
            <v>#VALUE!</v>
          </cell>
          <cell r="K22">
            <v>0</v>
          </cell>
          <cell r="L22" t="str">
            <v/>
          </cell>
          <cell r="M22" t="str">
            <v/>
          </cell>
          <cell r="N22" t="e">
            <v>#VALUE!</v>
          </cell>
          <cell r="O22">
            <v>0</v>
          </cell>
          <cell r="P22" t="str">
            <v/>
          </cell>
          <cell r="Q22" t="str">
            <v/>
          </cell>
          <cell r="R22" t="e">
            <v>#VALUE!</v>
          </cell>
          <cell r="S22">
            <v>0</v>
          </cell>
          <cell r="T22" t="str">
            <v/>
          </cell>
          <cell r="U22" t="str">
            <v/>
          </cell>
          <cell r="V22" t="e">
            <v>#VALUE!</v>
          </cell>
          <cell r="W22">
            <v>0</v>
          </cell>
          <cell r="X22" t="str">
            <v/>
          </cell>
          <cell r="Y22" t="str">
            <v/>
          </cell>
          <cell r="Z22" t="e">
            <v>#VALUE!</v>
          </cell>
          <cell r="AA22">
            <v>0</v>
          </cell>
          <cell r="AB22" t="str">
            <v/>
          </cell>
          <cell r="AC22" t="str">
            <v/>
          </cell>
          <cell r="AD22" t="e">
            <v>#VALUE!</v>
          </cell>
        </row>
        <row r="23">
          <cell r="B23" t="str">
            <v>6.2015</v>
          </cell>
          <cell r="C23">
            <v>0</v>
          </cell>
          <cell r="D23" t="str">
            <v/>
          </cell>
          <cell r="E23" t="str">
            <v/>
          </cell>
          <cell r="F23" t="e">
            <v>#VALUE!</v>
          </cell>
          <cell r="G23">
            <v>0</v>
          </cell>
          <cell r="H23" t="str">
            <v/>
          </cell>
          <cell r="I23" t="str">
            <v/>
          </cell>
          <cell r="J23" t="e">
            <v>#VALUE!</v>
          </cell>
          <cell r="K23">
            <v>0</v>
          </cell>
          <cell r="L23" t="str">
            <v/>
          </cell>
          <cell r="M23" t="str">
            <v/>
          </cell>
          <cell r="N23" t="e">
            <v>#VALUE!</v>
          </cell>
          <cell r="O23">
            <v>0</v>
          </cell>
          <cell r="P23" t="str">
            <v/>
          </cell>
          <cell r="Q23" t="str">
            <v/>
          </cell>
          <cell r="R23" t="e">
            <v>#VALUE!</v>
          </cell>
          <cell r="S23">
            <v>0</v>
          </cell>
          <cell r="T23" t="str">
            <v/>
          </cell>
          <cell r="U23" t="str">
            <v/>
          </cell>
          <cell r="V23" t="e">
            <v>#VALUE!</v>
          </cell>
          <cell r="W23">
            <v>0</v>
          </cell>
          <cell r="X23" t="str">
            <v/>
          </cell>
          <cell r="Y23" t="str">
            <v/>
          </cell>
          <cell r="Z23" t="e">
            <v>#VALUE!</v>
          </cell>
          <cell r="AA23">
            <v>0</v>
          </cell>
          <cell r="AB23" t="str">
            <v/>
          </cell>
          <cell r="AC23" t="str">
            <v/>
          </cell>
          <cell r="AD23" t="e">
            <v>#VALUE!</v>
          </cell>
        </row>
        <row r="24">
          <cell r="B24" t="str">
            <v>7.2015</v>
          </cell>
          <cell r="C24">
            <v>0</v>
          </cell>
          <cell r="D24" t="str">
            <v/>
          </cell>
          <cell r="E24" t="str">
            <v/>
          </cell>
          <cell r="F24" t="e">
            <v>#VALUE!</v>
          </cell>
          <cell r="G24">
            <v>0</v>
          </cell>
          <cell r="H24" t="str">
            <v/>
          </cell>
          <cell r="I24" t="str">
            <v/>
          </cell>
          <cell r="J24" t="e">
            <v>#VALUE!</v>
          </cell>
          <cell r="K24">
            <v>0</v>
          </cell>
          <cell r="L24" t="str">
            <v/>
          </cell>
          <cell r="M24" t="str">
            <v/>
          </cell>
          <cell r="N24" t="e">
            <v>#VALUE!</v>
          </cell>
          <cell r="O24">
            <v>0</v>
          </cell>
          <cell r="P24" t="str">
            <v/>
          </cell>
          <cell r="Q24" t="str">
            <v/>
          </cell>
          <cell r="R24" t="e">
            <v>#VALUE!</v>
          </cell>
          <cell r="S24">
            <v>0</v>
          </cell>
          <cell r="T24" t="str">
            <v/>
          </cell>
          <cell r="U24" t="str">
            <v/>
          </cell>
          <cell r="V24" t="e">
            <v>#VALUE!</v>
          </cell>
          <cell r="W24">
            <v>0</v>
          </cell>
          <cell r="X24" t="str">
            <v/>
          </cell>
          <cell r="Y24" t="str">
            <v/>
          </cell>
          <cell r="Z24" t="e">
            <v>#VALUE!</v>
          </cell>
          <cell r="AA24">
            <v>0</v>
          </cell>
          <cell r="AB24" t="str">
            <v/>
          </cell>
          <cell r="AC24" t="str">
            <v/>
          </cell>
          <cell r="AD24" t="e">
            <v>#VALUE!</v>
          </cell>
        </row>
        <row r="25">
          <cell r="B25" t="str">
            <v>8.2015</v>
          </cell>
          <cell r="C25">
            <v>0</v>
          </cell>
          <cell r="D25" t="str">
            <v/>
          </cell>
          <cell r="E25" t="str">
            <v/>
          </cell>
          <cell r="F25" t="e">
            <v>#VALUE!</v>
          </cell>
          <cell r="G25">
            <v>0</v>
          </cell>
          <cell r="H25" t="str">
            <v/>
          </cell>
          <cell r="I25" t="str">
            <v/>
          </cell>
          <cell r="J25" t="e">
            <v>#VALUE!</v>
          </cell>
          <cell r="K25">
            <v>0</v>
          </cell>
          <cell r="L25" t="str">
            <v/>
          </cell>
          <cell r="M25" t="str">
            <v/>
          </cell>
          <cell r="N25" t="e">
            <v>#VALUE!</v>
          </cell>
          <cell r="O25">
            <v>0</v>
          </cell>
          <cell r="P25" t="str">
            <v/>
          </cell>
          <cell r="Q25" t="str">
            <v/>
          </cell>
          <cell r="R25" t="e">
            <v>#VALUE!</v>
          </cell>
          <cell r="S25">
            <v>0</v>
          </cell>
          <cell r="T25" t="str">
            <v/>
          </cell>
          <cell r="U25" t="str">
            <v/>
          </cell>
          <cell r="V25" t="e">
            <v>#VALUE!</v>
          </cell>
          <cell r="W25">
            <v>0</v>
          </cell>
          <cell r="X25" t="str">
            <v/>
          </cell>
          <cell r="Y25" t="str">
            <v/>
          </cell>
          <cell r="Z25" t="e">
            <v>#VALUE!</v>
          </cell>
          <cell r="AA25">
            <v>0</v>
          </cell>
          <cell r="AB25" t="str">
            <v/>
          </cell>
          <cell r="AC25" t="str">
            <v/>
          </cell>
          <cell r="AD25" t="e">
            <v>#VALUE!</v>
          </cell>
        </row>
        <row r="26">
          <cell r="B26" t="str">
            <v>9.2015</v>
          </cell>
          <cell r="C26">
            <v>0</v>
          </cell>
          <cell r="D26" t="str">
            <v/>
          </cell>
          <cell r="E26" t="str">
            <v/>
          </cell>
          <cell r="F26" t="e">
            <v>#VALUE!</v>
          </cell>
          <cell r="G26">
            <v>0</v>
          </cell>
          <cell r="H26" t="str">
            <v/>
          </cell>
          <cell r="I26" t="str">
            <v/>
          </cell>
          <cell r="J26" t="e">
            <v>#VALUE!</v>
          </cell>
          <cell r="K26">
            <v>0</v>
          </cell>
          <cell r="L26" t="str">
            <v/>
          </cell>
          <cell r="M26" t="str">
            <v/>
          </cell>
          <cell r="N26" t="e">
            <v>#VALUE!</v>
          </cell>
          <cell r="O26">
            <v>0</v>
          </cell>
          <cell r="P26" t="str">
            <v/>
          </cell>
          <cell r="Q26" t="str">
            <v/>
          </cell>
          <cell r="R26" t="e">
            <v>#VALUE!</v>
          </cell>
          <cell r="S26">
            <v>0</v>
          </cell>
          <cell r="T26" t="str">
            <v/>
          </cell>
          <cell r="U26" t="str">
            <v/>
          </cell>
          <cell r="V26" t="e">
            <v>#VALUE!</v>
          </cell>
          <cell r="W26">
            <v>0</v>
          </cell>
          <cell r="X26" t="str">
            <v/>
          </cell>
          <cell r="Y26" t="str">
            <v/>
          </cell>
          <cell r="Z26" t="e">
            <v>#VALUE!</v>
          </cell>
          <cell r="AA26">
            <v>0</v>
          </cell>
          <cell r="AB26" t="str">
            <v/>
          </cell>
          <cell r="AC26" t="str">
            <v/>
          </cell>
          <cell r="AD26" t="e">
            <v>#VALUE!</v>
          </cell>
        </row>
        <row r="27">
          <cell r="B27" t="str">
            <v>10.2015</v>
          </cell>
          <cell r="C27">
            <v>0</v>
          </cell>
          <cell r="D27" t="str">
            <v/>
          </cell>
          <cell r="E27" t="str">
            <v/>
          </cell>
          <cell r="F27" t="e">
            <v>#VALUE!</v>
          </cell>
          <cell r="G27">
            <v>0</v>
          </cell>
          <cell r="H27" t="str">
            <v/>
          </cell>
          <cell r="I27" t="str">
            <v/>
          </cell>
          <cell r="J27" t="e">
            <v>#VALUE!</v>
          </cell>
          <cell r="K27">
            <v>0</v>
          </cell>
          <cell r="L27" t="str">
            <v/>
          </cell>
          <cell r="M27" t="str">
            <v/>
          </cell>
          <cell r="N27" t="e">
            <v>#VALUE!</v>
          </cell>
          <cell r="O27">
            <v>0</v>
          </cell>
          <cell r="P27" t="str">
            <v/>
          </cell>
          <cell r="Q27" t="str">
            <v/>
          </cell>
          <cell r="R27" t="e">
            <v>#VALUE!</v>
          </cell>
          <cell r="S27">
            <v>0</v>
          </cell>
          <cell r="T27" t="str">
            <v/>
          </cell>
          <cell r="U27" t="str">
            <v/>
          </cell>
          <cell r="V27" t="e">
            <v>#VALUE!</v>
          </cell>
          <cell r="W27">
            <v>0</v>
          </cell>
          <cell r="X27" t="str">
            <v/>
          </cell>
          <cell r="Y27" t="str">
            <v/>
          </cell>
          <cell r="Z27" t="e">
            <v>#VALUE!</v>
          </cell>
          <cell r="AA27">
            <v>0</v>
          </cell>
          <cell r="AB27" t="str">
            <v/>
          </cell>
          <cell r="AC27" t="str">
            <v/>
          </cell>
          <cell r="AD27" t="e">
            <v>#VALUE!</v>
          </cell>
        </row>
        <row r="28">
          <cell r="B28" t="str">
            <v>11.2015</v>
          </cell>
          <cell r="C28">
            <v>0</v>
          </cell>
          <cell r="D28" t="str">
            <v/>
          </cell>
          <cell r="E28" t="str">
            <v/>
          </cell>
          <cell r="F28" t="e">
            <v>#VALUE!</v>
          </cell>
          <cell r="G28">
            <v>0</v>
          </cell>
          <cell r="H28" t="str">
            <v/>
          </cell>
          <cell r="I28" t="str">
            <v/>
          </cell>
          <cell r="J28" t="e">
            <v>#VALUE!</v>
          </cell>
          <cell r="K28">
            <v>0</v>
          </cell>
          <cell r="L28" t="str">
            <v/>
          </cell>
          <cell r="M28" t="str">
            <v/>
          </cell>
          <cell r="N28" t="e">
            <v>#VALUE!</v>
          </cell>
          <cell r="O28">
            <v>0</v>
          </cell>
          <cell r="P28" t="str">
            <v/>
          </cell>
          <cell r="Q28" t="str">
            <v/>
          </cell>
          <cell r="R28" t="e">
            <v>#VALUE!</v>
          </cell>
          <cell r="S28">
            <v>0</v>
          </cell>
          <cell r="T28" t="str">
            <v/>
          </cell>
          <cell r="U28" t="str">
            <v/>
          </cell>
          <cell r="V28" t="e">
            <v>#VALUE!</v>
          </cell>
          <cell r="W28">
            <v>0</v>
          </cell>
          <cell r="X28" t="str">
            <v/>
          </cell>
          <cell r="Y28" t="str">
            <v/>
          </cell>
          <cell r="Z28" t="e">
            <v>#VALUE!</v>
          </cell>
          <cell r="AA28">
            <v>0</v>
          </cell>
          <cell r="AB28" t="str">
            <v/>
          </cell>
          <cell r="AC28" t="str">
            <v/>
          </cell>
          <cell r="AD28" t="e">
            <v>#VALUE!</v>
          </cell>
        </row>
        <row r="29">
          <cell r="B29" t="str">
            <v>12.2015</v>
          </cell>
          <cell r="C29">
            <v>0</v>
          </cell>
          <cell r="D29" t="str">
            <v/>
          </cell>
          <cell r="E29" t="str">
            <v/>
          </cell>
          <cell r="F29" t="e">
            <v>#VALUE!</v>
          </cell>
          <cell r="G29">
            <v>0</v>
          </cell>
          <cell r="H29" t="str">
            <v/>
          </cell>
          <cell r="I29" t="str">
            <v/>
          </cell>
          <cell r="J29" t="e">
            <v>#VALUE!</v>
          </cell>
          <cell r="K29">
            <v>0</v>
          </cell>
          <cell r="L29" t="str">
            <v/>
          </cell>
          <cell r="M29" t="str">
            <v/>
          </cell>
          <cell r="N29" t="e">
            <v>#VALUE!</v>
          </cell>
          <cell r="O29">
            <v>0</v>
          </cell>
          <cell r="P29" t="str">
            <v/>
          </cell>
          <cell r="Q29" t="str">
            <v/>
          </cell>
          <cell r="R29" t="e">
            <v>#VALUE!</v>
          </cell>
          <cell r="S29">
            <v>0</v>
          </cell>
          <cell r="T29" t="str">
            <v/>
          </cell>
          <cell r="U29" t="str">
            <v/>
          </cell>
          <cell r="V29" t="e">
            <v>#VALUE!</v>
          </cell>
          <cell r="W29">
            <v>0</v>
          </cell>
          <cell r="X29" t="str">
            <v/>
          </cell>
          <cell r="Y29" t="str">
            <v/>
          </cell>
          <cell r="Z29" t="e">
            <v>#VALUE!</v>
          </cell>
          <cell r="AA29">
            <v>0</v>
          </cell>
          <cell r="AB29" t="str">
            <v/>
          </cell>
          <cell r="AC29" t="str">
            <v/>
          </cell>
          <cell r="AD29" t="e">
            <v>#VALUE!</v>
          </cell>
        </row>
        <row r="30">
          <cell r="B30" t="str">
            <v>1.2016</v>
          </cell>
          <cell r="C30">
            <v>0</v>
          </cell>
          <cell r="D30" t="str">
            <v/>
          </cell>
          <cell r="E30" t="str">
            <v/>
          </cell>
          <cell r="F30" t="e">
            <v>#VALUE!</v>
          </cell>
          <cell r="G30">
            <v>0</v>
          </cell>
          <cell r="H30" t="str">
            <v/>
          </cell>
          <cell r="I30" t="str">
            <v/>
          </cell>
          <cell r="J30" t="e">
            <v>#VALUE!</v>
          </cell>
          <cell r="K30">
            <v>0</v>
          </cell>
          <cell r="L30" t="str">
            <v/>
          </cell>
          <cell r="M30" t="str">
            <v/>
          </cell>
          <cell r="N30" t="e">
            <v>#VALUE!</v>
          </cell>
          <cell r="O30">
            <v>0</v>
          </cell>
          <cell r="P30" t="str">
            <v/>
          </cell>
          <cell r="Q30" t="str">
            <v/>
          </cell>
          <cell r="R30" t="e">
            <v>#VALUE!</v>
          </cell>
          <cell r="S30">
            <v>0</v>
          </cell>
          <cell r="T30" t="str">
            <v/>
          </cell>
          <cell r="U30" t="str">
            <v/>
          </cell>
          <cell r="V30" t="e">
            <v>#VALUE!</v>
          </cell>
          <cell r="W30">
            <v>0</v>
          </cell>
          <cell r="X30" t="str">
            <v/>
          </cell>
          <cell r="Y30" t="str">
            <v/>
          </cell>
          <cell r="Z30" t="e">
            <v>#VALUE!</v>
          </cell>
          <cell r="AA30">
            <v>0</v>
          </cell>
          <cell r="AB30" t="str">
            <v/>
          </cell>
          <cell r="AC30" t="str">
            <v/>
          </cell>
          <cell r="AD30" t="e">
            <v>#VALUE!</v>
          </cell>
        </row>
        <row r="31">
          <cell r="B31" t="str">
            <v>2.2016</v>
          </cell>
          <cell r="C31">
            <v>0</v>
          </cell>
          <cell r="D31" t="str">
            <v/>
          </cell>
          <cell r="E31" t="str">
            <v/>
          </cell>
          <cell r="F31" t="e">
            <v>#VALUE!</v>
          </cell>
          <cell r="G31">
            <v>0</v>
          </cell>
          <cell r="H31" t="str">
            <v/>
          </cell>
          <cell r="I31" t="str">
            <v/>
          </cell>
          <cell r="J31" t="e">
            <v>#VALUE!</v>
          </cell>
          <cell r="K31">
            <v>0</v>
          </cell>
          <cell r="L31" t="str">
            <v/>
          </cell>
          <cell r="M31" t="str">
            <v/>
          </cell>
          <cell r="N31" t="e">
            <v>#VALUE!</v>
          </cell>
          <cell r="O31">
            <v>0</v>
          </cell>
          <cell r="P31" t="str">
            <v/>
          </cell>
          <cell r="Q31" t="str">
            <v/>
          </cell>
          <cell r="R31" t="e">
            <v>#VALUE!</v>
          </cell>
          <cell r="S31">
            <v>0</v>
          </cell>
          <cell r="T31" t="str">
            <v/>
          </cell>
          <cell r="U31" t="str">
            <v/>
          </cell>
          <cell r="V31" t="e">
            <v>#VALUE!</v>
          </cell>
          <cell r="W31">
            <v>0</v>
          </cell>
          <cell r="X31" t="str">
            <v/>
          </cell>
          <cell r="Y31" t="str">
            <v/>
          </cell>
          <cell r="Z31" t="e">
            <v>#VALUE!</v>
          </cell>
          <cell r="AA31">
            <v>0</v>
          </cell>
          <cell r="AB31" t="str">
            <v/>
          </cell>
          <cell r="AC31" t="str">
            <v/>
          </cell>
          <cell r="AD31" t="e">
            <v>#VALUE!</v>
          </cell>
        </row>
        <row r="32">
          <cell r="B32" t="str">
            <v>3.2016</v>
          </cell>
          <cell r="C32">
            <v>0</v>
          </cell>
          <cell r="D32" t="str">
            <v/>
          </cell>
          <cell r="E32" t="str">
            <v/>
          </cell>
          <cell r="F32" t="e">
            <v>#VALUE!</v>
          </cell>
          <cell r="G32">
            <v>0</v>
          </cell>
          <cell r="H32" t="str">
            <v/>
          </cell>
          <cell r="I32" t="str">
            <v/>
          </cell>
          <cell r="J32" t="e">
            <v>#VALUE!</v>
          </cell>
          <cell r="K32">
            <v>0</v>
          </cell>
          <cell r="L32" t="str">
            <v/>
          </cell>
          <cell r="M32" t="str">
            <v/>
          </cell>
          <cell r="N32" t="e">
            <v>#VALUE!</v>
          </cell>
          <cell r="O32">
            <v>0</v>
          </cell>
          <cell r="P32" t="str">
            <v/>
          </cell>
          <cell r="Q32" t="str">
            <v/>
          </cell>
          <cell r="R32" t="e">
            <v>#VALUE!</v>
          </cell>
          <cell r="S32">
            <v>0</v>
          </cell>
          <cell r="T32" t="str">
            <v/>
          </cell>
          <cell r="U32" t="str">
            <v/>
          </cell>
          <cell r="V32" t="e">
            <v>#VALUE!</v>
          </cell>
          <cell r="W32">
            <v>0</v>
          </cell>
          <cell r="X32" t="str">
            <v/>
          </cell>
          <cell r="Y32" t="str">
            <v/>
          </cell>
          <cell r="Z32" t="e">
            <v>#VALUE!</v>
          </cell>
          <cell r="AA32">
            <v>0</v>
          </cell>
          <cell r="AB32" t="str">
            <v/>
          </cell>
          <cell r="AC32" t="str">
            <v/>
          </cell>
          <cell r="AD32" t="e">
            <v>#VALUE!</v>
          </cell>
        </row>
        <row r="33">
          <cell r="B33" t="str">
            <v>4.2016</v>
          </cell>
          <cell r="C33">
            <v>0</v>
          </cell>
          <cell r="D33" t="str">
            <v/>
          </cell>
          <cell r="E33" t="str">
            <v/>
          </cell>
          <cell r="F33" t="e">
            <v>#VALUE!</v>
          </cell>
          <cell r="G33">
            <v>0</v>
          </cell>
          <cell r="H33" t="str">
            <v/>
          </cell>
          <cell r="I33" t="str">
            <v/>
          </cell>
          <cell r="J33" t="e">
            <v>#VALUE!</v>
          </cell>
          <cell r="K33">
            <v>0</v>
          </cell>
          <cell r="L33" t="str">
            <v/>
          </cell>
          <cell r="M33" t="str">
            <v/>
          </cell>
          <cell r="N33" t="e">
            <v>#VALUE!</v>
          </cell>
          <cell r="O33">
            <v>0</v>
          </cell>
          <cell r="P33" t="str">
            <v/>
          </cell>
          <cell r="Q33" t="str">
            <v/>
          </cell>
          <cell r="R33" t="e">
            <v>#VALUE!</v>
          </cell>
          <cell r="S33">
            <v>0</v>
          </cell>
          <cell r="T33" t="str">
            <v/>
          </cell>
          <cell r="U33" t="str">
            <v/>
          </cell>
          <cell r="V33" t="e">
            <v>#VALUE!</v>
          </cell>
          <cell r="W33">
            <v>0</v>
          </cell>
          <cell r="X33" t="str">
            <v/>
          </cell>
          <cell r="Y33" t="str">
            <v/>
          </cell>
          <cell r="Z33" t="e">
            <v>#VALUE!</v>
          </cell>
          <cell r="AA33">
            <v>0</v>
          </cell>
          <cell r="AB33" t="str">
            <v/>
          </cell>
          <cell r="AC33" t="str">
            <v/>
          </cell>
          <cell r="AD33" t="e">
            <v>#VALUE!</v>
          </cell>
        </row>
        <row r="34">
          <cell r="B34" t="str">
            <v>5.2016</v>
          </cell>
          <cell r="C34">
            <v>0</v>
          </cell>
          <cell r="D34" t="str">
            <v/>
          </cell>
          <cell r="E34" t="str">
            <v/>
          </cell>
          <cell r="F34" t="e">
            <v>#VALUE!</v>
          </cell>
          <cell r="G34">
            <v>1</v>
          </cell>
          <cell r="H34">
            <v>34</v>
          </cell>
          <cell r="I34">
            <v>-0.29800000000192639</v>
          </cell>
          <cell r="J34">
            <v>-0.29800000000192639</v>
          </cell>
          <cell r="K34">
            <v>0</v>
          </cell>
          <cell r="L34" t="str">
            <v/>
          </cell>
          <cell r="M34" t="str">
            <v/>
          </cell>
          <cell r="N34" t="e">
            <v>#VALUE!</v>
          </cell>
          <cell r="O34">
            <v>0</v>
          </cell>
          <cell r="P34" t="str">
            <v/>
          </cell>
          <cell r="Q34" t="str">
            <v/>
          </cell>
          <cell r="R34" t="e">
            <v>#VALUE!</v>
          </cell>
          <cell r="S34">
            <v>0</v>
          </cell>
          <cell r="T34" t="str">
            <v/>
          </cell>
          <cell r="U34" t="str">
            <v/>
          </cell>
          <cell r="V34" t="e">
            <v>#VALUE!</v>
          </cell>
          <cell r="W34">
            <v>0</v>
          </cell>
          <cell r="X34" t="str">
            <v/>
          </cell>
          <cell r="Y34" t="str">
            <v/>
          </cell>
          <cell r="Z34" t="e">
            <v>#VALUE!</v>
          </cell>
          <cell r="AA34">
            <v>0</v>
          </cell>
          <cell r="AB34" t="str">
            <v/>
          </cell>
          <cell r="AC34" t="str">
            <v/>
          </cell>
          <cell r="AD34" t="e">
            <v>#VALUE!</v>
          </cell>
        </row>
        <row r="35">
          <cell r="B35" t="str">
            <v>6.2016</v>
          </cell>
          <cell r="C35">
            <v>1</v>
          </cell>
          <cell r="D35">
            <v>35</v>
          </cell>
          <cell r="E35">
            <v>-0.57960503932447738</v>
          </cell>
          <cell r="F35">
            <v>-0.57960503932447738</v>
          </cell>
          <cell r="G35">
            <v>2</v>
          </cell>
          <cell r="H35">
            <v>35</v>
          </cell>
          <cell r="I35">
            <v>-0.30999999999986116</v>
          </cell>
          <cell r="J35">
            <v>-0.30999999999986116</v>
          </cell>
          <cell r="K35">
            <v>0</v>
          </cell>
          <cell r="L35" t="str">
            <v/>
          </cell>
          <cell r="M35" t="str">
            <v/>
          </cell>
          <cell r="N35" t="e">
            <v>#VALUE!</v>
          </cell>
          <cell r="O35">
            <v>0</v>
          </cell>
          <cell r="P35" t="str">
            <v/>
          </cell>
          <cell r="Q35" t="str">
            <v/>
          </cell>
          <cell r="R35" t="e">
            <v>#VALUE!</v>
          </cell>
          <cell r="S35">
            <v>0</v>
          </cell>
          <cell r="T35" t="str">
            <v/>
          </cell>
          <cell r="U35" t="str">
            <v/>
          </cell>
          <cell r="V35" t="e">
            <v>#VALUE!</v>
          </cell>
          <cell r="W35">
            <v>0</v>
          </cell>
          <cell r="X35" t="str">
            <v/>
          </cell>
          <cell r="Y35" t="str">
            <v/>
          </cell>
          <cell r="Z35" t="e">
            <v>#VALUE!</v>
          </cell>
          <cell r="AA35">
            <v>0</v>
          </cell>
          <cell r="AB35" t="str">
            <v/>
          </cell>
          <cell r="AC35" t="str">
            <v/>
          </cell>
          <cell r="AD35" t="e">
            <v>#VALUE!</v>
          </cell>
        </row>
        <row r="36">
          <cell r="B36" t="str">
            <v>7.2016</v>
          </cell>
          <cell r="C36">
            <v>2</v>
          </cell>
          <cell r="D36">
            <v>36</v>
          </cell>
          <cell r="E36">
            <v>-0.53645531884491393</v>
          </cell>
          <cell r="F36">
            <v>-0.53645531884491393</v>
          </cell>
          <cell r="G36">
            <v>3</v>
          </cell>
          <cell r="H36">
            <v>36</v>
          </cell>
          <cell r="I36">
            <v>-0.28600000000002901</v>
          </cell>
          <cell r="J36">
            <v>-0.28600000000002901</v>
          </cell>
          <cell r="K36">
            <v>1</v>
          </cell>
          <cell r="L36">
            <v>36</v>
          </cell>
          <cell r="M36">
            <v>-0.39190104693819994</v>
          </cell>
          <cell r="N36">
            <v>-0.39190104693819994</v>
          </cell>
          <cell r="O36">
            <v>1</v>
          </cell>
          <cell r="P36">
            <v>36</v>
          </cell>
          <cell r="Q36">
            <v>-0.52454524245529355</v>
          </cell>
          <cell r="R36">
            <v>-0.52454524245529355</v>
          </cell>
          <cell r="S36">
            <v>0</v>
          </cell>
          <cell r="T36" t="str">
            <v/>
          </cell>
          <cell r="U36" t="str">
            <v/>
          </cell>
          <cell r="V36" t="e">
            <v>#VALUE!</v>
          </cell>
          <cell r="W36">
            <v>0</v>
          </cell>
          <cell r="X36" t="str">
            <v/>
          </cell>
          <cell r="Y36" t="str">
            <v/>
          </cell>
          <cell r="Z36" t="e">
            <v>#VALUE!</v>
          </cell>
          <cell r="AA36">
            <v>0</v>
          </cell>
          <cell r="AB36" t="str">
            <v/>
          </cell>
          <cell r="AC36" t="str">
            <v/>
          </cell>
          <cell r="AD36" t="e">
            <v>#VALUE!</v>
          </cell>
        </row>
        <row r="37">
          <cell r="B37" t="str">
            <v>8.2016</v>
          </cell>
          <cell r="C37">
            <v>2</v>
          </cell>
          <cell r="D37" t="str">
            <v/>
          </cell>
          <cell r="E37" t="str">
            <v/>
          </cell>
          <cell r="F37">
            <v>-0.54118104288389346</v>
          </cell>
          <cell r="G37">
            <v>4</v>
          </cell>
          <cell r="H37">
            <v>37</v>
          </cell>
          <cell r="I37">
            <v>-0.31368345223202754</v>
          </cell>
          <cell r="J37">
            <v>-0.31368345223202754</v>
          </cell>
          <cell r="K37">
            <v>1</v>
          </cell>
          <cell r="L37" t="str">
            <v/>
          </cell>
          <cell r="M37" t="str">
            <v/>
          </cell>
          <cell r="N37">
            <v>-0.3516164159721139</v>
          </cell>
          <cell r="O37">
            <v>1</v>
          </cell>
          <cell r="P37" t="str">
            <v/>
          </cell>
          <cell r="Q37" t="str">
            <v/>
          </cell>
          <cell r="R37">
            <v>-0.53086869219440747</v>
          </cell>
          <cell r="S37">
            <v>0</v>
          </cell>
          <cell r="T37" t="str">
            <v/>
          </cell>
          <cell r="U37" t="str">
            <v/>
          </cell>
          <cell r="V37" t="e">
            <v>#VALUE!</v>
          </cell>
          <cell r="W37">
            <v>0</v>
          </cell>
          <cell r="X37" t="str">
            <v/>
          </cell>
          <cell r="Y37" t="str">
            <v/>
          </cell>
          <cell r="Z37" t="e">
            <v>#VALUE!</v>
          </cell>
          <cell r="AA37">
            <v>0</v>
          </cell>
          <cell r="AB37" t="str">
            <v/>
          </cell>
          <cell r="AC37" t="str">
            <v/>
          </cell>
          <cell r="AD37" t="e">
            <v>#VALUE!</v>
          </cell>
        </row>
        <row r="38">
          <cell r="B38" t="str">
            <v>9.2016</v>
          </cell>
          <cell r="C38">
            <v>3</v>
          </cell>
          <cell r="D38">
            <v>38</v>
          </cell>
          <cell r="E38">
            <v>-0.5459067669228731</v>
          </cell>
          <cell r="F38">
            <v>-0.5459067669228731</v>
          </cell>
          <cell r="G38">
            <v>5</v>
          </cell>
          <cell r="H38">
            <v>38</v>
          </cell>
          <cell r="I38">
            <v>-0.2809999999971427</v>
          </cell>
          <cell r="J38">
            <v>-0.2809999999971427</v>
          </cell>
          <cell r="K38">
            <v>1</v>
          </cell>
          <cell r="L38" t="str">
            <v/>
          </cell>
          <cell r="M38" t="str">
            <v/>
          </cell>
          <cell r="N38">
            <v>-0.31133178500602787</v>
          </cell>
          <cell r="O38">
            <v>1</v>
          </cell>
          <cell r="P38" t="str">
            <v/>
          </cell>
          <cell r="Q38" t="str">
            <v/>
          </cell>
          <cell r="R38">
            <v>-0.53719214193352138</v>
          </cell>
          <cell r="S38">
            <v>1</v>
          </cell>
          <cell r="T38">
            <v>38</v>
          </cell>
          <cell r="U38">
            <v>-0.50922540917395653</v>
          </cell>
          <cell r="V38">
            <v>-0.50922540917395653</v>
          </cell>
          <cell r="W38">
            <v>0</v>
          </cell>
          <cell r="X38" t="str">
            <v/>
          </cell>
          <cell r="Y38" t="str">
            <v/>
          </cell>
          <cell r="Z38" t="e">
            <v>#VALUE!</v>
          </cell>
          <cell r="AA38">
            <v>0</v>
          </cell>
          <cell r="AB38" t="str">
            <v/>
          </cell>
          <cell r="AC38" t="str">
            <v/>
          </cell>
          <cell r="AD38" t="e">
            <v>#VALUE!</v>
          </cell>
        </row>
        <row r="39">
          <cell r="B39" t="str">
            <v>10.2016</v>
          </cell>
          <cell r="C39">
            <v>4</v>
          </cell>
          <cell r="D39">
            <v>39</v>
          </cell>
          <cell r="E39">
            <v>-0.54393826956397362</v>
          </cell>
          <cell r="F39">
            <v>-0.54393826956397362</v>
          </cell>
          <cell r="G39">
            <v>6</v>
          </cell>
          <cell r="H39">
            <v>39</v>
          </cell>
          <cell r="I39">
            <v>-0.29099999999999454</v>
          </cell>
          <cell r="J39">
            <v>-0.29099999999999454</v>
          </cell>
          <cell r="K39">
            <v>2</v>
          </cell>
          <cell r="L39">
            <v>39</v>
          </cell>
          <cell r="M39">
            <v>-0.27104715403994184</v>
          </cell>
          <cell r="N39">
            <v>-0.27104715403994184</v>
          </cell>
          <cell r="O39">
            <v>2</v>
          </cell>
          <cell r="P39">
            <v>39</v>
          </cell>
          <cell r="Q39">
            <v>-0.54351559167263519</v>
          </cell>
          <cell r="R39">
            <v>-0.54351559167263519</v>
          </cell>
          <cell r="S39">
            <v>1</v>
          </cell>
          <cell r="T39" t="str">
            <v/>
          </cell>
          <cell r="U39" t="str">
            <v/>
          </cell>
          <cell r="V39">
            <v>-0.50470933791066031</v>
          </cell>
          <cell r="W39">
            <v>0</v>
          </cell>
          <cell r="X39" t="str">
            <v/>
          </cell>
          <cell r="Y39" t="str">
            <v/>
          </cell>
          <cell r="Z39" t="e">
            <v>#VALUE!</v>
          </cell>
          <cell r="AA39">
            <v>1</v>
          </cell>
          <cell r="AB39">
            <v>39</v>
          </cell>
          <cell r="AC39">
            <v>-0.39212690623612534</v>
          </cell>
          <cell r="AD39">
            <v>-0.39212690623612534</v>
          </cell>
        </row>
        <row r="40">
          <cell r="B40" t="str">
            <v>11.2016</v>
          </cell>
          <cell r="C40">
            <v>4</v>
          </cell>
          <cell r="D40" t="str">
            <v/>
          </cell>
          <cell r="E40" t="str">
            <v/>
          </cell>
          <cell r="F40">
            <v>-0.53457807943475244</v>
          </cell>
          <cell r="G40">
            <v>7</v>
          </cell>
          <cell r="H40">
            <v>40</v>
          </cell>
          <cell r="I40">
            <v>-0.24300000000141431</v>
          </cell>
          <cell r="J40">
            <v>-0.24300000000141431</v>
          </cell>
          <cell r="K40">
            <v>2</v>
          </cell>
          <cell r="L40" t="str">
            <v/>
          </cell>
          <cell r="M40" t="str">
            <v/>
          </cell>
          <cell r="N40">
            <v>-0.24478861851629274</v>
          </cell>
          <cell r="O40">
            <v>3</v>
          </cell>
          <cell r="P40">
            <v>40</v>
          </cell>
          <cell r="Q40">
            <v>-0.5062004916762477</v>
          </cell>
          <cell r="R40">
            <v>-0.5062004916762477</v>
          </cell>
          <cell r="S40">
            <v>1</v>
          </cell>
          <cell r="T40" t="str">
            <v/>
          </cell>
          <cell r="U40" t="str">
            <v/>
          </cell>
          <cell r="V40">
            <v>-0.50019326664736408</v>
          </cell>
          <cell r="W40">
            <v>0</v>
          </cell>
          <cell r="X40" t="str">
            <v/>
          </cell>
          <cell r="Y40" t="str">
            <v/>
          </cell>
          <cell r="Z40" t="e">
            <v>#VALUE!</v>
          </cell>
          <cell r="AA40">
            <v>1</v>
          </cell>
          <cell r="AB40" t="str">
            <v/>
          </cell>
          <cell r="AC40" t="str">
            <v/>
          </cell>
          <cell r="AD40">
            <v>-0.33214044549968191</v>
          </cell>
        </row>
        <row r="41">
          <cell r="B41" t="str">
            <v>12.2016</v>
          </cell>
          <cell r="C41">
            <v>5</v>
          </cell>
          <cell r="D41">
            <v>41</v>
          </cell>
          <cell r="E41">
            <v>-0.52521788930553126</v>
          </cell>
          <cell r="F41">
            <v>-0.52521788930553126</v>
          </cell>
          <cell r="G41">
            <v>8</v>
          </cell>
          <cell r="H41">
            <v>41</v>
          </cell>
          <cell r="I41">
            <v>-0.22800000000002332</v>
          </cell>
          <cell r="J41">
            <v>-0.22800000000002332</v>
          </cell>
          <cell r="K41">
            <v>2</v>
          </cell>
          <cell r="L41" t="str">
            <v/>
          </cell>
          <cell r="M41" t="str">
            <v/>
          </cell>
          <cell r="N41">
            <v>-0.21853008299264365</v>
          </cell>
          <cell r="O41">
            <v>3</v>
          </cell>
          <cell r="P41" t="str">
            <v/>
          </cell>
          <cell r="Q41" t="str">
            <v/>
          </cell>
          <cell r="R41">
            <v>-0.50196045047461257</v>
          </cell>
          <cell r="S41">
            <v>1</v>
          </cell>
          <cell r="T41" t="str">
            <v/>
          </cell>
          <cell r="U41" t="str">
            <v/>
          </cell>
          <cell r="V41">
            <v>-0.49567719538406785</v>
          </cell>
          <cell r="W41">
            <v>0</v>
          </cell>
          <cell r="X41" t="str">
            <v/>
          </cell>
          <cell r="Y41" t="str">
            <v/>
          </cell>
          <cell r="Z41" t="e">
            <v>#VALUE!</v>
          </cell>
          <cell r="AA41">
            <v>1</v>
          </cell>
          <cell r="AB41" t="str">
            <v/>
          </cell>
          <cell r="AC41" t="str">
            <v/>
          </cell>
          <cell r="AD41">
            <v>-0.27215398476323849</v>
          </cell>
        </row>
        <row r="42">
          <cell r="B42" t="str">
            <v>1.2017</v>
          </cell>
          <cell r="C42">
            <v>6</v>
          </cell>
          <cell r="D42">
            <v>42</v>
          </cell>
          <cell r="E42">
            <v>-0.55038858353441689</v>
          </cell>
          <cell r="F42">
            <v>-0.55038858353441689</v>
          </cell>
          <cell r="G42">
            <v>9</v>
          </cell>
          <cell r="H42">
            <v>42</v>
          </cell>
          <cell r="I42">
            <v>-0.15800000000000045</v>
          </cell>
          <cell r="J42">
            <v>-0.15800000000000045</v>
          </cell>
          <cell r="K42">
            <v>3</v>
          </cell>
          <cell r="L42">
            <v>42</v>
          </cell>
          <cell r="M42">
            <v>-0.19227154746899455</v>
          </cell>
          <cell r="N42">
            <v>-0.19227154746899455</v>
          </cell>
          <cell r="O42">
            <v>3</v>
          </cell>
          <cell r="P42" t="str">
            <v/>
          </cell>
          <cell r="Q42" t="str">
            <v/>
          </cell>
          <cell r="R42">
            <v>-0.4977204092729775</v>
          </cell>
          <cell r="S42">
            <v>1</v>
          </cell>
          <cell r="T42" t="str">
            <v/>
          </cell>
          <cell r="U42" t="str">
            <v/>
          </cell>
          <cell r="V42">
            <v>-0.49116112412077162</v>
          </cell>
          <cell r="W42">
            <v>0</v>
          </cell>
          <cell r="X42" t="str">
            <v/>
          </cell>
          <cell r="Y42" t="str">
            <v/>
          </cell>
          <cell r="Z42" t="e">
            <v>#VALUE!</v>
          </cell>
          <cell r="AA42">
            <v>1</v>
          </cell>
          <cell r="AB42" t="str">
            <v/>
          </cell>
          <cell r="AC42" t="str">
            <v/>
          </cell>
          <cell r="AD42">
            <v>-0.21216752402679509</v>
          </cell>
        </row>
        <row r="43">
          <cell r="B43" t="str">
            <v>2.2017</v>
          </cell>
          <cell r="C43">
            <v>7</v>
          </cell>
          <cell r="D43">
            <v>43</v>
          </cell>
          <cell r="E43">
            <v>-0.52361316426656934</v>
          </cell>
          <cell r="F43">
            <v>-0.52361316426656934</v>
          </cell>
          <cell r="G43">
            <v>10</v>
          </cell>
          <cell r="H43">
            <v>43</v>
          </cell>
          <cell r="I43">
            <v>-0.14959067465436168</v>
          </cell>
          <cell r="J43">
            <v>-0.14959067465436168</v>
          </cell>
          <cell r="K43">
            <v>3</v>
          </cell>
          <cell r="L43" t="str">
            <v/>
          </cell>
          <cell r="M43" t="str">
            <v/>
          </cell>
          <cell r="N43">
            <v>-0.18198363292446484</v>
          </cell>
          <cell r="O43">
            <v>4</v>
          </cell>
          <cell r="P43">
            <v>43</v>
          </cell>
          <cell r="Q43">
            <v>-0.49348036807134243</v>
          </cell>
          <cell r="R43">
            <v>-0.49348036807134243</v>
          </cell>
          <cell r="S43">
            <v>1</v>
          </cell>
          <cell r="T43" t="str">
            <v/>
          </cell>
          <cell r="U43" t="str">
            <v/>
          </cell>
          <cell r="V43">
            <v>-0.48664505285747539</v>
          </cell>
          <cell r="W43">
            <v>0</v>
          </cell>
          <cell r="X43" t="str">
            <v/>
          </cell>
          <cell r="Y43" t="str">
            <v/>
          </cell>
          <cell r="Z43" t="e">
            <v>#VALUE!</v>
          </cell>
          <cell r="AA43">
            <v>1</v>
          </cell>
          <cell r="AB43" t="str">
            <v/>
          </cell>
          <cell r="AC43" t="str">
            <v/>
          </cell>
          <cell r="AD43">
            <v>-0.15218106329035169</v>
          </cell>
        </row>
        <row r="44">
          <cell r="B44" t="str">
            <v>3.2017</v>
          </cell>
          <cell r="C44">
            <v>8</v>
          </cell>
          <cell r="D44">
            <v>44</v>
          </cell>
          <cell r="E44">
            <v>-0.51524836464648882</v>
          </cell>
          <cell r="F44">
            <v>-0.51524836464648882</v>
          </cell>
          <cell r="G44">
            <v>11</v>
          </cell>
          <cell r="H44">
            <v>44</v>
          </cell>
          <cell r="I44">
            <v>-0.14599999999997804</v>
          </cell>
          <cell r="J44">
            <v>-0.14599999999997804</v>
          </cell>
          <cell r="K44">
            <v>3</v>
          </cell>
          <cell r="L44" t="str">
            <v/>
          </cell>
          <cell r="M44" t="str">
            <v/>
          </cell>
          <cell r="N44">
            <v>-0.17169571837993514</v>
          </cell>
          <cell r="O44">
            <v>4</v>
          </cell>
          <cell r="P44" t="str">
            <v/>
          </cell>
          <cell r="Q44" t="str">
            <v/>
          </cell>
          <cell r="R44">
            <v>-0.48883612199780019</v>
          </cell>
          <cell r="S44">
            <v>2</v>
          </cell>
          <cell r="T44">
            <v>44</v>
          </cell>
          <cell r="U44">
            <v>-0.48212898159417927</v>
          </cell>
          <cell r="V44">
            <v>-0.48212898159417927</v>
          </cell>
          <cell r="W44">
            <v>0</v>
          </cell>
          <cell r="X44" t="str">
            <v/>
          </cell>
          <cell r="Y44" t="str">
            <v/>
          </cell>
          <cell r="Z44" t="e">
            <v>#VALUE!</v>
          </cell>
          <cell r="AA44">
            <v>1</v>
          </cell>
          <cell r="AB44" t="str">
            <v/>
          </cell>
          <cell r="AC44" t="str">
            <v/>
          </cell>
          <cell r="AD44">
            <v>-9.2194602553908295E-2</v>
          </cell>
        </row>
        <row r="45">
          <cell r="B45" t="str">
            <v>4.2017</v>
          </cell>
          <cell r="C45">
            <v>9</v>
          </cell>
          <cell r="D45">
            <v>45</v>
          </cell>
          <cell r="E45">
            <v>-0.51414314190369792</v>
          </cell>
          <cell r="F45">
            <v>-0.51414314190369792</v>
          </cell>
          <cell r="G45">
            <v>12</v>
          </cell>
          <cell r="H45">
            <v>45</v>
          </cell>
          <cell r="I45">
            <v>-0.14000000000070539</v>
          </cell>
          <cell r="J45">
            <v>-0.14000000000070539</v>
          </cell>
          <cell r="K45">
            <v>4</v>
          </cell>
          <cell r="L45">
            <v>45</v>
          </cell>
          <cell r="M45">
            <v>-0.1614078038354054</v>
          </cell>
          <cell r="N45">
            <v>-0.1614078038354054</v>
          </cell>
          <cell r="O45">
            <v>5</v>
          </cell>
          <cell r="P45">
            <v>45</v>
          </cell>
          <cell r="Q45">
            <v>-0.48419187592425794</v>
          </cell>
          <cell r="R45">
            <v>-0.48419187592425794</v>
          </cell>
          <cell r="S45">
            <v>2</v>
          </cell>
          <cell r="T45" t="str">
            <v/>
          </cell>
          <cell r="U45" t="str">
            <v/>
          </cell>
          <cell r="V45">
            <v>-0.48248728711418437</v>
          </cell>
          <cell r="W45">
            <v>0</v>
          </cell>
          <cell r="X45" t="str">
            <v/>
          </cell>
          <cell r="Y45" t="str">
            <v/>
          </cell>
          <cell r="Z45" t="e">
            <v>#VALUE!</v>
          </cell>
          <cell r="AA45">
            <v>1</v>
          </cell>
          <cell r="AB45" t="str">
            <v/>
          </cell>
          <cell r="AC45" t="str">
            <v/>
          </cell>
          <cell r="AD45">
            <v>-3.2208141817464897E-2</v>
          </cell>
        </row>
        <row r="46">
          <cell r="B46" t="str">
            <v>5.2017</v>
          </cell>
          <cell r="C46">
            <v>9</v>
          </cell>
          <cell r="D46" t="str">
            <v/>
          </cell>
          <cell r="E46" t="str">
            <v/>
          </cell>
          <cell r="F46">
            <v>-0.51003827197997365</v>
          </cell>
          <cell r="G46">
            <v>13</v>
          </cell>
          <cell r="H46">
            <v>46</v>
          </cell>
          <cell r="I46">
            <v>-0.10964751908360132</v>
          </cell>
          <cell r="J46">
            <v>-0.10964751908360132</v>
          </cell>
          <cell r="K46">
            <v>4</v>
          </cell>
          <cell r="L46" t="str">
            <v/>
          </cell>
          <cell r="M46" t="str">
            <v/>
          </cell>
          <cell r="N46">
            <v>-0.15131116502505801</v>
          </cell>
          <cell r="O46">
            <v>5</v>
          </cell>
          <cell r="P46" t="str">
            <v/>
          </cell>
          <cell r="Q46" t="str">
            <v/>
          </cell>
          <cell r="R46">
            <v>-0.48290620410837981</v>
          </cell>
          <cell r="S46">
            <v>2</v>
          </cell>
          <cell r="T46" t="str">
            <v/>
          </cell>
          <cell r="U46" t="str">
            <v/>
          </cell>
          <cell r="V46">
            <v>-0.48284559263418947</v>
          </cell>
          <cell r="W46">
            <v>0</v>
          </cell>
          <cell r="X46" t="str">
            <v/>
          </cell>
          <cell r="Y46" t="str">
            <v/>
          </cell>
          <cell r="Z46" t="e">
            <v>#VALUE!</v>
          </cell>
          <cell r="AA46">
            <v>1</v>
          </cell>
          <cell r="AB46" t="str">
            <v/>
          </cell>
          <cell r="AC46" t="str">
            <v/>
          </cell>
          <cell r="AD46">
            <v>2.7778318918978501E-2</v>
          </cell>
        </row>
        <row r="47">
          <cell r="B47" t="str">
            <v>6.2017</v>
          </cell>
          <cell r="C47">
            <v>10</v>
          </cell>
          <cell r="D47">
            <v>47</v>
          </cell>
          <cell r="E47">
            <v>-0.50593340205624926</v>
          </cell>
          <cell r="F47">
            <v>-0.50593340205624926</v>
          </cell>
          <cell r="G47">
            <v>14</v>
          </cell>
          <cell r="H47">
            <v>47</v>
          </cell>
          <cell r="I47">
            <v>-8.5813926514929223E-2</v>
          </cell>
          <cell r="J47">
            <v>-8.5813926514929223E-2</v>
          </cell>
          <cell r="K47">
            <v>4</v>
          </cell>
          <cell r="L47" t="str">
            <v/>
          </cell>
          <cell r="M47" t="str">
            <v/>
          </cell>
          <cell r="N47">
            <v>-0.14121452621471062</v>
          </cell>
          <cell r="O47">
            <v>5</v>
          </cell>
          <cell r="P47" t="str">
            <v/>
          </cell>
          <cell r="Q47" t="str">
            <v/>
          </cell>
          <cell r="R47">
            <v>-0.48162053229250168</v>
          </cell>
          <cell r="S47">
            <v>2</v>
          </cell>
          <cell r="T47" t="str">
            <v/>
          </cell>
          <cell r="U47" t="str">
            <v/>
          </cell>
          <cell r="V47">
            <v>-0.48320389815419457</v>
          </cell>
          <cell r="W47">
            <v>0</v>
          </cell>
          <cell r="X47" t="str">
            <v/>
          </cell>
          <cell r="Y47" t="str">
            <v/>
          </cell>
          <cell r="Z47" t="e">
            <v>#VALUE!</v>
          </cell>
          <cell r="AA47">
            <v>1</v>
          </cell>
          <cell r="AB47" t="str">
            <v/>
          </cell>
          <cell r="AC47" t="str">
            <v/>
          </cell>
          <cell r="AD47">
            <v>8.7764779655421898E-2</v>
          </cell>
        </row>
        <row r="48">
          <cell r="B48" t="str">
            <v>7.2017</v>
          </cell>
          <cell r="C48">
            <v>11</v>
          </cell>
          <cell r="D48">
            <v>48</v>
          </cell>
          <cell r="E48">
            <v>-0.51256720316646476</v>
          </cell>
          <cell r="F48">
            <v>-0.51256720316646476</v>
          </cell>
          <cell r="G48">
            <v>14</v>
          </cell>
          <cell r="H48" t="str">
            <v/>
          </cell>
          <cell r="I48" t="str">
            <v/>
          </cell>
          <cell r="J48">
            <v>-8.3668222201908893E-2</v>
          </cell>
          <cell r="K48">
            <v>5</v>
          </cell>
          <cell r="L48">
            <v>48</v>
          </cell>
          <cell r="M48">
            <v>-0.13111788740436323</v>
          </cell>
          <cell r="N48">
            <v>-0.13111788740436323</v>
          </cell>
          <cell r="O48">
            <v>6</v>
          </cell>
          <cell r="P48">
            <v>48</v>
          </cell>
          <cell r="Q48">
            <v>-0.4803348604766236</v>
          </cell>
          <cell r="R48">
            <v>-0.4803348604766236</v>
          </cell>
          <cell r="S48">
            <v>2</v>
          </cell>
          <cell r="T48" t="str">
            <v/>
          </cell>
          <cell r="U48" t="str">
            <v/>
          </cell>
          <cell r="V48">
            <v>-0.48356220367419966</v>
          </cell>
          <cell r="W48">
            <v>0</v>
          </cell>
          <cell r="X48" t="str">
            <v/>
          </cell>
          <cell r="Y48" t="str">
            <v/>
          </cell>
          <cell r="Z48" t="e">
            <v>#VALUE!</v>
          </cell>
          <cell r="AA48">
            <v>1</v>
          </cell>
          <cell r="AB48" t="str">
            <v/>
          </cell>
          <cell r="AC48" t="str">
            <v/>
          </cell>
          <cell r="AD48">
            <v>0.1477512403918653</v>
          </cell>
        </row>
        <row r="49">
          <cell r="B49" t="str">
            <v>8.2017</v>
          </cell>
          <cell r="C49">
            <v>11</v>
          </cell>
          <cell r="D49" t="str">
            <v/>
          </cell>
          <cell r="E49" t="str">
            <v/>
          </cell>
          <cell r="F49">
            <v>-0.5117666417643798</v>
          </cell>
          <cell r="G49">
            <v>15</v>
          </cell>
          <cell r="H49">
            <v>49</v>
          </cell>
          <cell r="I49">
            <v>-8.1522517888888563E-2</v>
          </cell>
          <cell r="J49">
            <v>-8.1522517888888563E-2</v>
          </cell>
          <cell r="K49">
            <v>5</v>
          </cell>
          <cell r="L49" t="str">
            <v/>
          </cell>
          <cell r="M49" t="str">
            <v/>
          </cell>
          <cell r="N49">
            <v>-0.1217739306951203</v>
          </cell>
          <cell r="O49">
            <v>6</v>
          </cell>
          <cell r="P49" t="str">
            <v/>
          </cell>
          <cell r="Q49" t="str">
            <v/>
          </cell>
          <cell r="R49">
            <v>-0.4785505892647241</v>
          </cell>
          <cell r="S49">
            <v>2</v>
          </cell>
          <cell r="T49" t="str">
            <v/>
          </cell>
          <cell r="U49" t="str">
            <v/>
          </cell>
          <cell r="V49">
            <v>-0.48392050919420476</v>
          </cell>
          <cell r="W49">
            <v>0</v>
          </cell>
          <cell r="X49" t="str">
            <v/>
          </cell>
          <cell r="Y49" t="str">
            <v/>
          </cell>
          <cell r="Z49" t="e">
            <v>#VALUE!</v>
          </cell>
          <cell r="AA49">
            <v>1</v>
          </cell>
          <cell r="AB49" t="str">
            <v/>
          </cell>
          <cell r="AC49" t="str">
            <v/>
          </cell>
          <cell r="AD49">
            <v>0.20773770112830869</v>
          </cell>
        </row>
        <row r="50">
          <cell r="B50" t="str">
            <v>9.2017</v>
          </cell>
          <cell r="C50">
            <v>12</v>
          </cell>
          <cell r="D50">
            <v>50</v>
          </cell>
          <cell r="E50">
            <v>-0.51096608036229485</v>
          </cell>
          <cell r="F50">
            <v>-0.51096608036229485</v>
          </cell>
          <cell r="G50">
            <v>15</v>
          </cell>
          <cell r="H50" t="str">
            <v/>
          </cell>
          <cell r="I50" t="str">
            <v/>
          </cell>
          <cell r="J50">
            <v>-7.6729499890687558E-2</v>
          </cell>
          <cell r="K50">
            <v>5</v>
          </cell>
          <cell r="L50" t="str">
            <v/>
          </cell>
          <cell r="M50" t="str">
            <v/>
          </cell>
          <cell r="N50">
            <v>-0.11242997398587737</v>
          </cell>
          <cell r="O50">
            <v>6</v>
          </cell>
          <cell r="P50" t="str">
            <v/>
          </cell>
          <cell r="Q50" t="str">
            <v/>
          </cell>
          <cell r="R50">
            <v>-0.4767663180528246</v>
          </cell>
          <cell r="S50">
            <v>3</v>
          </cell>
          <cell r="T50">
            <v>50</v>
          </cell>
          <cell r="U50">
            <v>-0.48427881471420975</v>
          </cell>
          <cell r="V50">
            <v>-0.48427881471420975</v>
          </cell>
          <cell r="W50">
            <v>0</v>
          </cell>
          <cell r="X50" t="str">
            <v/>
          </cell>
          <cell r="Y50" t="str">
            <v/>
          </cell>
          <cell r="Z50" t="e">
            <v>#VALUE!</v>
          </cell>
          <cell r="AA50">
            <v>1</v>
          </cell>
          <cell r="AB50" t="str">
            <v/>
          </cell>
          <cell r="AC50" t="str">
            <v/>
          </cell>
          <cell r="AD50">
            <v>0.26772416186475212</v>
          </cell>
        </row>
        <row r="51">
          <cell r="B51" t="str">
            <v>10.2017</v>
          </cell>
          <cell r="C51">
            <v>13</v>
          </cell>
          <cell r="D51">
            <v>51</v>
          </cell>
          <cell r="E51">
            <v>-0.51015911992754037</v>
          </cell>
          <cell r="F51">
            <v>-0.51015911992754037</v>
          </cell>
          <cell r="G51">
            <v>15</v>
          </cell>
          <cell r="H51" t="str">
            <v/>
          </cell>
          <cell r="I51" t="str">
            <v/>
          </cell>
          <cell r="J51">
            <v>-7.1936481892486553E-2</v>
          </cell>
          <cell r="K51">
            <v>6</v>
          </cell>
          <cell r="L51">
            <v>51</v>
          </cell>
          <cell r="M51">
            <v>-0.10308601727663444</v>
          </cell>
          <cell r="N51">
            <v>-0.10308601727663444</v>
          </cell>
          <cell r="O51">
            <v>7</v>
          </cell>
          <cell r="P51">
            <v>51</v>
          </cell>
          <cell r="Q51">
            <v>-0.47498204684092504</v>
          </cell>
          <cell r="R51">
            <v>-0.47498204684092504</v>
          </cell>
          <cell r="S51">
            <v>3</v>
          </cell>
          <cell r="T51" t="str">
            <v/>
          </cell>
          <cell r="U51" t="str">
            <v/>
          </cell>
          <cell r="V51">
            <v>-0.48357292088175585</v>
          </cell>
          <cell r="W51">
            <v>1</v>
          </cell>
          <cell r="X51">
            <v>51</v>
          </cell>
          <cell r="Y51">
            <v>-0.37065258607668283</v>
          </cell>
          <cell r="Z51">
            <v>-0.37065258607668283</v>
          </cell>
          <cell r="AA51">
            <v>2</v>
          </cell>
          <cell r="AB51">
            <v>51</v>
          </cell>
          <cell r="AC51">
            <v>0.32771062260119543</v>
          </cell>
          <cell r="AD51">
            <v>0.32771062260119543</v>
          </cell>
        </row>
        <row r="52">
          <cell r="B52" t="str">
            <v>11.2017</v>
          </cell>
          <cell r="C52">
            <v>13</v>
          </cell>
          <cell r="D52" t="str">
            <v/>
          </cell>
          <cell r="E52" t="str">
            <v/>
          </cell>
          <cell r="F52">
            <v>-0.50706867988857174</v>
          </cell>
          <cell r="G52">
            <v>16</v>
          </cell>
          <cell r="H52">
            <v>52</v>
          </cell>
          <cell r="I52">
            <v>-6.7143463894285549E-2</v>
          </cell>
          <cell r="J52">
            <v>-6.7143463894285549E-2</v>
          </cell>
          <cell r="K52">
            <v>6</v>
          </cell>
          <cell r="L52" t="str">
            <v/>
          </cell>
          <cell r="M52" t="str">
            <v/>
          </cell>
          <cell r="N52">
            <v>-9.2561344004000554E-2</v>
          </cell>
          <cell r="O52">
            <v>7</v>
          </cell>
          <cell r="P52" t="str">
            <v/>
          </cell>
          <cell r="Q52" t="str">
            <v/>
          </cell>
          <cell r="R52">
            <v>-0.46762067930936302</v>
          </cell>
          <cell r="S52">
            <v>3</v>
          </cell>
          <cell r="T52" t="str">
            <v/>
          </cell>
          <cell r="U52" t="str">
            <v/>
          </cell>
          <cell r="V52">
            <v>-0.48286702704930196</v>
          </cell>
          <cell r="W52">
            <v>1</v>
          </cell>
          <cell r="X52" t="str">
            <v/>
          </cell>
          <cell r="Y52" t="str">
            <v/>
          </cell>
          <cell r="Z52">
            <v>-0.36558388577524742</v>
          </cell>
          <cell r="AA52">
            <v>2</v>
          </cell>
          <cell r="AB52" t="str">
            <v/>
          </cell>
          <cell r="AC52" t="str">
            <v/>
          </cell>
          <cell r="AD52">
            <v>0.36418762471548383</v>
          </cell>
        </row>
        <row r="53">
          <cell r="B53" t="str">
            <v>12.2017</v>
          </cell>
          <cell r="C53">
            <v>14</v>
          </cell>
          <cell r="D53">
            <v>53</v>
          </cell>
          <cell r="E53">
            <v>-0.50397823984960322</v>
          </cell>
          <cell r="F53">
            <v>-0.50397823984960322</v>
          </cell>
          <cell r="G53">
            <v>16</v>
          </cell>
          <cell r="H53" t="str">
            <v/>
          </cell>
          <cell r="I53" t="str">
            <v/>
          </cell>
          <cell r="J53">
            <v>-6.3927746361147064E-2</v>
          </cell>
          <cell r="K53">
            <v>6</v>
          </cell>
          <cell r="L53" t="str">
            <v/>
          </cell>
          <cell r="M53" t="str">
            <v/>
          </cell>
          <cell r="N53">
            <v>-8.2036670731366668E-2</v>
          </cell>
          <cell r="O53">
            <v>7</v>
          </cell>
          <cell r="P53" t="str">
            <v/>
          </cell>
          <cell r="Q53" t="str">
            <v/>
          </cell>
          <cell r="R53">
            <v>-0.46025931177780099</v>
          </cell>
          <cell r="S53">
            <v>3</v>
          </cell>
          <cell r="T53" t="str">
            <v/>
          </cell>
          <cell r="U53" t="str">
            <v/>
          </cell>
          <cell r="V53">
            <v>-0.48216113321684806</v>
          </cell>
          <cell r="W53">
            <v>1</v>
          </cell>
          <cell r="X53" t="str">
            <v/>
          </cell>
          <cell r="Y53" t="str">
            <v/>
          </cell>
          <cell r="Z53">
            <v>-0.36051518547381201</v>
          </cell>
          <cell r="AA53">
            <v>2</v>
          </cell>
          <cell r="AB53" t="str">
            <v/>
          </cell>
          <cell r="AC53" t="str">
            <v/>
          </cell>
          <cell r="AD53">
            <v>0.40066462682977222</v>
          </cell>
        </row>
        <row r="54">
          <cell r="B54" t="str">
            <v>1.2018</v>
          </cell>
          <cell r="C54">
            <v>15</v>
          </cell>
          <cell r="D54">
            <v>54</v>
          </cell>
          <cell r="E54">
            <v>-0.53027661388522906</v>
          </cell>
          <cell r="F54">
            <v>-0.53027661388522906</v>
          </cell>
          <cell r="G54">
            <v>17</v>
          </cell>
          <cell r="H54">
            <v>54</v>
          </cell>
          <cell r="I54">
            <v>-6.0712028828008566E-2</v>
          </cell>
          <cell r="J54">
            <v>-6.0712028828008566E-2</v>
          </cell>
          <cell r="K54">
            <v>7</v>
          </cell>
          <cell r="L54">
            <v>54</v>
          </cell>
          <cell r="M54">
            <v>-7.1511997458732768E-2</v>
          </cell>
          <cell r="N54">
            <v>-7.1511997458732768E-2</v>
          </cell>
          <cell r="O54">
            <v>7</v>
          </cell>
          <cell r="P54" t="str">
            <v/>
          </cell>
          <cell r="Q54" t="str">
            <v/>
          </cell>
          <cell r="R54">
            <v>-0.45289794424623897</v>
          </cell>
          <cell r="S54">
            <v>3</v>
          </cell>
          <cell r="T54" t="str">
            <v/>
          </cell>
          <cell r="U54" t="str">
            <v/>
          </cell>
          <cell r="V54">
            <v>-0.48145523938439416</v>
          </cell>
          <cell r="W54">
            <v>1</v>
          </cell>
          <cell r="X54" t="str">
            <v/>
          </cell>
          <cell r="Y54" t="str">
            <v/>
          </cell>
          <cell r="Z54">
            <v>-0.35544648517237659</v>
          </cell>
          <cell r="AA54">
            <v>2</v>
          </cell>
          <cell r="AB54" t="str">
            <v/>
          </cell>
          <cell r="AC54" t="str">
            <v/>
          </cell>
          <cell r="AD54">
            <v>0.43714162894406061</v>
          </cell>
        </row>
        <row r="55">
          <cell r="B55" t="str">
            <v>2.2018</v>
          </cell>
          <cell r="C55">
            <v>16</v>
          </cell>
          <cell r="D55">
            <v>55</v>
          </cell>
          <cell r="E55">
            <v>-0.51236963274443525</v>
          </cell>
          <cell r="F55">
            <v>-0.51236963274443525</v>
          </cell>
          <cell r="G55">
            <v>18</v>
          </cell>
          <cell r="H55">
            <v>55</v>
          </cell>
          <cell r="I55">
            <v>-4.6720406780778601E-2</v>
          </cell>
          <cell r="J55">
            <v>-4.6720406780778601E-2</v>
          </cell>
          <cell r="K55">
            <v>7</v>
          </cell>
          <cell r="L55" t="str">
            <v/>
          </cell>
          <cell r="M55" t="str">
            <v/>
          </cell>
          <cell r="N55">
            <v>-7.0690037704197586E-2</v>
          </cell>
          <cell r="O55">
            <v>8</v>
          </cell>
          <cell r="P55">
            <v>55</v>
          </cell>
          <cell r="Q55">
            <v>-0.44553657671467689</v>
          </cell>
          <cell r="R55">
            <v>-0.44553657671467689</v>
          </cell>
          <cell r="S55">
            <v>3</v>
          </cell>
          <cell r="T55" t="str">
            <v/>
          </cell>
          <cell r="U55" t="str">
            <v/>
          </cell>
          <cell r="V55">
            <v>-0.48074934555194027</v>
          </cell>
          <cell r="W55">
            <v>1</v>
          </cell>
          <cell r="X55" t="str">
            <v/>
          </cell>
          <cell r="Y55" t="str">
            <v/>
          </cell>
          <cell r="Z55">
            <v>-0.35037778487094118</v>
          </cell>
          <cell r="AA55">
            <v>2</v>
          </cell>
          <cell r="AB55" t="str">
            <v/>
          </cell>
          <cell r="AC55" t="str">
            <v/>
          </cell>
          <cell r="AD55">
            <v>0.473618631058349</v>
          </cell>
        </row>
        <row r="56">
          <cell r="B56" t="str">
            <v>3.2018</v>
          </cell>
          <cell r="C56">
            <v>16</v>
          </cell>
          <cell r="D56" t="str">
            <v/>
          </cell>
          <cell r="E56" t="str">
            <v/>
          </cell>
          <cell r="F56">
            <v>-0.51759964751328047</v>
          </cell>
          <cell r="G56">
            <v>19</v>
          </cell>
          <cell r="H56">
            <v>56</v>
          </cell>
          <cell r="I56">
            <v>-3.8762906357352522E-2</v>
          </cell>
          <cell r="J56">
            <v>-3.8762906357352522E-2</v>
          </cell>
          <cell r="K56">
            <v>7</v>
          </cell>
          <cell r="L56" t="str">
            <v/>
          </cell>
          <cell r="M56" t="str">
            <v/>
          </cell>
          <cell r="N56">
            <v>-6.9868077949662405E-2</v>
          </cell>
          <cell r="O56">
            <v>8</v>
          </cell>
          <cell r="P56" t="str">
            <v/>
          </cell>
          <cell r="Q56" t="str">
            <v/>
          </cell>
          <cell r="R56">
            <v>-0.44390642464716845</v>
          </cell>
          <cell r="S56">
            <v>4</v>
          </cell>
          <cell r="T56">
            <v>56</v>
          </cell>
          <cell r="U56">
            <v>-0.48004345171948626</v>
          </cell>
          <cell r="V56">
            <v>-0.48004345171948626</v>
          </cell>
          <cell r="W56">
            <v>1</v>
          </cell>
          <cell r="X56" t="str">
            <v/>
          </cell>
          <cell r="Y56" t="str">
            <v/>
          </cell>
          <cell r="Z56">
            <v>-0.34530908456950576</v>
          </cell>
          <cell r="AA56">
            <v>2</v>
          </cell>
          <cell r="AB56" t="str">
            <v/>
          </cell>
          <cell r="AC56" t="str">
            <v/>
          </cell>
          <cell r="AD56">
            <v>0.5100956331726374</v>
          </cell>
        </row>
        <row r="57">
          <cell r="B57" t="str">
            <v>4.2018</v>
          </cell>
          <cell r="C57">
            <v>17</v>
          </cell>
          <cell r="D57">
            <v>57</v>
          </cell>
          <cell r="E57">
            <v>-0.52282966228212568</v>
          </cell>
          <cell r="F57">
            <v>-0.52282966228212568</v>
          </cell>
          <cell r="G57">
            <v>19</v>
          </cell>
          <cell r="H57" t="str">
            <v/>
          </cell>
          <cell r="I57" t="str">
            <v/>
          </cell>
          <cell r="J57">
            <v>-3.337750232245415E-2</v>
          </cell>
          <cell r="K57">
            <v>8</v>
          </cell>
          <cell r="L57">
            <v>57</v>
          </cell>
          <cell r="M57">
            <v>-6.904611819512721E-2</v>
          </cell>
          <cell r="N57">
            <v>-6.904611819512721E-2</v>
          </cell>
          <cell r="O57">
            <v>9</v>
          </cell>
          <cell r="P57">
            <v>57</v>
          </cell>
          <cell r="Q57">
            <v>-0.44227627257966001</v>
          </cell>
          <cell r="R57">
            <v>-0.44227627257966001</v>
          </cell>
          <cell r="S57">
            <v>4</v>
          </cell>
          <cell r="T57" t="str">
            <v/>
          </cell>
          <cell r="U57" t="str">
            <v/>
          </cell>
          <cell r="V57">
            <v>-0.47755170442473505</v>
          </cell>
          <cell r="W57">
            <v>1</v>
          </cell>
          <cell r="X57" t="str">
            <v/>
          </cell>
          <cell r="Y57" t="str">
            <v/>
          </cell>
          <cell r="Z57">
            <v>-0.34024038426807035</v>
          </cell>
          <cell r="AA57">
            <v>2</v>
          </cell>
          <cell r="AB57" t="str">
            <v/>
          </cell>
          <cell r="AC57" t="str">
            <v/>
          </cell>
          <cell r="AD57">
            <v>0.54657263528692579</v>
          </cell>
        </row>
        <row r="58">
          <cell r="B58" t="str">
            <v>5.2018</v>
          </cell>
          <cell r="C58">
            <v>17</v>
          </cell>
          <cell r="D58" t="str">
            <v/>
          </cell>
          <cell r="E58" t="str">
            <v/>
          </cell>
          <cell r="F58">
            <v>-0.52005359557792263</v>
          </cell>
          <cell r="G58">
            <v>20</v>
          </cell>
          <cell r="H58">
            <v>58</v>
          </cell>
          <cell r="I58">
            <v>-2.7992098287555778E-2</v>
          </cell>
          <cell r="J58">
            <v>-2.7992098287555778E-2</v>
          </cell>
          <cell r="K58">
            <v>8</v>
          </cell>
          <cell r="L58" t="str">
            <v/>
          </cell>
          <cell r="M58" t="str">
            <v/>
          </cell>
          <cell r="N58">
            <v>-6.7460815568279001E-2</v>
          </cell>
          <cell r="O58">
            <v>10</v>
          </cell>
          <cell r="P58">
            <v>58</v>
          </cell>
          <cell r="Q58">
            <v>-0.43099979858454673</v>
          </cell>
          <cell r="R58">
            <v>-0.43099979858454673</v>
          </cell>
          <cell r="S58">
            <v>4</v>
          </cell>
          <cell r="T58" t="str">
            <v/>
          </cell>
          <cell r="U58" t="str">
            <v/>
          </cell>
          <cell r="V58">
            <v>-0.47505995712998383</v>
          </cell>
          <cell r="W58">
            <v>1</v>
          </cell>
          <cell r="X58" t="str">
            <v/>
          </cell>
          <cell r="Y58" t="str">
            <v/>
          </cell>
          <cell r="Z58">
            <v>-0.33517168396663494</v>
          </cell>
          <cell r="AA58">
            <v>2</v>
          </cell>
          <cell r="AB58" t="str">
            <v/>
          </cell>
          <cell r="AC58" t="str">
            <v/>
          </cell>
          <cell r="AD58">
            <v>0.58304963740121418</v>
          </cell>
        </row>
        <row r="59">
          <cell r="B59" t="str">
            <v>6.2018</v>
          </cell>
          <cell r="C59">
            <v>17</v>
          </cell>
          <cell r="D59" t="str">
            <v/>
          </cell>
          <cell r="E59" t="str">
            <v/>
          </cell>
          <cell r="F59">
            <v>-0.51727752887371958</v>
          </cell>
          <cell r="G59">
            <v>21</v>
          </cell>
          <cell r="H59">
            <v>59</v>
          </cell>
          <cell r="I59">
            <v>-4.468152907973616E-3</v>
          </cell>
          <cell r="J59">
            <v>-4.468152907973616E-3</v>
          </cell>
          <cell r="K59">
            <v>8</v>
          </cell>
          <cell r="L59" t="str">
            <v/>
          </cell>
          <cell r="M59" t="str">
            <v/>
          </cell>
          <cell r="N59">
            <v>-6.5875512941430792E-2</v>
          </cell>
          <cell r="O59">
            <v>10</v>
          </cell>
          <cell r="P59" t="str">
            <v/>
          </cell>
          <cell r="Q59" t="str">
            <v/>
          </cell>
          <cell r="R59">
            <v>-0.42880374549079336</v>
          </cell>
          <cell r="S59">
            <v>4</v>
          </cell>
          <cell r="T59" t="str">
            <v/>
          </cell>
          <cell r="U59" t="str">
            <v/>
          </cell>
          <cell r="V59">
            <v>-0.47256820983523262</v>
          </cell>
          <cell r="W59">
            <v>1</v>
          </cell>
          <cell r="X59" t="str">
            <v/>
          </cell>
          <cell r="Y59" t="str">
            <v/>
          </cell>
          <cell r="Z59">
            <v>-0.33010298366519952</v>
          </cell>
          <cell r="AA59">
            <v>3</v>
          </cell>
          <cell r="AB59">
            <v>59</v>
          </cell>
          <cell r="AC59">
            <v>0.61952663951550246</v>
          </cell>
          <cell r="AD59">
            <v>0.61952663951550246</v>
          </cell>
        </row>
        <row r="60">
          <cell r="B60" t="str">
            <v>7.2018</v>
          </cell>
          <cell r="C60">
            <v>18</v>
          </cell>
          <cell r="D60">
            <v>60</v>
          </cell>
          <cell r="E60">
            <v>-0.51450146216951642</v>
          </cell>
          <cell r="F60">
            <v>-0.51450146216951642</v>
          </cell>
          <cell r="G60">
            <v>21</v>
          </cell>
          <cell r="H60" t="str">
            <v/>
          </cell>
          <cell r="I60" t="str">
            <v/>
          </cell>
          <cell r="J60">
            <v>-9.4502291001045957E-4</v>
          </cell>
          <cell r="K60">
            <v>9</v>
          </cell>
          <cell r="L60">
            <v>60</v>
          </cell>
          <cell r="M60">
            <v>-6.4290210314582596E-2</v>
          </cell>
          <cell r="N60">
            <v>-6.4290210314582596E-2</v>
          </cell>
          <cell r="O60">
            <v>10</v>
          </cell>
          <cell r="P60" t="str">
            <v/>
          </cell>
          <cell r="Q60" t="str">
            <v/>
          </cell>
          <cell r="R60">
            <v>-0.42660769239703999</v>
          </cell>
          <cell r="S60">
            <v>4</v>
          </cell>
          <cell r="T60" t="str">
            <v/>
          </cell>
          <cell r="U60" t="str">
            <v/>
          </cell>
          <cell r="V60">
            <v>-0.47007646254048141</v>
          </cell>
          <cell r="W60">
            <v>1</v>
          </cell>
          <cell r="X60" t="str">
            <v/>
          </cell>
          <cell r="Y60" t="str">
            <v/>
          </cell>
          <cell r="Z60">
            <v>-0.32503428336376411</v>
          </cell>
          <cell r="AA60">
            <v>3</v>
          </cell>
          <cell r="AB60" t="str">
            <v/>
          </cell>
          <cell r="AC60" t="str">
            <v/>
          </cell>
          <cell r="AD60">
            <v>0.66307819859326178</v>
          </cell>
        </row>
        <row r="61">
          <cell r="B61" t="str">
            <v>8.2018</v>
          </cell>
          <cell r="C61">
            <v>18</v>
          </cell>
          <cell r="D61" t="str">
            <v/>
          </cell>
          <cell r="E61" t="str">
            <v/>
          </cell>
          <cell r="F61">
            <v>-0.51933531152430823</v>
          </cell>
          <cell r="G61">
            <v>22</v>
          </cell>
          <cell r="H61">
            <v>61</v>
          </cell>
          <cell r="I61">
            <v>2.5781070879526968E-3</v>
          </cell>
          <cell r="J61">
            <v>2.5781070879526968E-3</v>
          </cell>
          <cell r="K61">
            <v>9</v>
          </cell>
          <cell r="L61" t="str">
            <v/>
          </cell>
          <cell r="M61" t="str">
            <v/>
          </cell>
          <cell r="N61">
            <v>-5.7640685139683422E-2</v>
          </cell>
          <cell r="O61">
            <v>10</v>
          </cell>
          <cell r="P61" t="str">
            <v/>
          </cell>
          <cell r="Q61" t="str">
            <v/>
          </cell>
          <cell r="R61">
            <v>-0.42441163930328663</v>
          </cell>
          <cell r="S61">
            <v>4</v>
          </cell>
          <cell r="T61" t="str">
            <v/>
          </cell>
          <cell r="U61" t="str">
            <v/>
          </cell>
          <cell r="V61">
            <v>-0.4675847152457302</v>
          </cell>
          <cell r="W61">
            <v>1</v>
          </cell>
          <cell r="X61" t="str">
            <v/>
          </cell>
          <cell r="Y61" t="str">
            <v/>
          </cell>
          <cell r="Z61">
            <v>-0.3199655830623287</v>
          </cell>
          <cell r="AA61">
            <v>3</v>
          </cell>
          <cell r="AB61" t="str">
            <v/>
          </cell>
          <cell r="AC61" t="str">
            <v/>
          </cell>
          <cell r="AD61">
            <v>0.7066297576710211</v>
          </cell>
        </row>
        <row r="62">
          <cell r="B62" t="str">
            <v>9.2018</v>
          </cell>
          <cell r="C62">
            <v>18</v>
          </cell>
          <cell r="D62" t="str">
            <v/>
          </cell>
          <cell r="E62" t="str">
            <v/>
          </cell>
          <cell r="F62">
            <v>-0.52416916087910004</v>
          </cell>
          <cell r="G62">
            <v>22</v>
          </cell>
          <cell r="H62" t="str">
            <v/>
          </cell>
          <cell r="I62" t="str">
            <v/>
          </cell>
          <cell r="J62">
            <v>9.3794528638351526E-3</v>
          </cell>
          <cell r="K62">
            <v>9</v>
          </cell>
          <cell r="L62" t="str">
            <v/>
          </cell>
          <cell r="M62" t="str">
            <v/>
          </cell>
          <cell r="N62">
            <v>-5.0991159964784247E-2</v>
          </cell>
          <cell r="O62">
            <v>10</v>
          </cell>
          <cell r="P62" t="str">
            <v/>
          </cell>
          <cell r="Q62" t="str">
            <v/>
          </cell>
          <cell r="R62">
            <v>-0.42221558620953326</v>
          </cell>
          <cell r="S62">
            <v>4</v>
          </cell>
          <cell r="T62" t="str">
            <v/>
          </cell>
          <cell r="U62" t="str">
            <v/>
          </cell>
          <cell r="V62">
            <v>-0.46509296795097899</v>
          </cell>
          <cell r="W62">
            <v>1</v>
          </cell>
          <cell r="X62" t="str">
            <v/>
          </cell>
          <cell r="Y62" t="str">
            <v/>
          </cell>
          <cell r="Z62">
            <v>-0.31489688276089328</v>
          </cell>
          <cell r="AA62">
            <v>3</v>
          </cell>
          <cell r="AB62" t="str">
            <v/>
          </cell>
          <cell r="AC62" t="str">
            <v/>
          </cell>
          <cell r="AD62">
            <v>0.75018131674878041</v>
          </cell>
        </row>
        <row r="63">
          <cell r="B63" t="str">
            <v>10.2018</v>
          </cell>
          <cell r="C63">
            <v>19</v>
          </cell>
          <cell r="D63">
            <v>63</v>
          </cell>
          <cell r="E63">
            <v>-0.52900301023389196</v>
          </cell>
          <cell r="F63">
            <v>-0.52900301023389196</v>
          </cell>
          <cell r="G63">
            <v>23</v>
          </cell>
          <cell r="H63">
            <v>63</v>
          </cell>
          <cell r="I63">
            <v>1.6180798639717608E-2</v>
          </cell>
          <cell r="J63">
            <v>1.6180798639717608E-2</v>
          </cell>
          <cell r="K63">
            <v>10</v>
          </cell>
          <cell r="L63">
            <v>63</v>
          </cell>
          <cell r="M63">
            <v>-4.4341634789885065E-2</v>
          </cell>
          <cell r="N63">
            <v>-4.4341634789885065E-2</v>
          </cell>
          <cell r="O63">
            <v>11</v>
          </cell>
          <cell r="P63">
            <v>63</v>
          </cell>
          <cell r="Q63">
            <v>-0.42001953311577994</v>
          </cell>
          <cell r="R63">
            <v>-0.42001953311577994</v>
          </cell>
          <cell r="S63">
            <v>4</v>
          </cell>
          <cell r="T63" t="str">
            <v/>
          </cell>
          <cell r="U63" t="str">
            <v/>
          </cell>
          <cell r="V63">
            <v>-0.46260122065622777</v>
          </cell>
          <cell r="W63">
            <v>2</v>
          </cell>
          <cell r="X63">
            <v>63</v>
          </cell>
          <cell r="Y63">
            <v>-0.30982818245945815</v>
          </cell>
          <cell r="Z63">
            <v>-0.30982818245945815</v>
          </cell>
          <cell r="AA63">
            <v>3</v>
          </cell>
          <cell r="AB63" t="str">
            <v/>
          </cell>
          <cell r="AC63" t="str">
            <v/>
          </cell>
          <cell r="AD63">
            <v>0.79373287582653973</v>
          </cell>
        </row>
        <row r="64">
          <cell r="B64" t="str">
            <v>11.2018</v>
          </cell>
          <cell r="C64">
            <v>19</v>
          </cell>
          <cell r="D64" t="str">
            <v/>
          </cell>
          <cell r="E64" t="str">
            <v/>
          </cell>
          <cell r="F64">
            <v>-0.5249629309141487</v>
          </cell>
          <cell r="G64">
            <v>23</v>
          </cell>
          <cell r="H64" t="str">
            <v/>
          </cell>
          <cell r="I64" t="str">
            <v/>
          </cell>
          <cell r="J64">
            <v>1.3710652575417273E-2</v>
          </cell>
          <cell r="K64">
            <v>10</v>
          </cell>
          <cell r="L64" t="str">
            <v/>
          </cell>
          <cell r="M64" t="str">
            <v/>
          </cell>
          <cell r="N64">
            <v>-2.9354987412170748E-2</v>
          </cell>
          <cell r="O64">
            <v>12</v>
          </cell>
          <cell r="P64">
            <v>64</v>
          </cell>
          <cell r="Q64">
            <v>-0.41241572413639044</v>
          </cell>
          <cell r="R64">
            <v>-0.41241572413639044</v>
          </cell>
          <cell r="S64">
            <v>4</v>
          </cell>
          <cell r="T64" t="str">
            <v/>
          </cell>
          <cell r="U64" t="str">
            <v/>
          </cell>
          <cell r="V64">
            <v>-0.46010947336147656</v>
          </cell>
          <cell r="W64">
            <v>2</v>
          </cell>
          <cell r="X64" t="str">
            <v/>
          </cell>
          <cell r="Y64" t="str">
            <v/>
          </cell>
          <cell r="Z64">
            <v>-0.29904440175803915</v>
          </cell>
          <cell r="AA64">
            <v>3</v>
          </cell>
          <cell r="AB64" t="str">
            <v/>
          </cell>
          <cell r="AC64" t="str">
            <v/>
          </cell>
          <cell r="AD64">
            <v>0.83728443490429905</v>
          </cell>
        </row>
        <row r="65">
          <cell r="B65" t="str">
            <v>12.2018</v>
          </cell>
          <cell r="C65">
            <v>19</v>
          </cell>
          <cell r="D65" t="str">
            <v/>
          </cell>
          <cell r="E65" t="str">
            <v/>
          </cell>
          <cell r="F65">
            <v>-0.52092285159440543</v>
          </cell>
          <cell r="G65">
            <v>24</v>
          </cell>
          <cell r="H65">
            <v>65</v>
          </cell>
          <cell r="I65">
            <v>1.1240506511116938E-2</v>
          </cell>
          <cell r="J65">
            <v>1.1240506511116938E-2</v>
          </cell>
          <cell r="K65">
            <v>10</v>
          </cell>
          <cell r="L65" t="str">
            <v/>
          </cell>
          <cell r="M65" t="str">
            <v/>
          </cell>
          <cell r="N65">
            <v>-1.4368340034456429E-2</v>
          </cell>
          <cell r="O65">
            <v>12</v>
          </cell>
          <cell r="P65" t="str">
            <v/>
          </cell>
          <cell r="Q65" t="str">
            <v/>
          </cell>
          <cell r="R65">
            <v>-0.40879341126919366</v>
          </cell>
          <cell r="S65">
            <v>4</v>
          </cell>
          <cell r="T65" t="str">
            <v/>
          </cell>
          <cell r="U65" t="str">
            <v/>
          </cell>
          <cell r="V65">
            <v>-0.45761772606672535</v>
          </cell>
          <cell r="W65">
            <v>2</v>
          </cell>
          <cell r="X65" t="str">
            <v/>
          </cell>
          <cell r="Y65" t="str">
            <v/>
          </cell>
          <cell r="Z65">
            <v>-0.28826062105662015</v>
          </cell>
          <cell r="AA65">
            <v>3</v>
          </cell>
          <cell r="AB65" t="str">
            <v/>
          </cell>
          <cell r="AC65" t="str">
            <v/>
          </cell>
          <cell r="AD65">
            <v>0.88083599398205836</v>
          </cell>
        </row>
        <row r="66">
          <cell r="B66" t="str">
            <v>1.2019</v>
          </cell>
          <cell r="C66">
            <v>20</v>
          </cell>
          <cell r="D66">
            <v>66</v>
          </cell>
          <cell r="E66">
            <v>-0.51688277227466206</v>
          </cell>
          <cell r="F66">
            <v>-0.51688277227466206</v>
          </cell>
          <cell r="G66">
            <v>24</v>
          </cell>
          <cell r="H66" t="str">
            <v/>
          </cell>
          <cell r="I66" t="str">
            <v/>
          </cell>
          <cell r="J66">
            <v>2.0044306086712885E-2</v>
          </cell>
          <cell r="K66">
            <v>11</v>
          </cell>
          <cell r="L66">
            <v>66</v>
          </cell>
          <cell r="M66">
            <v>6.1830734325789109E-4</v>
          </cell>
          <cell r="N66">
            <v>6.1830734325789109E-4</v>
          </cell>
          <cell r="O66">
            <v>12</v>
          </cell>
          <cell r="P66" t="str">
            <v/>
          </cell>
          <cell r="Q66" t="str">
            <v/>
          </cell>
          <cell r="R66">
            <v>-0.40517109840199689</v>
          </cell>
          <cell r="S66">
            <v>4</v>
          </cell>
          <cell r="T66" t="str">
            <v/>
          </cell>
          <cell r="U66" t="str">
            <v/>
          </cell>
          <cell r="V66">
            <v>-0.45512597877197414</v>
          </cell>
          <cell r="W66">
            <v>2</v>
          </cell>
          <cell r="X66" t="str">
            <v/>
          </cell>
          <cell r="Y66" t="str">
            <v/>
          </cell>
          <cell r="Z66">
            <v>-0.27747684035520115</v>
          </cell>
          <cell r="AA66">
            <v>3</v>
          </cell>
          <cell r="AB66" t="str">
            <v/>
          </cell>
          <cell r="AC66" t="str">
            <v/>
          </cell>
          <cell r="AD66">
            <v>0.92438755305981768</v>
          </cell>
        </row>
        <row r="67">
          <cell r="B67" t="str">
            <v>2.2019</v>
          </cell>
          <cell r="C67">
            <v>21</v>
          </cell>
          <cell r="D67">
            <v>67</v>
          </cell>
          <cell r="E67">
            <v>-0.52394885241676026</v>
          </cell>
          <cell r="F67">
            <v>-0.52394885241676026</v>
          </cell>
          <cell r="G67">
            <v>25</v>
          </cell>
          <cell r="H67">
            <v>67</v>
          </cell>
          <cell r="I67">
            <v>2.8848105662308832E-2</v>
          </cell>
          <cell r="J67">
            <v>2.8848105662308832E-2</v>
          </cell>
          <cell r="K67">
            <v>11</v>
          </cell>
          <cell r="L67" t="str">
            <v/>
          </cell>
          <cell r="M67" t="str">
            <v/>
          </cell>
          <cell r="N67">
            <v>2.0066833464730253E-2</v>
          </cell>
          <cell r="O67">
            <v>12</v>
          </cell>
          <cell r="P67" t="str">
            <v/>
          </cell>
          <cell r="Q67" t="str">
            <v/>
          </cell>
          <cell r="R67">
            <v>-0.40154878553480011</v>
          </cell>
          <cell r="S67">
            <v>4</v>
          </cell>
          <cell r="T67" t="str">
            <v/>
          </cell>
          <cell r="U67" t="str">
            <v/>
          </cell>
          <cell r="V67">
            <v>-0.45263423147722293</v>
          </cell>
          <cell r="W67">
            <v>2</v>
          </cell>
          <cell r="X67" t="str">
            <v/>
          </cell>
          <cell r="Y67" t="str">
            <v/>
          </cell>
          <cell r="Z67">
            <v>-0.26669305965378215</v>
          </cell>
          <cell r="AA67">
            <v>3</v>
          </cell>
          <cell r="AB67" t="str">
            <v/>
          </cell>
          <cell r="AC67" t="str">
            <v/>
          </cell>
          <cell r="AD67">
            <v>0.967939112137577</v>
          </cell>
        </row>
        <row r="68">
          <cell r="B68" t="str">
            <v>3.2019</v>
          </cell>
          <cell r="C68">
            <v>21</v>
          </cell>
          <cell r="D68" t="str">
            <v/>
          </cell>
          <cell r="E68" t="str">
            <v/>
          </cell>
          <cell r="F68">
            <v>-0.51989614141718876</v>
          </cell>
          <cell r="G68">
            <v>26</v>
          </cell>
          <cell r="H68">
            <v>68</v>
          </cell>
          <cell r="I68">
            <v>4.1091415666220932E-2</v>
          </cell>
          <cell r="J68">
            <v>4.1091415666220932E-2</v>
          </cell>
          <cell r="K68">
            <v>11</v>
          </cell>
          <cell r="L68" t="str">
            <v/>
          </cell>
          <cell r="M68" t="str">
            <v/>
          </cell>
          <cell r="N68">
            <v>3.9515359586202614E-2</v>
          </cell>
          <cell r="O68">
            <v>12</v>
          </cell>
          <cell r="P68" t="str">
            <v/>
          </cell>
          <cell r="Q68" t="str">
            <v/>
          </cell>
          <cell r="R68">
            <v>-0.39792647266760334</v>
          </cell>
          <cell r="S68">
            <v>5</v>
          </cell>
          <cell r="T68">
            <v>68</v>
          </cell>
          <cell r="U68">
            <v>-0.45014248418247182</v>
          </cell>
          <cell r="V68">
            <v>-0.45014248418247182</v>
          </cell>
          <cell r="W68">
            <v>2</v>
          </cell>
          <cell r="X68" t="str">
            <v/>
          </cell>
          <cell r="Y68" t="str">
            <v/>
          </cell>
          <cell r="Z68">
            <v>-0.25590927895236315</v>
          </cell>
          <cell r="AA68">
            <v>3</v>
          </cell>
          <cell r="AB68" t="str">
            <v/>
          </cell>
          <cell r="AC68" t="str">
            <v/>
          </cell>
          <cell r="AD68">
            <v>1.0114906712153362</v>
          </cell>
        </row>
        <row r="69">
          <cell r="B69" t="str">
            <v>4.2019</v>
          </cell>
          <cell r="C69">
            <v>22</v>
          </cell>
          <cell r="D69">
            <v>69</v>
          </cell>
          <cell r="E69">
            <v>-0.51584343041761715</v>
          </cell>
          <cell r="F69">
            <v>-0.51584343041761715</v>
          </cell>
          <cell r="G69">
            <v>27</v>
          </cell>
          <cell r="H69">
            <v>69</v>
          </cell>
          <cell r="I69">
            <v>9.3188227335993759E-2</v>
          </cell>
          <cell r="J69">
            <v>9.3188227335993759E-2</v>
          </cell>
          <cell r="K69">
            <v>12</v>
          </cell>
          <cell r="L69">
            <v>69</v>
          </cell>
          <cell r="M69">
            <v>5.8963885707674982E-2</v>
          </cell>
          <cell r="N69">
            <v>5.8963885707674982E-2</v>
          </cell>
          <cell r="O69">
            <v>13</v>
          </cell>
          <cell r="P69">
            <v>69</v>
          </cell>
          <cell r="Q69">
            <v>-0.39430415980040645</v>
          </cell>
          <cell r="R69">
            <v>-0.39430415980040645</v>
          </cell>
          <cell r="S69">
            <v>5</v>
          </cell>
          <cell r="T69" t="str">
            <v/>
          </cell>
          <cell r="U69" t="str">
            <v/>
          </cell>
          <cell r="V69">
            <v>-0.43847598358378559</v>
          </cell>
          <cell r="W69">
            <v>2</v>
          </cell>
          <cell r="X69" t="str">
            <v/>
          </cell>
          <cell r="Y69" t="str">
            <v/>
          </cell>
          <cell r="Z69">
            <v>-0.24512549825094412</v>
          </cell>
          <cell r="AA69">
            <v>3</v>
          </cell>
          <cell r="AB69" t="str">
            <v/>
          </cell>
          <cell r="AC69" t="str">
            <v/>
          </cell>
          <cell r="AD69">
            <v>1.0550422302930955</v>
          </cell>
        </row>
        <row r="70">
          <cell r="B70" t="str">
            <v>5.2019</v>
          </cell>
          <cell r="C70">
            <v>22</v>
          </cell>
          <cell r="D70" t="str">
            <v/>
          </cell>
          <cell r="E70" t="str">
            <v/>
          </cell>
          <cell r="F70">
            <v>-0.50920158564315909</v>
          </cell>
          <cell r="G70">
            <v>28</v>
          </cell>
          <cell r="H70">
            <v>70</v>
          </cell>
          <cell r="I70">
            <v>8.9888778594161486E-2</v>
          </cell>
          <cell r="J70">
            <v>8.9888778594161486E-2</v>
          </cell>
          <cell r="K70">
            <v>12</v>
          </cell>
          <cell r="L70" t="str">
            <v/>
          </cell>
          <cell r="M70" t="str">
            <v/>
          </cell>
          <cell r="N70">
            <v>7.7844084685427486E-2</v>
          </cell>
          <cell r="O70">
            <v>14</v>
          </cell>
          <cell r="P70">
            <v>70</v>
          </cell>
          <cell r="Q70">
            <v>-0.38346704695329975</v>
          </cell>
          <cell r="R70">
            <v>-0.38346704695329975</v>
          </cell>
          <cell r="S70">
            <v>5</v>
          </cell>
          <cell r="T70" t="str">
            <v/>
          </cell>
          <cell r="U70" t="str">
            <v/>
          </cell>
          <cell r="V70">
            <v>-0.42680948298509935</v>
          </cell>
          <cell r="W70">
            <v>2</v>
          </cell>
          <cell r="X70" t="str">
            <v/>
          </cell>
          <cell r="Y70" t="str">
            <v/>
          </cell>
          <cell r="Z70">
            <v>-0.2343417175495251</v>
          </cell>
          <cell r="AA70">
            <v>3</v>
          </cell>
          <cell r="AB70" t="str">
            <v/>
          </cell>
          <cell r="AC70" t="str">
            <v/>
          </cell>
          <cell r="AD70">
            <v>1.0985937893708548</v>
          </cell>
        </row>
        <row r="71">
          <cell r="B71" t="str">
            <v>6.2019</v>
          </cell>
          <cell r="C71">
            <v>22</v>
          </cell>
          <cell r="D71" t="str">
            <v/>
          </cell>
          <cell r="E71" t="str">
            <v/>
          </cell>
          <cell r="F71">
            <v>-0.50255974086870103</v>
          </cell>
          <cell r="G71">
            <v>28</v>
          </cell>
          <cell r="H71" t="str">
            <v/>
          </cell>
          <cell r="I71" t="str">
            <v/>
          </cell>
          <cell r="J71">
            <v>9.9399228533187764E-2</v>
          </cell>
          <cell r="K71">
            <v>12</v>
          </cell>
          <cell r="L71" t="str">
            <v/>
          </cell>
          <cell r="M71" t="str">
            <v/>
          </cell>
          <cell r="N71">
            <v>9.6724283663179991E-2</v>
          </cell>
          <cell r="O71">
            <v>14</v>
          </cell>
          <cell r="P71" t="str">
            <v/>
          </cell>
          <cell r="Q71" t="str">
            <v/>
          </cell>
          <cell r="R71">
            <v>-0.37705371681783101</v>
          </cell>
          <cell r="S71">
            <v>5</v>
          </cell>
          <cell r="T71" t="str">
            <v/>
          </cell>
          <cell r="U71" t="str">
            <v/>
          </cell>
          <cell r="V71">
            <v>-0.41514298238641312</v>
          </cell>
          <cell r="W71">
            <v>3</v>
          </cell>
          <cell r="X71">
            <v>71</v>
          </cell>
          <cell r="Y71">
            <v>-0.22355793684810596</v>
          </cell>
          <cell r="Z71">
            <v>-0.22355793684810596</v>
          </cell>
          <cell r="AA71">
            <v>4</v>
          </cell>
          <cell r="AB71">
            <v>71</v>
          </cell>
          <cell r="AC71">
            <v>1.1421453484486137</v>
          </cell>
          <cell r="AD71">
            <v>1.1421453484486137</v>
          </cell>
        </row>
        <row r="72">
          <cell r="B72" t="str">
            <v>7.2019</v>
          </cell>
          <cell r="C72">
            <v>23</v>
          </cell>
          <cell r="D72">
            <v>72</v>
          </cell>
          <cell r="E72">
            <v>-0.4959178960942428</v>
          </cell>
          <cell r="F72">
            <v>-0.4959178960942428</v>
          </cell>
          <cell r="G72">
            <v>28</v>
          </cell>
          <cell r="H72" t="str">
            <v/>
          </cell>
          <cell r="I72" t="str">
            <v/>
          </cell>
          <cell r="J72">
            <v>0.10890967847221404</v>
          </cell>
          <cell r="K72">
            <v>13</v>
          </cell>
          <cell r="L72">
            <v>72</v>
          </cell>
          <cell r="M72">
            <v>0.11560448264093248</v>
          </cell>
          <cell r="N72">
            <v>0.11560448264093248</v>
          </cell>
          <cell r="O72">
            <v>14</v>
          </cell>
          <cell r="P72" t="str">
            <v/>
          </cell>
          <cell r="Q72" t="str">
            <v/>
          </cell>
          <cell r="R72">
            <v>-0.37064038668236227</v>
          </cell>
          <cell r="S72">
            <v>5</v>
          </cell>
          <cell r="T72" t="str">
            <v/>
          </cell>
          <cell r="U72" t="str">
            <v/>
          </cell>
          <cell r="V72">
            <v>-0.40347648178772688</v>
          </cell>
          <cell r="W72">
            <v>3</v>
          </cell>
          <cell r="X72" t="str">
            <v/>
          </cell>
          <cell r="Y72" t="str">
            <v/>
          </cell>
          <cell r="Z72">
            <v>-0.20440888775435304</v>
          </cell>
          <cell r="AA72">
            <v>4</v>
          </cell>
          <cell r="AB72" t="str">
            <v/>
          </cell>
          <cell r="AC72" t="str">
            <v/>
          </cell>
          <cell r="AD72">
            <v>1.1835047945923736</v>
          </cell>
        </row>
        <row r="73">
          <cell r="B73" t="str">
            <v>8.2019</v>
          </cell>
          <cell r="C73">
            <v>23</v>
          </cell>
          <cell r="D73" t="str">
            <v/>
          </cell>
          <cell r="E73" t="str">
            <v/>
          </cell>
          <cell r="F73">
            <v>-0.49686732288337515</v>
          </cell>
          <cell r="G73">
            <v>29</v>
          </cell>
          <cell r="H73">
            <v>73</v>
          </cell>
          <cell r="I73">
            <v>0.11842012841124031</v>
          </cell>
          <cell r="J73">
            <v>0.11842012841124031</v>
          </cell>
          <cell r="K73">
            <v>13</v>
          </cell>
          <cell r="L73" t="str">
            <v/>
          </cell>
          <cell r="M73" t="str">
            <v/>
          </cell>
          <cell r="N73">
            <v>0.13092873270136676</v>
          </cell>
          <cell r="O73">
            <v>14</v>
          </cell>
          <cell r="P73" t="str">
            <v/>
          </cell>
          <cell r="Q73" t="str">
            <v/>
          </cell>
          <cell r="R73">
            <v>-0.36422705654689352</v>
          </cell>
          <cell r="S73">
            <v>5</v>
          </cell>
          <cell r="T73" t="str">
            <v/>
          </cell>
          <cell r="U73" t="str">
            <v/>
          </cell>
          <cell r="V73">
            <v>-0.39180998118904065</v>
          </cell>
          <cell r="W73">
            <v>3</v>
          </cell>
          <cell r="X73" t="str">
            <v/>
          </cell>
          <cell r="Y73" t="str">
            <v/>
          </cell>
          <cell r="Z73">
            <v>-0.18525983866060011</v>
          </cell>
          <cell r="AA73">
            <v>4</v>
          </cell>
          <cell r="AB73" t="str">
            <v/>
          </cell>
          <cell r="AC73" t="str">
            <v/>
          </cell>
          <cell r="AD73">
            <v>1.2248642407361334</v>
          </cell>
        </row>
        <row r="74">
          <cell r="B74" t="str">
            <v>9.2019</v>
          </cell>
          <cell r="C74">
            <v>23</v>
          </cell>
          <cell r="D74" t="str">
            <v/>
          </cell>
          <cell r="E74" t="str">
            <v/>
          </cell>
          <cell r="F74">
            <v>-0.4978167496725075</v>
          </cell>
          <cell r="G74">
            <v>30</v>
          </cell>
          <cell r="H74">
            <v>74</v>
          </cell>
          <cell r="I74">
            <v>0.14466176825509297</v>
          </cell>
          <cell r="J74">
            <v>0.14466176825509297</v>
          </cell>
          <cell r="K74">
            <v>13</v>
          </cell>
          <cell r="L74" t="str">
            <v/>
          </cell>
          <cell r="M74" t="str">
            <v/>
          </cell>
          <cell r="N74">
            <v>0.14625298276180104</v>
          </cell>
          <cell r="O74">
            <v>14</v>
          </cell>
          <cell r="P74" t="str">
            <v/>
          </cell>
          <cell r="Q74" t="str">
            <v/>
          </cell>
          <cell r="R74">
            <v>-0.35781372641142478</v>
          </cell>
          <cell r="S74">
            <v>6</v>
          </cell>
          <cell r="T74">
            <v>74</v>
          </cell>
          <cell r="U74">
            <v>-0.38014348059035447</v>
          </cell>
          <cell r="V74">
            <v>-0.38014348059035447</v>
          </cell>
          <cell r="W74">
            <v>3</v>
          </cell>
          <cell r="X74" t="str">
            <v/>
          </cell>
          <cell r="Y74" t="str">
            <v/>
          </cell>
          <cell r="Z74">
            <v>-0.16611078956684719</v>
          </cell>
          <cell r="AA74">
            <v>4</v>
          </cell>
          <cell r="AB74" t="str">
            <v/>
          </cell>
          <cell r="AC74" t="str">
            <v/>
          </cell>
          <cell r="AD74">
            <v>1.2662236868798933</v>
          </cell>
        </row>
        <row r="75">
          <cell r="B75" t="str">
            <v>10.2019</v>
          </cell>
          <cell r="C75">
            <v>24</v>
          </cell>
          <cell r="D75">
            <v>75</v>
          </cell>
          <cell r="E75">
            <v>-0.49876617646163979</v>
          </cell>
          <cell r="F75">
            <v>-0.49876617646163979</v>
          </cell>
          <cell r="G75">
            <v>30</v>
          </cell>
          <cell r="H75" t="str">
            <v/>
          </cell>
          <cell r="I75" t="str">
            <v/>
          </cell>
          <cell r="J75">
            <v>0.14958896056171239</v>
          </cell>
          <cell r="K75">
            <v>14</v>
          </cell>
          <cell r="L75">
            <v>75</v>
          </cell>
          <cell r="M75">
            <v>0.16157723282223535</v>
          </cell>
          <cell r="N75">
            <v>0.16157723282223535</v>
          </cell>
          <cell r="O75">
            <v>15</v>
          </cell>
          <cell r="P75">
            <v>75</v>
          </cell>
          <cell r="Q75">
            <v>-0.3514003962759561</v>
          </cell>
          <cell r="R75">
            <v>-0.3514003962759561</v>
          </cell>
          <cell r="S75">
            <v>6</v>
          </cell>
          <cell r="T75" t="str">
            <v/>
          </cell>
          <cell r="U75" t="str">
            <v/>
          </cell>
          <cell r="V75">
            <v>-0.37336359193023133</v>
          </cell>
          <cell r="W75">
            <v>4</v>
          </cell>
          <cell r="X75">
            <v>75</v>
          </cell>
          <cell r="Y75">
            <v>-0.14696174047309427</v>
          </cell>
          <cell r="Z75">
            <v>-0.14696174047309427</v>
          </cell>
          <cell r="AA75">
            <v>4</v>
          </cell>
          <cell r="AB75" t="str">
            <v/>
          </cell>
          <cell r="AC75" t="str">
            <v/>
          </cell>
          <cell r="AD75">
            <v>1.3075831330236531</v>
          </cell>
        </row>
        <row r="76">
          <cell r="B76" t="str">
            <v>11.2019</v>
          </cell>
          <cell r="C76">
            <v>24</v>
          </cell>
          <cell r="D76" t="str">
            <v/>
          </cell>
          <cell r="E76" t="str">
            <v/>
          </cell>
          <cell r="F76">
            <v>-0.49408323163126411</v>
          </cell>
          <cell r="G76">
            <v>30</v>
          </cell>
          <cell r="H76" t="str">
            <v/>
          </cell>
          <cell r="I76" t="str">
            <v/>
          </cell>
          <cell r="J76">
            <v>0.15451615286833181</v>
          </cell>
          <cell r="K76">
            <v>14</v>
          </cell>
          <cell r="L76" t="str">
            <v/>
          </cell>
          <cell r="M76" t="str">
            <v/>
          </cell>
          <cell r="N76">
            <v>0.17969804154729277</v>
          </cell>
          <cell r="O76">
            <v>16</v>
          </cell>
          <cell r="P76">
            <v>76</v>
          </cell>
          <cell r="Q76">
            <v>-0.33444682588664604</v>
          </cell>
          <cell r="R76">
            <v>-0.33444682588664604</v>
          </cell>
          <cell r="S76">
            <v>6</v>
          </cell>
          <cell r="T76" t="str">
            <v/>
          </cell>
          <cell r="U76" t="str">
            <v/>
          </cell>
          <cell r="V76">
            <v>-0.3665837032701082</v>
          </cell>
          <cell r="W76">
            <v>4</v>
          </cell>
          <cell r="X76" t="str">
            <v/>
          </cell>
          <cell r="Y76" t="str">
            <v/>
          </cell>
          <cell r="Z76">
            <v>-0.13618979945900789</v>
          </cell>
          <cell r="AA76">
            <v>4</v>
          </cell>
          <cell r="AB76" t="str">
            <v/>
          </cell>
          <cell r="AC76" t="str">
            <v/>
          </cell>
          <cell r="AD76">
            <v>1.348942579167413</v>
          </cell>
        </row>
        <row r="77">
          <cell r="B77" t="str">
            <v>12.2019</v>
          </cell>
          <cell r="C77">
            <v>24</v>
          </cell>
          <cell r="D77" t="str">
            <v/>
          </cell>
          <cell r="E77" t="str">
            <v/>
          </cell>
          <cell r="F77">
            <v>-0.48940028680088843</v>
          </cell>
          <cell r="G77">
            <v>31</v>
          </cell>
          <cell r="H77">
            <v>77</v>
          </cell>
          <cell r="I77">
            <v>0.15944334517495121</v>
          </cell>
          <cell r="J77">
            <v>0.15944334517495121</v>
          </cell>
          <cell r="K77">
            <v>14</v>
          </cell>
          <cell r="L77" t="str">
            <v/>
          </cell>
          <cell r="M77" t="str">
            <v/>
          </cell>
          <cell r="N77">
            <v>0.19781885027235019</v>
          </cell>
          <cell r="O77">
            <v>16</v>
          </cell>
          <cell r="P77" t="str">
            <v/>
          </cell>
          <cell r="Q77" t="str">
            <v/>
          </cell>
          <cell r="R77">
            <v>-0.32680395186674743</v>
          </cell>
          <cell r="S77">
            <v>6</v>
          </cell>
          <cell r="T77" t="str">
            <v/>
          </cell>
          <cell r="U77" t="str">
            <v/>
          </cell>
          <cell r="V77">
            <v>-0.35980381460998506</v>
          </cell>
          <cell r="W77">
            <v>4</v>
          </cell>
          <cell r="X77" t="str">
            <v/>
          </cell>
          <cell r="Y77" t="str">
            <v/>
          </cell>
          <cell r="Z77">
            <v>-0.12541785844492151</v>
          </cell>
          <cell r="AA77">
            <v>4</v>
          </cell>
          <cell r="AB77" t="str">
            <v/>
          </cell>
          <cell r="AC77" t="str">
            <v/>
          </cell>
          <cell r="AD77">
            <v>1.3903020253111729</v>
          </cell>
        </row>
        <row r="78">
          <cell r="B78" t="str">
            <v>1.2020</v>
          </cell>
          <cell r="C78">
            <v>25</v>
          </cell>
          <cell r="D78">
            <v>78</v>
          </cell>
          <cell r="E78">
            <v>-0.48471734197051281</v>
          </cell>
          <cell r="F78">
            <v>-0.48471734197051281</v>
          </cell>
          <cell r="G78">
            <v>31</v>
          </cell>
          <cell r="H78" t="str">
            <v/>
          </cell>
          <cell r="I78" t="str">
            <v/>
          </cell>
          <cell r="J78">
            <v>0.17502656005692827</v>
          </cell>
          <cell r="K78">
            <v>15</v>
          </cell>
          <cell r="L78">
            <v>78</v>
          </cell>
          <cell r="M78">
            <v>0.21593965899740758</v>
          </cell>
          <cell r="N78">
            <v>0.21593965899740758</v>
          </cell>
          <cell r="O78">
            <v>16</v>
          </cell>
          <cell r="P78" t="str">
            <v/>
          </cell>
          <cell r="Q78" t="str">
            <v/>
          </cell>
          <cell r="R78">
            <v>-0.31916107784684883</v>
          </cell>
          <cell r="S78">
            <v>6</v>
          </cell>
          <cell r="T78" t="str">
            <v/>
          </cell>
          <cell r="U78" t="str">
            <v/>
          </cell>
          <cell r="V78">
            <v>-0.35302392594986193</v>
          </cell>
          <cell r="W78">
            <v>4</v>
          </cell>
          <cell r="X78" t="str">
            <v/>
          </cell>
          <cell r="Y78" t="str">
            <v/>
          </cell>
          <cell r="Z78">
            <v>-0.11464591743083513</v>
          </cell>
          <cell r="AA78">
            <v>4</v>
          </cell>
          <cell r="AB78" t="str">
            <v/>
          </cell>
          <cell r="AC78" t="str">
            <v/>
          </cell>
          <cell r="AD78">
            <v>1.4316614714549327</v>
          </cell>
        </row>
        <row r="79">
          <cell r="B79" t="str">
            <v>2.2020</v>
          </cell>
          <cell r="C79">
            <v>25</v>
          </cell>
          <cell r="D79" t="str">
            <v/>
          </cell>
          <cell r="E79" t="str">
            <v/>
          </cell>
          <cell r="F79">
            <v>-0.47576486296899234</v>
          </cell>
          <cell r="G79">
            <v>32</v>
          </cell>
          <cell r="H79">
            <v>79</v>
          </cell>
          <cell r="I79">
            <v>0.19060977493890532</v>
          </cell>
          <cell r="J79">
            <v>0.19060977493890532</v>
          </cell>
          <cell r="K79">
            <v>15</v>
          </cell>
          <cell r="L79" t="str">
            <v/>
          </cell>
          <cell r="M79" t="str">
            <v/>
          </cell>
          <cell r="N79">
            <v>0.24082339552177121</v>
          </cell>
          <cell r="O79">
            <v>16</v>
          </cell>
          <cell r="P79" t="str">
            <v/>
          </cell>
          <cell r="Q79" t="str">
            <v/>
          </cell>
          <cell r="R79">
            <v>-0.31151820382695022</v>
          </cell>
          <cell r="S79">
            <v>6</v>
          </cell>
          <cell r="T79" t="str">
            <v/>
          </cell>
          <cell r="U79" t="str">
            <v/>
          </cell>
          <cell r="V79">
            <v>-0.34624403728973879</v>
          </cell>
          <cell r="W79">
            <v>4</v>
          </cell>
          <cell r="X79" t="str">
            <v/>
          </cell>
          <cell r="Y79" t="str">
            <v/>
          </cell>
          <cell r="Z79">
            <v>-0.10387397641674875</v>
          </cell>
          <cell r="AA79">
            <v>4</v>
          </cell>
          <cell r="AB79" t="str">
            <v/>
          </cell>
          <cell r="AC79" t="str">
            <v/>
          </cell>
          <cell r="AD79">
            <v>1.4730209175986926</v>
          </cell>
        </row>
        <row r="80">
          <cell r="B80" t="str">
            <v>3.2020</v>
          </cell>
          <cell r="C80">
            <v>25</v>
          </cell>
          <cell r="D80" t="str">
            <v/>
          </cell>
          <cell r="E80" t="str">
            <v/>
          </cell>
          <cell r="F80">
            <v>-0.46681238396747188</v>
          </cell>
          <cell r="G80">
            <v>33</v>
          </cell>
          <cell r="H80">
            <v>80</v>
          </cell>
          <cell r="I80">
            <v>0.20070673862495475</v>
          </cell>
          <cell r="J80">
            <v>0.20070673862495475</v>
          </cell>
          <cell r="K80">
            <v>15</v>
          </cell>
          <cell r="L80" t="str">
            <v/>
          </cell>
          <cell r="M80" t="str">
            <v/>
          </cell>
          <cell r="N80">
            <v>0.26570713204613483</v>
          </cell>
          <cell r="O80">
            <v>16</v>
          </cell>
          <cell r="P80" t="str">
            <v/>
          </cell>
          <cell r="Q80" t="str">
            <v/>
          </cell>
          <cell r="R80">
            <v>-0.30387532980705162</v>
          </cell>
          <cell r="S80">
            <v>6</v>
          </cell>
          <cell r="T80" t="str">
            <v/>
          </cell>
          <cell r="U80" t="str">
            <v/>
          </cell>
          <cell r="V80">
            <v>-0.33946414862961566</v>
          </cell>
          <cell r="W80">
            <v>4</v>
          </cell>
          <cell r="X80" t="str">
            <v/>
          </cell>
          <cell r="Y80" t="str">
            <v/>
          </cell>
          <cell r="Z80">
            <v>-9.3102035402662375E-2</v>
          </cell>
          <cell r="AA80">
            <v>4</v>
          </cell>
          <cell r="AB80" t="str">
            <v/>
          </cell>
          <cell r="AC80" t="str">
            <v/>
          </cell>
          <cell r="AD80">
            <v>1.5143803637424524</v>
          </cell>
        </row>
        <row r="81">
          <cell r="B81" t="str">
            <v>4.2020</v>
          </cell>
          <cell r="C81">
            <v>26</v>
          </cell>
          <cell r="D81">
            <v>81</v>
          </cell>
          <cell r="E81">
            <v>-0.45785990496595141</v>
          </cell>
          <cell r="F81">
            <v>-0.45785990496595141</v>
          </cell>
          <cell r="G81">
            <v>33</v>
          </cell>
          <cell r="H81" t="str">
            <v/>
          </cell>
          <cell r="I81" t="str">
            <v/>
          </cell>
          <cell r="J81">
            <v>0.22755701527176248</v>
          </cell>
          <cell r="K81">
            <v>16</v>
          </cell>
          <cell r="L81">
            <v>81</v>
          </cell>
          <cell r="M81">
            <v>0.29059086857049843</v>
          </cell>
          <cell r="N81">
            <v>0.29059086857049843</v>
          </cell>
          <cell r="O81">
            <v>17</v>
          </cell>
          <cell r="P81">
            <v>81</v>
          </cell>
          <cell r="Q81">
            <v>-0.2962324557871529</v>
          </cell>
          <cell r="R81">
            <v>-0.2962324557871529</v>
          </cell>
          <cell r="S81">
            <v>6</v>
          </cell>
          <cell r="T81" t="str">
            <v/>
          </cell>
          <cell r="U81" t="str">
            <v/>
          </cell>
          <cell r="V81">
            <v>-0.33268425996949252</v>
          </cell>
          <cell r="W81">
            <v>5</v>
          </cell>
          <cell r="X81">
            <v>81</v>
          </cell>
          <cell r="Y81">
            <v>-8.2330094388576025E-2</v>
          </cell>
          <cell r="Z81">
            <v>-8.2330094388576025E-2</v>
          </cell>
          <cell r="AA81">
            <v>4</v>
          </cell>
          <cell r="AB81" t="str">
            <v/>
          </cell>
          <cell r="AC81" t="str">
            <v/>
          </cell>
          <cell r="AD81">
            <v>1.5557398098862123</v>
          </cell>
        </row>
        <row r="82">
          <cell r="B82" t="str">
            <v>5.2020</v>
          </cell>
          <cell r="C82">
            <v>26</v>
          </cell>
          <cell r="D82" t="str">
            <v/>
          </cell>
          <cell r="E82" t="str">
            <v/>
          </cell>
          <cell r="F82">
            <v>-0.455474988856024</v>
          </cell>
          <cell r="G82">
            <v>34</v>
          </cell>
          <cell r="H82">
            <v>82</v>
          </cell>
          <cell r="I82">
            <v>0.2544072919185702</v>
          </cell>
          <cell r="J82">
            <v>0.2544072919185702</v>
          </cell>
          <cell r="K82">
            <v>16</v>
          </cell>
          <cell r="L82" t="str">
            <v/>
          </cell>
          <cell r="M82" t="str">
            <v/>
          </cell>
          <cell r="N82">
            <v>0.30696606471560522</v>
          </cell>
          <cell r="O82">
            <v>18</v>
          </cell>
          <cell r="P82">
            <v>82</v>
          </cell>
          <cell r="Q82">
            <v>-0.27849872991603947</v>
          </cell>
          <cell r="R82">
            <v>-0.27849872991603947</v>
          </cell>
          <cell r="S82">
            <v>6</v>
          </cell>
          <cell r="T82" t="str">
            <v/>
          </cell>
          <cell r="U82" t="str">
            <v/>
          </cell>
          <cell r="V82">
            <v>-0.32590437130936939</v>
          </cell>
          <cell r="W82">
            <v>5</v>
          </cell>
          <cell r="X82" t="str">
            <v/>
          </cell>
          <cell r="Y82" t="str">
            <v/>
          </cell>
          <cell r="Z82">
            <v>-7.0276214587195018E-2</v>
          </cell>
          <cell r="AA82">
            <v>4</v>
          </cell>
          <cell r="AB82" t="str">
            <v/>
          </cell>
          <cell r="AC82" t="str">
            <v/>
          </cell>
          <cell r="AD82">
            <v>1.5970992560299722</v>
          </cell>
        </row>
        <row r="83">
          <cell r="B83" t="str">
            <v>6.2020</v>
          </cell>
          <cell r="C83">
            <v>26</v>
          </cell>
          <cell r="D83" t="str">
            <v/>
          </cell>
          <cell r="E83" t="str">
            <v/>
          </cell>
          <cell r="F83">
            <v>-0.45309007274609658</v>
          </cell>
          <cell r="G83">
            <v>34</v>
          </cell>
          <cell r="H83" t="str">
            <v/>
          </cell>
          <cell r="I83" t="str">
            <v/>
          </cell>
          <cell r="J83">
            <v>0.27130991422332468</v>
          </cell>
          <cell r="K83">
            <v>16</v>
          </cell>
          <cell r="L83" t="str">
            <v/>
          </cell>
          <cell r="M83" t="str">
            <v/>
          </cell>
          <cell r="N83">
            <v>0.32334126086071202</v>
          </cell>
          <cell r="O83">
            <v>18</v>
          </cell>
          <cell r="P83" t="str">
            <v/>
          </cell>
          <cell r="Q83" t="str">
            <v/>
          </cell>
          <cell r="R83">
            <v>-0.27165377101791038</v>
          </cell>
          <cell r="S83">
            <v>6</v>
          </cell>
          <cell r="T83" t="str">
            <v/>
          </cell>
          <cell r="U83" t="str">
            <v/>
          </cell>
          <cell r="V83">
            <v>-0.31912448264924625</v>
          </cell>
          <cell r="W83">
            <v>5</v>
          </cell>
          <cell r="X83" t="str">
            <v/>
          </cell>
          <cell r="Y83" t="str">
            <v/>
          </cell>
          <cell r="Z83">
            <v>-5.8222334785814019E-2</v>
          </cell>
          <cell r="AA83">
            <v>5</v>
          </cell>
          <cell r="AB83">
            <v>83</v>
          </cell>
          <cell r="AC83">
            <v>1.6384587021737311</v>
          </cell>
          <cell r="AD83">
            <v>1.6384587021737311</v>
          </cell>
        </row>
        <row r="84">
          <cell r="B84" t="str">
            <v>7.2020</v>
          </cell>
          <cell r="C84">
            <v>27</v>
          </cell>
          <cell r="D84">
            <v>84</v>
          </cell>
          <cell r="E84">
            <v>-0.45070515663616917</v>
          </cell>
          <cell r="F84">
            <v>-0.45070515663616917</v>
          </cell>
          <cell r="G84">
            <v>34</v>
          </cell>
          <cell r="H84" t="str">
            <v/>
          </cell>
          <cell r="I84" t="str">
            <v/>
          </cell>
          <cell r="J84">
            <v>0.28821253652807916</v>
          </cell>
          <cell r="K84">
            <v>17</v>
          </cell>
          <cell r="L84">
            <v>84</v>
          </cell>
          <cell r="M84">
            <v>0.33971645700581876</v>
          </cell>
          <cell r="N84">
            <v>0.33971645700581876</v>
          </cell>
          <cell r="O84">
            <v>18</v>
          </cell>
          <cell r="P84" t="str">
            <v/>
          </cell>
          <cell r="Q84" t="str">
            <v/>
          </cell>
          <cell r="R84">
            <v>-0.2648088121197813</v>
          </cell>
          <cell r="S84">
            <v>6</v>
          </cell>
          <cell r="T84" t="str">
            <v/>
          </cell>
          <cell r="U84" t="str">
            <v/>
          </cell>
          <cell r="V84">
            <v>-0.31234459398912312</v>
          </cell>
          <cell r="W84">
            <v>5</v>
          </cell>
          <cell r="X84" t="str">
            <v/>
          </cell>
          <cell r="Y84" t="str">
            <v/>
          </cell>
          <cell r="Z84">
            <v>-4.6168454984433019E-2</v>
          </cell>
          <cell r="AA84">
            <v>5</v>
          </cell>
          <cell r="AB84" t="str">
            <v/>
          </cell>
          <cell r="AC84" t="str">
            <v/>
          </cell>
          <cell r="AD84">
            <v>1.6716310396342222</v>
          </cell>
        </row>
        <row r="85">
          <cell r="B85" t="str">
            <v>8.2020</v>
          </cell>
          <cell r="C85">
            <v>27</v>
          </cell>
          <cell r="D85" t="str">
            <v/>
          </cell>
          <cell r="E85" t="str">
            <v/>
          </cell>
          <cell r="F85">
            <v>-0.45300105863368079</v>
          </cell>
          <cell r="G85">
            <v>34</v>
          </cell>
          <cell r="H85" t="str">
            <v/>
          </cell>
          <cell r="I85" t="str">
            <v/>
          </cell>
          <cell r="J85">
            <v>0.30511515883283363</v>
          </cell>
          <cell r="K85">
            <v>17</v>
          </cell>
          <cell r="L85" t="str">
            <v/>
          </cell>
          <cell r="M85" t="str">
            <v/>
          </cell>
          <cell r="N85">
            <v>0.35960545904929464</v>
          </cell>
          <cell r="O85">
            <v>18</v>
          </cell>
          <cell r="P85" t="str">
            <v/>
          </cell>
          <cell r="Q85" t="str">
            <v/>
          </cell>
          <cell r="R85">
            <v>-0.25796385322165222</v>
          </cell>
          <cell r="S85">
            <v>6</v>
          </cell>
          <cell r="T85" t="str">
            <v/>
          </cell>
          <cell r="U85" t="str">
            <v/>
          </cell>
          <cell r="V85">
            <v>-0.30556470532899999</v>
          </cell>
          <cell r="W85">
            <v>5</v>
          </cell>
          <cell r="X85" t="str">
            <v/>
          </cell>
          <cell r="Y85" t="str">
            <v/>
          </cell>
          <cell r="Z85">
            <v>-3.4114575183052019E-2</v>
          </cell>
          <cell r="AA85">
            <v>5</v>
          </cell>
          <cell r="AB85" t="str">
            <v/>
          </cell>
          <cell r="AC85" t="str">
            <v/>
          </cell>
          <cell r="AD85">
            <v>1.7048033770947133</v>
          </cell>
        </row>
        <row r="86">
          <cell r="B86" t="str">
            <v>9.2020</v>
          </cell>
          <cell r="C86">
            <v>28</v>
          </cell>
          <cell r="D86">
            <v>86</v>
          </cell>
          <cell r="E86">
            <v>-0.45529696063119246</v>
          </cell>
          <cell r="F86">
            <v>-0.45529696063119246</v>
          </cell>
          <cell r="G86">
            <v>35</v>
          </cell>
          <cell r="H86">
            <v>86</v>
          </cell>
          <cell r="I86">
            <v>0.32201778113758805</v>
          </cell>
          <cell r="J86">
            <v>0.32201778113758805</v>
          </cell>
          <cell r="K86">
            <v>17</v>
          </cell>
          <cell r="L86" t="str">
            <v/>
          </cell>
          <cell r="M86" t="str">
            <v/>
          </cell>
          <cell r="N86">
            <v>0.37949446109277052</v>
          </cell>
          <cell r="O86">
            <v>18</v>
          </cell>
          <cell r="P86" t="str">
            <v/>
          </cell>
          <cell r="Q86" t="str">
            <v/>
          </cell>
          <cell r="R86">
            <v>-0.25111889432352313</v>
          </cell>
          <cell r="S86">
            <v>7</v>
          </cell>
          <cell r="T86">
            <v>86</v>
          </cell>
          <cell r="U86">
            <v>-0.2987848166688768</v>
          </cell>
          <cell r="V86">
            <v>-0.2987848166688768</v>
          </cell>
          <cell r="W86">
            <v>5</v>
          </cell>
          <cell r="X86" t="str">
            <v/>
          </cell>
          <cell r="Y86" t="str">
            <v/>
          </cell>
          <cell r="Z86">
            <v>-2.2060695381671019E-2</v>
          </cell>
          <cell r="AA86">
            <v>5</v>
          </cell>
          <cell r="AB86" t="str">
            <v/>
          </cell>
          <cell r="AC86" t="str">
            <v/>
          </cell>
          <cell r="AD86">
            <v>1.7379757145552044</v>
          </cell>
        </row>
        <row r="87">
          <cell r="B87" t="str">
            <v>10.2020</v>
          </cell>
          <cell r="C87">
            <v>29</v>
          </cell>
          <cell r="D87">
            <v>87</v>
          </cell>
          <cell r="E87">
            <v>-0.42754149918469048</v>
          </cell>
          <cell r="F87">
            <v>-0.42754149918469048</v>
          </cell>
          <cell r="G87">
            <v>35</v>
          </cell>
          <cell r="H87" t="str">
            <v/>
          </cell>
          <cell r="I87" t="str">
            <v/>
          </cell>
          <cell r="J87">
            <v>0.34176958309961236</v>
          </cell>
          <cell r="K87">
            <v>18</v>
          </cell>
          <cell r="L87">
            <v>87</v>
          </cell>
          <cell r="M87">
            <v>0.3993834631362464</v>
          </cell>
          <cell r="N87">
            <v>0.3993834631362464</v>
          </cell>
          <cell r="O87">
            <v>19</v>
          </cell>
          <cell r="P87">
            <v>87</v>
          </cell>
          <cell r="Q87">
            <v>-0.24427393542539416</v>
          </cell>
          <cell r="R87">
            <v>-0.24427393542539416</v>
          </cell>
          <cell r="S87">
            <v>7</v>
          </cell>
          <cell r="T87" t="str">
            <v/>
          </cell>
          <cell r="U87" t="str">
            <v/>
          </cell>
          <cell r="V87">
            <v>-0.28868071219799268</v>
          </cell>
          <cell r="W87">
            <v>6</v>
          </cell>
          <cell r="X87">
            <v>87</v>
          </cell>
          <cell r="Y87">
            <v>-1.0006815580290013E-2</v>
          </cell>
          <cell r="Z87">
            <v>-1.0006815580290013E-2</v>
          </cell>
          <cell r="AA87">
            <v>5</v>
          </cell>
          <cell r="AB87" t="str">
            <v/>
          </cell>
          <cell r="AC87" t="str">
            <v/>
          </cell>
          <cell r="AD87">
            <v>1.7711480520156955</v>
          </cell>
        </row>
        <row r="88">
          <cell r="B88" t="str">
            <v>11.2020</v>
          </cell>
          <cell r="C88">
            <v>29</v>
          </cell>
          <cell r="D88" t="str">
            <v/>
          </cell>
          <cell r="E88" t="str">
            <v/>
          </cell>
          <cell r="F88">
            <v>-0.42236349971627613</v>
          </cell>
          <cell r="G88">
            <v>36</v>
          </cell>
          <cell r="H88">
            <v>88</v>
          </cell>
          <cell r="I88">
            <v>0.36152138506163661</v>
          </cell>
          <cell r="J88">
            <v>0.36152138506163661</v>
          </cell>
          <cell r="K88">
            <v>18</v>
          </cell>
          <cell r="L88" t="str">
            <v/>
          </cell>
          <cell r="M88" t="str">
            <v/>
          </cell>
          <cell r="N88">
            <v>0.41188014597820971</v>
          </cell>
          <cell r="O88">
            <v>19</v>
          </cell>
          <cell r="P88" t="str">
            <v/>
          </cell>
          <cell r="Q88" t="str">
            <v/>
          </cell>
          <cell r="R88">
            <v>-0.23554437010668197</v>
          </cell>
          <cell r="S88">
            <v>7</v>
          </cell>
          <cell r="T88" t="str">
            <v/>
          </cell>
          <cell r="U88" t="str">
            <v/>
          </cell>
          <cell r="V88">
            <v>-0.27857660772710857</v>
          </cell>
          <cell r="W88">
            <v>6</v>
          </cell>
          <cell r="X88" t="str">
            <v/>
          </cell>
          <cell r="Y88" t="str">
            <v/>
          </cell>
          <cell r="Z88">
            <v>2.9815280299360595E-3</v>
          </cell>
          <cell r="AA88">
            <v>5</v>
          </cell>
          <cell r="AB88" t="str">
            <v/>
          </cell>
          <cell r="AC88" t="str">
            <v/>
          </cell>
          <cell r="AD88">
            <v>1.8043203894761866</v>
          </cell>
        </row>
        <row r="89">
          <cell r="B89" t="str">
            <v>12.2020</v>
          </cell>
          <cell r="C89">
            <v>29</v>
          </cell>
          <cell r="D89" t="str">
            <v/>
          </cell>
          <cell r="E89" t="str">
            <v/>
          </cell>
          <cell r="F89">
            <v>-0.41718550024786177</v>
          </cell>
          <cell r="G89">
            <v>36</v>
          </cell>
          <cell r="H89" t="str">
            <v/>
          </cell>
          <cell r="I89" t="str">
            <v/>
          </cell>
          <cell r="J89">
            <v>0.38007024648997245</v>
          </cell>
          <cell r="K89">
            <v>18</v>
          </cell>
          <cell r="L89" t="str">
            <v/>
          </cell>
          <cell r="M89" t="str">
            <v/>
          </cell>
          <cell r="N89">
            <v>0.42437682882017302</v>
          </cell>
          <cell r="O89">
            <v>19</v>
          </cell>
          <cell r="P89" t="str">
            <v/>
          </cell>
          <cell r="Q89" t="str">
            <v/>
          </cell>
          <cell r="R89">
            <v>-0.22681480478796978</v>
          </cell>
          <cell r="S89">
            <v>7</v>
          </cell>
          <cell r="T89" t="str">
            <v/>
          </cell>
          <cell r="U89" t="str">
            <v/>
          </cell>
          <cell r="V89">
            <v>-0.26847250325622446</v>
          </cell>
          <cell r="W89">
            <v>6</v>
          </cell>
          <cell r="X89" t="str">
            <v/>
          </cell>
          <cell r="Y89" t="str">
            <v/>
          </cell>
          <cell r="Z89">
            <v>1.5969871640162132E-2</v>
          </cell>
          <cell r="AA89">
            <v>5</v>
          </cell>
          <cell r="AB89" t="str">
            <v/>
          </cell>
          <cell r="AC89" t="str">
            <v/>
          </cell>
          <cell r="AD89">
            <v>1.8374927269366776</v>
          </cell>
        </row>
        <row r="90">
          <cell r="B90" t="str">
            <v>1.2021</v>
          </cell>
          <cell r="C90">
            <v>30</v>
          </cell>
          <cell r="D90">
            <v>90</v>
          </cell>
          <cell r="E90">
            <v>-0.41200750077944742</v>
          </cell>
          <cell r="F90">
            <v>-0.41200750077944742</v>
          </cell>
          <cell r="G90">
            <v>36</v>
          </cell>
          <cell r="H90" t="str">
            <v/>
          </cell>
          <cell r="I90" t="str">
            <v/>
          </cell>
          <cell r="J90">
            <v>0.39861910791830829</v>
          </cell>
          <cell r="K90">
            <v>18</v>
          </cell>
          <cell r="L90" t="str">
            <v/>
          </cell>
          <cell r="M90" t="str">
            <v/>
          </cell>
          <cell r="N90">
            <v>0.43687351166213634</v>
          </cell>
          <cell r="O90">
            <v>19</v>
          </cell>
          <cell r="P90" t="str">
            <v/>
          </cell>
          <cell r="Q90" t="str">
            <v/>
          </cell>
          <cell r="R90">
            <v>-0.21808523946925759</v>
          </cell>
          <cell r="S90">
            <v>7</v>
          </cell>
          <cell r="T90" t="str">
            <v/>
          </cell>
          <cell r="U90" t="str">
            <v/>
          </cell>
          <cell r="V90">
            <v>-0.25836839878534035</v>
          </cell>
          <cell r="W90">
            <v>6</v>
          </cell>
          <cell r="X90" t="str">
            <v/>
          </cell>
          <cell r="Y90" t="str">
            <v/>
          </cell>
          <cell r="Z90">
            <v>2.8958215250388206E-2</v>
          </cell>
          <cell r="AA90">
            <v>5</v>
          </cell>
          <cell r="AB90" t="str">
            <v/>
          </cell>
          <cell r="AC90" t="str">
            <v/>
          </cell>
          <cell r="AD90">
            <v>1.8706650643971687</v>
          </cell>
        </row>
        <row r="91">
          <cell r="B91" t="str">
            <v>2.2021</v>
          </cell>
          <cell r="C91">
            <v>30</v>
          </cell>
          <cell r="D91" t="str">
            <v/>
          </cell>
          <cell r="E91" t="str">
            <v/>
          </cell>
          <cell r="F91">
            <v>-0.40446624567933376</v>
          </cell>
          <cell r="G91">
            <v>36</v>
          </cell>
          <cell r="H91" t="str">
            <v/>
          </cell>
          <cell r="I91" t="str">
            <v/>
          </cell>
          <cell r="J91">
            <v>0.41716796934664413</v>
          </cell>
          <cell r="K91">
            <v>18</v>
          </cell>
          <cell r="L91" t="str">
            <v/>
          </cell>
          <cell r="M91" t="str">
            <v/>
          </cell>
          <cell r="N91">
            <v>0.44937019450409965</v>
          </cell>
          <cell r="O91">
            <v>19</v>
          </cell>
          <cell r="P91" t="str">
            <v/>
          </cell>
          <cell r="Q91" t="str">
            <v/>
          </cell>
          <cell r="R91">
            <v>-0.2093556741505454</v>
          </cell>
          <cell r="S91">
            <v>7</v>
          </cell>
          <cell r="T91" t="str">
            <v/>
          </cell>
          <cell r="U91" t="str">
            <v/>
          </cell>
          <cell r="V91">
            <v>-0.24826429431445624</v>
          </cell>
          <cell r="W91">
            <v>6</v>
          </cell>
          <cell r="X91" t="str">
            <v/>
          </cell>
          <cell r="Y91" t="str">
            <v/>
          </cell>
          <cell r="Z91">
            <v>4.1946558860614276E-2</v>
          </cell>
          <cell r="AA91">
            <v>5</v>
          </cell>
          <cell r="AB91" t="str">
            <v/>
          </cell>
          <cell r="AC91" t="str">
            <v/>
          </cell>
          <cell r="AD91">
            <v>1.9038374018576598</v>
          </cell>
        </row>
        <row r="92">
          <cell r="B92" t="str">
            <v>3.2021</v>
          </cell>
          <cell r="C92">
            <v>30</v>
          </cell>
          <cell r="D92" t="str">
            <v/>
          </cell>
          <cell r="E92" t="str">
            <v/>
          </cell>
          <cell r="F92">
            <v>-0.39692499057922015</v>
          </cell>
          <cell r="G92">
            <v>37</v>
          </cell>
          <cell r="H92">
            <v>92</v>
          </cell>
          <cell r="I92">
            <v>0.43571683077497991</v>
          </cell>
          <cell r="J92">
            <v>0.43571683077497991</v>
          </cell>
          <cell r="K92">
            <v>18</v>
          </cell>
          <cell r="L92" t="str">
            <v/>
          </cell>
          <cell r="M92" t="str">
            <v/>
          </cell>
          <cell r="N92">
            <v>0.46186687734606297</v>
          </cell>
          <cell r="O92">
            <v>19</v>
          </cell>
          <cell r="P92" t="str">
            <v/>
          </cell>
          <cell r="Q92" t="str">
            <v/>
          </cell>
          <cell r="R92">
            <v>-0.20062610883183321</v>
          </cell>
          <cell r="S92">
            <v>7</v>
          </cell>
          <cell r="T92" t="str">
            <v/>
          </cell>
          <cell r="U92" t="str">
            <v/>
          </cell>
          <cell r="V92">
            <v>-0.23816018984357212</v>
          </cell>
          <cell r="W92">
            <v>6</v>
          </cell>
          <cell r="X92" t="str">
            <v/>
          </cell>
          <cell r="Y92" t="str">
            <v/>
          </cell>
          <cell r="Z92">
            <v>5.4934902470840347E-2</v>
          </cell>
          <cell r="AA92">
            <v>5</v>
          </cell>
          <cell r="AB92" t="str">
            <v/>
          </cell>
          <cell r="AC92" t="str">
            <v/>
          </cell>
          <cell r="AD92">
            <v>1.9370097393181509</v>
          </cell>
        </row>
        <row r="93">
          <cell r="B93" t="str">
            <v>4.2021</v>
          </cell>
          <cell r="C93">
            <v>30</v>
          </cell>
          <cell r="D93" t="str">
            <v/>
          </cell>
          <cell r="E93" t="str">
            <v/>
          </cell>
          <cell r="F93">
            <v>-0.38938373547910654</v>
          </cell>
          <cell r="G93">
            <v>37</v>
          </cell>
          <cell r="H93" t="str">
            <v/>
          </cell>
          <cell r="I93" t="str">
            <v/>
          </cell>
          <cell r="J93">
            <v>0.46333287556152219</v>
          </cell>
          <cell r="K93">
            <v>19</v>
          </cell>
          <cell r="L93">
            <v>93</v>
          </cell>
          <cell r="M93">
            <v>0.47436356018802639</v>
          </cell>
          <cell r="N93">
            <v>0.47436356018802639</v>
          </cell>
          <cell r="O93">
            <v>20</v>
          </cell>
          <cell r="P93">
            <v>93</v>
          </cell>
          <cell r="Q93">
            <v>-0.19189654351312105</v>
          </cell>
          <cell r="R93">
            <v>-0.19189654351312105</v>
          </cell>
          <cell r="S93">
            <v>7</v>
          </cell>
          <cell r="T93" t="str">
            <v/>
          </cell>
          <cell r="U93" t="str">
            <v/>
          </cell>
          <cell r="V93">
            <v>-0.22805608537268801</v>
          </cell>
          <cell r="W93">
            <v>6</v>
          </cell>
          <cell r="X93" t="str">
            <v/>
          </cell>
          <cell r="Y93" t="str">
            <v/>
          </cell>
          <cell r="Z93">
            <v>6.7923246081066424E-2</v>
          </cell>
          <cell r="AA93">
            <v>6</v>
          </cell>
          <cell r="AB93">
            <v>93</v>
          </cell>
          <cell r="AC93">
            <v>1.970182076778642</v>
          </cell>
          <cell r="AD93">
            <v>1.970182076778642</v>
          </cell>
        </row>
        <row r="94">
          <cell r="B94" t="str">
            <v>5.2021</v>
          </cell>
          <cell r="C94">
            <v>30</v>
          </cell>
          <cell r="D94" t="str">
            <v/>
          </cell>
          <cell r="E94" t="str">
            <v/>
          </cell>
          <cell r="F94">
            <v>-0.38184248037899293</v>
          </cell>
          <cell r="G94">
            <v>38</v>
          </cell>
          <cell r="H94">
            <v>94</v>
          </cell>
          <cell r="I94">
            <v>0.49094892034806448</v>
          </cell>
          <cell r="J94">
            <v>0.49094892034806448</v>
          </cell>
          <cell r="K94">
            <v>19</v>
          </cell>
          <cell r="L94" t="str">
            <v/>
          </cell>
          <cell r="M94" t="str">
            <v/>
          </cell>
          <cell r="N94">
            <v>0.50130754147145351</v>
          </cell>
          <cell r="O94">
            <v>20</v>
          </cell>
          <cell r="P94" t="str">
            <v/>
          </cell>
          <cell r="Q94" t="str">
            <v/>
          </cell>
          <cell r="R94">
            <v>-0.18240426089006195</v>
          </cell>
          <cell r="S94">
            <v>7</v>
          </cell>
          <cell r="T94" t="str">
            <v/>
          </cell>
          <cell r="U94" t="str">
            <v/>
          </cell>
          <cell r="V94">
            <v>-0.2179519809018039</v>
          </cell>
          <cell r="W94">
            <v>6</v>
          </cell>
          <cell r="X94" t="str">
            <v/>
          </cell>
          <cell r="Y94" t="str">
            <v/>
          </cell>
          <cell r="Z94">
            <v>8.0911589691292501E-2</v>
          </cell>
          <cell r="AA94">
            <v>6</v>
          </cell>
          <cell r="AB94" t="str">
            <v/>
          </cell>
          <cell r="AC94" t="str">
            <v/>
          </cell>
          <cell r="AD94">
            <v>1.9976839240286541</v>
          </cell>
        </row>
        <row r="95">
          <cell r="B95" t="str">
            <v>6.2021</v>
          </cell>
          <cell r="C95">
            <v>30</v>
          </cell>
          <cell r="D95" t="str">
            <v/>
          </cell>
          <cell r="E95" t="str">
            <v/>
          </cell>
          <cell r="F95">
            <v>-0.37430122527887932</v>
          </cell>
          <cell r="G95">
            <v>39</v>
          </cell>
          <cell r="H95">
            <v>95</v>
          </cell>
          <cell r="I95">
            <v>0.50876938876363442</v>
          </cell>
          <cell r="J95">
            <v>0.50876938876363442</v>
          </cell>
          <cell r="K95">
            <v>19</v>
          </cell>
          <cell r="L95" t="str">
            <v/>
          </cell>
          <cell r="M95" t="str">
            <v/>
          </cell>
          <cell r="N95">
            <v>0.52825152275488063</v>
          </cell>
          <cell r="O95">
            <v>20</v>
          </cell>
          <cell r="P95" t="str">
            <v/>
          </cell>
          <cell r="Q95" t="str">
            <v/>
          </cell>
          <cell r="R95">
            <v>-0.17291197826700283</v>
          </cell>
          <cell r="S95">
            <v>7</v>
          </cell>
          <cell r="T95" t="str">
            <v/>
          </cell>
          <cell r="U95" t="str">
            <v/>
          </cell>
          <cell r="V95">
            <v>-0.20784787643091979</v>
          </cell>
          <cell r="W95">
            <v>6</v>
          </cell>
          <cell r="X95" t="str">
            <v/>
          </cell>
          <cell r="Y95" t="str">
            <v/>
          </cell>
          <cell r="Z95">
            <v>9.3899933301518579E-2</v>
          </cell>
          <cell r="AA95">
            <v>6</v>
          </cell>
          <cell r="AB95" t="str">
            <v/>
          </cell>
          <cell r="AC95" t="str">
            <v/>
          </cell>
          <cell r="AD95">
            <v>2.0251857712786663</v>
          </cell>
        </row>
        <row r="96">
          <cell r="B96" t="str">
            <v>7.2021</v>
          </cell>
          <cell r="C96">
            <v>31</v>
          </cell>
          <cell r="D96">
            <v>96</v>
          </cell>
          <cell r="E96">
            <v>-0.3667599701787656</v>
          </cell>
          <cell r="F96">
            <v>-0.3667599701787656</v>
          </cell>
          <cell r="G96">
            <v>39</v>
          </cell>
          <cell r="H96" t="str">
            <v/>
          </cell>
          <cell r="I96" t="str">
            <v/>
          </cell>
          <cell r="J96">
            <v>0.52056798533717563</v>
          </cell>
          <cell r="K96">
            <v>20</v>
          </cell>
          <cell r="L96">
            <v>96</v>
          </cell>
          <cell r="M96">
            <v>0.55519550403830764</v>
          </cell>
          <cell r="N96">
            <v>0.55519550403830764</v>
          </cell>
          <cell r="O96">
            <v>20</v>
          </cell>
          <cell r="P96" t="str">
            <v/>
          </cell>
          <cell r="Q96" t="str">
            <v/>
          </cell>
          <cell r="R96">
            <v>-0.16341969564394371</v>
          </cell>
          <cell r="S96">
            <v>7</v>
          </cell>
          <cell r="T96" t="str">
            <v/>
          </cell>
          <cell r="U96" t="str">
            <v/>
          </cell>
          <cell r="V96">
            <v>-0.19774377196003567</v>
          </cell>
          <cell r="W96">
            <v>6</v>
          </cell>
          <cell r="X96" t="str">
            <v/>
          </cell>
          <cell r="Y96" t="str">
            <v/>
          </cell>
          <cell r="Z96">
            <v>0.10688827691174466</v>
          </cell>
          <cell r="AA96">
            <v>6</v>
          </cell>
          <cell r="AB96" t="str">
            <v/>
          </cell>
          <cell r="AC96" t="str">
            <v/>
          </cell>
          <cell r="AD96">
            <v>2.0526876185286782</v>
          </cell>
        </row>
        <row r="97">
          <cell r="B97" t="str">
            <v>8.2021</v>
          </cell>
          <cell r="C97">
            <v>31</v>
          </cell>
          <cell r="D97" t="str">
            <v/>
          </cell>
          <cell r="E97" t="str">
            <v/>
          </cell>
          <cell r="F97">
            <v>-0.36127288066615615</v>
          </cell>
          <cell r="G97">
            <v>40</v>
          </cell>
          <cell r="H97">
            <v>97</v>
          </cell>
          <cell r="I97">
            <v>0.53236658191071695</v>
          </cell>
          <cell r="J97">
            <v>0.53236658191071695</v>
          </cell>
          <cell r="K97">
            <v>20</v>
          </cell>
          <cell r="L97" t="str">
            <v/>
          </cell>
          <cell r="M97" t="str">
            <v/>
          </cell>
          <cell r="N97">
            <v>0.56353746500621671</v>
          </cell>
          <cell r="O97">
            <v>20</v>
          </cell>
          <cell r="P97" t="str">
            <v/>
          </cell>
          <cell r="Q97" t="str">
            <v/>
          </cell>
          <cell r="R97">
            <v>-0.15392741302088458</v>
          </cell>
          <cell r="S97">
            <v>7</v>
          </cell>
          <cell r="T97" t="str">
            <v/>
          </cell>
          <cell r="U97" t="str">
            <v/>
          </cell>
          <cell r="V97">
            <v>-0.18763966748915156</v>
          </cell>
          <cell r="W97">
            <v>6</v>
          </cell>
          <cell r="X97" t="str">
            <v/>
          </cell>
          <cell r="Y97" t="str">
            <v/>
          </cell>
          <cell r="Z97">
            <v>0.11987662052197073</v>
          </cell>
          <cell r="AA97">
            <v>6</v>
          </cell>
          <cell r="AB97" t="str">
            <v/>
          </cell>
          <cell r="AC97" t="str">
            <v/>
          </cell>
          <cell r="AD97">
            <v>2.0801894657786901</v>
          </cell>
        </row>
        <row r="98">
          <cell r="B98" t="str">
            <v>9.2021</v>
          </cell>
          <cell r="C98">
            <v>32</v>
          </cell>
          <cell r="D98">
            <v>98</v>
          </cell>
          <cell r="E98">
            <v>-0.35578579115354664</v>
          </cell>
          <cell r="F98">
            <v>-0.35578579115354664</v>
          </cell>
          <cell r="G98">
            <v>41</v>
          </cell>
          <cell r="H98">
            <v>98</v>
          </cell>
          <cell r="I98">
            <v>0.55040738658250488</v>
          </cell>
          <cell r="J98">
            <v>0.55040738658250488</v>
          </cell>
          <cell r="K98">
            <v>20</v>
          </cell>
          <cell r="L98" t="str">
            <v/>
          </cell>
          <cell r="M98" t="str">
            <v/>
          </cell>
          <cell r="N98">
            <v>0.57187942597412578</v>
          </cell>
          <cell r="O98">
            <v>20</v>
          </cell>
          <cell r="P98" t="str">
            <v/>
          </cell>
          <cell r="Q98" t="str">
            <v/>
          </cell>
          <cell r="R98">
            <v>-0.14443513039782546</v>
          </cell>
          <cell r="S98">
            <v>8</v>
          </cell>
          <cell r="T98">
            <v>98</v>
          </cell>
          <cell r="U98">
            <v>-0.17753556301826762</v>
          </cell>
          <cell r="V98">
            <v>-0.17753556301826762</v>
          </cell>
          <cell r="W98">
            <v>6</v>
          </cell>
          <cell r="X98" t="str">
            <v/>
          </cell>
          <cell r="Y98" t="str">
            <v/>
          </cell>
          <cell r="Z98">
            <v>0.13286496413219681</v>
          </cell>
          <cell r="AA98">
            <v>6</v>
          </cell>
          <cell r="AB98" t="str">
            <v/>
          </cell>
          <cell r="AC98" t="str">
            <v/>
          </cell>
          <cell r="AD98">
            <v>2.1076913130287021</v>
          </cell>
        </row>
        <row r="99">
          <cell r="B99" t="str">
            <v>10.2021</v>
          </cell>
          <cell r="C99">
            <v>32</v>
          </cell>
          <cell r="D99" t="str">
            <v/>
          </cell>
          <cell r="E99" t="str">
            <v/>
          </cell>
          <cell r="F99">
            <v>-0.34617148628891237</v>
          </cell>
          <cell r="G99">
            <v>41</v>
          </cell>
          <cell r="H99" t="str">
            <v/>
          </cell>
          <cell r="I99" t="str">
            <v/>
          </cell>
          <cell r="J99">
            <v>0.57831257939044511</v>
          </cell>
          <cell r="K99">
            <v>20</v>
          </cell>
          <cell r="L99" t="str">
            <v/>
          </cell>
          <cell r="M99" t="str">
            <v/>
          </cell>
          <cell r="N99">
            <v>0.58022138694203484</v>
          </cell>
          <cell r="O99">
            <v>21</v>
          </cell>
          <cell r="P99">
            <v>99</v>
          </cell>
          <cell r="Q99">
            <v>-0.13494284777476639</v>
          </cell>
          <cell r="R99">
            <v>-0.13494284777476639</v>
          </cell>
          <cell r="S99">
            <v>8</v>
          </cell>
          <cell r="T99" t="str">
            <v/>
          </cell>
          <cell r="U99" t="str">
            <v/>
          </cell>
          <cell r="V99">
            <v>-0.16929775920333962</v>
          </cell>
          <cell r="W99">
            <v>6</v>
          </cell>
          <cell r="X99" t="str">
            <v/>
          </cell>
          <cell r="Y99" t="str">
            <v/>
          </cell>
          <cell r="Z99">
            <v>0.14585330774242289</v>
          </cell>
          <cell r="AA99">
            <v>6</v>
          </cell>
          <cell r="AB99" t="str">
            <v/>
          </cell>
          <cell r="AC99" t="str">
            <v/>
          </cell>
          <cell r="AD99">
            <v>2.135193160278714</v>
          </cell>
        </row>
        <row r="100">
          <cell r="B100" t="str">
            <v>11.2021</v>
          </cell>
          <cell r="C100">
            <v>32</v>
          </cell>
          <cell r="D100" t="str">
            <v/>
          </cell>
          <cell r="E100" t="str">
            <v/>
          </cell>
          <cell r="F100">
            <v>-0.33655718142427804</v>
          </cell>
          <cell r="G100">
            <v>41</v>
          </cell>
          <cell r="H100" t="str">
            <v/>
          </cell>
          <cell r="I100" t="str">
            <v/>
          </cell>
          <cell r="J100">
            <v>0.60621777219838535</v>
          </cell>
          <cell r="K100">
            <v>20</v>
          </cell>
          <cell r="L100" t="str">
            <v/>
          </cell>
          <cell r="M100" t="str">
            <v/>
          </cell>
          <cell r="N100">
            <v>0.58856334790994391</v>
          </cell>
          <cell r="O100">
            <v>21</v>
          </cell>
          <cell r="P100" t="str">
            <v/>
          </cell>
          <cell r="Q100" t="str">
            <v/>
          </cell>
          <cell r="R100">
            <v>-0.13039993623093057</v>
          </cell>
          <cell r="S100">
            <v>8</v>
          </cell>
          <cell r="T100" t="str">
            <v/>
          </cell>
          <cell r="U100" t="str">
            <v/>
          </cell>
          <cell r="V100">
            <v>-0.16105995538841161</v>
          </cell>
          <cell r="W100">
            <v>6</v>
          </cell>
          <cell r="X100" t="str">
            <v/>
          </cell>
          <cell r="Y100" t="str">
            <v/>
          </cell>
          <cell r="Z100">
            <v>0.15884165135264897</v>
          </cell>
          <cell r="AA100">
            <v>6</v>
          </cell>
          <cell r="AB100" t="str">
            <v/>
          </cell>
          <cell r="AC100" t="str">
            <v/>
          </cell>
          <cell r="AD100">
            <v>2.1626950075287259</v>
          </cell>
        </row>
        <row r="101">
          <cell r="B101" t="str">
            <v>12.2021</v>
          </cell>
          <cell r="C101">
            <v>32</v>
          </cell>
          <cell r="D101" t="str">
            <v/>
          </cell>
          <cell r="E101" t="str">
            <v/>
          </cell>
          <cell r="F101">
            <v>-0.32694287655964371</v>
          </cell>
          <cell r="G101">
            <v>42</v>
          </cell>
          <cell r="H101">
            <v>101</v>
          </cell>
          <cell r="I101">
            <v>0.6341229650063257</v>
          </cell>
          <cell r="J101">
            <v>0.6341229650063257</v>
          </cell>
          <cell r="K101">
            <v>20</v>
          </cell>
          <cell r="L101" t="str">
            <v/>
          </cell>
          <cell r="M101" t="str">
            <v/>
          </cell>
          <cell r="N101">
            <v>0.59690530887785298</v>
          </cell>
          <cell r="O101">
            <v>21</v>
          </cell>
          <cell r="P101" t="str">
            <v/>
          </cell>
          <cell r="Q101" t="str">
            <v/>
          </cell>
          <cell r="R101">
            <v>-0.12585702468709475</v>
          </cell>
          <cell r="S101">
            <v>8</v>
          </cell>
          <cell r="T101" t="str">
            <v/>
          </cell>
          <cell r="U101" t="str">
            <v/>
          </cell>
          <cell r="V101">
            <v>-0.15282215157348361</v>
          </cell>
          <cell r="W101">
            <v>6</v>
          </cell>
          <cell r="X101" t="str">
            <v/>
          </cell>
          <cell r="Y101" t="str">
            <v/>
          </cell>
          <cell r="Z101">
            <v>0.17182999496287504</v>
          </cell>
          <cell r="AA101">
            <v>6</v>
          </cell>
          <cell r="AB101" t="str">
            <v/>
          </cell>
          <cell r="AC101" t="str">
            <v/>
          </cell>
          <cell r="AD101">
            <v>2.1901968547787378</v>
          </cell>
        </row>
        <row r="102">
          <cell r="B102" t="str">
            <v>1.2022</v>
          </cell>
          <cell r="C102">
            <v>33</v>
          </cell>
          <cell r="D102">
            <v>102</v>
          </cell>
          <cell r="E102">
            <v>-0.31732857169500944</v>
          </cell>
          <cell r="F102">
            <v>-0.31732857169500944</v>
          </cell>
          <cell r="G102">
            <v>42</v>
          </cell>
          <cell r="H102" t="str">
            <v/>
          </cell>
          <cell r="I102" t="str">
            <v/>
          </cell>
          <cell r="J102">
            <v>0.65585703561522279</v>
          </cell>
          <cell r="K102">
            <v>21</v>
          </cell>
          <cell r="L102">
            <v>102</v>
          </cell>
          <cell r="M102">
            <v>0.60524726984576216</v>
          </cell>
          <cell r="N102">
            <v>0.60524726984576216</v>
          </cell>
          <cell r="O102">
            <v>21</v>
          </cell>
          <cell r="P102" t="str">
            <v/>
          </cell>
          <cell r="Q102" t="str">
            <v/>
          </cell>
          <cell r="R102">
            <v>-0.12131411314325895</v>
          </cell>
          <cell r="S102">
            <v>8</v>
          </cell>
          <cell r="T102" t="str">
            <v/>
          </cell>
          <cell r="U102" t="str">
            <v/>
          </cell>
          <cell r="V102">
            <v>-0.14458434775855561</v>
          </cell>
          <cell r="W102">
            <v>6</v>
          </cell>
          <cell r="X102" t="str">
            <v/>
          </cell>
          <cell r="Y102" t="str">
            <v/>
          </cell>
          <cell r="Z102">
            <v>0.18481833857310112</v>
          </cell>
          <cell r="AA102">
            <v>6</v>
          </cell>
          <cell r="AB102" t="str">
            <v/>
          </cell>
          <cell r="AC102" t="str">
            <v/>
          </cell>
          <cell r="AD102">
            <v>2.2176987020287497</v>
          </cell>
        </row>
        <row r="103">
          <cell r="B103" t="str">
            <v>2.2022</v>
          </cell>
          <cell r="C103">
            <v>33</v>
          </cell>
          <cell r="D103" t="str">
            <v/>
          </cell>
          <cell r="E103" t="str">
            <v/>
          </cell>
          <cell r="F103">
            <v>-0.31107452184935547</v>
          </cell>
          <cell r="G103">
            <v>42</v>
          </cell>
          <cell r="H103" t="str">
            <v/>
          </cell>
          <cell r="I103" t="str">
            <v/>
          </cell>
          <cell r="J103">
            <v>0.67759110622411989</v>
          </cell>
          <cell r="K103">
            <v>21</v>
          </cell>
          <cell r="L103" t="str">
            <v/>
          </cell>
          <cell r="M103" t="str">
            <v/>
          </cell>
          <cell r="N103">
            <v>0.6271878864712066</v>
          </cell>
          <cell r="O103">
            <v>21</v>
          </cell>
          <cell r="P103" t="str">
            <v/>
          </cell>
          <cell r="Q103" t="str">
            <v/>
          </cell>
          <cell r="R103">
            <v>-0.11677120159942314</v>
          </cell>
          <cell r="S103">
            <v>8</v>
          </cell>
          <cell r="T103" t="str">
            <v/>
          </cell>
          <cell r="U103" t="str">
            <v/>
          </cell>
          <cell r="V103">
            <v>-0.13634654394362761</v>
          </cell>
          <cell r="W103">
            <v>6</v>
          </cell>
          <cell r="X103" t="str">
            <v/>
          </cell>
          <cell r="Y103" t="str">
            <v/>
          </cell>
          <cell r="Z103">
            <v>0.1978066821833272</v>
          </cell>
          <cell r="AA103">
            <v>6</v>
          </cell>
          <cell r="AB103" t="str">
            <v/>
          </cell>
          <cell r="AC103" t="str">
            <v/>
          </cell>
          <cell r="AD103">
            <v>2.2452005492787617</v>
          </cell>
        </row>
        <row r="104">
          <cell r="B104" t="str">
            <v>3.2022</v>
          </cell>
          <cell r="C104">
            <v>33</v>
          </cell>
          <cell r="D104" t="str">
            <v/>
          </cell>
          <cell r="E104" t="str">
            <v/>
          </cell>
          <cell r="F104">
            <v>-0.30482047200370144</v>
          </cell>
          <cell r="G104">
            <v>43</v>
          </cell>
          <cell r="H104">
            <v>104</v>
          </cell>
          <cell r="I104">
            <v>0.69932517683301687</v>
          </cell>
          <cell r="J104">
            <v>0.69932517683301687</v>
          </cell>
          <cell r="K104">
            <v>21</v>
          </cell>
          <cell r="L104" t="str">
            <v/>
          </cell>
          <cell r="M104" t="str">
            <v/>
          </cell>
          <cell r="N104">
            <v>0.64912850309665104</v>
          </cell>
          <cell r="O104">
            <v>21</v>
          </cell>
          <cell r="P104" t="str">
            <v/>
          </cell>
          <cell r="Q104" t="str">
            <v/>
          </cell>
          <cell r="R104">
            <v>-0.11222829005558733</v>
          </cell>
          <cell r="S104">
            <v>9</v>
          </cell>
          <cell r="T104">
            <v>104</v>
          </cell>
          <cell r="U104">
            <v>-0.12810874012869969</v>
          </cell>
          <cell r="V104">
            <v>-0.12810874012869969</v>
          </cell>
          <cell r="W104">
            <v>7</v>
          </cell>
          <cell r="X104">
            <v>104</v>
          </cell>
          <cell r="Y104">
            <v>0.21079502579355322</v>
          </cell>
          <cell r="Z104">
            <v>0.21079502579355322</v>
          </cell>
          <cell r="AA104">
            <v>6</v>
          </cell>
          <cell r="AB104" t="str">
            <v/>
          </cell>
          <cell r="AC104" t="str">
            <v/>
          </cell>
          <cell r="AD104">
            <v>2.2727023965287736</v>
          </cell>
        </row>
        <row r="105">
          <cell r="B105" t="str">
            <v>4.2022</v>
          </cell>
          <cell r="C105">
            <v>33</v>
          </cell>
          <cell r="D105" t="str">
            <v/>
          </cell>
          <cell r="E105" t="str">
            <v/>
          </cell>
          <cell r="F105">
            <v>-0.29856642215804741</v>
          </cell>
          <cell r="G105">
            <v>44</v>
          </cell>
          <cell r="H105">
            <v>105</v>
          </cell>
          <cell r="I105">
            <v>0.72198254739036727</v>
          </cell>
          <cell r="J105">
            <v>0.72198254739036727</v>
          </cell>
          <cell r="K105">
            <v>21</v>
          </cell>
          <cell r="L105" t="str">
            <v/>
          </cell>
          <cell r="M105" t="str">
            <v/>
          </cell>
          <cell r="N105">
            <v>0.67106911972209549</v>
          </cell>
          <cell r="O105">
            <v>22</v>
          </cell>
          <cell r="P105">
            <v>105</v>
          </cell>
          <cell r="Q105">
            <v>-0.10768537851175153</v>
          </cell>
          <cell r="R105">
            <v>-0.10768537851175153</v>
          </cell>
          <cell r="S105">
            <v>9</v>
          </cell>
          <cell r="T105" t="str">
            <v/>
          </cell>
          <cell r="U105" t="str">
            <v/>
          </cell>
          <cell r="V105">
            <v>-0.11536977051193342</v>
          </cell>
          <cell r="W105">
            <v>7</v>
          </cell>
          <cell r="X105" t="str">
            <v/>
          </cell>
          <cell r="Y105" t="str">
            <v/>
          </cell>
          <cell r="Z105">
            <v>0.22902842318718455</v>
          </cell>
          <cell r="AA105">
            <v>6</v>
          </cell>
          <cell r="AB105" t="str">
            <v/>
          </cell>
          <cell r="AC105" t="str">
            <v/>
          </cell>
          <cell r="AD105">
            <v>2.3002042437787855</v>
          </cell>
        </row>
        <row r="106">
          <cell r="B106" t="str">
            <v>5.2022</v>
          </cell>
          <cell r="C106">
            <v>33</v>
          </cell>
          <cell r="D106" t="str">
            <v/>
          </cell>
          <cell r="E106" t="str">
            <v/>
          </cell>
          <cell r="F106">
            <v>-0.29231237231239338</v>
          </cell>
          <cell r="G106">
            <v>44</v>
          </cell>
          <cell r="H106" t="str">
            <v/>
          </cell>
          <cell r="I106" t="str">
            <v/>
          </cell>
          <cell r="J106">
            <v>0.73909580658161933</v>
          </cell>
          <cell r="K106">
            <v>21</v>
          </cell>
          <cell r="L106" t="str">
            <v/>
          </cell>
          <cell r="M106" t="str">
            <v/>
          </cell>
          <cell r="N106">
            <v>0.69300973634753993</v>
          </cell>
          <cell r="O106">
            <v>22</v>
          </cell>
          <cell r="P106" t="str">
            <v/>
          </cell>
          <cell r="Q106" t="str">
            <v/>
          </cell>
          <cell r="R106">
            <v>-9.204491377635618E-2</v>
          </cell>
          <cell r="S106">
            <v>9</v>
          </cell>
          <cell r="T106" t="str">
            <v/>
          </cell>
          <cell r="U106" t="str">
            <v/>
          </cell>
          <cell r="V106">
            <v>-0.10263080089516716</v>
          </cell>
          <cell r="W106">
            <v>7</v>
          </cell>
          <cell r="X106" t="str">
            <v/>
          </cell>
          <cell r="Y106" t="str">
            <v/>
          </cell>
          <cell r="Z106">
            <v>0.24726182058081589</v>
          </cell>
          <cell r="AA106">
            <v>6</v>
          </cell>
          <cell r="AB106" t="str">
            <v/>
          </cell>
          <cell r="AC106" t="str">
            <v/>
          </cell>
          <cell r="AD106">
            <v>2.3277060910287974</v>
          </cell>
        </row>
        <row r="107">
          <cell r="B107" t="str">
            <v>6.2022</v>
          </cell>
          <cell r="C107">
            <v>33</v>
          </cell>
          <cell r="D107" t="str">
            <v/>
          </cell>
          <cell r="E107" t="str">
            <v/>
          </cell>
          <cell r="F107">
            <v>-0.28605832246673935</v>
          </cell>
          <cell r="G107">
            <v>44</v>
          </cell>
          <cell r="H107" t="str">
            <v/>
          </cell>
          <cell r="I107" t="str">
            <v/>
          </cell>
          <cell r="J107">
            <v>0.75620906577287139</v>
          </cell>
          <cell r="K107">
            <v>21</v>
          </cell>
          <cell r="L107" t="str">
            <v/>
          </cell>
          <cell r="M107" t="str">
            <v/>
          </cell>
          <cell r="N107">
            <v>0.71495035297298437</v>
          </cell>
          <cell r="O107">
            <v>22</v>
          </cell>
          <cell r="P107" t="str">
            <v/>
          </cell>
          <cell r="Q107" t="str">
            <v/>
          </cell>
          <cell r="R107">
            <v>-7.6404449040960831E-2</v>
          </cell>
          <cell r="S107">
            <v>9</v>
          </cell>
          <cell r="T107" t="str">
            <v/>
          </cell>
          <cell r="U107" t="str">
            <v/>
          </cell>
          <cell r="V107">
            <v>-8.9891831278400891E-2</v>
          </cell>
          <cell r="W107">
            <v>7</v>
          </cell>
          <cell r="X107" t="str">
            <v/>
          </cell>
          <cell r="Y107" t="str">
            <v/>
          </cell>
          <cell r="Z107">
            <v>0.2654952179744472</v>
          </cell>
          <cell r="AA107">
            <v>6</v>
          </cell>
          <cell r="AB107" t="str">
            <v/>
          </cell>
          <cell r="AC107" t="str">
            <v/>
          </cell>
          <cell r="AD107">
            <v>2.3552079382788094</v>
          </cell>
        </row>
        <row r="108">
          <cell r="B108" t="str">
            <v>7.2022</v>
          </cell>
          <cell r="C108">
            <v>34</v>
          </cell>
          <cell r="D108">
            <v>108</v>
          </cell>
          <cell r="E108">
            <v>-0.27980427262108543</v>
          </cell>
          <cell r="F108">
            <v>-0.27980427262108543</v>
          </cell>
          <cell r="G108">
            <v>44</v>
          </cell>
          <cell r="H108" t="str">
            <v/>
          </cell>
          <cell r="I108" t="str">
            <v/>
          </cell>
          <cell r="J108">
            <v>0.77332232496412345</v>
          </cell>
          <cell r="K108">
            <v>21</v>
          </cell>
          <cell r="L108" t="str">
            <v/>
          </cell>
          <cell r="M108" t="str">
            <v/>
          </cell>
          <cell r="N108">
            <v>0.73689096959842881</v>
          </cell>
          <cell r="O108">
            <v>22</v>
          </cell>
          <cell r="P108" t="str">
            <v/>
          </cell>
          <cell r="Q108" t="str">
            <v/>
          </cell>
          <cell r="R108">
            <v>-6.0763984305565483E-2</v>
          </cell>
          <cell r="S108">
            <v>9</v>
          </cell>
          <cell r="T108" t="str">
            <v/>
          </cell>
          <cell r="U108" t="str">
            <v/>
          </cell>
          <cell r="V108">
            <v>-7.7152861661634625E-2</v>
          </cell>
          <cell r="W108">
            <v>7</v>
          </cell>
          <cell r="X108" t="str">
            <v/>
          </cell>
          <cell r="Y108" t="str">
            <v/>
          </cell>
          <cell r="Z108">
            <v>0.28372861536807853</v>
          </cell>
          <cell r="AA108">
            <v>6</v>
          </cell>
          <cell r="AB108" t="str">
            <v/>
          </cell>
          <cell r="AC108" t="str">
            <v/>
          </cell>
          <cell r="AD108">
            <v>2.3827097855288213</v>
          </cell>
        </row>
        <row r="109">
          <cell r="B109" t="str">
            <v>8.2022</v>
          </cell>
          <cell r="C109">
            <v>34</v>
          </cell>
          <cell r="D109" t="str">
            <v/>
          </cell>
          <cell r="E109" t="str">
            <v/>
          </cell>
          <cell r="F109">
            <v>-0.27728217960080137</v>
          </cell>
          <cell r="G109">
            <v>44</v>
          </cell>
          <cell r="H109" t="str">
            <v/>
          </cell>
          <cell r="I109" t="str">
            <v/>
          </cell>
          <cell r="J109">
            <v>0.79043558415537551</v>
          </cell>
          <cell r="K109">
            <v>21</v>
          </cell>
          <cell r="L109" t="str">
            <v/>
          </cell>
          <cell r="M109" t="str">
            <v/>
          </cell>
          <cell r="N109">
            <v>0.75883158622387326</v>
          </cell>
          <cell r="O109">
            <v>22</v>
          </cell>
          <cell r="P109" t="str">
            <v/>
          </cell>
          <cell r="Q109" t="str">
            <v/>
          </cell>
          <cell r="R109">
            <v>-4.5123519570170134E-2</v>
          </cell>
          <cell r="S109">
            <v>9</v>
          </cell>
          <cell r="T109" t="str">
            <v/>
          </cell>
          <cell r="U109" t="str">
            <v/>
          </cell>
          <cell r="V109">
            <v>-6.4413892044868359E-2</v>
          </cell>
          <cell r="W109">
            <v>7</v>
          </cell>
          <cell r="X109" t="str">
            <v/>
          </cell>
          <cell r="Y109" t="str">
            <v/>
          </cell>
          <cell r="Z109">
            <v>0.30196201276170986</v>
          </cell>
          <cell r="AA109">
            <v>6</v>
          </cell>
          <cell r="AB109" t="str">
            <v/>
          </cell>
          <cell r="AC109" t="str">
            <v/>
          </cell>
          <cell r="AD109">
            <v>2.4102116327788332</v>
          </cell>
        </row>
        <row r="110">
          <cell r="B110" t="str">
            <v>9.2022</v>
          </cell>
          <cell r="C110">
            <v>35</v>
          </cell>
          <cell r="D110">
            <v>110</v>
          </cell>
          <cell r="E110">
            <v>-0.27476008658051732</v>
          </cell>
          <cell r="F110">
            <v>-0.27476008658051732</v>
          </cell>
          <cell r="G110">
            <v>45</v>
          </cell>
          <cell r="H110">
            <v>110</v>
          </cell>
          <cell r="I110">
            <v>0.80754884334662758</v>
          </cell>
          <cell r="J110">
            <v>0.80754884334662758</v>
          </cell>
          <cell r="K110">
            <v>21</v>
          </cell>
          <cell r="L110" t="str">
            <v/>
          </cell>
          <cell r="M110" t="str">
            <v/>
          </cell>
          <cell r="N110">
            <v>0.7807722028493177</v>
          </cell>
          <cell r="O110">
            <v>22</v>
          </cell>
          <cell r="P110" t="str">
            <v/>
          </cell>
          <cell r="Q110" t="str">
            <v/>
          </cell>
          <cell r="R110">
            <v>-2.9483054834774789E-2</v>
          </cell>
          <cell r="S110">
            <v>10</v>
          </cell>
          <cell r="T110">
            <v>110</v>
          </cell>
          <cell r="U110">
            <v>-5.1674922428102121E-2</v>
          </cell>
          <cell r="V110">
            <v>-5.1674922428102121E-2</v>
          </cell>
          <cell r="W110">
            <v>7</v>
          </cell>
          <cell r="X110" t="str">
            <v/>
          </cell>
          <cell r="Y110" t="str">
            <v/>
          </cell>
          <cell r="Z110">
            <v>0.3201954101553412</v>
          </cell>
          <cell r="AA110">
            <v>6</v>
          </cell>
          <cell r="AB110" t="str">
            <v/>
          </cell>
          <cell r="AC110" t="str">
            <v/>
          </cell>
          <cell r="AD110">
            <v>2.4377134800288451</v>
          </cell>
        </row>
        <row r="111">
          <cell r="B111" t="str">
            <v>10.2022</v>
          </cell>
          <cell r="C111">
            <v>35</v>
          </cell>
          <cell r="D111" t="str">
            <v/>
          </cell>
          <cell r="E111" t="str">
            <v/>
          </cell>
          <cell r="F111">
            <v>-0.26433107061015826</v>
          </cell>
          <cell r="G111">
            <v>45</v>
          </cell>
          <cell r="H111" t="str">
            <v/>
          </cell>
          <cell r="I111" t="str">
            <v/>
          </cell>
          <cell r="J111">
            <v>0.83424250931137078</v>
          </cell>
          <cell r="K111">
            <v>21</v>
          </cell>
          <cell r="L111" t="str">
            <v/>
          </cell>
          <cell r="M111" t="str">
            <v/>
          </cell>
          <cell r="N111">
            <v>0.80271281947476214</v>
          </cell>
          <cell r="O111">
            <v>23</v>
          </cell>
          <cell r="P111">
            <v>111</v>
          </cell>
          <cell r="Q111">
            <v>-1.3842590099379451E-2</v>
          </cell>
          <cell r="R111">
            <v>-1.3842590099379451E-2</v>
          </cell>
          <cell r="S111">
            <v>10</v>
          </cell>
          <cell r="T111" t="str">
            <v/>
          </cell>
          <cell r="U111" t="str">
            <v/>
          </cell>
          <cell r="V111">
            <v>-3.9132434624407506E-2</v>
          </cell>
          <cell r="W111">
            <v>7</v>
          </cell>
          <cell r="X111" t="str">
            <v/>
          </cell>
          <cell r="Y111" t="str">
            <v/>
          </cell>
          <cell r="Z111">
            <v>0.33842880754897253</v>
          </cell>
          <cell r="AA111">
            <v>7</v>
          </cell>
          <cell r="AB111">
            <v>111</v>
          </cell>
          <cell r="AC111">
            <v>2.4652153272788602</v>
          </cell>
          <cell r="AD111">
            <v>2.4652153272788602</v>
          </cell>
        </row>
        <row r="112">
          <cell r="B112" t="str">
            <v>11.2022</v>
          </cell>
          <cell r="C112">
            <v>35</v>
          </cell>
          <cell r="D112" t="str">
            <v/>
          </cell>
          <cell r="E112" t="str">
            <v/>
          </cell>
          <cell r="F112">
            <v>-0.2539020546397992</v>
          </cell>
          <cell r="G112">
            <v>46</v>
          </cell>
          <cell r="H112">
            <v>112</v>
          </cell>
          <cell r="I112">
            <v>0.8609361752761141</v>
          </cell>
          <cell r="J112">
            <v>0.8609361752761141</v>
          </cell>
          <cell r="K112">
            <v>21</v>
          </cell>
          <cell r="L112" t="str">
            <v/>
          </cell>
          <cell r="M112" t="str">
            <v/>
          </cell>
          <cell r="N112">
            <v>0.82465343610020658</v>
          </cell>
          <cell r="O112">
            <v>23</v>
          </cell>
          <cell r="P112" t="str">
            <v/>
          </cell>
          <cell r="Q112" t="str">
            <v/>
          </cell>
          <cell r="R112">
            <v>-9.1902343303033769E-3</v>
          </cell>
          <cell r="S112">
            <v>10</v>
          </cell>
          <cell r="T112" t="str">
            <v/>
          </cell>
          <cell r="U112" t="str">
            <v/>
          </cell>
          <cell r="V112">
            <v>-2.658994682071289E-2</v>
          </cell>
          <cell r="W112">
            <v>7</v>
          </cell>
          <cell r="X112" t="str">
            <v/>
          </cell>
          <cell r="Y112" t="str">
            <v/>
          </cell>
          <cell r="Z112">
            <v>0.35666220494260387</v>
          </cell>
          <cell r="AA112">
            <v>7</v>
          </cell>
          <cell r="AB112" t="str">
            <v/>
          </cell>
          <cell r="AC112" t="str">
            <v/>
          </cell>
          <cell r="AD112">
            <v>2.4895083026504401</v>
          </cell>
        </row>
        <row r="113">
          <cell r="B113" t="str">
            <v>12.2022</v>
          </cell>
          <cell r="C113">
            <v>35</v>
          </cell>
          <cell r="D113" t="str">
            <v/>
          </cell>
          <cell r="E113" t="str">
            <v/>
          </cell>
          <cell r="F113">
            <v>-0.24347303866944014</v>
          </cell>
          <cell r="G113">
            <v>46</v>
          </cell>
          <cell r="H113" t="str">
            <v/>
          </cell>
          <cell r="I113" t="str">
            <v/>
          </cell>
          <cell r="J113">
            <v>0.88185706558232591</v>
          </cell>
          <cell r="K113">
            <v>21</v>
          </cell>
          <cell r="L113" t="str">
            <v/>
          </cell>
          <cell r="M113" t="str">
            <v/>
          </cell>
          <cell r="N113">
            <v>0.84659405272565103</v>
          </cell>
          <cell r="O113">
            <v>23</v>
          </cell>
          <cell r="P113" t="str">
            <v/>
          </cell>
          <cell r="Q113" t="str">
            <v/>
          </cell>
          <cell r="R113">
            <v>-4.537878561227302E-3</v>
          </cell>
          <cell r="S113">
            <v>10</v>
          </cell>
          <cell r="T113" t="str">
            <v/>
          </cell>
          <cell r="U113" t="str">
            <v/>
          </cell>
          <cell r="V113">
            <v>-1.4047459017018276E-2</v>
          </cell>
          <cell r="W113">
            <v>7</v>
          </cell>
          <cell r="X113" t="str">
            <v/>
          </cell>
          <cell r="Y113" t="str">
            <v/>
          </cell>
          <cell r="Z113">
            <v>0.3748956023362352</v>
          </cell>
          <cell r="AA113">
            <v>7</v>
          </cell>
          <cell r="AB113" t="str">
            <v/>
          </cell>
          <cell r="AC113" t="str">
            <v/>
          </cell>
          <cell r="AD113">
            <v>2.51380127802202</v>
          </cell>
        </row>
        <row r="114">
          <cell r="B114" t="str">
            <v>1.2023</v>
          </cell>
          <cell r="C114">
            <v>35</v>
          </cell>
          <cell r="D114" t="str">
            <v/>
          </cell>
          <cell r="E114" t="str">
            <v/>
          </cell>
          <cell r="F114">
            <v>-0.23304402269908109</v>
          </cell>
          <cell r="G114">
            <v>46</v>
          </cell>
          <cell r="H114" t="str">
            <v/>
          </cell>
          <cell r="I114" t="str">
            <v/>
          </cell>
          <cell r="J114">
            <v>0.90277795588853771</v>
          </cell>
          <cell r="K114">
            <v>22</v>
          </cell>
          <cell r="L114">
            <v>114</v>
          </cell>
          <cell r="M114">
            <v>0.86853466935109602</v>
          </cell>
          <cell r="N114">
            <v>0.86853466935109602</v>
          </cell>
          <cell r="O114">
            <v>23</v>
          </cell>
          <cell r="P114" t="str">
            <v/>
          </cell>
          <cell r="Q114" t="str">
            <v/>
          </cell>
          <cell r="R114">
            <v>1.144772078487729E-4</v>
          </cell>
          <cell r="S114">
            <v>10</v>
          </cell>
          <cell r="T114" t="str">
            <v/>
          </cell>
          <cell r="U114" t="str">
            <v/>
          </cell>
          <cell r="V114">
            <v>-1.5049712133236616E-3</v>
          </cell>
          <cell r="W114">
            <v>7</v>
          </cell>
          <cell r="X114" t="str">
            <v/>
          </cell>
          <cell r="Y114" t="str">
            <v/>
          </cell>
          <cell r="Z114">
            <v>0.39312899972986654</v>
          </cell>
          <cell r="AA114">
            <v>7</v>
          </cell>
          <cell r="AB114" t="str">
            <v/>
          </cell>
          <cell r="AC114" t="str">
            <v/>
          </cell>
          <cell r="AD114">
            <v>2.5380942533936</v>
          </cell>
        </row>
        <row r="115">
          <cell r="B115" t="str">
            <v>2.2023</v>
          </cell>
          <cell r="C115">
            <v>36</v>
          </cell>
          <cell r="D115">
            <v>115</v>
          </cell>
          <cell r="E115">
            <v>-0.22261500672872206</v>
          </cell>
          <cell r="F115">
            <v>-0.22261500672872206</v>
          </cell>
          <cell r="G115">
            <v>46</v>
          </cell>
          <cell r="H115" t="str">
            <v/>
          </cell>
          <cell r="I115" t="str">
            <v/>
          </cell>
          <cell r="J115">
            <v>0.92369884619474951</v>
          </cell>
          <cell r="K115">
            <v>22</v>
          </cell>
          <cell r="L115" t="str">
            <v/>
          </cell>
          <cell r="M115" t="str">
            <v/>
          </cell>
          <cell r="N115">
            <v>0.89167942422252167</v>
          </cell>
          <cell r="O115">
            <v>23</v>
          </cell>
          <cell r="P115" t="str">
            <v/>
          </cell>
          <cell r="Q115" t="str">
            <v/>
          </cell>
          <cell r="R115">
            <v>4.7668329769248478E-3</v>
          </cell>
          <cell r="S115">
            <v>10</v>
          </cell>
          <cell r="T115" t="str">
            <v/>
          </cell>
          <cell r="U115" t="str">
            <v/>
          </cell>
          <cell r="V115">
            <v>1.1037516590370952E-2</v>
          </cell>
          <cell r="W115">
            <v>7</v>
          </cell>
          <cell r="X115" t="str">
            <v/>
          </cell>
          <cell r="Y115" t="str">
            <v/>
          </cell>
          <cell r="Z115">
            <v>0.41136239712349787</v>
          </cell>
          <cell r="AA115">
            <v>7</v>
          </cell>
          <cell r="AB115" t="str">
            <v/>
          </cell>
          <cell r="AC115" t="str">
            <v/>
          </cell>
          <cell r="AD115">
            <v>2.5623872287651799</v>
          </cell>
        </row>
        <row r="116">
          <cell r="B116" t="str">
            <v>3.2023</v>
          </cell>
          <cell r="C116">
            <v>36</v>
          </cell>
          <cell r="D116" t="str">
            <v/>
          </cell>
          <cell r="E116" t="str">
            <v/>
          </cell>
          <cell r="F116">
            <v>-0.21598692721627524</v>
          </cell>
          <cell r="G116">
            <v>47</v>
          </cell>
          <cell r="H116">
            <v>116</v>
          </cell>
          <cell r="I116">
            <v>0.94461973650096143</v>
          </cell>
          <cell r="J116">
            <v>0.94461973650096143</v>
          </cell>
          <cell r="K116">
            <v>22</v>
          </cell>
          <cell r="L116" t="str">
            <v/>
          </cell>
          <cell r="M116" t="str">
            <v/>
          </cell>
          <cell r="N116">
            <v>0.91482417909394731</v>
          </cell>
          <cell r="O116">
            <v>23</v>
          </cell>
          <cell r="P116" t="str">
            <v/>
          </cell>
          <cell r="Q116" t="str">
            <v/>
          </cell>
          <cell r="R116">
            <v>9.4191887460009227E-3</v>
          </cell>
          <cell r="S116">
            <v>10</v>
          </cell>
          <cell r="T116" t="str">
            <v/>
          </cell>
          <cell r="U116" t="str">
            <v/>
          </cell>
          <cell r="V116">
            <v>2.3580004394065567E-2</v>
          </cell>
          <cell r="W116">
            <v>8</v>
          </cell>
          <cell r="X116">
            <v>116</v>
          </cell>
          <cell r="Y116">
            <v>0.42959579451712915</v>
          </cell>
          <cell r="Z116">
            <v>0.42959579451712915</v>
          </cell>
          <cell r="AA116">
            <v>7</v>
          </cell>
          <cell r="AB116" t="str">
            <v/>
          </cell>
          <cell r="AC116" t="str">
            <v/>
          </cell>
          <cell r="AD116">
            <v>2.5866802041367598</v>
          </cell>
        </row>
        <row r="117">
          <cell r="B117" t="str">
            <v>4.2023</v>
          </cell>
          <cell r="C117">
            <v>36</v>
          </cell>
          <cell r="D117" t="str">
            <v/>
          </cell>
          <cell r="E117" t="str">
            <v/>
          </cell>
          <cell r="F117">
            <v>-0.20935884770382843</v>
          </cell>
          <cell r="G117">
            <v>47</v>
          </cell>
          <cell r="H117" t="str">
            <v/>
          </cell>
          <cell r="I117" t="str">
            <v/>
          </cell>
          <cell r="J117">
            <v>0.94991333636271236</v>
          </cell>
          <cell r="K117">
            <v>22</v>
          </cell>
          <cell r="L117" t="str">
            <v/>
          </cell>
          <cell r="M117" t="str">
            <v/>
          </cell>
          <cell r="N117">
            <v>0.93796893396537295</v>
          </cell>
          <cell r="O117">
            <v>24</v>
          </cell>
          <cell r="P117">
            <v>117</v>
          </cell>
          <cell r="Q117">
            <v>1.4071544515077E-2</v>
          </cell>
          <cell r="R117">
            <v>1.4071544515077E-2</v>
          </cell>
          <cell r="S117">
            <v>10</v>
          </cell>
          <cell r="T117" t="str">
            <v/>
          </cell>
          <cell r="U117" t="str">
            <v/>
          </cell>
          <cell r="V117">
            <v>3.6122492197760182E-2</v>
          </cell>
          <cell r="W117">
            <v>8</v>
          </cell>
          <cell r="X117" t="str">
            <v/>
          </cell>
          <cell r="Y117" t="str">
            <v/>
          </cell>
          <cell r="Z117">
            <v>0.44767769119513567</v>
          </cell>
          <cell r="AA117">
            <v>7</v>
          </cell>
          <cell r="AB117" t="str">
            <v/>
          </cell>
          <cell r="AC117" t="str">
            <v/>
          </cell>
          <cell r="AD117">
            <v>2.6109731795083397</v>
          </cell>
        </row>
        <row r="118">
          <cell r="B118" t="str">
            <v>5.2023</v>
          </cell>
          <cell r="C118">
            <v>37</v>
          </cell>
          <cell r="D118">
            <v>118</v>
          </cell>
          <cell r="E118">
            <v>-0.20273076819138161</v>
          </cell>
          <cell r="F118">
            <v>-0.20273076819138161</v>
          </cell>
          <cell r="G118">
            <v>48</v>
          </cell>
          <cell r="H118">
            <v>118</v>
          </cell>
          <cell r="I118">
            <v>0.95520693622446329</v>
          </cell>
          <cell r="J118">
            <v>0.95520693622446329</v>
          </cell>
          <cell r="K118">
            <v>22</v>
          </cell>
          <cell r="L118" t="str">
            <v/>
          </cell>
          <cell r="M118" t="str">
            <v/>
          </cell>
          <cell r="N118">
            <v>0.9611136888367986</v>
          </cell>
          <cell r="O118">
            <v>25</v>
          </cell>
          <cell r="P118">
            <v>118</v>
          </cell>
          <cell r="Q118">
            <v>5.4784162488573027E-2</v>
          </cell>
          <cell r="R118">
            <v>5.4784162488573027E-2</v>
          </cell>
          <cell r="S118">
            <v>10</v>
          </cell>
          <cell r="T118" t="str">
            <v/>
          </cell>
          <cell r="U118" t="str">
            <v/>
          </cell>
          <cell r="V118">
            <v>4.8664980001454798E-2</v>
          </cell>
          <cell r="W118">
            <v>8</v>
          </cell>
          <cell r="X118" t="str">
            <v/>
          </cell>
          <cell r="Y118" t="str">
            <v/>
          </cell>
          <cell r="Z118">
            <v>0.4657595878731422</v>
          </cell>
          <cell r="AA118">
            <v>7</v>
          </cell>
          <cell r="AB118" t="str">
            <v/>
          </cell>
          <cell r="AC118" t="str">
            <v/>
          </cell>
          <cell r="AD118">
            <v>2.6352661548799197</v>
          </cell>
        </row>
        <row r="119">
          <cell r="B119" t="str">
            <v>6.2023</v>
          </cell>
          <cell r="C119">
            <v>37</v>
          </cell>
          <cell r="D119" t="str">
            <v/>
          </cell>
          <cell r="E119" t="str">
            <v/>
          </cell>
          <cell r="F119">
            <v>-0.19738385759189211</v>
          </cell>
          <cell r="G119">
            <v>48</v>
          </cell>
          <cell r="H119" t="str">
            <v/>
          </cell>
          <cell r="I119" t="str">
            <v/>
          </cell>
          <cell r="J119">
            <v>0.97198551441731118</v>
          </cell>
          <cell r="K119">
            <v>22</v>
          </cell>
          <cell r="L119" t="str">
            <v/>
          </cell>
          <cell r="M119" t="str">
            <v/>
          </cell>
          <cell r="N119">
            <v>0.98425844370822424</v>
          </cell>
          <cell r="O119">
            <v>25</v>
          </cell>
          <cell r="P119" t="str">
            <v/>
          </cell>
          <cell r="Q119" t="str">
            <v/>
          </cell>
          <cell r="R119">
            <v>6.186010940500461E-2</v>
          </cell>
          <cell r="S119">
            <v>11</v>
          </cell>
          <cell r="T119">
            <v>119</v>
          </cell>
          <cell r="U119">
            <v>6.1207467805149407E-2</v>
          </cell>
          <cell r="V119">
            <v>6.1207467805149407E-2</v>
          </cell>
          <cell r="W119">
            <v>8</v>
          </cell>
          <cell r="X119" t="str">
            <v/>
          </cell>
          <cell r="Y119" t="str">
            <v/>
          </cell>
          <cell r="Z119">
            <v>0.48384148455114873</v>
          </cell>
          <cell r="AA119">
            <v>7</v>
          </cell>
          <cell r="AB119" t="str">
            <v/>
          </cell>
          <cell r="AC119" t="str">
            <v/>
          </cell>
          <cell r="AD119">
            <v>2.6595591302514996</v>
          </cell>
        </row>
        <row r="120">
          <cell r="B120" t="str">
            <v>7.2023</v>
          </cell>
          <cell r="C120">
            <v>37</v>
          </cell>
          <cell r="D120" t="str">
            <v/>
          </cell>
          <cell r="E120" t="str">
            <v/>
          </cell>
          <cell r="F120">
            <v>-0.19203694699240262</v>
          </cell>
          <cell r="G120">
            <v>48</v>
          </cell>
          <cell r="H120" t="str">
            <v/>
          </cell>
          <cell r="I120" t="str">
            <v/>
          </cell>
          <cell r="J120">
            <v>0.98876409261015907</v>
          </cell>
          <cell r="K120">
            <v>22</v>
          </cell>
          <cell r="L120" t="str">
            <v/>
          </cell>
          <cell r="M120" t="str">
            <v/>
          </cell>
          <cell r="N120">
            <v>1.0074031985796499</v>
          </cell>
          <cell r="O120">
            <v>25</v>
          </cell>
          <cell r="P120" t="str">
            <v/>
          </cell>
          <cell r="Q120" t="str">
            <v/>
          </cell>
          <cell r="R120">
            <v>6.8936056321436193E-2</v>
          </cell>
          <cell r="S120">
            <v>11</v>
          </cell>
          <cell r="T120" t="str">
            <v/>
          </cell>
          <cell r="U120" t="str">
            <v/>
          </cell>
          <cell r="V120">
            <v>7.7035590396744666E-2</v>
          </cell>
          <cell r="W120">
            <v>8</v>
          </cell>
          <cell r="X120" t="str">
            <v/>
          </cell>
          <cell r="Y120" t="str">
            <v/>
          </cell>
          <cell r="Z120">
            <v>0.50192338122915525</v>
          </cell>
          <cell r="AA120">
            <v>7</v>
          </cell>
          <cell r="AB120" t="str">
            <v/>
          </cell>
          <cell r="AC120" t="str">
            <v/>
          </cell>
          <cell r="AD120">
            <v>2.6838521056230795</v>
          </cell>
        </row>
        <row r="121">
          <cell r="B121" t="str">
            <v>8.2023</v>
          </cell>
          <cell r="C121">
            <v>38</v>
          </cell>
          <cell r="D121">
            <v>121</v>
          </cell>
          <cell r="E121">
            <v>-0.18669003639291309</v>
          </cell>
          <cell r="F121">
            <v>-0.18669003639291309</v>
          </cell>
          <cell r="G121">
            <v>49</v>
          </cell>
          <cell r="H121">
            <v>121</v>
          </cell>
          <cell r="I121">
            <v>1.0055426708030071</v>
          </cell>
          <cell r="J121">
            <v>1.0055426708030071</v>
          </cell>
          <cell r="K121">
            <v>22</v>
          </cell>
          <cell r="L121" t="str">
            <v/>
          </cell>
          <cell r="M121" t="str">
            <v/>
          </cell>
          <cell r="N121">
            <v>1.0305479534510755</v>
          </cell>
          <cell r="O121">
            <v>25</v>
          </cell>
          <cell r="P121" t="str">
            <v/>
          </cell>
          <cell r="Q121" t="str">
            <v/>
          </cell>
          <cell r="R121">
            <v>7.6012003237867776E-2</v>
          </cell>
          <cell r="S121">
            <v>11</v>
          </cell>
          <cell r="T121" t="str">
            <v/>
          </cell>
          <cell r="U121" t="str">
            <v/>
          </cell>
          <cell r="V121">
            <v>9.2863712988339925E-2</v>
          </cell>
          <cell r="W121">
            <v>8</v>
          </cell>
          <cell r="X121" t="str">
            <v/>
          </cell>
          <cell r="Y121" t="str">
            <v/>
          </cell>
          <cell r="Z121">
            <v>0.52000527790716178</v>
          </cell>
          <cell r="AA121">
            <v>7</v>
          </cell>
          <cell r="AB121" t="str">
            <v/>
          </cell>
          <cell r="AC121" t="str">
            <v/>
          </cell>
          <cell r="AD121">
            <v>2.7081450809946594</v>
          </cell>
        </row>
        <row r="122">
          <cell r="B122" t="str">
            <v>9.2023</v>
          </cell>
          <cell r="C122">
            <v>38</v>
          </cell>
          <cell r="D122" t="str">
            <v/>
          </cell>
          <cell r="E122" t="str">
            <v/>
          </cell>
          <cell r="F122">
            <v>-0.18017016302716696</v>
          </cell>
          <cell r="G122">
            <v>49</v>
          </cell>
          <cell r="H122" t="str">
            <v/>
          </cell>
          <cell r="I122" t="str">
            <v/>
          </cell>
          <cell r="J122">
            <v>1.0363497328858884</v>
          </cell>
          <cell r="K122">
            <v>22</v>
          </cell>
          <cell r="L122" t="str">
            <v/>
          </cell>
          <cell r="M122" t="str">
            <v/>
          </cell>
          <cell r="N122">
            <v>1.0536927083225012</v>
          </cell>
          <cell r="O122">
            <v>25</v>
          </cell>
          <cell r="P122" t="str">
            <v/>
          </cell>
          <cell r="Q122" t="str">
            <v/>
          </cell>
          <cell r="R122">
            <v>8.3087950154299359E-2</v>
          </cell>
          <cell r="S122">
            <v>11</v>
          </cell>
          <cell r="T122" t="str">
            <v/>
          </cell>
          <cell r="U122" t="str">
            <v/>
          </cell>
          <cell r="V122">
            <v>0.10869183557993518</v>
          </cell>
          <cell r="W122">
            <v>8</v>
          </cell>
          <cell r="X122" t="str">
            <v/>
          </cell>
          <cell r="Y122" t="str">
            <v/>
          </cell>
          <cell r="Z122">
            <v>0.5380871745851683</v>
          </cell>
          <cell r="AA122">
            <v>7</v>
          </cell>
          <cell r="AB122" t="str">
            <v/>
          </cell>
          <cell r="AC122" t="str">
            <v/>
          </cell>
          <cell r="AD122">
            <v>2.7324380563662394</v>
          </cell>
        </row>
        <row r="123">
          <cell r="B123" t="str">
            <v>10.2023</v>
          </cell>
          <cell r="C123">
            <v>38</v>
          </cell>
          <cell r="D123" t="str">
            <v/>
          </cell>
          <cell r="E123" t="str">
            <v/>
          </cell>
          <cell r="F123">
            <v>-0.17365028966142082</v>
          </cell>
          <cell r="G123">
            <v>49</v>
          </cell>
          <cell r="H123" t="str">
            <v/>
          </cell>
          <cell r="I123" t="str">
            <v/>
          </cell>
          <cell r="J123">
            <v>1.0671567949687697</v>
          </cell>
          <cell r="K123">
            <v>23</v>
          </cell>
          <cell r="L123">
            <v>123</v>
          </cell>
          <cell r="M123">
            <v>1.0768374631939268</v>
          </cell>
          <cell r="N123">
            <v>1.0768374631939268</v>
          </cell>
          <cell r="O123">
            <v>26</v>
          </cell>
          <cell r="P123">
            <v>123</v>
          </cell>
          <cell r="Q123">
            <v>9.0163897070730942E-2</v>
          </cell>
          <cell r="R123">
            <v>9.0163897070730942E-2</v>
          </cell>
          <cell r="S123">
            <v>11</v>
          </cell>
          <cell r="T123" t="str">
            <v/>
          </cell>
          <cell r="U123" t="str">
            <v/>
          </cell>
          <cell r="V123">
            <v>0.12451995817153044</v>
          </cell>
          <cell r="W123">
            <v>8</v>
          </cell>
          <cell r="X123" t="str">
            <v/>
          </cell>
          <cell r="Y123" t="str">
            <v/>
          </cell>
          <cell r="Z123">
            <v>0.55616907126317483</v>
          </cell>
          <cell r="AA123">
            <v>8</v>
          </cell>
          <cell r="AB123">
            <v>123</v>
          </cell>
          <cell r="AC123">
            <v>2.7567310317378197</v>
          </cell>
          <cell r="AD123">
            <v>2.7567310317378197</v>
          </cell>
        </row>
        <row r="124">
          <cell r="B124" t="str">
            <v>11.2023</v>
          </cell>
          <cell r="C124">
            <v>38</v>
          </cell>
          <cell r="D124" t="str">
            <v/>
          </cell>
          <cell r="E124" t="str">
            <v/>
          </cell>
          <cell r="F124">
            <v>-0.16713041629567468</v>
          </cell>
          <cell r="G124">
            <v>50</v>
          </cell>
          <cell r="H124">
            <v>124</v>
          </cell>
          <cell r="I124">
            <v>1.097963857051651</v>
          </cell>
          <cell r="J124">
            <v>1.097963857051651</v>
          </cell>
          <cell r="K124">
            <v>23</v>
          </cell>
          <cell r="L124" t="str">
            <v/>
          </cell>
          <cell r="M124" t="str">
            <v/>
          </cell>
          <cell r="N124">
            <v>1.0986097955711256</v>
          </cell>
          <cell r="O124">
            <v>26</v>
          </cell>
          <cell r="P124" t="str">
            <v/>
          </cell>
          <cell r="Q124" t="str">
            <v/>
          </cell>
          <cell r="R124">
            <v>0.10627620491544794</v>
          </cell>
          <cell r="S124">
            <v>11</v>
          </cell>
          <cell r="T124" t="str">
            <v/>
          </cell>
          <cell r="U124" t="str">
            <v/>
          </cell>
          <cell r="V124">
            <v>0.14034808076312572</v>
          </cell>
          <cell r="W124">
            <v>8</v>
          </cell>
          <cell r="X124" t="str">
            <v/>
          </cell>
          <cell r="Y124" t="str">
            <v/>
          </cell>
          <cell r="Z124">
            <v>0.57425096794118136</v>
          </cell>
          <cell r="AA124">
            <v>8</v>
          </cell>
          <cell r="AB124" t="str">
            <v/>
          </cell>
          <cell r="AC124" t="str">
            <v/>
          </cell>
          <cell r="AD124">
            <v>2.7990565158676217</v>
          </cell>
        </row>
        <row r="125">
          <cell r="B125" t="str">
            <v>12.2023</v>
          </cell>
          <cell r="C125">
            <v>38</v>
          </cell>
          <cell r="D125" t="str">
            <v/>
          </cell>
          <cell r="E125" t="str">
            <v/>
          </cell>
          <cell r="F125">
            <v>-0.16061054292992855</v>
          </cell>
          <cell r="G125">
            <v>50</v>
          </cell>
          <cell r="H125" t="str">
            <v/>
          </cell>
          <cell r="I125" t="str">
            <v/>
          </cell>
          <cell r="J125">
            <v>1.1219727582011869</v>
          </cell>
          <cell r="K125">
            <v>23</v>
          </cell>
          <cell r="L125" t="str">
            <v/>
          </cell>
          <cell r="M125" t="str">
            <v/>
          </cell>
          <cell r="N125">
            <v>1.1203821279483244</v>
          </cell>
          <cell r="O125">
            <v>26</v>
          </cell>
          <cell r="P125" t="str">
            <v/>
          </cell>
          <cell r="Q125" t="str">
            <v/>
          </cell>
          <cell r="R125">
            <v>0.12238851276016494</v>
          </cell>
          <cell r="S125">
            <v>11</v>
          </cell>
          <cell r="T125" t="str">
            <v/>
          </cell>
          <cell r="U125" t="str">
            <v/>
          </cell>
          <cell r="V125">
            <v>0.15617620335472099</v>
          </cell>
          <cell r="W125">
            <v>8</v>
          </cell>
          <cell r="X125" t="str">
            <v/>
          </cell>
          <cell r="Y125" t="str">
            <v/>
          </cell>
          <cell r="Z125">
            <v>0.59233286461918788</v>
          </cell>
          <cell r="AA125">
            <v>8</v>
          </cell>
          <cell r="AB125" t="str">
            <v/>
          </cell>
          <cell r="AC125" t="str">
            <v/>
          </cell>
          <cell r="AD125">
            <v>2.8413819999974237</v>
          </cell>
        </row>
        <row r="126">
          <cell r="B126" t="str">
            <v>1.2024</v>
          </cell>
          <cell r="C126">
            <v>39</v>
          </cell>
          <cell r="D126">
            <v>126</v>
          </cell>
          <cell r="E126">
            <v>-0.15409066956418235</v>
          </cell>
          <cell r="F126">
            <v>-0.15409066956418235</v>
          </cell>
          <cell r="G126">
            <v>50</v>
          </cell>
          <cell r="H126" t="str">
            <v/>
          </cell>
          <cell r="I126" t="str">
            <v/>
          </cell>
          <cell r="J126">
            <v>1.1459816593507228</v>
          </cell>
          <cell r="K126">
            <v>24</v>
          </cell>
          <cell r="L126">
            <v>126</v>
          </cell>
          <cell r="M126">
            <v>1.1421544603255229</v>
          </cell>
          <cell r="N126">
            <v>1.1421544603255229</v>
          </cell>
          <cell r="O126">
            <v>26</v>
          </cell>
          <cell r="P126" t="str">
            <v/>
          </cell>
          <cell r="Q126" t="str">
            <v/>
          </cell>
          <cell r="R126">
            <v>0.13850082060488195</v>
          </cell>
          <cell r="S126">
            <v>11</v>
          </cell>
          <cell r="T126" t="str">
            <v/>
          </cell>
          <cell r="U126" t="str">
            <v/>
          </cell>
          <cell r="V126">
            <v>0.17200432594631626</v>
          </cell>
          <cell r="W126">
            <v>8</v>
          </cell>
          <cell r="X126" t="str">
            <v/>
          </cell>
          <cell r="Y126" t="str">
            <v/>
          </cell>
          <cell r="Z126">
            <v>0.61041476129719441</v>
          </cell>
          <cell r="AA126">
            <v>8</v>
          </cell>
          <cell r="AB126" t="str">
            <v/>
          </cell>
          <cell r="AC126" t="str">
            <v/>
          </cell>
          <cell r="AD126">
            <v>2.8837074841272257</v>
          </cell>
        </row>
        <row r="127">
          <cell r="B127" t="str">
            <v>2.2024</v>
          </cell>
          <cell r="C127">
            <v>40</v>
          </cell>
          <cell r="D127">
            <v>127</v>
          </cell>
          <cell r="E127">
            <v>-0.1161409224145456</v>
          </cell>
          <cell r="F127">
            <v>-0.1161409224145456</v>
          </cell>
          <cell r="G127">
            <v>50</v>
          </cell>
          <cell r="H127" t="str">
            <v/>
          </cell>
          <cell r="I127" t="str">
            <v/>
          </cell>
          <cell r="J127">
            <v>1.1699905605002587</v>
          </cell>
          <cell r="K127">
            <v>24</v>
          </cell>
          <cell r="L127" t="str">
            <v/>
          </cell>
          <cell r="M127" t="str">
            <v/>
          </cell>
          <cell r="N127">
            <v>1.1830845489534132</v>
          </cell>
          <cell r="O127">
            <v>26</v>
          </cell>
          <cell r="P127" t="str">
            <v/>
          </cell>
          <cell r="Q127" t="str">
            <v/>
          </cell>
          <cell r="R127">
            <v>0.15461312844959896</v>
          </cell>
          <cell r="S127">
            <v>11</v>
          </cell>
          <cell r="T127" t="str">
            <v/>
          </cell>
          <cell r="U127" t="str">
            <v/>
          </cell>
          <cell r="V127">
            <v>0.18783244853791153</v>
          </cell>
          <cell r="W127">
            <v>8</v>
          </cell>
          <cell r="X127" t="str">
            <v/>
          </cell>
          <cell r="Y127" t="str">
            <v/>
          </cell>
          <cell r="Z127">
            <v>0.62849665797520093</v>
          </cell>
          <cell r="AA127">
            <v>9</v>
          </cell>
          <cell r="AB127">
            <v>127</v>
          </cell>
          <cell r="AC127">
            <v>2.9260329682570281</v>
          </cell>
          <cell r="AD127">
            <v>2.9260329682570281</v>
          </cell>
        </row>
        <row r="128">
          <cell r="B128" t="str">
            <v>3.2024</v>
          </cell>
          <cell r="C128">
            <v>40</v>
          </cell>
          <cell r="D128" t="str">
            <v/>
          </cell>
          <cell r="E128" t="str">
            <v/>
          </cell>
          <cell r="F128">
            <v>-0.10690280790597508</v>
          </cell>
          <cell r="G128">
            <v>51</v>
          </cell>
          <cell r="H128">
            <v>128</v>
          </cell>
          <cell r="I128">
            <v>1.1939994616497946</v>
          </cell>
          <cell r="J128">
            <v>1.1939994616497946</v>
          </cell>
          <cell r="K128">
            <v>24</v>
          </cell>
          <cell r="L128" t="str">
            <v/>
          </cell>
          <cell r="M128" t="str">
            <v/>
          </cell>
          <cell r="N128">
            <v>1.2240146375813035</v>
          </cell>
          <cell r="O128">
            <v>26</v>
          </cell>
          <cell r="P128" t="str">
            <v/>
          </cell>
          <cell r="Q128" t="str">
            <v/>
          </cell>
          <cell r="R128">
            <v>0.17072543629431597</v>
          </cell>
          <cell r="S128">
            <v>11</v>
          </cell>
          <cell r="T128" t="str">
            <v/>
          </cell>
          <cell r="U128" t="str">
            <v/>
          </cell>
          <cell r="V128">
            <v>0.20366057112950681</v>
          </cell>
          <cell r="W128">
            <v>9</v>
          </cell>
          <cell r="X128">
            <v>128</v>
          </cell>
          <cell r="Y128">
            <v>0.64657855465320779</v>
          </cell>
          <cell r="Z128">
            <v>0.64657855465320779</v>
          </cell>
          <cell r="AA128">
            <v>9</v>
          </cell>
          <cell r="AB128" t="str">
            <v/>
          </cell>
          <cell r="AC128" t="str">
            <v/>
          </cell>
          <cell r="AD128">
            <v>2.9313820723015134</v>
          </cell>
        </row>
        <row r="129">
          <cell r="B129" t="str">
            <v>4.2024</v>
          </cell>
          <cell r="C129">
            <v>40</v>
          </cell>
          <cell r="D129" t="str">
            <v/>
          </cell>
          <cell r="E129" t="str">
            <v/>
          </cell>
          <cell r="F129">
            <v>-9.7664693397404551E-2</v>
          </cell>
          <cell r="G129">
            <v>51</v>
          </cell>
          <cell r="H129" t="str">
            <v/>
          </cell>
          <cell r="I129" t="str">
            <v/>
          </cell>
          <cell r="J129">
            <v>1.2130223560891069</v>
          </cell>
          <cell r="K129">
            <v>25</v>
          </cell>
          <cell r="L129">
            <v>129</v>
          </cell>
          <cell r="M129">
            <v>1.264944726209194</v>
          </cell>
          <cell r="N129">
            <v>1.264944726209194</v>
          </cell>
          <cell r="O129">
            <v>26</v>
          </cell>
          <cell r="P129" t="str">
            <v/>
          </cell>
          <cell r="Q129" t="str">
            <v/>
          </cell>
          <cell r="R129">
            <v>0.18683774413903298</v>
          </cell>
          <cell r="S129">
            <v>11</v>
          </cell>
          <cell r="T129" t="str">
            <v/>
          </cell>
          <cell r="U129" t="str">
            <v/>
          </cell>
          <cell r="V129">
            <v>0.21948869372110208</v>
          </cell>
          <cell r="W129">
            <v>9</v>
          </cell>
          <cell r="X129" t="str">
            <v/>
          </cell>
          <cell r="Y129" t="str">
            <v/>
          </cell>
          <cell r="Z129">
            <v>0.65936739690536283</v>
          </cell>
          <cell r="AA129">
            <v>9</v>
          </cell>
          <cell r="AB129" t="str">
            <v/>
          </cell>
          <cell r="AC129" t="str">
            <v/>
          </cell>
          <cell r="AD129">
            <v>2.9367311763459987</v>
          </cell>
        </row>
        <row r="130">
          <cell r="B130" t="str">
            <v>5.2024</v>
          </cell>
          <cell r="C130">
            <v>41</v>
          </cell>
          <cell r="D130">
            <v>130</v>
          </cell>
          <cell r="E130">
            <v>-8.842657888883404E-2</v>
          </cell>
          <cell r="F130">
            <v>-8.842657888883404E-2</v>
          </cell>
          <cell r="G130">
            <v>51</v>
          </cell>
          <cell r="H130" t="str">
            <v/>
          </cell>
          <cell r="I130" t="str">
            <v/>
          </cell>
          <cell r="J130">
            <v>1.2320452505284192</v>
          </cell>
          <cell r="K130">
            <v>25</v>
          </cell>
          <cell r="L130" t="str">
            <v/>
          </cell>
          <cell r="M130" t="str">
            <v/>
          </cell>
          <cell r="N130">
            <v>1.2812165593926039</v>
          </cell>
          <cell r="O130">
            <v>27</v>
          </cell>
          <cell r="P130">
            <v>130</v>
          </cell>
          <cell r="Q130">
            <v>0.20295005198374994</v>
          </cell>
          <cell r="R130">
            <v>0.20295005198374994</v>
          </cell>
          <cell r="S130">
            <v>11</v>
          </cell>
          <cell r="T130" t="str">
            <v/>
          </cell>
          <cell r="U130" t="str">
            <v/>
          </cell>
          <cell r="V130">
            <v>0.23531681631269735</v>
          </cell>
          <cell r="W130">
            <v>9</v>
          </cell>
          <cell r="X130" t="str">
            <v/>
          </cell>
          <cell r="Y130" t="str">
            <v/>
          </cell>
          <cell r="Z130">
            <v>0.67215623915751799</v>
          </cell>
          <cell r="AA130">
            <v>9</v>
          </cell>
          <cell r="AB130" t="str">
            <v/>
          </cell>
          <cell r="AC130" t="str">
            <v/>
          </cell>
          <cell r="AD130">
            <v>2.942080280390484</v>
          </cell>
        </row>
        <row r="131">
          <cell r="B131" t="str">
            <v>6.2024</v>
          </cell>
          <cell r="C131">
            <v>41</v>
          </cell>
          <cell r="D131" t="str">
            <v/>
          </cell>
          <cell r="E131" t="str">
            <v/>
          </cell>
          <cell r="F131">
            <v>-7.5293027362531045E-2</v>
          </cell>
          <cell r="G131">
            <v>51</v>
          </cell>
          <cell r="H131" t="str">
            <v/>
          </cell>
          <cell r="I131" t="str">
            <v/>
          </cell>
          <cell r="J131">
            <v>1.2510681449677314</v>
          </cell>
          <cell r="K131">
            <v>25</v>
          </cell>
          <cell r="L131" t="str">
            <v/>
          </cell>
          <cell r="M131" t="str">
            <v/>
          </cell>
          <cell r="N131">
            <v>1.2974883925760139</v>
          </cell>
          <cell r="O131">
            <v>27</v>
          </cell>
          <cell r="P131" t="str">
            <v/>
          </cell>
          <cell r="Q131" t="str">
            <v/>
          </cell>
          <cell r="R131">
            <v>0.21732561425896779</v>
          </cell>
          <cell r="S131">
            <v>12</v>
          </cell>
          <cell r="T131">
            <v>131</v>
          </cell>
          <cell r="U131">
            <v>0.25114493890429251</v>
          </cell>
          <cell r="V131">
            <v>0.25114493890429251</v>
          </cell>
          <cell r="W131">
            <v>9</v>
          </cell>
          <cell r="X131" t="str">
            <v/>
          </cell>
          <cell r="Y131" t="str">
            <v/>
          </cell>
          <cell r="Z131">
            <v>0.68494508140967314</v>
          </cell>
          <cell r="AA131">
            <v>9</v>
          </cell>
          <cell r="AB131" t="str">
            <v/>
          </cell>
          <cell r="AC131" t="str">
            <v/>
          </cell>
          <cell r="AD131">
            <v>2.9474293844349693</v>
          </cell>
        </row>
        <row r="132">
          <cell r="B132" t="str">
            <v>7.2024</v>
          </cell>
          <cell r="C132">
            <v>41</v>
          </cell>
          <cell r="D132" t="str">
            <v/>
          </cell>
          <cell r="E132" t="str">
            <v/>
          </cell>
          <cell r="F132">
            <v>-6.2159475836228051E-2</v>
          </cell>
          <cell r="G132">
            <v>51</v>
          </cell>
          <cell r="H132" t="str">
            <v/>
          </cell>
          <cell r="I132" t="str">
            <v/>
          </cell>
          <cell r="J132">
            <v>1.2700910394070437</v>
          </cell>
          <cell r="K132">
            <v>25</v>
          </cell>
          <cell r="L132" t="str">
            <v/>
          </cell>
          <cell r="M132" t="str">
            <v/>
          </cell>
          <cell r="N132">
            <v>1.3137602257594239</v>
          </cell>
          <cell r="O132">
            <v>27</v>
          </cell>
          <cell r="P132" t="str">
            <v/>
          </cell>
          <cell r="Q132" t="str">
            <v/>
          </cell>
          <cell r="R132">
            <v>0.23170117653418565</v>
          </cell>
          <cell r="S132">
            <v>12</v>
          </cell>
          <cell r="T132" t="str">
            <v/>
          </cell>
          <cell r="U132" t="str">
            <v/>
          </cell>
          <cell r="V132">
            <v>0.26523442230109379</v>
          </cell>
          <cell r="W132">
            <v>9</v>
          </cell>
          <cell r="X132" t="str">
            <v/>
          </cell>
          <cell r="Y132" t="str">
            <v/>
          </cell>
          <cell r="Z132">
            <v>0.69773392366182829</v>
          </cell>
          <cell r="AA132">
            <v>9</v>
          </cell>
          <cell r="AB132" t="str">
            <v/>
          </cell>
          <cell r="AC132" t="str">
            <v/>
          </cell>
          <cell r="AD132">
            <v>2.9527784884794546</v>
          </cell>
        </row>
        <row r="133">
          <cell r="B133" t="str">
            <v>8.2024</v>
          </cell>
          <cell r="C133">
            <v>42</v>
          </cell>
          <cell r="D133">
            <v>133</v>
          </cell>
          <cell r="E133">
            <v>-4.9025924309925063E-2</v>
          </cell>
          <cell r="F133">
            <v>-4.9025924309925063E-2</v>
          </cell>
          <cell r="G133">
            <v>51</v>
          </cell>
          <cell r="H133" t="str">
            <v/>
          </cell>
          <cell r="I133" t="str">
            <v/>
          </cell>
          <cell r="J133">
            <v>1.289113933846356</v>
          </cell>
          <cell r="K133">
            <v>25</v>
          </cell>
          <cell r="L133" t="str">
            <v/>
          </cell>
          <cell r="M133" t="str">
            <v/>
          </cell>
          <cell r="N133">
            <v>1.3300320589428338</v>
          </cell>
          <cell r="O133">
            <v>27</v>
          </cell>
          <cell r="P133" t="str">
            <v/>
          </cell>
          <cell r="Q133" t="str">
            <v/>
          </cell>
          <cell r="R133">
            <v>0.24607673880940351</v>
          </cell>
          <cell r="S133">
            <v>12</v>
          </cell>
          <cell r="T133" t="str">
            <v/>
          </cell>
          <cell r="U133" t="str">
            <v/>
          </cell>
          <cell r="V133">
            <v>0.27932390569789506</v>
          </cell>
          <cell r="W133">
            <v>9</v>
          </cell>
          <cell r="X133" t="str">
            <v/>
          </cell>
          <cell r="Y133" t="str">
            <v/>
          </cell>
          <cell r="Z133">
            <v>0.71052276591398345</v>
          </cell>
          <cell r="AA133">
            <v>9</v>
          </cell>
          <cell r="AB133" t="str">
            <v/>
          </cell>
          <cell r="AC133" t="str">
            <v/>
          </cell>
          <cell r="AD133">
            <v>2.9581275925239399</v>
          </cell>
        </row>
        <row r="134">
          <cell r="B134" t="str">
            <v>9.2024</v>
          </cell>
          <cell r="C134">
            <v>42</v>
          </cell>
          <cell r="D134" t="str">
            <v/>
          </cell>
          <cell r="E134" t="str">
            <v/>
          </cell>
          <cell r="F134">
            <v>-3.762556452839514E-2</v>
          </cell>
          <cell r="G134">
            <v>52</v>
          </cell>
          <cell r="H134">
            <v>134</v>
          </cell>
          <cell r="I134">
            <v>1.3081368282856685</v>
          </cell>
          <cell r="J134">
            <v>1.3081368282856685</v>
          </cell>
          <cell r="K134">
            <v>25</v>
          </cell>
          <cell r="L134" t="str">
            <v/>
          </cell>
          <cell r="M134" t="str">
            <v/>
          </cell>
          <cell r="N134">
            <v>1.3463038921262438</v>
          </cell>
          <cell r="O134">
            <v>27</v>
          </cell>
          <cell r="P134" t="str">
            <v/>
          </cell>
          <cell r="Q134" t="str">
            <v/>
          </cell>
          <cell r="R134">
            <v>0.26045230108462136</v>
          </cell>
          <cell r="S134">
            <v>12</v>
          </cell>
          <cell r="T134" t="str">
            <v/>
          </cell>
          <cell r="U134" t="str">
            <v/>
          </cell>
          <cell r="V134">
            <v>0.29341338909469633</v>
          </cell>
          <cell r="W134">
            <v>9</v>
          </cell>
          <cell r="X134" t="str">
            <v/>
          </cell>
          <cell r="Y134" t="str">
            <v/>
          </cell>
          <cell r="Z134">
            <v>0.7233116081661386</v>
          </cell>
          <cell r="AA134">
            <v>9</v>
          </cell>
          <cell r="AB134" t="str">
            <v/>
          </cell>
          <cell r="AC134" t="str">
            <v/>
          </cell>
          <cell r="AD134">
            <v>2.9634766965684252</v>
          </cell>
        </row>
        <row r="135">
          <cell r="B135" t="str">
            <v>10.2024</v>
          </cell>
          <cell r="C135">
            <v>42</v>
          </cell>
          <cell r="D135" t="str">
            <v/>
          </cell>
          <cell r="E135" t="str">
            <v/>
          </cell>
          <cell r="F135">
            <v>-2.6225204746865217E-2</v>
          </cell>
          <cell r="G135">
            <v>52</v>
          </cell>
          <cell r="H135" t="str">
            <v/>
          </cell>
          <cell r="I135" t="str">
            <v/>
          </cell>
          <cell r="J135">
            <v>1.3193756482346461</v>
          </cell>
          <cell r="K135">
            <v>26</v>
          </cell>
          <cell r="L135">
            <v>135</v>
          </cell>
          <cell r="M135">
            <v>1.3625757253096533</v>
          </cell>
          <cell r="N135">
            <v>1.3625757253096533</v>
          </cell>
          <cell r="O135">
            <v>27</v>
          </cell>
          <cell r="P135" t="str">
            <v/>
          </cell>
          <cell r="Q135" t="str">
            <v/>
          </cell>
          <cell r="R135">
            <v>0.27482786335983922</v>
          </cell>
          <cell r="S135">
            <v>12</v>
          </cell>
          <cell r="T135" t="str">
            <v/>
          </cell>
          <cell r="U135" t="str">
            <v/>
          </cell>
          <cell r="V135">
            <v>0.3075028724914976</v>
          </cell>
          <cell r="W135">
            <v>9</v>
          </cell>
          <cell r="X135" t="str">
            <v/>
          </cell>
          <cell r="Y135" t="str">
            <v/>
          </cell>
          <cell r="Z135">
            <v>0.73610045041829375</v>
          </cell>
          <cell r="AA135">
            <v>9</v>
          </cell>
          <cell r="AB135" t="str">
            <v/>
          </cell>
          <cell r="AC135" t="str">
            <v/>
          </cell>
          <cell r="AD135">
            <v>2.9688258006129105</v>
          </cell>
        </row>
        <row r="136">
          <cell r="B136" t="str">
            <v>11.2024</v>
          </cell>
          <cell r="C136">
            <v>42</v>
          </cell>
          <cell r="D136" t="str">
            <v/>
          </cell>
          <cell r="E136" t="str">
            <v/>
          </cell>
          <cell r="F136">
            <v>-1.4824844965335293E-2</v>
          </cell>
          <cell r="G136">
            <v>52</v>
          </cell>
          <cell r="H136" t="str">
            <v/>
          </cell>
          <cell r="I136" t="str">
            <v/>
          </cell>
          <cell r="J136">
            <v>1.3306144681836238</v>
          </cell>
          <cell r="K136">
            <v>26</v>
          </cell>
          <cell r="L136" t="str">
            <v/>
          </cell>
          <cell r="M136" t="str">
            <v/>
          </cell>
          <cell r="N136">
            <v>1.3720696144371181</v>
          </cell>
          <cell r="O136">
            <v>28</v>
          </cell>
          <cell r="P136">
            <v>136</v>
          </cell>
          <cell r="Q136">
            <v>0.28920342563505708</v>
          </cell>
          <cell r="R136">
            <v>0.28920342563505708</v>
          </cell>
          <cell r="S136">
            <v>12</v>
          </cell>
          <cell r="T136" t="str">
            <v/>
          </cell>
          <cell r="U136" t="str">
            <v/>
          </cell>
          <cell r="V136">
            <v>0.32159235588829888</v>
          </cell>
          <cell r="W136">
            <v>9</v>
          </cell>
          <cell r="X136" t="str">
            <v/>
          </cell>
          <cell r="Y136" t="str">
            <v/>
          </cell>
          <cell r="Z136">
            <v>0.7488892926704489</v>
          </cell>
          <cell r="AA136">
            <v>9</v>
          </cell>
          <cell r="AB136" t="str">
            <v/>
          </cell>
          <cell r="AC136" t="str">
            <v/>
          </cell>
          <cell r="AD136">
            <v>2.9741749046573958</v>
          </cell>
        </row>
        <row r="137">
          <cell r="B137" t="str">
            <v>12.2024</v>
          </cell>
          <cell r="C137">
            <v>42</v>
          </cell>
          <cell r="D137" t="str">
            <v/>
          </cell>
          <cell r="E137" t="str">
            <v/>
          </cell>
          <cell r="F137">
            <v>-3.4244851838053682E-3</v>
          </cell>
          <cell r="G137">
            <v>53</v>
          </cell>
          <cell r="H137">
            <v>137</v>
          </cell>
          <cell r="I137">
            <v>1.3418532881326015</v>
          </cell>
          <cell r="J137">
            <v>1.3418532881326015</v>
          </cell>
          <cell r="K137">
            <v>26</v>
          </cell>
          <cell r="L137" t="str">
            <v/>
          </cell>
          <cell r="M137" t="str">
            <v/>
          </cell>
          <cell r="N137">
            <v>1.3815635035645828</v>
          </cell>
          <cell r="O137">
            <v>28</v>
          </cell>
          <cell r="P137" t="str">
            <v/>
          </cell>
          <cell r="Q137" t="str">
            <v/>
          </cell>
          <cell r="R137">
            <v>0.30478405383677892</v>
          </cell>
          <cell r="S137">
            <v>12</v>
          </cell>
          <cell r="T137" t="str">
            <v/>
          </cell>
          <cell r="U137" t="str">
            <v/>
          </cell>
          <cell r="V137">
            <v>0.33568183928510015</v>
          </cell>
          <cell r="W137">
            <v>9</v>
          </cell>
          <cell r="X137" t="str">
            <v/>
          </cell>
          <cell r="Y137" t="str">
            <v/>
          </cell>
          <cell r="Z137">
            <v>0.76167813492260406</v>
          </cell>
          <cell r="AA137">
            <v>9</v>
          </cell>
          <cell r="AB137" t="str">
            <v/>
          </cell>
          <cell r="AC137" t="str">
            <v/>
          </cell>
          <cell r="AD137">
            <v>2.9795240087018811</v>
          </cell>
        </row>
        <row r="138">
          <cell r="B138" t="str">
            <v>1.2025</v>
          </cell>
          <cell r="C138">
            <v>42</v>
          </cell>
          <cell r="D138" t="str">
            <v/>
          </cell>
          <cell r="E138" t="str">
            <v/>
          </cell>
          <cell r="F138">
            <v>7.9758745977245565E-3</v>
          </cell>
          <cell r="G138">
            <v>53</v>
          </cell>
          <cell r="H138" t="str">
            <v/>
          </cell>
          <cell r="I138" t="str">
            <v/>
          </cell>
          <cell r="J138">
            <v>1.3590414286625352</v>
          </cell>
          <cell r="K138">
            <v>26</v>
          </cell>
          <cell r="L138" t="str">
            <v/>
          </cell>
          <cell r="M138" t="str">
            <v/>
          </cell>
          <cell r="N138">
            <v>1.3910573926920475</v>
          </cell>
          <cell r="O138">
            <v>28</v>
          </cell>
          <cell r="P138" t="str">
            <v/>
          </cell>
          <cell r="Q138" t="str">
            <v/>
          </cell>
          <cell r="R138">
            <v>0.32036468203850077</v>
          </cell>
          <cell r="S138">
            <v>12</v>
          </cell>
          <cell r="T138" t="str">
            <v/>
          </cell>
          <cell r="U138" t="str">
            <v/>
          </cell>
          <cell r="V138">
            <v>0.34977132268190142</v>
          </cell>
          <cell r="W138">
            <v>9</v>
          </cell>
          <cell r="X138" t="str">
            <v/>
          </cell>
          <cell r="Y138" t="str">
            <v/>
          </cell>
          <cell r="Z138">
            <v>0.77446697717475921</v>
          </cell>
          <cell r="AA138">
            <v>9</v>
          </cell>
          <cell r="AB138" t="str">
            <v/>
          </cell>
          <cell r="AC138" t="str">
            <v/>
          </cell>
          <cell r="AD138">
            <v>2.9848731127463664</v>
          </cell>
        </row>
        <row r="139">
          <cell r="B139" t="str">
            <v>2.2025</v>
          </cell>
          <cell r="C139">
            <v>43</v>
          </cell>
          <cell r="D139">
            <v>139</v>
          </cell>
          <cell r="E139">
            <v>1.9376234379254488E-2</v>
          </cell>
          <cell r="F139">
            <v>1.9376234379254488E-2</v>
          </cell>
          <cell r="G139">
            <v>53</v>
          </cell>
          <cell r="H139" t="str">
            <v/>
          </cell>
          <cell r="I139" t="str">
            <v/>
          </cell>
          <cell r="J139">
            <v>1.3762295691924689</v>
          </cell>
          <cell r="K139">
            <v>26</v>
          </cell>
          <cell r="L139" t="str">
            <v/>
          </cell>
          <cell r="M139" t="str">
            <v/>
          </cell>
          <cell r="N139">
            <v>1.4005512818195123</v>
          </cell>
          <cell r="O139">
            <v>28</v>
          </cell>
          <cell r="P139" t="str">
            <v/>
          </cell>
          <cell r="Q139" t="str">
            <v/>
          </cell>
          <cell r="R139">
            <v>0.33594531024022262</v>
          </cell>
          <cell r="S139">
            <v>12</v>
          </cell>
          <cell r="T139" t="str">
            <v/>
          </cell>
          <cell r="U139" t="str">
            <v/>
          </cell>
          <cell r="V139">
            <v>0.36386080607870269</v>
          </cell>
          <cell r="W139">
            <v>9</v>
          </cell>
          <cell r="X139" t="str">
            <v/>
          </cell>
          <cell r="Y139" t="str">
            <v/>
          </cell>
          <cell r="Z139">
            <v>0.78725581942691436</v>
          </cell>
          <cell r="AA139">
            <v>9</v>
          </cell>
          <cell r="AB139" t="str">
            <v/>
          </cell>
          <cell r="AC139" t="str">
            <v/>
          </cell>
          <cell r="AD139">
            <v>2.9902222167908517</v>
          </cell>
        </row>
        <row r="140">
          <cell r="B140" t="str">
            <v>3.2025</v>
          </cell>
          <cell r="C140">
            <v>43</v>
          </cell>
          <cell r="D140" t="str">
            <v/>
          </cell>
          <cell r="E140" t="str">
            <v/>
          </cell>
          <cell r="F140">
            <v>3.0322723599863523E-2</v>
          </cell>
          <cell r="G140">
            <v>54</v>
          </cell>
          <cell r="H140">
            <v>140</v>
          </cell>
          <cell r="I140">
            <v>1.3934177097224025</v>
          </cell>
          <cell r="J140">
            <v>1.3934177097224025</v>
          </cell>
          <cell r="K140">
            <v>26</v>
          </cell>
          <cell r="L140" t="str">
            <v/>
          </cell>
          <cell r="M140" t="str">
            <v/>
          </cell>
          <cell r="N140">
            <v>1.410045170946977</v>
          </cell>
          <cell r="O140">
            <v>28</v>
          </cell>
          <cell r="P140" t="str">
            <v/>
          </cell>
          <cell r="Q140" t="str">
            <v/>
          </cell>
          <cell r="R140">
            <v>0.35152593844194446</v>
          </cell>
          <cell r="S140">
            <v>12</v>
          </cell>
          <cell r="T140" t="str">
            <v/>
          </cell>
          <cell r="U140" t="str">
            <v/>
          </cell>
          <cell r="V140">
            <v>0.37795028947550396</v>
          </cell>
          <cell r="W140">
            <v>10</v>
          </cell>
          <cell r="X140">
            <v>140</v>
          </cell>
          <cell r="Y140">
            <v>0.80004466167906896</v>
          </cell>
          <cell r="Z140">
            <v>0.80004466167906896</v>
          </cell>
          <cell r="AA140">
            <v>9</v>
          </cell>
          <cell r="AB140" t="str">
            <v/>
          </cell>
          <cell r="AC140" t="str">
            <v/>
          </cell>
          <cell r="AD140">
            <v>2.9955713208353369</v>
          </cell>
        </row>
        <row r="141">
          <cell r="B141" t="str">
            <v>4.2025</v>
          </cell>
          <cell r="C141">
            <v>43</v>
          </cell>
          <cell r="D141" t="str">
            <v/>
          </cell>
          <cell r="E141" t="str">
            <v/>
          </cell>
          <cell r="F141">
            <v>4.1269212820472558E-2</v>
          </cell>
          <cell r="G141">
            <v>54</v>
          </cell>
          <cell r="H141" t="str">
            <v/>
          </cell>
          <cell r="I141" t="str">
            <v/>
          </cell>
          <cell r="J141">
            <v>1.3974123306685255</v>
          </cell>
          <cell r="K141">
            <v>27</v>
          </cell>
          <cell r="L141">
            <v>141</v>
          </cell>
          <cell r="M141">
            <v>1.4195390600744417</v>
          </cell>
          <cell r="N141">
            <v>1.4195390600744417</v>
          </cell>
          <cell r="O141">
            <v>28</v>
          </cell>
          <cell r="P141" t="str">
            <v/>
          </cell>
          <cell r="Q141" t="str">
            <v/>
          </cell>
          <cell r="R141">
            <v>0.36710656664366631</v>
          </cell>
          <cell r="S141">
            <v>12</v>
          </cell>
          <cell r="T141" t="str">
            <v/>
          </cell>
          <cell r="U141" t="str">
            <v/>
          </cell>
          <cell r="V141">
            <v>0.39203977287230524</v>
          </cell>
          <cell r="W141">
            <v>10</v>
          </cell>
          <cell r="X141" t="str">
            <v/>
          </cell>
          <cell r="Y141" t="str">
            <v/>
          </cell>
          <cell r="Z141">
            <v>0.80773219268673935</v>
          </cell>
          <cell r="AA141">
            <v>9</v>
          </cell>
          <cell r="AB141" t="str">
            <v/>
          </cell>
          <cell r="AC141" t="str">
            <v/>
          </cell>
          <cell r="AD141">
            <v>3.0009204248798222</v>
          </cell>
        </row>
        <row r="142">
          <cell r="B142" t="str">
            <v>5.2025</v>
          </cell>
          <cell r="C142">
            <v>43</v>
          </cell>
          <cell r="D142" t="str">
            <v/>
          </cell>
          <cell r="E142" t="str">
            <v/>
          </cell>
          <cell r="F142">
            <v>5.2215702041081592E-2</v>
          </cell>
          <cell r="G142">
            <v>54</v>
          </cell>
          <cell r="H142" t="str">
            <v/>
          </cell>
          <cell r="I142" t="str">
            <v/>
          </cell>
          <cell r="J142">
            <v>1.4014069516146486</v>
          </cell>
          <cell r="K142">
            <v>27</v>
          </cell>
          <cell r="L142" t="str">
            <v/>
          </cell>
          <cell r="M142" t="str">
            <v/>
          </cell>
          <cell r="N142">
            <v>1.435041990981369</v>
          </cell>
          <cell r="O142">
            <v>29</v>
          </cell>
          <cell r="P142">
            <v>142</v>
          </cell>
          <cell r="Q142">
            <v>0.38268719484538821</v>
          </cell>
          <cell r="R142">
            <v>0.38268719484538821</v>
          </cell>
          <cell r="S142">
            <v>12</v>
          </cell>
          <cell r="T142" t="str">
            <v/>
          </cell>
          <cell r="U142" t="str">
            <v/>
          </cell>
          <cell r="V142">
            <v>0.40612925626910651</v>
          </cell>
          <cell r="W142">
            <v>10</v>
          </cell>
          <cell r="X142" t="str">
            <v/>
          </cell>
          <cell r="Y142" t="str">
            <v/>
          </cell>
          <cell r="Z142">
            <v>0.81541972369440974</v>
          </cell>
          <cell r="AA142">
            <v>9</v>
          </cell>
          <cell r="AB142" t="str">
            <v/>
          </cell>
          <cell r="AC142" t="str">
            <v/>
          </cell>
          <cell r="AD142">
            <v>3.0062695289243075</v>
          </cell>
        </row>
        <row r="143">
          <cell r="B143" t="str">
            <v>6.2025</v>
          </cell>
          <cell r="C143">
            <v>43</v>
          </cell>
          <cell r="D143" t="str">
            <v/>
          </cell>
          <cell r="E143" t="str">
            <v/>
          </cell>
          <cell r="F143">
            <v>6.316219126169062E-2</v>
          </cell>
          <cell r="G143">
            <v>55</v>
          </cell>
          <cell r="H143">
            <v>143</v>
          </cell>
          <cell r="I143">
            <v>1.4054015725607716</v>
          </cell>
          <cell r="J143">
            <v>1.4054015725607716</v>
          </cell>
          <cell r="K143">
            <v>27</v>
          </cell>
          <cell r="L143" t="str">
            <v/>
          </cell>
          <cell r="M143" t="str">
            <v/>
          </cell>
          <cell r="N143">
            <v>1.4505449218882962</v>
          </cell>
          <cell r="O143">
            <v>29</v>
          </cell>
          <cell r="P143" t="str">
            <v/>
          </cell>
          <cell r="Q143" t="str">
            <v/>
          </cell>
          <cell r="R143">
            <v>0.37740648923274706</v>
          </cell>
          <cell r="S143">
            <v>13</v>
          </cell>
          <cell r="T143">
            <v>143</v>
          </cell>
          <cell r="U143">
            <v>0.42021873966590795</v>
          </cell>
          <cell r="V143">
            <v>0.42021873966590795</v>
          </cell>
          <cell r="W143">
            <v>10</v>
          </cell>
          <cell r="X143" t="str">
            <v/>
          </cell>
          <cell r="Y143" t="str">
            <v/>
          </cell>
          <cell r="Z143">
            <v>0.82310725470208013</v>
          </cell>
          <cell r="AA143">
            <v>9</v>
          </cell>
          <cell r="AB143" t="str">
            <v/>
          </cell>
          <cell r="AC143" t="str">
            <v/>
          </cell>
          <cell r="AD143">
            <v>3.0116186329687928</v>
          </cell>
        </row>
        <row r="144">
          <cell r="B144" t="str">
            <v>7.2025</v>
          </cell>
          <cell r="C144">
            <v>43</v>
          </cell>
          <cell r="D144" t="str">
            <v/>
          </cell>
          <cell r="E144" t="str">
            <v/>
          </cell>
          <cell r="F144">
            <v>7.4108680482299655E-2</v>
          </cell>
          <cell r="G144">
            <v>55</v>
          </cell>
          <cell r="H144" t="str">
            <v/>
          </cell>
          <cell r="I144" t="str">
            <v/>
          </cell>
          <cell r="J144">
            <v>1.4205722761600297</v>
          </cell>
          <cell r="K144">
            <v>28</v>
          </cell>
          <cell r="L144">
            <v>144</v>
          </cell>
          <cell r="M144">
            <v>1.4660478527952234</v>
          </cell>
          <cell r="N144">
            <v>1.4660478527952234</v>
          </cell>
          <cell r="O144">
            <v>29</v>
          </cell>
          <cell r="P144" t="str">
            <v/>
          </cell>
          <cell r="Q144" t="str">
            <v/>
          </cell>
          <cell r="R144">
            <v>0.3721257836201059</v>
          </cell>
          <cell r="S144">
            <v>13</v>
          </cell>
          <cell r="T144" t="str">
            <v/>
          </cell>
          <cell r="U144" t="str">
            <v/>
          </cell>
          <cell r="V144">
            <v>0.42285731023515843</v>
          </cell>
          <cell r="W144">
            <v>10</v>
          </cell>
          <cell r="X144" t="str">
            <v/>
          </cell>
          <cell r="Y144" t="str">
            <v/>
          </cell>
          <cell r="Z144">
            <v>0.83079478570975052</v>
          </cell>
          <cell r="AA144">
            <v>9</v>
          </cell>
          <cell r="AB144" t="str">
            <v/>
          </cell>
          <cell r="AC144" t="str">
            <v/>
          </cell>
          <cell r="AD144">
            <v>3.0169677370132781</v>
          </cell>
        </row>
        <row r="145">
          <cell r="B145" t="str">
            <v>8.2025</v>
          </cell>
          <cell r="C145">
            <v>44</v>
          </cell>
          <cell r="D145">
            <v>145</v>
          </cell>
          <cell r="E145">
            <v>8.5055169702908689E-2</v>
          </cell>
          <cell r="F145">
            <v>8.5055169702908689E-2</v>
          </cell>
          <cell r="G145">
            <v>55</v>
          </cell>
          <cell r="H145" t="str">
            <v/>
          </cell>
          <cell r="I145" t="str">
            <v/>
          </cell>
          <cell r="J145">
            <v>1.4357429797592878</v>
          </cell>
          <cell r="K145">
            <v>28</v>
          </cell>
          <cell r="L145" t="str">
            <v/>
          </cell>
          <cell r="M145" t="str">
            <v/>
          </cell>
          <cell r="N145">
            <v>1.4802226978315745</v>
          </cell>
          <cell r="O145">
            <v>29</v>
          </cell>
          <cell r="P145" t="str">
            <v/>
          </cell>
          <cell r="Q145" t="str">
            <v/>
          </cell>
          <cell r="R145">
            <v>0.36684507800746474</v>
          </cell>
          <cell r="S145">
            <v>13</v>
          </cell>
          <cell r="T145" t="str">
            <v/>
          </cell>
          <cell r="U145" t="str">
            <v/>
          </cell>
          <cell r="V145">
            <v>0.42549588080440892</v>
          </cell>
          <cell r="W145">
            <v>10</v>
          </cell>
          <cell r="X145" t="str">
            <v/>
          </cell>
          <cell r="Y145" t="str">
            <v/>
          </cell>
          <cell r="Z145">
            <v>0.83848231671742091</v>
          </cell>
          <cell r="AA145">
            <v>9</v>
          </cell>
          <cell r="AB145" t="str">
            <v/>
          </cell>
          <cell r="AC145" t="str">
            <v/>
          </cell>
          <cell r="AD145">
            <v>3.0223168410577634</v>
          </cell>
        </row>
        <row r="146">
          <cell r="B146" t="str">
            <v>9.2025</v>
          </cell>
          <cell r="C146">
            <v>44</v>
          </cell>
          <cell r="D146" t="str">
            <v/>
          </cell>
          <cell r="E146" t="str">
            <v/>
          </cell>
          <cell r="F146">
            <v>9.6912078473180646E-2</v>
          </cell>
          <cell r="G146">
            <v>55</v>
          </cell>
          <cell r="H146" t="str">
            <v/>
          </cell>
          <cell r="I146" t="str">
            <v/>
          </cell>
          <cell r="J146">
            <v>1.4509136833585459</v>
          </cell>
          <cell r="K146">
            <v>28</v>
          </cell>
          <cell r="L146" t="str">
            <v/>
          </cell>
          <cell r="M146" t="str">
            <v/>
          </cell>
          <cell r="N146">
            <v>1.4943975428679255</v>
          </cell>
          <cell r="O146">
            <v>29</v>
          </cell>
          <cell r="P146" t="str">
            <v/>
          </cell>
          <cell r="Q146" t="str">
            <v/>
          </cell>
          <cell r="R146">
            <v>0.36156437239482359</v>
          </cell>
          <cell r="S146">
            <v>13</v>
          </cell>
          <cell r="T146" t="str">
            <v/>
          </cell>
          <cell r="U146" t="str">
            <v/>
          </cell>
          <cell r="V146">
            <v>0.42813445137365941</v>
          </cell>
          <cell r="W146">
            <v>10</v>
          </cell>
          <cell r="X146" t="str">
            <v/>
          </cell>
          <cell r="Y146" t="str">
            <v/>
          </cell>
          <cell r="Z146">
            <v>0.8461698477250913</v>
          </cell>
          <cell r="AA146">
            <v>9</v>
          </cell>
          <cell r="AB146" t="str">
            <v/>
          </cell>
          <cell r="AC146" t="str">
            <v/>
          </cell>
          <cell r="AD146">
            <v>3.0276659451022487</v>
          </cell>
        </row>
        <row r="147">
          <cell r="B147" t="str">
            <v>10.2025</v>
          </cell>
          <cell r="C147">
            <v>44</v>
          </cell>
          <cell r="D147" t="str">
            <v/>
          </cell>
          <cell r="E147" t="str">
            <v/>
          </cell>
          <cell r="F147">
            <v>0.1087689872434526</v>
          </cell>
          <cell r="G147">
            <v>55</v>
          </cell>
          <cell r="H147" t="str">
            <v/>
          </cell>
          <cell r="I147" t="str">
            <v/>
          </cell>
          <cell r="J147">
            <v>1.466084386957804</v>
          </cell>
          <cell r="K147">
            <v>29</v>
          </cell>
          <cell r="L147">
            <v>147</v>
          </cell>
          <cell r="M147">
            <v>1.5085723879042767</v>
          </cell>
          <cell r="N147">
            <v>1.5085723879042767</v>
          </cell>
          <cell r="O147">
            <v>30</v>
          </cell>
          <cell r="P147">
            <v>147</v>
          </cell>
          <cell r="Q147">
            <v>0.35628366678218254</v>
          </cell>
          <cell r="R147">
            <v>0.35628366678218254</v>
          </cell>
          <cell r="S147">
            <v>13</v>
          </cell>
          <cell r="T147" t="str">
            <v/>
          </cell>
          <cell r="U147" t="str">
            <v/>
          </cell>
          <cell r="V147">
            <v>0.4307730219429099</v>
          </cell>
          <cell r="W147">
            <v>10</v>
          </cell>
          <cell r="X147" t="str">
            <v/>
          </cell>
          <cell r="Y147" t="str">
            <v/>
          </cell>
          <cell r="Z147">
            <v>0.85385737873276168</v>
          </cell>
          <cell r="AA147">
            <v>10</v>
          </cell>
          <cell r="AB147">
            <v>147</v>
          </cell>
          <cell r="AC147">
            <v>3.0330150491467363</v>
          </cell>
          <cell r="AD147">
            <v>3.0330150491467363</v>
          </cell>
        </row>
        <row r="148">
          <cell r="B148" t="str">
            <v>11.2025</v>
          </cell>
          <cell r="C148">
            <v>44</v>
          </cell>
          <cell r="D148" t="str">
            <v/>
          </cell>
          <cell r="E148" t="str">
            <v/>
          </cell>
          <cell r="F148">
            <v>0.12062589601372456</v>
          </cell>
          <cell r="G148">
            <v>55</v>
          </cell>
          <cell r="H148" t="str">
            <v/>
          </cell>
          <cell r="I148" t="str">
            <v/>
          </cell>
          <cell r="J148">
            <v>1.4812550905570621</v>
          </cell>
          <cell r="K148">
            <v>29</v>
          </cell>
          <cell r="L148" t="str">
            <v/>
          </cell>
          <cell r="M148" t="str">
            <v/>
          </cell>
          <cell r="N148">
            <v>1.5215264345554607</v>
          </cell>
          <cell r="O148">
            <v>31</v>
          </cell>
          <cell r="P148">
            <v>148</v>
          </cell>
          <cell r="Q148">
            <v>0.45379356265090648</v>
          </cell>
          <cell r="R148">
            <v>0.45379356265090648</v>
          </cell>
          <cell r="S148">
            <v>13</v>
          </cell>
          <cell r="T148" t="str">
            <v/>
          </cell>
          <cell r="U148" t="str">
            <v/>
          </cell>
          <cell r="V148">
            <v>0.43341159251216038</v>
          </cell>
          <cell r="W148">
            <v>10</v>
          </cell>
          <cell r="X148" t="str">
            <v/>
          </cell>
          <cell r="Y148" t="str">
            <v/>
          </cell>
          <cell r="Z148">
            <v>0.86154490974043207</v>
          </cell>
          <cell r="AA148">
            <v>10</v>
          </cell>
          <cell r="AB148" t="str">
            <v/>
          </cell>
          <cell r="AC148" t="str">
            <v/>
          </cell>
          <cell r="AD148">
            <v>3.0546239527309393</v>
          </cell>
        </row>
        <row r="149">
          <cell r="B149" t="str">
            <v>12.2025</v>
          </cell>
          <cell r="C149">
            <v>44</v>
          </cell>
          <cell r="D149" t="str">
            <v/>
          </cell>
          <cell r="E149" t="str">
            <v/>
          </cell>
          <cell r="F149">
            <v>0.13248280478399652</v>
          </cell>
          <cell r="G149">
            <v>56</v>
          </cell>
          <cell r="H149">
            <v>149</v>
          </cell>
          <cell r="I149">
            <v>1.4964257941563202</v>
          </cell>
          <cell r="J149">
            <v>1.4964257941563202</v>
          </cell>
          <cell r="K149">
            <v>29</v>
          </cell>
          <cell r="L149" t="str">
            <v/>
          </cell>
          <cell r="M149" t="str">
            <v/>
          </cell>
          <cell r="N149">
            <v>1.5344804812066446</v>
          </cell>
          <cell r="O149">
            <v>31</v>
          </cell>
          <cell r="P149" t="str">
            <v/>
          </cell>
          <cell r="Q149" t="str">
            <v/>
          </cell>
          <cell r="R149">
            <v>0.45742798060093387</v>
          </cell>
          <cell r="S149">
            <v>13</v>
          </cell>
          <cell r="T149" t="str">
            <v/>
          </cell>
          <cell r="U149" t="str">
            <v/>
          </cell>
          <cell r="V149">
            <v>0.43605016308141087</v>
          </cell>
          <cell r="W149">
            <v>10</v>
          </cell>
          <cell r="X149" t="str">
            <v/>
          </cell>
          <cell r="Y149" t="str">
            <v/>
          </cell>
          <cell r="Z149">
            <v>0.86923244074810246</v>
          </cell>
          <cell r="AA149">
            <v>10</v>
          </cell>
          <cell r="AB149" t="str">
            <v/>
          </cell>
          <cell r="AC149" t="str">
            <v/>
          </cell>
          <cell r="AD149">
            <v>3.0762328563151424</v>
          </cell>
        </row>
        <row r="150">
          <cell r="B150" t="str">
            <v>1.2026</v>
          </cell>
          <cell r="C150">
            <v>44</v>
          </cell>
          <cell r="D150" t="str">
            <v/>
          </cell>
          <cell r="E150" t="str">
            <v/>
          </cell>
          <cell r="F150">
            <v>0.14433971355426847</v>
          </cell>
          <cell r="G150">
            <v>56</v>
          </cell>
          <cell r="H150" t="str">
            <v/>
          </cell>
          <cell r="I150" t="str">
            <v/>
          </cell>
          <cell r="J150">
            <v>1.5051351248904108</v>
          </cell>
          <cell r="K150">
            <v>29</v>
          </cell>
          <cell r="L150" t="str">
            <v/>
          </cell>
          <cell r="M150" t="str">
            <v/>
          </cell>
          <cell r="N150">
            <v>1.5474345278578285</v>
          </cell>
          <cell r="O150">
            <v>31</v>
          </cell>
          <cell r="P150" t="str">
            <v/>
          </cell>
          <cell r="Q150" t="str">
            <v/>
          </cell>
          <cell r="R150">
            <v>0.46106239855096126</v>
          </cell>
          <cell r="S150">
            <v>13</v>
          </cell>
          <cell r="T150" t="str">
            <v/>
          </cell>
          <cell r="U150" t="str">
            <v/>
          </cell>
          <cell r="V150">
            <v>0.43868873365066136</v>
          </cell>
          <cell r="W150">
            <v>10</v>
          </cell>
          <cell r="X150" t="str">
            <v/>
          </cell>
          <cell r="Y150" t="str">
            <v/>
          </cell>
          <cell r="Z150">
            <v>0.87691997175577285</v>
          </cell>
          <cell r="AA150">
            <v>10</v>
          </cell>
          <cell r="AB150" t="str">
            <v/>
          </cell>
          <cell r="AC150" t="str">
            <v/>
          </cell>
          <cell r="AD150">
            <v>3.0978417598993455</v>
          </cell>
        </row>
        <row r="151">
          <cell r="B151" t="str">
            <v>2.2026</v>
          </cell>
          <cell r="C151">
            <v>45</v>
          </cell>
          <cell r="D151">
            <v>151</v>
          </cell>
          <cell r="E151">
            <v>0.15619662232454046</v>
          </cell>
          <cell r="F151">
            <v>0.15619662232454046</v>
          </cell>
          <cell r="G151">
            <v>56</v>
          </cell>
          <cell r="H151" t="str">
            <v/>
          </cell>
          <cell r="I151" t="str">
            <v/>
          </cell>
          <cell r="J151">
            <v>1.5138444556245014</v>
          </cell>
          <cell r="K151">
            <v>29</v>
          </cell>
          <cell r="L151" t="str">
            <v/>
          </cell>
          <cell r="M151" t="str">
            <v/>
          </cell>
          <cell r="N151">
            <v>1.5603885745090125</v>
          </cell>
          <cell r="O151">
            <v>31</v>
          </cell>
          <cell r="P151" t="str">
            <v/>
          </cell>
          <cell r="Q151" t="str">
            <v/>
          </cell>
          <cell r="R151">
            <v>0.46469681650098865</v>
          </cell>
          <cell r="S151">
            <v>13</v>
          </cell>
          <cell r="T151" t="str">
            <v/>
          </cell>
          <cell r="U151" t="str">
            <v/>
          </cell>
          <cell r="V151">
            <v>0.44132730421991184</v>
          </cell>
          <cell r="W151">
            <v>10</v>
          </cell>
          <cell r="X151" t="str">
            <v/>
          </cell>
          <cell r="Y151" t="str">
            <v/>
          </cell>
          <cell r="Z151">
            <v>0.88460750276344324</v>
          </cell>
          <cell r="AA151">
            <v>10</v>
          </cell>
          <cell r="AB151" t="str">
            <v/>
          </cell>
          <cell r="AC151" t="str">
            <v/>
          </cell>
          <cell r="AD151">
            <v>3.1194506634835486</v>
          </cell>
        </row>
        <row r="152">
          <cell r="B152" t="str">
            <v>3.2026</v>
          </cell>
          <cell r="C152">
            <v>45</v>
          </cell>
          <cell r="D152" t="str">
            <v/>
          </cell>
          <cell r="E152" t="str">
            <v/>
          </cell>
          <cell r="F152">
            <v>0.15684283083545059</v>
          </cell>
          <cell r="G152">
            <v>57</v>
          </cell>
          <cell r="H152">
            <v>152</v>
          </cell>
          <cell r="I152">
            <v>1.5225537863585923</v>
          </cell>
          <cell r="J152">
            <v>1.5225537863585923</v>
          </cell>
          <cell r="K152">
            <v>29</v>
          </cell>
          <cell r="L152" t="str">
            <v/>
          </cell>
          <cell r="M152" t="str">
            <v/>
          </cell>
          <cell r="N152">
            <v>1.5733426211601964</v>
          </cell>
          <cell r="O152">
            <v>31</v>
          </cell>
          <cell r="P152" t="str">
            <v/>
          </cell>
          <cell r="Q152" t="str">
            <v/>
          </cell>
          <cell r="R152">
            <v>0.46833123445101604</v>
          </cell>
          <cell r="S152">
            <v>14</v>
          </cell>
          <cell r="T152">
            <v>152</v>
          </cell>
          <cell r="U152">
            <v>0.44396587478916227</v>
          </cell>
          <cell r="V152">
            <v>0.44396587478916227</v>
          </cell>
          <cell r="W152">
            <v>10</v>
          </cell>
          <cell r="X152" t="str">
            <v/>
          </cell>
          <cell r="Y152" t="str">
            <v/>
          </cell>
          <cell r="Z152">
            <v>0.89229503377111363</v>
          </cell>
          <cell r="AA152">
            <v>10</v>
          </cell>
          <cell r="AB152" t="str">
            <v/>
          </cell>
          <cell r="AC152" t="str">
            <v/>
          </cell>
          <cell r="AD152">
            <v>3.1410595670677517</v>
          </cell>
        </row>
        <row r="153">
          <cell r="B153" t="str">
            <v>4.2026</v>
          </cell>
          <cell r="C153">
            <v>45</v>
          </cell>
          <cell r="D153" t="str">
            <v/>
          </cell>
          <cell r="E153" t="str">
            <v/>
          </cell>
          <cell r="F153">
            <v>0.15748903934636072</v>
          </cell>
          <cell r="G153">
            <v>57</v>
          </cell>
          <cell r="H153" t="str">
            <v/>
          </cell>
          <cell r="I153" t="str">
            <v/>
          </cell>
          <cell r="J153">
            <v>1.5374557380421698</v>
          </cell>
          <cell r="K153">
            <v>30</v>
          </cell>
          <cell r="L153">
            <v>153</v>
          </cell>
          <cell r="M153">
            <v>1.5862966678113797</v>
          </cell>
          <cell r="N153">
            <v>1.5862966678113797</v>
          </cell>
          <cell r="O153">
            <v>32</v>
          </cell>
          <cell r="P153">
            <v>153</v>
          </cell>
          <cell r="Q153">
            <v>0.47196565240104349</v>
          </cell>
          <cell r="R153">
            <v>0.47196565240104349</v>
          </cell>
          <cell r="S153">
            <v>14</v>
          </cell>
          <cell r="T153" t="str">
            <v/>
          </cell>
          <cell r="U153" t="str">
            <v/>
          </cell>
          <cell r="V153">
            <v>0.48816639567560743</v>
          </cell>
          <cell r="W153">
            <v>10</v>
          </cell>
          <cell r="X153" t="str">
            <v/>
          </cell>
          <cell r="Y153" t="str">
            <v/>
          </cell>
          <cell r="Z153">
            <v>0.89998256477878402</v>
          </cell>
          <cell r="AA153">
            <v>10</v>
          </cell>
          <cell r="AB153" t="str">
            <v/>
          </cell>
          <cell r="AC153" t="str">
            <v/>
          </cell>
          <cell r="AD153">
            <v>3.1626684706519548</v>
          </cell>
        </row>
        <row r="154">
          <cell r="B154" t="str">
            <v>5.2026</v>
          </cell>
          <cell r="C154">
            <v>45</v>
          </cell>
          <cell r="D154" t="str">
            <v/>
          </cell>
          <cell r="E154" t="str">
            <v/>
          </cell>
          <cell r="F154">
            <v>0.15813524785727084</v>
          </cell>
          <cell r="G154">
            <v>57</v>
          </cell>
          <cell r="H154" t="str">
            <v/>
          </cell>
          <cell r="I154" t="str">
            <v/>
          </cell>
          <cell r="J154">
            <v>1.5523576897257474</v>
          </cell>
          <cell r="K154">
            <v>30</v>
          </cell>
          <cell r="L154" t="str">
            <v/>
          </cell>
          <cell r="M154" t="str">
            <v/>
          </cell>
          <cell r="N154">
            <v>1.5952649487845163</v>
          </cell>
          <cell r="O154">
            <v>33</v>
          </cell>
          <cell r="P154">
            <v>154</v>
          </cell>
          <cell r="Q154">
            <v>0.53070410596797546</v>
          </cell>
          <cell r="R154">
            <v>0.53070410596797546</v>
          </cell>
          <cell r="S154">
            <v>14</v>
          </cell>
          <cell r="T154" t="str">
            <v/>
          </cell>
          <cell r="U154" t="str">
            <v/>
          </cell>
          <cell r="V154">
            <v>0.53236691656205259</v>
          </cell>
          <cell r="W154">
            <v>11</v>
          </cell>
          <cell r="X154">
            <v>154</v>
          </cell>
          <cell r="Y154">
            <v>0.90767009578645397</v>
          </cell>
          <cell r="Z154">
            <v>0.90767009578645397</v>
          </cell>
          <cell r="AA154">
            <v>10</v>
          </cell>
          <cell r="AB154" t="str">
            <v/>
          </cell>
          <cell r="AC154" t="str">
            <v/>
          </cell>
          <cell r="AD154">
            <v>3.1842773742361579</v>
          </cell>
        </row>
        <row r="155">
          <cell r="B155" t="str">
            <v>6.2026</v>
          </cell>
          <cell r="C155">
            <v>45</v>
          </cell>
          <cell r="D155" t="str">
            <v/>
          </cell>
          <cell r="E155" t="str">
            <v/>
          </cell>
          <cell r="F155">
            <v>0.15878145636818097</v>
          </cell>
          <cell r="G155">
            <v>58</v>
          </cell>
          <cell r="H155">
            <v>155</v>
          </cell>
          <cell r="I155">
            <v>1.5672596414093247</v>
          </cell>
          <cell r="J155">
            <v>1.5672596414093247</v>
          </cell>
          <cell r="K155">
            <v>30</v>
          </cell>
          <cell r="L155" t="str">
            <v/>
          </cell>
          <cell r="M155" t="str">
            <v/>
          </cell>
          <cell r="N155">
            <v>1.6042332297576529</v>
          </cell>
          <cell r="O155">
            <v>33</v>
          </cell>
          <cell r="P155" t="str">
            <v/>
          </cell>
          <cell r="Q155" t="str">
            <v/>
          </cell>
          <cell r="R155">
            <v>0.53873935136397599</v>
          </cell>
          <cell r="S155">
            <v>15</v>
          </cell>
          <cell r="T155">
            <v>155</v>
          </cell>
          <cell r="U155">
            <v>0.57656743744849781</v>
          </cell>
          <cell r="V155">
            <v>0.57656743744849781</v>
          </cell>
          <cell r="W155">
            <v>11</v>
          </cell>
          <cell r="X155" t="str">
            <v/>
          </cell>
          <cell r="Y155" t="str">
            <v/>
          </cell>
          <cell r="Z155">
            <v>0.9162524649560928</v>
          </cell>
          <cell r="AA155">
            <v>10</v>
          </cell>
          <cell r="AB155" t="str">
            <v/>
          </cell>
          <cell r="AC155" t="str">
            <v/>
          </cell>
          <cell r="AD155">
            <v>3.205886277820361</v>
          </cell>
        </row>
        <row r="156">
          <cell r="B156" t="str">
            <v>7.2026</v>
          </cell>
          <cell r="C156">
            <v>45</v>
          </cell>
          <cell r="D156" t="str">
            <v/>
          </cell>
          <cell r="E156" t="str">
            <v/>
          </cell>
          <cell r="F156">
            <v>0.1594276648790911</v>
          </cell>
          <cell r="G156">
            <v>58</v>
          </cell>
          <cell r="H156" t="str">
            <v/>
          </cell>
          <cell r="I156" t="str">
            <v/>
          </cell>
          <cell r="J156">
            <v>1.5771268011628978</v>
          </cell>
          <cell r="K156">
            <v>31</v>
          </cell>
          <cell r="L156">
            <v>156</v>
          </cell>
          <cell r="M156">
            <v>1.6132015107307898</v>
          </cell>
          <cell r="N156">
            <v>1.6132015107307898</v>
          </cell>
          <cell r="O156">
            <v>33</v>
          </cell>
          <cell r="P156" t="str">
            <v/>
          </cell>
          <cell r="Q156" t="str">
            <v/>
          </cell>
          <cell r="R156">
            <v>0.54677459675997653</v>
          </cell>
          <cell r="S156">
            <v>15</v>
          </cell>
          <cell r="T156" t="str">
            <v/>
          </cell>
          <cell r="U156" t="str">
            <v/>
          </cell>
          <cell r="V156">
            <v>0.58235564704198584</v>
          </cell>
          <cell r="W156">
            <v>11</v>
          </cell>
          <cell r="X156" t="str">
            <v/>
          </cell>
          <cell r="Y156" t="str">
            <v/>
          </cell>
          <cell r="Z156">
            <v>0.92483483412573164</v>
          </cell>
          <cell r="AA156">
            <v>11</v>
          </cell>
          <cell r="AB156">
            <v>156</v>
          </cell>
          <cell r="AC156">
            <v>3.2274951814045645</v>
          </cell>
          <cell r="AD156">
            <v>3.2274951814045645</v>
          </cell>
        </row>
        <row r="157">
          <cell r="B157" t="str">
            <v>8.2026</v>
          </cell>
          <cell r="C157">
            <v>45</v>
          </cell>
          <cell r="D157" t="str">
            <v/>
          </cell>
          <cell r="E157" t="str">
            <v/>
          </cell>
          <cell r="F157">
            <v>0.16007387339000123</v>
          </cell>
          <cell r="G157">
            <v>58</v>
          </cell>
          <cell r="H157" t="str">
            <v/>
          </cell>
          <cell r="I157" t="str">
            <v/>
          </cell>
          <cell r="J157">
            <v>1.5869939609164709</v>
          </cell>
          <cell r="K157">
            <v>31</v>
          </cell>
          <cell r="L157" t="str">
            <v/>
          </cell>
          <cell r="M157" t="str">
            <v/>
          </cell>
          <cell r="N157">
            <v>1.6230048446543366</v>
          </cell>
          <cell r="O157">
            <v>33</v>
          </cell>
          <cell r="P157" t="str">
            <v/>
          </cell>
          <cell r="Q157" t="str">
            <v/>
          </cell>
          <cell r="R157">
            <v>0.55480984215597706</v>
          </cell>
          <cell r="S157">
            <v>15</v>
          </cell>
          <cell r="T157" t="str">
            <v/>
          </cell>
          <cell r="U157" t="str">
            <v/>
          </cell>
          <cell r="V157">
            <v>0.58814385663547386</v>
          </cell>
          <cell r="W157">
            <v>11</v>
          </cell>
          <cell r="X157" t="str">
            <v/>
          </cell>
          <cell r="Y157" t="str">
            <v/>
          </cell>
          <cell r="Z157">
            <v>0.93341720329537048</v>
          </cell>
          <cell r="AA157">
            <v>11</v>
          </cell>
          <cell r="AB157" t="str">
            <v/>
          </cell>
          <cell r="AC157" t="str">
            <v/>
          </cell>
          <cell r="AD157">
            <v>3.2367615792583746</v>
          </cell>
        </row>
        <row r="158">
          <cell r="B158" t="str">
            <v>9.2026</v>
          </cell>
          <cell r="C158">
            <v>45</v>
          </cell>
          <cell r="D158" t="str">
            <v/>
          </cell>
          <cell r="E158" t="str">
            <v/>
          </cell>
          <cell r="F158">
            <v>0.16072008190091136</v>
          </cell>
          <cell r="G158">
            <v>58</v>
          </cell>
          <cell r="H158" t="str">
            <v/>
          </cell>
          <cell r="I158" t="str">
            <v/>
          </cell>
          <cell r="J158">
            <v>1.596861120670044</v>
          </cell>
          <cell r="K158">
            <v>31</v>
          </cell>
          <cell r="L158" t="str">
            <v/>
          </cell>
          <cell r="M158" t="str">
            <v/>
          </cell>
          <cell r="N158">
            <v>1.6328081785778834</v>
          </cell>
          <cell r="O158">
            <v>33</v>
          </cell>
          <cell r="P158" t="str">
            <v/>
          </cell>
          <cell r="Q158" t="str">
            <v/>
          </cell>
          <cell r="R158">
            <v>0.5628450875519776</v>
          </cell>
          <cell r="S158">
            <v>15</v>
          </cell>
          <cell r="T158" t="str">
            <v/>
          </cell>
          <cell r="U158" t="str">
            <v/>
          </cell>
          <cell r="V158">
            <v>0.59393206622896189</v>
          </cell>
          <cell r="W158">
            <v>11</v>
          </cell>
          <cell r="X158" t="str">
            <v/>
          </cell>
          <cell r="Y158" t="str">
            <v/>
          </cell>
          <cell r="Z158">
            <v>0.94199957246500932</v>
          </cell>
          <cell r="AA158">
            <v>11</v>
          </cell>
          <cell r="AB158" t="str">
            <v/>
          </cell>
          <cell r="AC158" t="str">
            <v/>
          </cell>
          <cell r="AD158">
            <v>3.2460279771121847</v>
          </cell>
        </row>
        <row r="159">
          <cell r="B159" t="str">
            <v>10.2026</v>
          </cell>
          <cell r="C159">
            <v>45</v>
          </cell>
          <cell r="D159" t="str">
            <v/>
          </cell>
          <cell r="E159" t="str">
            <v/>
          </cell>
          <cell r="F159">
            <v>0.16136629041182149</v>
          </cell>
          <cell r="G159">
            <v>58</v>
          </cell>
          <cell r="H159" t="str">
            <v/>
          </cell>
          <cell r="I159" t="str">
            <v/>
          </cell>
          <cell r="J159">
            <v>1.6067282804236172</v>
          </cell>
          <cell r="K159">
            <v>31</v>
          </cell>
          <cell r="L159" t="str">
            <v/>
          </cell>
          <cell r="M159" t="str">
            <v/>
          </cell>
          <cell r="N159">
            <v>1.6426115125014302</v>
          </cell>
          <cell r="O159">
            <v>33</v>
          </cell>
          <cell r="P159" t="str">
            <v/>
          </cell>
          <cell r="Q159" t="str">
            <v/>
          </cell>
          <cell r="R159">
            <v>0.57088033294797813</v>
          </cell>
          <cell r="S159">
            <v>15</v>
          </cell>
          <cell r="T159" t="str">
            <v/>
          </cell>
          <cell r="U159" t="str">
            <v/>
          </cell>
          <cell r="V159">
            <v>0.59972027582244991</v>
          </cell>
          <cell r="W159">
            <v>11</v>
          </cell>
          <cell r="X159" t="str">
            <v/>
          </cell>
          <cell r="Y159" t="str">
            <v/>
          </cell>
          <cell r="Z159">
            <v>0.95058194163464815</v>
          </cell>
          <cell r="AA159">
            <v>11</v>
          </cell>
          <cell r="AB159" t="str">
            <v/>
          </cell>
          <cell r="AC159" t="str">
            <v/>
          </cell>
          <cell r="AD159">
            <v>3.2552943749659948</v>
          </cell>
        </row>
        <row r="160">
          <cell r="B160" t="str">
            <v>11.2026</v>
          </cell>
          <cell r="C160">
            <v>45</v>
          </cell>
          <cell r="D160" t="str">
            <v/>
          </cell>
          <cell r="E160" t="str">
            <v/>
          </cell>
          <cell r="F160">
            <v>0.16201249892273162</v>
          </cell>
          <cell r="G160">
            <v>59</v>
          </cell>
          <cell r="H160">
            <v>160</v>
          </cell>
          <cell r="I160">
            <v>1.6165954401771905</v>
          </cell>
          <cell r="J160">
            <v>1.6165954401771905</v>
          </cell>
          <cell r="K160">
            <v>31</v>
          </cell>
          <cell r="L160" t="str">
            <v/>
          </cell>
          <cell r="M160" t="str">
            <v/>
          </cell>
          <cell r="N160">
            <v>1.652414846424977</v>
          </cell>
          <cell r="O160">
            <v>33</v>
          </cell>
          <cell r="P160" t="str">
            <v/>
          </cell>
          <cell r="Q160" t="str">
            <v/>
          </cell>
          <cell r="R160">
            <v>0.57891557834397867</v>
          </cell>
          <cell r="S160">
            <v>15</v>
          </cell>
          <cell r="T160" t="str">
            <v/>
          </cell>
          <cell r="U160" t="str">
            <v/>
          </cell>
          <cell r="V160">
            <v>0.60550848541593794</v>
          </cell>
          <cell r="W160">
            <v>11</v>
          </cell>
          <cell r="X160" t="str">
            <v/>
          </cell>
          <cell r="Y160" t="str">
            <v/>
          </cell>
          <cell r="Z160">
            <v>0.95916431080428699</v>
          </cell>
          <cell r="AA160">
            <v>11</v>
          </cell>
          <cell r="AB160" t="str">
            <v/>
          </cell>
          <cell r="AC160" t="str">
            <v/>
          </cell>
          <cell r="AD160">
            <v>3.2645607728198049</v>
          </cell>
        </row>
        <row r="161">
          <cell r="B161" t="str">
            <v>12.2026</v>
          </cell>
          <cell r="C161">
            <v>45</v>
          </cell>
          <cell r="D161" t="str">
            <v/>
          </cell>
          <cell r="E161" t="str">
            <v/>
          </cell>
          <cell r="F161">
            <v>0.16265870743364175</v>
          </cell>
          <cell r="G161">
            <v>59</v>
          </cell>
          <cell r="H161" t="str">
            <v/>
          </cell>
          <cell r="I161" t="str">
            <v/>
          </cell>
          <cell r="J161">
            <v>1.6301804971894147</v>
          </cell>
          <cell r="K161">
            <v>31</v>
          </cell>
          <cell r="L161" t="str">
            <v/>
          </cell>
          <cell r="M161" t="str">
            <v/>
          </cell>
          <cell r="N161">
            <v>1.6622181803485239</v>
          </cell>
          <cell r="O161">
            <v>33</v>
          </cell>
          <cell r="P161" t="str">
            <v/>
          </cell>
          <cell r="Q161" t="str">
            <v/>
          </cell>
          <cell r="R161">
            <v>0.5869508237399792</v>
          </cell>
          <cell r="S161">
            <v>15</v>
          </cell>
          <cell r="T161" t="str">
            <v/>
          </cell>
          <cell r="U161" t="str">
            <v/>
          </cell>
          <cell r="V161">
            <v>0.61129669500942596</v>
          </cell>
          <cell r="W161">
            <v>11</v>
          </cell>
          <cell r="X161" t="str">
            <v/>
          </cell>
          <cell r="Y161" t="str">
            <v/>
          </cell>
          <cell r="Z161">
            <v>0.96774667997392583</v>
          </cell>
          <cell r="AA161">
            <v>11</v>
          </cell>
          <cell r="AB161" t="str">
            <v/>
          </cell>
          <cell r="AC161" t="str">
            <v/>
          </cell>
          <cell r="AD161">
            <v>3.2738271706736151</v>
          </cell>
        </row>
        <row r="162">
          <cell r="B162" t="str">
            <v>1.2027</v>
          </cell>
          <cell r="C162">
            <v>45</v>
          </cell>
          <cell r="D162" t="str">
            <v/>
          </cell>
          <cell r="E162" t="str">
            <v/>
          </cell>
          <cell r="F162">
            <v>0.16330491594455188</v>
          </cell>
          <cell r="G162">
            <v>59</v>
          </cell>
          <cell r="H162" t="str">
            <v/>
          </cell>
          <cell r="I162" t="str">
            <v/>
          </cell>
          <cell r="J162">
            <v>1.6437655542016389</v>
          </cell>
          <cell r="K162">
            <v>31</v>
          </cell>
          <cell r="L162" t="str">
            <v/>
          </cell>
          <cell r="M162" t="str">
            <v/>
          </cell>
          <cell r="N162">
            <v>1.6720215142720707</v>
          </cell>
          <cell r="O162">
            <v>33</v>
          </cell>
          <cell r="P162" t="str">
            <v/>
          </cell>
          <cell r="Q162" t="str">
            <v/>
          </cell>
          <cell r="R162">
            <v>0.59498606913597973</v>
          </cell>
          <cell r="S162">
            <v>15</v>
          </cell>
          <cell r="T162" t="str">
            <v/>
          </cell>
          <cell r="U162" t="str">
            <v/>
          </cell>
          <cell r="V162">
            <v>0.61708490460291399</v>
          </cell>
          <cell r="W162">
            <v>11</v>
          </cell>
          <cell r="X162" t="str">
            <v/>
          </cell>
          <cell r="Y162" t="str">
            <v/>
          </cell>
          <cell r="Z162">
            <v>0.97632904914356466</v>
          </cell>
          <cell r="AA162">
            <v>11</v>
          </cell>
          <cell r="AB162" t="str">
            <v/>
          </cell>
          <cell r="AC162" t="str">
            <v/>
          </cell>
          <cell r="AD162">
            <v>3.2830935685274252</v>
          </cell>
        </row>
        <row r="163">
          <cell r="B163" t="str">
            <v>2.2027</v>
          </cell>
          <cell r="C163">
            <v>45</v>
          </cell>
          <cell r="D163" t="str">
            <v/>
          </cell>
          <cell r="E163" t="str">
            <v/>
          </cell>
          <cell r="F163">
            <v>0.16395112445546201</v>
          </cell>
          <cell r="G163">
            <v>59</v>
          </cell>
          <cell r="H163" t="str">
            <v/>
          </cell>
          <cell r="I163" t="str">
            <v/>
          </cell>
          <cell r="J163">
            <v>1.6573506112138632</v>
          </cell>
          <cell r="K163">
            <v>31</v>
          </cell>
          <cell r="L163" t="str">
            <v/>
          </cell>
          <cell r="M163" t="str">
            <v/>
          </cell>
          <cell r="N163">
            <v>1.6818248481956175</v>
          </cell>
          <cell r="O163">
            <v>33</v>
          </cell>
          <cell r="P163" t="str">
            <v/>
          </cell>
          <cell r="Q163" t="str">
            <v/>
          </cell>
          <cell r="R163">
            <v>0.60302131453198027</v>
          </cell>
          <cell r="S163">
            <v>15</v>
          </cell>
          <cell r="T163" t="str">
            <v/>
          </cell>
          <cell r="U163" t="str">
            <v/>
          </cell>
          <cell r="V163">
            <v>0.62287311419640201</v>
          </cell>
          <cell r="W163">
            <v>11</v>
          </cell>
          <cell r="X163" t="str">
            <v/>
          </cell>
          <cell r="Y163" t="str">
            <v/>
          </cell>
          <cell r="Z163">
            <v>0.9849114183132035</v>
          </cell>
          <cell r="AA163">
            <v>11</v>
          </cell>
          <cell r="AB163" t="str">
            <v/>
          </cell>
          <cell r="AC163" t="str">
            <v/>
          </cell>
          <cell r="AD163">
            <v>3.2923599663812353</v>
          </cell>
        </row>
        <row r="164">
          <cell r="B164" t="str">
            <v>3.2027</v>
          </cell>
          <cell r="C164">
            <v>45</v>
          </cell>
          <cell r="D164" t="str">
            <v/>
          </cell>
          <cell r="E164" t="str">
            <v/>
          </cell>
          <cell r="F164">
            <v>0.16459733296637213</v>
          </cell>
          <cell r="G164">
            <v>59</v>
          </cell>
          <cell r="H164" t="str">
            <v/>
          </cell>
          <cell r="I164" t="str">
            <v/>
          </cell>
          <cell r="J164">
            <v>1.6709356682260874</v>
          </cell>
          <cell r="K164">
            <v>31</v>
          </cell>
          <cell r="L164" t="str">
            <v/>
          </cell>
          <cell r="M164" t="str">
            <v/>
          </cell>
          <cell r="N164">
            <v>1.6916281821191643</v>
          </cell>
          <cell r="O164">
            <v>33</v>
          </cell>
          <cell r="P164" t="str">
            <v/>
          </cell>
          <cell r="Q164" t="str">
            <v/>
          </cell>
          <cell r="R164">
            <v>0.6110565599279808</v>
          </cell>
          <cell r="S164">
            <v>15</v>
          </cell>
          <cell r="T164" t="str">
            <v/>
          </cell>
          <cell r="U164" t="str">
            <v/>
          </cell>
          <cell r="V164">
            <v>0.62866132378989004</v>
          </cell>
          <cell r="W164">
            <v>11</v>
          </cell>
          <cell r="X164" t="str">
            <v/>
          </cell>
          <cell r="Y164" t="str">
            <v/>
          </cell>
          <cell r="Z164">
            <v>0.99349378748284234</v>
          </cell>
          <cell r="AA164">
            <v>11</v>
          </cell>
          <cell r="AB164" t="str">
            <v/>
          </cell>
          <cell r="AC164" t="str">
            <v/>
          </cell>
          <cell r="AD164">
            <v>3.3016263642350454</v>
          </cell>
        </row>
        <row r="165">
          <cell r="B165" t="str">
            <v>4.2027</v>
          </cell>
          <cell r="C165">
            <v>45</v>
          </cell>
          <cell r="D165" t="str">
            <v/>
          </cell>
          <cell r="E165" t="str">
            <v/>
          </cell>
          <cell r="F165">
            <v>0.16524354147728226</v>
          </cell>
          <cell r="G165">
            <v>59</v>
          </cell>
          <cell r="H165" t="str">
            <v/>
          </cell>
          <cell r="I165" t="str">
            <v/>
          </cell>
          <cell r="J165">
            <v>1.6845207252383116</v>
          </cell>
          <cell r="K165">
            <v>31</v>
          </cell>
          <cell r="L165" t="str">
            <v/>
          </cell>
          <cell r="M165" t="str">
            <v/>
          </cell>
          <cell r="N165">
            <v>1.7014315160427111</v>
          </cell>
          <cell r="O165">
            <v>33</v>
          </cell>
          <cell r="P165" t="str">
            <v/>
          </cell>
          <cell r="Q165" t="str">
            <v/>
          </cell>
          <cell r="R165">
            <v>0.61909180532398134</v>
          </cell>
          <cell r="S165">
            <v>15</v>
          </cell>
          <cell r="T165" t="str">
            <v/>
          </cell>
          <cell r="U165" t="str">
            <v/>
          </cell>
          <cell r="V165">
            <v>0.63444953338337806</v>
          </cell>
          <cell r="W165">
            <v>11</v>
          </cell>
          <cell r="X165" t="str">
            <v/>
          </cell>
          <cell r="Y165" t="str">
            <v/>
          </cell>
          <cell r="Z165">
            <v>1.0020761566524812</v>
          </cell>
          <cell r="AA165">
            <v>11</v>
          </cell>
          <cell r="AB165" t="str">
            <v/>
          </cell>
          <cell r="AC165" t="str">
            <v/>
          </cell>
          <cell r="AD165">
            <v>3.3108927620888555</v>
          </cell>
        </row>
        <row r="166">
          <cell r="B166" t="str">
            <v>5.2027</v>
          </cell>
          <cell r="C166">
            <v>45</v>
          </cell>
          <cell r="D166" t="str">
            <v/>
          </cell>
          <cell r="E166" t="str">
            <v/>
          </cell>
          <cell r="F166">
            <v>0.16588974998819239</v>
          </cell>
          <cell r="G166">
            <v>59</v>
          </cell>
          <cell r="H166" t="str">
            <v/>
          </cell>
          <cell r="I166" t="str">
            <v/>
          </cell>
          <cell r="J166">
            <v>1.6981057822505359</v>
          </cell>
          <cell r="K166">
            <v>31</v>
          </cell>
          <cell r="L166" t="str">
            <v/>
          </cell>
          <cell r="M166" t="str">
            <v/>
          </cell>
          <cell r="N166">
            <v>1.711234849966258</v>
          </cell>
          <cell r="O166">
            <v>33</v>
          </cell>
          <cell r="P166" t="str">
            <v/>
          </cell>
          <cell r="Q166" t="str">
            <v/>
          </cell>
          <cell r="R166">
            <v>0.62712705071998187</v>
          </cell>
          <cell r="S166">
            <v>15</v>
          </cell>
          <cell r="T166" t="str">
            <v/>
          </cell>
          <cell r="U166" t="str">
            <v/>
          </cell>
          <cell r="V166">
            <v>0.64023774297686609</v>
          </cell>
          <cell r="W166">
            <v>11</v>
          </cell>
          <cell r="X166" t="str">
            <v/>
          </cell>
          <cell r="Y166" t="str">
            <v/>
          </cell>
          <cell r="Z166">
            <v>1.0106585258221199</v>
          </cell>
          <cell r="AA166">
            <v>11</v>
          </cell>
          <cell r="AB166" t="str">
            <v/>
          </cell>
          <cell r="AC166" t="str">
            <v/>
          </cell>
          <cell r="AD166">
            <v>3.3201591599426656</v>
          </cell>
        </row>
        <row r="167">
          <cell r="B167" t="str">
            <v>6.2027</v>
          </cell>
          <cell r="C167">
            <v>45</v>
          </cell>
          <cell r="D167" t="str">
            <v/>
          </cell>
          <cell r="E167" t="str">
            <v/>
          </cell>
          <cell r="F167">
            <v>0.16653595849910252</v>
          </cell>
          <cell r="G167">
            <v>59</v>
          </cell>
          <cell r="H167" t="str">
            <v/>
          </cell>
          <cell r="I167" t="str">
            <v/>
          </cell>
          <cell r="J167">
            <v>1.7116908392627601</v>
          </cell>
          <cell r="K167">
            <v>31</v>
          </cell>
          <cell r="L167" t="str">
            <v/>
          </cell>
          <cell r="M167" t="str">
            <v/>
          </cell>
          <cell r="N167">
            <v>1.7210381838898048</v>
          </cell>
          <cell r="O167">
            <v>33</v>
          </cell>
          <cell r="P167" t="str">
            <v/>
          </cell>
          <cell r="Q167" t="str">
            <v/>
          </cell>
          <cell r="R167">
            <v>0.63516229611598241</v>
          </cell>
          <cell r="S167">
            <v>15</v>
          </cell>
          <cell r="T167" t="str">
            <v/>
          </cell>
          <cell r="U167" t="str">
            <v/>
          </cell>
          <cell r="V167">
            <v>0.64602595257035411</v>
          </cell>
          <cell r="W167">
            <v>11</v>
          </cell>
          <cell r="X167" t="str">
            <v/>
          </cell>
          <cell r="Y167" t="str">
            <v/>
          </cell>
          <cell r="Z167">
            <v>1.0192408949917586</v>
          </cell>
          <cell r="AA167">
            <v>11</v>
          </cell>
          <cell r="AB167" t="str">
            <v/>
          </cell>
          <cell r="AC167" t="str">
            <v/>
          </cell>
          <cell r="AD167">
            <v>3.3294255577964758</v>
          </cell>
        </row>
        <row r="168">
          <cell r="B168" t="str">
            <v>7.2027</v>
          </cell>
          <cell r="C168">
            <v>46</v>
          </cell>
          <cell r="D168">
            <v>168</v>
          </cell>
          <cell r="E168">
            <v>0.16718216701001251</v>
          </cell>
          <cell r="F168">
            <v>0.16718216701001251</v>
          </cell>
          <cell r="G168">
            <v>59</v>
          </cell>
          <cell r="H168" t="str">
            <v/>
          </cell>
          <cell r="I168" t="str">
            <v/>
          </cell>
          <cell r="J168">
            <v>1.7252758962749843</v>
          </cell>
          <cell r="K168">
            <v>31</v>
          </cell>
          <cell r="L168" t="str">
            <v/>
          </cell>
          <cell r="M168" t="str">
            <v/>
          </cell>
          <cell r="N168">
            <v>1.7308415178133516</v>
          </cell>
          <cell r="O168">
            <v>33</v>
          </cell>
          <cell r="P168" t="str">
            <v/>
          </cell>
          <cell r="Q168" t="str">
            <v/>
          </cell>
          <cell r="R168">
            <v>0.64319754151198294</v>
          </cell>
          <cell r="S168">
            <v>15</v>
          </cell>
          <cell r="T168" t="str">
            <v/>
          </cell>
          <cell r="U168" t="str">
            <v/>
          </cell>
          <cell r="V168">
            <v>0.65181416216384214</v>
          </cell>
          <cell r="W168">
            <v>11</v>
          </cell>
          <cell r="X168" t="str">
            <v/>
          </cell>
          <cell r="Y168" t="str">
            <v/>
          </cell>
          <cell r="Z168">
            <v>1.0278232641613974</v>
          </cell>
          <cell r="AA168">
            <v>11</v>
          </cell>
          <cell r="AB168" t="str">
            <v/>
          </cell>
          <cell r="AC168" t="str">
            <v/>
          </cell>
          <cell r="AD168">
            <v>3.3386919556502859</v>
          </cell>
        </row>
        <row r="169">
          <cell r="B169" t="str">
            <v>8.2027</v>
          </cell>
          <cell r="C169">
            <v>46</v>
          </cell>
          <cell r="D169" t="str">
            <v/>
          </cell>
          <cell r="E169" t="str">
            <v/>
          </cell>
          <cell r="F169">
            <v>0.17571645325053012</v>
          </cell>
          <cell r="G169">
            <v>59</v>
          </cell>
          <cell r="H169" t="str">
            <v/>
          </cell>
          <cell r="I169" t="str">
            <v/>
          </cell>
          <cell r="J169">
            <v>1.7388609532872086</v>
          </cell>
          <cell r="K169">
            <v>31</v>
          </cell>
          <cell r="L169" t="str">
            <v/>
          </cell>
          <cell r="M169" t="str">
            <v/>
          </cell>
          <cell r="N169">
            <v>1.7406448517368984</v>
          </cell>
          <cell r="O169">
            <v>33</v>
          </cell>
          <cell r="P169" t="str">
            <v/>
          </cell>
          <cell r="Q169" t="str">
            <v/>
          </cell>
          <cell r="R169">
            <v>0.65123278690798347</v>
          </cell>
          <cell r="S169">
            <v>15</v>
          </cell>
          <cell r="T169" t="str">
            <v/>
          </cell>
          <cell r="U169" t="str">
            <v/>
          </cell>
          <cell r="V169">
            <v>0.65760237175733016</v>
          </cell>
          <cell r="W169">
            <v>11</v>
          </cell>
          <cell r="X169" t="str">
            <v/>
          </cell>
          <cell r="Y169" t="str">
            <v/>
          </cell>
          <cell r="Z169">
            <v>1.0364056333310361</v>
          </cell>
          <cell r="AA169">
            <v>11</v>
          </cell>
          <cell r="AB169" t="str">
            <v/>
          </cell>
          <cell r="AC169" t="str">
            <v/>
          </cell>
          <cell r="AD169">
            <v>3.347958353504096</v>
          </cell>
        </row>
        <row r="170">
          <cell r="B170" t="str">
            <v>9.2027</v>
          </cell>
          <cell r="C170">
            <v>46</v>
          </cell>
          <cell r="D170" t="str">
            <v/>
          </cell>
          <cell r="E170" t="str">
            <v/>
          </cell>
          <cell r="F170">
            <v>0.18425073949104773</v>
          </cell>
          <cell r="G170">
            <v>59</v>
          </cell>
          <cell r="H170" t="str">
            <v/>
          </cell>
          <cell r="I170" t="str">
            <v/>
          </cell>
          <cell r="J170">
            <v>1.7524460102994328</v>
          </cell>
          <cell r="K170">
            <v>31</v>
          </cell>
          <cell r="L170" t="str">
            <v/>
          </cell>
          <cell r="M170" t="str">
            <v/>
          </cell>
          <cell r="N170">
            <v>1.7504481856604452</v>
          </cell>
          <cell r="O170">
            <v>33</v>
          </cell>
          <cell r="P170" t="str">
            <v/>
          </cell>
          <cell r="Q170" t="str">
            <v/>
          </cell>
          <cell r="R170">
            <v>0.65926803230398401</v>
          </cell>
          <cell r="S170">
            <v>15</v>
          </cell>
          <cell r="T170" t="str">
            <v/>
          </cell>
          <cell r="U170" t="str">
            <v/>
          </cell>
          <cell r="V170">
            <v>0.66339058135081819</v>
          </cell>
          <cell r="W170">
            <v>11</v>
          </cell>
          <cell r="X170" t="str">
            <v/>
          </cell>
          <cell r="Y170" t="str">
            <v/>
          </cell>
          <cell r="Z170">
            <v>1.0449880025006748</v>
          </cell>
          <cell r="AA170">
            <v>11</v>
          </cell>
          <cell r="AB170" t="str">
            <v/>
          </cell>
          <cell r="AC170" t="str">
            <v/>
          </cell>
          <cell r="AD170">
            <v>3.3572247513579061</v>
          </cell>
        </row>
        <row r="171">
          <cell r="B171" t="str">
            <v>10.2027</v>
          </cell>
          <cell r="C171">
            <v>46</v>
          </cell>
          <cell r="D171" t="str">
            <v/>
          </cell>
          <cell r="E171" t="str">
            <v/>
          </cell>
          <cell r="F171">
            <v>0.19278502573156533</v>
          </cell>
          <cell r="G171">
            <v>59</v>
          </cell>
          <cell r="H171" t="str">
            <v/>
          </cell>
          <cell r="I171" t="str">
            <v/>
          </cell>
          <cell r="J171">
            <v>1.766031067311657</v>
          </cell>
          <cell r="K171">
            <v>31</v>
          </cell>
          <cell r="L171" t="str">
            <v/>
          </cell>
          <cell r="M171" t="str">
            <v/>
          </cell>
          <cell r="N171">
            <v>1.7602515195839921</v>
          </cell>
          <cell r="O171">
            <v>34</v>
          </cell>
          <cell r="P171">
            <v>171</v>
          </cell>
          <cell r="Q171">
            <v>0.66730327769998388</v>
          </cell>
          <cell r="R171">
            <v>0.66730327769998388</v>
          </cell>
          <cell r="S171">
            <v>15</v>
          </cell>
          <cell r="T171" t="str">
            <v/>
          </cell>
          <cell r="U171" t="str">
            <v/>
          </cell>
          <cell r="V171">
            <v>0.66917879094430621</v>
          </cell>
          <cell r="W171">
            <v>11</v>
          </cell>
          <cell r="X171" t="str">
            <v/>
          </cell>
          <cell r="Y171" t="str">
            <v/>
          </cell>
          <cell r="Z171">
            <v>1.0535703716703135</v>
          </cell>
          <cell r="AA171">
            <v>11</v>
          </cell>
          <cell r="AB171" t="str">
            <v/>
          </cell>
          <cell r="AC171" t="str">
            <v/>
          </cell>
          <cell r="AD171">
            <v>3.3664911492117162</v>
          </cell>
        </row>
        <row r="172">
          <cell r="B172" t="str">
            <v>11.2027</v>
          </cell>
          <cell r="C172">
            <v>46</v>
          </cell>
          <cell r="D172" t="str">
            <v/>
          </cell>
          <cell r="E172" t="str">
            <v/>
          </cell>
          <cell r="F172">
            <v>0.20131931197208294</v>
          </cell>
          <cell r="G172">
            <v>60</v>
          </cell>
          <cell r="H172">
            <v>172</v>
          </cell>
          <cell r="I172">
            <v>1.7796161243238822</v>
          </cell>
          <cell r="J172">
            <v>1.7796161243238822</v>
          </cell>
          <cell r="K172">
            <v>31</v>
          </cell>
          <cell r="L172" t="str">
            <v/>
          </cell>
          <cell r="M172" t="str">
            <v/>
          </cell>
          <cell r="N172">
            <v>1.7700548535075389</v>
          </cell>
          <cell r="O172">
            <v>34</v>
          </cell>
          <cell r="P172" t="str">
            <v/>
          </cell>
          <cell r="Q172" t="str">
            <v/>
          </cell>
          <cell r="R172">
            <v>0.67250774771474953</v>
          </cell>
          <cell r="S172">
            <v>15</v>
          </cell>
          <cell r="T172" t="str">
            <v/>
          </cell>
          <cell r="U172" t="str">
            <v/>
          </cell>
          <cell r="V172">
            <v>0.67496700053779424</v>
          </cell>
          <cell r="W172">
            <v>11</v>
          </cell>
          <cell r="X172" t="str">
            <v/>
          </cell>
          <cell r="Y172" t="str">
            <v/>
          </cell>
          <cell r="Z172">
            <v>1.0621527408399523</v>
          </cell>
          <cell r="AA172">
            <v>11</v>
          </cell>
          <cell r="AB172" t="str">
            <v/>
          </cell>
          <cell r="AC172" t="str">
            <v/>
          </cell>
          <cell r="AD172">
            <v>3.3757575470655263</v>
          </cell>
        </row>
        <row r="173">
          <cell r="B173" t="str">
            <v>12.2027</v>
          </cell>
          <cell r="C173">
            <v>46</v>
          </cell>
          <cell r="D173" t="str">
            <v/>
          </cell>
          <cell r="E173" t="str">
            <v/>
          </cell>
          <cell r="F173">
            <v>0.20985359821260055</v>
          </cell>
          <cell r="G173">
            <v>60</v>
          </cell>
          <cell r="H173" t="str">
            <v/>
          </cell>
          <cell r="I173" t="str">
            <v/>
          </cell>
          <cell r="J173">
            <v>1.7853330513913153</v>
          </cell>
          <cell r="K173">
            <v>31</v>
          </cell>
          <cell r="L173" t="str">
            <v/>
          </cell>
          <cell r="M173" t="str">
            <v/>
          </cell>
          <cell r="N173">
            <v>1.7798581874310857</v>
          </cell>
          <cell r="O173">
            <v>34</v>
          </cell>
          <cell r="P173" t="str">
            <v/>
          </cell>
          <cell r="Q173" t="str">
            <v/>
          </cell>
          <cell r="R173">
            <v>0.67771221772951518</v>
          </cell>
          <cell r="S173">
            <v>15</v>
          </cell>
          <cell r="T173" t="str">
            <v/>
          </cell>
          <cell r="U173" t="str">
            <v/>
          </cell>
          <cell r="V173">
            <v>0.68075521013128226</v>
          </cell>
          <cell r="W173">
            <v>11</v>
          </cell>
          <cell r="X173" t="str">
            <v/>
          </cell>
          <cell r="Y173" t="str">
            <v/>
          </cell>
          <cell r="Z173">
            <v>1.070735110009591</v>
          </cell>
          <cell r="AA173">
            <v>11</v>
          </cell>
          <cell r="AB173" t="str">
            <v/>
          </cell>
          <cell r="AC173" t="str">
            <v/>
          </cell>
          <cell r="AD173">
            <v>3.3850239449193364</v>
          </cell>
        </row>
        <row r="174">
          <cell r="B174" t="str">
            <v>1.2028</v>
          </cell>
          <cell r="C174">
            <v>47</v>
          </cell>
          <cell r="D174">
            <v>174</v>
          </cell>
          <cell r="E174">
            <v>0.21838788445311813</v>
          </cell>
          <cell r="F174">
            <v>0.21838788445311813</v>
          </cell>
          <cell r="G174">
            <v>60</v>
          </cell>
          <cell r="H174" t="str">
            <v/>
          </cell>
          <cell r="I174" t="str">
            <v/>
          </cell>
          <cell r="J174">
            <v>1.7910499784587484</v>
          </cell>
          <cell r="K174">
            <v>31</v>
          </cell>
          <cell r="L174" t="str">
            <v/>
          </cell>
          <cell r="M174" t="str">
            <v/>
          </cell>
          <cell r="N174">
            <v>1.7896615213546325</v>
          </cell>
          <cell r="O174">
            <v>34</v>
          </cell>
          <cell r="P174" t="str">
            <v/>
          </cell>
          <cell r="Q174" t="str">
            <v/>
          </cell>
          <cell r="R174">
            <v>0.68291668774428083</v>
          </cell>
          <cell r="S174">
            <v>15</v>
          </cell>
          <cell r="T174" t="str">
            <v/>
          </cell>
          <cell r="U174" t="str">
            <v/>
          </cell>
          <cell r="V174">
            <v>0.68654341972477029</v>
          </cell>
          <cell r="W174">
            <v>11</v>
          </cell>
          <cell r="X174" t="str">
            <v/>
          </cell>
          <cell r="Y174" t="str">
            <v/>
          </cell>
          <cell r="Z174">
            <v>1.0793174791792297</v>
          </cell>
          <cell r="AA174">
            <v>11</v>
          </cell>
          <cell r="AB174" t="str">
            <v/>
          </cell>
          <cell r="AC174" t="str">
            <v/>
          </cell>
          <cell r="AD174">
            <v>3.3942903427731466</v>
          </cell>
        </row>
        <row r="175">
          <cell r="B175" t="str">
            <v>2.2028</v>
          </cell>
          <cell r="C175">
            <v>47</v>
          </cell>
          <cell r="D175" t="str">
            <v/>
          </cell>
          <cell r="E175" t="str">
            <v/>
          </cell>
          <cell r="F175">
            <v>0.22394981516682352</v>
          </cell>
          <cell r="G175">
            <v>60</v>
          </cell>
          <cell r="H175" t="str">
            <v/>
          </cell>
          <cell r="I175" t="str">
            <v/>
          </cell>
          <cell r="J175">
            <v>1.7967669055261815</v>
          </cell>
          <cell r="K175">
            <v>31</v>
          </cell>
          <cell r="L175" t="str">
            <v/>
          </cell>
          <cell r="M175" t="str">
            <v/>
          </cell>
          <cell r="N175">
            <v>1.7994648552781793</v>
          </cell>
          <cell r="O175">
            <v>34</v>
          </cell>
          <cell r="P175" t="str">
            <v/>
          </cell>
          <cell r="Q175" t="str">
            <v/>
          </cell>
          <cell r="R175">
            <v>0.68812115775904648</v>
          </cell>
          <cell r="S175">
            <v>15</v>
          </cell>
          <cell r="T175" t="str">
            <v/>
          </cell>
          <cell r="U175" t="str">
            <v/>
          </cell>
          <cell r="V175">
            <v>0.69233162931825831</v>
          </cell>
          <cell r="W175">
            <v>11</v>
          </cell>
          <cell r="X175" t="str">
            <v/>
          </cell>
          <cell r="Y175" t="str">
            <v/>
          </cell>
          <cell r="Z175">
            <v>1.0878998483488684</v>
          </cell>
          <cell r="AA175">
            <v>11</v>
          </cell>
          <cell r="AB175" t="str">
            <v/>
          </cell>
          <cell r="AC175" t="str">
            <v/>
          </cell>
          <cell r="AD175">
            <v>3.4035567406269567</v>
          </cell>
        </row>
        <row r="176">
          <cell r="B176" t="str">
            <v>3.2028</v>
          </cell>
          <cell r="C176">
            <v>47</v>
          </cell>
          <cell r="D176" t="str">
            <v/>
          </cell>
          <cell r="E176" t="str">
            <v/>
          </cell>
          <cell r="F176">
            <v>0.22951174588052892</v>
          </cell>
          <cell r="G176">
            <v>60</v>
          </cell>
          <cell r="H176" t="str">
            <v/>
          </cell>
          <cell r="I176" t="str">
            <v/>
          </cell>
          <cell r="J176">
            <v>1.8024838325936146</v>
          </cell>
          <cell r="K176">
            <v>31</v>
          </cell>
          <cell r="L176" t="str">
            <v/>
          </cell>
          <cell r="M176" t="str">
            <v/>
          </cell>
          <cell r="N176">
            <v>1.8092681892017262</v>
          </cell>
          <cell r="O176">
            <v>34</v>
          </cell>
          <cell r="P176" t="str">
            <v/>
          </cell>
          <cell r="Q176" t="str">
            <v/>
          </cell>
          <cell r="R176">
            <v>0.69332562777381213</v>
          </cell>
          <cell r="S176">
            <v>16</v>
          </cell>
          <cell r="T176">
            <v>176</v>
          </cell>
          <cell r="U176">
            <v>0.69811983891174689</v>
          </cell>
          <cell r="V176">
            <v>0.69811983891174689</v>
          </cell>
          <cell r="W176">
            <v>11</v>
          </cell>
          <cell r="X176" t="str">
            <v/>
          </cell>
          <cell r="Y176" t="str">
            <v/>
          </cell>
          <cell r="Z176">
            <v>1.0964822175185072</v>
          </cell>
          <cell r="AA176">
            <v>11</v>
          </cell>
          <cell r="AB176" t="str">
            <v/>
          </cell>
          <cell r="AC176" t="str">
            <v/>
          </cell>
          <cell r="AD176">
            <v>3.4128231384807668</v>
          </cell>
        </row>
        <row r="177">
          <cell r="B177" t="str">
            <v>4.2028</v>
          </cell>
          <cell r="C177">
            <v>47</v>
          </cell>
          <cell r="D177" t="str">
            <v/>
          </cell>
          <cell r="E177" t="str">
            <v/>
          </cell>
          <cell r="F177">
            <v>0.23507367659423431</v>
          </cell>
          <cell r="G177">
            <v>60</v>
          </cell>
          <cell r="H177" t="str">
            <v/>
          </cell>
          <cell r="I177" t="str">
            <v/>
          </cell>
          <cell r="J177">
            <v>1.8082007596610477</v>
          </cell>
          <cell r="K177">
            <v>31</v>
          </cell>
          <cell r="L177" t="str">
            <v/>
          </cell>
          <cell r="M177" t="str">
            <v/>
          </cell>
          <cell r="N177">
            <v>1.819071523125273</v>
          </cell>
          <cell r="O177">
            <v>34</v>
          </cell>
          <cell r="P177" t="str">
            <v/>
          </cell>
          <cell r="Q177" t="str">
            <v/>
          </cell>
          <cell r="R177">
            <v>0.69853009778857778</v>
          </cell>
          <cell r="S177">
            <v>16</v>
          </cell>
          <cell r="T177" t="str">
            <v/>
          </cell>
          <cell r="U177" t="str">
            <v/>
          </cell>
          <cell r="V177">
            <v>0.7068538046583358</v>
          </cell>
          <cell r="W177">
            <v>11</v>
          </cell>
          <cell r="X177" t="str">
            <v/>
          </cell>
          <cell r="Y177" t="str">
            <v/>
          </cell>
          <cell r="Z177">
            <v>1.1050645866881459</v>
          </cell>
          <cell r="AA177">
            <v>11</v>
          </cell>
          <cell r="AB177" t="str">
            <v/>
          </cell>
          <cell r="AC177" t="str">
            <v/>
          </cell>
          <cell r="AD177">
            <v>3.4220895363345769</v>
          </cell>
        </row>
        <row r="178">
          <cell r="B178" t="str">
            <v>5.2028</v>
          </cell>
          <cell r="C178">
            <v>47</v>
          </cell>
          <cell r="D178" t="str">
            <v/>
          </cell>
          <cell r="E178" t="str">
            <v/>
          </cell>
          <cell r="F178">
            <v>0.2406356073079397</v>
          </cell>
          <cell r="G178">
            <v>60</v>
          </cell>
          <cell r="H178" t="str">
            <v/>
          </cell>
          <cell r="I178" t="str">
            <v/>
          </cell>
          <cell r="J178">
            <v>1.8139176867284807</v>
          </cell>
          <cell r="K178">
            <v>31</v>
          </cell>
          <cell r="L178" t="str">
            <v/>
          </cell>
          <cell r="M178" t="str">
            <v/>
          </cell>
          <cell r="N178">
            <v>1.8288748570488198</v>
          </cell>
          <cell r="O178">
            <v>34</v>
          </cell>
          <cell r="P178" t="str">
            <v/>
          </cell>
          <cell r="Q178" t="str">
            <v/>
          </cell>
          <cell r="R178">
            <v>0.70373456780334342</v>
          </cell>
          <cell r="S178">
            <v>16</v>
          </cell>
          <cell r="T178" t="str">
            <v/>
          </cell>
          <cell r="U178" t="str">
            <v/>
          </cell>
          <cell r="V178">
            <v>0.71558777040492472</v>
          </cell>
          <cell r="W178">
            <v>11</v>
          </cell>
          <cell r="X178" t="str">
            <v/>
          </cell>
          <cell r="Y178" t="str">
            <v/>
          </cell>
          <cell r="Z178">
            <v>1.1136469558577846</v>
          </cell>
          <cell r="AA178">
            <v>11</v>
          </cell>
          <cell r="AB178" t="str">
            <v/>
          </cell>
          <cell r="AC178" t="str">
            <v/>
          </cell>
          <cell r="AD178">
            <v>3.431355934188387</v>
          </cell>
        </row>
        <row r="179">
          <cell r="B179" t="str">
            <v>6.2028</v>
          </cell>
          <cell r="C179">
            <v>47</v>
          </cell>
          <cell r="D179" t="str">
            <v/>
          </cell>
          <cell r="E179" t="str">
            <v/>
          </cell>
          <cell r="F179">
            <v>0.2461975380216451</v>
          </cell>
          <cell r="G179">
            <v>60</v>
          </cell>
          <cell r="H179" t="str">
            <v/>
          </cell>
          <cell r="I179" t="str">
            <v/>
          </cell>
          <cell r="J179">
            <v>1.8196346137959138</v>
          </cell>
          <cell r="K179">
            <v>31</v>
          </cell>
          <cell r="L179" t="str">
            <v/>
          </cell>
          <cell r="M179" t="str">
            <v/>
          </cell>
          <cell r="N179">
            <v>1.8386781909723666</v>
          </cell>
          <cell r="O179">
            <v>34</v>
          </cell>
          <cell r="P179" t="str">
            <v/>
          </cell>
          <cell r="Q179" t="str">
            <v/>
          </cell>
          <cell r="R179">
            <v>0.70893903781810907</v>
          </cell>
          <cell r="S179">
            <v>16</v>
          </cell>
          <cell r="T179" t="str">
            <v/>
          </cell>
          <cell r="U179" t="str">
            <v/>
          </cell>
          <cell r="V179">
            <v>0.72432173615151363</v>
          </cell>
          <cell r="W179">
            <v>11</v>
          </cell>
          <cell r="X179" t="str">
            <v/>
          </cell>
          <cell r="Y179" t="str">
            <v/>
          </cell>
          <cell r="Z179">
            <v>1.1222293250274233</v>
          </cell>
          <cell r="AA179">
            <v>11</v>
          </cell>
          <cell r="AB179" t="str">
            <v/>
          </cell>
          <cell r="AC179" t="str">
            <v/>
          </cell>
          <cell r="AD179">
            <v>3.4406223320421971</v>
          </cell>
        </row>
        <row r="180">
          <cell r="B180" t="str">
            <v>7.2028</v>
          </cell>
          <cell r="C180">
            <v>48</v>
          </cell>
          <cell r="D180">
            <v>180</v>
          </cell>
          <cell r="E180">
            <v>0.25175946873535054</v>
          </cell>
          <cell r="F180">
            <v>0.25175946873535054</v>
          </cell>
          <cell r="G180">
            <v>60</v>
          </cell>
          <cell r="H180" t="str">
            <v/>
          </cell>
          <cell r="I180" t="str">
            <v/>
          </cell>
          <cell r="J180">
            <v>1.8253515408633469</v>
          </cell>
          <cell r="K180">
            <v>31</v>
          </cell>
          <cell r="L180" t="str">
            <v/>
          </cell>
          <cell r="M180" t="str">
            <v/>
          </cell>
          <cell r="N180">
            <v>1.8484815248959134</v>
          </cell>
          <cell r="O180">
            <v>34</v>
          </cell>
          <cell r="P180" t="str">
            <v/>
          </cell>
          <cell r="Q180" t="str">
            <v/>
          </cell>
          <cell r="R180">
            <v>0.71414350783287472</v>
          </cell>
          <cell r="S180">
            <v>16</v>
          </cell>
          <cell r="T180" t="str">
            <v/>
          </cell>
          <cell r="U180" t="str">
            <v/>
          </cell>
          <cell r="V180">
            <v>0.73305570189810254</v>
          </cell>
          <cell r="W180">
            <v>11</v>
          </cell>
          <cell r="X180" t="str">
            <v/>
          </cell>
          <cell r="Y180" t="str">
            <v/>
          </cell>
          <cell r="Z180">
            <v>1.1308116941970621</v>
          </cell>
          <cell r="AA180">
            <v>11</v>
          </cell>
          <cell r="AB180" t="str">
            <v/>
          </cell>
          <cell r="AC180" t="str">
            <v/>
          </cell>
          <cell r="AD180">
            <v>3.4498887298960073</v>
          </cell>
        </row>
        <row r="181">
          <cell r="B181" t="str">
            <v>8.2028</v>
          </cell>
          <cell r="C181">
            <v>48</v>
          </cell>
          <cell r="D181" t="str">
            <v/>
          </cell>
          <cell r="E181" t="str">
            <v/>
          </cell>
          <cell r="F181">
            <v>0.25550167135693924</v>
          </cell>
          <cell r="G181">
            <v>60</v>
          </cell>
          <cell r="H181" t="str">
            <v/>
          </cell>
          <cell r="I181" t="str">
            <v/>
          </cell>
          <cell r="J181">
            <v>1.83106846793078</v>
          </cell>
          <cell r="K181">
            <v>31</v>
          </cell>
          <cell r="L181" t="str">
            <v/>
          </cell>
          <cell r="M181" t="str">
            <v/>
          </cell>
          <cell r="N181">
            <v>1.8582848588194603</v>
          </cell>
          <cell r="O181">
            <v>34</v>
          </cell>
          <cell r="P181" t="str">
            <v/>
          </cell>
          <cell r="Q181" t="str">
            <v/>
          </cell>
          <cell r="R181">
            <v>0.71934797784764037</v>
          </cell>
          <cell r="S181">
            <v>16</v>
          </cell>
          <cell r="T181" t="str">
            <v/>
          </cell>
          <cell r="U181" t="str">
            <v/>
          </cell>
          <cell r="V181">
            <v>0.74178966764469145</v>
          </cell>
          <cell r="W181">
            <v>11</v>
          </cell>
          <cell r="X181" t="str">
            <v/>
          </cell>
          <cell r="Y181" t="str">
            <v/>
          </cell>
          <cell r="Z181">
            <v>1.1393940633667008</v>
          </cell>
          <cell r="AA181">
            <v>11</v>
          </cell>
          <cell r="AB181" t="str">
            <v/>
          </cell>
          <cell r="AC181" t="str">
            <v/>
          </cell>
          <cell r="AD181">
            <v>3.4591551277498174</v>
          </cell>
        </row>
        <row r="182">
          <cell r="B182" t="str">
            <v>9.2028</v>
          </cell>
          <cell r="C182">
            <v>48</v>
          </cell>
          <cell r="D182" t="str">
            <v/>
          </cell>
          <cell r="E182" t="str">
            <v/>
          </cell>
          <cell r="F182">
            <v>0.25924387397852794</v>
          </cell>
          <cell r="G182">
            <v>61</v>
          </cell>
          <cell r="H182">
            <v>182</v>
          </cell>
          <cell r="I182">
            <v>1.8367853949982138</v>
          </cell>
          <cell r="J182">
            <v>1.8367853949982138</v>
          </cell>
          <cell r="K182">
            <v>31</v>
          </cell>
          <cell r="L182" t="str">
            <v/>
          </cell>
          <cell r="M182" t="str">
            <v/>
          </cell>
          <cell r="N182">
            <v>1.8680881927430071</v>
          </cell>
          <cell r="O182">
            <v>34</v>
          </cell>
          <cell r="P182" t="str">
            <v/>
          </cell>
          <cell r="Q182" t="str">
            <v/>
          </cell>
          <cell r="R182">
            <v>0.72455244786240602</v>
          </cell>
          <cell r="S182">
            <v>16</v>
          </cell>
          <cell r="T182" t="str">
            <v/>
          </cell>
          <cell r="U182" t="str">
            <v/>
          </cell>
          <cell r="V182">
            <v>0.75052363339128036</v>
          </cell>
          <cell r="W182">
            <v>11</v>
          </cell>
          <cell r="X182" t="str">
            <v/>
          </cell>
          <cell r="Y182" t="str">
            <v/>
          </cell>
          <cell r="Z182">
            <v>1.1479764325363395</v>
          </cell>
          <cell r="AA182">
            <v>11</v>
          </cell>
          <cell r="AB182" t="str">
            <v/>
          </cell>
          <cell r="AC182" t="str">
            <v/>
          </cell>
          <cell r="AD182">
            <v>3.4684215256036275</v>
          </cell>
        </row>
        <row r="183">
          <cell r="B183" t="str">
            <v>10.2028</v>
          </cell>
          <cell r="C183">
            <v>48</v>
          </cell>
          <cell r="D183" t="str">
            <v/>
          </cell>
          <cell r="E183" t="str">
            <v/>
          </cell>
          <cell r="F183">
            <v>0.26298607660011664</v>
          </cell>
          <cell r="G183">
            <v>61</v>
          </cell>
          <cell r="H183" t="str">
            <v/>
          </cell>
          <cell r="I183" t="str">
            <v/>
          </cell>
          <cell r="J183">
            <v>1.842487726888614</v>
          </cell>
          <cell r="K183">
            <v>32</v>
          </cell>
          <cell r="L183">
            <v>183</v>
          </cell>
          <cell r="M183">
            <v>1.8778915266665557</v>
          </cell>
          <cell r="N183">
            <v>1.8778915266665557</v>
          </cell>
          <cell r="O183">
            <v>34</v>
          </cell>
          <cell r="P183" t="str">
            <v/>
          </cell>
          <cell r="Q183" t="str">
            <v/>
          </cell>
          <cell r="R183">
            <v>0.72975691787717167</v>
          </cell>
          <cell r="S183">
            <v>16</v>
          </cell>
          <cell r="T183" t="str">
            <v/>
          </cell>
          <cell r="U183" t="str">
            <v/>
          </cell>
          <cell r="V183">
            <v>0.75925759913786928</v>
          </cell>
          <cell r="W183">
            <v>11</v>
          </cell>
          <cell r="X183" t="str">
            <v/>
          </cell>
          <cell r="Y183" t="str">
            <v/>
          </cell>
          <cell r="Z183">
            <v>1.1565588017059782</v>
          </cell>
          <cell r="AA183">
            <v>11</v>
          </cell>
          <cell r="AB183" t="str">
            <v/>
          </cell>
          <cell r="AC183" t="str">
            <v/>
          </cell>
          <cell r="AD183">
            <v>3.4776879234574376</v>
          </cell>
        </row>
        <row r="184">
          <cell r="B184" t="str">
            <v>11.2028</v>
          </cell>
          <cell r="C184">
            <v>48</v>
          </cell>
          <cell r="D184" t="str">
            <v/>
          </cell>
          <cell r="E184" t="str">
            <v/>
          </cell>
          <cell r="F184">
            <v>0.26672827922170533</v>
          </cell>
          <cell r="G184">
            <v>61</v>
          </cell>
          <cell r="H184" t="str">
            <v/>
          </cell>
          <cell r="I184" t="str">
            <v/>
          </cell>
          <cell r="J184">
            <v>1.8481900587790141</v>
          </cell>
          <cell r="K184">
            <v>32</v>
          </cell>
          <cell r="L184" t="str">
            <v/>
          </cell>
          <cell r="M184" t="str">
            <v/>
          </cell>
          <cell r="N184">
            <v>1.8759852930848944</v>
          </cell>
          <cell r="O184">
            <v>34</v>
          </cell>
          <cell r="P184" t="str">
            <v/>
          </cell>
          <cell r="Q184" t="str">
            <v/>
          </cell>
          <cell r="R184">
            <v>0.73496138789193732</v>
          </cell>
          <cell r="S184">
            <v>16</v>
          </cell>
          <cell r="T184" t="str">
            <v/>
          </cell>
          <cell r="U184" t="str">
            <v/>
          </cell>
          <cell r="V184">
            <v>0.76799156488445819</v>
          </cell>
          <cell r="W184">
            <v>11</v>
          </cell>
          <cell r="X184" t="str">
            <v/>
          </cell>
          <cell r="Y184" t="str">
            <v/>
          </cell>
          <cell r="Z184">
            <v>1.165141170875617</v>
          </cell>
          <cell r="AA184">
            <v>11</v>
          </cell>
          <cell r="AB184" t="str">
            <v/>
          </cell>
          <cell r="AC184" t="str">
            <v/>
          </cell>
          <cell r="AD184">
            <v>3.4869543213112477</v>
          </cell>
        </row>
        <row r="185">
          <cell r="B185" t="str">
            <v>12.2028</v>
          </cell>
          <cell r="C185">
            <v>48</v>
          </cell>
          <cell r="D185" t="str">
            <v/>
          </cell>
          <cell r="E185" t="str">
            <v/>
          </cell>
          <cell r="F185">
            <v>0.27047048184329403</v>
          </cell>
          <cell r="G185">
            <v>61</v>
          </cell>
          <cell r="H185" t="str">
            <v/>
          </cell>
          <cell r="I185" t="str">
            <v/>
          </cell>
          <cell r="J185">
            <v>1.8538923906694142</v>
          </cell>
          <cell r="K185">
            <v>32</v>
          </cell>
          <cell r="L185" t="str">
            <v/>
          </cell>
          <cell r="M185" t="str">
            <v/>
          </cell>
          <cell r="N185">
            <v>1.8740790595032331</v>
          </cell>
          <cell r="O185">
            <v>34</v>
          </cell>
          <cell r="P185" t="str">
            <v/>
          </cell>
          <cell r="Q185" t="str">
            <v/>
          </cell>
          <cell r="R185">
            <v>0.74016585790670297</v>
          </cell>
          <cell r="S185">
            <v>16</v>
          </cell>
          <cell r="T185" t="str">
            <v/>
          </cell>
          <cell r="U185" t="str">
            <v/>
          </cell>
          <cell r="V185">
            <v>0.7767255306310471</v>
          </cell>
          <cell r="W185">
            <v>11</v>
          </cell>
          <cell r="X185" t="str">
            <v/>
          </cell>
          <cell r="Y185" t="str">
            <v/>
          </cell>
          <cell r="Z185">
            <v>1.1737235400452557</v>
          </cell>
          <cell r="AA185">
            <v>11</v>
          </cell>
          <cell r="AB185" t="str">
            <v/>
          </cell>
          <cell r="AC185" t="str">
            <v/>
          </cell>
          <cell r="AD185">
            <v>3.4962207191650578</v>
          </cell>
        </row>
        <row r="186">
          <cell r="B186" t="str">
            <v>1.2029</v>
          </cell>
          <cell r="C186">
            <v>48</v>
          </cell>
          <cell r="D186" t="str">
            <v/>
          </cell>
          <cell r="E186" t="str">
            <v/>
          </cell>
          <cell r="F186">
            <v>0.27421268446488273</v>
          </cell>
          <cell r="G186">
            <v>61</v>
          </cell>
          <cell r="H186" t="str">
            <v/>
          </cell>
          <cell r="I186" t="str">
            <v/>
          </cell>
          <cell r="J186">
            <v>1.8595947225598144</v>
          </cell>
          <cell r="K186">
            <v>33</v>
          </cell>
          <cell r="L186">
            <v>186</v>
          </cell>
          <cell r="M186">
            <v>1.8721728259215717</v>
          </cell>
          <cell r="N186">
            <v>1.8721728259215717</v>
          </cell>
          <cell r="O186">
            <v>34</v>
          </cell>
          <cell r="P186" t="str">
            <v/>
          </cell>
          <cell r="Q186" t="str">
            <v/>
          </cell>
          <cell r="R186">
            <v>0.74537032792146862</v>
          </cell>
          <cell r="S186">
            <v>16</v>
          </cell>
          <cell r="T186" t="str">
            <v/>
          </cell>
          <cell r="U186" t="str">
            <v/>
          </cell>
          <cell r="V186">
            <v>0.78545949637763601</v>
          </cell>
          <cell r="W186">
            <v>11</v>
          </cell>
          <cell r="X186" t="str">
            <v/>
          </cell>
          <cell r="Y186" t="str">
            <v/>
          </cell>
          <cell r="Z186">
            <v>1.1823059092148944</v>
          </cell>
          <cell r="AA186">
            <v>11</v>
          </cell>
          <cell r="AB186" t="str">
            <v/>
          </cell>
          <cell r="AC186" t="str">
            <v/>
          </cell>
          <cell r="AD186">
            <v>3.5054871170188679</v>
          </cell>
        </row>
        <row r="187">
          <cell r="B187" t="str">
            <v>2.2029</v>
          </cell>
          <cell r="C187">
            <v>48</v>
          </cell>
          <cell r="D187" t="str">
            <v/>
          </cell>
          <cell r="E187" t="str">
            <v/>
          </cell>
          <cell r="F187">
            <v>0.27795488708647142</v>
          </cell>
          <cell r="G187">
            <v>61</v>
          </cell>
          <cell r="H187" t="str">
            <v/>
          </cell>
          <cell r="I187" t="str">
            <v/>
          </cell>
          <cell r="J187">
            <v>1.8652970544502145</v>
          </cell>
          <cell r="K187">
            <v>33</v>
          </cell>
          <cell r="L187" t="str">
            <v/>
          </cell>
          <cell r="M187" t="str">
            <v/>
          </cell>
          <cell r="N187">
            <v>1.8798792878843464</v>
          </cell>
          <cell r="O187">
            <v>34</v>
          </cell>
          <cell r="P187" t="str">
            <v/>
          </cell>
          <cell r="Q187" t="str">
            <v/>
          </cell>
          <cell r="R187">
            <v>0.75057479793623427</v>
          </cell>
          <cell r="S187">
            <v>16</v>
          </cell>
          <cell r="T187" t="str">
            <v/>
          </cell>
          <cell r="U187" t="str">
            <v/>
          </cell>
          <cell r="V187">
            <v>0.79419346212422492</v>
          </cell>
          <cell r="W187">
            <v>11</v>
          </cell>
          <cell r="X187" t="str">
            <v/>
          </cell>
          <cell r="Y187" t="str">
            <v/>
          </cell>
          <cell r="Z187">
            <v>1.1908882783845331</v>
          </cell>
          <cell r="AA187">
            <v>11</v>
          </cell>
          <cell r="AB187" t="str">
            <v/>
          </cell>
          <cell r="AC187" t="str">
            <v/>
          </cell>
          <cell r="AD187">
            <v>3.5147535148726781</v>
          </cell>
        </row>
        <row r="188">
          <cell r="B188" t="str">
            <v>3.2029</v>
          </cell>
          <cell r="C188">
            <v>48</v>
          </cell>
          <cell r="D188" t="str">
            <v/>
          </cell>
          <cell r="E188" t="str">
            <v/>
          </cell>
          <cell r="F188">
            <v>0.28169708970806012</v>
          </cell>
          <cell r="G188">
            <v>61</v>
          </cell>
          <cell r="H188" t="str">
            <v/>
          </cell>
          <cell r="I188" t="str">
            <v/>
          </cell>
          <cell r="J188">
            <v>1.8709993863406147</v>
          </cell>
          <cell r="K188">
            <v>33</v>
          </cell>
          <cell r="L188" t="str">
            <v/>
          </cell>
          <cell r="M188" t="str">
            <v/>
          </cell>
          <cell r="N188">
            <v>1.8875857498471211</v>
          </cell>
          <cell r="O188">
            <v>34</v>
          </cell>
          <cell r="P188" t="str">
            <v/>
          </cell>
          <cell r="Q188" t="str">
            <v/>
          </cell>
          <cell r="R188">
            <v>0.75577926795099992</v>
          </cell>
          <cell r="S188">
            <v>16</v>
          </cell>
          <cell r="T188" t="str">
            <v/>
          </cell>
          <cell r="U188" t="str">
            <v/>
          </cell>
          <cell r="V188">
            <v>0.80292742787081384</v>
          </cell>
          <cell r="W188">
            <v>11</v>
          </cell>
          <cell r="X188" t="str">
            <v/>
          </cell>
          <cell r="Y188" t="str">
            <v/>
          </cell>
          <cell r="Z188">
            <v>1.1994706475541719</v>
          </cell>
          <cell r="AA188">
            <v>11</v>
          </cell>
          <cell r="AB188" t="str">
            <v/>
          </cell>
          <cell r="AC188" t="str">
            <v/>
          </cell>
          <cell r="AD188">
            <v>3.5240199127264882</v>
          </cell>
        </row>
        <row r="189">
          <cell r="B189" t="str">
            <v>4.2029</v>
          </cell>
          <cell r="C189">
            <v>48</v>
          </cell>
          <cell r="D189" t="str">
            <v/>
          </cell>
          <cell r="E189" t="str">
            <v/>
          </cell>
          <cell r="F189">
            <v>0.28543929232964882</v>
          </cell>
          <cell r="G189">
            <v>61</v>
          </cell>
          <cell r="H189" t="str">
            <v/>
          </cell>
          <cell r="I189" t="str">
            <v/>
          </cell>
          <cell r="J189">
            <v>1.8767017182310148</v>
          </cell>
          <cell r="K189">
            <v>33</v>
          </cell>
          <cell r="L189" t="str">
            <v/>
          </cell>
          <cell r="M189" t="str">
            <v/>
          </cell>
          <cell r="N189">
            <v>1.8952922118098958</v>
          </cell>
          <cell r="O189">
            <v>35</v>
          </cell>
          <cell r="P189">
            <v>189</v>
          </cell>
          <cell r="Q189">
            <v>0.76098373796576602</v>
          </cell>
          <cell r="R189">
            <v>0.76098373796576602</v>
          </cell>
          <cell r="S189">
            <v>16</v>
          </cell>
          <cell r="T189" t="str">
            <v/>
          </cell>
          <cell r="U189" t="str">
            <v/>
          </cell>
          <cell r="V189">
            <v>0.81166139361740275</v>
          </cell>
          <cell r="W189">
            <v>11</v>
          </cell>
          <cell r="X189" t="str">
            <v/>
          </cell>
          <cell r="Y189" t="str">
            <v/>
          </cell>
          <cell r="Z189">
            <v>1.2080530167238106</v>
          </cell>
          <cell r="AA189">
            <v>11</v>
          </cell>
          <cell r="AB189" t="str">
            <v/>
          </cell>
          <cell r="AC189" t="str">
            <v/>
          </cell>
          <cell r="AD189">
            <v>3.5332863105802983</v>
          </cell>
        </row>
        <row r="190">
          <cell r="B190" t="str">
            <v>5.2029</v>
          </cell>
          <cell r="C190">
            <v>48</v>
          </cell>
          <cell r="D190" t="str">
            <v/>
          </cell>
          <cell r="E190" t="str">
            <v/>
          </cell>
          <cell r="F190">
            <v>0.28918149495123752</v>
          </cell>
          <cell r="G190">
            <v>61</v>
          </cell>
          <cell r="H190" t="str">
            <v/>
          </cell>
          <cell r="I190" t="str">
            <v/>
          </cell>
          <cell r="J190">
            <v>1.882404050121415</v>
          </cell>
          <cell r="K190">
            <v>33</v>
          </cell>
          <cell r="L190" t="str">
            <v/>
          </cell>
          <cell r="M190" t="str">
            <v/>
          </cell>
          <cell r="N190">
            <v>1.9029986737726705</v>
          </cell>
          <cell r="O190">
            <v>35</v>
          </cell>
          <cell r="P190" t="str">
            <v/>
          </cell>
          <cell r="Q190" t="str">
            <v/>
          </cell>
          <cell r="R190">
            <v>0.77159635651110192</v>
          </cell>
          <cell r="S190">
            <v>16</v>
          </cell>
          <cell r="T190" t="str">
            <v/>
          </cell>
          <cell r="U190" t="str">
            <v/>
          </cell>
          <cell r="V190">
            <v>0.82039535936399166</v>
          </cell>
          <cell r="W190">
            <v>11</v>
          </cell>
          <cell r="X190" t="str">
            <v/>
          </cell>
          <cell r="Y190" t="str">
            <v/>
          </cell>
          <cell r="Z190">
            <v>1.2166353858934493</v>
          </cell>
          <cell r="AA190">
            <v>11</v>
          </cell>
          <cell r="AB190" t="str">
            <v/>
          </cell>
          <cell r="AC190" t="str">
            <v/>
          </cell>
          <cell r="AD190">
            <v>3.5425527084341084</v>
          </cell>
        </row>
        <row r="191">
          <cell r="B191" t="str">
            <v>6.2029</v>
          </cell>
          <cell r="C191">
            <v>48</v>
          </cell>
          <cell r="D191" t="str">
            <v/>
          </cell>
          <cell r="E191" t="str">
            <v/>
          </cell>
          <cell r="F191">
            <v>0.29292369757282621</v>
          </cell>
          <cell r="G191">
            <v>61</v>
          </cell>
          <cell r="H191" t="str">
            <v/>
          </cell>
          <cell r="I191" t="str">
            <v/>
          </cell>
          <cell r="J191">
            <v>1.8881063820118151</v>
          </cell>
          <cell r="K191">
            <v>33</v>
          </cell>
          <cell r="L191" t="str">
            <v/>
          </cell>
          <cell r="M191" t="str">
            <v/>
          </cell>
          <cell r="N191">
            <v>1.9107051357354452</v>
          </cell>
          <cell r="O191">
            <v>35</v>
          </cell>
          <cell r="P191" t="str">
            <v/>
          </cell>
          <cell r="Q191" t="str">
            <v/>
          </cell>
          <cell r="R191">
            <v>0.78220897505643783</v>
          </cell>
          <cell r="S191">
            <v>16</v>
          </cell>
          <cell r="T191" t="str">
            <v/>
          </cell>
          <cell r="U191" t="str">
            <v/>
          </cell>
          <cell r="V191">
            <v>0.82912932511058057</v>
          </cell>
          <cell r="W191">
            <v>11</v>
          </cell>
          <cell r="X191" t="str">
            <v/>
          </cell>
          <cell r="Y191" t="str">
            <v/>
          </cell>
          <cell r="Z191">
            <v>1.2252177550630881</v>
          </cell>
          <cell r="AA191">
            <v>11</v>
          </cell>
          <cell r="AB191" t="str">
            <v/>
          </cell>
          <cell r="AC191" t="str">
            <v/>
          </cell>
          <cell r="AD191">
            <v>3.5518191062879185</v>
          </cell>
        </row>
        <row r="192">
          <cell r="B192" t="str">
            <v>7.2029</v>
          </cell>
          <cell r="C192">
            <v>48</v>
          </cell>
          <cell r="D192" t="str">
            <v/>
          </cell>
          <cell r="E192" t="str">
            <v/>
          </cell>
          <cell r="F192">
            <v>0.29666590019441491</v>
          </cell>
          <cell r="G192">
            <v>61</v>
          </cell>
          <cell r="H192" t="str">
            <v/>
          </cell>
          <cell r="I192" t="str">
            <v/>
          </cell>
          <cell r="J192">
            <v>1.8938087139022153</v>
          </cell>
          <cell r="K192">
            <v>33</v>
          </cell>
          <cell r="L192" t="str">
            <v/>
          </cell>
          <cell r="M192" t="str">
            <v/>
          </cell>
          <cell r="N192">
            <v>1.9184115976982199</v>
          </cell>
          <cell r="O192">
            <v>35</v>
          </cell>
          <cell r="P192" t="str">
            <v/>
          </cell>
          <cell r="Q192" t="str">
            <v/>
          </cell>
          <cell r="R192">
            <v>0.79282159360177373</v>
          </cell>
          <cell r="S192">
            <v>16</v>
          </cell>
          <cell r="T192" t="str">
            <v/>
          </cell>
          <cell r="U192" t="str">
            <v/>
          </cell>
          <cell r="V192">
            <v>0.83786329085716948</v>
          </cell>
          <cell r="W192">
            <v>11</v>
          </cell>
          <cell r="X192" t="str">
            <v/>
          </cell>
          <cell r="Y192" t="str">
            <v/>
          </cell>
          <cell r="Z192">
            <v>1.2338001242327268</v>
          </cell>
          <cell r="AA192">
            <v>11</v>
          </cell>
          <cell r="AB192" t="str">
            <v/>
          </cell>
          <cell r="AC192" t="str">
            <v/>
          </cell>
          <cell r="AD192">
            <v>3.5610855041417286</v>
          </cell>
        </row>
        <row r="193">
          <cell r="B193" t="str">
            <v>8.2029</v>
          </cell>
          <cell r="C193">
            <v>48</v>
          </cell>
          <cell r="D193" t="str">
            <v/>
          </cell>
          <cell r="E193" t="str">
            <v/>
          </cell>
          <cell r="F193">
            <v>0.30040810281600361</v>
          </cell>
          <cell r="G193">
            <v>61</v>
          </cell>
          <cell r="H193" t="str">
            <v/>
          </cell>
          <cell r="I193" t="str">
            <v/>
          </cell>
          <cell r="J193">
            <v>1.8995110457926154</v>
          </cell>
          <cell r="K193">
            <v>33</v>
          </cell>
          <cell r="L193" t="str">
            <v/>
          </cell>
          <cell r="M193" t="str">
            <v/>
          </cell>
          <cell r="N193">
            <v>1.9261180596609946</v>
          </cell>
          <cell r="O193">
            <v>35</v>
          </cell>
          <cell r="P193" t="str">
            <v/>
          </cell>
          <cell r="Q193" t="str">
            <v/>
          </cell>
          <cell r="R193">
            <v>0.80343421214710964</v>
          </cell>
          <cell r="S193">
            <v>16</v>
          </cell>
          <cell r="T193" t="str">
            <v/>
          </cell>
          <cell r="U193" t="str">
            <v/>
          </cell>
          <cell r="V193">
            <v>0.8465972566037584</v>
          </cell>
          <cell r="W193">
            <v>11</v>
          </cell>
          <cell r="X193" t="str">
            <v/>
          </cell>
          <cell r="Y193" t="str">
            <v/>
          </cell>
          <cell r="Z193">
            <v>1.2423824934023655</v>
          </cell>
          <cell r="AA193">
            <v>11</v>
          </cell>
          <cell r="AB193" t="str">
            <v/>
          </cell>
          <cell r="AC193" t="str">
            <v/>
          </cell>
          <cell r="AD193">
            <v>3.5703519019955388</v>
          </cell>
        </row>
        <row r="194">
          <cell r="B194" t="str">
            <v>9.2029</v>
          </cell>
          <cell r="C194">
            <v>48</v>
          </cell>
          <cell r="D194" t="str">
            <v/>
          </cell>
          <cell r="E194" t="str">
            <v/>
          </cell>
          <cell r="F194">
            <v>0.30415030543759231</v>
          </cell>
          <cell r="G194">
            <v>61</v>
          </cell>
          <cell r="H194" t="str">
            <v/>
          </cell>
          <cell r="I194" t="str">
            <v/>
          </cell>
          <cell r="J194">
            <v>1.9052133776830156</v>
          </cell>
          <cell r="K194">
            <v>33</v>
          </cell>
          <cell r="L194" t="str">
            <v/>
          </cell>
          <cell r="M194" t="str">
            <v/>
          </cell>
          <cell r="N194">
            <v>1.9338245216237693</v>
          </cell>
          <cell r="O194">
            <v>35</v>
          </cell>
          <cell r="P194" t="str">
            <v/>
          </cell>
          <cell r="Q194" t="str">
            <v/>
          </cell>
          <cell r="R194">
            <v>0.81404683069244554</v>
          </cell>
          <cell r="S194">
            <v>16</v>
          </cell>
          <cell r="T194" t="str">
            <v/>
          </cell>
          <cell r="U194" t="str">
            <v/>
          </cell>
          <cell r="V194">
            <v>0.85533122235034731</v>
          </cell>
          <cell r="W194">
            <v>11</v>
          </cell>
          <cell r="X194" t="str">
            <v/>
          </cell>
          <cell r="Y194" t="str">
            <v/>
          </cell>
          <cell r="Z194">
            <v>1.2509648625720042</v>
          </cell>
          <cell r="AA194">
            <v>11</v>
          </cell>
          <cell r="AB194" t="str">
            <v/>
          </cell>
          <cell r="AC194" t="str">
            <v/>
          </cell>
          <cell r="AD194">
            <v>3.5796182998493489</v>
          </cell>
        </row>
        <row r="195">
          <cell r="B195" t="str">
            <v>10.2029</v>
          </cell>
          <cell r="C195">
            <v>48</v>
          </cell>
          <cell r="D195" t="str">
            <v/>
          </cell>
          <cell r="E195" t="str">
            <v/>
          </cell>
          <cell r="F195">
            <v>0.307892508059181</v>
          </cell>
          <cell r="G195">
            <v>61</v>
          </cell>
          <cell r="H195" t="str">
            <v/>
          </cell>
          <cell r="I195" t="str">
            <v/>
          </cell>
          <cell r="J195">
            <v>1.9109157095734157</v>
          </cell>
          <cell r="K195">
            <v>33</v>
          </cell>
          <cell r="L195" t="str">
            <v/>
          </cell>
          <cell r="M195" t="str">
            <v/>
          </cell>
          <cell r="N195">
            <v>1.941530983586544</v>
          </cell>
          <cell r="O195">
            <v>35</v>
          </cell>
          <cell r="P195" t="str">
            <v/>
          </cell>
          <cell r="Q195" t="str">
            <v/>
          </cell>
          <cell r="R195">
            <v>0.82465944923778145</v>
          </cell>
          <cell r="S195">
            <v>16</v>
          </cell>
          <cell r="T195" t="str">
            <v/>
          </cell>
          <cell r="U195" t="str">
            <v/>
          </cell>
          <cell r="V195">
            <v>0.86406518809693622</v>
          </cell>
          <cell r="W195">
            <v>11</v>
          </cell>
          <cell r="X195" t="str">
            <v/>
          </cell>
          <cell r="Y195" t="str">
            <v/>
          </cell>
          <cell r="Z195">
            <v>1.259547231741643</v>
          </cell>
          <cell r="AA195">
            <v>11</v>
          </cell>
          <cell r="AB195" t="str">
            <v/>
          </cell>
          <cell r="AC195" t="str">
            <v/>
          </cell>
          <cell r="AD195">
            <v>3.588884697703159</v>
          </cell>
        </row>
        <row r="196">
          <cell r="B196" t="str">
            <v>11.2029</v>
          </cell>
          <cell r="C196">
            <v>48</v>
          </cell>
          <cell r="D196" t="str">
            <v/>
          </cell>
          <cell r="E196" t="str">
            <v/>
          </cell>
          <cell r="F196">
            <v>0.3116347106807697</v>
          </cell>
          <cell r="G196">
            <v>62</v>
          </cell>
          <cell r="H196">
            <v>196</v>
          </cell>
          <cell r="I196">
            <v>1.916618041463817</v>
          </cell>
          <cell r="J196">
            <v>1.916618041463817</v>
          </cell>
          <cell r="K196">
            <v>33</v>
          </cell>
          <cell r="L196" t="str">
            <v/>
          </cell>
          <cell r="M196" t="str">
            <v/>
          </cell>
          <cell r="N196">
            <v>1.9492374455493187</v>
          </cell>
          <cell r="O196">
            <v>35</v>
          </cell>
          <cell r="P196" t="str">
            <v/>
          </cell>
          <cell r="Q196" t="str">
            <v/>
          </cell>
          <cell r="R196">
            <v>0.83527206778311736</v>
          </cell>
          <cell r="S196">
            <v>16</v>
          </cell>
          <cell r="T196" t="str">
            <v/>
          </cell>
          <cell r="U196" t="str">
            <v/>
          </cell>
          <cell r="V196">
            <v>0.87279915384352513</v>
          </cell>
          <cell r="W196">
            <v>11</v>
          </cell>
          <cell r="X196" t="str">
            <v/>
          </cell>
          <cell r="Y196" t="str">
            <v/>
          </cell>
          <cell r="Z196">
            <v>1.2681296009112817</v>
          </cell>
          <cell r="AA196">
            <v>11</v>
          </cell>
          <cell r="AB196" t="str">
            <v/>
          </cell>
          <cell r="AC196" t="str">
            <v/>
          </cell>
          <cell r="AD196">
            <v>3.5981510955569691</v>
          </cell>
        </row>
        <row r="197">
          <cell r="B197" t="str">
            <v>12.2029</v>
          </cell>
          <cell r="C197">
            <v>48</v>
          </cell>
          <cell r="D197" t="str">
            <v/>
          </cell>
          <cell r="E197" t="str">
            <v/>
          </cell>
          <cell r="F197">
            <v>0.3153769133023584</v>
          </cell>
          <cell r="G197">
            <v>62</v>
          </cell>
          <cell r="H197" t="str">
            <v/>
          </cell>
          <cell r="I197" t="str">
            <v/>
          </cell>
          <cell r="J197">
            <v>1.9177628051519104</v>
          </cell>
          <cell r="K197">
            <v>33</v>
          </cell>
          <cell r="L197" t="str">
            <v/>
          </cell>
          <cell r="M197" t="str">
            <v/>
          </cell>
          <cell r="N197">
            <v>1.9569439075120934</v>
          </cell>
          <cell r="O197">
            <v>35</v>
          </cell>
          <cell r="P197" t="str">
            <v/>
          </cell>
          <cell r="Q197" t="str">
            <v/>
          </cell>
          <cell r="R197">
            <v>0.84588468632845326</v>
          </cell>
          <cell r="S197">
            <v>16</v>
          </cell>
          <cell r="T197" t="str">
            <v/>
          </cell>
          <cell r="U197" t="str">
            <v/>
          </cell>
          <cell r="V197">
            <v>0.88153311959011404</v>
          </cell>
          <cell r="W197">
            <v>11</v>
          </cell>
          <cell r="X197" t="str">
            <v/>
          </cell>
          <cell r="Y197" t="str">
            <v/>
          </cell>
          <cell r="Z197">
            <v>1.2767119700809204</v>
          </cell>
          <cell r="AA197">
            <v>11</v>
          </cell>
          <cell r="AB197" t="str">
            <v/>
          </cell>
          <cell r="AC197" t="str">
            <v/>
          </cell>
          <cell r="AD197">
            <v>3.6074174934107792</v>
          </cell>
        </row>
        <row r="198">
          <cell r="B198" t="str">
            <v>1.2030</v>
          </cell>
          <cell r="C198">
            <v>49</v>
          </cell>
          <cell r="D198">
            <v>198</v>
          </cell>
          <cell r="E198">
            <v>0.31911911592394715</v>
          </cell>
          <cell r="F198">
            <v>0.31911911592394715</v>
          </cell>
          <cell r="G198">
            <v>62</v>
          </cell>
          <cell r="H198" t="str">
            <v/>
          </cell>
          <cell r="I198" t="str">
            <v/>
          </cell>
          <cell r="J198">
            <v>1.9189075688400039</v>
          </cell>
          <cell r="K198">
            <v>33</v>
          </cell>
          <cell r="L198" t="str">
            <v/>
          </cell>
          <cell r="M198" t="str">
            <v/>
          </cell>
          <cell r="N198">
            <v>1.964650369474868</v>
          </cell>
          <cell r="O198">
            <v>35</v>
          </cell>
          <cell r="P198" t="str">
            <v/>
          </cell>
          <cell r="Q198" t="str">
            <v/>
          </cell>
          <cell r="R198">
            <v>0.85649730487378917</v>
          </cell>
          <cell r="S198">
            <v>16</v>
          </cell>
          <cell r="T198" t="str">
            <v/>
          </cell>
          <cell r="U198" t="str">
            <v/>
          </cell>
          <cell r="V198">
            <v>0.89026708533670296</v>
          </cell>
          <cell r="W198">
            <v>11</v>
          </cell>
          <cell r="X198" t="str">
            <v/>
          </cell>
          <cell r="Y198" t="str">
            <v/>
          </cell>
          <cell r="Z198">
            <v>1.2852943392505591</v>
          </cell>
          <cell r="AA198">
            <v>11</v>
          </cell>
          <cell r="AB198" t="str">
            <v/>
          </cell>
          <cell r="AC198" t="str">
            <v/>
          </cell>
          <cell r="AD198">
            <v>3.6166838912645893</v>
          </cell>
        </row>
        <row r="199">
          <cell r="B199" t="str">
            <v>2.2030</v>
          </cell>
          <cell r="C199">
            <v>49</v>
          </cell>
          <cell r="D199" t="str">
            <v/>
          </cell>
          <cell r="E199" t="str">
            <v/>
          </cell>
          <cell r="F199">
            <v>0.32872458562469764</v>
          </cell>
          <cell r="G199">
            <v>62</v>
          </cell>
          <cell r="H199" t="str">
            <v/>
          </cell>
          <cell r="I199" t="str">
            <v/>
          </cell>
          <cell r="J199">
            <v>1.9200523325280974</v>
          </cell>
          <cell r="K199">
            <v>33</v>
          </cell>
          <cell r="L199" t="str">
            <v/>
          </cell>
          <cell r="M199" t="str">
            <v/>
          </cell>
          <cell r="N199">
            <v>1.9723568314376427</v>
          </cell>
          <cell r="O199">
            <v>35</v>
          </cell>
          <cell r="P199" t="str">
            <v/>
          </cell>
          <cell r="Q199" t="str">
            <v/>
          </cell>
          <cell r="R199">
            <v>0.86710992341912507</v>
          </cell>
          <cell r="S199">
            <v>16</v>
          </cell>
          <cell r="T199" t="str">
            <v/>
          </cell>
          <cell r="U199" t="str">
            <v/>
          </cell>
          <cell r="V199">
            <v>0.89900105108329187</v>
          </cell>
          <cell r="W199">
            <v>11</v>
          </cell>
          <cell r="X199" t="str">
            <v/>
          </cell>
          <cell r="Y199" t="str">
            <v/>
          </cell>
          <cell r="Z199">
            <v>1.2938767084201979</v>
          </cell>
          <cell r="AA199">
            <v>12</v>
          </cell>
          <cell r="AB199">
            <v>199</v>
          </cell>
          <cell r="AC199">
            <v>3.6259502891184057</v>
          </cell>
          <cell r="AD199">
            <v>3.6259502891184057</v>
          </cell>
        </row>
        <row r="200">
          <cell r="B200" t="str">
            <v>3.2030</v>
          </cell>
          <cell r="C200">
            <v>49</v>
          </cell>
          <cell r="D200" t="str">
            <v/>
          </cell>
          <cell r="E200" t="str">
            <v/>
          </cell>
          <cell r="F200">
            <v>0.33833005532544813</v>
          </cell>
          <cell r="G200">
            <v>63</v>
          </cell>
          <cell r="H200">
            <v>200</v>
          </cell>
          <cell r="I200">
            <v>1.9211970962161908</v>
          </cell>
          <cell r="J200">
            <v>1.9211970962161908</v>
          </cell>
          <cell r="K200">
            <v>33</v>
          </cell>
          <cell r="L200" t="str">
            <v/>
          </cell>
          <cell r="M200" t="str">
            <v/>
          </cell>
          <cell r="N200">
            <v>1.9800632934004174</v>
          </cell>
          <cell r="O200">
            <v>35</v>
          </cell>
          <cell r="P200" t="str">
            <v/>
          </cell>
          <cell r="Q200" t="str">
            <v/>
          </cell>
          <cell r="R200">
            <v>0.87772254196446098</v>
          </cell>
          <cell r="S200">
            <v>16</v>
          </cell>
          <cell r="T200" t="str">
            <v/>
          </cell>
          <cell r="U200" t="str">
            <v/>
          </cell>
          <cell r="V200">
            <v>0.90773501682988078</v>
          </cell>
          <cell r="W200">
            <v>11</v>
          </cell>
          <cell r="X200" t="str">
            <v/>
          </cell>
          <cell r="Y200" t="str">
            <v/>
          </cell>
          <cell r="Z200">
            <v>1.3024590775898366</v>
          </cell>
          <cell r="AA200">
            <v>12</v>
          </cell>
          <cell r="AB200" t="str">
            <v/>
          </cell>
          <cell r="AC200" t="str">
            <v/>
          </cell>
          <cell r="AD200">
            <v>3.6300736834223004</v>
          </cell>
        </row>
        <row r="201">
          <cell r="B201" t="str">
            <v>4.2030</v>
          </cell>
          <cell r="C201">
            <v>49</v>
          </cell>
          <cell r="D201" t="str">
            <v/>
          </cell>
          <cell r="E201" t="str">
            <v/>
          </cell>
          <cell r="F201">
            <v>0.34793552502619862</v>
          </cell>
          <cell r="G201">
            <v>63</v>
          </cell>
          <cell r="H201" t="str">
            <v/>
          </cell>
          <cell r="I201" t="str">
            <v/>
          </cell>
          <cell r="J201">
            <v>1.9297766338659643</v>
          </cell>
          <cell r="K201">
            <v>33</v>
          </cell>
          <cell r="L201" t="str">
            <v/>
          </cell>
          <cell r="M201" t="str">
            <v/>
          </cell>
          <cell r="N201">
            <v>1.9877697553631921</v>
          </cell>
          <cell r="O201">
            <v>35</v>
          </cell>
          <cell r="P201" t="str">
            <v/>
          </cell>
          <cell r="Q201" t="str">
            <v/>
          </cell>
          <cell r="R201">
            <v>0.88833516050979688</v>
          </cell>
          <cell r="S201">
            <v>16</v>
          </cell>
          <cell r="T201" t="str">
            <v/>
          </cell>
          <cell r="U201" t="str">
            <v/>
          </cell>
          <cell r="V201">
            <v>0.91646898257646969</v>
          </cell>
          <cell r="W201">
            <v>11</v>
          </cell>
          <cell r="X201" t="str">
            <v/>
          </cell>
          <cell r="Y201" t="str">
            <v/>
          </cell>
          <cell r="Z201">
            <v>1.3110414467594753</v>
          </cell>
          <cell r="AA201">
            <v>12</v>
          </cell>
          <cell r="AB201" t="str">
            <v/>
          </cell>
          <cell r="AC201" t="str">
            <v/>
          </cell>
          <cell r="AD201">
            <v>3.6341970777261952</v>
          </cell>
        </row>
        <row r="202">
          <cell r="B202" t="str">
            <v>5.2030</v>
          </cell>
          <cell r="C202">
            <v>49</v>
          </cell>
          <cell r="D202" t="str">
            <v/>
          </cell>
          <cell r="E202" t="str">
            <v/>
          </cell>
          <cell r="F202">
            <v>0.35754099472694911</v>
          </cell>
          <cell r="G202">
            <v>63</v>
          </cell>
          <cell r="H202" t="str">
            <v/>
          </cell>
          <cell r="I202" t="str">
            <v/>
          </cell>
          <cell r="J202">
            <v>1.9383561715157378</v>
          </cell>
          <cell r="K202">
            <v>33</v>
          </cell>
          <cell r="L202" t="str">
            <v/>
          </cell>
          <cell r="M202" t="str">
            <v/>
          </cell>
          <cell r="N202">
            <v>1.9954762173259668</v>
          </cell>
          <cell r="O202">
            <v>36</v>
          </cell>
          <cell r="P202">
            <v>202</v>
          </cell>
          <cell r="Q202">
            <v>0.89894777905513212</v>
          </cell>
          <cell r="R202">
            <v>0.89894777905513212</v>
          </cell>
          <cell r="S202">
            <v>16</v>
          </cell>
          <cell r="T202" t="str">
            <v/>
          </cell>
          <cell r="U202" t="str">
            <v/>
          </cell>
          <cell r="V202">
            <v>0.9252029483230586</v>
          </cell>
          <cell r="W202">
            <v>12</v>
          </cell>
          <cell r="X202">
            <v>202</v>
          </cell>
          <cell r="Y202">
            <v>1.3196238159291176</v>
          </cell>
          <cell r="Z202">
            <v>1.3196238159291176</v>
          </cell>
          <cell r="AA202">
            <v>12</v>
          </cell>
          <cell r="AB202" t="str">
            <v/>
          </cell>
          <cell r="AC202" t="str">
            <v/>
          </cell>
          <cell r="AD202">
            <v>3.6383204720300899</v>
          </cell>
        </row>
        <row r="203">
          <cell r="B203" t="str">
            <v>6.2030</v>
          </cell>
          <cell r="C203">
            <v>49</v>
          </cell>
          <cell r="D203" t="str">
            <v/>
          </cell>
          <cell r="E203" t="str">
            <v/>
          </cell>
          <cell r="F203">
            <v>0.3671464644276996</v>
          </cell>
          <cell r="G203">
            <v>63</v>
          </cell>
          <cell r="H203" t="str">
            <v/>
          </cell>
          <cell r="I203" t="str">
            <v/>
          </cell>
          <cell r="J203">
            <v>1.9469357091655113</v>
          </cell>
          <cell r="K203">
            <v>33</v>
          </cell>
          <cell r="L203" t="str">
            <v/>
          </cell>
          <cell r="M203" t="str">
            <v/>
          </cell>
          <cell r="N203">
            <v>2.0031826792887415</v>
          </cell>
          <cell r="O203">
            <v>36</v>
          </cell>
          <cell r="P203" t="str">
            <v/>
          </cell>
          <cell r="Q203" t="str">
            <v/>
          </cell>
          <cell r="R203">
            <v>0.90684569707287455</v>
          </cell>
          <cell r="S203">
            <v>16</v>
          </cell>
          <cell r="T203" t="str">
            <v/>
          </cell>
          <cell r="U203" t="str">
            <v/>
          </cell>
          <cell r="V203">
            <v>0.93393691406964752</v>
          </cell>
          <cell r="W203">
            <v>12</v>
          </cell>
          <cell r="X203" t="str">
            <v/>
          </cell>
          <cell r="Y203" t="str">
            <v/>
          </cell>
          <cell r="Z203">
            <v>1.3226104121170319</v>
          </cell>
          <cell r="AA203">
            <v>12</v>
          </cell>
          <cell r="AB203" t="str">
            <v/>
          </cell>
          <cell r="AC203" t="str">
            <v/>
          </cell>
          <cell r="AD203">
            <v>3.6424438663339846</v>
          </cell>
        </row>
        <row r="204">
          <cell r="B204" t="str">
            <v>7.2030</v>
          </cell>
          <cell r="C204">
            <v>49</v>
          </cell>
          <cell r="D204" t="str">
            <v/>
          </cell>
          <cell r="E204" t="str">
            <v/>
          </cell>
          <cell r="F204">
            <v>0.37675193412845009</v>
          </cell>
          <cell r="G204">
            <v>63</v>
          </cell>
          <cell r="H204" t="str">
            <v/>
          </cell>
          <cell r="I204" t="str">
            <v/>
          </cell>
          <cell r="J204">
            <v>1.9555152468152848</v>
          </cell>
          <cell r="K204">
            <v>34</v>
          </cell>
          <cell r="L204">
            <v>204</v>
          </cell>
          <cell r="M204">
            <v>2.010889141251516</v>
          </cell>
          <cell r="N204">
            <v>2.010889141251516</v>
          </cell>
          <cell r="O204">
            <v>36</v>
          </cell>
          <cell r="P204" t="str">
            <v/>
          </cell>
          <cell r="Q204" t="str">
            <v/>
          </cell>
          <cell r="R204">
            <v>0.91474361509061697</v>
          </cell>
          <cell r="S204">
            <v>16</v>
          </cell>
          <cell r="T204" t="str">
            <v/>
          </cell>
          <cell r="U204" t="str">
            <v/>
          </cell>
          <cell r="V204">
            <v>0.94267087981623643</v>
          </cell>
          <cell r="W204">
            <v>12</v>
          </cell>
          <cell r="X204" t="str">
            <v/>
          </cell>
          <cell r="Y204" t="str">
            <v/>
          </cell>
          <cell r="Z204">
            <v>1.3255970083049462</v>
          </cell>
          <cell r="AA204">
            <v>12</v>
          </cell>
          <cell r="AB204" t="str">
            <v/>
          </cell>
          <cell r="AC204" t="str">
            <v/>
          </cell>
          <cell r="AD204">
            <v>3.6465672606378794</v>
          </cell>
        </row>
        <row r="205">
          <cell r="B205" t="str">
            <v>8.2030</v>
          </cell>
          <cell r="C205">
            <v>49</v>
          </cell>
          <cell r="D205" t="str">
            <v/>
          </cell>
          <cell r="E205" t="str">
            <v/>
          </cell>
          <cell r="F205">
            <v>0.38635740382920059</v>
          </cell>
          <cell r="G205">
            <v>63</v>
          </cell>
          <cell r="H205" t="str">
            <v/>
          </cell>
          <cell r="I205" t="str">
            <v/>
          </cell>
          <cell r="J205">
            <v>1.9640947844650583</v>
          </cell>
          <cell r="K205">
            <v>34</v>
          </cell>
          <cell r="L205" t="str">
            <v/>
          </cell>
          <cell r="M205" t="str">
            <v/>
          </cell>
          <cell r="N205">
            <v>2.0148860973979872</v>
          </cell>
          <cell r="O205">
            <v>36</v>
          </cell>
          <cell r="P205" t="str">
            <v/>
          </cell>
          <cell r="Q205" t="str">
            <v/>
          </cell>
          <cell r="R205">
            <v>0.92264153310835939</v>
          </cell>
          <cell r="S205">
            <v>16</v>
          </cell>
          <cell r="T205" t="str">
            <v/>
          </cell>
          <cell r="U205" t="str">
            <v/>
          </cell>
          <cell r="V205">
            <v>0.95140484556282534</v>
          </cell>
          <cell r="W205">
            <v>12</v>
          </cell>
          <cell r="X205" t="str">
            <v/>
          </cell>
          <cell r="Y205" t="str">
            <v/>
          </cell>
          <cell r="Z205">
            <v>1.3285836044928605</v>
          </cell>
          <cell r="AA205">
            <v>12</v>
          </cell>
          <cell r="AB205" t="str">
            <v/>
          </cell>
          <cell r="AC205" t="str">
            <v/>
          </cell>
          <cell r="AD205">
            <v>3.6506906549417741</v>
          </cell>
        </row>
        <row r="206">
          <cell r="B206" t="str">
            <v>9.2030</v>
          </cell>
          <cell r="C206">
            <v>49</v>
          </cell>
          <cell r="D206" t="str">
            <v/>
          </cell>
          <cell r="E206" t="str">
            <v/>
          </cell>
          <cell r="F206">
            <v>0.39596287352995108</v>
          </cell>
          <cell r="G206">
            <v>63</v>
          </cell>
          <cell r="H206" t="str">
            <v/>
          </cell>
          <cell r="I206" t="str">
            <v/>
          </cell>
          <cell r="J206">
            <v>1.9726743221148317</v>
          </cell>
          <cell r="K206">
            <v>34</v>
          </cell>
          <cell r="L206" t="str">
            <v/>
          </cell>
          <cell r="M206" t="str">
            <v/>
          </cell>
          <cell r="N206">
            <v>2.0188830535444584</v>
          </cell>
          <cell r="O206">
            <v>36</v>
          </cell>
          <cell r="P206" t="str">
            <v/>
          </cell>
          <cell r="Q206" t="str">
            <v/>
          </cell>
          <cell r="R206">
            <v>0.93053945112610181</v>
          </cell>
          <cell r="S206">
            <v>16</v>
          </cell>
          <cell r="T206" t="str">
            <v/>
          </cell>
          <cell r="U206" t="str">
            <v/>
          </cell>
          <cell r="V206">
            <v>0.96013881130941425</v>
          </cell>
          <cell r="W206">
            <v>12</v>
          </cell>
          <cell r="X206" t="str">
            <v/>
          </cell>
          <cell r="Y206" t="str">
            <v/>
          </cell>
          <cell r="Z206">
            <v>1.3315702006807748</v>
          </cell>
          <cell r="AA206">
            <v>12</v>
          </cell>
          <cell r="AB206" t="str">
            <v/>
          </cell>
          <cell r="AC206" t="str">
            <v/>
          </cell>
          <cell r="AD206">
            <v>3.6548140492456689</v>
          </cell>
        </row>
        <row r="207">
          <cell r="B207" t="str">
            <v>10.2030</v>
          </cell>
          <cell r="C207">
            <v>49</v>
          </cell>
          <cell r="D207" t="str">
            <v/>
          </cell>
          <cell r="E207" t="str">
            <v/>
          </cell>
          <cell r="F207">
            <v>0.40556834323070157</v>
          </cell>
          <cell r="G207">
            <v>63</v>
          </cell>
          <cell r="H207" t="str">
            <v/>
          </cell>
          <cell r="I207" t="str">
            <v/>
          </cell>
          <cell r="J207">
            <v>1.9812538597646052</v>
          </cell>
          <cell r="K207">
            <v>34</v>
          </cell>
          <cell r="L207" t="str">
            <v/>
          </cell>
          <cell r="M207" t="str">
            <v/>
          </cell>
          <cell r="N207">
            <v>2.0228800096909296</v>
          </cell>
          <cell r="O207">
            <v>36</v>
          </cell>
          <cell r="P207" t="str">
            <v/>
          </cell>
          <cell r="Q207" t="str">
            <v/>
          </cell>
          <cell r="R207">
            <v>0.93843736914384424</v>
          </cell>
          <cell r="S207">
            <v>16</v>
          </cell>
          <cell r="T207" t="str">
            <v/>
          </cell>
          <cell r="U207" t="str">
            <v/>
          </cell>
          <cell r="V207">
            <v>0.96887277705600316</v>
          </cell>
          <cell r="W207">
            <v>12</v>
          </cell>
          <cell r="X207" t="str">
            <v/>
          </cell>
          <cell r="Y207" t="str">
            <v/>
          </cell>
          <cell r="Z207">
            <v>1.3345567968686891</v>
          </cell>
          <cell r="AA207">
            <v>12</v>
          </cell>
          <cell r="AB207" t="str">
            <v/>
          </cell>
          <cell r="AC207" t="str">
            <v/>
          </cell>
          <cell r="AD207">
            <v>3.6589374435495636</v>
          </cell>
        </row>
        <row r="208">
          <cell r="B208" t="str">
            <v>11.2030</v>
          </cell>
          <cell r="C208">
            <v>49</v>
          </cell>
          <cell r="D208" t="str">
            <v/>
          </cell>
          <cell r="E208" t="str">
            <v/>
          </cell>
          <cell r="F208">
            <v>0.41517381293145206</v>
          </cell>
          <cell r="G208">
            <v>63</v>
          </cell>
          <cell r="H208" t="str">
            <v/>
          </cell>
          <cell r="I208" t="str">
            <v/>
          </cell>
          <cell r="J208">
            <v>1.9898333974143787</v>
          </cell>
          <cell r="K208">
            <v>34</v>
          </cell>
          <cell r="L208" t="str">
            <v/>
          </cell>
          <cell r="M208" t="str">
            <v/>
          </cell>
          <cell r="N208">
            <v>2.0268769658374008</v>
          </cell>
          <cell r="O208">
            <v>36</v>
          </cell>
          <cell r="P208" t="str">
            <v/>
          </cell>
          <cell r="Q208" t="str">
            <v/>
          </cell>
          <cell r="R208">
            <v>0.94633528716158666</v>
          </cell>
          <cell r="S208">
            <v>16</v>
          </cell>
          <cell r="T208" t="str">
            <v/>
          </cell>
          <cell r="U208" t="str">
            <v/>
          </cell>
          <cell r="V208">
            <v>0.97760674280259208</v>
          </cell>
          <cell r="W208">
            <v>12</v>
          </cell>
          <cell r="X208" t="str">
            <v/>
          </cell>
          <cell r="Y208" t="str">
            <v/>
          </cell>
          <cell r="Z208">
            <v>1.3375433930566034</v>
          </cell>
          <cell r="AA208">
            <v>12</v>
          </cell>
          <cell r="AB208" t="str">
            <v/>
          </cell>
          <cell r="AC208" t="str">
            <v/>
          </cell>
          <cell r="AD208">
            <v>3.6630608378534584</v>
          </cell>
        </row>
        <row r="209">
          <cell r="B209" t="str">
            <v>12.2030</v>
          </cell>
          <cell r="C209">
            <v>49</v>
          </cell>
          <cell r="D209" t="str">
            <v/>
          </cell>
          <cell r="E209" t="str">
            <v/>
          </cell>
          <cell r="F209">
            <v>0.42477928263220255</v>
          </cell>
          <cell r="G209">
            <v>63</v>
          </cell>
          <cell r="H209" t="str">
            <v/>
          </cell>
          <cell r="I209" t="str">
            <v/>
          </cell>
          <cell r="J209">
            <v>1.9984129350641522</v>
          </cell>
          <cell r="K209">
            <v>34</v>
          </cell>
          <cell r="L209" t="str">
            <v/>
          </cell>
          <cell r="M209" t="str">
            <v/>
          </cell>
          <cell r="N209">
            <v>2.0308739219838721</v>
          </cell>
          <cell r="O209">
            <v>36</v>
          </cell>
          <cell r="P209" t="str">
            <v/>
          </cell>
          <cell r="Q209" t="str">
            <v/>
          </cell>
          <cell r="R209">
            <v>0.95423320517932908</v>
          </cell>
          <cell r="S209">
            <v>16</v>
          </cell>
          <cell r="T209" t="str">
            <v/>
          </cell>
          <cell r="U209" t="str">
            <v/>
          </cell>
          <cell r="V209">
            <v>0.98634070854918099</v>
          </cell>
          <cell r="W209">
            <v>12</v>
          </cell>
          <cell r="X209" t="str">
            <v/>
          </cell>
          <cell r="Y209" t="str">
            <v/>
          </cell>
          <cell r="Z209">
            <v>1.3405299892445177</v>
          </cell>
          <cell r="AA209">
            <v>12</v>
          </cell>
          <cell r="AB209" t="str">
            <v/>
          </cell>
          <cell r="AC209" t="str">
            <v/>
          </cell>
          <cell r="AD209">
            <v>3.6671842321573531</v>
          </cell>
        </row>
        <row r="210">
          <cell r="B210" t="str">
            <v>1.2031</v>
          </cell>
          <cell r="C210">
            <v>50</v>
          </cell>
          <cell r="D210">
            <v>210</v>
          </cell>
          <cell r="E210">
            <v>0.43438475233295304</v>
          </cell>
          <cell r="F210">
            <v>0.43438475233295304</v>
          </cell>
          <cell r="G210">
            <v>63</v>
          </cell>
          <cell r="H210" t="str">
            <v/>
          </cell>
          <cell r="I210" t="str">
            <v/>
          </cell>
          <cell r="J210">
            <v>2.0069924727139257</v>
          </cell>
          <cell r="K210">
            <v>34</v>
          </cell>
          <cell r="L210" t="str">
            <v/>
          </cell>
          <cell r="M210" t="str">
            <v/>
          </cell>
          <cell r="N210">
            <v>2.0348708781303433</v>
          </cell>
          <cell r="O210">
            <v>36</v>
          </cell>
          <cell r="P210" t="str">
            <v/>
          </cell>
          <cell r="Q210" t="str">
            <v/>
          </cell>
          <cell r="R210">
            <v>0.9621311231970715</v>
          </cell>
          <cell r="S210">
            <v>16</v>
          </cell>
          <cell r="T210" t="str">
            <v/>
          </cell>
          <cell r="U210" t="str">
            <v/>
          </cell>
          <cell r="V210">
            <v>0.9950746742957699</v>
          </cell>
          <cell r="W210">
            <v>12</v>
          </cell>
          <cell r="X210" t="str">
            <v/>
          </cell>
          <cell r="Y210" t="str">
            <v/>
          </cell>
          <cell r="Z210">
            <v>1.343516585432432</v>
          </cell>
          <cell r="AA210">
            <v>12</v>
          </cell>
          <cell r="AB210" t="str">
            <v/>
          </cell>
          <cell r="AC210" t="str">
            <v/>
          </cell>
          <cell r="AD210">
            <v>3.6713076264612479</v>
          </cell>
        </row>
        <row r="211">
          <cell r="B211" t="str">
            <v>2.2031</v>
          </cell>
          <cell r="C211">
            <v>50</v>
          </cell>
          <cell r="D211" t="str">
            <v/>
          </cell>
          <cell r="E211" t="str">
            <v/>
          </cell>
          <cell r="F211">
            <v>0.43781234317395001</v>
          </cell>
          <cell r="G211">
            <v>63</v>
          </cell>
          <cell r="H211" t="str">
            <v/>
          </cell>
          <cell r="I211" t="str">
            <v/>
          </cell>
          <cell r="J211">
            <v>2.0155720103636989</v>
          </cell>
          <cell r="K211">
            <v>34</v>
          </cell>
          <cell r="L211" t="str">
            <v/>
          </cell>
          <cell r="M211" t="str">
            <v/>
          </cell>
          <cell r="N211">
            <v>2.0388678342768145</v>
          </cell>
          <cell r="O211">
            <v>36</v>
          </cell>
          <cell r="P211" t="str">
            <v/>
          </cell>
          <cell r="Q211" t="str">
            <v/>
          </cell>
          <cell r="R211">
            <v>0.97002904121481393</v>
          </cell>
          <cell r="S211">
            <v>16</v>
          </cell>
          <cell r="T211" t="str">
            <v/>
          </cell>
          <cell r="U211" t="str">
            <v/>
          </cell>
          <cell r="V211">
            <v>1.0038086400423589</v>
          </cell>
          <cell r="W211">
            <v>12</v>
          </cell>
          <cell r="X211" t="str">
            <v/>
          </cell>
          <cell r="Y211" t="str">
            <v/>
          </cell>
          <cell r="Z211">
            <v>1.3465031816203463</v>
          </cell>
          <cell r="AA211">
            <v>12</v>
          </cell>
          <cell r="AB211" t="str">
            <v/>
          </cell>
          <cell r="AC211" t="str">
            <v/>
          </cell>
          <cell r="AD211">
            <v>3.6754310207651426</v>
          </cell>
        </row>
        <row r="212">
          <cell r="B212" t="str">
            <v>3.2031</v>
          </cell>
          <cell r="C212">
            <v>50</v>
          </cell>
          <cell r="D212" t="str">
            <v/>
          </cell>
          <cell r="E212" t="str">
            <v/>
          </cell>
          <cell r="F212">
            <v>0.44123993401494699</v>
          </cell>
          <cell r="G212">
            <v>63</v>
          </cell>
          <cell r="H212" t="str">
            <v/>
          </cell>
          <cell r="I212" t="str">
            <v/>
          </cell>
          <cell r="J212">
            <v>2.0241515480134722</v>
          </cell>
          <cell r="K212">
            <v>34</v>
          </cell>
          <cell r="L212" t="str">
            <v/>
          </cell>
          <cell r="M212" t="str">
            <v/>
          </cell>
          <cell r="N212">
            <v>2.0428647904232857</v>
          </cell>
          <cell r="O212">
            <v>36</v>
          </cell>
          <cell r="P212" t="str">
            <v/>
          </cell>
          <cell r="Q212" t="str">
            <v/>
          </cell>
          <cell r="R212">
            <v>0.97792695923255635</v>
          </cell>
          <cell r="S212">
            <v>16</v>
          </cell>
          <cell r="T212" t="str">
            <v/>
          </cell>
          <cell r="U212" t="str">
            <v/>
          </cell>
          <cell r="V212">
            <v>1.0125426057889479</v>
          </cell>
          <cell r="W212">
            <v>12</v>
          </cell>
          <cell r="X212" t="str">
            <v/>
          </cell>
          <cell r="Y212" t="str">
            <v/>
          </cell>
          <cell r="Z212">
            <v>1.3494897778082606</v>
          </cell>
          <cell r="AA212">
            <v>12</v>
          </cell>
          <cell r="AB212" t="str">
            <v/>
          </cell>
          <cell r="AC212" t="str">
            <v/>
          </cell>
          <cell r="AD212">
            <v>3.6795544150690374</v>
          </cell>
        </row>
        <row r="213">
          <cell r="B213" t="str">
            <v>4.2031</v>
          </cell>
          <cell r="C213">
            <v>50</v>
          </cell>
          <cell r="D213" t="str">
            <v/>
          </cell>
          <cell r="E213" t="str">
            <v/>
          </cell>
          <cell r="F213">
            <v>0.44466752485594396</v>
          </cell>
          <cell r="G213">
            <v>63</v>
          </cell>
          <cell r="H213" t="str">
            <v/>
          </cell>
          <cell r="I213" t="str">
            <v/>
          </cell>
          <cell r="J213">
            <v>2.0327310856632455</v>
          </cell>
          <cell r="K213">
            <v>34</v>
          </cell>
          <cell r="L213" t="str">
            <v/>
          </cell>
          <cell r="M213" t="str">
            <v/>
          </cell>
          <cell r="N213">
            <v>2.0468617465697569</v>
          </cell>
          <cell r="O213">
            <v>36</v>
          </cell>
          <cell r="P213" t="str">
            <v/>
          </cell>
          <cell r="Q213" t="str">
            <v/>
          </cell>
          <cell r="R213">
            <v>0.98582487725029877</v>
          </cell>
          <cell r="S213">
            <v>16</v>
          </cell>
          <cell r="T213" t="str">
            <v/>
          </cell>
          <cell r="U213" t="str">
            <v/>
          </cell>
          <cell r="V213">
            <v>1.021276571535537</v>
          </cell>
          <cell r="W213">
            <v>12</v>
          </cell>
          <cell r="X213" t="str">
            <v/>
          </cell>
          <cell r="Y213" t="str">
            <v/>
          </cell>
          <cell r="Z213">
            <v>1.3524763739961749</v>
          </cell>
          <cell r="AA213">
            <v>12</v>
          </cell>
          <cell r="AB213" t="str">
            <v/>
          </cell>
          <cell r="AC213" t="str">
            <v/>
          </cell>
          <cell r="AD213">
            <v>3.6836778093729321</v>
          </cell>
        </row>
        <row r="214">
          <cell r="B214" t="str">
            <v>5.2031</v>
          </cell>
          <cell r="C214">
            <v>50</v>
          </cell>
          <cell r="D214" t="str">
            <v/>
          </cell>
          <cell r="E214" t="str">
            <v/>
          </cell>
          <cell r="F214">
            <v>0.44809511569694094</v>
          </cell>
          <cell r="G214">
            <v>64</v>
          </cell>
          <cell r="H214">
            <v>214</v>
          </cell>
          <cell r="I214">
            <v>2.0413106233130187</v>
          </cell>
          <cell r="J214">
            <v>2.0413106233130187</v>
          </cell>
          <cell r="K214">
            <v>34</v>
          </cell>
          <cell r="L214" t="str">
            <v/>
          </cell>
          <cell r="M214" t="str">
            <v/>
          </cell>
          <cell r="N214">
            <v>2.0508587027162282</v>
          </cell>
          <cell r="O214">
            <v>37</v>
          </cell>
          <cell r="P214">
            <v>214</v>
          </cell>
          <cell r="Q214">
            <v>0.99372279526804141</v>
          </cell>
          <cell r="R214">
            <v>0.99372279526804141</v>
          </cell>
          <cell r="S214">
            <v>16</v>
          </cell>
          <cell r="T214" t="str">
            <v/>
          </cell>
          <cell r="U214" t="str">
            <v/>
          </cell>
          <cell r="V214">
            <v>1.030010537282126</v>
          </cell>
          <cell r="W214">
            <v>12</v>
          </cell>
          <cell r="X214" t="str">
            <v/>
          </cell>
          <cell r="Y214" t="str">
            <v/>
          </cell>
          <cell r="Z214">
            <v>1.3554629701840892</v>
          </cell>
          <cell r="AA214">
            <v>12</v>
          </cell>
          <cell r="AB214" t="str">
            <v/>
          </cell>
          <cell r="AC214" t="str">
            <v/>
          </cell>
          <cell r="AD214">
            <v>3.6878012036768268</v>
          </cell>
        </row>
        <row r="215">
          <cell r="B215" t="str">
            <v>6.2031</v>
          </cell>
          <cell r="C215">
            <v>50</v>
          </cell>
          <cell r="D215" t="str">
            <v/>
          </cell>
          <cell r="E215" t="str">
            <v/>
          </cell>
          <cell r="F215">
            <v>0.45152270653793791</v>
          </cell>
          <cell r="G215">
            <v>64</v>
          </cell>
          <cell r="H215" t="str">
            <v/>
          </cell>
          <cell r="I215" t="str">
            <v/>
          </cell>
          <cell r="J215">
            <v>2.0466382247650974</v>
          </cell>
          <cell r="K215">
            <v>34</v>
          </cell>
          <cell r="L215" t="str">
            <v/>
          </cell>
          <cell r="M215" t="str">
            <v/>
          </cell>
          <cell r="N215">
            <v>2.0548556588626994</v>
          </cell>
          <cell r="O215">
            <v>37</v>
          </cell>
          <cell r="P215" t="str">
            <v/>
          </cell>
          <cell r="Q215" t="str">
            <v/>
          </cell>
          <cell r="R215">
            <v>0.99328221792018434</v>
          </cell>
          <cell r="S215">
            <v>17</v>
          </cell>
          <cell r="T215">
            <v>215</v>
          </cell>
          <cell r="U215">
            <v>1.0387445030287146</v>
          </cell>
          <cell r="V215">
            <v>1.0387445030287146</v>
          </cell>
          <cell r="W215">
            <v>12</v>
          </cell>
          <cell r="X215" t="str">
            <v/>
          </cell>
          <cell r="Y215" t="str">
            <v/>
          </cell>
          <cell r="Z215">
            <v>1.3584495663720035</v>
          </cell>
          <cell r="AA215">
            <v>12</v>
          </cell>
          <cell r="AB215" t="str">
            <v/>
          </cell>
          <cell r="AC215" t="str">
            <v/>
          </cell>
          <cell r="AD215">
            <v>3.6919245979807216</v>
          </cell>
        </row>
        <row r="216">
          <cell r="B216" t="str">
            <v>7.2031</v>
          </cell>
          <cell r="C216">
            <v>50</v>
          </cell>
          <cell r="D216" t="str">
            <v/>
          </cell>
          <cell r="E216" t="str">
            <v/>
          </cell>
          <cell r="F216">
            <v>0.45495029737893489</v>
          </cell>
          <cell r="G216">
            <v>64</v>
          </cell>
          <cell r="H216" t="str">
            <v/>
          </cell>
          <cell r="I216" t="str">
            <v/>
          </cell>
          <cell r="J216">
            <v>2.051965826217176</v>
          </cell>
          <cell r="K216">
            <v>34</v>
          </cell>
          <cell r="L216" t="str">
            <v/>
          </cell>
          <cell r="M216" t="str">
            <v/>
          </cell>
          <cell r="N216">
            <v>2.0588526150091706</v>
          </cell>
          <cell r="O216">
            <v>37</v>
          </cell>
          <cell r="P216" t="str">
            <v/>
          </cell>
          <cell r="Q216" t="str">
            <v/>
          </cell>
          <cell r="R216">
            <v>0.99284164057232727</v>
          </cell>
          <cell r="S216">
            <v>17</v>
          </cell>
          <cell r="T216" t="str">
            <v/>
          </cell>
          <cell r="U216" t="str">
            <v/>
          </cell>
          <cell r="V216">
            <v>1.0364666263896274</v>
          </cell>
          <cell r="W216">
            <v>12</v>
          </cell>
          <cell r="X216" t="str">
            <v/>
          </cell>
          <cell r="Y216" t="str">
            <v/>
          </cell>
          <cell r="Z216">
            <v>1.3614361625599178</v>
          </cell>
          <cell r="AA216">
            <v>12</v>
          </cell>
          <cell r="AB216" t="str">
            <v/>
          </cell>
          <cell r="AC216" t="str">
            <v/>
          </cell>
          <cell r="AD216">
            <v>3.6960479922846163</v>
          </cell>
        </row>
        <row r="217">
          <cell r="B217" t="str">
            <v>8.2031</v>
          </cell>
          <cell r="C217">
            <v>50</v>
          </cell>
          <cell r="D217" t="str">
            <v/>
          </cell>
          <cell r="E217" t="str">
            <v/>
          </cell>
          <cell r="F217">
            <v>0.45837788821993186</v>
          </cell>
          <cell r="G217">
            <v>64</v>
          </cell>
          <cell r="H217" t="str">
            <v/>
          </cell>
          <cell r="I217" t="str">
            <v/>
          </cell>
          <cell r="J217">
            <v>2.0572934276692547</v>
          </cell>
          <cell r="K217">
            <v>34</v>
          </cell>
          <cell r="L217" t="str">
            <v/>
          </cell>
          <cell r="M217" t="str">
            <v/>
          </cell>
          <cell r="N217">
            <v>2.0628495711556418</v>
          </cell>
          <cell r="O217">
            <v>37</v>
          </cell>
          <cell r="P217" t="str">
            <v/>
          </cell>
          <cell r="Q217" t="str">
            <v/>
          </cell>
          <cell r="R217">
            <v>0.99240106322447019</v>
          </cell>
          <cell r="S217">
            <v>17</v>
          </cell>
          <cell r="T217" t="str">
            <v/>
          </cell>
          <cell r="U217" t="str">
            <v/>
          </cell>
          <cell r="V217">
            <v>1.0341887497505402</v>
          </cell>
          <cell r="W217">
            <v>12</v>
          </cell>
          <cell r="X217" t="str">
            <v/>
          </cell>
          <cell r="Y217" t="str">
            <v/>
          </cell>
          <cell r="Z217">
            <v>1.3644227587478321</v>
          </cell>
          <cell r="AA217">
            <v>12</v>
          </cell>
          <cell r="AB217" t="str">
            <v/>
          </cell>
          <cell r="AC217" t="str">
            <v/>
          </cell>
          <cell r="AD217">
            <v>3.7001713865885111</v>
          </cell>
        </row>
        <row r="218">
          <cell r="B218" t="str">
            <v>9.2031</v>
          </cell>
          <cell r="C218">
            <v>50</v>
          </cell>
          <cell r="D218" t="str">
            <v/>
          </cell>
          <cell r="E218" t="str">
            <v/>
          </cell>
          <cell r="F218">
            <v>0.46180547906092884</v>
          </cell>
          <cell r="G218">
            <v>64</v>
          </cell>
          <cell r="H218" t="str">
            <v/>
          </cell>
          <cell r="I218" t="str">
            <v/>
          </cell>
          <cell r="J218">
            <v>2.0626210291213334</v>
          </cell>
          <cell r="K218">
            <v>34</v>
          </cell>
          <cell r="L218" t="str">
            <v/>
          </cell>
          <cell r="M218" t="str">
            <v/>
          </cell>
          <cell r="N218">
            <v>2.066846527302113</v>
          </cell>
          <cell r="O218">
            <v>37</v>
          </cell>
          <cell r="P218" t="str">
            <v/>
          </cell>
          <cell r="Q218" t="str">
            <v/>
          </cell>
          <cell r="R218">
            <v>0.99196048587661312</v>
          </cell>
          <cell r="S218">
            <v>17</v>
          </cell>
          <cell r="T218" t="str">
            <v/>
          </cell>
          <cell r="U218" t="str">
            <v/>
          </cell>
          <cell r="V218">
            <v>1.031910873111453</v>
          </cell>
          <cell r="W218">
            <v>12</v>
          </cell>
          <cell r="X218" t="str">
            <v/>
          </cell>
          <cell r="Y218" t="str">
            <v/>
          </cell>
          <cell r="Z218">
            <v>1.3674093549357464</v>
          </cell>
          <cell r="AA218">
            <v>12</v>
          </cell>
          <cell r="AB218" t="str">
            <v/>
          </cell>
          <cell r="AC218" t="str">
            <v/>
          </cell>
          <cell r="AD218">
            <v>3.7042947808924058</v>
          </cell>
        </row>
        <row r="219">
          <cell r="B219" t="str">
            <v>10.2031</v>
          </cell>
          <cell r="C219">
            <v>50</v>
          </cell>
          <cell r="D219" t="str">
            <v/>
          </cell>
          <cell r="E219" t="str">
            <v/>
          </cell>
          <cell r="F219">
            <v>0.46523306990192581</v>
          </cell>
          <cell r="G219">
            <v>64</v>
          </cell>
          <cell r="H219" t="str">
            <v/>
          </cell>
          <cell r="I219" t="str">
            <v/>
          </cell>
          <cell r="J219">
            <v>2.067948630573412</v>
          </cell>
          <cell r="K219">
            <v>34</v>
          </cell>
          <cell r="L219" t="str">
            <v/>
          </cell>
          <cell r="M219" t="str">
            <v/>
          </cell>
          <cell r="N219">
            <v>2.0708434834485843</v>
          </cell>
          <cell r="O219">
            <v>37</v>
          </cell>
          <cell r="P219" t="str">
            <v/>
          </cell>
          <cell r="Q219" t="str">
            <v/>
          </cell>
          <cell r="R219">
            <v>0.99151990852875604</v>
          </cell>
          <cell r="S219">
            <v>17</v>
          </cell>
          <cell r="T219" t="str">
            <v/>
          </cell>
          <cell r="U219" t="str">
            <v/>
          </cell>
          <cell r="V219">
            <v>1.0296329964723658</v>
          </cell>
          <cell r="W219">
            <v>12</v>
          </cell>
          <cell r="X219" t="str">
            <v/>
          </cell>
          <cell r="Y219" t="str">
            <v/>
          </cell>
          <cell r="Z219">
            <v>1.3703959511236607</v>
          </cell>
          <cell r="AA219">
            <v>12</v>
          </cell>
          <cell r="AB219" t="str">
            <v/>
          </cell>
          <cell r="AC219" t="str">
            <v/>
          </cell>
          <cell r="AD219">
            <v>3.7084181751963006</v>
          </cell>
        </row>
        <row r="220">
          <cell r="B220" t="str">
            <v>11.2031</v>
          </cell>
          <cell r="C220">
            <v>50</v>
          </cell>
          <cell r="D220" t="str">
            <v/>
          </cell>
          <cell r="E220" t="str">
            <v/>
          </cell>
          <cell r="F220">
            <v>0.46866066074292279</v>
          </cell>
          <cell r="G220">
            <v>64</v>
          </cell>
          <cell r="H220" t="str">
            <v/>
          </cell>
          <cell r="I220" t="str">
            <v/>
          </cell>
          <cell r="J220">
            <v>2.0732762320254907</v>
          </cell>
          <cell r="K220">
            <v>34</v>
          </cell>
          <cell r="L220" t="str">
            <v/>
          </cell>
          <cell r="M220" t="str">
            <v/>
          </cell>
          <cell r="N220">
            <v>2.0748404395950555</v>
          </cell>
          <cell r="O220">
            <v>37</v>
          </cell>
          <cell r="P220" t="str">
            <v/>
          </cell>
          <cell r="Q220" t="str">
            <v/>
          </cell>
          <cell r="R220">
            <v>0.99107933118089897</v>
          </cell>
          <cell r="S220">
            <v>17</v>
          </cell>
          <cell r="T220" t="str">
            <v/>
          </cell>
          <cell r="U220" t="str">
            <v/>
          </cell>
          <cell r="V220">
            <v>1.0273551198332787</v>
          </cell>
          <cell r="W220">
            <v>12</v>
          </cell>
          <cell r="X220" t="str">
            <v/>
          </cell>
          <cell r="Y220" t="str">
            <v/>
          </cell>
          <cell r="Z220">
            <v>1.3733825473115751</v>
          </cell>
          <cell r="AA220">
            <v>12</v>
          </cell>
          <cell r="AB220" t="str">
            <v/>
          </cell>
          <cell r="AC220" t="str">
            <v/>
          </cell>
          <cell r="AD220">
            <v>3.7125415695001953</v>
          </cell>
        </row>
        <row r="221">
          <cell r="B221" t="str">
            <v>12.2031</v>
          </cell>
          <cell r="C221">
            <v>50</v>
          </cell>
          <cell r="D221" t="str">
            <v/>
          </cell>
          <cell r="E221" t="str">
            <v/>
          </cell>
          <cell r="F221">
            <v>0.47208825158391976</v>
          </cell>
          <cell r="G221">
            <v>64</v>
          </cell>
          <cell r="H221" t="str">
            <v/>
          </cell>
          <cell r="I221" t="str">
            <v/>
          </cell>
          <cell r="J221">
            <v>2.0786038334775694</v>
          </cell>
          <cell r="K221">
            <v>34</v>
          </cell>
          <cell r="L221" t="str">
            <v/>
          </cell>
          <cell r="M221" t="str">
            <v/>
          </cell>
          <cell r="N221">
            <v>2.0788373957415267</v>
          </cell>
          <cell r="O221">
            <v>37</v>
          </cell>
          <cell r="P221" t="str">
            <v/>
          </cell>
          <cell r="Q221" t="str">
            <v/>
          </cell>
          <cell r="R221">
            <v>0.9906387538330419</v>
          </cell>
          <cell r="S221">
            <v>17</v>
          </cell>
          <cell r="T221" t="str">
            <v/>
          </cell>
          <cell r="U221" t="str">
            <v/>
          </cell>
          <cell r="V221">
            <v>1.0250772431941915</v>
          </cell>
          <cell r="W221">
            <v>12</v>
          </cell>
          <cell r="X221" t="str">
            <v/>
          </cell>
          <cell r="Y221" t="str">
            <v/>
          </cell>
          <cell r="Z221">
            <v>1.3763691434994894</v>
          </cell>
          <cell r="AA221">
            <v>12</v>
          </cell>
          <cell r="AB221" t="str">
            <v/>
          </cell>
          <cell r="AC221" t="str">
            <v/>
          </cell>
          <cell r="AD221">
            <v>3.7166649638040901</v>
          </cell>
        </row>
        <row r="222">
          <cell r="B222" t="str">
            <v>1.2032</v>
          </cell>
          <cell r="C222">
            <v>50</v>
          </cell>
          <cell r="D222" t="str">
            <v/>
          </cell>
          <cell r="E222" t="str">
            <v/>
          </cell>
          <cell r="F222">
            <v>0.47551584242491673</v>
          </cell>
          <cell r="G222">
            <v>64</v>
          </cell>
          <cell r="H222" t="str">
            <v/>
          </cell>
          <cell r="I222" t="str">
            <v/>
          </cell>
          <cell r="J222">
            <v>2.0839314349296481</v>
          </cell>
          <cell r="K222">
            <v>34</v>
          </cell>
          <cell r="L222" t="str">
            <v/>
          </cell>
          <cell r="M222" t="str">
            <v/>
          </cell>
          <cell r="N222">
            <v>2.0828343518879979</v>
          </cell>
          <cell r="O222">
            <v>37</v>
          </cell>
          <cell r="P222" t="str">
            <v/>
          </cell>
          <cell r="Q222" t="str">
            <v/>
          </cell>
          <cell r="R222">
            <v>0.99019817648518482</v>
          </cell>
          <cell r="S222">
            <v>17</v>
          </cell>
          <cell r="T222" t="str">
            <v/>
          </cell>
          <cell r="U222" t="str">
            <v/>
          </cell>
          <cell r="V222">
            <v>1.0227993665551043</v>
          </cell>
          <cell r="W222">
            <v>12</v>
          </cell>
          <cell r="X222" t="str">
            <v/>
          </cell>
          <cell r="Y222" t="str">
            <v/>
          </cell>
          <cell r="Z222">
            <v>1.3793557396874037</v>
          </cell>
          <cell r="AA222">
            <v>12</v>
          </cell>
          <cell r="AB222" t="str">
            <v/>
          </cell>
          <cell r="AC222" t="str">
            <v/>
          </cell>
          <cell r="AD222">
            <v>3.7207883581079848</v>
          </cell>
        </row>
        <row r="223">
          <cell r="B223" t="str">
            <v>2.2032</v>
          </cell>
          <cell r="C223">
            <v>50</v>
          </cell>
          <cell r="D223" t="str">
            <v/>
          </cell>
          <cell r="E223" t="str">
            <v/>
          </cell>
          <cell r="F223">
            <v>0.47894343326591371</v>
          </cell>
          <cell r="G223">
            <v>64</v>
          </cell>
          <cell r="H223" t="str">
            <v/>
          </cell>
          <cell r="I223" t="str">
            <v/>
          </cell>
          <cell r="J223">
            <v>2.0892590363817267</v>
          </cell>
          <cell r="K223">
            <v>34</v>
          </cell>
          <cell r="L223" t="str">
            <v/>
          </cell>
          <cell r="M223" t="str">
            <v/>
          </cell>
          <cell r="N223">
            <v>2.0868313080344691</v>
          </cell>
          <cell r="O223">
            <v>37</v>
          </cell>
          <cell r="P223" t="str">
            <v/>
          </cell>
          <cell r="Q223" t="str">
            <v/>
          </cell>
          <cell r="R223">
            <v>0.98975759913732775</v>
          </cell>
          <cell r="S223">
            <v>17</v>
          </cell>
          <cell r="T223" t="str">
            <v/>
          </cell>
          <cell r="U223" t="str">
            <v/>
          </cell>
          <cell r="V223">
            <v>1.0205214899160171</v>
          </cell>
          <cell r="W223">
            <v>12</v>
          </cell>
          <cell r="X223" t="str">
            <v/>
          </cell>
          <cell r="Y223" t="str">
            <v/>
          </cell>
          <cell r="Z223">
            <v>1.382342335875318</v>
          </cell>
          <cell r="AA223">
            <v>12</v>
          </cell>
          <cell r="AB223" t="str">
            <v/>
          </cell>
          <cell r="AC223" t="str">
            <v/>
          </cell>
          <cell r="AD223">
            <v>3.7249117524118796</v>
          </cell>
        </row>
        <row r="224">
          <cell r="B224" t="str">
            <v>3.2032</v>
          </cell>
          <cell r="C224">
            <v>50</v>
          </cell>
          <cell r="D224" t="str">
            <v/>
          </cell>
          <cell r="E224" t="str">
            <v/>
          </cell>
          <cell r="F224">
            <v>0.48237102410691068</v>
          </cell>
          <cell r="G224">
            <v>64</v>
          </cell>
          <cell r="H224" t="str">
            <v/>
          </cell>
          <cell r="I224" t="str">
            <v/>
          </cell>
          <cell r="J224">
            <v>2.0945866378338054</v>
          </cell>
          <cell r="K224">
            <v>34</v>
          </cell>
          <cell r="L224" t="str">
            <v/>
          </cell>
          <cell r="M224" t="str">
            <v/>
          </cell>
          <cell r="N224">
            <v>2.0908282641809404</v>
          </cell>
          <cell r="O224">
            <v>37</v>
          </cell>
          <cell r="P224" t="str">
            <v/>
          </cell>
          <cell r="Q224" t="str">
            <v/>
          </cell>
          <cell r="R224">
            <v>0.98931702178947067</v>
          </cell>
          <cell r="S224">
            <v>18</v>
          </cell>
          <cell r="T224">
            <v>224</v>
          </cell>
          <cell r="U224">
            <v>1.0182436132769308</v>
          </cell>
          <cell r="V224">
            <v>1.0182436132769308</v>
          </cell>
          <cell r="W224">
            <v>12</v>
          </cell>
          <cell r="X224" t="str">
            <v/>
          </cell>
          <cell r="Y224" t="str">
            <v/>
          </cell>
          <cell r="Z224">
            <v>1.3853289320632323</v>
          </cell>
          <cell r="AA224">
            <v>12</v>
          </cell>
          <cell r="AB224" t="str">
            <v/>
          </cell>
          <cell r="AC224" t="str">
            <v/>
          </cell>
          <cell r="AD224">
            <v>3.7290351467157743</v>
          </cell>
        </row>
        <row r="225">
          <cell r="B225" t="str">
            <v>4.2032</v>
          </cell>
          <cell r="C225">
            <v>50</v>
          </cell>
          <cell r="D225" t="str">
            <v/>
          </cell>
          <cell r="E225" t="str">
            <v/>
          </cell>
          <cell r="F225">
            <v>0.48579861494790766</v>
          </cell>
          <cell r="G225">
            <v>64</v>
          </cell>
          <cell r="H225" t="str">
            <v/>
          </cell>
          <cell r="I225" t="str">
            <v/>
          </cell>
          <cell r="J225">
            <v>2.0999142392858841</v>
          </cell>
          <cell r="K225">
            <v>34</v>
          </cell>
          <cell r="L225" t="str">
            <v/>
          </cell>
          <cell r="M225" t="str">
            <v/>
          </cell>
          <cell r="N225">
            <v>2.0948252203274116</v>
          </cell>
          <cell r="O225">
            <v>37</v>
          </cell>
          <cell r="P225" t="str">
            <v/>
          </cell>
          <cell r="Q225" t="str">
            <v/>
          </cell>
          <cell r="R225">
            <v>0.9888764444416136</v>
          </cell>
          <cell r="S225">
            <v>18</v>
          </cell>
          <cell r="T225" t="str">
            <v/>
          </cell>
          <cell r="U225" t="str">
            <v/>
          </cell>
          <cell r="V225">
            <v>1.0235695407061345</v>
          </cell>
          <cell r="W225">
            <v>12</v>
          </cell>
          <cell r="X225" t="str">
            <v/>
          </cell>
          <cell r="Y225" t="str">
            <v/>
          </cell>
          <cell r="Z225">
            <v>1.3883155282511466</v>
          </cell>
          <cell r="AA225">
            <v>12</v>
          </cell>
          <cell r="AB225" t="str">
            <v/>
          </cell>
          <cell r="AC225" t="str">
            <v/>
          </cell>
          <cell r="AD225">
            <v>3.733158541019669</v>
          </cell>
        </row>
        <row r="226">
          <cell r="B226" t="str">
            <v>5.2032</v>
          </cell>
          <cell r="C226">
            <v>50</v>
          </cell>
          <cell r="D226" t="str">
            <v/>
          </cell>
          <cell r="E226" t="str">
            <v/>
          </cell>
          <cell r="F226">
            <v>0.48922620578890463</v>
          </cell>
          <cell r="G226">
            <v>64</v>
          </cell>
          <cell r="H226" t="str">
            <v/>
          </cell>
          <cell r="I226" t="str">
            <v/>
          </cell>
          <cell r="J226">
            <v>2.1052418407379627</v>
          </cell>
          <cell r="K226">
            <v>34</v>
          </cell>
          <cell r="L226" t="str">
            <v/>
          </cell>
          <cell r="M226" t="str">
            <v/>
          </cell>
          <cell r="N226">
            <v>2.0988221764738828</v>
          </cell>
          <cell r="O226">
            <v>37</v>
          </cell>
          <cell r="P226" t="str">
            <v/>
          </cell>
          <cell r="Q226" t="str">
            <v/>
          </cell>
          <cell r="R226">
            <v>0.98843586709375653</v>
          </cell>
          <cell r="S226">
            <v>18</v>
          </cell>
          <cell r="T226" t="str">
            <v/>
          </cell>
          <cell r="U226" t="str">
            <v/>
          </cell>
          <cell r="V226">
            <v>1.0288954681353382</v>
          </cell>
          <cell r="W226">
            <v>12</v>
          </cell>
          <cell r="X226" t="str">
            <v/>
          </cell>
          <cell r="Y226" t="str">
            <v/>
          </cell>
          <cell r="Z226">
            <v>1.3913021244390609</v>
          </cell>
          <cell r="AA226">
            <v>12</v>
          </cell>
          <cell r="AB226" t="str">
            <v/>
          </cell>
          <cell r="AC226" t="str">
            <v/>
          </cell>
          <cell r="AD226">
            <v>3.7372819353235638</v>
          </cell>
        </row>
        <row r="227">
          <cell r="B227" t="str">
            <v>6.2032</v>
          </cell>
          <cell r="C227">
            <v>50</v>
          </cell>
          <cell r="D227" t="str">
            <v/>
          </cell>
          <cell r="E227" t="str">
            <v/>
          </cell>
          <cell r="F227">
            <v>0.49265379662990161</v>
          </cell>
          <cell r="G227">
            <v>64</v>
          </cell>
          <cell r="H227" t="str">
            <v/>
          </cell>
          <cell r="I227" t="str">
            <v/>
          </cell>
          <cell r="J227">
            <v>2.1105694421900414</v>
          </cell>
          <cell r="K227">
            <v>34</v>
          </cell>
          <cell r="L227" t="str">
            <v/>
          </cell>
          <cell r="M227" t="str">
            <v/>
          </cell>
          <cell r="N227">
            <v>2.102819132620354</v>
          </cell>
          <cell r="O227">
            <v>37</v>
          </cell>
          <cell r="P227" t="str">
            <v/>
          </cell>
          <cell r="Q227" t="str">
            <v/>
          </cell>
          <cell r="R227">
            <v>0.98799528974589945</v>
          </cell>
          <cell r="S227">
            <v>18</v>
          </cell>
          <cell r="T227" t="str">
            <v/>
          </cell>
          <cell r="U227" t="str">
            <v/>
          </cell>
          <cell r="V227">
            <v>1.0342213955645418</v>
          </cell>
          <cell r="W227">
            <v>12</v>
          </cell>
          <cell r="X227" t="str">
            <v/>
          </cell>
          <cell r="Y227" t="str">
            <v/>
          </cell>
          <cell r="Z227">
            <v>1.3942887206269752</v>
          </cell>
          <cell r="AA227">
            <v>12</v>
          </cell>
          <cell r="AB227" t="str">
            <v/>
          </cell>
          <cell r="AC227" t="str">
            <v/>
          </cell>
          <cell r="AD227">
            <v>3.7414053296274585</v>
          </cell>
        </row>
        <row r="228">
          <cell r="B228" t="str">
            <v>7.2032</v>
          </cell>
          <cell r="C228">
            <v>50</v>
          </cell>
          <cell r="D228" t="str">
            <v/>
          </cell>
          <cell r="E228" t="str">
            <v/>
          </cell>
          <cell r="F228">
            <v>0.49608138747089858</v>
          </cell>
          <cell r="G228">
            <v>64</v>
          </cell>
          <cell r="H228" t="str">
            <v/>
          </cell>
          <cell r="I228" t="str">
            <v/>
          </cell>
          <cell r="J228">
            <v>2.1158970436421201</v>
          </cell>
          <cell r="K228">
            <v>35</v>
          </cell>
          <cell r="L228">
            <v>228</v>
          </cell>
          <cell r="M228">
            <v>2.1068160887668301</v>
          </cell>
          <cell r="N228">
            <v>2.1068160887668301</v>
          </cell>
          <cell r="O228">
            <v>37</v>
          </cell>
          <cell r="P228" t="str">
            <v/>
          </cell>
          <cell r="Q228" t="str">
            <v/>
          </cell>
          <cell r="R228">
            <v>0.98755471239804238</v>
          </cell>
          <cell r="S228">
            <v>18</v>
          </cell>
          <cell r="T228" t="str">
            <v/>
          </cell>
          <cell r="U228" t="str">
            <v/>
          </cell>
          <cell r="V228">
            <v>1.0395473229937455</v>
          </cell>
          <cell r="W228">
            <v>12</v>
          </cell>
          <cell r="X228" t="str">
            <v/>
          </cell>
          <cell r="Y228" t="str">
            <v/>
          </cell>
          <cell r="Z228">
            <v>1.3972753168148895</v>
          </cell>
          <cell r="AA228">
            <v>12</v>
          </cell>
          <cell r="AB228" t="str">
            <v/>
          </cell>
          <cell r="AC228" t="str">
            <v/>
          </cell>
          <cell r="AD228">
            <v>3.7455287239313533</v>
          </cell>
        </row>
        <row r="229">
          <cell r="B229" t="str">
            <v>8.2032</v>
          </cell>
          <cell r="C229">
            <v>50</v>
          </cell>
          <cell r="D229" t="str">
            <v/>
          </cell>
          <cell r="E229" t="str">
            <v/>
          </cell>
          <cell r="F229">
            <v>0.49950897831189556</v>
          </cell>
          <cell r="G229">
            <v>64</v>
          </cell>
          <cell r="H229" t="str">
            <v/>
          </cell>
          <cell r="I229" t="str">
            <v/>
          </cell>
          <cell r="J229">
            <v>2.1212246450941987</v>
          </cell>
          <cell r="K229">
            <v>35</v>
          </cell>
          <cell r="L229" t="str">
            <v/>
          </cell>
          <cell r="M229" t="str">
            <v/>
          </cell>
          <cell r="N229">
            <v>2.1137009383126935</v>
          </cell>
          <cell r="O229">
            <v>37</v>
          </cell>
          <cell r="P229" t="str">
            <v/>
          </cell>
          <cell r="Q229" t="str">
            <v/>
          </cell>
          <cell r="R229">
            <v>0.9871141350501853</v>
          </cell>
          <cell r="S229">
            <v>18</v>
          </cell>
          <cell r="T229" t="str">
            <v/>
          </cell>
          <cell r="U229" t="str">
            <v/>
          </cell>
          <cell r="V229">
            <v>1.0448732504229492</v>
          </cell>
          <cell r="W229">
            <v>12</v>
          </cell>
          <cell r="X229" t="str">
            <v/>
          </cell>
          <cell r="Y229" t="str">
            <v/>
          </cell>
          <cell r="Z229">
            <v>1.4002619130028038</v>
          </cell>
          <cell r="AA229">
            <v>12</v>
          </cell>
          <cell r="AB229" t="str">
            <v/>
          </cell>
          <cell r="AC229" t="str">
            <v/>
          </cell>
          <cell r="AD229">
            <v>3.749652118235248</v>
          </cell>
        </row>
        <row r="230">
          <cell r="B230" t="str">
            <v>9.2032</v>
          </cell>
          <cell r="C230">
            <v>50</v>
          </cell>
          <cell r="D230" t="str">
            <v/>
          </cell>
          <cell r="E230" t="str">
            <v/>
          </cell>
          <cell r="F230">
            <v>0.50293656915289253</v>
          </cell>
          <cell r="G230">
            <v>64</v>
          </cell>
          <cell r="H230" t="str">
            <v/>
          </cell>
          <cell r="I230" t="str">
            <v/>
          </cell>
          <cell r="J230">
            <v>2.1265522465462774</v>
          </cell>
          <cell r="K230">
            <v>35</v>
          </cell>
          <cell r="L230" t="str">
            <v/>
          </cell>
          <cell r="M230" t="str">
            <v/>
          </cell>
          <cell r="N230">
            <v>2.1205857878585568</v>
          </cell>
          <cell r="O230">
            <v>37</v>
          </cell>
          <cell r="P230" t="str">
            <v/>
          </cell>
          <cell r="Q230" t="str">
            <v/>
          </cell>
          <cell r="R230">
            <v>0.98667355770232823</v>
          </cell>
          <cell r="S230">
            <v>18</v>
          </cell>
          <cell r="T230" t="str">
            <v/>
          </cell>
          <cell r="U230" t="str">
            <v/>
          </cell>
          <cell r="V230">
            <v>1.0501991778521529</v>
          </cell>
          <cell r="W230">
            <v>12</v>
          </cell>
          <cell r="X230" t="str">
            <v/>
          </cell>
          <cell r="Y230" t="str">
            <v/>
          </cell>
          <cell r="Z230">
            <v>1.4032485091907181</v>
          </cell>
          <cell r="AA230">
            <v>12</v>
          </cell>
          <cell r="AB230" t="str">
            <v/>
          </cell>
          <cell r="AC230" t="str">
            <v/>
          </cell>
          <cell r="AD230">
            <v>3.7537755125391428</v>
          </cell>
        </row>
        <row r="231">
          <cell r="B231" t="str">
            <v>10.2032</v>
          </cell>
          <cell r="C231">
            <v>50</v>
          </cell>
          <cell r="D231" t="str">
            <v/>
          </cell>
          <cell r="E231" t="str">
            <v/>
          </cell>
          <cell r="F231">
            <v>0.50636415999388951</v>
          </cell>
          <cell r="G231">
            <v>64</v>
          </cell>
          <cell r="H231" t="str">
            <v/>
          </cell>
          <cell r="I231" t="str">
            <v/>
          </cell>
          <cell r="J231">
            <v>2.1318798479983561</v>
          </cell>
          <cell r="K231">
            <v>35</v>
          </cell>
          <cell r="L231" t="str">
            <v/>
          </cell>
          <cell r="M231" t="str">
            <v/>
          </cell>
          <cell r="N231">
            <v>2.1274706374044201</v>
          </cell>
          <cell r="O231">
            <v>38</v>
          </cell>
          <cell r="P231">
            <v>231</v>
          </cell>
          <cell r="Q231">
            <v>0.98623298035447127</v>
          </cell>
          <cell r="R231">
            <v>0.98623298035447127</v>
          </cell>
          <cell r="S231">
            <v>18</v>
          </cell>
          <cell r="T231" t="str">
            <v/>
          </cell>
          <cell r="U231" t="str">
            <v/>
          </cell>
          <cell r="V231">
            <v>1.0555251052813566</v>
          </cell>
          <cell r="W231">
            <v>12</v>
          </cell>
          <cell r="X231" t="str">
            <v/>
          </cell>
          <cell r="Y231" t="str">
            <v/>
          </cell>
          <cell r="Z231">
            <v>1.4062351053786324</v>
          </cell>
          <cell r="AA231">
            <v>12</v>
          </cell>
          <cell r="AB231" t="str">
            <v/>
          </cell>
          <cell r="AC231" t="str">
            <v/>
          </cell>
          <cell r="AD231">
            <v>3.7578989068430375</v>
          </cell>
        </row>
        <row r="232">
          <cell r="B232" t="str">
            <v>11.2032</v>
          </cell>
          <cell r="C232">
            <v>50</v>
          </cell>
          <cell r="D232" t="str">
            <v/>
          </cell>
          <cell r="E232" t="str">
            <v/>
          </cell>
          <cell r="F232">
            <v>0.50979175083488648</v>
          </cell>
          <cell r="G232">
            <v>64</v>
          </cell>
          <cell r="H232" t="str">
            <v/>
          </cell>
          <cell r="I232" t="str">
            <v/>
          </cell>
          <cell r="J232">
            <v>2.1372074494504347</v>
          </cell>
          <cell r="K232">
            <v>35</v>
          </cell>
          <cell r="L232" t="str">
            <v/>
          </cell>
          <cell r="M232" t="str">
            <v/>
          </cell>
          <cell r="N232">
            <v>2.1343554869502834</v>
          </cell>
          <cell r="O232">
            <v>38</v>
          </cell>
          <cell r="P232" t="str">
            <v/>
          </cell>
          <cell r="Q232" t="str">
            <v/>
          </cell>
          <cell r="R232">
            <v>0.99126755461708993</v>
          </cell>
          <cell r="S232">
            <v>18</v>
          </cell>
          <cell r="T232" t="str">
            <v/>
          </cell>
          <cell r="U232" t="str">
            <v/>
          </cell>
          <cell r="V232">
            <v>1.0608510327105602</v>
          </cell>
          <cell r="W232">
            <v>12</v>
          </cell>
          <cell r="X232" t="str">
            <v/>
          </cell>
          <cell r="Y232" t="str">
            <v/>
          </cell>
          <cell r="Z232">
            <v>1.4092217015665467</v>
          </cell>
          <cell r="AA232">
            <v>12</v>
          </cell>
          <cell r="AB232" t="str">
            <v/>
          </cell>
          <cell r="AC232" t="str">
            <v/>
          </cell>
          <cell r="AD232">
            <v>3.7620223011469323</v>
          </cell>
        </row>
        <row r="233">
          <cell r="B233" t="str">
            <v>12.2032</v>
          </cell>
          <cell r="C233">
            <v>50</v>
          </cell>
          <cell r="D233" t="str">
            <v/>
          </cell>
          <cell r="E233" t="str">
            <v/>
          </cell>
          <cell r="F233">
            <v>0.51321934167588346</v>
          </cell>
          <cell r="G233">
            <v>64</v>
          </cell>
          <cell r="H233" t="str">
            <v/>
          </cell>
          <cell r="I233" t="str">
            <v/>
          </cell>
          <cell r="J233">
            <v>2.1425350509025134</v>
          </cell>
          <cell r="K233">
            <v>35</v>
          </cell>
          <cell r="L233" t="str">
            <v/>
          </cell>
          <cell r="M233" t="str">
            <v/>
          </cell>
          <cell r="N233">
            <v>2.1412403364961468</v>
          </cell>
          <cell r="O233">
            <v>38</v>
          </cell>
          <cell r="P233" t="str">
            <v/>
          </cell>
          <cell r="Q233" t="str">
            <v/>
          </cell>
          <cell r="R233">
            <v>0.99630212887970859</v>
          </cell>
          <cell r="S233">
            <v>18</v>
          </cell>
          <cell r="T233" t="str">
            <v/>
          </cell>
          <cell r="U233" t="str">
            <v/>
          </cell>
          <cell r="V233">
            <v>1.0661769601397639</v>
          </cell>
          <cell r="W233">
            <v>12</v>
          </cell>
          <cell r="X233" t="str">
            <v/>
          </cell>
          <cell r="Y233" t="str">
            <v/>
          </cell>
          <cell r="Z233">
            <v>1.412208297754461</v>
          </cell>
          <cell r="AA233">
            <v>12</v>
          </cell>
          <cell r="AB233" t="str">
            <v/>
          </cell>
          <cell r="AC233" t="str">
            <v/>
          </cell>
          <cell r="AD233">
            <v>3.766145695450827</v>
          </cell>
        </row>
        <row r="234">
          <cell r="B234" t="str">
            <v>1.2033</v>
          </cell>
          <cell r="C234">
            <v>50</v>
          </cell>
          <cell r="D234" t="str">
            <v/>
          </cell>
          <cell r="E234" t="str">
            <v/>
          </cell>
          <cell r="F234">
            <v>0.51664693251688043</v>
          </cell>
          <cell r="G234">
            <v>64</v>
          </cell>
          <cell r="H234" t="str">
            <v/>
          </cell>
          <cell r="I234" t="str">
            <v/>
          </cell>
          <cell r="J234">
            <v>2.1478626523545921</v>
          </cell>
          <cell r="K234">
            <v>35</v>
          </cell>
          <cell r="L234" t="str">
            <v/>
          </cell>
          <cell r="M234" t="str">
            <v/>
          </cell>
          <cell r="N234">
            <v>2.1481251860420101</v>
          </cell>
          <cell r="O234">
            <v>38</v>
          </cell>
          <cell r="P234" t="str">
            <v/>
          </cell>
          <cell r="Q234" t="str">
            <v/>
          </cell>
          <cell r="R234">
            <v>1.0013367031423273</v>
          </cell>
          <cell r="S234">
            <v>18</v>
          </cell>
          <cell r="T234" t="str">
            <v/>
          </cell>
          <cell r="U234" t="str">
            <v/>
          </cell>
          <cell r="V234">
            <v>1.0715028875689676</v>
          </cell>
          <cell r="W234">
            <v>12</v>
          </cell>
          <cell r="X234" t="str">
            <v/>
          </cell>
          <cell r="Y234" t="str">
            <v/>
          </cell>
          <cell r="Z234">
            <v>1.4151948939423753</v>
          </cell>
          <cell r="AA234">
            <v>12</v>
          </cell>
          <cell r="AB234" t="str">
            <v/>
          </cell>
          <cell r="AC234" t="str">
            <v/>
          </cell>
          <cell r="AD234">
            <v>3.7702690897547217</v>
          </cell>
        </row>
        <row r="235">
          <cell r="B235" t="str">
            <v>2.2033</v>
          </cell>
          <cell r="C235">
            <v>50</v>
          </cell>
          <cell r="D235" t="str">
            <v/>
          </cell>
          <cell r="E235" t="str">
            <v/>
          </cell>
          <cell r="F235">
            <v>0.52007452335787741</v>
          </cell>
          <cell r="G235">
            <v>65</v>
          </cell>
          <cell r="H235">
            <v>235</v>
          </cell>
          <cell r="I235">
            <v>2.1531902538066721</v>
          </cell>
          <cell r="J235">
            <v>2.1531902538066721</v>
          </cell>
          <cell r="K235">
            <v>35</v>
          </cell>
          <cell r="L235" t="str">
            <v/>
          </cell>
          <cell r="M235" t="str">
            <v/>
          </cell>
          <cell r="N235">
            <v>2.1550100355878734</v>
          </cell>
          <cell r="O235">
            <v>38</v>
          </cell>
          <cell r="P235" t="str">
            <v/>
          </cell>
          <cell r="Q235" t="str">
            <v/>
          </cell>
          <cell r="R235">
            <v>1.006371277404946</v>
          </cell>
          <cell r="S235">
            <v>18</v>
          </cell>
          <cell r="T235" t="str">
            <v/>
          </cell>
          <cell r="U235" t="str">
            <v/>
          </cell>
          <cell r="V235">
            <v>1.0768288149981713</v>
          </cell>
          <cell r="W235">
            <v>12</v>
          </cell>
          <cell r="X235" t="str">
            <v/>
          </cell>
          <cell r="Y235" t="str">
            <v/>
          </cell>
          <cell r="Z235">
            <v>1.4181814901302896</v>
          </cell>
          <cell r="AA235">
            <v>12</v>
          </cell>
          <cell r="AB235" t="str">
            <v/>
          </cell>
          <cell r="AC235" t="str">
            <v/>
          </cell>
          <cell r="AD235">
            <v>3.7743924840586165</v>
          </cell>
        </row>
        <row r="236">
          <cell r="B236" t="str">
            <v>3.2033</v>
          </cell>
          <cell r="C236">
            <v>50</v>
          </cell>
          <cell r="D236" t="str">
            <v/>
          </cell>
          <cell r="E236" t="str">
            <v/>
          </cell>
          <cell r="F236">
            <v>0.52350211419887438</v>
          </cell>
          <cell r="G236">
            <v>65</v>
          </cell>
          <cell r="H236" t="str">
            <v/>
          </cell>
          <cell r="I236" t="str">
            <v/>
          </cell>
          <cell r="J236">
            <v>2.1583241025502087</v>
          </cell>
          <cell r="K236">
            <v>35</v>
          </cell>
          <cell r="L236" t="str">
            <v/>
          </cell>
          <cell r="M236" t="str">
            <v/>
          </cell>
          <cell r="N236">
            <v>2.1618948851337367</v>
          </cell>
          <cell r="O236">
            <v>38</v>
          </cell>
          <cell r="P236" t="str">
            <v/>
          </cell>
          <cell r="Q236" t="str">
            <v/>
          </cell>
          <cell r="R236">
            <v>1.0114058516675648</v>
          </cell>
          <cell r="S236">
            <v>18</v>
          </cell>
          <cell r="T236" t="str">
            <v/>
          </cell>
          <cell r="U236" t="str">
            <v/>
          </cell>
          <cell r="V236">
            <v>1.082154742427375</v>
          </cell>
          <cell r="W236">
            <v>12</v>
          </cell>
          <cell r="X236" t="str">
            <v/>
          </cell>
          <cell r="Y236" t="str">
            <v/>
          </cell>
          <cell r="Z236">
            <v>1.4211680863182039</v>
          </cell>
          <cell r="AA236">
            <v>12</v>
          </cell>
          <cell r="AB236" t="str">
            <v/>
          </cell>
          <cell r="AC236" t="str">
            <v/>
          </cell>
          <cell r="AD236">
            <v>3.7785158783625112</v>
          </cell>
        </row>
        <row r="237">
          <cell r="B237" t="str">
            <v>4.2033</v>
          </cell>
          <cell r="C237">
            <v>50</v>
          </cell>
          <cell r="D237" t="str">
            <v/>
          </cell>
          <cell r="E237" t="str">
            <v/>
          </cell>
          <cell r="F237">
            <v>0.52692970503987135</v>
          </cell>
          <cell r="G237">
            <v>65</v>
          </cell>
          <cell r="H237" t="str">
            <v/>
          </cell>
          <cell r="I237" t="str">
            <v/>
          </cell>
          <cell r="J237">
            <v>2.1634579512937453</v>
          </cell>
          <cell r="K237">
            <v>35</v>
          </cell>
          <cell r="L237" t="str">
            <v/>
          </cell>
          <cell r="M237" t="str">
            <v/>
          </cell>
          <cell r="N237">
            <v>2.1687797346796001</v>
          </cell>
          <cell r="O237">
            <v>38</v>
          </cell>
          <cell r="P237" t="str">
            <v/>
          </cell>
          <cell r="Q237" t="str">
            <v/>
          </cell>
          <cell r="R237">
            <v>1.0164404259301836</v>
          </cell>
          <cell r="S237">
            <v>18</v>
          </cell>
          <cell r="T237" t="str">
            <v/>
          </cell>
          <cell r="U237" t="str">
            <v/>
          </cell>
          <cell r="V237">
            <v>1.0874806698565787</v>
          </cell>
          <cell r="W237">
            <v>12</v>
          </cell>
          <cell r="X237" t="str">
            <v/>
          </cell>
          <cell r="Y237" t="str">
            <v/>
          </cell>
          <cell r="Z237">
            <v>1.4241546825061182</v>
          </cell>
          <cell r="AA237">
            <v>12</v>
          </cell>
          <cell r="AB237" t="str">
            <v/>
          </cell>
          <cell r="AC237" t="str">
            <v/>
          </cell>
          <cell r="AD237">
            <v>3.782639272666406</v>
          </cell>
        </row>
        <row r="238">
          <cell r="B238" t="str">
            <v>5.2033</v>
          </cell>
          <cell r="C238">
            <v>50</v>
          </cell>
          <cell r="D238" t="str">
            <v/>
          </cell>
          <cell r="E238" t="str">
            <v/>
          </cell>
          <cell r="F238">
            <v>0.53035729588086833</v>
          </cell>
          <cell r="G238">
            <v>65</v>
          </cell>
          <cell r="H238" t="str">
            <v/>
          </cell>
          <cell r="I238" t="str">
            <v/>
          </cell>
          <cell r="J238">
            <v>2.1685918000372819</v>
          </cell>
          <cell r="K238">
            <v>35</v>
          </cell>
          <cell r="L238" t="str">
            <v/>
          </cell>
          <cell r="M238" t="str">
            <v/>
          </cell>
          <cell r="N238">
            <v>2.1756645842254634</v>
          </cell>
          <cell r="O238">
            <v>38</v>
          </cell>
          <cell r="P238" t="str">
            <v/>
          </cell>
          <cell r="Q238" t="str">
            <v/>
          </cell>
          <cell r="R238">
            <v>1.0214750001928024</v>
          </cell>
          <cell r="S238">
            <v>18</v>
          </cell>
          <cell r="T238" t="str">
            <v/>
          </cell>
          <cell r="U238" t="str">
            <v/>
          </cell>
          <cell r="V238">
            <v>1.0928065972857823</v>
          </cell>
          <cell r="W238">
            <v>12</v>
          </cell>
          <cell r="X238" t="str">
            <v/>
          </cell>
          <cell r="Y238" t="str">
            <v/>
          </cell>
          <cell r="Z238">
            <v>1.4271412786940325</v>
          </cell>
          <cell r="AA238">
            <v>12</v>
          </cell>
          <cell r="AB238" t="str">
            <v/>
          </cell>
          <cell r="AC238" t="str">
            <v/>
          </cell>
          <cell r="AD238">
            <v>3.7867626669703007</v>
          </cell>
        </row>
        <row r="239">
          <cell r="B239" t="str">
            <v>6.2033</v>
          </cell>
          <cell r="C239">
            <v>50</v>
          </cell>
          <cell r="D239" t="str">
            <v/>
          </cell>
          <cell r="E239" t="str">
            <v/>
          </cell>
          <cell r="F239">
            <v>0.5337848867218653</v>
          </cell>
          <cell r="G239">
            <v>65</v>
          </cell>
          <cell r="H239" t="str">
            <v/>
          </cell>
          <cell r="I239" t="str">
            <v/>
          </cell>
          <cell r="J239">
            <v>2.1737256487808185</v>
          </cell>
          <cell r="K239">
            <v>35</v>
          </cell>
          <cell r="L239" t="str">
            <v/>
          </cell>
          <cell r="M239" t="str">
            <v/>
          </cell>
          <cell r="N239">
            <v>2.1825494337713267</v>
          </cell>
          <cell r="O239">
            <v>38</v>
          </cell>
          <cell r="P239" t="str">
            <v/>
          </cell>
          <cell r="Q239" t="str">
            <v/>
          </cell>
          <cell r="R239">
            <v>1.0265095744554211</v>
          </cell>
          <cell r="S239">
            <v>18</v>
          </cell>
          <cell r="T239" t="str">
            <v/>
          </cell>
          <cell r="U239" t="str">
            <v/>
          </cell>
          <cell r="V239">
            <v>1.098132524714986</v>
          </cell>
          <cell r="W239">
            <v>12</v>
          </cell>
          <cell r="X239" t="str">
            <v/>
          </cell>
          <cell r="Y239" t="str">
            <v/>
          </cell>
          <cell r="Z239">
            <v>1.4301278748819468</v>
          </cell>
          <cell r="AA239">
            <v>12</v>
          </cell>
          <cell r="AB239" t="str">
            <v/>
          </cell>
          <cell r="AC239" t="str">
            <v/>
          </cell>
          <cell r="AD239">
            <v>3.7908860612741955</v>
          </cell>
        </row>
        <row r="240">
          <cell r="B240" t="str">
            <v>7.2033</v>
          </cell>
          <cell r="C240">
            <v>50</v>
          </cell>
          <cell r="D240" t="str">
            <v/>
          </cell>
          <cell r="E240" t="str">
            <v/>
          </cell>
          <cell r="F240">
            <v>0.53721247756286228</v>
          </cell>
          <cell r="G240">
            <v>65</v>
          </cell>
          <cell r="H240" t="str">
            <v/>
          </cell>
          <cell r="I240" t="str">
            <v/>
          </cell>
          <cell r="J240">
            <v>2.1788594975243551</v>
          </cell>
          <cell r="K240">
            <v>35</v>
          </cell>
          <cell r="L240" t="str">
            <v/>
          </cell>
          <cell r="M240" t="str">
            <v/>
          </cell>
          <cell r="N240">
            <v>2.18943428331719</v>
          </cell>
          <cell r="O240">
            <v>38</v>
          </cell>
          <cell r="P240" t="str">
            <v/>
          </cell>
          <cell r="Q240" t="str">
            <v/>
          </cell>
          <cell r="R240">
            <v>1.0315441487180399</v>
          </cell>
          <cell r="S240">
            <v>18</v>
          </cell>
          <cell r="T240" t="str">
            <v/>
          </cell>
          <cell r="U240" t="str">
            <v/>
          </cell>
          <cell r="V240">
            <v>1.1034584521441897</v>
          </cell>
          <cell r="W240">
            <v>12</v>
          </cell>
          <cell r="X240" t="str">
            <v/>
          </cell>
          <cell r="Y240" t="str">
            <v/>
          </cell>
          <cell r="Z240">
            <v>1.4331144710698611</v>
          </cell>
          <cell r="AA240">
            <v>12</v>
          </cell>
          <cell r="AB240" t="str">
            <v/>
          </cell>
          <cell r="AC240" t="str">
            <v/>
          </cell>
          <cell r="AD240">
            <v>3.7950094555780902</v>
          </cell>
        </row>
        <row r="241">
          <cell r="B241" t="str">
            <v>8.2033</v>
          </cell>
          <cell r="C241">
            <v>50</v>
          </cell>
          <cell r="D241" t="str">
            <v/>
          </cell>
          <cell r="E241" t="str">
            <v/>
          </cell>
          <cell r="F241">
            <v>0.54064006840385925</v>
          </cell>
          <cell r="G241">
            <v>65</v>
          </cell>
          <cell r="H241" t="str">
            <v/>
          </cell>
          <cell r="I241" t="str">
            <v/>
          </cell>
          <cell r="J241">
            <v>2.1839933462678918</v>
          </cell>
          <cell r="K241">
            <v>35</v>
          </cell>
          <cell r="L241" t="str">
            <v/>
          </cell>
          <cell r="M241" t="str">
            <v/>
          </cell>
          <cell r="N241">
            <v>2.1963191328630534</v>
          </cell>
          <cell r="O241">
            <v>38</v>
          </cell>
          <cell r="P241" t="str">
            <v/>
          </cell>
          <cell r="Q241" t="str">
            <v/>
          </cell>
          <cell r="R241">
            <v>1.0365787229806587</v>
          </cell>
          <cell r="S241">
            <v>18</v>
          </cell>
          <cell r="T241" t="str">
            <v/>
          </cell>
          <cell r="U241" t="str">
            <v/>
          </cell>
          <cell r="V241">
            <v>1.1087843795733934</v>
          </cell>
          <cell r="W241">
            <v>12</v>
          </cell>
          <cell r="X241" t="str">
            <v/>
          </cell>
          <cell r="Y241" t="str">
            <v/>
          </cell>
          <cell r="Z241">
            <v>1.4361010672577754</v>
          </cell>
          <cell r="AA241">
            <v>12</v>
          </cell>
          <cell r="AB241" t="str">
            <v/>
          </cell>
          <cell r="AC241" t="str">
            <v/>
          </cell>
          <cell r="AD241">
            <v>3.799132849881985</v>
          </cell>
        </row>
        <row r="242">
          <cell r="B242" t="str">
            <v>9.2033</v>
          </cell>
          <cell r="C242">
            <v>50</v>
          </cell>
          <cell r="D242" t="str">
            <v/>
          </cell>
          <cell r="E242" t="str">
            <v/>
          </cell>
          <cell r="F242">
            <v>0.54406765924485623</v>
          </cell>
          <cell r="G242">
            <v>65</v>
          </cell>
          <cell r="H242" t="str">
            <v/>
          </cell>
          <cell r="I242" t="str">
            <v/>
          </cell>
          <cell r="J242">
            <v>2.1891271950114284</v>
          </cell>
          <cell r="K242">
            <v>35</v>
          </cell>
          <cell r="L242" t="str">
            <v/>
          </cell>
          <cell r="M242" t="str">
            <v/>
          </cell>
          <cell r="N242">
            <v>2.2032039824089167</v>
          </cell>
          <cell r="O242">
            <v>38</v>
          </cell>
          <cell r="P242" t="str">
            <v/>
          </cell>
          <cell r="Q242" t="str">
            <v/>
          </cell>
          <cell r="R242">
            <v>1.0416132972432774</v>
          </cell>
          <cell r="S242">
            <v>18</v>
          </cell>
          <cell r="T242" t="str">
            <v/>
          </cell>
          <cell r="U242" t="str">
            <v/>
          </cell>
          <cell r="V242">
            <v>1.1141103070025971</v>
          </cell>
          <cell r="W242">
            <v>12</v>
          </cell>
          <cell r="X242" t="str">
            <v/>
          </cell>
          <cell r="Y242" t="str">
            <v/>
          </cell>
          <cell r="Z242">
            <v>1.4390876634456897</v>
          </cell>
          <cell r="AA242">
            <v>12</v>
          </cell>
          <cell r="AB242" t="str">
            <v/>
          </cell>
          <cell r="AC242" t="str">
            <v/>
          </cell>
          <cell r="AD242">
            <v>3.8032562441858797</v>
          </cell>
        </row>
        <row r="243">
          <cell r="B243" t="str">
            <v>10.2033</v>
          </cell>
          <cell r="C243">
            <v>50</v>
          </cell>
          <cell r="D243" t="str">
            <v/>
          </cell>
          <cell r="E243" t="str">
            <v/>
          </cell>
          <cell r="F243">
            <v>0.5474952500858532</v>
          </cell>
          <cell r="G243">
            <v>65</v>
          </cell>
          <cell r="H243" t="str">
            <v/>
          </cell>
          <cell r="I243" t="str">
            <v/>
          </cell>
          <cell r="J243">
            <v>2.194261043754965</v>
          </cell>
          <cell r="K243">
            <v>35</v>
          </cell>
          <cell r="L243" t="str">
            <v/>
          </cell>
          <cell r="M243" t="str">
            <v/>
          </cell>
          <cell r="N243">
            <v>2.21008883195478</v>
          </cell>
          <cell r="O243">
            <v>38</v>
          </cell>
          <cell r="P243" t="str">
            <v/>
          </cell>
          <cell r="Q243" t="str">
            <v/>
          </cell>
          <cell r="R243">
            <v>1.0466478715058962</v>
          </cell>
          <cell r="S243">
            <v>18</v>
          </cell>
          <cell r="T243" t="str">
            <v/>
          </cell>
          <cell r="U243" t="str">
            <v/>
          </cell>
          <cell r="V243">
            <v>1.1194362344318007</v>
          </cell>
          <cell r="W243">
            <v>12</v>
          </cell>
          <cell r="X243" t="str">
            <v/>
          </cell>
          <cell r="Y243" t="str">
            <v/>
          </cell>
          <cell r="Z243">
            <v>1.442074259633604</v>
          </cell>
          <cell r="AA243">
            <v>12</v>
          </cell>
          <cell r="AB243" t="str">
            <v/>
          </cell>
          <cell r="AC243" t="str">
            <v/>
          </cell>
          <cell r="AD243">
            <v>3.8073796384897745</v>
          </cell>
        </row>
        <row r="244">
          <cell r="B244" t="str">
            <v>11.2033</v>
          </cell>
          <cell r="C244">
            <v>50</v>
          </cell>
          <cell r="D244" t="str">
            <v/>
          </cell>
          <cell r="E244" t="str">
            <v/>
          </cell>
          <cell r="F244">
            <v>0.55092284092685018</v>
          </cell>
          <cell r="G244">
            <v>65</v>
          </cell>
          <cell r="H244" t="str">
            <v/>
          </cell>
          <cell r="I244" t="str">
            <v/>
          </cell>
          <cell r="J244">
            <v>2.1993948924985016</v>
          </cell>
          <cell r="K244">
            <v>35</v>
          </cell>
          <cell r="L244" t="str">
            <v/>
          </cell>
          <cell r="M244" t="str">
            <v/>
          </cell>
          <cell r="N244">
            <v>2.2169736815006433</v>
          </cell>
          <cell r="O244">
            <v>38</v>
          </cell>
          <cell r="P244" t="str">
            <v/>
          </cell>
          <cell r="Q244" t="str">
            <v/>
          </cell>
          <cell r="R244">
            <v>1.051682445768515</v>
          </cell>
          <cell r="S244">
            <v>18</v>
          </cell>
          <cell r="T244" t="str">
            <v/>
          </cell>
          <cell r="U244" t="str">
            <v/>
          </cell>
          <cell r="V244">
            <v>1.1247621618610044</v>
          </cell>
          <cell r="W244">
            <v>12</v>
          </cell>
          <cell r="X244" t="str">
            <v/>
          </cell>
          <cell r="Y244" t="str">
            <v/>
          </cell>
          <cell r="Z244">
            <v>1.4450608558215183</v>
          </cell>
          <cell r="AA244">
            <v>12</v>
          </cell>
          <cell r="AB244" t="str">
            <v/>
          </cell>
          <cell r="AC244" t="str">
            <v/>
          </cell>
          <cell r="AD244">
            <v>3.8115030327936692</v>
          </cell>
        </row>
        <row r="245">
          <cell r="B245" t="str">
            <v>12.2033</v>
          </cell>
          <cell r="C245">
            <v>50</v>
          </cell>
          <cell r="D245" t="str">
            <v/>
          </cell>
          <cell r="E245" t="str">
            <v/>
          </cell>
          <cell r="F245">
            <v>0.55435043176784715</v>
          </cell>
          <cell r="G245">
            <v>65</v>
          </cell>
          <cell r="H245" t="str">
            <v/>
          </cell>
          <cell r="I245" t="str">
            <v/>
          </cell>
          <cell r="J245">
            <v>2.2045287412420382</v>
          </cell>
          <cell r="K245">
            <v>35</v>
          </cell>
          <cell r="L245" t="str">
            <v/>
          </cell>
          <cell r="M245" t="str">
            <v/>
          </cell>
          <cell r="N245">
            <v>2.2238585310465067</v>
          </cell>
          <cell r="O245">
            <v>38</v>
          </cell>
          <cell r="P245" t="str">
            <v/>
          </cell>
          <cell r="Q245" t="str">
            <v/>
          </cell>
          <cell r="R245">
            <v>1.0567170200311338</v>
          </cell>
          <cell r="S245">
            <v>18</v>
          </cell>
          <cell r="T245" t="str">
            <v/>
          </cell>
          <cell r="U245" t="str">
            <v/>
          </cell>
          <cell r="V245">
            <v>1.1300880892902081</v>
          </cell>
          <cell r="W245">
            <v>12</v>
          </cell>
          <cell r="X245" t="str">
            <v/>
          </cell>
          <cell r="Y245" t="str">
            <v/>
          </cell>
          <cell r="Z245">
            <v>1.4480474520094326</v>
          </cell>
          <cell r="AA245">
            <v>12</v>
          </cell>
          <cell r="AB245" t="str">
            <v/>
          </cell>
          <cell r="AC245" t="str">
            <v/>
          </cell>
          <cell r="AD245">
            <v>3.8156264270975639</v>
          </cell>
        </row>
        <row r="246">
          <cell r="B246" t="str">
            <v>1.2034</v>
          </cell>
          <cell r="C246">
            <v>50</v>
          </cell>
          <cell r="D246" t="str">
            <v/>
          </cell>
          <cell r="E246" t="str">
            <v/>
          </cell>
          <cell r="F246">
            <v>0.55777802260884413</v>
          </cell>
          <cell r="G246">
            <v>65</v>
          </cell>
          <cell r="H246" t="str">
            <v/>
          </cell>
          <cell r="I246" t="str">
            <v/>
          </cell>
          <cell r="J246">
            <v>2.2096625899855749</v>
          </cell>
          <cell r="K246">
            <v>35</v>
          </cell>
          <cell r="L246" t="str">
            <v/>
          </cell>
          <cell r="M246" t="str">
            <v/>
          </cell>
          <cell r="N246">
            <v>2.23074338059237</v>
          </cell>
          <cell r="O246">
            <v>38</v>
          </cell>
          <cell r="P246" t="str">
            <v/>
          </cell>
          <cell r="Q246" t="str">
            <v/>
          </cell>
          <cell r="R246">
            <v>1.0617515942937525</v>
          </cell>
          <cell r="S246">
            <v>18</v>
          </cell>
          <cell r="T246" t="str">
            <v/>
          </cell>
          <cell r="U246" t="str">
            <v/>
          </cell>
          <cell r="V246">
            <v>1.1354140167194118</v>
          </cell>
          <cell r="W246">
            <v>12</v>
          </cell>
          <cell r="X246" t="str">
            <v/>
          </cell>
          <cell r="Y246" t="str">
            <v/>
          </cell>
          <cell r="Z246">
            <v>1.4510340481973469</v>
          </cell>
          <cell r="AA246">
            <v>12</v>
          </cell>
          <cell r="AB246" t="str">
            <v/>
          </cell>
          <cell r="AC246" t="str">
            <v/>
          </cell>
          <cell r="AD246">
            <v>3.8197498214014587</v>
          </cell>
        </row>
        <row r="247">
          <cell r="B247" t="str">
            <v>2.2034</v>
          </cell>
          <cell r="C247">
            <v>50</v>
          </cell>
          <cell r="D247" t="str">
            <v/>
          </cell>
          <cell r="E247" t="str">
            <v/>
          </cell>
          <cell r="F247">
            <v>0.5612056134498411</v>
          </cell>
          <cell r="G247">
            <v>65</v>
          </cell>
          <cell r="H247" t="str">
            <v/>
          </cell>
          <cell r="I247" t="str">
            <v/>
          </cell>
          <cell r="J247">
            <v>2.2147964387291115</v>
          </cell>
          <cell r="K247">
            <v>35</v>
          </cell>
          <cell r="L247" t="str">
            <v/>
          </cell>
          <cell r="M247" t="str">
            <v/>
          </cell>
          <cell r="N247">
            <v>2.2376282301382333</v>
          </cell>
          <cell r="O247">
            <v>38</v>
          </cell>
          <cell r="P247" t="str">
            <v/>
          </cell>
          <cell r="Q247" t="str">
            <v/>
          </cell>
          <cell r="R247">
            <v>1.0667861685563713</v>
          </cell>
          <cell r="S247">
            <v>18</v>
          </cell>
          <cell r="T247" t="str">
            <v/>
          </cell>
          <cell r="U247" t="str">
            <v/>
          </cell>
          <cell r="V247">
            <v>1.1407399441486155</v>
          </cell>
          <cell r="W247">
            <v>12</v>
          </cell>
          <cell r="X247" t="str">
            <v/>
          </cell>
          <cell r="Y247" t="str">
            <v/>
          </cell>
          <cell r="Z247">
            <v>1.4540206443852612</v>
          </cell>
          <cell r="AA247">
            <v>12</v>
          </cell>
          <cell r="AB247" t="str">
            <v/>
          </cell>
          <cell r="AC247" t="str">
            <v/>
          </cell>
          <cell r="AD247">
            <v>3.8238732157053534</v>
          </cell>
        </row>
        <row r="248">
          <cell r="B248" t="str">
            <v>3.2034</v>
          </cell>
          <cell r="C248">
            <v>50</v>
          </cell>
          <cell r="D248" t="str">
            <v/>
          </cell>
          <cell r="E248" t="str">
            <v/>
          </cell>
          <cell r="F248">
            <v>0.56463320429083808</v>
          </cell>
          <cell r="G248">
            <v>65</v>
          </cell>
          <cell r="H248" t="str">
            <v/>
          </cell>
          <cell r="I248" t="str">
            <v/>
          </cell>
          <cell r="J248">
            <v>2.2199302874726481</v>
          </cell>
          <cell r="K248">
            <v>35</v>
          </cell>
          <cell r="L248" t="str">
            <v/>
          </cell>
          <cell r="M248" t="str">
            <v/>
          </cell>
          <cell r="N248">
            <v>2.2445130796840966</v>
          </cell>
          <cell r="O248">
            <v>38</v>
          </cell>
          <cell r="P248" t="str">
            <v/>
          </cell>
          <cell r="Q248" t="str">
            <v/>
          </cell>
          <cell r="R248">
            <v>1.0718207428189901</v>
          </cell>
          <cell r="S248">
            <v>18</v>
          </cell>
          <cell r="T248" t="str">
            <v/>
          </cell>
          <cell r="U248" t="str">
            <v/>
          </cell>
          <cell r="V248">
            <v>1.1460658715778191</v>
          </cell>
          <cell r="W248">
            <v>12</v>
          </cell>
          <cell r="X248" t="str">
            <v/>
          </cell>
          <cell r="Y248" t="str">
            <v/>
          </cell>
          <cell r="Z248">
            <v>1.4570072405731755</v>
          </cell>
          <cell r="AA248">
            <v>12</v>
          </cell>
          <cell r="AB248" t="str">
            <v/>
          </cell>
          <cell r="AC248" t="str">
            <v/>
          </cell>
          <cell r="AD248">
            <v>3.8279966100092482</v>
          </cell>
        </row>
        <row r="249">
          <cell r="B249" t="str">
            <v>4.2034</v>
          </cell>
          <cell r="C249">
            <v>50</v>
          </cell>
          <cell r="D249" t="str">
            <v/>
          </cell>
          <cell r="E249" t="str">
            <v/>
          </cell>
          <cell r="F249">
            <v>0.56806079513183505</v>
          </cell>
          <cell r="G249">
            <v>65</v>
          </cell>
          <cell r="H249" t="str">
            <v/>
          </cell>
          <cell r="I249" t="str">
            <v/>
          </cell>
          <cell r="J249">
            <v>2.2250641362161847</v>
          </cell>
          <cell r="K249">
            <v>35</v>
          </cell>
          <cell r="L249" t="str">
            <v/>
          </cell>
          <cell r="M249" t="str">
            <v/>
          </cell>
          <cell r="N249">
            <v>2.25139792922996</v>
          </cell>
          <cell r="O249">
            <v>38</v>
          </cell>
          <cell r="P249" t="str">
            <v/>
          </cell>
          <cell r="Q249" t="str">
            <v/>
          </cell>
          <cell r="R249">
            <v>1.0768553170816089</v>
          </cell>
          <cell r="S249">
            <v>18</v>
          </cell>
          <cell r="T249" t="str">
            <v/>
          </cell>
          <cell r="U249" t="str">
            <v/>
          </cell>
          <cell r="V249">
            <v>1.1513917990070228</v>
          </cell>
          <cell r="W249">
            <v>12</v>
          </cell>
          <cell r="X249" t="str">
            <v/>
          </cell>
          <cell r="Y249" t="str">
            <v/>
          </cell>
          <cell r="Z249">
            <v>1.4599938367610898</v>
          </cell>
          <cell r="AA249">
            <v>12</v>
          </cell>
          <cell r="AB249" t="str">
            <v/>
          </cell>
          <cell r="AC249" t="str">
            <v/>
          </cell>
          <cell r="AD249">
            <v>3.8321200043131429</v>
          </cell>
        </row>
        <row r="250">
          <cell r="B250" t="str">
            <v>5.2034</v>
          </cell>
          <cell r="C250">
            <v>50</v>
          </cell>
          <cell r="D250" t="str">
            <v/>
          </cell>
          <cell r="E250" t="str">
            <v/>
          </cell>
          <cell r="F250">
            <v>0.57148838597283202</v>
          </cell>
          <cell r="G250">
            <v>65</v>
          </cell>
          <cell r="H250" t="str">
            <v/>
          </cell>
          <cell r="I250" t="str">
            <v/>
          </cell>
          <cell r="J250">
            <v>2.2301979849597213</v>
          </cell>
          <cell r="K250">
            <v>35</v>
          </cell>
          <cell r="L250" t="str">
            <v/>
          </cell>
          <cell r="M250" t="str">
            <v/>
          </cell>
          <cell r="N250">
            <v>2.2582827787758233</v>
          </cell>
          <cell r="O250">
            <v>38</v>
          </cell>
          <cell r="P250" t="str">
            <v/>
          </cell>
          <cell r="Q250" t="str">
            <v/>
          </cell>
          <cell r="R250">
            <v>1.0818898913442276</v>
          </cell>
          <cell r="S250">
            <v>18</v>
          </cell>
          <cell r="T250" t="str">
            <v/>
          </cell>
          <cell r="U250" t="str">
            <v/>
          </cell>
          <cell r="V250">
            <v>1.1567177264362265</v>
          </cell>
          <cell r="W250">
            <v>12</v>
          </cell>
          <cell r="X250" t="str">
            <v/>
          </cell>
          <cell r="Y250" t="str">
            <v/>
          </cell>
          <cell r="Z250">
            <v>1.4629804329490042</v>
          </cell>
          <cell r="AA250">
            <v>12</v>
          </cell>
          <cell r="AB250" t="str">
            <v/>
          </cell>
          <cell r="AC250" t="str">
            <v/>
          </cell>
          <cell r="AD250">
            <v>3.8362433986170377</v>
          </cell>
        </row>
        <row r="251">
          <cell r="B251" t="str">
            <v>6.2034</v>
          </cell>
          <cell r="C251">
            <v>50</v>
          </cell>
          <cell r="D251" t="str">
            <v/>
          </cell>
          <cell r="E251" t="str">
            <v/>
          </cell>
          <cell r="F251">
            <v>0.574915976813829</v>
          </cell>
          <cell r="G251">
            <v>65</v>
          </cell>
          <cell r="H251" t="str">
            <v/>
          </cell>
          <cell r="I251" t="str">
            <v/>
          </cell>
          <cell r="J251">
            <v>2.2353318337032579</v>
          </cell>
          <cell r="K251">
            <v>35</v>
          </cell>
          <cell r="L251" t="str">
            <v/>
          </cell>
          <cell r="M251" t="str">
            <v/>
          </cell>
          <cell r="N251">
            <v>2.2651676283216866</v>
          </cell>
          <cell r="O251">
            <v>38</v>
          </cell>
          <cell r="P251" t="str">
            <v/>
          </cell>
          <cell r="Q251" t="str">
            <v/>
          </cell>
          <cell r="R251">
            <v>1.0869244656068464</v>
          </cell>
          <cell r="S251">
            <v>19</v>
          </cell>
          <cell r="T251">
            <v>251</v>
          </cell>
          <cell r="U251">
            <v>1.1620436538654273</v>
          </cell>
          <cell r="V251">
            <v>1.1620436538654273</v>
          </cell>
          <cell r="W251">
            <v>12</v>
          </cell>
          <cell r="X251" t="str">
            <v/>
          </cell>
          <cell r="Y251" t="str">
            <v/>
          </cell>
          <cell r="Z251">
            <v>1.4659670291369185</v>
          </cell>
          <cell r="AA251">
            <v>12</v>
          </cell>
          <cell r="AB251" t="str">
            <v/>
          </cell>
          <cell r="AC251" t="str">
            <v/>
          </cell>
          <cell r="AD251">
            <v>3.8403667929209324</v>
          </cell>
        </row>
        <row r="252">
          <cell r="B252" t="str">
            <v>7.2034</v>
          </cell>
          <cell r="C252">
            <v>51</v>
          </cell>
          <cell r="D252">
            <v>252</v>
          </cell>
          <cell r="E252">
            <v>0.5783435676548262</v>
          </cell>
          <cell r="F252">
            <v>0.5783435676548262</v>
          </cell>
          <cell r="G252">
            <v>65</v>
          </cell>
          <cell r="H252" t="str">
            <v/>
          </cell>
          <cell r="I252" t="str">
            <v/>
          </cell>
          <cell r="J252">
            <v>2.2404656824467946</v>
          </cell>
          <cell r="K252">
            <v>35</v>
          </cell>
          <cell r="L252" t="str">
            <v/>
          </cell>
          <cell r="M252" t="str">
            <v/>
          </cell>
          <cell r="N252">
            <v>2.2720524778675499</v>
          </cell>
          <cell r="O252">
            <v>38</v>
          </cell>
          <cell r="P252" t="str">
            <v/>
          </cell>
          <cell r="Q252" t="str">
            <v/>
          </cell>
          <cell r="R252">
            <v>1.0919590398694652</v>
          </cell>
          <cell r="S252">
            <v>19</v>
          </cell>
          <cell r="T252" t="str">
            <v/>
          </cell>
          <cell r="U252" t="str">
            <v/>
          </cell>
          <cell r="V252">
            <v>1.1613232260611985</v>
          </cell>
          <cell r="W252">
            <v>12</v>
          </cell>
          <cell r="X252" t="str">
            <v/>
          </cell>
          <cell r="Y252" t="str">
            <v/>
          </cell>
          <cell r="Z252">
            <v>1.4689536253248328</v>
          </cell>
          <cell r="AA252">
            <v>12</v>
          </cell>
          <cell r="AB252" t="str">
            <v/>
          </cell>
          <cell r="AC252" t="str">
            <v/>
          </cell>
          <cell r="AD252">
            <v>3.8444901872248272</v>
          </cell>
        </row>
        <row r="253">
          <cell r="B253" t="str">
            <v>8.2034</v>
          </cell>
          <cell r="C253">
            <v>51</v>
          </cell>
          <cell r="D253" t="str">
            <v/>
          </cell>
          <cell r="E253" t="str">
            <v/>
          </cell>
          <cell r="F253">
            <v>0.58167557777303436</v>
          </cell>
          <cell r="G253">
            <v>66</v>
          </cell>
          <cell r="H253">
            <v>253</v>
          </cell>
          <cell r="I253">
            <v>2.2455995311903294</v>
          </cell>
          <cell r="J253">
            <v>2.2455995311903294</v>
          </cell>
          <cell r="K253">
            <v>35</v>
          </cell>
          <cell r="L253" t="str">
            <v/>
          </cell>
          <cell r="M253" t="str">
            <v/>
          </cell>
          <cell r="N253">
            <v>2.2789373274134133</v>
          </cell>
          <cell r="O253">
            <v>38</v>
          </cell>
          <cell r="P253" t="str">
            <v/>
          </cell>
          <cell r="Q253" t="str">
            <v/>
          </cell>
          <cell r="R253">
            <v>1.096993614132084</v>
          </cell>
          <cell r="S253">
            <v>19</v>
          </cell>
          <cell r="T253" t="str">
            <v/>
          </cell>
          <cell r="U253" t="str">
            <v/>
          </cell>
          <cell r="V253">
            <v>1.1606027982569698</v>
          </cell>
          <cell r="W253">
            <v>12</v>
          </cell>
          <cell r="X253" t="str">
            <v/>
          </cell>
          <cell r="Y253" t="str">
            <v/>
          </cell>
          <cell r="Z253">
            <v>1.4719402215127471</v>
          </cell>
          <cell r="AA253">
            <v>12</v>
          </cell>
          <cell r="AB253" t="str">
            <v/>
          </cell>
          <cell r="AC253" t="str">
            <v/>
          </cell>
          <cell r="AD253">
            <v>3.8486135815287219</v>
          </cell>
        </row>
        <row r="254">
          <cell r="B254" t="str">
            <v>9.2034</v>
          </cell>
          <cell r="C254">
            <v>51</v>
          </cell>
          <cell r="D254" t="str">
            <v/>
          </cell>
          <cell r="E254" t="str">
            <v/>
          </cell>
          <cell r="F254">
            <v>0.58500758789124252</v>
          </cell>
          <cell r="G254">
            <v>66</v>
          </cell>
          <cell r="H254" t="str">
            <v/>
          </cell>
          <cell r="I254" t="str">
            <v/>
          </cell>
          <cell r="J254">
            <v>2.249490457251635</v>
          </cell>
          <cell r="K254">
            <v>35</v>
          </cell>
          <cell r="L254" t="str">
            <v/>
          </cell>
          <cell r="M254" t="str">
            <v/>
          </cell>
          <cell r="N254">
            <v>2.2858221769592766</v>
          </cell>
          <cell r="O254">
            <v>38</v>
          </cell>
          <cell r="P254" t="str">
            <v/>
          </cell>
          <cell r="Q254" t="str">
            <v/>
          </cell>
          <cell r="R254">
            <v>1.1020281883947027</v>
          </cell>
          <cell r="S254">
            <v>19</v>
          </cell>
          <cell r="T254" t="str">
            <v/>
          </cell>
          <cell r="U254" t="str">
            <v/>
          </cell>
          <cell r="V254">
            <v>1.159882370452741</v>
          </cell>
          <cell r="W254">
            <v>12</v>
          </cell>
          <cell r="X254" t="str">
            <v/>
          </cell>
          <cell r="Y254" t="str">
            <v/>
          </cell>
          <cell r="Z254">
            <v>1.4749268177006614</v>
          </cell>
          <cell r="AA254">
            <v>12</v>
          </cell>
          <cell r="AB254" t="str">
            <v/>
          </cell>
          <cell r="AC254" t="str">
            <v/>
          </cell>
          <cell r="AD254">
            <v>3.8527369758326167</v>
          </cell>
        </row>
        <row r="255">
          <cell r="B255" t="str">
            <v>10.2034</v>
          </cell>
          <cell r="C255">
            <v>51</v>
          </cell>
          <cell r="D255" t="str">
            <v/>
          </cell>
          <cell r="E255" t="str">
            <v/>
          </cell>
          <cell r="F255">
            <v>0.58833959800945068</v>
          </cell>
          <cell r="G255">
            <v>66</v>
          </cell>
          <cell r="H255" t="str">
            <v/>
          </cell>
          <cell r="I255" t="str">
            <v/>
          </cell>
          <cell r="J255">
            <v>2.2533813833129406</v>
          </cell>
          <cell r="K255">
            <v>35</v>
          </cell>
          <cell r="L255" t="str">
            <v/>
          </cell>
          <cell r="M255" t="str">
            <v/>
          </cell>
          <cell r="N255">
            <v>2.2927070265051399</v>
          </cell>
          <cell r="O255">
            <v>38</v>
          </cell>
          <cell r="P255" t="str">
            <v/>
          </cell>
          <cell r="Q255" t="str">
            <v/>
          </cell>
          <cell r="R255">
            <v>1.1070627626573215</v>
          </cell>
          <cell r="S255">
            <v>19</v>
          </cell>
          <cell r="T255" t="str">
            <v/>
          </cell>
          <cell r="U255" t="str">
            <v/>
          </cell>
          <cell r="V255">
            <v>1.1591619426485122</v>
          </cell>
          <cell r="W255">
            <v>12</v>
          </cell>
          <cell r="X255" t="str">
            <v/>
          </cell>
          <cell r="Y255" t="str">
            <v/>
          </cell>
          <cell r="Z255">
            <v>1.4779134138885757</v>
          </cell>
          <cell r="AA255">
            <v>12</v>
          </cell>
          <cell r="AB255" t="str">
            <v/>
          </cell>
          <cell r="AC255" t="str">
            <v/>
          </cell>
          <cell r="AD255">
            <v>3.8568603701365114</v>
          </cell>
        </row>
        <row r="256">
          <cell r="B256" t="str">
            <v>11.2034</v>
          </cell>
          <cell r="C256">
            <v>51</v>
          </cell>
          <cell r="D256" t="str">
            <v/>
          </cell>
          <cell r="E256" t="str">
            <v/>
          </cell>
          <cell r="F256">
            <v>0.59167160812765884</v>
          </cell>
          <cell r="G256">
            <v>66</v>
          </cell>
          <cell r="H256" t="str">
            <v/>
          </cell>
          <cell r="I256" t="str">
            <v/>
          </cell>
          <cell r="J256">
            <v>2.2572723093742462</v>
          </cell>
          <cell r="K256">
            <v>35</v>
          </cell>
          <cell r="L256" t="str">
            <v/>
          </cell>
          <cell r="M256" t="str">
            <v/>
          </cell>
          <cell r="N256">
            <v>2.2995918760510032</v>
          </cell>
          <cell r="O256">
            <v>38</v>
          </cell>
          <cell r="P256" t="str">
            <v/>
          </cell>
          <cell r="Q256" t="str">
            <v/>
          </cell>
          <cell r="R256">
            <v>1.1120973369199403</v>
          </cell>
          <cell r="S256">
            <v>19</v>
          </cell>
          <cell r="T256" t="str">
            <v/>
          </cell>
          <cell r="U256" t="str">
            <v/>
          </cell>
          <cell r="V256">
            <v>1.1584415148442835</v>
          </cell>
          <cell r="W256">
            <v>12</v>
          </cell>
          <cell r="X256" t="str">
            <v/>
          </cell>
          <cell r="Y256" t="str">
            <v/>
          </cell>
          <cell r="Z256">
            <v>1.48090001007649</v>
          </cell>
          <cell r="AA256">
            <v>12</v>
          </cell>
          <cell r="AB256" t="str">
            <v/>
          </cell>
          <cell r="AC256" t="str">
            <v/>
          </cell>
          <cell r="AD256">
            <v>3.8609837644404061</v>
          </cell>
        </row>
        <row r="257">
          <cell r="B257" t="str">
            <v>12.2034</v>
          </cell>
          <cell r="C257">
            <v>51</v>
          </cell>
          <cell r="D257" t="str">
            <v/>
          </cell>
          <cell r="E257" t="str">
            <v/>
          </cell>
          <cell r="F257">
            <v>0.59500361824586701</v>
          </cell>
          <cell r="G257">
            <v>66</v>
          </cell>
          <cell r="H257" t="str">
            <v/>
          </cell>
          <cell r="I257" t="str">
            <v/>
          </cell>
          <cell r="J257">
            <v>2.2611632354355518</v>
          </cell>
          <cell r="K257">
            <v>35</v>
          </cell>
          <cell r="L257" t="str">
            <v/>
          </cell>
          <cell r="M257" t="str">
            <v/>
          </cell>
          <cell r="N257">
            <v>2.3064767255968666</v>
          </cell>
          <cell r="O257">
            <v>38</v>
          </cell>
          <cell r="P257" t="str">
            <v/>
          </cell>
          <cell r="Q257" t="str">
            <v/>
          </cell>
          <cell r="R257">
            <v>1.1171319111825591</v>
          </cell>
          <cell r="S257">
            <v>19</v>
          </cell>
          <cell r="T257" t="str">
            <v/>
          </cell>
          <cell r="U257" t="str">
            <v/>
          </cell>
          <cell r="V257">
            <v>1.1577210870400547</v>
          </cell>
          <cell r="W257">
            <v>12</v>
          </cell>
          <cell r="X257" t="str">
            <v/>
          </cell>
          <cell r="Y257" t="str">
            <v/>
          </cell>
          <cell r="Z257">
            <v>1.4838866062644043</v>
          </cell>
          <cell r="AA257">
            <v>12</v>
          </cell>
          <cell r="AB257" t="str">
            <v/>
          </cell>
          <cell r="AC257" t="str">
            <v/>
          </cell>
          <cell r="AD257">
            <v>3.8651071587443009</v>
          </cell>
        </row>
        <row r="258">
          <cell r="B258" t="str">
            <v>1.2035</v>
          </cell>
          <cell r="C258">
            <v>51</v>
          </cell>
          <cell r="D258" t="str">
            <v/>
          </cell>
          <cell r="E258" t="str">
            <v/>
          </cell>
          <cell r="F258">
            <v>0.59833562836407517</v>
          </cell>
          <cell r="G258">
            <v>66</v>
          </cell>
          <cell r="H258" t="str">
            <v/>
          </cell>
          <cell r="I258" t="str">
            <v/>
          </cell>
          <cell r="J258">
            <v>2.2650541614968573</v>
          </cell>
          <cell r="K258">
            <v>35</v>
          </cell>
          <cell r="L258" t="str">
            <v/>
          </cell>
          <cell r="M258" t="str">
            <v/>
          </cell>
          <cell r="N258">
            <v>2.3133615751427299</v>
          </cell>
          <cell r="O258">
            <v>38</v>
          </cell>
          <cell r="P258" t="str">
            <v/>
          </cell>
          <cell r="Q258" t="str">
            <v/>
          </cell>
          <cell r="R258">
            <v>1.1221664854451778</v>
          </cell>
          <cell r="S258">
            <v>19</v>
          </cell>
          <cell r="T258" t="str">
            <v/>
          </cell>
          <cell r="U258" t="str">
            <v/>
          </cell>
          <cell r="V258">
            <v>1.157000659235826</v>
          </cell>
          <cell r="W258">
            <v>12</v>
          </cell>
          <cell r="X258" t="str">
            <v/>
          </cell>
          <cell r="Y258" t="str">
            <v/>
          </cell>
          <cell r="Z258">
            <v>1.4868732024523186</v>
          </cell>
          <cell r="AA258">
            <v>12</v>
          </cell>
          <cell r="AB258" t="str">
            <v/>
          </cell>
          <cell r="AC258" t="str">
            <v/>
          </cell>
          <cell r="AD258">
            <v>3.8692305530481956</v>
          </cell>
        </row>
        <row r="259">
          <cell r="B259" t="str">
            <v>2.2035</v>
          </cell>
          <cell r="C259">
            <v>51</v>
          </cell>
          <cell r="D259" t="str">
            <v/>
          </cell>
          <cell r="E259" t="str">
            <v/>
          </cell>
          <cell r="F259">
            <v>0.60166763848228333</v>
          </cell>
          <cell r="G259">
            <v>66</v>
          </cell>
          <cell r="H259" t="str">
            <v/>
          </cell>
          <cell r="I259" t="str">
            <v/>
          </cell>
          <cell r="J259">
            <v>2.2689450875581629</v>
          </cell>
          <cell r="K259">
            <v>35</v>
          </cell>
          <cell r="L259" t="str">
            <v/>
          </cell>
          <cell r="M259" t="str">
            <v/>
          </cell>
          <cell r="N259">
            <v>2.3202464246885932</v>
          </cell>
          <cell r="O259">
            <v>38</v>
          </cell>
          <cell r="P259" t="str">
            <v/>
          </cell>
          <cell r="Q259" t="str">
            <v/>
          </cell>
          <cell r="R259">
            <v>1.1272010597077966</v>
          </cell>
          <cell r="S259">
            <v>19</v>
          </cell>
          <cell r="T259" t="str">
            <v/>
          </cell>
          <cell r="U259" t="str">
            <v/>
          </cell>
          <cell r="V259">
            <v>1.1562802314315972</v>
          </cell>
          <cell r="W259">
            <v>12</v>
          </cell>
          <cell r="X259" t="str">
            <v/>
          </cell>
          <cell r="Y259" t="str">
            <v/>
          </cell>
          <cell r="Z259">
            <v>1.4898597986402329</v>
          </cell>
          <cell r="AA259">
            <v>12</v>
          </cell>
          <cell r="AB259" t="str">
            <v/>
          </cell>
          <cell r="AC259" t="str">
            <v/>
          </cell>
          <cell r="AD259">
            <v>3.8733539473520904</v>
          </cell>
        </row>
        <row r="260">
          <cell r="B260" t="str">
            <v>3.2035</v>
          </cell>
          <cell r="C260">
            <v>51</v>
          </cell>
          <cell r="D260" t="str">
            <v/>
          </cell>
          <cell r="E260" t="str">
            <v/>
          </cell>
          <cell r="F260">
            <v>0.60499964860049149</v>
          </cell>
          <cell r="G260">
            <v>66</v>
          </cell>
          <cell r="H260" t="str">
            <v/>
          </cell>
          <cell r="I260" t="str">
            <v/>
          </cell>
          <cell r="J260">
            <v>2.2728360136194685</v>
          </cell>
          <cell r="K260">
            <v>35</v>
          </cell>
          <cell r="L260" t="str">
            <v/>
          </cell>
          <cell r="M260" t="str">
            <v/>
          </cell>
          <cell r="N260">
            <v>2.3271312742344565</v>
          </cell>
          <cell r="O260">
            <v>38</v>
          </cell>
          <cell r="P260" t="str">
            <v/>
          </cell>
          <cell r="Q260" t="str">
            <v/>
          </cell>
          <cell r="R260">
            <v>1.1322356339704154</v>
          </cell>
          <cell r="S260">
            <v>20</v>
          </cell>
          <cell r="T260">
            <v>260</v>
          </cell>
          <cell r="U260">
            <v>1.155559803627368</v>
          </cell>
          <cell r="V260">
            <v>1.155559803627368</v>
          </cell>
          <cell r="W260">
            <v>12</v>
          </cell>
          <cell r="X260" t="str">
            <v/>
          </cell>
          <cell r="Y260" t="str">
            <v/>
          </cell>
          <cell r="Z260">
            <v>1.4928463948281472</v>
          </cell>
          <cell r="AA260">
            <v>12</v>
          </cell>
          <cell r="AB260" t="str">
            <v/>
          </cell>
          <cell r="AC260" t="str">
            <v/>
          </cell>
          <cell r="AD260">
            <v>3.8774773416559851</v>
          </cell>
        </row>
        <row r="261">
          <cell r="B261" t="str">
            <v>4.2035</v>
          </cell>
          <cell r="C261">
            <v>51</v>
          </cell>
          <cell r="D261" t="str">
            <v/>
          </cell>
          <cell r="E261" t="str">
            <v/>
          </cell>
          <cell r="F261">
            <v>0.60833165871869965</v>
          </cell>
          <cell r="G261">
            <v>66</v>
          </cell>
          <cell r="H261" t="str">
            <v/>
          </cell>
          <cell r="I261" t="str">
            <v/>
          </cell>
          <cell r="J261">
            <v>2.2767269396807741</v>
          </cell>
          <cell r="K261">
            <v>35</v>
          </cell>
          <cell r="L261" t="str">
            <v/>
          </cell>
          <cell r="M261" t="str">
            <v/>
          </cell>
          <cell r="N261">
            <v>2.3340161237803199</v>
          </cell>
          <cell r="O261">
            <v>39</v>
          </cell>
          <cell r="P261">
            <v>261</v>
          </cell>
          <cell r="Q261">
            <v>1.1372702082330326</v>
          </cell>
          <cell r="R261">
            <v>1.1372702082330326</v>
          </cell>
          <cell r="S261">
            <v>20</v>
          </cell>
          <cell r="T261" t="str">
            <v/>
          </cell>
          <cell r="U261" t="str">
            <v/>
          </cell>
          <cell r="V261">
            <v>1.1586289072635372</v>
          </cell>
          <cell r="W261">
            <v>12</v>
          </cell>
          <cell r="X261" t="str">
            <v/>
          </cell>
          <cell r="Y261" t="str">
            <v/>
          </cell>
          <cell r="Z261">
            <v>1.4958329910160615</v>
          </cell>
          <cell r="AA261">
            <v>12</v>
          </cell>
          <cell r="AB261" t="str">
            <v/>
          </cell>
          <cell r="AC261" t="str">
            <v/>
          </cell>
          <cell r="AD261">
            <v>3.8816007359598799</v>
          </cell>
        </row>
        <row r="262">
          <cell r="B262" t="str">
            <v>5.2035</v>
          </cell>
          <cell r="C262">
            <v>51</v>
          </cell>
          <cell r="D262" t="str">
            <v/>
          </cell>
          <cell r="E262" t="str">
            <v/>
          </cell>
          <cell r="F262">
            <v>0.61166366883690781</v>
          </cell>
          <cell r="G262">
            <v>66</v>
          </cell>
          <cell r="H262" t="str">
            <v/>
          </cell>
          <cell r="I262" t="str">
            <v/>
          </cell>
          <cell r="J262">
            <v>2.2806178657420797</v>
          </cell>
          <cell r="K262">
            <v>35</v>
          </cell>
          <cell r="L262" t="str">
            <v/>
          </cell>
          <cell r="M262" t="str">
            <v/>
          </cell>
          <cell r="N262">
            <v>2.3409009733261832</v>
          </cell>
          <cell r="O262">
            <v>39</v>
          </cell>
          <cell r="P262" t="str">
            <v/>
          </cell>
          <cell r="Q262" t="str">
            <v/>
          </cell>
          <cell r="R262">
            <v>1.1483464581286162</v>
          </cell>
          <cell r="S262">
            <v>20</v>
          </cell>
          <cell r="T262" t="str">
            <v/>
          </cell>
          <cell r="U262" t="str">
            <v/>
          </cell>
          <cell r="V262">
            <v>1.1616980108997064</v>
          </cell>
          <cell r="W262">
            <v>12</v>
          </cell>
          <cell r="X262" t="str">
            <v/>
          </cell>
          <cell r="Y262" t="str">
            <v/>
          </cell>
          <cell r="Z262">
            <v>1.4988195872039758</v>
          </cell>
          <cell r="AA262">
            <v>12</v>
          </cell>
          <cell r="AB262" t="str">
            <v/>
          </cell>
          <cell r="AC262" t="str">
            <v/>
          </cell>
          <cell r="AD262">
            <v>3.8857241302637746</v>
          </cell>
        </row>
        <row r="263">
          <cell r="B263" t="str">
            <v>6.2035</v>
          </cell>
          <cell r="C263">
            <v>51</v>
          </cell>
          <cell r="D263" t="str">
            <v/>
          </cell>
          <cell r="E263" t="str">
            <v/>
          </cell>
          <cell r="F263">
            <v>0.61499567895511598</v>
          </cell>
          <cell r="G263">
            <v>66</v>
          </cell>
          <cell r="H263" t="str">
            <v/>
          </cell>
          <cell r="I263" t="str">
            <v/>
          </cell>
          <cell r="J263">
            <v>2.2845087918033853</v>
          </cell>
          <cell r="K263">
            <v>35</v>
          </cell>
          <cell r="L263" t="str">
            <v/>
          </cell>
          <cell r="M263" t="str">
            <v/>
          </cell>
          <cell r="N263">
            <v>2.3477858228720465</v>
          </cell>
          <cell r="O263">
            <v>39</v>
          </cell>
          <cell r="P263" t="str">
            <v/>
          </cell>
          <cell r="Q263" t="str">
            <v/>
          </cell>
          <cell r="R263">
            <v>1.1594227080241999</v>
          </cell>
          <cell r="S263">
            <v>20</v>
          </cell>
          <cell r="T263" t="str">
            <v/>
          </cell>
          <cell r="U263" t="str">
            <v/>
          </cell>
          <cell r="V263">
            <v>1.1647671145358756</v>
          </cell>
          <cell r="W263">
            <v>12</v>
          </cell>
          <cell r="X263" t="str">
            <v/>
          </cell>
          <cell r="Y263" t="str">
            <v/>
          </cell>
          <cell r="Z263">
            <v>1.5018061833918901</v>
          </cell>
          <cell r="AA263">
            <v>12</v>
          </cell>
          <cell r="AB263" t="str">
            <v/>
          </cell>
          <cell r="AC263" t="str">
            <v/>
          </cell>
          <cell r="AD263">
            <v>3.8898475245676694</v>
          </cell>
        </row>
        <row r="264">
          <cell r="B264" t="str">
            <v>7.2035</v>
          </cell>
          <cell r="C264">
            <v>51</v>
          </cell>
          <cell r="D264" t="str">
            <v/>
          </cell>
          <cell r="E264" t="str">
            <v/>
          </cell>
          <cell r="F264">
            <v>0.61832768907332414</v>
          </cell>
          <cell r="G264">
            <v>66</v>
          </cell>
          <cell r="H264" t="str">
            <v/>
          </cell>
          <cell r="I264" t="str">
            <v/>
          </cell>
          <cell r="J264">
            <v>2.2883997178646909</v>
          </cell>
          <cell r="K264">
            <v>35</v>
          </cell>
          <cell r="L264" t="str">
            <v/>
          </cell>
          <cell r="M264" t="str">
            <v/>
          </cell>
          <cell r="N264">
            <v>2.3546706724179098</v>
          </cell>
          <cell r="O264">
            <v>39</v>
          </cell>
          <cell r="P264" t="str">
            <v/>
          </cell>
          <cell r="Q264" t="str">
            <v/>
          </cell>
          <cell r="R264">
            <v>1.1704989579197835</v>
          </cell>
          <cell r="S264">
            <v>20</v>
          </cell>
          <cell r="T264" t="str">
            <v/>
          </cell>
          <cell r="U264" t="str">
            <v/>
          </cell>
          <cell r="V264">
            <v>1.1678362181720447</v>
          </cell>
          <cell r="W264">
            <v>12</v>
          </cell>
          <cell r="X264" t="str">
            <v/>
          </cell>
          <cell r="Y264" t="str">
            <v/>
          </cell>
          <cell r="Z264">
            <v>1.5047927795798044</v>
          </cell>
          <cell r="AA264">
            <v>12</v>
          </cell>
          <cell r="AB264" t="str">
            <v/>
          </cell>
          <cell r="AC264" t="str">
            <v/>
          </cell>
          <cell r="AD264">
            <v>3.8939709188715641</v>
          </cell>
        </row>
        <row r="265">
          <cell r="B265" t="str">
            <v>8.2035</v>
          </cell>
          <cell r="C265">
            <v>51</v>
          </cell>
          <cell r="D265" t="str">
            <v/>
          </cell>
          <cell r="E265" t="str">
            <v/>
          </cell>
          <cell r="F265">
            <v>0.6216596991915323</v>
          </cell>
          <cell r="G265">
            <v>66</v>
          </cell>
          <cell r="H265" t="str">
            <v/>
          </cell>
          <cell r="I265" t="str">
            <v/>
          </cell>
          <cell r="J265">
            <v>2.2922906439259965</v>
          </cell>
          <cell r="K265">
            <v>35</v>
          </cell>
          <cell r="L265" t="str">
            <v/>
          </cell>
          <cell r="M265" t="str">
            <v/>
          </cell>
          <cell r="N265">
            <v>2.3615555219637732</v>
          </cell>
          <cell r="O265">
            <v>39</v>
          </cell>
          <cell r="P265" t="str">
            <v/>
          </cell>
          <cell r="Q265" t="str">
            <v/>
          </cell>
          <cell r="R265">
            <v>1.1815752078153672</v>
          </cell>
          <cell r="S265">
            <v>20</v>
          </cell>
          <cell r="T265" t="str">
            <v/>
          </cell>
          <cell r="U265" t="str">
            <v/>
          </cell>
          <cell r="V265">
            <v>1.1709053218082139</v>
          </cell>
          <cell r="W265">
            <v>12</v>
          </cell>
          <cell r="X265" t="str">
            <v/>
          </cell>
          <cell r="Y265" t="str">
            <v/>
          </cell>
          <cell r="Z265">
            <v>1.5077793757677187</v>
          </cell>
          <cell r="AA265">
            <v>12</v>
          </cell>
          <cell r="AB265" t="str">
            <v/>
          </cell>
          <cell r="AC265" t="str">
            <v/>
          </cell>
          <cell r="AD265">
            <v>3.8980943131754588</v>
          </cell>
        </row>
        <row r="266">
          <cell r="B266" t="str">
            <v>9.2035</v>
          </cell>
          <cell r="C266">
            <v>51</v>
          </cell>
          <cell r="D266" t="str">
            <v/>
          </cell>
          <cell r="E266" t="str">
            <v/>
          </cell>
          <cell r="F266">
            <v>0.62499170930974046</v>
          </cell>
          <cell r="G266">
            <v>66</v>
          </cell>
          <cell r="H266" t="str">
            <v/>
          </cell>
          <cell r="I266" t="str">
            <v/>
          </cell>
          <cell r="J266">
            <v>2.2961815699873021</v>
          </cell>
          <cell r="K266">
            <v>35</v>
          </cell>
          <cell r="L266" t="str">
            <v/>
          </cell>
          <cell r="M266" t="str">
            <v/>
          </cell>
          <cell r="N266">
            <v>2.3684403715096365</v>
          </cell>
          <cell r="O266">
            <v>39</v>
          </cell>
          <cell r="P266" t="str">
            <v/>
          </cell>
          <cell r="Q266" t="str">
            <v/>
          </cell>
          <cell r="R266">
            <v>1.1926514577109508</v>
          </cell>
          <cell r="S266">
            <v>20</v>
          </cell>
          <cell r="T266" t="str">
            <v/>
          </cell>
          <cell r="U266" t="str">
            <v/>
          </cell>
          <cell r="V266">
            <v>1.1739744254443831</v>
          </cell>
          <cell r="W266">
            <v>12</v>
          </cell>
          <cell r="X266" t="str">
            <v/>
          </cell>
          <cell r="Y266" t="str">
            <v/>
          </cell>
          <cell r="Z266">
            <v>1.510765971955633</v>
          </cell>
          <cell r="AA266">
            <v>12</v>
          </cell>
          <cell r="AB266" t="str">
            <v/>
          </cell>
          <cell r="AC266" t="str">
            <v/>
          </cell>
          <cell r="AD266">
            <v>3.9022177074793536</v>
          </cell>
        </row>
        <row r="267">
          <cell r="B267" t="str">
            <v>10.2035</v>
          </cell>
          <cell r="C267">
            <v>51</v>
          </cell>
          <cell r="D267" t="str">
            <v/>
          </cell>
          <cell r="E267" t="str">
            <v/>
          </cell>
          <cell r="F267">
            <v>0.62832371942794862</v>
          </cell>
          <cell r="G267">
            <v>66</v>
          </cell>
          <cell r="H267" t="str">
            <v/>
          </cell>
          <cell r="I267" t="str">
            <v/>
          </cell>
          <cell r="J267">
            <v>2.3000724960486076</v>
          </cell>
          <cell r="K267">
            <v>35</v>
          </cell>
          <cell r="L267" t="str">
            <v/>
          </cell>
          <cell r="M267" t="str">
            <v/>
          </cell>
          <cell r="N267">
            <v>2.3753252210554998</v>
          </cell>
          <cell r="O267">
            <v>39</v>
          </cell>
          <cell r="P267" t="str">
            <v/>
          </cell>
          <cell r="Q267" t="str">
            <v/>
          </cell>
          <cell r="R267">
            <v>1.2037277076065345</v>
          </cell>
          <cell r="S267">
            <v>20</v>
          </cell>
          <cell r="T267" t="str">
            <v/>
          </cell>
          <cell r="U267" t="str">
            <v/>
          </cell>
          <cell r="V267">
            <v>1.1770435290805523</v>
          </cell>
          <cell r="W267">
            <v>12</v>
          </cell>
          <cell r="X267" t="str">
            <v/>
          </cell>
          <cell r="Y267" t="str">
            <v/>
          </cell>
          <cell r="Z267">
            <v>1.5137525681435473</v>
          </cell>
          <cell r="AA267">
            <v>12</v>
          </cell>
          <cell r="AB267" t="str">
            <v/>
          </cell>
          <cell r="AC267" t="str">
            <v/>
          </cell>
          <cell r="AD267">
            <v>3.9063411017832483</v>
          </cell>
        </row>
        <row r="268">
          <cell r="B268" t="str">
            <v>11.2035</v>
          </cell>
          <cell r="C268">
            <v>51</v>
          </cell>
          <cell r="D268" t="str">
            <v/>
          </cell>
          <cell r="E268" t="str">
            <v/>
          </cell>
          <cell r="F268">
            <v>0.63165572954615679</v>
          </cell>
          <cell r="G268">
            <v>66</v>
          </cell>
          <cell r="H268" t="str">
            <v/>
          </cell>
          <cell r="I268" t="str">
            <v/>
          </cell>
          <cell r="J268">
            <v>2.3039634221099132</v>
          </cell>
          <cell r="K268">
            <v>35</v>
          </cell>
          <cell r="L268" t="str">
            <v/>
          </cell>
          <cell r="M268" t="str">
            <v/>
          </cell>
          <cell r="N268">
            <v>2.3822100706013631</v>
          </cell>
          <cell r="O268">
            <v>39</v>
          </cell>
          <cell r="P268" t="str">
            <v/>
          </cell>
          <cell r="Q268" t="str">
            <v/>
          </cell>
          <cell r="R268">
            <v>1.2148039575021181</v>
          </cell>
          <cell r="S268">
            <v>20</v>
          </cell>
          <cell r="T268" t="str">
            <v/>
          </cell>
          <cell r="U268" t="str">
            <v/>
          </cell>
          <cell r="V268">
            <v>1.1801126327167215</v>
          </cell>
          <cell r="W268">
            <v>12</v>
          </cell>
          <cell r="X268" t="str">
            <v/>
          </cell>
          <cell r="Y268" t="str">
            <v/>
          </cell>
          <cell r="Z268">
            <v>1.5167391643314616</v>
          </cell>
          <cell r="AA268">
            <v>12</v>
          </cell>
          <cell r="AB268" t="str">
            <v/>
          </cell>
          <cell r="AC268" t="str">
            <v/>
          </cell>
          <cell r="AD268">
            <v>3.9104644960871431</v>
          </cell>
        </row>
        <row r="269">
          <cell r="B269" t="str">
            <v>12.2035</v>
          </cell>
          <cell r="C269">
            <v>51</v>
          </cell>
          <cell r="D269" t="str">
            <v/>
          </cell>
          <cell r="E269" t="str">
            <v/>
          </cell>
          <cell r="F269">
            <v>0.63498773966436495</v>
          </cell>
          <cell r="G269">
            <v>66</v>
          </cell>
          <cell r="H269" t="str">
            <v/>
          </cell>
          <cell r="I269" t="str">
            <v/>
          </cell>
          <cell r="J269">
            <v>2.3078543481712188</v>
          </cell>
          <cell r="K269">
            <v>35</v>
          </cell>
          <cell r="L269" t="str">
            <v/>
          </cell>
          <cell r="M269" t="str">
            <v/>
          </cell>
          <cell r="N269">
            <v>2.3890949201472265</v>
          </cell>
          <cell r="O269">
            <v>39</v>
          </cell>
          <cell r="P269" t="str">
            <v/>
          </cell>
          <cell r="Q269" t="str">
            <v/>
          </cell>
          <cell r="R269">
            <v>1.2258802073977018</v>
          </cell>
          <cell r="S269">
            <v>20</v>
          </cell>
          <cell r="T269" t="str">
            <v/>
          </cell>
          <cell r="U269" t="str">
            <v/>
          </cell>
          <cell r="V269">
            <v>1.1831817363528907</v>
          </cell>
          <cell r="W269">
            <v>12</v>
          </cell>
          <cell r="X269" t="str">
            <v/>
          </cell>
          <cell r="Y269" t="str">
            <v/>
          </cell>
          <cell r="Z269">
            <v>1.5197257605193759</v>
          </cell>
          <cell r="AA269">
            <v>12</v>
          </cell>
          <cell r="AB269" t="str">
            <v/>
          </cell>
          <cell r="AC269" t="str">
            <v/>
          </cell>
          <cell r="AD269">
            <v>3.9145878903910378</v>
          </cell>
        </row>
        <row r="270">
          <cell r="B270" t="str">
            <v>1.2036</v>
          </cell>
          <cell r="C270">
            <v>51</v>
          </cell>
          <cell r="D270" t="str">
            <v/>
          </cell>
          <cell r="E270" t="str">
            <v/>
          </cell>
          <cell r="F270">
            <v>0.63831974978257311</v>
          </cell>
          <cell r="G270">
            <v>66</v>
          </cell>
          <cell r="H270" t="str">
            <v/>
          </cell>
          <cell r="I270" t="str">
            <v/>
          </cell>
          <cell r="J270">
            <v>2.3117452742325244</v>
          </cell>
          <cell r="K270">
            <v>35</v>
          </cell>
          <cell r="L270" t="str">
            <v/>
          </cell>
          <cell r="M270" t="str">
            <v/>
          </cell>
          <cell r="N270">
            <v>2.3959797696930898</v>
          </cell>
          <cell r="O270">
            <v>39</v>
          </cell>
          <cell r="P270" t="str">
            <v/>
          </cell>
          <cell r="Q270" t="str">
            <v/>
          </cell>
          <cell r="R270">
            <v>1.2369564572932854</v>
          </cell>
          <cell r="S270">
            <v>20</v>
          </cell>
          <cell r="T270" t="str">
            <v/>
          </cell>
          <cell r="U270" t="str">
            <v/>
          </cell>
          <cell r="V270">
            <v>1.1862508399890599</v>
          </cell>
          <cell r="W270">
            <v>12</v>
          </cell>
          <cell r="X270" t="str">
            <v/>
          </cell>
          <cell r="Y270" t="str">
            <v/>
          </cell>
          <cell r="Z270">
            <v>1.5227123567072902</v>
          </cell>
          <cell r="AA270">
            <v>12</v>
          </cell>
          <cell r="AB270" t="str">
            <v/>
          </cell>
          <cell r="AC270" t="str">
            <v/>
          </cell>
          <cell r="AD270">
            <v>3.9187112846949326</v>
          </cell>
        </row>
        <row r="271">
          <cell r="B271" t="str">
            <v>2.2036</v>
          </cell>
          <cell r="C271">
            <v>51</v>
          </cell>
          <cell r="D271" t="str">
            <v/>
          </cell>
          <cell r="E271" t="str">
            <v/>
          </cell>
          <cell r="F271">
            <v>0.64165175990078127</v>
          </cell>
          <cell r="G271">
            <v>66</v>
          </cell>
          <cell r="H271" t="str">
            <v/>
          </cell>
          <cell r="I271" t="str">
            <v/>
          </cell>
          <cell r="J271">
            <v>2.31563620029383</v>
          </cell>
          <cell r="K271">
            <v>35</v>
          </cell>
          <cell r="L271" t="str">
            <v/>
          </cell>
          <cell r="M271" t="str">
            <v/>
          </cell>
          <cell r="N271">
            <v>2.4028646192389531</v>
          </cell>
          <cell r="O271">
            <v>39</v>
          </cell>
          <cell r="P271" t="str">
            <v/>
          </cell>
          <cell r="Q271" t="str">
            <v/>
          </cell>
          <cell r="R271">
            <v>1.2480327071888691</v>
          </cell>
          <cell r="S271">
            <v>20</v>
          </cell>
          <cell r="T271" t="str">
            <v/>
          </cell>
          <cell r="U271" t="str">
            <v/>
          </cell>
          <cell r="V271">
            <v>1.1893199436252291</v>
          </cell>
          <cell r="W271">
            <v>12</v>
          </cell>
          <cell r="X271" t="str">
            <v/>
          </cell>
          <cell r="Y271" t="str">
            <v/>
          </cell>
          <cell r="Z271">
            <v>1.5256989528952045</v>
          </cell>
          <cell r="AA271">
            <v>12</v>
          </cell>
          <cell r="AB271" t="str">
            <v/>
          </cell>
          <cell r="AC271" t="str">
            <v/>
          </cell>
          <cell r="AD271">
            <v>3.9228346789988273</v>
          </cell>
        </row>
        <row r="272">
          <cell r="B272" t="str">
            <v>3.2036</v>
          </cell>
          <cell r="C272">
            <v>51</v>
          </cell>
          <cell r="D272" t="str">
            <v/>
          </cell>
          <cell r="E272" t="str">
            <v/>
          </cell>
          <cell r="F272">
            <v>0.64498377001898943</v>
          </cell>
          <cell r="G272">
            <v>66</v>
          </cell>
          <cell r="H272" t="str">
            <v/>
          </cell>
          <cell r="I272" t="str">
            <v/>
          </cell>
          <cell r="J272">
            <v>2.3195271263551356</v>
          </cell>
          <cell r="K272">
            <v>35</v>
          </cell>
          <cell r="L272" t="str">
            <v/>
          </cell>
          <cell r="M272" t="str">
            <v/>
          </cell>
          <cell r="N272">
            <v>2.4097494687848164</v>
          </cell>
          <cell r="O272">
            <v>39</v>
          </cell>
          <cell r="P272" t="str">
            <v/>
          </cell>
          <cell r="Q272" t="str">
            <v/>
          </cell>
          <cell r="R272">
            <v>1.2591089570844527</v>
          </cell>
          <cell r="S272">
            <v>20</v>
          </cell>
          <cell r="T272" t="str">
            <v/>
          </cell>
          <cell r="U272" t="str">
            <v/>
          </cell>
          <cell r="V272">
            <v>1.1923890472613983</v>
          </cell>
          <cell r="W272">
            <v>12</v>
          </cell>
          <cell r="X272" t="str">
            <v/>
          </cell>
          <cell r="Y272" t="str">
            <v/>
          </cell>
          <cell r="Z272">
            <v>1.5286855490831188</v>
          </cell>
          <cell r="AA272">
            <v>12</v>
          </cell>
          <cell r="AB272" t="str">
            <v/>
          </cell>
          <cell r="AC272" t="str">
            <v/>
          </cell>
          <cell r="AD272">
            <v>3.9269580733027221</v>
          </cell>
        </row>
        <row r="273">
          <cell r="B273" t="str">
            <v>4.2036</v>
          </cell>
          <cell r="C273">
            <v>51</v>
          </cell>
          <cell r="D273" t="str">
            <v/>
          </cell>
          <cell r="E273" t="str">
            <v/>
          </cell>
          <cell r="F273">
            <v>0.64831578013719759</v>
          </cell>
          <cell r="G273">
            <v>66</v>
          </cell>
          <cell r="H273" t="str">
            <v/>
          </cell>
          <cell r="I273" t="str">
            <v/>
          </cell>
          <cell r="J273">
            <v>2.3234180524164412</v>
          </cell>
          <cell r="K273">
            <v>35</v>
          </cell>
          <cell r="L273" t="str">
            <v/>
          </cell>
          <cell r="M273" t="str">
            <v/>
          </cell>
          <cell r="N273">
            <v>2.4166343183306798</v>
          </cell>
          <cell r="O273">
            <v>39</v>
          </cell>
          <cell r="P273" t="str">
            <v/>
          </cell>
          <cell r="Q273" t="str">
            <v/>
          </cell>
          <cell r="R273">
            <v>1.2701852069800363</v>
          </cell>
          <cell r="S273">
            <v>20</v>
          </cell>
          <cell r="T273" t="str">
            <v/>
          </cell>
          <cell r="U273" t="str">
            <v/>
          </cell>
          <cell r="V273">
            <v>1.1954581508975675</v>
          </cell>
          <cell r="W273">
            <v>12</v>
          </cell>
          <cell r="X273" t="str">
            <v/>
          </cell>
          <cell r="Y273" t="str">
            <v/>
          </cell>
          <cell r="Z273">
            <v>1.5316721452710331</v>
          </cell>
          <cell r="AA273">
            <v>12</v>
          </cell>
          <cell r="AB273" t="str">
            <v/>
          </cell>
          <cell r="AC273" t="str">
            <v/>
          </cell>
          <cell r="AD273">
            <v>3.9310814676066168</v>
          </cell>
        </row>
        <row r="274">
          <cell r="B274" t="str">
            <v>5.2036</v>
          </cell>
          <cell r="C274">
            <v>51</v>
          </cell>
          <cell r="D274" t="str">
            <v/>
          </cell>
          <cell r="E274" t="str">
            <v/>
          </cell>
          <cell r="F274">
            <v>0.65164779025540576</v>
          </cell>
          <cell r="G274">
            <v>66</v>
          </cell>
          <cell r="H274" t="str">
            <v/>
          </cell>
          <cell r="I274" t="str">
            <v/>
          </cell>
          <cell r="J274">
            <v>2.3273089784777468</v>
          </cell>
          <cell r="K274">
            <v>35</v>
          </cell>
          <cell r="L274" t="str">
            <v/>
          </cell>
          <cell r="M274" t="str">
            <v/>
          </cell>
          <cell r="N274">
            <v>2.4235191678765431</v>
          </cell>
          <cell r="O274">
            <v>40</v>
          </cell>
          <cell r="P274">
            <v>274</v>
          </cell>
          <cell r="Q274">
            <v>1.2812614568756198</v>
          </cell>
          <cell r="R274">
            <v>1.2812614568756198</v>
          </cell>
          <cell r="S274">
            <v>20</v>
          </cell>
          <cell r="T274" t="str">
            <v/>
          </cell>
          <cell r="U274" t="str">
            <v/>
          </cell>
          <cell r="V274">
            <v>1.1985272545337367</v>
          </cell>
          <cell r="W274">
            <v>12</v>
          </cell>
          <cell r="X274" t="str">
            <v/>
          </cell>
          <cell r="Y274" t="str">
            <v/>
          </cell>
          <cell r="Z274">
            <v>1.5346587414589474</v>
          </cell>
          <cell r="AA274">
            <v>12</v>
          </cell>
          <cell r="AB274" t="str">
            <v/>
          </cell>
          <cell r="AC274" t="str">
            <v/>
          </cell>
          <cell r="AD274">
            <v>3.9352048619105116</v>
          </cell>
        </row>
        <row r="275">
          <cell r="B275" t="str">
            <v>6.2036</v>
          </cell>
          <cell r="C275">
            <v>51</v>
          </cell>
          <cell r="D275" t="str">
            <v/>
          </cell>
          <cell r="E275" t="str">
            <v/>
          </cell>
          <cell r="F275">
            <v>0.65497980037361392</v>
          </cell>
          <cell r="G275">
            <v>66</v>
          </cell>
          <cell r="H275" t="str">
            <v/>
          </cell>
          <cell r="I275" t="str">
            <v/>
          </cell>
          <cell r="J275">
            <v>2.3311999045390523</v>
          </cell>
          <cell r="K275">
            <v>35</v>
          </cell>
          <cell r="L275" t="str">
            <v/>
          </cell>
          <cell r="M275" t="str">
            <v/>
          </cell>
          <cell r="N275">
            <v>2.4304040174224064</v>
          </cell>
          <cell r="O275">
            <v>40</v>
          </cell>
          <cell r="P275" t="str">
            <v/>
          </cell>
          <cell r="Q275" t="str">
            <v/>
          </cell>
          <cell r="R275">
            <v>1.2821004411325181</v>
          </cell>
          <cell r="S275">
            <v>20</v>
          </cell>
          <cell r="T275" t="str">
            <v/>
          </cell>
          <cell r="U275" t="str">
            <v/>
          </cell>
          <cell r="V275">
            <v>1.2015963581699058</v>
          </cell>
          <cell r="W275">
            <v>12</v>
          </cell>
          <cell r="X275" t="str">
            <v/>
          </cell>
          <cell r="Y275" t="str">
            <v/>
          </cell>
          <cell r="Z275">
            <v>1.5376453376468617</v>
          </cell>
          <cell r="AA275">
            <v>12</v>
          </cell>
          <cell r="AB275" t="str">
            <v/>
          </cell>
          <cell r="AC275" t="str">
            <v/>
          </cell>
          <cell r="AD275">
            <v>3.9393282562144063</v>
          </cell>
        </row>
        <row r="276">
          <cell r="B276" t="str">
            <v>7.2036</v>
          </cell>
          <cell r="C276">
            <v>51</v>
          </cell>
          <cell r="D276" t="str">
            <v/>
          </cell>
          <cell r="E276" t="str">
            <v/>
          </cell>
          <cell r="F276">
            <v>0.65831181049182208</v>
          </cell>
          <cell r="G276">
            <v>66</v>
          </cell>
          <cell r="H276" t="str">
            <v/>
          </cell>
          <cell r="I276" t="str">
            <v/>
          </cell>
          <cell r="J276">
            <v>2.3350908306003579</v>
          </cell>
          <cell r="K276">
            <v>35</v>
          </cell>
          <cell r="L276" t="str">
            <v/>
          </cell>
          <cell r="M276" t="str">
            <v/>
          </cell>
          <cell r="N276">
            <v>2.4372888669682697</v>
          </cell>
          <cell r="O276">
            <v>40</v>
          </cell>
          <cell r="P276" t="str">
            <v/>
          </cell>
          <cell r="Q276" t="str">
            <v/>
          </cell>
          <cell r="R276">
            <v>1.2829394253894164</v>
          </cell>
          <cell r="S276">
            <v>20</v>
          </cell>
          <cell r="T276" t="str">
            <v/>
          </cell>
          <cell r="U276" t="str">
            <v/>
          </cell>
          <cell r="V276">
            <v>1.204665461806075</v>
          </cell>
          <cell r="W276">
            <v>12</v>
          </cell>
          <cell r="X276" t="str">
            <v/>
          </cell>
          <cell r="Y276" t="str">
            <v/>
          </cell>
          <cell r="Z276">
            <v>1.540631933834776</v>
          </cell>
          <cell r="AA276">
            <v>12</v>
          </cell>
          <cell r="AB276" t="str">
            <v/>
          </cell>
          <cell r="AC276" t="str">
            <v/>
          </cell>
          <cell r="AD276">
            <v>3.943451650518301</v>
          </cell>
        </row>
        <row r="277">
          <cell r="B277" t="str">
            <v>8.2036</v>
          </cell>
          <cell r="C277">
            <v>51</v>
          </cell>
          <cell r="D277" t="str">
            <v/>
          </cell>
          <cell r="E277" t="str">
            <v/>
          </cell>
          <cell r="F277">
            <v>0.66164382061003024</v>
          </cell>
          <cell r="G277">
            <v>66</v>
          </cell>
          <cell r="H277" t="str">
            <v/>
          </cell>
          <cell r="I277" t="str">
            <v/>
          </cell>
          <cell r="J277">
            <v>2.3389817566616635</v>
          </cell>
          <cell r="K277">
            <v>35</v>
          </cell>
          <cell r="L277" t="str">
            <v/>
          </cell>
          <cell r="M277" t="str">
            <v/>
          </cell>
          <cell r="N277">
            <v>2.4441737165141331</v>
          </cell>
          <cell r="O277">
            <v>40</v>
          </cell>
          <cell r="P277" t="str">
            <v/>
          </cell>
          <cell r="Q277" t="str">
            <v/>
          </cell>
          <cell r="R277">
            <v>1.2837784096463147</v>
          </cell>
          <cell r="S277">
            <v>20</v>
          </cell>
          <cell r="T277" t="str">
            <v/>
          </cell>
          <cell r="U277" t="str">
            <v/>
          </cell>
          <cell r="V277">
            <v>1.2077345654422442</v>
          </cell>
          <cell r="W277">
            <v>12</v>
          </cell>
          <cell r="X277" t="str">
            <v/>
          </cell>
          <cell r="Y277" t="str">
            <v/>
          </cell>
          <cell r="Z277">
            <v>1.5436185300226903</v>
          </cell>
          <cell r="AA277">
            <v>12</v>
          </cell>
          <cell r="AB277" t="str">
            <v/>
          </cell>
          <cell r="AC277" t="str">
            <v/>
          </cell>
          <cell r="AD277">
            <v>3.9475750448221958</v>
          </cell>
        </row>
        <row r="278">
          <cell r="B278" t="str">
            <v>9.2036</v>
          </cell>
          <cell r="C278">
            <v>51</v>
          </cell>
          <cell r="D278" t="str">
            <v/>
          </cell>
          <cell r="E278" t="str">
            <v/>
          </cell>
          <cell r="F278">
            <v>0.6649758307282384</v>
          </cell>
          <cell r="G278">
            <v>67</v>
          </cell>
          <cell r="H278">
            <v>278</v>
          </cell>
          <cell r="I278">
            <v>2.3428726827229638</v>
          </cell>
          <cell r="J278">
            <v>2.3428726827229638</v>
          </cell>
          <cell r="K278">
            <v>35</v>
          </cell>
          <cell r="L278" t="str">
            <v/>
          </cell>
          <cell r="M278" t="str">
            <v/>
          </cell>
          <cell r="N278">
            <v>2.4510585660599964</v>
          </cell>
          <cell r="O278">
            <v>40</v>
          </cell>
          <cell r="P278" t="str">
            <v/>
          </cell>
          <cell r="Q278" t="str">
            <v/>
          </cell>
          <cell r="R278">
            <v>1.2846173939032131</v>
          </cell>
          <cell r="S278">
            <v>20</v>
          </cell>
          <cell r="T278" t="str">
            <v/>
          </cell>
          <cell r="U278" t="str">
            <v/>
          </cell>
          <cell r="V278">
            <v>1.2108036690784134</v>
          </cell>
          <cell r="W278">
            <v>12</v>
          </cell>
          <cell r="X278" t="str">
            <v/>
          </cell>
          <cell r="Y278" t="str">
            <v/>
          </cell>
          <cell r="Z278">
            <v>1.5466051262106046</v>
          </cell>
          <cell r="AA278">
            <v>12</v>
          </cell>
          <cell r="AB278" t="str">
            <v/>
          </cell>
          <cell r="AC278" t="str">
            <v/>
          </cell>
          <cell r="AD278">
            <v>3.9516984391260905</v>
          </cell>
        </row>
        <row r="279">
          <cell r="B279" t="str">
            <v>10.2036</v>
          </cell>
          <cell r="C279">
            <v>51</v>
          </cell>
          <cell r="D279" t="str">
            <v/>
          </cell>
          <cell r="E279" t="str">
            <v/>
          </cell>
          <cell r="F279">
            <v>0.66830784084644657</v>
          </cell>
          <cell r="G279">
            <v>67</v>
          </cell>
          <cell r="H279" t="str">
            <v/>
          </cell>
          <cell r="I279" t="str">
            <v/>
          </cell>
          <cell r="J279">
            <v>2.3538413696067781</v>
          </cell>
          <cell r="K279">
            <v>35</v>
          </cell>
          <cell r="L279" t="str">
            <v/>
          </cell>
          <cell r="M279" t="str">
            <v/>
          </cell>
          <cell r="N279">
            <v>2.4579434156058597</v>
          </cell>
          <cell r="O279">
            <v>40</v>
          </cell>
          <cell r="P279" t="str">
            <v/>
          </cell>
          <cell r="Q279" t="str">
            <v/>
          </cell>
          <cell r="R279">
            <v>1.2854563781601114</v>
          </cell>
          <cell r="S279">
            <v>20</v>
          </cell>
          <cell r="T279" t="str">
            <v/>
          </cell>
          <cell r="U279" t="str">
            <v/>
          </cell>
          <cell r="V279">
            <v>1.2138727727145826</v>
          </cell>
          <cell r="W279">
            <v>12</v>
          </cell>
          <cell r="X279" t="str">
            <v/>
          </cell>
          <cell r="Y279" t="str">
            <v/>
          </cell>
          <cell r="Z279">
            <v>1.5495917223985189</v>
          </cell>
          <cell r="AA279">
            <v>12</v>
          </cell>
          <cell r="AB279" t="str">
            <v/>
          </cell>
          <cell r="AC279" t="str">
            <v/>
          </cell>
          <cell r="AD279">
            <v>3.9558218334299853</v>
          </cell>
        </row>
        <row r="280">
          <cell r="B280" t="str">
            <v>11.2036</v>
          </cell>
          <cell r="C280">
            <v>51</v>
          </cell>
          <cell r="D280" t="str">
            <v/>
          </cell>
          <cell r="E280" t="str">
            <v/>
          </cell>
          <cell r="F280">
            <v>0.67163985096465473</v>
          </cell>
          <cell r="G280">
            <v>67</v>
          </cell>
          <cell r="H280" t="str">
            <v/>
          </cell>
          <cell r="I280" t="str">
            <v/>
          </cell>
          <cell r="J280">
            <v>2.3648100564905925</v>
          </cell>
          <cell r="K280">
            <v>35</v>
          </cell>
          <cell r="L280" t="str">
            <v/>
          </cell>
          <cell r="M280" t="str">
            <v/>
          </cell>
          <cell r="N280">
            <v>2.464828265151723</v>
          </cell>
          <cell r="O280">
            <v>40</v>
          </cell>
          <cell r="P280" t="str">
            <v/>
          </cell>
          <cell r="Q280" t="str">
            <v/>
          </cell>
          <cell r="R280">
            <v>1.2862953624170097</v>
          </cell>
          <cell r="S280">
            <v>20</v>
          </cell>
          <cell r="T280" t="str">
            <v/>
          </cell>
          <cell r="U280" t="str">
            <v/>
          </cell>
          <cell r="V280">
            <v>1.2169418763507518</v>
          </cell>
          <cell r="W280">
            <v>12</v>
          </cell>
          <cell r="X280" t="str">
            <v/>
          </cell>
          <cell r="Y280" t="str">
            <v/>
          </cell>
          <cell r="Z280">
            <v>1.5525783185864332</v>
          </cell>
          <cell r="AA280">
            <v>12</v>
          </cell>
          <cell r="AB280" t="str">
            <v/>
          </cell>
          <cell r="AC280" t="str">
            <v/>
          </cell>
          <cell r="AD280">
            <v>3.95994522773388</v>
          </cell>
        </row>
        <row r="281">
          <cell r="B281" t="str">
            <v>12.2036</v>
          </cell>
          <cell r="C281">
            <v>51</v>
          </cell>
          <cell r="D281" t="str">
            <v/>
          </cell>
          <cell r="E281" t="str">
            <v/>
          </cell>
          <cell r="F281">
            <v>0.67497186108286289</v>
          </cell>
          <cell r="G281">
            <v>67</v>
          </cell>
          <cell r="H281" t="str">
            <v/>
          </cell>
          <cell r="I281" t="str">
            <v/>
          </cell>
          <cell r="J281">
            <v>2.3757787433744069</v>
          </cell>
          <cell r="K281">
            <v>35</v>
          </cell>
          <cell r="L281" t="str">
            <v/>
          </cell>
          <cell r="M281" t="str">
            <v/>
          </cell>
          <cell r="N281">
            <v>2.4717131146975864</v>
          </cell>
          <cell r="O281">
            <v>40</v>
          </cell>
          <cell r="P281" t="str">
            <v/>
          </cell>
          <cell r="Q281" t="str">
            <v/>
          </cell>
          <cell r="R281">
            <v>1.287134346673908</v>
          </cell>
          <cell r="S281">
            <v>20</v>
          </cell>
          <cell r="T281" t="str">
            <v/>
          </cell>
          <cell r="U281" t="str">
            <v/>
          </cell>
          <cell r="V281">
            <v>1.220010979986921</v>
          </cell>
          <cell r="W281">
            <v>12</v>
          </cell>
          <cell r="X281" t="str">
            <v/>
          </cell>
          <cell r="Y281" t="str">
            <v/>
          </cell>
          <cell r="Z281">
            <v>1.5555649147743476</v>
          </cell>
          <cell r="AA281">
            <v>12</v>
          </cell>
          <cell r="AB281" t="str">
            <v/>
          </cell>
          <cell r="AC281" t="str">
            <v/>
          </cell>
          <cell r="AD281">
            <v>3.9640686220377748</v>
          </cell>
        </row>
        <row r="282">
          <cell r="B282" t="str">
            <v>1.2037</v>
          </cell>
          <cell r="C282">
            <v>52</v>
          </cell>
          <cell r="D282">
            <v>282</v>
          </cell>
          <cell r="E282">
            <v>0.67830387120107194</v>
          </cell>
          <cell r="F282">
            <v>0.67830387120107194</v>
          </cell>
          <cell r="G282">
            <v>67</v>
          </cell>
          <cell r="H282" t="str">
            <v/>
          </cell>
          <cell r="I282" t="str">
            <v/>
          </cell>
          <cell r="J282">
            <v>2.3867474302582212</v>
          </cell>
          <cell r="K282">
            <v>36</v>
          </cell>
          <cell r="L282">
            <v>282</v>
          </cell>
          <cell r="M282">
            <v>2.4785979642434586</v>
          </cell>
          <cell r="N282">
            <v>2.4785979642434586</v>
          </cell>
          <cell r="O282">
            <v>40</v>
          </cell>
          <cell r="P282" t="str">
            <v/>
          </cell>
          <cell r="Q282" t="str">
            <v/>
          </cell>
          <cell r="R282">
            <v>1.2879733309308063</v>
          </cell>
          <cell r="S282">
            <v>20</v>
          </cell>
          <cell r="T282" t="str">
            <v/>
          </cell>
          <cell r="U282" t="str">
            <v/>
          </cell>
          <cell r="V282">
            <v>1.2230800836230902</v>
          </cell>
          <cell r="W282">
            <v>12</v>
          </cell>
          <cell r="X282" t="str">
            <v/>
          </cell>
          <cell r="Y282" t="str">
            <v/>
          </cell>
          <cell r="Z282">
            <v>1.5585515109622619</v>
          </cell>
          <cell r="AA282">
            <v>12</v>
          </cell>
          <cell r="AB282" t="str">
            <v/>
          </cell>
          <cell r="AC282" t="str">
            <v/>
          </cell>
          <cell r="AD282">
            <v>3.9681920163416695</v>
          </cell>
        </row>
        <row r="283">
          <cell r="B283" t="str">
            <v>2.2037</v>
          </cell>
          <cell r="C283">
            <v>52</v>
          </cell>
          <cell r="D283" t="str">
            <v/>
          </cell>
          <cell r="E283" t="str">
            <v/>
          </cell>
          <cell r="F283">
            <v>0.68038730562435601</v>
          </cell>
          <cell r="G283">
            <v>68</v>
          </cell>
          <cell r="H283">
            <v>283</v>
          </cell>
          <cell r="I283">
            <v>2.3977161171420356</v>
          </cell>
          <cell r="J283">
            <v>2.3977161171420356</v>
          </cell>
          <cell r="K283">
            <v>36</v>
          </cell>
          <cell r="L283" t="str">
            <v/>
          </cell>
          <cell r="M283" t="str">
            <v/>
          </cell>
          <cell r="N283">
            <v>2.4819950678312095</v>
          </cell>
          <cell r="O283">
            <v>40</v>
          </cell>
          <cell r="P283" t="str">
            <v/>
          </cell>
          <cell r="Q283" t="str">
            <v/>
          </cell>
          <cell r="R283">
            <v>1.2888123151877047</v>
          </cell>
          <cell r="S283">
            <v>20</v>
          </cell>
          <cell r="T283" t="str">
            <v/>
          </cell>
          <cell r="U283" t="str">
            <v/>
          </cell>
          <cell r="V283">
            <v>1.2261491872592594</v>
          </cell>
          <cell r="W283">
            <v>12</v>
          </cell>
          <cell r="X283" t="str">
            <v/>
          </cell>
          <cell r="Y283" t="str">
            <v/>
          </cell>
          <cell r="Z283">
            <v>1.5615381071501762</v>
          </cell>
          <cell r="AA283">
            <v>12</v>
          </cell>
          <cell r="AB283" t="str">
            <v/>
          </cell>
          <cell r="AC283" t="str">
            <v/>
          </cell>
          <cell r="AD283">
            <v>3.9723154106455643</v>
          </cell>
        </row>
        <row r="284">
          <cell r="B284" t="str">
            <v>3.2037</v>
          </cell>
          <cell r="C284">
            <v>52</v>
          </cell>
          <cell r="D284" t="str">
            <v/>
          </cell>
          <cell r="E284" t="str">
            <v/>
          </cell>
          <cell r="F284">
            <v>0.68247074004764008</v>
          </cell>
          <cell r="G284">
            <v>68</v>
          </cell>
          <cell r="H284" t="str">
            <v/>
          </cell>
          <cell r="I284" t="str">
            <v/>
          </cell>
          <cell r="J284">
            <v>2.4013294729386532</v>
          </cell>
          <cell r="K284">
            <v>36</v>
          </cell>
          <cell r="L284" t="str">
            <v/>
          </cell>
          <cell r="M284" t="str">
            <v/>
          </cell>
          <cell r="N284">
            <v>2.4853921714189604</v>
          </cell>
          <cell r="O284">
            <v>40</v>
          </cell>
          <cell r="P284" t="str">
            <v/>
          </cell>
          <cell r="Q284" t="str">
            <v/>
          </cell>
          <cell r="R284">
            <v>1.289651299444603</v>
          </cell>
          <cell r="S284">
            <v>20</v>
          </cell>
          <cell r="T284" t="str">
            <v/>
          </cell>
          <cell r="U284" t="str">
            <v/>
          </cell>
          <cell r="V284">
            <v>1.2292182908954286</v>
          </cell>
          <cell r="W284">
            <v>12</v>
          </cell>
          <cell r="X284" t="str">
            <v/>
          </cell>
          <cell r="Y284" t="str">
            <v/>
          </cell>
          <cell r="Z284">
            <v>1.5645247033380905</v>
          </cell>
          <cell r="AA284">
            <v>12</v>
          </cell>
          <cell r="AB284" t="str">
            <v/>
          </cell>
          <cell r="AC284" t="str">
            <v/>
          </cell>
          <cell r="AD284">
            <v>3.976438804949459</v>
          </cell>
        </row>
        <row r="285">
          <cell r="B285" t="str">
            <v>4.2037</v>
          </cell>
          <cell r="C285">
            <v>52</v>
          </cell>
          <cell r="D285" t="str">
            <v/>
          </cell>
          <cell r="E285" t="str">
            <v/>
          </cell>
          <cell r="F285">
            <v>0.68455417447092415</v>
          </cell>
          <cell r="G285">
            <v>68</v>
          </cell>
          <cell r="H285" t="str">
            <v/>
          </cell>
          <cell r="I285" t="str">
            <v/>
          </cell>
          <cell r="J285">
            <v>2.4049428287352708</v>
          </cell>
          <cell r="K285">
            <v>36</v>
          </cell>
          <cell r="L285" t="str">
            <v/>
          </cell>
          <cell r="M285" t="str">
            <v/>
          </cell>
          <cell r="N285">
            <v>2.4887892750067113</v>
          </cell>
          <cell r="O285">
            <v>40</v>
          </cell>
          <cell r="P285" t="str">
            <v/>
          </cell>
          <cell r="Q285" t="str">
            <v/>
          </cell>
          <cell r="R285">
            <v>1.2904902837015013</v>
          </cell>
          <cell r="S285">
            <v>20</v>
          </cell>
          <cell r="T285" t="str">
            <v/>
          </cell>
          <cell r="U285" t="str">
            <v/>
          </cell>
          <cell r="V285">
            <v>1.2322873945315977</v>
          </cell>
          <cell r="W285">
            <v>12</v>
          </cell>
          <cell r="X285" t="str">
            <v/>
          </cell>
          <cell r="Y285" t="str">
            <v/>
          </cell>
          <cell r="Z285">
            <v>1.5675112995260048</v>
          </cell>
          <cell r="AA285">
            <v>13</v>
          </cell>
          <cell r="AB285">
            <v>285</v>
          </cell>
          <cell r="AC285">
            <v>3.9805621992533657</v>
          </cell>
          <cell r="AD285">
            <v>3.9805621992533657</v>
          </cell>
        </row>
        <row r="286">
          <cell r="B286" t="str">
            <v>5.2037</v>
          </cell>
          <cell r="C286">
            <v>52</v>
          </cell>
          <cell r="D286" t="str">
            <v/>
          </cell>
          <cell r="E286" t="str">
            <v/>
          </cell>
          <cell r="F286">
            <v>0.68663760889420822</v>
          </cell>
          <cell r="G286">
            <v>68</v>
          </cell>
          <cell r="H286" t="str">
            <v/>
          </cell>
          <cell r="I286" t="str">
            <v/>
          </cell>
          <cell r="J286">
            <v>2.4085561845318884</v>
          </cell>
          <cell r="K286">
            <v>36</v>
          </cell>
          <cell r="L286" t="str">
            <v/>
          </cell>
          <cell r="M286" t="str">
            <v/>
          </cell>
          <cell r="N286">
            <v>2.4921863785944622</v>
          </cell>
          <cell r="O286">
            <v>40</v>
          </cell>
          <cell r="P286" t="str">
            <v/>
          </cell>
          <cell r="Q286" t="str">
            <v/>
          </cell>
          <cell r="R286">
            <v>1.2913292679583996</v>
          </cell>
          <cell r="S286">
            <v>20</v>
          </cell>
          <cell r="T286" t="str">
            <v/>
          </cell>
          <cell r="U286" t="str">
            <v/>
          </cell>
          <cell r="V286">
            <v>1.2353564981677669</v>
          </cell>
          <cell r="W286">
            <v>12</v>
          </cell>
          <cell r="X286" t="str">
            <v/>
          </cell>
          <cell r="Y286" t="str">
            <v/>
          </cell>
          <cell r="Z286">
            <v>1.5704978957139191</v>
          </cell>
          <cell r="AA286">
            <v>13</v>
          </cell>
          <cell r="AB286" t="str">
            <v/>
          </cell>
          <cell r="AC286" t="str">
            <v/>
          </cell>
          <cell r="AD286">
            <v>3.9824642512525354</v>
          </cell>
        </row>
        <row r="287">
          <cell r="B287" t="str">
            <v>6.2037</v>
          </cell>
          <cell r="C287">
            <v>52</v>
          </cell>
          <cell r="D287" t="str">
            <v/>
          </cell>
          <cell r="E287" t="str">
            <v/>
          </cell>
          <cell r="F287">
            <v>0.68872104331749229</v>
          </cell>
          <cell r="G287">
            <v>68</v>
          </cell>
          <cell r="H287" t="str">
            <v/>
          </cell>
          <cell r="I287" t="str">
            <v/>
          </cell>
          <cell r="J287">
            <v>2.4121695403285059</v>
          </cell>
          <cell r="K287">
            <v>36</v>
          </cell>
          <cell r="L287" t="str">
            <v/>
          </cell>
          <cell r="M287" t="str">
            <v/>
          </cell>
          <cell r="N287">
            <v>2.4955834821822132</v>
          </cell>
          <cell r="O287">
            <v>40</v>
          </cell>
          <cell r="P287" t="str">
            <v/>
          </cell>
          <cell r="Q287" t="str">
            <v/>
          </cell>
          <cell r="R287">
            <v>1.292168252215298</v>
          </cell>
          <cell r="S287">
            <v>20</v>
          </cell>
          <cell r="T287" t="str">
            <v/>
          </cell>
          <cell r="U287" t="str">
            <v/>
          </cell>
          <cell r="V287">
            <v>1.2384256018039361</v>
          </cell>
          <cell r="W287">
            <v>12</v>
          </cell>
          <cell r="X287" t="str">
            <v/>
          </cell>
          <cell r="Y287" t="str">
            <v/>
          </cell>
          <cell r="Z287">
            <v>1.5734844919018334</v>
          </cell>
          <cell r="AA287">
            <v>13</v>
          </cell>
          <cell r="AB287" t="str">
            <v/>
          </cell>
          <cell r="AC287" t="str">
            <v/>
          </cell>
          <cell r="AD287">
            <v>3.9843663032517052</v>
          </cell>
        </row>
        <row r="288">
          <cell r="B288" t="str">
            <v>7.2037</v>
          </cell>
          <cell r="C288">
            <v>52</v>
          </cell>
          <cell r="D288" t="str">
            <v/>
          </cell>
          <cell r="E288" t="str">
            <v/>
          </cell>
          <cell r="F288">
            <v>0.69080447774077636</v>
          </cell>
          <cell r="G288">
            <v>68</v>
          </cell>
          <cell r="H288" t="str">
            <v/>
          </cell>
          <cell r="I288" t="str">
            <v/>
          </cell>
          <cell r="J288">
            <v>2.4157828961251235</v>
          </cell>
          <cell r="K288">
            <v>36</v>
          </cell>
          <cell r="L288" t="str">
            <v/>
          </cell>
          <cell r="M288" t="str">
            <v/>
          </cell>
          <cell r="N288">
            <v>2.4989805857699641</v>
          </cell>
          <cell r="O288">
            <v>40</v>
          </cell>
          <cell r="P288" t="str">
            <v/>
          </cell>
          <cell r="Q288" t="str">
            <v/>
          </cell>
          <cell r="R288">
            <v>1.2930072364721963</v>
          </cell>
          <cell r="S288">
            <v>20</v>
          </cell>
          <cell r="T288" t="str">
            <v/>
          </cell>
          <cell r="U288" t="str">
            <v/>
          </cell>
          <cell r="V288">
            <v>1.2414947054401053</v>
          </cell>
          <cell r="W288">
            <v>12</v>
          </cell>
          <cell r="X288" t="str">
            <v/>
          </cell>
          <cell r="Y288" t="str">
            <v/>
          </cell>
          <cell r="Z288">
            <v>1.5764710880897477</v>
          </cell>
          <cell r="AA288">
            <v>13</v>
          </cell>
          <cell r="AB288" t="str">
            <v/>
          </cell>
          <cell r="AC288" t="str">
            <v/>
          </cell>
          <cell r="AD288">
            <v>3.9862683552508749</v>
          </cell>
        </row>
        <row r="289">
          <cell r="B289" t="str">
            <v>8.2037</v>
          </cell>
          <cell r="C289">
            <v>52</v>
          </cell>
          <cell r="D289" t="str">
            <v/>
          </cell>
          <cell r="E289" t="str">
            <v/>
          </cell>
          <cell r="F289">
            <v>0.69288791216406043</v>
          </cell>
          <cell r="G289">
            <v>68</v>
          </cell>
          <cell r="H289" t="str">
            <v/>
          </cell>
          <cell r="I289" t="str">
            <v/>
          </cell>
          <cell r="J289">
            <v>2.4193962519217411</v>
          </cell>
          <cell r="K289">
            <v>36</v>
          </cell>
          <cell r="L289" t="str">
            <v/>
          </cell>
          <cell r="M289" t="str">
            <v/>
          </cell>
          <cell r="N289">
            <v>2.502377689357715</v>
          </cell>
          <cell r="O289">
            <v>40</v>
          </cell>
          <cell r="P289" t="str">
            <v/>
          </cell>
          <cell r="Q289" t="str">
            <v/>
          </cell>
          <cell r="R289">
            <v>1.2938462207290946</v>
          </cell>
          <cell r="S289">
            <v>20</v>
          </cell>
          <cell r="T289" t="str">
            <v/>
          </cell>
          <cell r="U289" t="str">
            <v/>
          </cell>
          <cell r="V289">
            <v>1.2445638090762745</v>
          </cell>
          <cell r="W289">
            <v>12</v>
          </cell>
          <cell r="X289" t="str">
            <v/>
          </cell>
          <cell r="Y289" t="str">
            <v/>
          </cell>
          <cell r="Z289">
            <v>1.579457684277662</v>
          </cell>
          <cell r="AA289">
            <v>13</v>
          </cell>
          <cell r="AB289" t="str">
            <v/>
          </cell>
          <cell r="AC289" t="str">
            <v/>
          </cell>
          <cell r="AD289">
            <v>3.9881704072500446</v>
          </cell>
        </row>
        <row r="290">
          <cell r="B290" t="str">
            <v>9.2037</v>
          </cell>
          <cell r="C290">
            <v>52</v>
          </cell>
          <cell r="D290" t="str">
            <v/>
          </cell>
          <cell r="E290" t="str">
            <v/>
          </cell>
          <cell r="F290">
            <v>0.6949713465873445</v>
          </cell>
          <cell r="G290">
            <v>68</v>
          </cell>
          <cell r="H290" t="str">
            <v/>
          </cell>
          <cell r="I290" t="str">
            <v/>
          </cell>
          <cell r="J290">
            <v>2.4230096077183587</v>
          </cell>
          <cell r="K290">
            <v>36</v>
          </cell>
          <cell r="L290" t="str">
            <v/>
          </cell>
          <cell r="M290" t="str">
            <v/>
          </cell>
          <cell r="N290">
            <v>2.5057747929454659</v>
          </cell>
          <cell r="O290">
            <v>40</v>
          </cell>
          <cell r="P290" t="str">
            <v/>
          </cell>
          <cell r="Q290" t="str">
            <v/>
          </cell>
          <cell r="R290">
            <v>1.2946852049859929</v>
          </cell>
          <cell r="S290">
            <v>20</v>
          </cell>
          <cell r="T290" t="str">
            <v/>
          </cell>
          <cell r="U290" t="str">
            <v/>
          </cell>
          <cell r="V290">
            <v>1.2476329127124437</v>
          </cell>
          <cell r="W290">
            <v>12</v>
          </cell>
          <cell r="X290" t="str">
            <v/>
          </cell>
          <cell r="Y290" t="str">
            <v/>
          </cell>
          <cell r="Z290">
            <v>1.5824442804655763</v>
          </cell>
          <cell r="AA290">
            <v>13</v>
          </cell>
          <cell r="AB290" t="str">
            <v/>
          </cell>
          <cell r="AC290" t="str">
            <v/>
          </cell>
          <cell r="AD290">
            <v>3.9900724592492143</v>
          </cell>
        </row>
        <row r="291">
          <cell r="B291" t="str">
            <v>10.2037</v>
          </cell>
          <cell r="C291">
            <v>52</v>
          </cell>
          <cell r="D291" t="str">
            <v/>
          </cell>
          <cell r="E291" t="str">
            <v/>
          </cell>
          <cell r="F291">
            <v>0.69705478101062857</v>
          </cell>
          <cell r="G291">
            <v>68</v>
          </cell>
          <cell r="H291" t="str">
            <v/>
          </cell>
          <cell r="I291" t="str">
            <v/>
          </cell>
          <cell r="J291">
            <v>2.4266229635149763</v>
          </cell>
          <cell r="K291">
            <v>36</v>
          </cell>
          <cell r="L291" t="str">
            <v/>
          </cell>
          <cell r="M291" t="str">
            <v/>
          </cell>
          <cell r="N291">
            <v>2.5091718965332168</v>
          </cell>
          <cell r="O291">
            <v>40</v>
          </cell>
          <cell r="P291" t="str">
            <v/>
          </cell>
          <cell r="Q291" t="str">
            <v/>
          </cell>
          <cell r="R291">
            <v>1.2955241892428913</v>
          </cell>
          <cell r="S291">
            <v>20</v>
          </cell>
          <cell r="T291" t="str">
            <v/>
          </cell>
          <cell r="U291" t="str">
            <v/>
          </cell>
          <cell r="V291">
            <v>1.2507020163486129</v>
          </cell>
          <cell r="W291">
            <v>12</v>
          </cell>
          <cell r="X291" t="str">
            <v/>
          </cell>
          <cell r="Y291" t="str">
            <v/>
          </cell>
          <cell r="Z291">
            <v>1.5854308766534906</v>
          </cell>
          <cell r="AA291">
            <v>13</v>
          </cell>
          <cell r="AB291" t="str">
            <v/>
          </cell>
          <cell r="AC291" t="str">
            <v/>
          </cell>
          <cell r="AD291">
            <v>3.991974511248384</v>
          </cell>
        </row>
        <row r="292">
          <cell r="B292" t="str">
            <v>11.2037</v>
          </cell>
          <cell r="C292">
            <v>52</v>
          </cell>
          <cell r="D292" t="str">
            <v/>
          </cell>
          <cell r="E292" t="str">
            <v/>
          </cell>
          <cell r="F292">
            <v>0.69913821543391264</v>
          </cell>
          <cell r="G292">
            <v>68</v>
          </cell>
          <cell r="H292" t="str">
            <v/>
          </cell>
          <cell r="I292" t="str">
            <v/>
          </cell>
          <cell r="J292">
            <v>2.4302363193115939</v>
          </cell>
          <cell r="K292">
            <v>36</v>
          </cell>
          <cell r="L292" t="str">
            <v/>
          </cell>
          <cell r="M292" t="str">
            <v/>
          </cell>
          <cell r="N292">
            <v>2.5125690001209677</v>
          </cell>
          <cell r="O292">
            <v>40</v>
          </cell>
          <cell r="P292" t="str">
            <v/>
          </cell>
          <cell r="Q292" t="str">
            <v/>
          </cell>
          <cell r="R292">
            <v>1.2963631734997896</v>
          </cell>
          <cell r="S292">
            <v>20</v>
          </cell>
          <cell r="T292" t="str">
            <v/>
          </cell>
          <cell r="U292" t="str">
            <v/>
          </cell>
          <cell r="V292">
            <v>1.2537711199847821</v>
          </cell>
          <cell r="W292">
            <v>12</v>
          </cell>
          <cell r="X292" t="str">
            <v/>
          </cell>
          <cell r="Y292" t="str">
            <v/>
          </cell>
          <cell r="Z292">
            <v>1.5884174728414049</v>
          </cell>
          <cell r="AA292">
            <v>13</v>
          </cell>
          <cell r="AB292" t="str">
            <v/>
          </cell>
          <cell r="AC292" t="str">
            <v/>
          </cell>
          <cell r="AD292">
            <v>3.9938765632475537</v>
          </cell>
        </row>
        <row r="293">
          <cell r="B293" t="str">
            <v>12.2037</v>
          </cell>
          <cell r="C293">
            <v>52</v>
          </cell>
          <cell r="D293" t="str">
            <v/>
          </cell>
          <cell r="E293" t="str">
            <v/>
          </cell>
          <cell r="F293">
            <v>0.7012216498571967</v>
          </cell>
          <cell r="G293">
            <v>68</v>
          </cell>
          <cell r="H293" t="str">
            <v/>
          </cell>
          <cell r="I293" t="str">
            <v/>
          </cell>
          <cell r="J293">
            <v>2.4338496751082115</v>
          </cell>
          <cell r="K293">
            <v>36</v>
          </cell>
          <cell r="L293" t="str">
            <v/>
          </cell>
          <cell r="M293" t="str">
            <v/>
          </cell>
          <cell r="N293">
            <v>2.5159661037087186</v>
          </cell>
          <cell r="O293">
            <v>40</v>
          </cell>
          <cell r="P293" t="str">
            <v/>
          </cell>
          <cell r="Q293" t="str">
            <v/>
          </cell>
          <cell r="R293">
            <v>1.2972021577566879</v>
          </cell>
          <cell r="S293">
            <v>20</v>
          </cell>
          <cell r="T293" t="str">
            <v/>
          </cell>
          <cell r="U293" t="str">
            <v/>
          </cell>
          <cell r="V293">
            <v>1.2568402236209513</v>
          </cell>
          <cell r="W293">
            <v>12</v>
          </cell>
          <cell r="X293" t="str">
            <v/>
          </cell>
          <cell r="Y293" t="str">
            <v/>
          </cell>
          <cell r="Z293">
            <v>1.5914040690293192</v>
          </cell>
          <cell r="AA293">
            <v>13</v>
          </cell>
          <cell r="AB293" t="str">
            <v/>
          </cell>
          <cell r="AC293" t="str">
            <v/>
          </cell>
          <cell r="AD293">
            <v>3.9957786152467234</v>
          </cell>
        </row>
        <row r="294">
          <cell r="B294" t="str">
            <v>1.2038</v>
          </cell>
          <cell r="C294">
            <v>52</v>
          </cell>
          <cell r="D294" t="str">
            <v/>
          </cell>
          <cell r="E294" t="str">
            <v/>
          </cell>
          <cell r="F294">
            <v>0.70330508428048077</v>
          </cell>
          <cell r="G294">
            <v>68</v>
          </cell>
          <cell r="H294" t="str">
            <v/>
          </cell>
          <cell r="I294" t="str">
            <v/>
          </cell>
          <cell r="J294">
            <v>2.4374630309048291</v>
          </cell>
          <cell r="K294">
            <v>36</v>
          </cell>
          <cell r="L294" t="str">
            <v/>
          </cell>
          <cell r="M294" t="str">
            <v/>
          </cell>
          <cell r="N294">
            <v>2.5193632072964696</v>
          </cell>
          <cell r="O294">
            <v>40</v>
          </cell>
          <cell r="P294" t="str">
            <v/>
          </cell>
          <cell r="Q294" t="str">
            <v/>
          </cell>
          <cell r="R294">
            <v>1.2980411420135862</v>
          </cell>
          <cell r="S294">
            <v>20</v>
          </cell>
          <cell r="T294" t="str">
            <v/>
          </cell>
          <cell r="U294" t="str">
            <v/>
          </cell>
          <cell r="V294">
            <v>1.2599093272571205</v>
          </cell>
          <cell r="W294">
            <v>12</v>
          </cell>
          <cell r="X294" t="str">
            <v/>
          </cell>
          <cell r="Y294" t="str">
            <v/>
          </cell>
          <cell r="Z294">
            <v>1.5943906652172335</v>
          </cell>
          <cell r="AA294">
            <v>13</v>
          </cell>
          <cell r="AB294" t="str">
            <v/>
          </cell>
          <cell r="AC294" t="str">
            <v/>
          </cell>
          <cell r="AD294">
            <v>3.9976806672458931</v>
          </cell>
        </row>
        <row r="295">
          <cell r="B295" t="str">
            <v>2.2038</v>
          </cell>
          <cell r="C295">
            <v>52</v>
          </cell>
          <cell r="D295" t="str">
            <v/>
          </cell>
          <cell r="E295" t="str">
            <v/>
          </cell>
          <cell r="F295">
            <v>0.70538851870376484</v>
          </cell>
          <cell r="G295">
            <v>68</v>
          </cell>
          <cell r="H295" t="str">
            <v/>
          </cell>
          <cell r="I295" t="str">
            <v/>
          </cell>
          <cell r="J295">
            <v>2.4410763867014467</v>
          </cell>
          <cell r="K295">
            <v>36</v>
          </cell>
          <cell r="L295" t="str">
            <v/>
          </cell>
          <cell r="M295" t="str">
            <v/>
          </cell>
          <cell r="N295">
            <v>2.5227603108842205</v>
          </cell>
          <cell r="O295">
            <v>40</v>
          </cell>
          <cell r="P295" t="str">
            <v/>
          </cell>
          <cell r="Q295" t="str">
            <v/>
          </cell>
          <cell r="R295">
            <v>1.2988801262704845</v>
          </cell>
          <cell r="S295">
            <v>20</v>
          </cell>
          <cell r="T295" t="str">
            <v/>
          </cell>
          <cell r="U295" t="str">
            <v/>
          </cell>
          <cell r="V295">
            <v>1.2629784308932896</v>
          </cell>
          <cell r="W295">
            <v>12</v>
          </cell>
          <cell r="X295" t="str">
            <v/>
          </cell>
          <cell r="Y295" t="str">
            <v/>
          </cell>
          <cell r="Z295">
            <v>1.5973772614051478</v>
          </cell>
          <cell r="AA295">
            <v>13</v>
          </cell>
          <cell r="AB295" t="str">
            <v/>
          </cell>
          <cell r="AC295" t="str">
            <v/>
          </cell>
          <cell r="AD295">
            <v>3.9995827192450628</v>
          </cell>
        </row>
        <row r="296">
          <cell r="B296" t="str">
            <v>3.2038</v>
          </cell>
          <cell r="C296">
            <v>52</v>
          </cell>
          <cell r="D296" t="str">
            <v/>
          </cell>
          <cell r="E296" t="str">
            <v/>
          </cell>
          <cell r="F296">
            <v>0.70747195312704891</v>
          </cell>
          <cell r="G296">
            <v>68</v>
          </cell>
          <cell r="H296" t="str">
            <v/>
          </cell>
          <cell r="I296" t="str">
            <v/>
          </cell>
          <cell r="J296">
            <v>2.4446897424980643</v>
          </cell>
          <cell r="K296">
            <v>36</v>
          </cell>
          <cell r="L296" t="str">
            <v/>
          </cell>
          <cell r="M296" t="str">
            <v/>
          </cell>
          <cell r="N296">
            <v>2.5261574144719714</v>
          </cell>
          <cell r="O296">
            <v>40</v>
          </cell>
          <cell r="P296" t="str">
            <v/>
          </cell>
          <cell r="Q296" t="str">
            <v/>
          </cell>
          <cell r="R296">
            <v>1.2997191105273829</v>
          </cell>
          <cell r="S296">
            <v>20</v>
          </cell>
          <cell r="T296" t="str">
            <v/>
          </cell>
          <cell r="U296" t="str">
            <v/>
          </cell>
          <cell r="V296">
            <v>1.2660475345294588</v>
          </cell>
          <cell r="W296">
            <v>12</v>
          </cell>
          <cell r="X296" t="str">
            <v/>
          </cell>
          <cell r="Y296" t="str">
            <v/>
          </cell>
          <cell r="Z296">
            <v>1.6003638575930621</v>
          </cell>
          <cell r="AA296">
            <v>13</v>
          </cell>
          <cell r="AB296" t="str">
            <v/>
          </cell>
          <cell r="AC296" t="str">
            <v/>
          </cell>
          <cell r="AD296">
            <v>4.0014847712442325</v>
          </cell>
        </row>
        <row r="297">
          <cell r="B297" t="str">
            <v>4.2038</v>
          </cell>
          <cell r="C297">
            <v>52</v>
          </cell>
          <cell r="D297" t="str">
            <v/>
          </cell>
          <cell r="E297" t="str">
            <v/>
          </cell>
          <cell r="F297">
            <v>0.70955538755033298</v>
          </cell>
          <cell r="G297">
            <v>68</v>
          </cell>
          <cell r="H297" t="str">
            <v/>
          </cell>
          <cell r="I297" t="str">
            <v/>
          </cell>
          <cell r="J297">
            <v>2.4483030982946818</v>
          </cell>
          <cell r="K297">
            <v>36</v>
          </cell>
          <cell r="L297" t="str">
            <v/>
          </cell>
          <cell r="M297" t="str">
            <v/>
          </cell>
          <cell r="N297">
            <v>2.5295545180597223</v>
          </cell>
          <cell r="O297">
            <v>40</v>
          </cell>
          <cell r="P297" t="str">
            <v/>
          </cell>
          <cell r="Q297" t="str">
            <v/>
          </cell>
          <cell r="R297">
            <v>1.3005580947842812</v>
          </cell>
          <cell r="S297">
            <v>20</v>
          </cell>
          <cell r="T297" t="str">
            <v/>
          </cell>
          <cell r="U297" t="str">
            <v/>
          </cell>
          <cell r="V297">
            <v>1.269116638165628</v>
          </cell>
          <cell r="W297">
            <v>12</v>
          </cell>
          <cell r="X297" t="str">
            <v/>
          </cell>
          <cell r="Y297" t="str">
            <v/>
          </cell>
          <cell r="Z297">
            <v>1.6033504537809764</v>
          </cell>
          <cell r="AA297">
            <v>13</v>
          </cell>
          <cell r="AB297" t="str">
            <v/>
          </cell>
          <cell r="AC297" t="str">
            <v/>
          </cell>
          <cell r="AD297">
            <v>4.0033868232434022</v>
          </cell>
        </row>
        <row r="298">
          <cell r="B298" t="str">
            <v>5.2038</v>
          </cell>
          <cell r="C298">
            <v>52</v>
          </cell>
          <cell r="D298" t="str">
            <v/>
          </cell>
          <cell r="E298" t="str">
            <v/>
          </cell>
          <cell r="F298">
            <v>0.71163882197361705</v>
          </cell>
          <cell r="G298">
            <v>68</v>
          </cell>
          <cell r="H298" t="str">
            <v/>
          </cell>
          <cell r="I298" t="str">
            <v/>
          </cell>
          <cell r="J298">
            <v>2.4519164540912994</v>
          </cell>
          <cell r="K298">
            <v>36</v>
          </cell>
          <cell r="L298" t="str">
            <v/>
          </cell>
          <cell r="M298" t="str">
            <v/>
          </cell>
          <cell r="N298">
            <v>2.5329516216474732</v>
          </cell>
          <cell r="O298">
            <v>40</v>
          </cell>
          <cell r="P298" t="str">
            <v/>
          </cell>
          <cell r="Q298" t="str">
            <v/>
          </cell>
          <cell r="R298">
            <v>1.3013970790411795</v>
          </cell>
          <cell r="S298">
            <v>20</v>
          </cell>
          <cell r="T298" t="str">
            <v/>
          </cell>
          <cell r="U298" t="str">
            <v/>
          </cell>
          <cell r="V298">
            <v>1.2721857418017972</v>
          </cell>
          <cell r="W298">
            <v>12</v>
          </cell>
          <cell r="X298" t="str">
            <v/>
          </cell>
          <cell r="Y298" t="str">
            <v/>
          </cell>
          <cell r="Z298">
            <v>1.6063370499688907</v>
          </cell>
          <cell r="AA298">
            <v>13</v>
          </cell>
          <cell r="AB298" t="str">
            <v/>
          </cell>
          <cell r="AC298" t="str">
            <v/>
          </cell>
          <cell r="AD298">
            <v>4.0052888752425719</v>
          </cell>
        </row>
        <row r="299">
          <cell r="B299" t="str">
            <v>6.2038</v>
          </cell>
          <cell r="C299">
            <v>52</v>
          </cell>
          <cell r="D299" t="str">
            <v/>
          </cell>
          <cell r="E299" t="str">
            <v/>
          </cell>
          <cell r="F299">
            <v>0.71372225639690112</v>
          </cell>
          <cell r="G299">
            <v>68</v>
          </cell>
          <cell r="H299" t="str">
            <v/>
          </cell>
          <cell r="I299" t="str">
            <v/>
          </cell>
          <cell r="J299">
            <v>2.455529809887917</v>
          </cell>
          <cell r="K299">
            <v>36</v>
          </cell>
          <cell r="L299" t="str">
            <v/>
          </cell>
          <cell r="M299" t="str">
            <v/>
          </cell>
          <cell r="N299">
            <v>2.5363487252352241</v>
          </cell>
          <cell r="O299">
            <v>40</v>
          </cell>
          <cell r="P299" t="str">
            <v/>
          </cell>
          <cell r="Q299" t="str">
            <v/>
          </cell>
          <cell r="R299">
            <v>1.3022360632980778</v>
          </cell>
          <cell r="S299">
            <v>20</v>
          </cell>
          <cell r="T299" t="str">
            <v/>
          </cell>
          <cell r="U299" t="str">
            <v/>
          </cell>
          <cell r="V299">
            <v>1.2752548454379664</v>
          </cell>
          <cell r="W299">
            <v>12</v>
          </cell>
          <cell r="X299" t="str">
            <v/>
          </cell>
          <cell r="Y299" t="str">
            <v/>
          </cell>
          <cell r="Z299">
            <v>1.609323646156805</v>
          </cell>
          <cell r="AA299">
            <v>13</v>
          </cell>
          <cell r="AB299" t="str">
            <v/>
          </cell>
          <cell r="AC299" t="str">
            <v/>
          </cell>
          <cell r="AD299">
            <v>4.0071909272417416</v>
          </cell>
        </row>
        <row r="300">
          <cell r="B300" t="str">
            <v>7.2038</v>
          </cell>
          <cell r="C300">
            <v>52</v>
          </cell>
          <cell r="D300" t="str">
            <v/>
          </cell>
          <cell r="E300" t="str">
            <v/>
          </cell>
          <cell r="F300">
            <v>0.71580569082018519</v>
          </cell>
          <cell r="G300">
            <v>68</v>
          </cell>
          <cell r="H300" t="str">
            <v/>
          </cell>
          <cell r="I300" t="str">
            <v/>
          </cell>
          <cell r="J300">
            <v>2.4591431656845346</v>
          </cell>
          <cell r="K300">
            <v>36</v>
          </cell>
          <cell r="L300" t="str">
            <v/>
          </cell>
          <cell r="M300" t="str">
            <v/>
          </cell>
          <cell r="N300">
            <v>2.5397458288229751</v>
          </cell>
          <cell r="O300">
            <v>40</v>
          </cell>
          <cell r="P300" t="str">
            <v/>
          </cell>
          <cell r="Q300" t="str">
            <v/>
          </cell>
          <cell r="R300">
            <v>1.3030750475549762</v>
          </cell>
          <cell r="S300">
            <v>20</v>
          </cell>
          <cell r="T300" t="str">
            <v/>
          </cell>
          <cell r="U300" t="str">
            <v/>
          </cell>
          <cell r="V300">
            <v>1.2783239490741356</v>
          </cell>
          <cell r="W300">
            <v>12</v>
          </cell>
          <cell r="X300" t="str">
            <v/>
          </cell>
          <cell r="Y300" t="str">
            <v/>
          </cell>
          <cell r="Z300">
            <v>1.6123102423447193</v>
          </cell>
          <cell r="AA300">
            <v>13</v>
          </cell>
          <cell r="AB300" t="str">
            <v/>
          </cell>
          <cell r="AC300" t="str">
            <v/>
          </cell>
          <cell r="AD300">
            <v>4.0090929792409113</v>
          </cell>
        </row>
        <row r="301">
          <cell r="B301" t="str">
            <v>8.2038</v>
          </cell>
          <cell r="C301">
            <v>52</v>
          </cell>
          <cell r="D301" t="str">
            <v/>
          </cell>
          <cell r="E301" t="str">
            <v/>
          </cell>
          <cell r="F301">
            <v>0.71788912524346926</v>
          </cell>
          <cell r="G301">
            <v>68</v>
          </cell>
          <cell r="H301" t="str">
            <v/>
          </cell>
          <cell r="I301" t="str">
            <v/>
          </cell>
          <cell r="J301">
            <v>2.4627565214811522</v>
          </cell>
          <cell r="K301">
            <v>36</v>
          </cell>
          <cell r="L301" t="str">
            <v/>
          </cell>
          <cell r="M301" t="str">
            <v/>
          </cell>
          <cell r="N301">
            <v>2.543142932410726</v>
          </cell>
          <cell r="O301">
            <v>40</v>
          </cell>
          <cell r="P301" t="str">
            <v/>
          </cell>
          <cell r="Q301" t="str">
            <v/>
          </cell>
          <cell r="R301">
            <v>1.3039140318118745</v>
          </cell>
          <cell r="S301">
            <v>20</v>
          </cell>
          <cell r="T301" t="str">
            <v/>
          </cell>
          <cell r="U301" t="str">
            <v/>
          </cell>
          <cell r="V301">
            <v>1.2813930527103048</v>
          </cell>
          <cell r="W301">
            <v>12</v>
          </cell>
          <cell r="X301" t="str">
            <v/>
          </cell>
          <cell r="Y301" t="str">
            <v/>
          </cell>
          <cell r="Z301">
            <v>1.6152968385326336</v>
          </cell>
          <cell r="AA301">
            <v>13</v>
          </cell>
          <cell r="AB301" t="str">
            <v/>
          </cell>
          <cell r="AC301" t="str">
            <v/>
          </cell>
          <cell r="AD301">
            <v>4.0109950312400811</v>
          </cell>
        </row>
        <row r="302">
          <cell r="B302" t="str">
            <v>9.2038</v>
          </cell>
          <cell r="C302">
            <v>52</v>
          </cell>
          <cell r="D302" t="str">
            <v/>
          </cell>
          <cell r="E302" t="str">
            <v/>
          </cell>
          <cell r="F302">
            <v>0.71997255966675333</v>
          </cell>
          <cell r="G302">
            <v>68</v>
          </cell>
          <cell r="H302" t="str">
            <v/>
          </cell>
          <cell r="I302" t="str">
            <v/>
          </cell>
          <cell r="J302">
            <v>2.4663698772777698</v>
          </cell>
          <cell r="K302">
            <v>36</v>
          </cell>
          <cell r="L302" t="str">
            <v/>
          </cell>
          <cell r="M302" t="str">
            <v/>
          </cell>
          <cell r="N302">
            <v>2.5465400359984769</v>
          </cell>
          <cell r="O302">
            <v>40</v>
          </cell>
          <cell r="P302" t="str">
            <v/>
          </cell>
          <cell r="Q302" t="str">
            <v/>
          </cell>
          <cell r="R302">
            <v>1.3047530160687728</v>
          </cell>
          <cell r="S302">
            <v>20</v>
          </cell>
          <cell r="T302" t="str">
            <v/>
          </cell>
          <cell r="U302" t="str">
            <v/>
          </cell>
          <cell r="V302">
            <v>1.284462156346474</v>
          </cell>
          <cell r="W302">
            <v>12</v>
          </cell>
          <cell r="X302" t="str">
            <v/>
          </cell>
          <cell r="Y302" t="str">
            <v/>
          </cell>
          <cell r="Z302">
            <v>1.6182834347205479</v>
          </cell>
          <cell r="AA302">
            <v>13</v>
          </cell>
          <cell r="AB302" t="str">
            <v/>
          </cell>
          <cell r="AC302" t="str">
            <v/>
          </cell>
          <cell r="AD302">
            <v>4.0128970832392508</v>
          </cell>
        </row>
        <row r="303">
          <cell r="B303" t="str">
            <v>10.2038</v>
          </cell>
          <cell r="C303">
            <v>52</v>
          </cell>
          <cell r="D303" t="str">
            <v/>
          </cell>
          <cell r="E303" t="str">
            <v/>
          </cell>
          <cell r="F303">
            <v>0.7220559940900374</v>
          </cell>
          <cell r="G303">
            <v>68</v>
          </cell>
          <cell r="H303" t="str">
            <v/>
          </cell>
          <cell r="I303" t="str">
            <v/>
          </cell>
          <cell r="J303">
            <v>2.4699832330743874</v>
          </cell>
          <cell r="K303">
            <v>36</v>
          </cell>
          <cell r="L303" t="str">
            <v/>
          </cell>
          <cell r="M303" t="str">
            <v/>
          </cell>
          <cell r="N303">
            <v>2.5499371395862278</v>
          </cell>
          <cell r="O303">
            <v>41</v>
          </cell>
          <cell r="P303">
            <v>303</v>
          </cell>
          <cell r="Q303">
            <v>1.3055920003256727</v>
          </cell>
          <cell r="R303">
            <v>1.3055920003256727</v>
          </cell>
          <cell r="S303">
            <v>20</v>
          </cell>
          <cell r="T303" t="str">
            <v/>
          </cell>
          <cell r="U303" t="str">
            <v/>
          </cell>
          <cell r="V303">
            <v>1.2875312599826432</v>
          </cell>
          <cell r="W303">
            <v>12</v>
          </cell>
          <cell r="X303" t="str">
            <v/>
          </cell>
          <cell r="Y303" t="str">
            <v/>
          </cell>
          <cell r="Z303">
            <v>1.6212700309084622</v>
          </cell>
          <cell r="AA303">
            <v>13</v>
          </cell>
          <cell r="AB303" t="str">
            <v/>
          </cell>
          <cell r="AC303" t="str">
            <v/>
          </cell>
          <cell r="AD303">
            <v>4.0147991352384205</v>
          </cell>
        </row>
        <row r="304">
          <cell r="B304" t="str">
            <v>11.2038</v>
          </cell>
          <cell r="C304">
            <v>52</v>
          </cell>
          <cell r="D304" t="str">
            <v/>
          </cell>
          <cell r="E304" t="str">
            <v/>
          </cell>
          <cell r="F304">
            <v>0.72413942851332147</v>
          </cell>
          <cell r="G304">
            <v>68</v>
          </cell>
          <cell r="H304" t="str">
            <v/>
          </cell>
          <cell r="I304" t="str">
            <v/>
          </cell>
          <cell r="J304">
            <v>2.473596588871005</v>
          </cell>
          <cell r="K304">
            <v>36</v>
          </cell>
          <cell r="L304" t="str">
            <v/>
          </cell>
          <cell r="M304" t="str">
            <v/>
          </cell>
          <cell r="N304">
            <v>2.5533342431739787</v>
          </cell>
          <cell r="O304">
            <v>41</v>
          </cell>
          <cell r="P304" t="str">
            <v/>
          </cell>
          <cell r="Q304" t="str">
            <v/>
          </cell>
          <cell r="R304">
            <v>1.3072765206773691</v>
          </cell>
          <cell r="S304">
            <v>20</v>
          </cell>
          <cell r="T304" t="str">
            <v/>
          </cell>
          <cell r="U304" t="str">
            <v/>
          </cell>
          <cell r="V304">
            <v>1.2906003636188124</v>
          </cell>
          <cell r="W304">
            <v>12</v>
          </cell>
          <cell r="X304" t="str">
            <v/>
          </cell>
          <cell r="Y304" t="str">
            <v/>
          </cell>
          <cell r="Z304">
            <v>1.6242566270963765</v>
          </cell>
          <cell r="AA304">
            <v>13</v>
          </cell>
          <cell r="AB304" t="str">
            <v/>
          </cell>
          <cell r="AC304" t="str">
            <v/>
          </cell>
          <cell r="AD304">
            <v>4.0167011872375902</v>
          </cell>
        </row>
        <row r="305">
          <cell r="B305" t="str">
            <v>12.2038</v>
          </cell>
          <cell r="C305">
            <v>52</v>
          </cell>
          <cell r="D305" t="str">
            <v/>
          </cell>
          <cell r="E305" t="str">
            <v/>
          </cell>
          <cell r="F305">
            <v>0.72622286293660554</v>
          </cell>
          <cell r="G305">
            <v>68</v>
          </cell>
          <cell r="H305" t="str">
            <v/>
          </cell>
          <cell r="I305" t="str">
            <v/>
          </cell>
          <cell r="J305">
            <v>2.4772099446676226</v>
          </cell>
          <cell r="K305">
            <v>36</v>
          </cell>
          <cell r="L305" t="str">
            <v/>
          </cell>
          <cell r="M305" t="str">
            <v/>
          </cell>
          <cell r="N305">
            <v>2.5567313467617296</v>
          </cell>
          <cell r="O305">
            <v>41</v>
          </cell>
          <cell r="P305" t="str">
            <v/>
          </cell>
          <cell r="Q305" t="str">
            <v/>
          </cell>
          <cell r="R305">
            <v>1.3089610410290655</v>
          </cell>
          <cell r="S305">
            <v>20</v>
          </cell>
          <cell r="T305" t="str">
            <v/>
          </cell>
          <cell r="U305" t="str">
            <v/>
          </cell>
          <cell r="V305">
            <v>1.2936694672549816</v>
          </cell>
          <cell r="W305">
            <v>12</v>
          </cell>
          <cell r="X305" t="str">
            <v/>
          </cell>
          <cell r="Y305" t="str">
            <v/>
          </cell>
          <cell r="Z305">
            <v>1.6272432232842908</v>
          </cell>
          <cell r="AA305">
            <v>13</v>
          </cell>
          <cell r="AB305" t="str">
            <v/>
          </cell>
          <cell r="AC305" t="str">
            <v/>
          </cell>
          <cell r="AD305">
            <v>4.0186032392367599</v>
          </cell>
        </row>
        <row r="306">
          <cell r="B306" t="str">
            <v>1.2039</v>
          </cell>
          <cell r="C306">
            <v>52</v>
          </cell>
          <cell r="D306" t="str">
            <v/>
          </cell>
          <cell r="E306" t="str">
            <v/>
          </cell>
          <cell r="F306">
            <v>0.72830629735988961</v>
          </cell>
          <cell r="G306">
            <v>68</v>
          </cell>
          <cell r="H306" t="str">
            <v/>
          </cell>
          <cell r="I306" t="str">
            <v/>
          </cell>
          <cell r="J306">
            <v>2.4808233004642402</v>
          </cell>
          <cell r="K306">
            <v>36</v>
          </cell>
          <cell r="L306" t="str">
            <v/>
          </cell>
          <cell r="M306" t="str">
            <v/>
          </cell>
          <cell r="N306">
            <v>2.5601284503494806</v>
          </cell>
          <cell r="O306">
            <v>41</v>
          </cell>
          <cell r="P306" t="str">
            <v/>
          </cell>
          <cell r="Q306" t="str">
            <v/>
          </cell>
          <cell r="R306">
            <v>1.3106455613807619</v>
          </cell>
          <cell r="S306">
            <v>20</v>
          </cell>
          <cell r="T306" t="str">
            <v/>
          </cell>
          <cell r="U306" t="str">
            <v/>
          </cell>
          <cell r="V306">
            <v>1.2967385708911507</v>
          </cell>
          <cell r="W306">
            <v>12</v>
          </cell>
          <cell r="X306" t="str">
            <v/>
          </cell>
          <cell r="Y306" t="str">
            <v/>
          </cell>
          <cell r="Z306">
            <v>1.6302298194722051</v>
          </cell>
          <cell r="AA306">
            <v>13</v>
          </cell>
          <cell r="AB306" t="str">
            <v/>
          </cell>
          <cell r="AC306" t="str">
            <v/>
          </cell>
          <cell r="AD306">
            <v>4.0205052912359296</v>
          </cell>
        </row>
        <row r="307">
          <cell r="B307" t="str">
            <v>2.2039</v>
          </cell>
          <cell r="C307">
            <v>52</v>
          </cell>
          <cell r="D307" t="str">
            <v/>
          </cell>
          <cell r="E307" t="str">
            <v/>
          </cell>
          <cell r="F307">
            <v>0.73038973178317368</v>
          </cell>
          <cell r="G307">
            <v>68</v>
          </cell>
          <cell r="H307" t="str">
            <v/>
          </cell>
          <cell r="I307" t="str">
            <v/>
          </cell>
          <cell r="J307">
            <v>2.4844366562608577</v>
          </cell>
          <cell r="K307">
            <v>36</v>
          </cell>
          <cell r="L307" t="str">
            <v/>
          </cell>
          <cell r="M307" t="str">
            <v/>
          </cell>
          <cell r="N307">
            <v>2.5635255539372315</v>
          </cell>
          <cell r="O307">
            <v>41</v>
          </cell>
          <cell r="P307" t="str">
            <v/>
          </cell>
          <cell r="Q307" t="str">
            <v/>
          </cell>
          <cell r="R307">
            <v>1.3123300817324584</v>
          </cell>
          <cell r="S307">
            <v>20</v>
          </cell>
          <cell r="T307" t="str">
            <v/>
          </cell>
          <cell r="U307" t="str">
            <v/>
          </cell>
          <cell r="V307">
            <v>1.2998076745273199</v>
          </cell>
          <cell r="W307">
            <v>12</v>
          </cell>
          <cell r="X307" t="str">
            <v/>
          </cell>
          <cell r="Y307" t="str">
            <v/>
          </cell>
          <cell r="Z307">
            <v>1.6332164156601194</v>
          </cell>
          <cell r="AA307">
            <v>13</v>
          </cell>
          <cell r="AB307" t="str">
            <v/>
          </cell>
          <cell r="AC307" t="str">
            <v/>
          </cell>
          <cell r="AD307">
            <v>4.0224073432350993</v>
          </cell>
        </row>
        <row r="308">
          <cell r="B308" t="str">
            <v>3.2039</v>
          </cell>
          <cell r="C308">
            <v>52</v>
          </cell>
          <cell r="D308" t="str">
            <v/>
          </cell>
          <cell r="E308" t="str">
            <v/>
          </cell>
          <cell r="F308">
            <v>0.73247316620645775</v>
          </cell>
          <cell r="G308">
            <v>68</v>
          </cell>
          <cell r="H308" t="str">
            <v/>
          </cell>
          <cell r="I308" t="str">
            <v/>
          </cell>
          <cell r="J308">
            <v>2.4880500120574753</v>
          </cell>
          <cell r="K308">
            <v>36</v>
          </cell>
          <cell r="L308" t="str">
            <v/>
          </cell>
          <cell r="M308" t="str">
            <v/>
          </cell>
          <cell r="N308">
            <v>2.5669226575249824</v>
          </cell>
          <cell r="O308">
            <v>41</v>
          </cell>
          <cell r="P308" t="str">
            <v/>
          </cell>
          <cell r="Q308" t="str">
            <v/>
          </cell>
          <cell r="R308">
            <v>1.3140146020841548</v>
          </cell>
          <cell r="S308">
            <v>20</v>
          </cell>
          <cell r="T308" t="str">
            <v/>
          </cell>
          <cell r="U308" t="str">
            <v/>
          </cell>
          <cell r="V308">
            <v>1.3028767781634891</v>
          </cell>
          <cell r="W308">
            <v>12</v>
          </cell>
          <cell r="X308" t="str">
            <v/>
          </cell>
          <cell r="Y308" t="str">
            <v/>
          </cell>
          <cell r="Z308">
            <v>1.6362030118480337</v>
          </cell>
          <cell r="AA308">
            <v>13</v>
          </cell>
          <cell r="AB308" t="str">
            <v/>
          </cell>
          <cell r="AC308" t="str">
            <v/>
          </cell>
          <cell r="AD308">
            <v>4.024309395234269</v>
          </cell>
        </row>
        <row r="309">
          <cell r="B309" t="str">
            <v>4.2039</v>
          </cell>
          <cell r="C309">
            <v>52</v>
          </cell>
          <cell r="D309" t="str">
            <v/>
          </cell>
          <cell r="E309" t="str">
            <v/>
          </cell>
          <cell r="F309">
            <v>0.73455660062974182</v>
          </cell>
          <cell r="G309">
            <v>68</v>
          </cell>
          <cell r="H309" t="str">
            <v/>
          </cell>
          <cell r="I309" t="str">
            <v/>
          </cell>
          <cell r="J309">
            <v>2.4916633678540929</v>
          </cell>
          <cell r="K309">
            <v>36</v>
          </cell>
          <cell r="L309" t="str">
            <v/>
          </cell>
          <cell r="M309" t="str">
            <v/>
          </cell>
          <cell r="N309">
            <v>2.5703197611127333</v>
          </cell>
          <cell r="O309">
            <v>41</v>
          </cell>
          <cell r="P309" t="str">
            <v/>
          </cell>
          <cell r="Q309" t="str">
            <v/>
          </cell>
          <cell r="R309">
            <v>1.3156991224358512</v>
          </cell>
          <cell r="S309">
            <v>20</v>
          </cell>
          <cell r="T309" t="str">
            <v/>
          </cell>
          <cell r="U309" t="str">
            <v/>
          </cell>
          <cell r="V309">
            <v>1.3059458817996583</v>
          </cell>
          <cell r="W309">
            <v>12</v>
          </cell>
          <cell r="X309" t="str">
            <v/>
          </cell>
          <cell r="Y309" t="str">
            <v/>
          </cell>
          <cell r="Z309">
            <v>1.639189608035948</v>
          </cell>
          <cell r="AA309">
            <v>13</v>
          </cell>
          <cell r="AB309" t="str">
            <v/>
          </cell>
          <cell r="AC309" t="str">
            <v/>
          </cell>
          <cell r="AD309">
            <v>4.0262114472334387</v>
          </cell>
        </row>
        <row r="310">
          <cell r="B310" t="str">
            <v>5.2039</v>
          </cell>
          <cell r="C310">
            <v>52</v>
          </cell>
          <cell r="D310" t="str">
            <v/>
          </cell>
          <cell r="E310" t="str">
            <v/>
          </cell>
          <cell r="F310">
            <v>0.73664003505302589</v>
          </cell>
          <cell r="G310">
            <v>68</v>
          </cell>
          <cell r="H310" t="str">
            <v/>
          </cell>
          <cell r="I310" t="str">
            <v/>
          </cell>
          <cell r="J310">
            <v>2.4952767236507105</v>
          </cell>
          <cell r="K310">
            <v>36</v>
          </cell>
          <cell r="L310" t="str">
            <v/>
          </cell>
          <cell r="M310" t="str">
            <v/>
          </cell>
          <cell r="N310">
            <v>2.5737168647004842</v>
          </cell>
          <cell r="O310">
            <v>41</v>
          </cell>
          <cell r="P310" t="str">
            <v/>
          </cell>
          <cell r="Q310" t="str">
            <v/>
          </cell>
          <cell r="R310">
            <v>1.3173836427875476</v>
          </cell>
          <cell r="S310">
            <v>20</v>
          </cell>
          <cell r="T310" t="str">
            <v/>
          </cell>
          <cell r="U310" t="str">
            <v/>
          </cell>
          <cell r="V310">
            <v>1.3090149854358275</v>
          </cell>
          <cell r="W310">
            <v>12</v>
          </cell>
          <cell r="X310" t="str">
            <v/>
          </cell>
          <cell r="Y310" t="str">
            <v/>
          </cell>
          <cell r="Z310">
            <v>1.6421762042238623</v>
          </cell>
          <cell r="AA310">
            <v>13</v>
          </cell>
          <cell r="AB310" t="str">
            <v/>
          </cell>
          <cell r="AC310" t="str">
            <v/>
          </cell>
          <cell r="AD310">
            <v>4.0281134992326084</v>
          </cell>
        </row>
        <row r="311">
          <cell r="B311" t="str">
            <v>6.2039</v>
          </cell>
          <cell r="C311">
            <v>52</v>
          </cell>
          <cell r="D311" t="str">
            <v/>
          </cell>
          <cell r="E311" t="str">
            <v/>
          </cell>
          <cell r="F311">
            <v>0.73872346947630996</v>
          </cell>
          <cell r="G311">
            <v>68</v>
          </cell>
          <cell r="H311" t="str">
            <v/>
          </cell>
          <cell r="I311" t="str">
            <v/>
          </cell>
          <cell r="J311">
            <v>2.4988900794473281</v>
          </cell>
          <cell r="K311">
            <v>36</v>
          </cell>
          <cell r="L311" t="str">
            <v/>
          </cell>
          <cell r="M311" t="str">
            <v/>
          </cell>
          <cell r="N311">
            <v>2.5771139682882351</v>
          </cell>
          <cell r="O311">
            <v>41</v>
          </cell>
          <cell r="P311" t="str">
            <v/>
          </cell>
          <cell r="Q311" t="str">
            <v/>
          </cell>
          <cell r="R311">
            <v>1.319068163139244</v>
          </cell>
          <cell r="S311">
            <v>20</v>
          </cell>
          <cell r="T311" t="str">
            <v/>
          </cell>
          <cell r="U311" t="str">
            <v/>
          </cell>
          <cell r="V311">
            <v>1.3120840890719967</v>
          </cell>
          <cell r="W311">
            <v>12</v>
          </cell>
          <cell r="X311" t="str">
            <v/>
          </cell>
          <cell r="Y311" t="str">
            <v/>
          </cell>
          <cell r="Z311">
            <v>1.6451628004117766</v>
          </cell>
          <cell r="AA311">
            <v>13</v>
          </cell>
          <cell r="AB311" t="str">
            <v/>
          </cell>
          <cell r="AC311" t="str">
            <v/>
          </cell>
          <cell r="AD311">
            <v>4.0300155512317781</v>
          </cell>
        </row>
        <row r="312">
          <cell r="B312" t="str">
            <v>7.2039</v>
          </cell>
          <cell r="C312">
            <v>53</v>
          </cell>
          <cell r="D312">
            <v>312</v>
          </cell>
          <cell r="E312">
            <v>0.7408069038995948</v>
          </cell>
          <cell r="F312">
            <v>0.7408069038995948</v>
          </cell>
          <cell r="G312">
            <v>68</v>
          </cell>
          <cell r="H312" t="str">
            <v/>
          </cell>
          <cell r="I312" t="str">
            <v/>
          </cell>
          <cell r="J312">
            <v>2.5025034352439457</v>
          </cell>
          <cell r="K312">
            <v>36</v>
          </cell>
          <cell r="L312" t="str">
            <v/>
          </cell>
          <cell r="M312" t="str">
            <v/>
          </cell>
          <cell r="N312">
            <v>2.5805110718759861</v>
          </cell>
          <cell r="O312">
            <v>41</v>
          </cell>
          <cell r="P312" t="str">
            <v/>
          </cell>
          <cell r="Q312" t="str">
            <v/>
          </cell>
          <cell r="R312">
            <v>1.3207526834909404</v>
          </cell>
          <cell r="S312">
            <v>20</v>
          </cell>
          <cell r="T312" t="str">
            <v/>
          </cell>
          <cell r="U312" t="str">
            <v/>
          </cell>
          <cell r="V312">
            <v>1.3151531927081659</v>
          </cell>
          <cell r="W312">
            <v>12</v>
          </cell>
          <cell r="X312" t="str">
            <v/>
          </cell>
          <cell r="Y312" t="str">
            <v/>
          </cell>
          <cell r="Z312">
            <v>1.648149396599691</v>
          </cell>
          <cell r="AA312">
            <v>13</v>
          </cell>
          <cell r="AB312" t="str">
            <v/>
          </cell>
          <cell r="AC312" t="str">
            <v/>
          </cell>
          <cell r="AD312">
            <v>4.0319176032309478</v>
          </cell>
        </row>
        <row r="313">
          <cell r="B313" t="str">
            <v>8.2039</v>
          </cell>
          <cell r="C313">
            <v>53</v>
          </cell>
          <cell r="D313" t="str">
            <v/>
          </cell>
          <cell r="E313" t="str">
            <v/>
          </cell>
          <cell r="F313">
            <v>0.74227355227909164</v>
          </cell>
          <cell r="G313">
            <v>69</v>
          </cell>
          <cell r="H313">
            <v>313</v>
          </cell>
          <cell r="I313">
            <v>2.506116791040562</v>
          </cell>
          <cell r="J313">
            <v>2.506116791040562</v>
          </cell>
          <cell r="K313">
            <v>36</v>
          </cell>
          <cell r="L313" t="str">
            <v/>
          </cell>
          <cell r="M313" t="str">
            <v/>
          </cell>
          <cell r="N313">
            <v>2.583908175463737</v>
          </cell>
          <cell r="O313">
            <v>41</v>
          </cell>
          <cell r="P313" t="str">
            <v/>
          </cell>
          <cell r="Q313" t="str">
            <v/>
          </cell>
          <cell r="R313">
            <v>1.3224372038426369</v>
          </cell>
          <cell r="S313">
            <v>20</v>
          </cell>
          <cell r="T313" t="str">
            <v/>
          </cell>
          <cell r="U313" t="str">
            <v/>
          </cell>
          <cell r="V313">
            <v>1.3182222963443351</v>
          </cell>
          <cell r="W313">
            <v>12</v>
          </cell>
          <cell r="X313" t="str">
            <v/>
          </cell>
          <cell r="Y313" t="str">
            <v/>
          </cell>
          <cell r="Z313">
            <v>1.6511359927876053</v>
          </cell>
          <cell r="AA313">
            <v>13</v>
          </cell>
          <cell r="AB313" t="str">
            <v/>
          </cell>
          <cell r="AC313" t="str">
            <v/>
          </cell>
          <cell r="AD313">
            <v>4.0338196552301175</v>
          </cell>
        </row>
        <row r="314">
          <cell r="B314" t="str">
            <v>9.2039</v>
          </cell>
          <cell r="C314">
            <v>53</v>
          </cell>
          <cell r="D314" t="str">
            <v/>
          </cell>
          <cell r="E314" t="str">
            <v/>
          </cell>
          <cell r="F314">
            <v>0.74374020065858848</v>
          </cell>
          <cell r="G314">
            <v>69</v>
          </cell>
          <cell r="H314" t="str">
            <v/>
          </cell>
          <cell r="I314" t="str">
            <v/>
          </cell>
          <cell r="J314">
            <v>2.511804082088716</v>
          </cell>
          <cell r="K314">
            <v>36</v>
          </cell>
          <cell r="L314" t="str">
            <v/>
          </cell>
          <cell r="M314" t="str">
            <v/>
          </cell>
          <cell r="N314">
            <v>2.5873052790514879</v>
          </cell>
          <cell r="O314">
            <v>41</v>
          </cell>
          <cell r="P314" t="str">
            <v/>
          </cell>
          <cell r="Q314" t="str">
            <v/>
          </cell>
          <cell r="R314">
            <v>1.3241217241943333</v>
          </cell>
          <cell r="S314">
            <v>20</v>
          </cell>
          <cell r="T314" t="str">
            <v/>
          </cell>
          <cell r="U314" t="str">
            <v/>
          </cell>
          <cell r="V314">
            <v>1.3212913999805043</v>
          </cell>
          <cell r="W314">
            <v>12</v>
          </cell>
          <cell r="X314" t="str">
            <v/>
          </cell>
          <cell r="Y314" t="str">
            <v/>
          </cell>
          <cell r="Z314">
            <v>1.6541225889755196</v>
          </cell>
          <cell r="AA314">
            <v>13</v>
          </cell>
          <cell r="AB314" t="str">
            <v/>
          </cell>
          <cell r="AC314" t="str">
            <v/>
          </cell>
          <cell r="AD314">
            <v>4.0357217072292872</v>
          </cell>
        </row>
        <row r="315">
          <cell r="B315" t="str">
            <v>10.2039</v>
          </cell>
          <cell r="C315">
            <v>53</v>
          </cell>
          <cell r="D315" t="str">
            <v/>
          </cell>
          <cell r="E315" t="str">
            <v/>
          </cell>
          <cell r="F315">
            <v>0.74520684903808532</v>
          </cell>
          <cell r="G315">
            <v>69</v>
          </cell>
          <cell r="H315" t="str">
            <v/>
          </cell>
          <cell r="I315" t="str">
            <v/>
          </cell>
          <cell r="J315">
            <v>2.51749137313687</v>
          </cell>
          <cell r="K315">
            <v>36</v>
          </cell>
          <cell r="L315" t="str">
            <v/>
          </cell>
          <cell r="M315" t="str">
            <v/>
          </cell>
          <cell r="N315">
            <v>2.5907023826392388</v>
          </cell>
          <cell r="O315">
            <v>41</v>
          </cell>
          <cell r="P315" t="str">
            <v/>
          </cell>
          <cell r="Q315" t="str">
            <v/>
          </cell>
          <cell r="R315">
            <v>1.3258062445460297</v>
          </cell>
          <cell r="S315">
            <v>20</v>
          </cell>
          <cell r="T315" t="str">
            <v/>
          </cell>
          <cell r="U315" t="str">
            <v/>
          </cell>
          <cell r="V315">
            <v>1.3243605036166735</v>
          </cell>
          <cell r="W315">
            <v>12</v>
          </cell>
          <cell r="X315" t="str">
            <v/>
          </cell>
          <cell r="Y315" t="str">
            <v/>
          </cell>
          <cell r="Z315">
            <v>1.6571091851634339</v>
          </cell>
          <cell r="AA315">
            <v>13</v>
          </cell>
          <cell r="AB315" t="str">
            <v/>
          </cell>
          <cell r="AC315" t="str">
            <v/>
          </cell>
          <cell r="AD315">
            <v>4.037623759228457</v>
          </cell>
        </row>
        <row r="316">
          <cell r="B316" t="str">
            <v>11.2039</v>
          </cell>
          <cell r="C316">
            <v>53</v>
          </cell>
          <cell r="D316" t="str">
            <v/>
          </cell>
          <cell r="E316" t="str">
            <v/>
          </cell>
          <cell r="F316">
            <v>0.74667349741758215</v>
          </cell>
          <cell r="G316">
            <v>69</v>
          </cell>
          <cell r="H316" t="str">
            <v/>
          </cell>
          <cell r="I316" t="str">
            <v/>
          </cell>
          <cell r="J316">
            <v>2.523178664185024</v>
          </cell>
          <cell r="K316">
            <v>36</v>
          </cell>
          <cell r="L316" t="str">
            <v/>
          </cell>
          <cell r="M316" t="str">
            <v/>
          </cell>
          <cell r="N316">
            <v>2.5940994862269897</v>
          </cell>
          <cell r="O316">
            <v>41</v>
          </cell>
          <cell r="P316" t="str">
            <v/>
          </cell>
          <cell r="Q316" t="str">
            <v/>
          </cell>
          <cell r="R316">
            <v>1.3274907648977261</v>
          </cell>
          <cell r="S316">
            <v>20</v>
          </cell>
          <cell r="T316" t="str">
            <v/>
          </cell>
          <cell r="U316" t="str">
            <v/>
          </cell>
          <cell r="V316">
            <v>1.3274296072528426</v>
          </cell>
          <cell r="W316">
            <v>12</v>
          </cell>
          <cell r="X316" t="str">
            <v/>
          </cell>
          <cell r="Y316" t="str">
            <v/>
          </cell>
          <cell r="Z316">
            <v>1.6600957813513482</v>
          </cell>
          <cell r="AA316">
            <v>13</v>
          </cell>
          <cell r="AB316" t="str">
            <v/>
          </cell>
          <cell r="AC316" t="str">
            <v/>
          </cell>
          <cell r="AD316">
            <v>4.0395258112276267</v>
          </cell>
        </row>
        <row r="317">
          <cell r="B317" t="str">
            <v>12.2039</v>
          </cell>
          <cell r="C317">
            <v>53</v>
          </cell>
          <cell r="D317" t="str">
            <v/>
          </cell>
          <cell r="E317" t="str">
            <v/>
          </cell>
          <cell r="F317">
            <v>0.74814014579707899</v>
          </cell>
          <cell r="G317">
            <v>69</v>
          </cell>
          <cell r="H317" t="str">
            <v/>
          </cell>
          <cell r="I317" t="str">
            <v/>
          </cell>
          <cell r="J317">
            <v>2.528865955233178</v>
          </cell>
          <cell r="K317">
            <v>36</v>
          </cell>
          <cell r="L317" t="str">
            <v/>
          </cell>
          <cell r="M317" t="str">
            <v/>
          </cell>
          <cell r="N317">
            <v>2.5974965898147406</v>
          </cell>
          <cell r="O317">
            <v>41</v>
          </cell>
          <cell r="P317" t="str">
            <v/>
          </cell>
          <cell r="Q317" t="str">
            <v/>
          </cell>
          <cell r="R317">
            <v>1.3291752852494225</v>
          </cell>
          <cell r="S317">
            <v>20</v>
          </cell>
          <cell r="T317" t="str">
            <v/>
          </cell>
          <cell r="U317" t="str">
            <v/>
          </cell>
          <cell r="V317">
            <v>1.3304987108890118</v>
          </cell>
          <cell r="W317">
            <v>12</v>
          </cell>
          <cell r="X317" t="str">
            <v/>
          </cell>
          <cell r="Y317" t="str">
            <v/>
          </cell>
          <cell r="Z317">
            <v>1.6630823775392625</v>
          </cell>
          <cell r="AA317">
            <v>13</v>
          </cell>
          <cell r="AB317" t="str">
            <v/>
          </cell>
          <cell r="AC317" t="str">
            <v/>
          </cell>
          <cell r="AD317">
            <v>4.0414278632267964</v>
          </cell>
        </row>
        <row r="318">
          <cell r="B318" t="str">
            <v>1.2040</v>
          </cell>
          <cell r="C318">
            <v>53</v>
          </cell>
          <cell r="D318" t="str">
            <v/>
          </cell>
          <cell r="E318" t="str">
            <v/>
          </cell>
          <cell r="F318">
            <v>0.74960679417657583</v>
          </cell>
          <cell r="G318">
            <v>69</v>
          </cell>
          <cell r="H318" t="str">
            <v/>
          </cell>
          <cell r="I318" t="str">
            <v/>
          </cell>
          <cell r="J318">
            <v>2.5345532462813321</v>
          </cell>
          <cell r="K318">
            <v>36</v>
          </cell>
          <cell r="L318" t="str">
            <v/>
          </cell>
          <cell r="M318" t="str">
            <v/>
          </cell>
          <cell r="N318">
            <v>2.6008936934024915</v>
          </cell>
          <cell r="O318">
            <v>41</v>
          </cell>
          <cell r="P318" t="str">
            <v/>
          </cell>
          <cell r="Q318" t="str">
            <v/>
          </cell>
          <cell r="R318">
            <v>1.3308598056011189</v>
          </cell>
          <cell r="S318">
            <v>20</v>
          </cell>
          <cell r="T318" t="str">
            <v/>
          </cell>
          <cell r="U318" t="str">
            <v/>
          </cell>
          <cell r="V318">
            <v>1.333567814525181</v>
          </cell>
          <cell r="W318">
            <v>12</v>
          </cell>
          <cell r="X318" t="str">
            <v/>
          </cell>
          <cell r="Y318" t="str">
            <v/>
          </cell>
          <cell r="Z318">
            <v>1.6660689737271768</v>
          </cell>
          <cell r="AA318">
            <v>13</v>
          </cell>
          <cell r="AB318" t="str">
            <v/>
          </cell>
          <cell r="AC318" t="str">
            <v/>
          </cell>
          <cell r="AD318">
            <v>4.0433299152259661</v>
          </cell>
        </row>
        <row r="319">
          <cell r="B319" t="str">
            <v>2.2040</v>
          </cell>
          <cell r="C319">
            <v>53</v>
          </cell>
          <cell r="D319" t="str">
            <v/>
          </cell>
          <cell r="E319" t="str">
            <v/>
          </cell>
          <cell r="F319">
            <v>0.75107344255607267</v>
          </cell>
          <cell r="G319">
            <v>69</v>
          </cell>
          <cell r="H319" t="str">
            <v/>
          </cell>
          <cell r="I319" t="str">
            <v/>
          </cell>
          <cell r="J319">
            <v>2.5402405373294861</v>
          </cell>
          <cell r="K319">
            <v>36</v>
          </cell>
          <cell r="L319" t="str">
            <v/>
          </cell>
          <cell r="M319" t="str">
            <v/>
          </cell>
          <cell r="N319">
            <v>2.6042907969902425</v>
          </cell>
          <cell r="O319">
            <v>41</v>
          </cell>
          <cell r="P319" t="str">
            <v/>
          </cell>
          <cell r="Q319" t="str">
            <v/>
          </cell>
          <cell r="R319">
            <v>1.3325443259528154</v>
          </cell>
          <cell r="S319">
            <v>20</v>
          </cell>
          <cell r="T319" t="str">
            <v/>
          </cell>
          <cell r="U319" t="str">
            <v/>
          </cell>
          <cell r="V319">
            <v>1.3366369181613502</v>
          </cell>
          <cell r="W319">
            <v>12</v>
          </cell>
          <cell r="X319" t="str">
            <v/>
          </cell>
          <cell r="Y319" t="str">
            <v/>
          </cell>
          <cell r="Z319">
            <v>1.6690555699150911</v>
          </cell>
          <cell r="AA319">
            <v>13</v>
          </cell>
          <cell r="AB319" t="str">
            <v/>
          </cell>
          <cell r="AC319" t="str">
            <v/>
          </cell>
          <cell r="AD319">
            <v>4.0452319672251358</v>
          </cell>
        </row>
        <row r="320">
          <cell r="B320" t="str">
            <v>3.2040</v>
          </cell>
          <cell r="C320">
            <v>53</v>
          </cell>
          <cell r="D320" t="str">
            <v/>
          </cell>
          <cell r="E320" t="str">
            <v/>
          </cell>
          <cell r="F320">
            <v>0.75254009093556951</v>
          </cell>
          <cell r="G320">
            <v>69</v>
          </cell>
          <cell r="H320" t="str">
            <v/>
          </cell>
          <cell r="I320" t="str">
            <v/>
          </cell>
          <cell r="J320">
            <v>2.5459278283776401</v>
          </cell>
          <cell r="K320">
            <v>36</v>
          </cell>
          <cell r="L320" t="str">
            <v/>
          </cell>
          <cell r="M320" t="str">
            <v/>
          </cell>
          <cell r="N320">
            <v>2.6076879005779934</v>
          </cell>
          <cell r="O320">
            <v>41</v>
          </cell>
          <cell r="P320" t="str">
            <v/>
          </cell>
          <cell r="Q320" t="str">
            <v/>
          </cell>
          <cell r="R320">
            <v>1.3342288463045118</v>
          </cell>
          <cell r="S320">
            <v>20</v>
          </cell>
          <cell r="T320" t="str">
            <v/>
          </cell>
          <cell r="U320" t="str">
            <v/>
          </cell>
          <cell r="V320">
            <v>1.3397060217975194</v>
          </cell>
          <cell r="W320">
            <v>12</v>
          </cell>
          <cell r="X320" t="str">
            <v/>
          </cell>
          <cell r="Y320" t="str">
            <v/>
          </cell>
          <cell r="Z320">
            <v>1.6720421661030054</v>
          </cell>
          <cell r="AA320">
            <v>13</v>
          </cell>
          <cell r="AB320" t="str">
            <v/>
          </cell>
          <cell r="AC320" t="str">
            <v/>
          </cell>
          <cell r="AD320">
            <v>4.0471340192243055</v>
          </cell>
        </row>
        <row r="321">
          <cell r="B321" t="str">
            <v>4.2040</v>
          </cell>
          <cell r="C321">
            <v>53</v>
          </cell>
          <cell r="D321" t="str">
            <v/>
          </cell>
          <cell r="E321" t="str">
            <v/>
          </cell>
          <cell r="F321">
            <v>0.75400673931506634</v>
          </cell>
          <cell r="G321">
            <v>69</v>
          </cell>
          <cell r="H321" t="str">
            <v/>
          </cell>
          <cell r="I321" t="str">
            <v/>
          </cell>
          <cell r="J321">
            <v>2.5516151194257941</v>
          </cell>
          <cell r="K321">
            <v>36</v>
          </cell>
          <cell r="L321" t="str">
            <v/>
          </cell>
          <cell r="M321" t="str">
            <v/>
          </cell>
          <cell r="N321">
            <v>2.6110850041657443</v>
          </cell>
          <cell r="O321">
            <v>41</v>
          </cell>
          <cell r="P321" t="str">
            <v/>
          </cell>
          <cell r="Q321" t="str">
            <v/>
          </cell>
          <cell r="R321">
            <v>1.3359133666562082</v>
          </cell>
          <cell r="S321">
            <v>20</v>
          </cell>
          <cell r="T321" t="str">
            <v/>
          </cell>
          <cell r="U321" t="str">
            <v/>
          </cell>
          <cell r="V321">
            <v>1.3427751254336886</v>
          </cell>
          <cell r="W321">
            <v>12</v>
          </cell>
          <cell r="X321" t="str">
            <v/>
          </cell>
          <cell r="Y321" t="str">
            <v/>
          </cell>
          <cell r="Z321">
            <v>1.6750287622909197</v>
          </cell>
          <cell r="AA321">
            <v>13</v>
          </cell>
          <cell r="AB321" t="str">
            <v/>
          </cell>
          <cell r="AC321" t="str">
            <v/>
          </cell>
          <cell r="AD321">
            <v>4.0490360712234752</v>
          </cell>
        </row>
        <row r="322">
          <cell r="B322" t="str">
            <v>5.2040</v>
          </cell>
          <cell r="C322">
            <v>53</v>
          </cell>
          <cell r="D322" t="str">
            <v/>
          </cell>
          <cell r="E322" t="str">
            <v/>
          </cell>
          <cell r="F322">
            <v>0.75547338769456318</v>
          </cell>
          <cell r="G322">
            <v>69</v>
          </cell>
          <cell r="H322" t="str">
            <v/>
          </cell>
          <cell r="I322" t="str">
            <v/>
          </cell>
          <cell r="J322">
            <v>2.5573024104739481</v>
          </cell>
          <cell r="K322">
            <v>36</v>
          </cell>
          <cell r="L322" t="str">
            <v/>
          </cell>
          <cell r="M322" t="str">
            <v/>
          </cell>
          <cell r="N322">
            <v>2.6144821077534952</v>
          </cell>
          <cell r="O322">
            <v>41</v>
          </cell>
          <cell r="P322" t="str">
            <v/>
          </cell>
          <cell r="Q322" t="str">
            <v/>
          </cell>
          <cell r="R322">
            <v>1.3375978870079046</v>
          </cell>
          <cell r="S322">
            <v>20</v>
          </cell>
          <cell r="T322" t="str">
            <v/>
          </cell>
          <cell r="U322" t="str">
            <v/>
          </cell>
          <cell r="V322">
            <v>1.3458442290698578</v>
          </cell>
          <cell r="W322">
            <v>12</v>
          </cell>
          <cell r="X322" t="str">
            <v/>
          </cell>
          <cell r="Y322" t="str">
            <v/>
          </cell>
          <cell r="Z322">
            <v>1.678015358478834</v>
          </cell>
          <cell r="AA322">
            <v>13</v>
          </cell>
          <cell r="AB322" t="str">
            <v/>
          </cell>
          <cell r="AC322" t="str">
            <v/>
          </cell>
          <cell r="AD322">
            <v>4.0509381232226449</v>
          </cell>
        </row>
        <row r="323">
          <cell r="B323" t="str">
            <v>6.2040</v>
          </cell>
          <cell r="C323">
            <v>53</v>
          </cell>
          <cell r="D323" t="str">
            <v/>
          </cell>
          <cell r="E323" t="str">
            <v/>
          </cell>
          <cell r="F323">
            <v>0.75694003607406002</v>
          </cell>
          <cell r="G323">
            <v>69</v>
          </cell>
          <cell r="H323" t="str">
            <v/>
          </cell>
          <cell r="I323" t="str">
            <v/>
          </cell>
          <cell r="J323">
            <v>2.5629897015221021</v>
          </cell>
          <cell r="K323">
            <v>36</v>
          </cell>
          <cell r="L323" t="str">
            <v/>
          </cell>
          <cell r="M323" t="str">
            <v/>
          </cell>
          <cell r="N323">
            <v>2.6178792113412461</v>
          </cell>
          <cell r="O323">
            <v>41</v>
          </cell>
          <cell r="P323" t="str">
            <v/>
          </cell>
          <cell r="Q323" t="str">
            <v/>
          </cell>
          <cell r="R323">
            <v>1.339282407359601</v>
          </cell>
          <cell r="S323">
            <v>20</v>
          </cell>
          <cell r="T323" t="str">
            <v/>
          </cell>
          <cell r="U323" t="str">
            <v/>
          </cell>
          <cell r="V323">
            <v>1.348913332706027</v>
          </cell>
          <cell r="W323">
            <v>12</v>
          </cell>
          <cell r="X323" t="str">
            <v/>
          </cell>
          <cell r="Y323" t="str">
            <v/>
          </cell>
          <cell r="Z323">
            <v>1.6810019546667483</v>
          </cell>
          <cell r="AA323">
            <v>13</v>
          </cell>
          <cell r="AB323" t="str">
            <v/>
          </cell>
          <cell r="AC323" t="str">
            <v/>
          </cell>
          <cell r="AD323">
            <v>4.0528401752218146</v>
          </cell>
        </row>
        <row r="324">
          <cell r="B324" t="str">
            <v>7.2040</v>
          </cell>
          <cell r="C324">
            <v>54</v>
          </cell>
          <cell r="D324">
            <v>324</v>
          </cell>
          <cell r="E324">
            <v>0.75840668445355663</v>
          </cell>
          <cell r="F324">
            <v>0.75840668445355663</v>
          </cell>
          <cell r="G324">
            <v>69</v>
          </cell>
          <cell r="H324" t="str">
            <v/>
          </cell>
          <cell r="I324" t="str">
            <v/>
          </cell>
          <cell r="J324">
            <v>2.5686769925702562</v>
          </cell>
          <cell r="K324">
            <v>37</v>
          </cell>
          <cell r="L324">
            <v>324</v>
          </cell>
          <cell r="M324">
            <v>2.6212763149289948</v>
          </cell>
          <cell r="N324">
            <v>2.6212763149289948</v>
          </cell>
          <cell r="O324">
            <v>41</v>
          </cell>
          <cell r="P324" t="str">
            <v/>
          </cell>
          <cell r="Q324" t="str">
            <v/>
          </cell>
          <cell r="R324">
            <v>1.3409669277112974</v>
          </cell>
          <cell r="S324">
            <v>20</v>
          </cell>
          <cell r="T324" t="str">
            <v/>
          </cell>
          <cell r="U324" t="str">
            <v/>
          </cell>
          <cell r="V324">
            <v>1.3519824363421962</v>
          </cell>
          <cell r="W324">
            <v>12</v>
          </cell>
          <cell r="X324" t="str">
            <v/>
          </cell>
          <cell r="Y324" t="str">
            <v/>
          </cell>
          <cell r="Z324">
            <v>1.6839885508546626</v>
          </cell>
          <cell r="AA324">
            <v>13</v>
          </cell>
          <cell r="AB324" t="str">
            <v/>
          </cell>
          <cell r="AC324" t="str">
            <v/>
          </cell>
          <cell r="AD324">
            <v>4.0547422272209843</v>
          </cell>
        </row>
        <row r="325">
          <cell r="B325" t="str">
            <v>8.2040</v>
          </cell>
          <cell r="C325">
            <v>54</v>
          </cell>
          <cell r="D325" t="str">
            <v/>
          </cell>
          <cell r="E325" t="str">
            <v/>
          </cell>
          <cell r="F325">
            <v>0.76018261694131462</v>
          </cell>
          <cell r="G325">
            <v>69</v>
          </cell>
          <cell r="H325" t="str">
            <v/>
          </cell>
          <cell r="I325" t="str">
            <v/>
          </cell>
          <cell r="J325">
            <v>2.5743642836184102</v>
          </cell>
          <cell r="K325">
            <v>37</v>
          </cell>
          <cell r="L325" t="str">
            <v/>
          </cell>
          <cell r="M325" t="str">
            <v/>
          </cell>
          <cell r="N325">
            <v>2.6236756226936233</v>
          </cell>
          <cell r="O325">
            <v>41</v>
          </cell>
          <cell r="P325" t="str">
            <v/>
          </cell>
          <cell r="Q325" t="str">
            <v/>
          </cell>
          <cell r="R325">
            <v>1.3426514480629939</v>
          </cell>
          <cell r="S325">
            <v>20</v>
          </cell>
          <cell r="T325" t="str">
            <v/>
          </cell>
          <cell r="U325" t="str">
            <v/>
          </cell>
          <cell r="V325">
            <v>1.3550515399783654</v>
          </cell>
          <cell r="W325">
            <v>12</v>
          </cell>
          <cell r="X325" t="str">
            <v/>
          </cell>
          <cell r="Y325" t="str">
            <v/>
          </cell>
          <cell r="Z325">
            <v>1.6869751470425769</v>
          </cell>
          <cell r="AA325">
            <v>13</v>
          </cell>
          <cell r="AB325" t="str">
            <v/>
          </cell>
          <cell r="AC325" t="str">
            <v/>
          </cell>
          <cell r="AD325">
            <v>4.056644279220154</v>
          </cell>
        </row>
        <row r="326">
          <cell r="B326" t="str">
            <v>9.2040</v>
          </cell>
          <cell r="C326">
            <v>54</v>
          </cell>
          <cell r="D326" t="str">
            <v/>
          </cell>
          <cell r="E326" t="str">
            <v/>
          </cell>
          <cell r="F326">
            <v>0.7619585494290726</v>
          </cell>
          <cell r="G326">
            <v>70</v>
          </cell>
          <cell r="H326">
            <v>326</v>
          </cell>
          <cell r="I326">
            <v>2.5800515746665669</v>
          </cell>
          <cell r="J326">
            <v>2.5800515746665669</v>
          </cell>
          <cell r="K326">
            <v>37</v>
          </cell>
          <cell r="L326" t="str">
            <v/>
          </cell>
          <cell r="M326" t="str">
            <v/>
          </cell>
          <cell r="N326">
            <v>2.6260749304582518</v>
          </cell>
          <cell r="O326">
            <v>41</v>
          </cell>
          <cell r="P326" t="str">
            <v/>
          </cell>
          <cell r="Q326" t="str">
            <v/>
          </cell>
          <cell r="R326">
            <v>1.3443359684146903</v>
          </cell>
          <cell r="S326">
            <v>20</v>
          </cell>
          <cell r="T326" t="str">
            <v/>
          </cell>
          <cell r="U326" t="str">
            <v/>
          </cell>
          <cell r="V326">
            <v>1.3581206436145346</v>
          </cell>
          <cell r="W326">
            <v>12</v>
          </cell>
          <cell r="X326" t="str">
            <v/>
          </cell>
          <cell r="Y326" t="str">
            <v/>
          </cell>
          <cell r="Z326">
            <v>1.6899617432304912</v>
          </cell>
          <cell r="AA326">
            <v>13</v>
          </cell>
          <cell r="AB326" t="str">
            <v/>
          </cell>
          <cell r="AC326" t="str">
            <v/>
          </cell>
          <cell r="AD326">
            <v>4.0585463312193237</v>
          </cell>
        </row>
        <row r="327">
          <cell r="B327" t="str">
            <v>10.2040</v>
          </cell>
          <cell r="C327">
            <v>54</v>
          </cell>
          <cell r="D327" t="str">
            <v/>
          </cell>
          <cell r="E327" t="str">
            <v/>
          </cell>
          <cell r="F327">
            <v>0.76373448191683058</v>
          </cell>
          <cell r="G327">
            <v>70</v>
          </cell>
          <cell r="H327" t="str">
            <v/>
          </cell>
          <cell r="I327" t="str">
            <v/>
          </cell>
          <cell r="J327">
            <v>2.5814195270483262</v>
          </cell>
          <cell r="K327">
            <v>37</v>
          </cell>
          <cell r="L327" t="str">
            <v/>
          </cell>
          <cell r="M327" t="str">
            <v/>
          </cell>
          <cell r="N327">
            <v>2.6284742382228803</v>
          </cell>
          <cell r="O327">
            <v>41</v>
          </cell>
          <cell r="P327" t="str">
            <v/>
          </cell>
          <cell r="Q327" t="str">
            <v/>
          </cell>
          <cell r="R327">
            <v>1.3460204887663867</v>
          </cell>
          <cell r="S327">
            <v>20</v>
          </cell>
          <cell r="T327" t="str">
            <v/>
          </cell>
          <cell r="U327" t="str">
            <v/>
          </cell>
          <cell r="V327">
            <v>1.3611897472507037</v>
          </cell>
          <cell r="W327">
            <v>12</v>
          </cell>
          <cell r="X327" t="str">
            <v/>
          </cell>
          <cell r="Y327" t="str">
            <v/>
          </cell>
          <cell r="Z327">
            <v>1.6929483394184055</v>
          </cell>
          <cell r="AA327">
            <v>13</v>
          </cell>
          <cell r="AB327" t="str">
            <v/>
          </cell>
          <cell r="AC327" t="str">
            <v/>
          </cell>
          <cell r="AD327">
            <v>4.0604483832184934</v>
          </cell>
        </row>
        <row r="328">
          <cell r="B328" t="str">
            <v>11.2040</v>
          </cell>
          <cell r="C328">
            <v>54</v>
          </cell>
          <cell r="D328" t="str">
            <v/>
          </cell>
          <cell r="E328" t="str">
            <v/>
          </cell>
          <cell r="F328">
            <v>0.76551041440458856</v>
          </cell>
          <cell r="G328">
            <v>70</v>
          </cell>
          <cell r="H328" t="str">
            <v/>
          </cell>
          <cell r="I328" t="str">
            <v/>
          </cell>
          <cell r="J328">
            <v>2.5827874794300856</v>
          </cell>
          <cell r="K328">
            <v>37</v>
          </cell>
          <cell r="L328" t="str">
            <v/>
          </cell>
          <cell r="M328" t="str">
            <v/>
          </cell>
          <cell r="N328">
            <v>2.6308735459875088</v>
          </cell>
          <cell r="O328">
            <v>41</v>
          </cell>
          <cell r="P328" t="str">
            <v/>
          </cell>
          <cell r="Q328" t="str">
            <v/>
          </cell>
          <cell r="R328">
            <v>1.3477050091180831</v>
          </cell>
          <cell r="S328">
            <v>20</v>
          </cell>
          <cell r="T328" t="str">
            <v/>
          </cell>
          <cell r="U328" t="str">
            <v/>
          </cell>
          <cell r="V328">
            <v>1.3642588508868729</v>
          </cell>
          <cell r="W328">
            <v>12</v>
          </cell>
          <cell r="X328" t="str">
            <v/>
          </cell>
          <cell r="Y328" t="str">
            <v/>
          </cell>
          <cell r="Z328">
            <v>1.6959349356063198</v>
          </cell>
          <cell r="AA328">
            <v>13</v>
          </cell>
          <cell r="AB328" t="str">
            <v/>
          </cell>
          <cell r="AC328" t="str">
            <v/>
          </cell>
          <cell r="AD328">
            <v>4.0623504352176631</v>
          </cell>
        </row>
        <row r="329">
          <cell r="B329" t="str">
            <v>12.2040</v>
          </cell>
          <cell r="C329">
            <v>54</v>
          </cell>
          <cell r="D329" t="str">
            <v/>
          </cell>
          <cell r="E329" t="str">
            <v/>
          </cell>
          <cell r="F329">
            <v>0.76728634689234654</v>
          </cell>
          <cell r="G329">
            <v>70</v>
          </cell>
          <cell r="H329" t="str">
            <v/>
          </cell>
          <cell r="I329" t="str">
            <v/>
          </cell>
          <cell r="J329">
            <v>2.5841554318118449</v>
          </cell>
          <cell r="K329">
            <v>37</v>
          </cell>
          <cell r="L329" t="str">
            <v/>
          </cell>
          <cell r="M329" t="str">
            <v/>
          </cell>
          <cell r="N329">
            <v>2.6332728537521373</v>
          </cell>
          <cell r="O329">
            <v>41</v>
          </cell>
          <cell r="P329" t="str">
            <v/>
          </cell>
          <cell r="Q329" t="str">
            <v/>
          </cell>
          <cell r="R329">
            <v>1.3493895294697795</v>
          </cell>
          <cell r="S329">
            <v>20</v>
          </cell>
          <cell r="T329" t="str">
            <v/>
          </cell>
          <cell r="U329" t="str">
            <v/>
          </cell>
          <cell r="V329">
            <v>1.3673279545230421</v>
          </cell>
          <cell r="W329">
            <v>12</v>
          </cell>
          <cell r="X329" t="str">
            <v/>
          </cell>
          <cell r="Y329" t="str">
            <v/>
          </cell>
          <cell r="Z329">
            <v>1.6989215317942341</v>
          </cell>
          <cell r="AA329">
            <v>13</v>
          </cell>
          <cell r="AB329" t="str">
            <v/>
          </cell>
          <cell r="AC329" t="str">
            <v/>
          </cell>
          <cell r="AD329">
            <v>4.0642524872168329</v>
          </cell>
        </row>
        <row r="330">
          <cell r="B330" t="str">
            <v>1.2041</v>
          </cell>
          <cell r="C330">
            <v>54</v>
          </cell>
          <cell r="D330" t="str">
            <v/>
          </cell>
          <cell r="E330" t="str">
            <v/>
          </cell>
          <cell r="F330">
            <v>0.76906227938010452</v>
          </cell>
          <cell r="G330">
            <v>70</v>
          </cell>
          <cell r="H330" t="str">
            <v/>
          </cell>
          <cell r="I330" t="str">
            <v/>
          </cell>
          <cell r="J330">
            <v>2.5855233841936043</v>
          </cell>
          <cell r="K330">
            <v>37</v>
          </cell>
          <cell r="L330" t="str">
            <v/>
          </cell>
          <cell r="M330" t="str">
            <v/>
          </cell>
          <cell r="N330">
            <v>2.6356721615167658</v>
          </cell>
          <cell r="O330">
            <v>41</v>
          </cell>
          <cell r="P330" t="str">
            <v/>
          </cell>
          <cell r="Q330" t="str">
            <v/>
          </cell>
          <cell r="R330">
            <v>1.3510740498214759</v>
          </cell>
          <cell r="S330">
            <v>20</v>
          </cell>
          <cell r="T330" t="str">
            <v/>
          </cell>
          <cell r="U330" t="str">
            <v/>
          </cell>
          <cell r="V330">
            <v>1.3703970581592113</v>
          </cell>
          <cell r="W330">
            <v>12</v>
          </cell>
          <cell r="X330" t="str">
            <v/>
          </cell>
          <cell r="Y330" t="str">
            <v/>
          </cell>
          <cell r="Z330">
            <v>1.7019081279821484</v>
          </cell>
          <cell r="AA330">
            <v>13</v>
          </cell>
          <cell r="AB330" t="str">
            <v/>
          </cell>
          <cell r="AC330" t="str">
            <v/>
          </cell>
          <cell r="AD330">
            <v>4.0661545392160026</v>
          </cell>
        </row>
        <row r="331">
          <cell r="B331" t="str">
            <v>2.2041</v>
          </cell>
          <cell r="C331">
            <v>54</v>
          </cell>
          <cell r="D331" t="str">
            <v/>
          </cell>
          <cell r="E331" t="str">
            <v/>
          </cell>
          <cell r="F331">
            <v>0.7708382118678625</v>
          </cell>
          <cell r="G331">
            <v>70</v>
          </cell>
          <cell r="H331" t="str">
            <v/>
          </cell>
          <cell r="I331" t="str">
            <v/>
          </cell>
          <cell r="J331">
            <v>2.5868913365753636</v>
          </cell>
          <cell r="K331">
            <v>37</v>
          </cell>
          <cell r="L331" t="str">
            <v/>
          </cell>
          <cell r="M331" t="str">
            <v/>
          </cell>
          <cell r="N331">
            <v>2.6380714692813942</v>
          </cell>
          <cell r="O331">
            <v>41</v>
          </cell>
          <cell r="P331" t="str">
            <v/>
          </cell>
          <cell r="Q331" t="str">
            <v/>
          </cell>
          <cell r="R331">
            <v>1.3527585701731724</v>
          </cell>
          <cell r="S331">
            <v>20</v>
          </cell>
          <cell r="T331" t="str">
            <v/>
          </cell>
          <cell r="U331" t="str">
            <v/>
          </cell>
          <cell r="V331">
            <v>1.3734661617953805</v>
          </cell>
          <cell r="W331">
            <v>12</v>
          </cell>
          <cell r="X331" t="str">
            <v/>
          </cell>
          <cell r="Y331" t="str">
            <v/>
          </cell>
          <cell r="Z331">
            <v>1.7048947241700627</v>
          </cell>
          <cell r="AA331">
            <v>13</v>
          </cell>
          <cell r="AB331" t="str">
            <v/>
          </cell>
          <cell r="AC331" t="str">
            <v/>
          </cell>
          <cell r="AD331">
            <v>4.0680565912151723</v>
          </cell>
        </row>
        <row r="332">
          <cell r="B332" t="str">
            <v>3.2041</v>
          </cell>
          <cell r="C332">
            <v>54</v>
          </cell>
          <cell r="D332" t="str">
            <v/>
          </cell>
          <cell r="E332" t="str">
            <v/>
          </cell>
          <cell r="F332">
            <v>0.77261414435562048</v>
          </cell>
          <cell r="G332">
            <v>70</v>
          </cell>
          <cell r="H332" t="str">
            <v/>
          </cell>
          <cell r="I332" t="str">
            <v/>
          </cell>
          <cell r="J332">
            <v>2.588259288957123</v>
          </cell>
          <cell r="K332">
            <v>37</v>
          </cell>
          <cell r="L332" t="str">
            <v/>
          </cell>
          <cell r="M332" t="str">
            <v/>
          </cell>
          <cell r="N332">
            <v>2.6404707770460227</v>
          </cell>
          <cell r="O332">
            <v>41</v>
          </cell>
          <cell r="P332" t="str">
            <v/>
          </cell>
          <cell r="Q332" t="str">
            <v/>
          </cell>
          <cell r="R332">
            <v>1.3544430905248688</v>
          </cell>
          <cell r="S332">
            <v>21</v>
          </cell>
          <cell r="T332">
            <v>332</v>
          </cell>
          <cell r="U332">
            <v>1.3765352654315512</v>
          </cell>
          <cell r="V332">
            <v>1.3765352654315512</v>
          </cell>
          <cell r="W332">
            <v>12</v>
          </cell>
          <cell r="X332" t="str">
            <v/>
          </cell>
          <cell r="Y332" t="str">
            <v/>
          </cell>
          <cell r="Z332">
            <v>1.707881320357977</v>
          </cell>
          <cell r="AA332">
            <v>13</v>
          </cell>
          <cell r="AB332" t="str">
            <v/>
          </cell>
          <cell r="AC332" t="str">
            <v/>
          </cell>
          <cell r="AD332">
            <v>4.069958643214342</v>
          </cell>
        </row>
        <row r="333">
          <cell r="B333" t="str">
            <v>4.2041</v>
          </cell>
          <cell r="C333">
            <v>54</v>
          </cell>
          <cell r="D333" t="str">
            <v/>
          </cell>
          <cell r="E333" t="str">
            <v/>
          </cell>
          <cell r="F333">
            <v>0.77439007684337846</v>
          </cell>
          <cell r="G333">
            <v>70</v>
          </cell>
          <cell r="H333" t="str">
            <v/>
          </cell>
          <cell r="I333" t="str">
            <v/>
          </cell>
          <cell r="J333">
            <v>2.5896272413388823</v>
          </cell>
          <cell r="K333">
            <v>37</v>
          </cell>
          <cell r="L333" t="str">
            <v/>
          </cell>
          <cell r="M333" t="str">
            <v/>
          </cell>
          <cell r="N333">
            <v>2.6428700848106512</v>
          </cell>
          <cell r="O333">
            <v>42</v>
          </cell>
          <cell r="P333">
            <v>333</v>
          </cell>
          <cell r="Q333">
            <v>1.3561276108765674</v>
          </cell>
          <cell r="R333">
            <v>1.3561276108765674</v>
          </cell>
          <cell r="S333">
            <v>21</v>
          </cell>
          <cell r="T333" t="str">
            <v/>
          </cell>
          <cell r="U333" t="str">
            <v/>
          </cell>
          <cell r="V333">
            <v>1.3789201097566264</v>
          </cell>
          <cell r="W333">
            <v>12</v>
          </cell>
          <cell r="X333" t="str">
            <v/>
          </cell>
          <cell r="Y333" t="str">
            <v/>
          </cell>
          <cell r="Z333">
            <v>1.7108679165458913</v>
          </cell>
          <cell r="AA333">
            <v>13</v>
          </cell>
          <cell r="AB333" t="str">
            <v/>
          </cell>
          <cell r="AC333" t="str">
            <v/>
          </cell>
          <cell r="AD333">
            <v>4.0718606952135117</v>
          </cell>
        </row>
        <row r="334">
          <cell r="B334" t="str">
            <v>5.2041</v>
          </cell>
          <cell r="C334">
            <v>54</v>
          </cell>
          <cell r="D334" t="str">
            <v/>
          </cell>
          <cell r="E334" t="str">
            <v/>
          </cell>
          <cell r="F334">
            <v>0.77616600933113644</v>
          </cell>
          <cell r="G334">
            <v>70</v>
          </cell>
          <cell r="H334" t="str">
            <v/>
          </cell>
          <cell r="I334" t="str">
            <v/>
          </cell>
          <cell r="J334">
            <v>2.5909951937206417</v>
          </cell>
          <cell r="K334">
            <v>37</v>
          </cell>
          <cell r="L334" t="str">
            <v/>
          </cell>
          <cell r="M334" t="str">
            <v/>
          </cell>
          <cell r="N334">
            <v>2.6452693925752797</v>
          </cell>
          <cell r="O334">
            <v>42</v>
          </cell>
          <cell r="P334" t="str">
            <v/>
          </cell>
          <cell r="Q334" t="str">
            <v/>
          </cell>
          <cell r="R334">
            <v>1.358743449808379</v>
          </cell>
          <cell r="S334">
            <v>21</v>
          </cell>
          <cell r="T334" t="str">
            <v/>
          </cell>
          <cell r="U334" t="str">
            <v/>
          </cell>
          <cell r="V334">
            <v>1.3813049540817015</v>
          </cell>
          <cell r="W334">
            <v>12</v>
          </cell>
          <cell r="X334" t="str">
            <v/>
          </cell>
          <cell r="Y334" t="str">
            <v/>
          </cell>
          <cell r="Z334">
            <v>1.7138545127338056</v>
          </cell>
          <cell r="AA334">
            <v>13</v>
          </cell>
          <cell r="AB334" t="str">
            <v/>
          </cell>
          <cell r="AC334" t="str">
            <v/>
          </cell>
          <cell r="AD334">
            <v>4.0737627472126814</v>
          </cell>
        </row>
        <row r="335">
          <cell r="B335" t="str">
            <v>6.2041</v>
          </cell>
          <cell r="C335">
            <v>54</v>
          </cell>
          <cell r="D335" t="str">
            <v/>
          </cell>
          <cell r="E335" t="str">
            <v/>
          </cell>
          <cell r="F335">
            <v>0.77794194181889442</v>
          </cell>
          <cell r="G335">
            <v>70</v>
          </cell>
          <cell r="H335" t="str">
            <v/>
          </cell>
          <cell r="I335" t="str">
            <v/>
          </cell>
          <cell r="J335">
            <v>2.592363146102401</v>
          </cell>
          <cell r="K335">
            <v>37</v>
          </cell>
          <cell r="L335" t="str">
            <v/>
          </cell>
          <cell r="M335" t="str">
            <v/>
          </cell>
          <cell r="N335">
            <v>2.6476687003399082</v>
          </cell>
          <cell r="O335">
            <v>42</v>
          </cell>
          <cell r="P335" t="str">
            <v/>
          </cell>
          <cell r="Q335" t="str">
            <v/>
          </cell>
          <cell r="R335">
            <v>1.3613592887401906</v>
          </cell>
          <cell r="S335">
            <v>21</v>
          </cell>
          <cell r="T335" t="str">
            <v/>
          </cell>
          <cell r="U335" t="str">
            <v/>
          </cell>
          <cell r="V335">
            <v>1.3836897984067766</v>
          </cell>
          <cell r="W335">
            <v>12</v>
          </cell>
          <cell r="X335" t="str">
            <v/>
          </cell>
          <cell r="Y335" t="str">
            <v/>
          </cell>
          <cell r="Z335">
            <v>1.7168411089217199</v>
          </cell>
          <cell r="AA335">
            <v>13</v>
          </cell>
          <cell r="AB335" t="str">
            <v/>
          </cell>
          <cell r="AC335" t="str">
            <v/>
          </cell>
          <cell r="AD335">
            <v>4.0756647992118511</v>
          </cell>
        </row>
        <row r="336">
          <cell r="B336" t="str">
            <v>7.2041</v>
          </cell>
          <cell r="C336">
            <v>54</v>
          </cell>
          <cell r="D336" t="str">
            <v/>
          </cell>
          <cell r="E336" t="str">
            <v/>
          </cell>
          <cell r="F336">
            <v>0.7797178743066524</v>
          </cell>
          <cell r="G336">
            <v>70</v>
          </cell>
          <cell r="H336" t="str">
            <v/>
          </cell>
          <cell r="I336" t="str">
            <v/>
          </cell>
          <cell r="J336">
            <v>2.5937310984841604</v>
          </cell>
          <cell r="K336">
            <v>38</v>
          </cell>
          <cell r="L336">
            <v>336</v>
          </cell>
          <cell r="M336">
            <v>2.6500680081045358</v>
          </cell>
          <cell r="N336">
            <v>2.6500680081045358</v>
          </cell>
          <cell r="O336">
            <v>42</v>
          </cell>
          <cell r="P336" t="str">
            <v/>
          </cell>
          <cell r="Q336" t="str">
            <v/>
          </cell>
          <cell r="R336">
            <v>1.3639751276720022</v>
          </cell>
          <cell r="S336">
            <v>21</v>
          </cell>
          <cell r="T336" t="str">
            <v/>
          </cell>
          <cell r="U336" t="str">
            <v/>
          </cell>
          <cell r="V336">
            <v>1.3860746427318518</v>
          </cell>
          <cell r="W336">
            <v>12</v>
          </cell>
          <cell r="X336" t="str">
            <v/>
          </cell>
          <cell r="Y336" t="str">
            <v/>
          </cell>
          <cell r="Z336">
            <v>1.7198277051096342</v>
          </cell>
          <cell r="AA336">
            <v>13</v>
          </cell>
          <cell r="AB336" t="str">
            <v/>
          </cell>
          <cell r="AC336" t="str">
            <v/>
          </cell>
          <cell r="AD336">
            <v>4.0775668512110208</v>
          </cell>
        </row>
        <row r="337">
          <cell r="B337" t="str">
            <v>8.2041</v>
          </cell>
          <cell r="C337">
            <v>54</v>
          </cell>
          <cell r="D337" t="str">
            <v/>
          </cell>
          <cell r="E337" t="str">
            <v/>
          </cell>
          <cell r="F337">
            <v>0.78149380679441038</v>
          </cell>
          <cell r="G337">
            <v>70</v>
          </cell>
          <cell r="H337" t="str">
            <v/>
          </cell>
          <cell r="I337" t="str">
            <v/>
          </cell>
          <cell r="J337">
            <v>2.5950990508659197</v>
          </cell>
          <cell r="K337">
            <v>38</v>
          </cell>
          <cell r="L337" t="str">
            <v/>
          </cell>
          <cell r="M337" t="str">
            <v/>
          </cell>
          <cell r="N337">
            <v>2.6519860746841188</v>
          </cell>
          <cell r="O337">
            <v>42</v>
          </cell>
          <cell r="P337" t="str">
            <v/>
          </cell>
          <cell r="Q337" t="str">
            <v/>
          </cell>
          <cell r="R337">
            <v>1.3665909666038139</v>
          </cell>
          <cell r="S337">
            <v>21</v>
          </cell>
          <cell r="T337" t="str">
            <v/>
          </cell>
          <cell r="U337" t="str">
            <v/>
          </cell>
          <cell r="V337">
            <v>1.3884594870569269</v>
          </cell>
          <cell r="W337">
            <v>12</v>
          </cell>
          <cell r="X337" t="str">
            <v/>
          </cell>
          <cell r="Y337" t="str">
            <v/>
          </cell>
          <cell r="Z337">
            <v>1.7228143012975485</v>
          </cell>
          <cell r="AA337">
            <v>13</v>
          </cell>
          <cell r="AB337" t="str">
            <v/>
          </cell>
          <cell r="AC337" t="str">
            <v/>
          </cell>
          <cell r="AD337">
            <v>4.0794689032101905</v>
          </cell>
        </row>
        <row r="338">
          <cell r="B338" t="str">
            <v>9.2041</v>
          </cell>
          <cell r="C338">
            <v>54</v>
          </cell>
          <cell r="D338" t="str">
            <v/>
          </cell>
          <cell r="E338" t="str">
            <v/>
          </cell>
          <cell r="F338">
            <v>0.78326973928216836</v>
          </cell>
          <cell r="G338">
            <v>70</v>
          </cell>
          <cell r="H338" t="str">
            <v/>
          </cell>
          <cell r="I338" t="str">
            <v/>
          </cell>
          <cell r="J338">
            <v>2.5964670032476791</v>
          </cell>
          <cell r="K338">
            <v>38</v>
          </cell>
          <cell r="L338" t="str">
            <v/>
          </cell>
          <cell r="M338" t="str">
            <v/>
          </cell>
          <cell r="N338">
            <v>2.6539041412637019</v>
          </cell>
          <cell r="O338">
            <v>42</v>
          </cell>
          <cell r="P338" t="str">
            <v/>
          </cell>
          <cell r="Q338" t="str">
            <v/>
          </cell>
          <cell r="R338">
            <v>1.3692068055356255</v>
          </cell>
          <cell r="S338">
            <v>21</v>
          </cell>
          <cell r="T338" t="str">
            <v/>
          </cell>
          <cell r="U338" t="str">
            <v/>
          </cell>
          <cell r="V338">
            <v>1.390844331382002</v>
          </cell>
          <cell r="W338">
            <v>12</v>
          </cell>
          <cell r="X338" t="str">
            <v/>
          </cell>
          <cell r="Y338" t="str">
            <v/>
          </cell>
          <cell r="Z338">
            <v>1.7258008974854628</v>
          </cell>
          <cell r="AA338">
            <v>13</v>
          </cell>
          <cell r="AB338" t="str">
            <v/>
          </cell>
          <cell r="AC338" t="str">
            <v/>
          </cell>
          <cell r="AD338">
            <v>4.0813709552093602</v>
          </cell>
        </row>
        <row r="339">
          <cell r="B339" t="str">
            <v>10.2041</v>
          </cell>
          <cell r="C339">
            <v>54</v>
          </cell>
          <cell r="D339" t="str">
            <v/>
          </cell>
          <cell r="E339" t="str">
            <v/>
          </cell>
          <cell r="F339">
            <v>0.78504567176992635</v>
          </cell>
          <cell r="G339">
            <v>70</v>
          </cell>
          <cell r="H339" t="str">
            <v/>
          </cell>
          <cell r="I339" t="str">
            <v/>
          </cell>
          <cell r="J339">
            <v>2.5978349556294384</v>
          </cell>
          <cell r="K339">
            <v>38</v>
          </cell>
          <cell r="L339" t="str">
            <v/>
          </cell>
          <cell r="M339" t="str">
            <v/>
          </cell>
          <cell r="N339">
            <v>2.6558222078432849</v>
          </cell>
          <cell r="O339">
            <v>42</v>
          </cell>
          <cell r="P339" t="str">
            <v/>
          </cell>
          <cell r="Q339" t="str">
            <v/>
          </cell>
          <cell r="R339">
            <v>1.3718226444674371</v>
          </cell>
          <cell r="S339">
            <v>21</v>
          </cell>
          <cell r="T339" t="str">
            <v/>
          </cell>
          <cell r="U339" t="str">
            <v/>
          </cell>
          <cell r="V339">
            <v>1.3932291757070772</v>
          </cell>
          <cell r="W339">
            <v>12</v>
          </cell>
          <cell r="X339" t="str">
            <v/>
          </cell>
          <cell r="Y339" t="str">
            <v/>
          </cell>
          <cell r="Z339">
            <v>1.7287874936733771</v>
          </cell>
          <cell r="AA339">
            <v>13</v>
          </cell>
          <cell r="AB339" t="str">
            <v/>
          </cell>
          <cell r="AC339" t="str">
            <v/>
          </cell>
          <cell r="AD339">
            <v>4.0832730072085299</v>
          </cell>
        </row>
        <row r="340">
          <cell r="B340" t="str">
            <v>11.2041</v>
          </cell>
          <cell r="C340">
            <v>54</v>
          </cell>
          <cell r="D340" t="str">
            <v/>
          </cell>
          <cell r="E340" t="str">
            <v/>
          </cell>
          <cell r="F340">
            <v>0.78682160425768433</v>
          </cell>
          <cell r="G340">
            <v>70</v>
          </cell>
          <cell r="H340" t="str">
            <v/>
          </cell>
          <cell r="I340" t="str">
            <v/>
          </cell>
          <cell r="J340">
            <v>2.5992029080111978</v>
          </cell>
          <cell r="K340">
            <v>38</v>
          </cell>
          <cell r="L340" t="str">
            <v/>
          </cell>
          <cell r="M340" t="str">
            <v/>
          </cell>
          <cell r="N340">
            <v>2.657740274422868</v>
          </cell>
          <cell r="O340">
            <v>42</v>
          </cell>
          <cell r="P340" t="str">
            <v/>
          </cell>
          <cell r="Q340" t="str">
            <v/>
          </cell>
          <cell r="R340">
            <v>1.3744384833992487</v>
          </cell>
          <cell r="S340">
            <v>21</v>
          </cell>
          <cell r="T340" t="str">
            <v/>
          </cell>
          <cell r="U340" t="str">
            <v/>
          </cell>
          <cell r="V340">
            <v>1.3956140200321523</v>
          </cell>
          <cell r="W340">
            <v>12</v>
          </cell>
          <cell r="X340" t="str">
            <v/>
          </cell>
          <cell r="Y340" t="str">
            <v/>
          </cell>
          <cell r="Z340">
            <v>1.7317740898612914</v>
          </cell>
          <cell r="AA340">
            <v>13</v>
          </cell>
          <cell r="AB340" t="str">
            <v/>
          </cell>
          <cell r="AC340" t="str">
            <v/>
          </cell>
          <cell r="AD340">
            <v>4.0851750592076996</v>
          </cell>
        </row>
        <row r="341">
          <cell r="B341" t="str">
            <v>12.2041</v>
          </cell>
          <cell r="C341">
            <v>54</v>
          </cell>
          <cell r="D341" t="str">
            <v/>
          </cell>
          <cell r="E341" t="str">
            <v/>
          </cell>
          <cell r="F341">
            <v>0.78859753674544231</v>
          </cell>
          <cell r="G341">
            <v>70</v>
          </cell>
          <cell r="H341" t="str">
            <v/>
          </cell>
          <cell r="I341" t="str">
            <v/>
          </cell>
          <cell r="J341">
            <v>2.6005708603929572</v>
          </cell>
          <cell r="K341">
            <v>38</v>
          </cell>
          <cell r="L341" t="str">
            <v/>
          </cell>
          <cell r="M341" t="str">
            <v/>
          </cell>
          <cell r="N341">
            <v>2.659658341002451</v>
          </cell>
          <cell r="O341">
            <v>42</v>
          </cell>
          <cell r="P341" t="str">
            <v/>
          </cell>
          <cell r="Q341" t="str">
            <v/>
          </cell>
          <cell r="R341">
            <v>1.3770543223310603</v>
          </cell>
          <cell r="S341">
            <v>21</v>
          </cell>
          <cell r="T341" t="str">
            <v/>
          </cell>
          <cell r="U341" t="str">
            <v/>
          </cell>
          <cell r="V341">
            <v>1.3979988643572274</v>
          </cell>
          <cell r="W341">
            <v>12</v>
          </cell>
          <cell r="X341" t="str">
            <v/>
          </cell>
          <cell r="Y341" t="str">
            <v/>
          </cell>
          <cell r="Z341">
            <v>1.7347606860492057</v>
          </cell>
          <cell r="AA341">
            <v>13</v>
          </cell>
          <cell r="AB341" t="str">
            <v/>
          </cell>
          <cell r="AC341" t="str">
            <v/>
          </cell>
          <cell r="AD341">
            <v>4.0870771112068693</v>
          </cell>
        </row>
        <row r="342">
          <cell r="B342" t="str">
            <v>1.2042</v>
          </cell>
          <cell r="C342">
            <v>54</v>
          </cell>
          <cell r="D342" t="str">
            <v/>
          </cell>
          <cell r="E342" t="str">
            <v/>
          </cell>
          <cell r="F342">
            <v>0.79037346923320029</v>
          </cell>
          <cell r="G342">
            <v>70</v>
          </cell>
          <cell r="H342" t="str">
            <v/>
          </cell>
          <cell r="I342" t="str">
            <v/>
          </cell>
          <cell r="J342">
            <v>2.6019388127747165</v>
          </cell>
          <cell r="K342">
            <v>38</v>
          </cell>
          <cell r="L342" t="str">
            <v/>
          </cell>
          <cell r="M342" t="str">
            <v/>
          </cell>
          <cell r="N342">
            <v>2.6615764075820341</v>
          </cell>
          <cell r="O342">
            <v>42</v>
          </cell>
          <cell r="P342" t="str">
            <v/>
          </cell>
          <cell r="Q342" t="str">
            <v/>
          </cell>
          <cell r="R342">
            <v>1.3796701612628719</v>
          </cell>
          <cell r="S342">
            <v>21</v>
          </cell>
          <cell r="T342" t="str">
            <v/>
          </cell>
          <cell r="U342" t="str">
            <v/>
          </cell>
          <cell r="V342">
            <v>1.4003837086823026</v>
          </cell>
          <cell r="W342">
            <v>12</v>
          </cell>
          <cell r="X342" t="str">
            <v/>
          </cell>
          <cell r="Y342" t="str">
            <v/>
          </cell>
          <cell r="Z342">
            <v>1.7377472822371201</v>
          </cell>
          <cell r="AA342">
            <v>13</v>
          </cell>
          <cell r="AB342" t="str">
            <v/>
          </cell>
          <cell r="AC342" t="str">
            <v/>
          </cell>
          <cell r="AD342">
            <v>4.088979163206039</v>
          </cell>
        </row>
        <row r="343">
          <cell r="B343" t="str">
            <v>2.2042</v>
          </cell>
          <cell r="C343">
            <v>54</v>
          </cell>
          <cell r="D343" t="str">
            <v/>
          </cell>
          <cell r="E343" t="str">
            <v/>
          </cell>
          <cell r="F343">
            <v>0.79214940172095827</v>
          </cell>
          <cell r="G343">
            <v>70</v>
          </cell>
          <cell r="H343" t="str">
            <v/>
          </cell>
          <cell r="I343" t="str">
            <v/>
          </cell>
          <cell r="J343">
            <v>2.6033067651564759</v>
          </cell>
          <cell r="K343">
            <v>38</v>
          </cell>
          <cell r="L343" t="str">
            <v/>
          </cell>
          <cell r="M343" t="str">
            <v/>
          </cell>
          <cell r="N343">
            <v>2.6634944741616171</v>
          </cell>
          <cell r="O343">
            <v>42</v>
          </cell>
          <cell r="P343" t="str">
            <v/>
          </cell>
          <cell r="Q343" t="str">
            <v/>
          </cell>
          <cell r="R343">
            <v>1.3822860001946835</v>
          </cell>
          <cell r="S343">
            <v>21</v>
          </cell>
          <cell r="T343" t="str">
            <v/>
          </cell>
          <cell r="U343" t="str">
            <v/>
          </cell>
          <cell r="V343">
            <v>1.4027685530073777</v>
          </cell>
          <cell r="W343">
            <v>12</v>
          </cell>
          <cell r="X343" t="str">
            <v/>
          </cell>
          <cell r="Y343" t="str">
            <v/>
          </cell>
          <cell r="Z343">
            <v>1.7407338784250344</v>
          </cell>
          <cell r="AA343">
            <v>13</v>
          </cell>
          <cell r="AB343" t="str">
            <v/>
          </cell>
          <cell r="AC343" t="str">
            <v/>
          </cell>
          <cell r="AD343">
            <v>4.0908812152052088</v>
          </cell>
        </row>
        <row r="344">
          <cell r="B344" t="str">
            <v>3.2042</v>
          </cell>
          <cell r="C344">
            <v>54</v>
          </cell>
          <cell r="D344" t="str">
            <v/>
          </cell>
          <cell r="E344" t="str">
            <v/>
          </cell>
          <cell r="F344">
            <v>0.79392533420871625</v>
          </cell>
          <cell r="G344">
            <v>70</v>
          </cell>
          <cell r="H344" t="str">
            <v/>
          </cell>
          <cell r="I344" t="str">
            <v/>
          </cell>
          <cell r="J344">
            <v>2.6046747175382352</v>
          </cell>
          <cell r="K344">
            <v>38</v>
          </cell>
          <cell r="L344" t="str">
            <v/>
          </cell>
          <cell r="M344" t="str">
            <v/>
          </cell>
          <cell r="N344">
            <v>2.6654125407412002</v>
          </cell>
          <cell r="O344">
            <v>42</v>
          </cell>
          <cell r="P344" t="str">
            <v/>
          </cell>
          <cell r="Q344" t="str">
            <v/>
          </cell>
          <cell r="R344">
            <v>1.3849018391264951</v>
          </cell>
          <cell r="S344">
            <v>21</v>
          </cell>
          <cell r="T344" t="str">
            <v/>
          </cell>
          <cell r="U344" t="str">
            <v/>
          </cell>
          <cell r="V344">
            <v>1.4051533973324528</v>
          </cell>
          <cell r="W344">
            <v>12</v>
          </cell>
          <cell r="X344" t="str">
            <v/>
          </cell>
          <cell r="Y344" t="str">
            <v/>
          </cell>
          <cell r="Z344">
            <v>1.7437204746129487</v>
          </cell>
          <cell r="AA344">
            <v>13</v>
          </cell>
          <cell r="AB344" t="str">
            <v/>
          </cell>
          <cell r="AC344" t="str">
            <v/>
          </cell>
          <cell r="AD344">
            <v>4.0927832672043785</v>
          </cell>
        </row>
        <row r="345">
          <cell r="B345" t="str">
            <v>4.2042</v>
          </cell>
          <cell r="C345">
            <v>54</v>
          </cell>
          <cell r="D345" t="str">
            <v/>
          </cell>
          <cell r="E345" t="str">
            <v/>
          </cell>
          <cell r="F345">
            <v>0.79570126669647423</v>
          </cell>
          <cell r="G345">
            <v>70</v>
          </cell>
          <cell r="H345" t="str">
            <v/>
          </cell>
          <cell r="I345" t="str">
            <v/>
          </cell>
          <cell r="J345">
            <v>2.6060426699199946</v>
          </cell>
          <cell r="K345">
            <v>38</v>
          </cell>
          <cell r="L345" t="str">
            <v/>
          </cell>
          <cell r="M345" t="str">
            <v/>
          </cell>
          <cell r="N345">
            <v>2.6673306073207832</v>
          </cell>
          <cell r="O345">
            <v>42</v>
          </cell>
          <cell r="P345" t="str">
            <v/>
          </cell>
          <cell r="Q345" t="str">
            <v/>
          </cell>
          <cell r="R345">
            <v>1.3875176780583067</v>
          </cell>
          <cell r="S345">
            <v>21</v>
          </cell>
          <cell r="T345" t="str">
            <v/>
          </cell>
          <cell r="U345" t="str">
            <v/>
          </cell>
          <cell r="V345">
            <v>1.4075382416575279</v>
          </cell>
          <cell r="W345">
            <v>12</v>
          </cell>
          <cell r="X345" t="str">
            <v/>
          </cell>
          <cell r="Y345" t="str">
            <v/>
          </cell>
          <cell r="Z345">
            <v>1.746707070800863</v>
          </cell>
          <cell r="AA345">
            <v>13</v>
          </cell>
          <cell r="AB345" t="str">
            <v/>
          </cell>
          <cell r="AC345" t="str">
            <v/>
          </cell>
          <cell r="AD345">
            <v>4.0946853192035482</v>
          </cell>
        </row>
        <row r="346">
          <cell r="B346" t="str">
            <v>5.2042</v>
          </cell>
          <cell r="C346">
            <v>54</v>
          </cell>
          <cell r="D346" t="str">
            <v/>
          </cell>
          <cell r="E346" t="str">
            <v/>
          </cell>
          <cell r="F346">
            <v>0.79747719918423221</v>
          </cell>
          <cell r="G346">
            <v>70</v>
          </cell>
          <cell r="H346" t="str">
            <v/>
          </cell>
          <cell r="I346" t="str">
            <v/>
          </cell>
          <cell r="J346">
            <v>2.6074106223017539</v>
          </cell>
          <cell r="K346">
            <v>38</v>
          </cell>
          <cell r="L346" t="str">
            <v/>
          </cell>
          <cell r="M346" t="str">
            <v/>
          </cell>
          <cell r="N346">
            <v>2.6692486739003662</v>
          </cell>
          <cell r="O346">
            <v>42</v>
          </cell>
          <cell r="P346" t="str">
            <v/>
          </cell>
          <cell r="Q346" t="str">
            <v/>
          </cell>
          <cell r="R346">
            <v>1.3901335169901183</v>
          </cell>
          <cell r="S346">
            <v>21</v>
          </cell>
          <cell r="T346" t="str">
            <v/>
          </cell>
          <cell r="U346" t="str">
            <v/>
          </cell>
          <cell r="V346">
            <v>1.4099230859826031</v>
          </cell>
          <cell r="W346">
            <v>12</v>
          </cell>
          <cell r="X346" t="str">
            <v/>
          </cell>
          <cell r="Y346" t="str">
            <v/>
          </cell>
          <cell r="Z346">
            <v>1.7496936669887773</v>
          </cell>
          <cell r="AA346">
            <v>13</v>
          </cell>
          <cell r="AB346" t="str">
            <v/>
          </cell>
          <cell r="AC346" t="str">
            <v/>
          </cell>
          <cell r="AD346">
            <v>4.0965873712027179</v>
          </cell>
        </row>
        <row r="347">
          <cell r="B347" t="str">
            <v>6.2042</v>
          </cell>
          <cell r="C347">
            <v>54</v>
          </cell>
          <cell r="D347" t="str">
            <v/>
          </cell>
          <cell r="E347" t="str">
            <v/>
          </cell>
          <cell r="F347">
            <v>0.79925313167199019</v>
          </cell>
          <cell r="G347">
            <v>70</v>
          </cell>
          <cell r="H347" t="str">
            <v/>
          </cell>
          <cell r="I347" t="str">
            <v/>
          </cell>
          <cell r="J347">
            <v>2.6087785746835133</v>
          </cell>
          <cell r="K347">
            <v>38</v>
          </cell>
          <cell r="L347" t="str">
            <v/>
          </cell>
          <cell r="M347" t="str">
            <v/>
          </cell>
          <cell r="N347">
            <v>2.6711667404799493</v>
          </cell>
          <cell r="O347">
            <v>42</v>
          </cell>
          <cell r="P347" t="str">
            <v/>
          </cell>
          <cell r="Q347" t="str">
            <v/>
          </cell>
          <cell r="R347">
            <v>1.3927493559219299</v>
          </cell>
          <cell r="S347">
            <v>21</v>
          </cell>
          <cell r="T347" t="str">
            <v/>
          </cell>
          <cell r="U347" t="str">
            <v/>
          </cell>
          <cell r="V347">
            <v>1.4123079303076782</v>
          </cell>
          <cell r="W347">
            <v>12</v>
          </cell>
          <cell r="X347" t="str">
            <v/>
          </cell>
          <cell r="Y347" t="str">
            <v/>
          </cell>
          <cell r="Z347">
            <v>1.7526802631766916</v>
          </cell>
          <cell r="AA347">
            <v>13</v>
          </cell>
          <cell r="AB347" t="str">
            <v/>
          </cell>
          <cell r="AC347" t="str">
            <v/>
          </cell>
          <cell r="AD347">
            <v>4.0984894232018876</v>
          </cell>
        </row>
        <row r="348">
          <cell r="B348" t="str">
            <v>7.2042</v>
          </cell>
          <cell r="C348">
            <v>55</v>
          </cell>
          <cell r="D348">
            <v>348</v>
          </cell>
          <cell r="E348">
            <v>0.80102906415974828</v>
          </cell>
          <cell r="F348">
            <v>0.80102906415974828</v>
          </cell>
          <cell r="G348">
            <v>70</v>
          </cell>
          <cell r="H348" t="str">
            <v/>
          </cell>
          <cell r="I348" t="str">
            <v/>
          </cell>
          <cell r="J348">
            <v>2.6101465270652726</v>
          </cell>
          <cell r="K348">
            <v>38</v>
          </cell>
          <cell r="L348" t="str">
            <v/>
          </cell>
          <cell r="M348" t="str">
            <v/>
          </cell>
          <cell r="N348">
            <v>2.6730848070595323</v>
          </cell>
          <cell r="O348">
            <v>42</v>
          </cell>
          <cell r="P348" t="str">
            <v/>
          </cell>
          <cell r="Q348" t="str">
            <v/>
          </cell>
          <cell r="R348">
            <v>1.3953651948537416</v>
          </cell>
          <cell r="S348">
            <v>21</v>
          </cell>
          <cell r="T348" t="str">
            <v/>
          </cell>
          <cell r="U348" t="str">
            <v/>
          </cell>
          <cell r="V348">
            <v>1.4146927746327533</v>
          </cell>
          <cell r="W348">
            <v>12</v>
          </cell>
          <cell r="X348" t="str">
            <v/>
          </cell>
          <cell r="Y348" t="str">
            <v/>
          </cell>
          <cell r="Z348">
            <v>1.7556668593646059</v>
          </cell>
          <cell r="AA348">
            <v>13</v>
          </cell>
          <cell r="AB348" t="str">
            <v/>
          </cell>
          <cell r="AC348" t="str">
            <v/>
          </cell>
          <cell r="AD348">
            <v>4.1003914752010573</v>
          </cell>
        </row>
        <row r="349">
          <cell r="B349" t="str">
            <v>8.2042</v>
          </cell>
          <cell r="C349">
            <v>55</v>
          </cell>
          <cell r="D349" t="str">
            <v/>
          </cell>
          <cell r="E349" t="str">
            <v/>
          </cell>
          <cell r="F349">
            <v>0.80211166644196741</v>
          </cell>
          <cell r="G349">
            <v>70</v>
          </cell>
          <cell r="H349" t="str">
            <v/>
          </cell>
          <cell r="I349" t="str">
            <v/>
          </cell>
          <cell r="J349">
            <v>2.611514479447032</v>
          </cell>
          <cell r="K349">
            <v>38</v>
          </cell>
          <cell r="L349" t="str">
            <v/>
          </cell>
          <cell r="M349" t="str">
            <v/>
          </cell>
          <cell r="N349">
            <v>2.6750028736391154</v>
          </cell>
          <cell r="O349">
            <v>42</v>
          </cell>
          <cell r="P349" t="str">
            <v/>
          </cell>
          <cell r="Q349" t="str">
            <v/>
          </cell>
          <cell r="R349">
            <v>1.3979810337855532</v>
          </cell>
          <cell r="S349">
            <v>21</v>
          </cell>
          <cell r="T349" t="str">
            <v/>
          </cell>
          <cell r="U349" t="str">
            <v/>
          </cell>
          <cell r="V349">
            <v>1.4170776189578285</v>
          </cell>
          <cell r="W349">
            <v>12</v>
          </cell>
          <cell r="X349" t="str">
            <v/>
          </cell>
          <cell r="Y349" t="str">
            <v/>
          </cell>
          <cell r="Z349">
            <v>1.7586534555525202</v>
          </cell>
          <cell r="AA349">
            <v>13</v>
          </cell>
          <cell r="AB349" t="str">
            <v/>
          </cell>
          <cell r="AC349" t="str">
            <v/>
          </cell>
          <cell r="AD349">
            <v>4.102293527200227</v>
          </cell>
        </row>
        <row r="350">
          <cell r="B350" t="str">
            <v>9.2042</v>
          </cell>
          <cell r="C350">
            <v>55</v>
          </cell>
          <cell r="D350" t="str">
            <v/>
          </cell>
          <cell r="E350" t="str">
            <v/>
          </cell>
          <cell r="F350">
            <v>0.80319426872418653</v>
          </cell>
          <cell r="G350">
            <v>70</v>
          </cell>
          <cell r="H350" t="str">
            <v/>
          </cell>
          <cell r="I350" t="str">
            <v/>
          </cell>
          <cell r="J350">
            <v>2.6128824318287913</v>
          </cell>
          <cell r="K350">
            <v>38</v>
          </cell>
          <cell r="L350" t="str">
            <v/>
          </cell>
          <cell r="M350" t="str">
            <v/>
          </cell>
          <cell r="N350">
            <v>2.6769209402186984</v>
          </cell>
          <cell r="O350">
            <v>42</v>
          </cell>
          <cell r="P350" t="str">
            <v/>
          </cell>
          <cell r="Q350" t="str">
            <v/>
          </cell>
          <cell r="R350">
            <v>1.4005968727173648</v>
          </cell>
          <cell r="S350">
            <v>21</v>
          </cell>
          <cell r="T350" t="str">
            <v/>
          </cell>
          <cell r="U350" t="str">
            <v/>
          </cell>
          <cell r="V350">
            <v>1.4194624632829036</v>
          </cell>
          <cell r="W350">
            <v>12</v>
          </cell>
          <cell r="X350" t="str">
            <v/>
          </cell>
          <cell r="Y350" t="str">
            <v/>
          </cell>
          <cell r="Z350">
            <v>1.7616400517404345</v>
          </cell>
          <cell r="AA350">
            <v>13</v>
          </cell>
          <cell r="AB350" t="str">
            <v/>
          </cell>
          <cell r="AC350" t="str">
            <v/>
          </cell>
          <cell r="AD350">
            <v>4.1041955791993967</v>
          </cell>
        </row>
        <row r="351">
          <cell r="B351" t="str">
            <v>10.2042</v>
          </cell>
          <cell r="C351">
            <v>55</v>
          </cell>
          <cell r="D351" t="str">
            <v/>
          </cell>
          <cell r="E351" t="str">
            <v/>
          </cell>
          <cell r="F351">
            <v>0.80427687100640566</v>
          </cell>
          <cell r="G351">
            <v>70</v>
          </cell>
          <cell r="H351" t="str">
            <v/>
          </cell>
          <cell r="I351" t="str">
            <v/>
          </cell>
          <cell r="J351">
            <v>2.6142503842105507</v>
          </cell>
          <cell r="K351">
            <v>38</v>
          </cell>
          <cell r="L351" t="str">
            <v/>
          </cell>
          <cell r="M351" t="str">
            <v/>
          </cell>
          <cell r="N351">
            <v>2.6788390067982815</v>
          </cell>
          <cell r="O351">
            <v>42</v>
          </cell>
          <cell r="P351" t="str">
            <v/>
          </cell>
          <cell r="Q351" t="str">
            <v/>
          </cell>
          <cell r="R351">
            <v>1.4032127116491764</v>
          </cell>
          <cell r="S351">
            <v>21</v>
          </cell>
          <cell r="T351" t="str">
            <v/>
          </cell>
          <cell r="U351" t="str">
            <v/>
          </cell>
          <cell r="V351">
            <v>1.4218473076079787</v>
          </cell>
          <cell r="W351">
            <v>12</v>
          </cell>
          <cell r="X351" t="str">
            <v/>
          </cell>
          <cell r="Y351" t="str">
            <v/>
          </cell>
          <cell r="Z351">
            <v>1.7646266479283488</v>
          </cell>
          <cell r="AA351">
            <v>13</v>
          </cell>
          <cell r="AB351" t="str">
            <v/>
          </cell>
          <cell r="AC351" t="str">
            <v/>
          </cell>
          <cell r="AD351">
            <v>4.1060976311985664</v>
          </cell>
        </row>
        <row r="352">
          <cell r="B352" t="str">
            <v>11.2042</v>
          </cell>
          <cell r="C352">
            <v>55</v>
          </cell>
          <cell r="D352" t="str">
            <v/>
          </cell>
          <cell r="E352" t="str">
            <v/>
          </cell>
          <cell r="F352">
            <v>0.80535947328862478</v>
          </cell>
          <cell r="G352">
            <v>70</v>
          </cell>
          <cell r="H352" t="str">
            <v/>
          </cell>
          <cell r="I352" t="str">
            <v/>
          </cell>
          <cell r="J352">
            <v>2.61561833659231</v>
          </cell>
          <cell r="K352">
            <v>38</v>
          </cell>
          <cell r="L352" t="str">
            <v/>
          </cell>
          <cell r="M352" t="str">
            <v/>
          </cell>
          <cell r="N352">
            <v>2.6807570733778645</v>
          </cell>
          <cell r="O352">
            <v>42</v>
          </cell>
          <cell r="P352" t="str">
            <v/>
          </cell>
          <cell r="Q352" t="str">
            <v/>
          </cell>
          <cell r="R352">
            <v>1.405828550580988</v>
          </cell>
          <cell r="S352">
            <v>21</v>
          </cell>
          <cell r="T352" t="str">
            <v/>
          </cell>
          <cell r="U352" t="str">
            <v/>
          </cell>
          <cell r="V352">
            <v>1.4242321519330539</v>
          </cell>
          <cell r="W352">
            <v>12</v>
          </cell>
          <cell r="X352" t="str">
            <v/>
          </cell>
          <cell r="Y352" t="str">
            <v/>
          </cell>
          <cell r="Z352">
            <v>1.7676132441162631</v>
          </cell>
          <cell r="AA352">
            <v>13</v>
          </cell>
          <cell r="AB352" t="str">
            <v/>
          </cell>
          <cell r="AC352" t="str">
            <v/>
          </cell>
          <cell r="AD352">
            <v>4.1079996831977361</v>
          </cell>
        </row>
        <row r="353">
          <cell r="B353" t="str">
            <v>12.2042</v>
          </cell>
          <cell r="C353">
            <v>55</v>
          </cell>
          <cell r="D353" t="str">
            <v/>
          </cell>
          <cell r="E353" t="str">
            <v/>
          </cell>
          <cell r="F353">
            <v>0.80644207557084391</v>
          </cell>
          <cell r="G353">
            <v>70</v>
          </cell>
          <cell r="H353" t="str">
            <v/>
          </cell>
          <cell r="I353" t="str">
            <v/>
          </cell>
          <cell r="J353">
            <v>2.6169862889740694</v>
          </cell>
          <cell r="K353">
            <v>38</v>
          </cell>
          <cell r="L353" t="str">
            <v/>
          </cell>
          <cell r="M353" t="str">
            <v/>
          </cell>
          <cell r="N353">
            <v>2.6826751399574476</v>
          </cell>
          <cell r="O353">
            <v>42</v>
          </cell>
          <cell r="P353" t="str">
            <v/>
          </cell>
          <cell r="Q353" t="str">
            <v/>
          </cell>
          <cell r="R353">
            <v>1.4084443895127996</v>
          </cell>
          <cell r="S353">
            <v>21</v>
          </cell>
          <cell r="T353" t="str">
            <v/>
          </cell>
          <cell r="U353" t="str">
            <v/>
          </cell>
          <cell r="V353">
            <v>1.426616996258129</v>
          </cell>
          <cell r="W353">
            <v>12</v>
          </cell>
          <cell r="X353" t="str">
            <v/>
          </cell>
          <cell r="Y353" t="str">
            <v/>
          </cell>
          <cell r="Z353">
            <v>1.7705998403041774</v>
          </cell>
          <cell r="AA353">
            <v>13</v>
          </cell>
          <cell r="AB353" t="str">
            <v/>
          </cell>
          <cell r="AC353" t="str">
            <v/>
          </cell>
          <cell r="AD353">
            <v>4.1099017351969058</v>
          </cell>
        </row>
        <row r="354">
          <cell r="B354" t="str">
            <v>1.2043</v>
          </cell>
          <cell r="C354">
            <v>55</v>
          </cell>
          <cell r="D354" t="str">
            <v/>
          </cell>
          <cell r="E354" t="str">
            <v/>
          </cell>
          <cell r="F354">
            <v>0.80752467785306303</v>
          </cell>
          <cell r="G354">
            <v>70</v>
          </cell>
          <cell r="H354" t="str">
            <v/>
          </cell>
          <cell r="I354" t="str">
            <v/>
          </cell>
          <cell r="J354">
            <v>2.6183542413558287</v>
          </cell>
          <cell r="K354">
            <v>38</v>
          </cell>
          <cell r="L354" t="str">
            <v/>
          </cell>
          <cell r="M354" t="str">
            <v/>
          </cell>
          <cell r="N354">
            <v>2.6845932065370306</v>
          </cell>
          <cell r="O354">
            <v>42</v>
          </cell>
          <cell r="P354" t="str">
            <v/>
          </cell>
          <cell r="Q354" t="str">
            <v/>
          </cell>
          <cell r="R354">
            <v>1.4110602284446112</v>
          </cell>
          <cell r="S354">
            <v>21</v>
          </cell>
          <cell r="T354" t="str">
            <v/>
          </cell>
          <cell r="U354" t="str">
            <v/>
          </cell>
          <cell r="V354">
            <v>1.4290018405832041</v>
          </cell>
          <cell r="W354">
            <v>12</v>
          </cell>
          <cell r="X354" t="str">
            <v/>
          </cell>
          <cell r="Y354" t="str">
            <v/>
          </cell>
          <cell r="Z354">
            <v>1.7735864364920917</v>
          </cell>
          <cell r="AA354">
            <v>13</v>
          </cell>
          <cell r="AB354" t="str">
            <v/>
          </cell>
          <cell r="AC354" t="str">
            <v/>
          </cell>
          <cell r="AD354">
            <v>4.1118037871960755</v>
          </cell>
        </row>
        <row r="355">
          <cell r="B355" t="str">
            <v>2.2043</v>
          </cell>
          <cell r="C355">
            <v>55</v>
          </cell>
          <cell r="D355" t="str">
            <v/>
          </cell>
          <cell r="E355" t="str">
            <v/>
          </cell>
          <cell r="F355">
            <v>0.80860728013528216</v>
          </cell>
          <cell r="G355">
            <v>70</v>
          </cell>
          <cell r="H355" t="str">
            <v/>
          </cell>
          <cell r="I355" t="str">
            <v/>
          </cell>
          <cell r="J355">
            <v>2.6197221937375881</v>
          </cell>
          <cell r="K355">
            <v>38</v>
          </cell>
          <cell r="L355" t="str">
            <v/>
          </cell>
          <cell r="M355" t="str">
            <v/>
          </cell>
          <cell r="N355">
            <v>2.6865112731166136</v>
          </cell>
          <cell r="O355">
            <v>42</v>
          </cell>
          <cell r="P355" t="str">
            <v/>
          </cell>
          <cell r="Q355" t="str">
            <v/>
          </cell>
          <cell r="R355">
            <v>1.4136760673764228</v>
          </cell>
          <cell r="S355">
            <v>21</v>
          </cell>
          <cell r="T355" t="str">
            <v/>
          </cell>
          <cell r="U355" t="str">
            <v/>
          </cell>
          <cell r="V355">
            <v>1.4313866849082792</v>
          </cell>
          <cell r="W355">
            <v>12</v>
          </cell>
          <cell r="X355" t="str">
            <v/>
          </cell>
          <cell r="Y355" t="str">
            <v/>
          </cell>
          <cell r="Z355">
            <v>1.776573032680006</v>
          </cell>
          <cell r="AA355">
            <v>13</v>
          </cell>
          <cell r="AB355" t="str">
            <v/>
          </cell>
          <cell r="AC355" t="str">
            <v/>
          </cell>
          <cell r="AD355">
            <v>4.1137058391952452</v>
          </cell>
        </row>
        <row r="356">
          <cell r="B356" t="str">
            <v>3.2043</v>
          </cell>
          <cell r="C356">
            <v>55</v>
          </cell>
          <cell r="D356" t="str">
            <v/>
          </cell>
          <cell r="E356" t="str">
            <v/>
          </cell>
          <cell r="F356">
            <v>0.80968988241750128</v>
          </cell>
          <cell r="G356">
            <v>70</v>
          </cell>
          <cell r="H356" t="str">
            <v/>
          </cell>
          <cell r="I356" t="str">
            <v/>
          </cell>
          <cell r="J356">
            <v>2.6210901461193474</v>
          </cell>
          <cell r="K356">
            <v>38</v>
          </cell>
          <cell r="L356" t="str">
            <v/>
          </cell>
          <cell r="M356" t="str">
            <v/>
          </cell>
          <cell r="N356">
            <v>2.6884293396961967</v>
          </cell>
          <cell r="O356">
            <v>42</v>
          </cell>
          <cell r="P356" t="str">
            <v/>
          </cell>
          <cell r="Q356" t="str">
            <v/>
          </cell>
          <cell r="R356">
            <v>1.4162919063082344</v>
          </cell>
          <cell r="S356">
            <v>21</v>
          </cell>
          <cell r="T356" t="str">
            <v/>
          </cell>
          <cell r="U356" t="str">
            <v/>
          </cell>
          <cell r="V356">
            <v>1.4337715292333544</v>
          </cell>
          <cell r="W356">
            <v>12</v>
          </cell>
          <cell r="X356" t="str">
            <v/>
          </cell>
          <cell r="Y356" t="str">
            <v/>
          </cell>
          <cell r="Z356">
            <v>1.7795596288679203</v>
          </cell>
          <cell r="AA356">
            <v>13</v>
          </cell>
          <cell r="AB356" t="str">
            <v/>
          </cell>
          <cell r="AC356" t="str">
            <v/>
          </cell>
          <cell r="AD356">
            <v>4.1156078911944149</v>
          </cell>
        </row>
        <row r="357">
          <cell r="B357" t="str">
            <v>4.2043</v>
          </cell>
          <cell r="C357">
            <v>55</v>
          </cell>
          <cell r="D357" t="str">
            <v/>
          </cell>
          <cell r="E357" t="str">
            <v/>
          </cell>
          <cell r="F357">
            <v>0.81077248469972041</v>
          </cell>
          <cell r="G357">
            <v>70</v>
          </cell>
          <cell r="H357" t="str">
            <v/>
          </cell>
          <cell r="I357" t="str">
            <v/>
          </cell>
          <cell r="J357">
            <v>2.6224580985011068</v>
          </cell>
          <cell r="K357">
            <v>38</v>
          </cell>
          <cell r="L357" t="str">
            <v/>
          </cell>
          <cell r="M357" t="str">
            <v/>
          </cell>
          <cell r="N357">
            <v>2.6903474062757797</v>
          </cell>
          <cell r="O357">
            <v>42</v>
          </cell>
          <cell r="P357" t="str">
            <v/>
          </cell>
          <cell r="Q357" t="str">
            <v/>
          </cell>
          <cell r="R357">
            <v>1.418907745240046</v>
          </cell>
          <cell r="S357">
            <v>21</v>
          </cell>
          <cell r="T357" t="str">
            <v/>
          </cell>
          <cell r="U357" t="str">
            <v/>
          </cell>
          <cell r="V357">
            <v>1.4361563735584295</v>
          </cell>
          <cell r="W357">
            <v>12</v>
          </cell>
          <cell r="X357" t="str">
            <v/>
          </cell>
          <cell r="Y357" t="str">
            <v/>
          </cell>
          <cell r="Z357">
            <v>1.7825462250558346</v>
          </cell>
          <cell r="AA357">
            <v>13</v>
          </cell>
          <cell r="AB357" t="str">
            <v/>
          </cell>
          <cell r="AC357" t="str">
            <v/>
          </cell>
          <cell r="AD357">
            <v>4.1175099431935847</v>
          </cell>
        </row>
        <row r="358">
          <cell r="B358" t="str">
            <v>5.2043</v>
          </cell>
          <cell r="C358">
            <v>55</v>
          </cell>
          <cell r="D358" t="str">
            <v/>
          </cell>
          <cell r="E358" t="str">
            <v/>
          </cell>
          <cell r="F358">
            <v>0.81185508698193953</v>
          </cell>
          <cell r="G358">
            <v>70</v>
          </cell>
          <cell r="H358" t="str">
            <v/>
          </cell>
          <cell r="I358" t="str">
            <v/>
          </cell>
          <cell r="J358">
            <v>2.6238260508828661</v>
          </cell>
          <cell r="K358">
            <v>38</v>
          </cell>
          <cell r="L358" t="str">
            <v/>
          </cell>
          <cell r="M358" t="str">
            <v/>
          </cell>
          <cell r="N358">
            <v>2.6922654728553628</v>
          </cell>
          <cell r="O358">
            <v>42</v>
          </cell>
          <cell r="P358" t="str">
            <v/>
          </cell>
          <cell r="Q358" t="str">
            <v/>
          </cell>
          <cell r="R358">
            <v>1.4215235841718576</v>
          </cell>
          <cell r="S358">
            <v>21</v>
          </cell>
          <cell r="T358" t="str">
            <v/>
          </cell>
          <cell r="U358" t="str">
            <v/>
          </cell>
          <cell r="V358">
            <v>1.4385412178835046</v>
          </cell>
          <cell r="W358">
            <v>12</v>
          </cell>
          <cell r="X358" t="str">
            <v/>
          </cell>
          <cell r="Y358" t="str">
            <v/>
          </cell>
          <cell r="Z358">
            <v>1.7855328212437489</v>
          </cell>
          <cell r="AA358">
            <v>13</v>
          </cell>
          <cell r="AB358" t="str">
            <v/>
          </cell>
          <cell r="AC358" t="str">
            <v/>
          </cell>
          <cell r="AD358">
            <v>4.1194119951927544</v>
          </cell>
        </row>
        <row r="359">
          <cell r="B359" t="str">
            <v>6.2043</v>
          </cell>
          <cell r="C359">
            <v>55</v>
          </cell>
          <cell r="D359" t="str">
            <v/>
          </cell>
          <cell r="E359" t="str">
            <v/>
          </cell>
          <cell r="F359">
            <v>0.81293768926415866</v>
          </cell>
          <cell r="G359">
            <v>70</v>
          </cell>
          <cell r="H359" t="str">
            <v/>
          </cell>
          <cell r="I359" t="str">
            <v/>
          </cell>
          <cell r="J359">
            <v>2.6251940032646255</v>
          </cell>
          <cell r="K359">
            <v>38</v>
          </cell>
          <cell r="L359" t="str">
            <v/>
          </cell>
          <cell r="M359" t="str">
            <v/>
          </cell>
          <cell r="N359">
            <v>2.6941835394349458</v>
          </cell>
          <cell r="O359">
            <v>42</v>
          </cell>
          <cell r="P359" t="str">
            <v/>
          </cell>
          <cell r="Q359" t="str">
            <v/>
          </cell>
          <cell r="R359">
            <v>1.4241394231036693</v>
          </cell>
          <cell r="S359">
            <v>21</v>
          </cell>
          <cell r="T359" t="str">
            <v/>
          </cell>
          <cell r="U359" t="str">
            <v/>
          </cell>
          <cell r="V359">
            <v>1.4409260622085798</v>
          </cell>
          <cell r="W359">
            <v>12</v>
          </cell>
          <cell r="X359" t="str">
            <v/>
          </cell>
          <cell r="Y359" t="str">
            <v/>
          </cell>
          <cell r="Z359">
            <v>1.7885194174316632</v>
          </cell>
          <cell r="AA359">
            <v>13</v>
          </cell>
          <cell r="AB359" t="str">
            <v/>
          </cell>
          <cell r="AC359" t="str">
            <v/>
          </cell>
          <cell r="AD359">
            <v>4.1213140471919241</v>
          </cell>
        </row>
        <row r="360">
          <cell r="B360" t="str">
            <v>7.2043</v>
          </cell>
          <cell r="C360">
            <v>55</v>
          </cell>
          <cell r="D360" t="str">
            <v/>
          </cell>
          <cell r="E360" t="str">
            <v/>
          </cell>
          <cell r="F360">
            <v>0.81402029154637778</v>
          </cell>
          <cell r="G360">
            <v>70</v>
          </cell>
          <cell r="H360" t="str">
            <v/>
          </cell>
          <cell r="I360" t="str">
            <v/>
          </cell>
          <cell r="J360">
            <v>2.6265619556463848</v>
          </cell>
          <cell r="K360">
            <v>38</v>
          </cell>
          <cell r="L360" t="str">
            <v/>
          </cell>
          <cell r="M360" t="str">
            <v/>
          </cell>
          <cell r="N360">
            <v>2.6961016060145289</v>
          </cell>
          <cell r="O360">
            <v>42</v>
          </cell>
          <cell r="P360" t="str">
            <v/>
          </cell>
          <cell r="Q360" t="str">
            <v/>
          </cell>
          <cell r="R360">
            <v>1.4267552620354809</v>
          </cell>
          <cell r="S360">
            <v>21</v>
          </cell>
          <cell r="T360" t="str">
            <v/>
          </cell>
          <cell r="U360" t="str">
            <v/>
          </cell>
          <cell r="V360">
            <v>1.4433109065336549</v>
          </cell>
          <cell r="W360">
            <v>12</v>
          </cell>
          <cell r="X360" t="str">
            <v/>
          </cell>
          <cell r="Y360" t="str">
            <v/>
          </cell>
          <cell r="Z360">
            <v>1.7915060136195775</v>
          </cell>
          <cell r="AA360">
            <v>13</v>
          </cell>
          <cell r="AB360" t="str">
            <v/>
          </cell>
          <cell r="AC360" t="str">
            <v/>
          </cell>
          <cell r="AD360">
            <v>4.1232160991910938</v>
          </cell>
        </row>
        <row r="361">
          <cell r="B361" t="str">
            <v>8.2043</v>
          </cell>
          <cell r="C361">
            <v>55</v>
          </cell>
          <cell r="D361" t="str">
            <v/>
          </cell>
          <cell r="E361" t="str">
            <v/>
          </cell>
          <cell r="F361">
            <v>0.81510289382859691</v>
          </cell>
          <cell r="G361">
            <v>70</v>
          </cell>
          <cell r="H361" t="str">
            <v/>
          </cell>
          <cell r="I361" t="str">
            <v/>
          </cell>
          <cell r="J361">
            <v>2.6279299080281442</v>
          </cell>
          <cell r="K361">
            <v>38</v>
          </cell>
          <cell r="L361" t="str">
            <v/>
          </cell>
          <cell r="M361" t="str">
            <v/>
          </cell>
          <cell r="N361">
            <v>2.6980196725941119</v>
          </cell>
          <cell r="O361">
            <v>42</v>
          </cell>
          <cell r="P361" t="str">
            <v/>
          </cell>
          <cell r="Q361" t="str">
            <v/>
          </cell>
          <cell r="R361">
            <v>1.4293711009672925</v>
          </cell>
          <cell r="S361">
            <v>21</v>
          </cell>
          <cell r="T361" t="str">
            <v/>
          </cell>
          <cell r="U361" t="str">
            <v/>
          </cell>
          <cell r="V361">
            <v>1.44569575085873</v>
          </cell>
          <cell r="W361">
            <v>12</v>
          </cell>
          <cell r="X361" t="str">
            <v/>
          </cell>
          <cell r="Y361" t="str">
            <v/>
          </cell>
          <cell r="Z361">
            <v>1.7944926098074918</v>
          </cell>
          <cell r="AA361">
            <v>13</v>
          </cell>
          <cell r="AB361" t="str">
            <v/>
          </cell>
          <cell r="AC361" t="str">
            <v/>
          </cell>
          <cell r="AD361">
            <v>4.1251181511902635</v>
          </cell>
        </row>
        <row r="362">
          <cell r="B362" t="str">
            <v>9.2043</v>
          </cell>
          <cell r="C362">
            <v>55</v>
          </cell>
          <cell r="D362" t="str">
            <v/>
          </cell>
          <cell r="E362" t="str">
            <v/>
          </cell>
          <cell r="F362">
            <v>0.81618549611081603</v>
          </cell>
          <cell r="G362">
            <v>70</v>
          </cell>
          <cell r="H362" t="str">
            <v/>
          </cell>
          <cell r="I362" t="str">
            <v/>
          </cell>
          <cell r="J362">
            <v>2.6292978604099035</v>
          </cell>
          <cell r="K362">
            <v>38</v>
          </cell>
          <cell r="L362" t="str">
            <v/>
          </cell>
          <cell r="M362" t="str">
            <v/>
          </cell>
          <cell r="N362">
            <v>2.699937739173695</v>
          </cell>
          <cell r="O362">
            <v>42</v>
          </cell>
          <cell r="P362" t="str">
            <v/>
          </cell>
          <cell r="Q362" t="str">
            <v/>
          </cell>
          <cell r="R362">
            <v>1.4319869398991041</v>
          </cell>
          <cell r="S362">
            <v>21</v>
          </cell>
          <cell r="T362" t="str">
            <v/>
          </cell>
          <cell r="U362" t="str">
            <v/>
          </cell>
          <cell r="V362">
            <v>1.4480805951838052</v>
          </cell>
          <cell r="W362">
            <v>12</v>
          </cell>
          <cell r="X362" t="str">
            <v/>
          </cell>
          <cell r="Y362" t="str">
            <v/>
          </cell>
          <cell r="Z362">
            <v>1.7974792059954061</v>
          </cell>
          <cell r="AA362">
            <v>13</v>
          </cell>
          <cell r="AB362" t="str">
            <v/>
          </cell>
          <cell r="AC362" t="str">
            <v/>
          </cell>
          <cell r="AD362">
            <v>4.1270202031894332</v>
          </cell>
        </row>
        <row r="363">
          <cell r="B363" t="str">
            <v>10.2043</v>
          </cell>
          <cell r="C363">
            <v>55</v>
          </cell>
          <cell r="D363" t="str">
            <v/>
          </cell>
          <cell r="E363" t="str">
            <v/>
          </cell>
          <cell r="F363">
            <v>0.81726809839303516</v>
          </cell>
          <cell r="G363">
            <v>70</v>
          </cell>
          <cell r="H363" t="str">
            <v/>
          </cell>
          <cell r="I363" t="str">
            <v/>
          </cell>
          <cell r="J363">
            <v>2.6306658127916629</v>
          </cell>
          <cell r="K363">
            <v>38</v>
          </cell>
          <cell r="L363" t="str">
            <v/>
          </cell>
          <cell r="M363" t="str">
            <v/>
          </cell>
          <cell r="N363">
            <v>2.701855805753278</v>
          </cell>
          <cell r="O363">
            <v>42</v>
          </cell>
          <cell r="P363" t="str">
            <v/>
          </cell>
          <cell r="Q363" t="str">
            <v/>
          </cell>
          <cell r="R363">
            <v>1.4346027788309157</v>
          </cell>
          <cell r="S363">
            <v>21</v>
          </cell>
          <cell r="T363" t="str">
            <v/>
          </cell>
          <cell r="U363" t="str">
            <v/>
          </cell>
          <cell r="V363">
            <v>1.4504654395088803</v>
          </cell>
          <cell r="W363">
            <v>12</v>
          </cell>
          <cell r="X363" t="str">
            <v/>
          </cell>
          <cell r="Y363" t="str">
            <v/>
          </cell>
          <cell r="Z363">
            <v>1.8004658021833204</v>
          </cell>
          <cell r="AA363">
            <v>13</v>
          </cell>
          <cell r="AB363" t="str">
            <v/>
          </cell>
          <cell r="AC363" t="str">
            <v/>
          </cell>
          <cell r="AD363">
            <v>4.1289222551886029</v>
          </cell>
        </row>
        <row r="364">
          <cell r="B364" t="str">
            <v>11.2043</v>
          </cell>
          <cell r="C364">
            <v>55</v>
          </cell>
          <cell r="D364" t="str">
            <v/>
          </cell>
          <cell r="E364" t="str">
            <v/>
          </cell>
          <cell r="F364">
            <v>0.81835070067525428</v>
          </cell>
          <cell r="G364">
            <v>70</v>
          </cell>
          <cell r="H364" t="str">
            <v/>
          </cell>
          <cell r="I364" t="str">
            <v/>
          </cell>
          <cell r="J364">
            <v>2.6320337651734222</v>
          </cell>
          <cell r="K364">
            <v>38</v>
          </cell>
          <cell r="L364" t="str">
            <v/>
          </cell>
          <cell r="M364" t="str">
            <v/>
          </cell>
          <cell r="N364">
            <v>2.703773872332861</v>
          </cell>
          <cell r="O364">
            <v>42</v>
          </cell>
          <cell r="P364" t="str">
            <v/>
          </cell>
          <cell r="Q364" t="str">
            <v/>
          </cell>
          <cell r="R364">
            <v>1.4372186177627273</v>
          </cell>
          <cell r="S364">
            <v>21</v>
          </cell>
          <cell r="T364" t="str">
            <v/>
          </cell>
          <cell r="U364" t="str">
            <v/>
          </cell>
          <cell r="V364">
            <v>1.4528502838339554</v>
          </cell>
          <cell r="W364">
            <v>12</v>
          </cell>
          <cell r="X364" t="str">
            <v/>
          </cell>
          <cell r="Y364" t="str">
            <v/>
          </cell>
          <cell r="Z364">
            <v>1.8034523983712347</v>
          </cell>
          <cell r="AA364">
            <v>13</v>
          </cell>
          <cell r="AB364" t="str">
            <v/>
          </cell>
          <cell r="AC364" t="str">
            <v/>
          </cell>
          <cell r="AD364">
            <v>4.1308243071877726</v>
          </cell>
        </row>
        <row r="365">
          <cell r="B365" t="str">
            <v>12.2043</v>
          </cell>
          <cell r="C365">
            <v>55</v>
          </cell>
          <cell r="D365" t="str">
            <v/>
          </cell>
          <cell r="E365" t="str">
            <v/>
          </cell>
          <cell r="F365">
            <v>0.81943330295747341</v>
          </cell>
          <cell r="G365">
            <v>70</v>
          </cell>
          <cell r="H365" t="str">
            <v/>
          </cell>
          <cell r="I365" t="str">
            <v/>
          </cell>
          <cell r="J365">
            <v>2.6334017175551816</v>
          </cell>
          <cell r="K365">
            <v>38</v>
          </cell>
          <cell r="L365" t="str">
            <v/>
          </cell>
          <cell r="M365" t="str">
            <v/>
          </cell>
          <cell r="N365">
            <v>2.7056919389124441</v>
          </cell>
          <cell r="O365">
            <v>42</v>
          </cell>
          <cell r="P365" t="str">
            <v/>
          </cell>
          <cell r="Q365" t="str">
            <v/>
          </cell>
          <cell r="R365">
            <v>1.4398344566945389</v>
          </cell>
          <cell r="S365">
            <v>21</v>
          </cell>
          <cell r="T365" t="str">
            <v/>
          </cell>
          <cell r="U365" t="str">
            <v/>
          </cell>
          <cell r="V365">
            <v>1.4552351281590306</v>
          </cell>
          <cell r="W365">
            <v>12</v>
          </cell>
          <cell r="X365" t="str">
            <v/>
          </cell>
          <cell r="Y365" t="str">
            <v/>
          </cell>
          <cell r="Z365">
            <v>1.806438994559149</v>
          </cell>
          <cell r="AA365">
            <v>13</v>
          </cell>
          <cell r="AB365" t="str">
            <v/>
          </cell>
          <cell r="AC365" t="str">
            <v/>
          </cell>
          <cell r="AD365">
            <v>4.1327263591869423</v>
          </cell>
        </row>
        <row r="366">
          <cell r="B366" t="str">
            <v>1.2044</v>
          </cell>
          <cell r="C366">
            <v>55</v>
          </cell>
          <cell r="D366" t="str">
            <v/>
          </cell>
          <cell r="E366" t="str">
            <v/>
          </cell>
          <cell r="F366">
            <v>0.82051590523969253</v>
          </cell>
          <cell r="G366">
            <v>70</v>
          </cell>
          <cell r="H366" t="str">
            <v/>
          </cell>
          <cell r="I366" t="str">
            <v/>
          </cell>
          <cell r="J366">
            <v>2.634769669936941</v>
          </cell>
          <cell r="K366">
            <v>38</v>
          </cell>
          <cell r="L366" t="str">
            <v/>
          </cell>
          <cell r="M366" t="str">
            <v/>
          </cell>
          <cell r="N366">
            <v>2.7076100054920271</v>
          </cell>
          <cell r="O366">
            <v>42</v>
          </cell>
          <cell r="P366" t="str">
            <v/>
          </cell>
          <cell r="Q366" t="str">
            <v/>
          </cell>
          <cell r="R366">
            <v>1.4424502956263505</v>
          </cell>
          <cell r="S366">
            <v>21</v>
          </cell>
          <cell r="T366" t="str">
            <v/>
          </cell>
          <cell r="U366" t="str">
            <v/>
          </cell>
          <cell r="V366">
            <v>1.4576199724841057</v>
          </cell>
          <cell r="W366">
            <v>12</v>
          </cell>
          <cell r="X366" t="str">
            <v/>
          </cell>
          <cell r="Y366" t="str">
            <v/>
          </cell>
          <cell r="Z366">
            <v>1.8094255907470633</v>
          </cell>
          <cell r="AA366">
            <v>13</v>
          </cell>
          <cell r="AB366" t="str">
            <v/>
          </cell>
          <cell r="AC366" t="str">
            <v/>
          </cell>
          <cell r="AD366">
            <v>4.134628411186112</v>
          </cell>
        </row>
        <row r="367">
          <cell r="B367" t="str">
            <v>2.2044</v>
          </cell>
          <cell r="C367">
            <v>55</v>
          </cell>
          <cell r="D367" t="str">
            <v/>
          </cell>
          <cell r="E367" t="str">
            <v/>
          </cell>
          <cell r="F367">
            <v>0.82159850752191166</v>
          </cell>
          <cell r="G367">
            <v>70</v>
          </cell>
          <cell r="H367" t="str">
            <v/>
          </cell>
          <cell r="I367" t="str">
            <v/>
          </cell>
          <cell r="J367">
            <v>2.6361376223187003</v>
          </cell>
          <cell r="K367">
            <v>38</v>
          </cell>
          <cell r="L367" t="str">
            <v/>
          </cell>
          <cell r="M367" t="str">
            <v/>
          </cell>
          <cell r="N367">
            <v>2.7095280720716102</v>
          </cell>
          <cell r="O367">
            <v>42</v>
          </cell>
          <cell r="P367" t="str">
            <v/>
          </cell>
          <cell r="Q367" t="str">
            <v/>
          </cell>
          <cell r="R367">
            <v>1.4450661345581621</v>
          </cell>
          <cell r="S367">
            <v>21</v>
          </cell>
          <cell r="T367" t="str">
            <v/>
          </cell>
          <cell r="U367" t="str">
            <v/>
          </cell>
          <cell r="V367">
            <v>1.4600048168091808</v>
          </cell>
          <cell r="W367">
            <v>12</v>
          </cell>
          <cell r="X367" t="str">
            <v/>
          </cell>
          <cell r="Y367" t="str">
            <v/>
          </cell>
          <cell r="Z367">
            <v>1.8124121869349776</v>
          </cell>
          <cell r="AA367">
            <v>13</v>
          </cell>
          <cell r="AB367" t="str">
            <v/>
          </cell>
          <cell r="AC367" t="str">
            <v/>
          </cell>
          <cell r="AD367">
            <v>4.1365304631852817</v>
          </cell>
        </row>
        <row r="368">
          <cell r="B368" t="str">
            <v>3.2044</v>
          </cell>
          <cell r="C368">
            <v>55</v>
          </cell>
          <cell r="D368" t="str">
            <v/>
          </cell>
          <cell r="E368" t="str">
            <v/>
          </cell>
          <cell r="F368">
            <v>0.82268110980413078</v>
          </cell>
          <cell r="G368">
            <v>70</v>
          </cell>
          <cell r="H368" t="str">
            <v/>
          </cell>
          <cell r="I368" t="str">
            <v/>
          </cell>
          <cell r="J368">
            <v>2.6375055747004597</v>
          </cell>
          <cell r="K368">
            <v>38</v>
          </cell>
          <cell r="L368" t="str">
            <v/>
          </cell>
          <cell r="M368" t="str">
            <v/>
          </cell>
          <cell r="N368">
            <v>2.7114461386511932</v>
          </cell>
          <cell r="O368">
            <v>42</v>
          </cell>
          <cell r="P368" t="str">
            <v/>
          </cell>
          <cell r="Q368" t="str">
            <v/>
          </cell>
          <cell r="R368">
            <v>1.4476819734899737</v>
          </cell>
          <cell r="S368">
            <v>21</v>
          </cell>
          <cell r="T368" t="str">
            <v/>
          </cell>
          <cell r="U368" t="str">
            <v/>
          </cell>
          <cell r="V368">
            <v>1.4623896611342559</v>
          </cell>
          <cell r="W368">
            <v>12</v>
          </cell>
          <cell r="X368" t="str">
            <v/>
          </cell>
          <cell r="Y368" t="str">
            <v/>
          </cell>
          <cell r="Z368">
            <v>1.8153987831228919</v>
          </cell>
          <cell r="AA368">
            <v>13</v>
          </cell>
          <cell r="AB368" t="str">
            <v/>
          </cell>
          <cell r="AC368" t="str">
            <v/>
          </cell>
          <cell r="AD368">
            <v>4.1384325151844514</v>
          </cell>
        </row>
        <row r="369">
          <cell r="B369" t="str">
            <v>4.2044</v>
          </cell>
          <cell r="C369">
            <v>55</v>
          </cell>
          <cell r="D369" t="str">
            <v/>
          </cell>
          <cell r="E369" t="str">
            <v/>
          </cell>
          <cell r="F369">
            <v>0.82376371208634991</v>
          </cell>
          <cell r="G369">
            <v>70</v>
          </cell>
          <cell r="H369" t="str">
            <v/>
          </cell>
          <cell r="I369" t="str">
            <v/>
          </cell>
          <cell r="J369">
            <v>2.638873527082219</v>
          </cell>
          <cell r="K369">
            <v>38</v>
          </cell>
          <cell r="L369" t="str">
            <v/>
          </cell>
          <cell r="M369" t="str">
            <v/>
          </cell>
          <cell r="N369">
            <v>2.7133642052307763</v>
          </cell>
          <cell r="O369">
            <v>42</v>
          </cell>
          <cell r="P369" t="str">
            <v/>
          </cell>
          <cell r="Q369" t="str">
            <v/>
          </cell>
          <cell r="R369">
            <v>1.4502978124217853</v>
          </cell>
          <cell r="S369">
            <v>21</v>
          </cell>
          <cell r="T369" t="str">
            <v/>
          </cell>
          <cell r="U369" t="str">
            <v/>
          </cell>
          <cell r="V369">
            <v>1.4647745054593311</v>
          </cell>
          <cell r="W369">
            <v>12</v>
          </cell>
          <cell r="X369" t="str">
            <v/>
          </cell>
          <cell r="Y369" t="str">
            <v/>
          </cell>
          <cell r="Z369">
            <v>1.8183853793108062</v>
          </cell>
          <cell r="AA369">
            <v>13</v>
          </cell>
          <cell r="AB369" t="str">
            <v/>
          </cell>
          <cell r="AC369" t="str">
            <v/>
          </cell>
          <cell r="AD369">
            <v>4.1403345671836211</v>
          </cell>
        </row>
        <row r="370">
          <cell r="B370" t="str">
            <v>5.2044</v>
          </cell>
          <cell r="C370">
            <v>55</v>
          </cell>
          <cell r="D370" t="str">
            <v/>
          </cell>
          <cell r="E370" t="str">
            <v/>
          </cell>
          <cell r="F370">
            <v>0.82484631436856903</v>
          </cell>
          <cell r="G370">
            <v>70</v>
          </cell>
          <cell r="H370" t="str">
            <v/>
          </cell>
          <cell r="I370" t="str">
            <v/>
          </cell>
          <cell r="J370">
            <v>2.6402414794639784</v>
          </cell>
          <cell r="K370">
            <v>38</v>
          </cell>
          <cell r="L370" t="str">
            <v/>
          </cell>
          <cell r="M370" t="str">
            <v/>
          </cell>
          <cell r="N370">
            <v>2.7152822718103593</v>
          </cell>
          <cell r="O370">
            <v>42</v>
          </cell>
          <cell r="P370" t="str">
            <v/>
          </cell>
          <cell r="Q370" t="str">
            <v/>
          </cell>
          <cell r="R370">
            <v>1.452913651353597</v>
          </cell>
          <cell r="S370">
            <v>21</v>
          </cell>
          <cell r="T370" t="str">
            <v/>
          </cell>
          <cell r="U370" t="str">
            <v/>
          </cell>
          <cell r="V370">
            <v>1.4671593497844062</v>
          </cell>
          <cell r="W370">
            <v>12</v>
          </cell>
          <cell r="X370" t="str">
            <v/>
          </cell>
          <cell r="Y370" t="str">
            <v/>
          </cell>
          <cell r="Z370">
            <v>1.8213719754987205</v>
          </cell>
          <cell r="AA370">
            <v>13</v>
          </cell>
          <cell r="AB370" t="str">
            <v/>
          </cell>
          <cell r="AC370" t="str">
            <v/>
          </cell>
          <cell r="AD370">
            <v>4.1422366191827908</v>
          </cell>
        </row>
        <row r="371">
          <cell r="B371" t="str">
            <v>6.2044</v>
          </cell>
          <cell r="C371">
            <v>55</v>
          </cell>
          <cell r="D371" t="str">
            <v/>
          </cell>
          <cell r="E371" t="str">
            <v/>
          </cell>
          <cell r="F371">
            <v>0.82592891665078816</v>
          </cell>
          <cell r="G371">
            <v>70</v>
          </cell>
          <cell r="H371" t="str">
            <v/>
          </cell>
          <cell r="I371" t="str">
            <v/>
          </cell>
          <cell r="J371">
            <v>2.6416094318457377</v>
          </cell>
          <cell r="K371">
            <v>38</v>
          </cell>
          <cell r="L371" t="str">
            <v/>
          </cell>
          <cell r="M371" t="str">
            <v/>
          </cell>
          <cell r="N371">
            <v>2.7172003383899423</v>
          </cell>
          <cell r="O371">
            <v>42</v>
          </cell>
          <cell r="P371" t="str">
            <v/>
          </cell>
          <cell r="Q371" t="str">
            <v/>
          </cell>
          <cell r="R371">
            <v>1.4555294902854086</v>
          </cell>
          <cell r="S371">
            <v>21</v>
          </cell>
          <cell r="T371" t="str">
            <v/>
          </cell>
          <cell r="U371" t="str">
            <v/>
          </cell>
          <cell r="V371">
            <v>1.4695441941094813</v>
          </cell>
          <cell r="W371">
            <v>12</v>
          </cell>
          <cell r="X371" t="str">
            <v/>
          </cell>
          <cell r="Y371" t="str">
            <v/>
          </cell>
          <cell r="Z371">
            <v>1.8243585716866348</v>
          </cell>
          <cell r="AA371">
            <v>13</v>
          </cell>
          <cell r="AB371" t="str">
            <v/>
          </cell>
          <cell r="AC371" t="str">
            <v/>
          </cell>
          <cell r="AD371">
            <v>4.1441386711819606</v>
          </cell>
        </row>
        <row r="372">
          <cell r="B372" t="str">
            <v>7.2044</v>
          </cell>
          <cell r="C372">
            <v>56</v>
          </cell>
          <cell r="D372">
            <v>372</v>
          </cell>
          <cell r="E372">
            <v>0.82701151893300806</v>
          </cell>
          <cell r="F372">
            <v>0.82701151893300806</v>
          </cell>
          <cell r="G372">
            <v>70</v>
          </cell>
          <cell r="H372" t="str">
            <v/>
          </cell>
          <cell r="I372" t="str">
            <v/>
          </cell>
          <cell r="J372">
            <v>2.6429773842274971</v>
          </cell>
          <cell r="K372">
            <v>38</v>
          </cell>
          <cell r="L372" t="str">
            <v/>
          </cell>
          <cell r="M372" t="str">
            <v/>
          </cell>
          <cell r="N372">
            <v>2.7191184049695254</v>
          </cell>
          <cell r="O372">
            <v>42</v>
          </cell>
          <cell r="P372" t="str">
            <v/>
          </cell>
          <cell r="Q372" t="str">
            <v/>
          </cell>
          <cell r="R372">
            <v>1.4581453292172202</v>
          </cell>
          <cell r="S372">
            <v>21</v>
          </cell>
          <cell r="T372" t="str">
            <v/>
          </cell>
          <cell r="U372" t="str">
            <v/>
          </cell>
          <cell r="V372">
            <v>1.4719290384345565</v>
          </cell>
          <cell r="W372">
            <v>12</v>
          </cell>
          <cell r="X372" t="str">
            <v/>
          </cell>
          <cell r="Y372" t="str">
            <v/>
          </cell>
          <cell r="Z372">
            <v>1.8273451678745491</v>
          </cell>
          <cell r="AA372">
            <v>13</v>
          </cell>
          <cell r="AB372" t="str">
            <v/>
          </cell>
          <cell r="AC372" t="str">
            <v/>
          </cell>
          <cell r="AD372">
            <v>4.1460407231811303</v>
          </cell>
        </row>
        <row r="373">
          <cell r="B373" t="str">
            <v>8.2044</v>
          </cell>
          <cell r="C373">
            <v>56</v>
          </cell>
          <cell r="D373" t="str">
            <v/>
          </cell>
          <cell r="E373" t="str">
            <v/>
          </cell>
          <cell r="F373">
            <v>0.82822838528346499</v>
          </cell>
          <cell r="G373">
            <v>70</v>
          </cell>
          <cell r="H373" t="str">
            <v/>
          </cell>
          <cell r="I373" t="str">
            <v/>
          </cell>
          <cell r="J373">
            <v>2.6443453366092564</v>
          </cell>
          <cell r="K373">
            <v>38</v>
          </cell>
          <cell r="L373" t="str">
            <v/>
          </cell>
          <cell r="M373" t="str">
            <v/>
          </cell>
          <cell r="N373">
            <v>2.7210364715491084</v>
          </cell>
          <cell r="O373">
            <v>42</v>
          </cell>
          <cell r="P373" t="str">
            <v/>
          </cell>
          <cell r="Q373" t="str">
            <v/>
          </cell>
          <cell r="R373">
            <v>1.4607611681490318</v>
          </cell>
          <cell r="S373">
            <v>21</v>
          </cell>
          <cell r="T373" t="str">
            <v/>
          </cell>
          <cell r="U373" t="str">
            <v/>
          </cell>
          <cell r="V373">
            <v>1.4743138827596316</v>
          </cell>
          <cell r="W373">
            <v>12</v>
          </cell>
          <cell r="X373" t="str">
            <v/>
          </cell>
          <cell r="Y373" t="str">
            <v/>
          </cell>
          <cell r="Z373">
            <v>1.8303317640624635</v>
          </cell>
          <cell r="AA373">
            <v>13</v>
          </cell>
          <cell r="AB373" t="str">
            <v/>
          </cell>
          <cell r="AC373" t="str">
            <v/>
          </cell>
          <cell r="AD373">
            <v>4.1479427751803</v>
          </cell>
        </row>
        <row r="374">
          <cell r="B374" t="str">
            <v>9.2044</v>
          </cell>
          <cell r="C374">
            <v>56</v>
          </cell>
          <cell r="D374" t="str">
            <v/>
          </cell>
          <cell r="E374" t="str">
            <v/>
          </cell>
          <cell r="F374">
            <v>0.82944525163392191</v>
          </cell>
          <cell r="G374">
            <v>71</v>
          </cell>
          <cell r="H374">
            <v>374</v>
          </cell>
          <cell r="I374">
            <v>2.6457132889910113</v>
          </cell>
          <cell r="J374">
            <v>2.6457132889910113</v>
          </cell>
          <cell r="K374">
            <v>38</v>
          </cell>
          <cell r="L374" t="str">
            <v/>
          </cell>
          <cell r="M374" t="str">
            <v/>
          </cell>
          <cell r="N374">
            <v>2.7229545381286915</v>
          </cell>
          <cell r="O374">
            <v>42</v>
          </cell>
          <cell r="P374" t="str">
            <v/>
          </cell>
          <cell r="Q374" t="str">
            <v/>
          </cell>
          <cell r="R374">
            <v>1.4633770070808434</v>
          </cell>
          <cell r="S374">
            <v>21</v>
          </cell>
          <cell r="T374" t="str">
            <v/>
          </cell>
          <cell r="U374" t="str">
            <v/>
          </cell>
          <cell r="V374">
            <v>1.4766987270847067</v>
          </cell>
          <cell r="W374">
            <v>12</v>
          </cell>
          <cell r="X374" t="str">
            <v/>
          </cell>
          <cell r="Y374" t="str">
            <v/>
          </cell>
          <cell r="Z374">
            <v>1.8333183602503778</v>
          </cell>
          <cell r="AA374">
            <v>13</v>
          </cell>
          <cell r="AB374" t="str">
            <v/>
          </cell>
          <cell r="AC374" t="str">
            <v/>
          </cell>
          <cell r="AD374">
            <v>4.1498448271794697</v>
          </cell>
        </row>
        <row r="375">
          <cell r="B375" t="str">
            <v>10.2044</v>
          </cell>
          <cell r="C375">
            <v>56</v>
          </cell>
          <cell r="D375" t="str">
            <v/>
          </cell>
          <cell r="E375" t="str">
            <v/>
          </cell>
          <cell r="F375">
            <v>0.83066211798437883</v>
          </cell>
          <cell r="G375">
            <v>71</v>
          </cell>
          <cell r="H375" t="str">
            <v/>
          </cell>
          <cell r="I375" t="str">
            <v/>
          </cell>
          <cell r="J375">
            <v>2.6465026033290315</v>
          </cell>
          <cell r="K375">
            <v>39</v>
          </cell>
          <cell r="L375">
            <v>375</v>
          </cell>
          <cell r="M375">
            <v>2.7248726047082776</v>
          </cell>
          <cell r="N375">
            <v>2.7248726047082776</v>
          </cell>
          <cell r="O375">
            <v>42</v>
          </cell>
          <cell r="P375" t="str">
            <v/>
          </cell>
          <cell r="Q375" t="str">
            <v/>
          </cell>
          <cell r="R375">
            <v>1.465992846012655</v>
          </cell>
          <cell r="S375">
            <v>21</v>
          </cell>
          <cell r="T375" t="str">
            <v/>
          </cell>
          <cell r="U375" t="str">
            <v/>
          </cell>
          <cell r="V375">
            <v>1.4790835714097819</v>
          </cell>
          <cell r="W375">
            <v>12</v>
          </cell>
          <cell r="X375" t="str">
            <v/>
          </cell>
          <cell r="Y375" t="str">
            <v/>
          </cell>
          <cell r="Z375">
            <v>1.8363049564382921</v>
          </cell>
          <cell r="AA375">
            <v>13</v>
          </cell>
          <cell r="AB375" t="str">
            <v/>
          </cell>
          <cell r="AC375" t="str">
            <v/>
          </cell>
          <cell r="AD375">
            <v>4.1517468791786394</v>
          </cell>
        </row>
        <row r="376">
          <cell r="B376" t="str">
            <v>11.2044</v>
          </cell>
          <cell r="C376">
            <v>56</v>
          </cell>
          <cell r="D376" t="str">
            <v/>
          </cell>
          <cell r="E376" t="str">
            <v/>
          </cell>
          <cell r="F376">
            <v>0.83187898433483576</v>
          </cell>
          <cell r="G376">
            <v>71</v>
          </cell>
          <cell r="H376" t="str">
            <v/>
          </cell>
          <cell r="I376" t="str">
            <v/>
          </cell>
          <cell r="J376">
            <v>2.6472919176670517</v>
          </cell>
          <cell r="K376">
            <v>39</v>
          </cell>
          <cell r="L376" t="str">
            <v/>
          </cell>
          <cell r="M376" t="str">
            <v/>
          </cell>
          <cell r="N376">
            <v>2.7284205915690709</v>
          </cell>
          <cell r="O376">
            <v>42</v>
          </cell>
          <cell r="P376" t="str">
            <v/>
          </cell>
          <cell r="Q376" t="str">
            <v/>
          </cell>
          <cell r="R376">
            <v>1.4686086849444666</v>
          </cell>
          <cell r="S376">
            <v>21</v>
          </cell>
          <cell r="T376" t="str">
            <v/>
          </cell>
          <cell r="U376" t="str">
            <v/>
          </cell>
          <cell r="V376">
            <v>1.481468415734857</v>
          </cell>
          <cell r="W376">
            <v>12</v>
          </cell>
          <cell r="X376" t="str">
            <v/>
          </cell>
          <cell r="Y376" t="str">
            <v/>
          </cell>
          <cell r="Z376">
            <v>1.8392915526262064</v>
          </cell>
          <cell r="AA376">
            <v>13</v>
          </cell>
          <cell r="AB376" t="str">
            <v/>
          </cell>
          <cell r="AC376" t="str">
            <v/>
          </cell>
          <cell r="AD376">
            <v>4.1536489311778091</v>
          </cell>
        </row>
        <row r="377">
          <cell r="B377" t="str">
            <v>12.2044</v>
          </cell>
          <cell r="C377">
            <v>56</v>
          </cell>
          <cell r="D377" t="str">
            <v/>
          </cell>
          <cell r="E377" t="str">
            <v/>
          </cell>
          <cell r="F377">
            <v>0.83309585068529268</v>
          </cell>
          <cell r="G377">
            <v>71</v>
          </cell>
          <cell r="H377" t="str">
            <v/>
          </cell>
          <cell r="I377" t="str">
            <v/>
          </cell>
          <cell r="J377">
            <v>2.6480812320050719</v>
          </cell>
          <cell r="K377">
            <v>39</v>
          </cell>
          <cell r="L377" t="str">
            <v/>
          </cell>
          <cell r="M377" t="str">
            <v/>
          </cell>
          <cell r="N377">
            <v>2.7319685784298642</v>
          </cell>
          <cell r="O377">
            <v>42</v>
          </cell>
          <cell r="P377" t="str">
            <v/>
          </cell>
          <cell r="Q377" t="str">
            <v/>
          </cell>
          <cell r="R377">
            <v>1.4712245238762782</v>
          </cell>
          <cell r="S377">
            <v>21</v>
          </cell>
          <cell r="T377" t="str">
            <v/>
          </cell>
          <cell r="U377" t="str">
            <v/>
          </cell>
          <cell r="V377">
            <v>1.4838532600599321</v>
          </cell>
          <cell r="W377">
            <v>12</v>
          </cell>
          <cell r="X377" t="str">
            <v/>
          </cell>
          <cell r="Y377" t="str">
            <v/>
          </cell>
          <cell r="Z377">
            <v>1.8422781488141207</v>
          </cell>
          <cell r="AA377">
            <v>13</v>
          </cell>
          <cell r="AB377" t="str">
            <v/>
          </cell>
          <cell r="AC377" t="str">
            <v/>
          </cell>
          <cell r="AD377">
            <v>4.1555509831769788</v>
          </cell>
        </row>
        <row r="378">
          <cell r="B378" t="str">
            <v>1.2045</v>
          </cell>
          <cell r="C378">
            <v>56</v>
          </cell>
          <cell r="D378" t="str">
            <v/>
          </cell>
          <cell r="E378" t="str">
            <v/>
          </cell>
          <cell r="F378">
            <v>0.83431271703574961</v>
          </cell>
          <cell r="G378">
            <v>71</v>
          </cell>
          <cell r="H378" t="str">
            <v/>
          </cell>
          <cell r="I378" t="str">
            <v/>
          </cell>
          <cell r="J378">
            <v>2.6488705463430922</v>
          </cell>
          <cell r="K378">
            <v>39</v>
          </cell>
          <cell r="L378" t="str">
            <v/>
          </cell>
          <cell r="M378" t="str">
            <v/>
          </cell>
          <cell r="N378">
            <v>2.7355165652906575</v>
          </cell>
          <cell r="O378">
            <v>42</v>
          </cell>
          <cell r="P378" t="str">
            <v/>
          </cell>
          <cell r="Q378" t="str">
            <v/>
          </cell>
          <cell r="R378">
            <v>1.4738403628080898</v>
          </cell>
          <cell r="S378">
            <v>21</v>
          </cell>
          <cell r="T378" t="str">
            <v/>
          </cell>
          <cell r="U378" t="str">
            <v/>
          </cell>
          <cell r="V378">
            <v>1.4862381043850073</v>
          </cell>
          <cell r="W378">
            <v>12</v>
          </cell>
          <cell r="X378" t="str">
            <v/>
          </cell>
          <cell r="Y378" t="str">
            <v/>
          </cell>
          <cell r="Z378">
            <v>1.845264745002035</v>
          </cell>
          <cell r="AA378">
            <v>13</v>
          </cell>
          <cell r="AB378" t="str">
            <v/>
          </cell>
          <cell r="AC378" t="str">
            <v/>
          </cell>
          <cell r="AD378">
            <v>4.1574530351761485</v>
          </cell>
        </row>
        <row r="379">
          <cell r="B379" t="str">
            <v>2.2045</v>
          </cell>
          <cell r="C379">
            <v>56</v>
          </cell>
          <cell r="D379" t="str">
            <v/>
          </cell>
          <cell r="E379" t="str">
            <v/>
          </cell>
          <cell r="F379">
            <v>0.83552958338620653</v>
          </cell>
          <cell r="G379">
            <v>71</v>
          </cell>
          <cell r="H379" t="str">
            <v/>
          </cell>
          <cell r="I379" t="str">
            <v/>
          </cell>
          <cell r="J379">
            <v>2.6496598606811124</v>
          </cell>
          <cell r="K379">
            <v>39</v>
          </cell>
          <cell r="L379" t="str">
            <v/>
          </cell>
          <cell r="M379" t="str">
            <v/>
          </cell>
          <cell r="N379">
            <v>2.7390645521514507</v>
          </cell>
          <cell r="O379">
            <v>42</v>
          </cell>
          <cell r="P379" t="str">
            <v/>
          </cell>
          <cell r="Q379" t="str">
            <v/>
          </cell>
          <cell r="R379">
            <v>1.4764562017399014</v>
          </cell>
          <cell r="S379">
            <v>21</v>
          </cell>
          <cell r="T379" t="str">
            <v/>
          </cell>
          <cell r="U379" t="str">
            <v/>
          </cell>
          <cell r="V379">
            <v>1.4886229487100824</v>
          </cell>
          <cell r="W379">
            <v>13</v>
          </cell>
          <cell r="X379">
            <v>379</v>
          </cell>
          <cell r="Y379">
            <v>1.8482513411899326</v>
          </cell>
          <cell r="Z379">
            <v>1.8482513411899326</v>
          </cell>
          <cell r="AA379">
            <v>14</v>
          </cell>
          <cell r="AB379">
            <v>379</v>
          </cell>
          <cell r="AC379">
            <v>4.1593550871753378</v>
          </cell>
          <cell r="AD379">
            <v>4.1593550871753378</v>
          </cell>
        </row>
        <row r="380">
          <cell r="B380" t="str">
            <v>3.2045</v>
          </cell>
          <cell r="C380">
            <v>56</v>
          </cell>
          <cell r="D380" t="str">
            <v/>
          </cell>
          <cell r="E380" t="str">
            <v/>
          </cell>
          <cell r="F380">
            <v>0.83674644973666346</v>
          </cell>
          <cell r="G380">
            <v>71</v>
          </cell>
          <cell r="H380" t="str">
            <v/>
          </cell>
          <cell r="I380" t="str">
            <v/>
          </cell>
          <cell r="J380">
            <v>2.6504491750191326</v>
          </cell>
          <cell r="K380">
            <v>39</v>
          </cell>
          <cell r="L380" t="str">
            <v/>
          </cell>
          <cell r="M380" t="str">
            <v/>
          </cell>
          <cell r="N380">
            <v>2.742612539012244</v>
          </cell>
          <cell r="O380">
            <v>42</v>
          </cell>
          <cell r="P380" t="str">
            <v/>
          </cell>
          <cell r="Q380" t="str">
            <v/>
          </cell>
          <cell r="R380">
            <v>1.4790720406717131</v>
          </cell>
          <cell r="S380">
            <v>21</v>
          </cell>
          <cell r="T380" t="str">
            <v/>
          </cell>
          <cell r="U380" t="str">
            <v/>
          </cell>
          <cell r="V380">
            <v>1.4910077930351575</v>
          </cell>
          <cell r="W380">
            <v>13</v>
          </cell>
          <cell r="X380" t="str">
            <v/>
          </cell>
          <cell r="Y380" t="str">
            <v/>
          </cell>
          <cell r="Z380">
            <v>1.8482513411899326</v>
          </cell>
          <cell r="AA380">
            <v>14</v>
          </cell>
          <cell r="AB380" t="str">
            <v/>
          </cell>
          <cell r="AC380" t="str">
            <v/>
          </cell>
          <cell r="AD380">
            <v>4.1593550871753378</v>
          </cell>
        </row>
        <row r="381">
          <cell r="B381" t="str">
            <v>4.2045</v>
          </cell>
          <cell r="C381">
            <v>56</v>
          </cell>
          <cell r="D381" t="str">
            <v/>
          </cell>
          <cell r="E381" t="str">
            <v/>
          </cell>
          <cell r="F381">
            <v>0.83796331608712038</v>
          </cell>
          <cell r="G381">
            <v>71</v>
          </cell>
          <cell r="H381" t="str">
            <v/>
          </cell>
          <cell r="I381" t="str">
            <v/>
          </cell>
          <cell r="J381">
            <v>2.6512384893571528</v>
          </cell>
          <cell r="K381">
            <v>39</v>
          </cell>
          <cell r="L381" t="str">
            <v/>
          </cell>
          <cell r="M381" t="str">
            <v/>
          </cell>
          <cell r="N381">
            <v>2.7461605258730373</v>
          </cell>
          <cell r="O381">
            <v>42</v>
          </cell>
          <cell r="P381" t="str">
            <v/>
          </cell>
          <cell r="Q381" t="str">
            <v/>
          </cell>
          <cell r="R381">
            <v>1.4816878796035247</v>
          </cell>
          <cell r="S381">
            <v>21</v>
          </cell>
          <cell r="T381" t="str">
            <v/>
          </cell>
          <cell r="U381" t="str">
            <v/>
          </cell>
          <cell r="V381">
            <v>1.4933926373602326</v>
          </cell>
          <cell r="W381">
            <v>13</v>
          </cell>
          <cell r="X381" t="str">
            <v/>
          </cell>
          <cell r="Y381" t="str">
            <v/>
          </cell>
          <cell r="Z381">
            <v>1.8482513411899326</v>
          </cell>
          <cell r="AA381">
            <v>14</v>
          </cell>
          <cell r="AB381" t="str">
            <v/>
          </cell>
          <cell r="AC381" t="str">
            <v/>
          </cell>
          <cell r="AD381">
            <v>4.1593550871753378</v>
          </cell>
        </row>
        <row r="382">
          <cell r="B382" t="str">
            <v>5.2045</v>
          </cell>
          <cell r="C382">
            <v>56</v>
          </cell>
          <cell r="D382" t="str">
            <v/>
          </cell>
          <cell r="E382" t="str">
            <v/>
          </cell>
          <cell r="F382">
            <v>0.8391801824375773</v>
          </cell>
          <cell r="G382">
            <v>71</v>
          </cell>
          <cell r="H382" t="str">
            <v/>
          </cell>
          <cell r="I382" t="str">
            <v/>
          </cell>
          <cell r="J382">
            <v>2.652027803695173</v>
          </cell>
          <cell r="K382">
            <v>39</v>
          </cell>
          <cell r="L382" t="str">
            <v/>
          </cell>
          <cell r="M382" t="str">
            <v/>
          </cell>
          <cell r="N382">
            <v>2.7497085127338305</v>
          </cell>
          <cell r="O382">
            <v>43</v>
          </cell>
          <cell r="P382">
            <v>382</v>
          </cell>
          <cell r="Q382">
            <v>1.4843037185353343</v>
          </cell>
          <cell r="R382">
            <v>1.4843037185353343</v>
          </cell>
          <cell r="S382">
            <v>21</v>
          </cell>
          <cell r="T382" t="str">
            <v/>
          </cell>
          <cell r="U382" t="str">
            <v/>
          </cell>
          <cell r="V382">
            <v>1.4957774816853078</v>
          </cell>
          <cell r="W382">
            <v>13</v>
          </cell>
          <cell r="X382" t="str">
            <v/>
          </cell>
          <cell r="Y382" t="str">
            <v/>
          </cell>
          <cell r="Z382">
            <v>1.8482513411899326</v>
          </cell>
          <cell r="AA382">
            <v>14</v>
          </cell>
          <cell r="AB382" t="str">
            <v/>
          </cell>
          <cell r="AC382" t="str">
            <v/>
          </cell>
          <cell r="AD382">
            <v>4.1593550871753378</v>
          </cell>
        </row>
        <row r="383">
          <cell r="B383" t="str">
            <v>6.2045</v>
          </cell>
          <cell r="C383">
            <v>56</v>
          </cell>
          <cell r="D383" t="str">
            <v/>
          </cell>
          <cell r="E383" t="str">
            <v/>
          </cell>
          <cell r="F383">
            <v>0.84039704878803423</v>
          </cell>
          <cell r="G383">
            <v>71</v>
          </cell>
          <cell r="H383" t="str">
            <v/>
          </cell>
          <cell r="I383" t="str">
            <v/>
          </cell>
          <cell r="J383">
            <v>2.6528171180331932</v>
          </cell>
          <cell r="K383">
            <v>39</v>
          </cell>
          <cell r="L383" t="str">
            <v/>
          </cell>
          <cell r="M383" t="str">
            <v/>
          </cell>
          <cell r="N383">
            <v>2.7532564995946238</v>
          </cell>
          <cell r="O383">
            <v>43</v>
          </cell>
          <cell r="P383" t="str">
            <v/>
          </cell>
          <cell r="Q383" t="str">
            <v/>
          </cell>
          <cell r="R383">
            <v>1.485667417840312</v>
          </cell>
          <cell r="S383">
            <v>22</v>
          </cell>
          <cell r="T383">
            <v>383</v>
          </cell>
          <cell r="U383">
            <v>1.4981623260103782</v>
          </cell>
          <cell r="V383">
            <v>1.4981623260103782</v>
          </cell>
          <cell r="W383">
            <v>13</v>
          </cell>
          <cell r="X383" t="str">
            <v/>
          </cell>
          <cell r="Y383" t="str">
            <v/>
          </cell>
          <cell r="Z383">
            <v>1.8482513411899326</v>
          </cell>
          <cell r="AA383">
            <v>14</v>
          </cell>
          <cell r="AB383" t="str">
            <v/>
          </cell>
          <cell r="AC383" t="str">
            <v/>
          </cell>
          <cell r="AD383">
            <v>4.1593550871753378</v>
          </cell>
        </row>
        <row r="384">
          <cell r="B384" t="str">
            <v>7.2045</v>
          </cell>
          <cell r="C384">
            <v>56</v>
          </cell>
          <cell r="D384" t="str">
            <v/>
          </cell>
          <cell r="E384" t="str">
            <v/>
          </cell>
          <cell r="F384">
            <v>0.84161391513849115</v>
          </cell>
          <cell r="G384">
            <v>71</v>
          </cell>
          <cell r="H384" t="str">
            <v/>
          </cell>
          <cell r="I384" t="str">
            <v/>
          </cell>
          <cell r="J384">
            <v>2.6536064323712134</v>
          </cell>
          <cell r="K384">
            <v>39</v>
          </cell>
          <cell r="L384" t="str">
            <v/>
          </cell>
          <cell r="M384" t="str">
            <v/>
          </cell>
          <cell r="N384">
            <v>2.7568044864554171</v>
          </cell>
          <cell r="O384">
            <v>43</v>
          </cell>
          <cell r="P384" t="str">
            <v/>
          </cell>
          <cell r="Q384" t="str">
            <v/>
          </cell>
          <cell r="R384">
            <v>1.4870311171452897</v>
          </cell>
          <cell r="S384">
            <v>22</v>
          </cell>
          <cell r="T384" t="str">
            <v/>
          </cell>
          <cell r="U384" t="str">
            <v/>
          </cell>
          <cell r="V384">
            <v>1.4981623260103782</v>
          </cell>
          <cell r="W384">
            <v>13</v>
          </cell>
          <cell r="X384" t="str">
            <v/>
          </cell>
          <cell r="Y384" t="str">
            <v/>
          </cell>
          <cell r="Z384">
            <v>1.8482513411899326</v>
          </cell>
          <cell r="AA384">
            <v>14</v>
          </cell>
          <cell r="AB384" t="str">
            <v/>
          </cell>
          <cell r="AC384" t="str">
            <v/>
          </cell>
          <cell r="AD384">
            <v>4.1593550871753378</v>
          </cell>
        </row>
        <row r="385">
          <cell r="B385" t="str">
            <v>8.2045</v>
          </cell>
          <cell r="C385">
            <v>56</v>
          </cell>
          <cell r="D385" t="str">
            <v/>
          </cell>
          <cell r="E385" t="str">
            <v/>
          </cell>
          <cell r="F385">
            <v>0.84283078148894808</v>
          </cell>
          <cell r="G385">
            <v>71</v>
          </cell>
          <cell r="H385" t="str">
            <v/>
          </cell>
          <cell r="I385" t="str">
            <v/>
          </cell>
          <cell r="J385">
            <v>2.6543957467092336</v>
          </cell>
          <cell r="K385">
            <v>39</v>
          </cell>
          <cell r="L385" t="str">
            <v/>
          </cell>
          <cell r="M385" t="str">
            <v/>
          </cell>
          <cell r="N385">
            <v>2.7603524733162104</v>
          </cell>
          <cell r="O385">
            <v>43</v>
          </cell>
          <cell r="P385" t="str">
            <v/>
          </cell>
          <cell r="Q385" t="str">
            <v/>
          </cell>
          <cell r="R385">
            <v>1.4883948164502674</v>
          </cell>
          <cell r="S385">
            <v>22</v>
          </cell>
          <cell r="T385" t="str">
            <v/>
          </cell>
          <cell r="U385" t="str">
            <v/>
          </cell>
          <cell r="V385">
            <v>1.4981623260103782</v>
          </cell>
          <cell r="W385">
            <v>13</v>
          </cell>
          <cell r="X385" t="str">
            <v/>
          </cell>
          <cell r="Y385" t="str">
            <v/>
          </cell>
          <cell r="Z385">
            <v>1.8482513411899326</v>
          </cell>
          <cell r="AA385">
            <v>14</v>
          </cell>
          <cell r="AB385" t="str">
            <v/>
          </cell>
          <cell r="AC385" t="str">
            <v/>
          </cell>
          <cell r="AD385">
            <v>4.1593550871753378</v>
          </cell>
        </row>
        <row r="386">
          <cell r="B386" t="str">
            <v>9.2045</v>
          </cell>
          <cell r="C386">
            <v>56</v>
          </cell>
          <cell r="D386" t="str">
            <v/>
          </cell>
          <cell r="E386" t="str">
            <v/>
          </cell>
          <cell r="F386">
            <v>0.844047647839405</v>
          </cell>
          <cell r="G386">
            <v>71</v>
          </cell>
          <cell r="H386" t="str">
            <v/>
          </cell>
          <cell r="I386" t="str">
            <v/>
          </cell>
          <cell r="J386">
            <v>2.6551850610472538</v>
          </cell>
          <cell r="K386">
            <v>39</v>
          </cell>
          <cell r="L386" t="str">
            <v/>
          </cell>
          <cell r="M386" t="str">
            <v/>
          </cell>
          <cell r="N386">
            <v>2.7639004601770036</v>
          </cell>
          <cell r="O386">
            <v>43</v>
          </cell>
          <cell r="P386" t="str">
            <v/>
          </cell>
          <cell r="Q386" t="str">
            <v/>
          </cell>
          <cell r="R386">
            <v>1.4897585157552451</v>
          </cell>
          <cell r="S386">
            <v>22</v>
          </cell>
          <cell r="T386" t="str">
            <v/>
          </cell>
          <cell r="U386" t="str">
            <v/>
          </cell>
          <cell r="V386">
            <v>1.4981623260103782</v>
          </cell>
          <cell r="W386">
            <v>13</v>
          </cell>
          <cell r="X386" t="str">
            <v/>
          </cell>
          <cell r="Y386" t="str">
            <v/>
          </cell>
          <cell r="Z386">
            <v>1.8482513411899326</v>
          </cell>
          <cell r="AA386">
            <v>14</v>
          </cell>
          <cell r="AB386" t="str">
            <v/>
          </cell>
          <cell r="AC386" t="str">
            <v/>
          </cell>
          <cell r="AD386">
            <v>4.1593550871753378</v>
          </cell>
        </row>
        <row r="387">
          <cell r="B387" t="str">
            <v>10.2045</v>
          </cell>
          <cell r="C387">
            <v>56</v>
          </cell>
          <cell r="D387" t="str">
            <v/>
          </cell>
          <cell r="E387" t="str">
            <v/>
          </cell>
          <cell r="F387">
            <v>0.84526451418986193</v>
          </cell>
          <cell r="G387">
            <v>71</v>
          </cell>
          <cell r="H387" t="str">
            <v/>
          </cell>
          <cell r="I387" t="str">
            <v/>
          </cell>
          <cell r="J387">
            <v>2.655974375385274</v>
          </cell>
          <cell r="K387">
            <v>39</v>
          </cell>
          <cell r="L387" t="str">
            <v/>
          </cell>
          <cell r="M387" t="str">
            <v/>
          </cell>
          <cell r="N387">
            <v>2.7674484470377969</v>
          </cell>
          <cell r="O387">
            <v>43</v>
          </cell>
          <cell r="P387" t="str">
            <v/>
          </cell>
          <cell r="Q387" t="str">
            <v/>
          </cell>
          <cell r="R387">
            <v>1.4911222150602228</v>
          </cell>
          <cell r="S387">
            <v>22</v>
          </cell>
          <cell r="T387" t="str">
            <v/>
          </cell>
          <cell r="U387" t="str">
            <v/>
          </cell>
          <cell r="V387">
            <v>1.4981623260103782</v>
          </cell>
          <cell r="W387">
            <v>13</v>
          </cell>
          <cell r="X387" t="str">
            <v/>
          </cell>
          <cell r="Y387" t="str">
            <v/>
          </cell>
          <cell r="Z387">
            <v>1.8482513411899326</v>
          </cell>
          <cell r="AA387">
            <v>14</v>
          </cell>
          <cell r="AB387" t="str">
            <v/>
          </cell>
          <cell r="AC387" t="str">
            <v/>
          </cell>
          <cell r="AD387">
            <v>4.1593550871753378</v>
          </cell>
        </row>
        <row r="388">
          <cell r="B388" t="str">
            <v>11.2045</v>
          </cell>
          <cell r="C388">
            <v>56</v>
          </cell>
          <cell r="D388" t="str">
            <v/>
          </cell>
          <cell r="E388" t="str">
            <v/>
          </cell>
          <cell r="F388">
            <v>0.84648138054031885</v>
          </cell>
          <cell r="G388">
            <v>71</v>
          </cell>
          <cell r="H388" t="str">
            <v/>
          </cell>
          <cell r="I388" t="str">
            <v/>
          </cell>
          <cell r="J388">
            <v>2.6567636897232942</v>
          </cell>
          <cell r="K388">
            <v>39</v>
          </cell>
          <cell r="L388" t="str">
            <v/>
          </cell>
          <cell r="M388" t="str">
            <v/>
          </cell>
          <cell r="N388">
            <v>2.7709964338985902</v>
          </cell>
          <cell r="O388">
            <v>43</v>
          </cell>
          <cell r="P388" t="str">
            <v/>
          </cell>
          <cell r="Q388" t="str">
            <v/>
          </cell>
          <cell r="R388">
            <v>1.4924859143652005</v>
          </cell>
          <cell r="S388">
            <v>22</v>
          </cell>
          <cell r="T388" t="str">
            <v/>
          </cell>
          <cell r="U388" t="str">
            <v/>
          </cell>
          <cell r="V388">
            <v>1.4981623260103782</v>
          </cell>
          <cell r="W388">
            <v>13</v>
          </cell>
          <cell r="X388" t="str">
            <v/>
          </cell>
          <cell r="Y388" t="str">
            <v/>
          </cell>
          <cell r="Z388">
            <v>1.8482513411899326</v>
          </cell>
          <cell r="AA388">
            <v>14</v>
          </cell>
          <cell r="AB388" t="str">
            <v/>
          </cell>
          <cell r="AC388" t="str">
            <v/>
          </cell>
          <cell r="AD388">
            <v>4.1593550871753378</v>
          </cell>
        </row>
        <row r="389">
          <cell r="B389" t="str">
            <v>12.2045</v>
          </cell>
          <cell r="C389">
            <v>56</v>
          </cell>
          <cell r="D389" t="str">
            <v/>
          </cell>
          <cell r="E389" t="str">
            <v/>
          </cell>
          <cell r="F389">
            <v>0.84769824689077578</v>
          </cell>
          <cell r="G389">
            <v>71</v>
          </cell>
          <cell r="H389" t="str">
            <v/>
          </cell>
          <cell r="I389" t="str">
            <v/>
          </cell>
          <cell r="J389">
            <v>2.6575530040613145</v>
          </cell>
          <cell r="K389">
            <v>39</v>
          </cell>
          <cell r="L389" t="str">
            <v/>
          </cell>
          <cell r="M389" t="str">
            <v/>
          </cell>
          <cell r="N389">
            <v>2.7745444207593835</v>
          </cell>
          <cell r="O389">
            <v>43</v>
          </cell>
          <cell r="P389" t="str">
            <v/>
          </cell>
          <cell r="Q389" t="str">
            <v/>
          </cell>
          <cell r="R389">
            <v>1.4938496136701782</v>
          </cell>
          <cell r="S389">
            <v>22</v>
          </cell>
          <cell r="T389" t="str">
            <v/>
          </cell>
          <cell r="U389" t="str">
            <v/>
          </cell>
          <cell r="V389">
            <v>1.4981623260103782</v>
          </cell>
          <cell r="W389">
            <v>13</v>
          </cell>
          <cell r="X389" t="str">
            <v/>
          </cell>
          <cell r="Y389" t="str">
            <v/>
          </cell>
          <cell r="Z389">
            <v>1.8482513411899326</v>
          </cell>
          <cell r="AA389">
            <v>14</v>
          </cell>
          <cell r="AB389" t="str">
            <v/>
          </cell>
          <cell r="AC389" t="str">
            <v/>
          </cell>
          <cell r="AD389">
            <v>4.1593550871753378</v>
          </cell>
        </row>
        <row r="390">
          <cell r="B390" t="str">
            <v>1.2046</v>
          </cell>
          <cell r="C390">
            <v>56</v>
          </cell>
          <cell r="D390" t="str">
            <v/>
          </cell>
          <cell r="E390" t="str">
            <v/>
          </cell>
          <cell r="F390">
            <v>0.8489151132412327</v>
          </cell>
          <cell r="G390">
            <v>71</v>
          </cell>
          <cell r="H390" t="str">
            <v/>
          </cell>
          <cell r="I390" t="str">
            <v/>
          </cell>
          <cell r="J390">
            <v>2.6583423183993347</v>
          </cell>
          <cell r="K390">
            <v>39</v>
          </cell>
          <cell r="L390" t="str">
            <v/>
          </cell>
          <cell r="M390" t="str">
            <v/>
          </cell>
          <cell r="N390">
            <v>2.7780924076201767</v>
          </cell>
          <cell r="O390">
            <v>43</v>
          </cell>
          <cell r="P390" t="str">
            <v/>
          </cell>
          <cell r="Q390" t="str">
            <v/>
          </cell>
          <cell r="R390">
            <v>1.4952133129751559</v>
          </cell>
          <cell r="S390">
            <v>22</v>
          </cell>
          <cell r="T390" t="str">
            <v/>
          </cell>
          <cell r="U390" t="str">
            <v/>
          </cell>
          <cell r="V390">
            <v>1.4981623260103782</v>
          </cell>
          <cell r="W390">
            <v>13</v>
          </cell>
          <cell r="X390" t="str">
            <v/>
          </cell>
          <cell r="Y390" t="str">
            <v/>
          </cell>
          <cell r="Z390">
            <v>1.8482513411899326</v>
          </cell>
          <cell r="AA390">
            <v>14</v>
          </cell>
          <cell r="AB390" t="str">
            <v/>
          </cell>
          <cell r="AC390" t="str">
            <v/>
          </cell>
          <cell r="AD390">
            <v>4.1593550871753378</v>
          </cell>
        </row>
        <row r="391">
          <cell r="B391" t="str">
            <v>2.2046</v>
          </cell>
          <cell r="C391">
            <v>56</v>
          </cell>
          <cell r="D391" t="str">
            <v/>
          </cell>
          <cell r="E391" t="str">
            <v/>
          </cell>
          <cell r="F391">
            <v>0.85013197959168962</v>
          </cell>
          <cell r="G391">
            <v>71</v>
          </cell>
          <cell r="H391" t="str">
            <v/>
          </cell>
          <cell r="I391" t="str">
            <v/>
          </cell>
          <cell r="J391">
            <v>2.6591316327373549</v>
          </cell>
          <cell r="K391">
            <v>39</v>
          </cell>
          <cell r="L391" t="str">
            <v/>
          </cell>
          <cell r="M391" t="str">
            <v/>
          </cell>
          <cell r="N391">
            <v>2.78164039448097</v>
          </cell>
          <cell r="O391">
            <v>43</v>
          </cell>
          <cell r="P391" t="str">
            <v/>
          </cell>
          <cell r="Q391" t="str">
            <v/>
          </cell>
          <cell r="R391">
            <v>1.4965770122801336</v>
          </cell>
          <cell r="S391">
            <v>22</v>
          </cell>
          <cell r="T391" t="str">
            <v/>
          </cell>
          <cell r="U391" t="str">
            <v/>
          </cell>
          <cell r="V391">
            <v>1.4981623260103782</v>
          </cell>
          <cell r="W391">
            <v>13</v>
          </cell>
          <cell r="X391" t="str">
            <v/>
          </cell>
          <cell r="Y391" t="str">
            <v/>
          </cell>
          <cell r="Z391">
            <v>1.8482513411899326</v>
          </cell>
          <cell r="AA391">
            <v>14</v>
          </cell>
          <cell r="AB391" t="str">
            <v/>
          </cell>
          <cell r="AC391" t="str">
            <v/>
          </cell>
          <cell r="AD391">
            <v>4.1593550871753378</v>
          </cell>
        </row>
        <row r="392">
          <cell r="B392" t="str">
            <v>3.2046</v>
          </cell>
          <cell r="C392">
            <v>56</v>
          </cell>
          <cell r="D392" t="str">
            <v/>
          </cell>
          <cell r="E392" t="str">
            <v/>
          </cell>
          <cell r="F392">
            <v>0.85134884594214655</v>
          </cell>
          <cell r="G392">
            <v>71</v>
          </cell>
          <cell r="H392" t="str">
            <v/>
          </cell>
          <cell r="I392" t="str">
            <v/>
          </cell>
          <cell r="J392">
            <v>2.6599209470753751</v>
          </cell>
          <cell r="K392">
            <v>39</v>
          </cell>
          <cell r="L392" t="str">
            <v/>
          </cell>
          <cell r="M392" t="str">
            <v/>
          </cell>
          <cell r="N392">
            <v>2.7851883813417633</v>
          </cell>
          <cell r="O392">
            <v>43</v>
          </cell>
          <cell r="P392" t="str">
            <v/>
          </cell>
          <cell r="Q392" t="str">
            <v/>
          </cell>
          <cell r="R392">
            <v>1.4979407115851113</v>
          </cell>
          <cell r="S392">
            <v>22</v>
          </cell>
          <cell r="T392" t="str">
            <v/>
          </cell>
          <cell r="U392" t="str">
            <v/>
          </cell>
          <cell r="V392">
            <v>1.4981623260103782</v>
          </cell>
          <cell r="W392">
            <v>13</v>
          </cell>
          <cell r="X392" t="str">
            <v/>
          </cell>
          <cell r="Y392" t="str">
            <v/>
          </cell>
          <cell r="Z392">
            <v>1.8482513411899326</v>
          </cell>
          <cell r="AA392">
            <v>14</v>
          </cell>
          <cell r="AB392" t="str">
            <v/>
          </cell>
          <cell r="AC392" t="str">
            <v/>
          </cell>
          <cell r="AD392">
            <v>4.1593550871753378</v>
          </cell>
        </row>
        <row r="393">
          <cell r="B393" t="str">
            <v>4.2046</v>
          </cell>
          <cell r="C393">
            <v>56</v>
          </cell>
          <cell r="D393" t="str">
            <v/>
          </cell>
          <cell r="E393" t="str">
            <v/>
          </cell>
          <cell r="F393">
            <v>0.85256571229260347</v>
          </cell>
          <cell r="G393">
            <v>71</v>
          </cell>
          <cell r="H393" t="str">
            <v/>
          </cell>
          <cell r="I393" t="str">
            <v/>
          </cell>
          <cell r="J393">
            <v>2.6607102614133953</v>
          </cell>
          <cell r="K393">
            <v>39</v>
          </cell>
          <cell r="L393" t="str">
            <v/>
          </cell>
          <cell r="M393" t="str">
            <v/>
          </cell>
          <cell r="N393">
            <v>2.7887363682025565</v>
          </cell>
          <cell r="O393">
            <v>43</v>
          </cell>
          <cell r="P393" t="str">
            <v/>
          </cell>
          <cell r="Q393" t="str">
            <v/>
          </cell>
          <cell r="R393">
            <v>1.499304410890089</v>
          </cell>
          <cell r="S393">
            <v>22</v>
          </cell>
          <cell r="T393" t="str">
            <v/>
          </cell>
          <cell r="U393" t="str">
            <v/>
          </cell>
          <cell r="V393">
            <v>1.4981623260103782</v>
          </cell>
          <cell r="W393">
            <v>13</v>
          </cell>
          <cell r="X393" t="str">
            <v/>
          </cell>
          <cell r="Y393" t="str">
            <v/>
          </cell>
          <cell r="Z393">
            <v>1.8482513411899326</v>
          </cell>
          <cell r="AA393">
            <v>14</v>
          </cell>
          <cell r="AB393" t="str">
            <v/>
          </cell>
          <cell r="AC393" t="str">
            <v/>
          </cell>
          <cell r="AD393">
            <v>4.1593550871753378</v>
          </cell>
        </row>
        <row r="394">
          <cell r="B394" t="str">
            <v>5.2046</v>
          </cell>
          <cell r="C394">
            <v>56</v>
          </cell>
          <cell r="D394" t="str">
            <v/>
          </cell>
          <cell r="E394" t="str">
            <v/>
          </cell>
          <cell r="F394">
            <v>0.8537825786430604</v>
          </cell>
          <cell r="G394">
            <v>71</v>
          </cell>
          <cell r="H394" t="str">
            <v/>
          </cell>
          <cell r="I394" t="str">
            <v/>
          </cell>
          <cell r="J394">
            <v>2.6614995757514155</v>
          </cell>
          <cell r="K394">
            <v>39</v>
          </cell>
          <cell r="L394" t="str">
            <v/>
          </cell>
          <cell r="M394" t="str">
            <v/>
          </cell>
          <cell r="N394">
            <v>2.7922843550633498</v>
          </cell>
          <cell r="O394">
            <v>43</v>
          </cell>
          <cell r="P394" t="str">
            <v/>
          </cell>
          <cell r="Q394" t="str">
            <v/>
          </cell>
          <cell r="R394">
            <v>1.5006681101950667</v>
          </cell>
          <cell r="S394">
            <v>22</v>
          </cell>
          <cell r="T394" t="str">
            <v/>
          </cell>
          <cell r="U394" t="str">
            <v/>
          </cell>
          <cell r="V394">
            <v>1.4981623260103782</v>
          </cell>
          <cell r="W394">
            <v>13</v>
          </cell>
          <cell r="X394" t="str">
            <v/>
          </cell>
          <cell r="Y394" t="str">
            <v/>
          </cell>
          <cell r="Z394">
            <v>1.8482513411899326</v>
          </cell>
          <cell r="AA394">
            <v>14</v>
          </cell>
          <cell r="AB394" t="str">
            <v/>
          </cell>
          <cell r="AC394" t="str">
            <v/>
          </cell>
          <cell r="AD394">
            <v>4.1593550871753378</v>
          </cell>
        </row>
        <row r="395">
          <cell r="B395" t="str">
            <v>6.2046</v>
          </cell>
          <cell r="C395">
            <v>56</v>
          </cell>
          <cell r="D395" t="str">
            <v/>
          </cell>
          <cell r="E395" t="str">
            <v/>
          </cell>
          <cell r="F395">
            <v>0.85499944499351732</v>
          </cell>
          <cell r="G395">
            <v>71</v>
          </cell>
          <cell r="H395" t="str">
            <v/>
          </cell>
          <cell r="I395" t="str">
            <v/>
          </cell>
          <cell r="J395">
            <v>2.6622888900894357</v>
          </cell>
          <cell r="K395">
            <v>39</v>
          </cell>
          <cell r="L395" t="str">
            <v/>
          </cell>
          <cell r="M395" t="str">
            <v/>
          </cell>
          <cell r="N395">
            <v>2.7958323419241431</v>
          </cell>
          <cell r="O395">
            <v>43</v>
          </cell>
          <cell r="P395" t="str">
            <v/>
          </cell>
          <cell r="Q395" t="str">
            <v/>
          </cell>
          <cell r="R395">
            <v>1.5020318095000444</v>
          </cell>
          <cell r="S395">
            <v>22</v>
          </cell>
          <cell r="T395" t="str">
            <v/>
          </cell>
          <cell r="U395" t="str">
            <v/>
          </cell>
          <cell r="V395">
            <v>1.4981623260103782</v>
          </cell>
          <cell r="W395">
            <v>13</v>
          </cell>
          <cell r="X395" t="str">
            <v/>
          </cell>
          <cell r="Y395" t="str">
            <v/>
          </cell>
          <cell r="Z395">
            <v>1.8482513411899326</v>
          </cell>
          <cell r="AA395">
            <v>14</v>
          </cell>
          <cell r="AB395" t="str">
            <v/>
          </cell>
          <cell r="AC395" t="str">
            <v/>
          </cell>
          <cell r="AD395">
            <v>4.1593550871753378</v>
          </cell>
        </row>
        <row r="396">
          <cell r="B396" t="str">
            <v>7.2046</v>
          </cell>
          <cell r="C396">
            <v>56</v>
          </cell>
          <cell r="D396" t="str">
            <v/>
          </cell>
          <cell r="E396" t="str">
            <v/>
          </cell>
          <cell r="F396">
            <v>0.85621631134397425</v>
          </cell>
          <cell r="G396">
            <v>71</v>
          </cell>
          <cell r="H396" t="str">
            <v/>
          </cell>
          <cell r="I396" t="str">
            <v/>
          </cell>
          <cell r="J396">
            <v>2.6630782044274559</v>
          </cell>
          <cell r="K396">
            <v>39</v>
          </cell>
          <cell r="L396" t="str">
            <v/>
          </cell>
          <cell r="M396" t="str">
            <v/>
          </cell>
          <cell r="N396">
            <v>2.7993803287849364</v>
          </cell>
          <cell r="O396">
            <v>43</v>
          </cell>
          <cell r="P396" t="str">
            <v/>
          </cell>
          <cell r="Q396" t="str">
            <v/>
          </cell>
          <cell r="R396">
            <v>1.5033955088050222</v>
          </cell>
          <cell r="S396">
            <v>22</v>
          </cell>
          <cell r="T396" t="str">
            <v/>
          </cell>
          <cell r="U396" t="str">
            <v/>
          </cell>
          <cell r="V396">
            <v>1.4981623260103782</v>
          </cell>
          <cell r="W396">
            <v>13</v>
          </cell>
          <cell r="X396" t="str">
            <v/>
          </cell>
          <cell r="Y396" t="str">
            <v/>
          </cell>
          <cell r="Z396">
            <v>1.8482513411899326</v>
          </cell>
          <cell r="AA396">
            <v>14</v>
          </cell>
          <cell r="AB396" t="str">
            <v/>
          </cell>
          <cell r="AC396" t="str">
            <v/>
          </cell>
          <cell r="AD396">
            <v>4.1593550871753378</v>
          </cell>
        </row>
        <row r="397">
          <cell r="B397" t="str">
            <v>8.2046</v>
          </cell>
          <cell r="C397">
            <v>57</v>
          </cell>
          <cell r="D397">
            <v>397</v>
          </cell>
          <cell r="E397">
            <v>0.85743317769443084</v>
          </cell>
          <cell r="F397">
            <v>0.85743317769443084</v>
          </cell>
          <cell r="G397">
            <v>71</v>
          </cell>
          <cell r="H397" t="str">
            <v/>
          </cell>
          <cell r="I397" t="str">
            <v/>
          </cell>
          <cell r="J397">
            <v>2.6638675187654761</v>
          </cell>
          <cell r="K397">
            <v>39</v>
          </cell>
          <cell r="L397" t="str">
            <v/>
          </cell>
          <cell r="M397" t="str">
            <v/>
          </cell>
          <cell r="N397">
            <v>2.8029283156457296</v>
          </cell>
          <cell r="O397">
            <v>43</v>
          </cell>
          <cell r="P397" t="str">
            <v/>
          </cell>
          <cell r="Q397" t="str">
            <v/>
          </cell>
          <cell r="R397">
            <v>1.5047592081099999</v>
          </cell>
          <cell r="S397">
            <v>22</v>
          </cell>
          <cell r="T397" t="str">
            <v/>
          </cell>
          <cell r="U397" t="str">
            <v/>
          </cell>
          <cell r="V397">
            <v>1.4981623260103782</v>
          </cell>
          <cell r="W397">
            <v>13</v>
          </cell>
          <cell r="X397" t="str">
            <v/>
          </cell>
          <cell r="Y397" t="str">
            <v/>
          </cell>
          <cell r="Z397">
            <v>1.8482513411899326</v>
          </cell>
          <cell r="AA397">
            <v>14</v>
          </cell>
          <cell r="AB397" t="str">
            <v/>
          </cell>
          <cell r="AC397" t="str">
            <v/>
          </cell>
          <cell r="AD397">
            <v>4.1593550871753378</v>
          </cell>
        </row>
        <row r="398">
          <cell r="B398" t="str">
            <v>9.2046</v>
          </cell>
          <cell r="C398">
            <v>57</v>
          </cell>
          <cell r="F398">
            <v>0.85743317769443084</v>
          </cell>
          <cell r="G398">
            <v>72</v>
          </cell>
          <cell r="H398">
            <v>398</v>
          </cell>
          <cell r="I398">
            <v>2.6646568331034994</v>
          </cell>
          <cell r="J398">
            <v>2.6646568331034994</v>
          </cell>
          <cell r="K398">
            <v>39</v>
          </cell>
          <cell r="L398" t="str">
            <v/>
          </cell>
          <cell r="M398" t="str">
            <v/>
          </cell>
          <cell r="N398">
            <v>2.8064763025065229</v>
          </cell>
          <cell r="O398">
            <v>43</v>
          </cell>
          <cell r="P398" t="str">
            <v/>
          </cell>
          <cell r="Q398" t="str">
            <v/>
          </cell>
          <cell r="R398">
            <v>1.5061229074149776</v>
          </cell>
          <cell r="S398">
            <v>22</v>
          </cell>
          <cell r="T398" t="str">
            <v/>
          </cell>
          <cell r="U398" t="str">
            <v/>
          </cell>
          <cell r="V398">
            <v>1.4981623260103782</v>
          </cell>
          <cell r="W398">
            <v>13</v>
          </cell>
          <cell r="X398" t="str">
            <v/>
          </cell>
          <cell r="Y398" t="str">
            <v/>
          </cell>
          <cell r="Z398">
            <v>1.8482513411899326</v>
          </cell>
          <cell r="AA398">
            <v>14</v>
          </cell>
          <cell r="AB398" t="str">
            <v/>
          </cell>
          <cell r="AC398" t="str">
            <v/>
          </cell>
          <cell r="AD398">
            <v>4.1593550871753378</v>
          </cell>
        </row>
        <row r="399">
          <cell r="B399" t="str">
            <v>10.2046</v>
          </cell>
          <cell r="C399">
            <v>57</v>
          </cell>
          <cell r="F399">
            <v>0.85743317769443084</v>
          </cell>
          <cell r="G399">
            <v>72</v>
          </cell>
          <cell r="H399" t="str">
            <v/>
          </cell>
          <cell r="I399" t="str">
            <v/>
          </cell>
          <cell r="J399">
            <v>2.6702377358846578</v>
          </cell>
          <cell r="K399">
            <v>40</v>
          </cell>
          <cell r="L399">
            <v>399</v>
          </cell>
          <cell r="M399">
            <v>2.8100242893673184</v>
          </cell>
          <cell r="N399">
            <v>2.8100242893673184</v>
          </cell>
          <cell r="O399">
            <v>43</v>
          </cell>
          <cell r="P399" t="str">
            <v/>
          </cell>
          <cell r="Q399" t="str">
            <v/>
          </cell>
          <cell r="R399">
            <v>1.5074866067199553</v>
          </cell>
          <cell r="S399">
            <v>22</v>
          </cell>
          <cell r="T399" t="str">
            <v/>
          </cell>
          <cell r="U399" t="str">
            <v/>
          </cell>
          <cell r="V399">
            <v>1.4981623260103782</v>
          </cell>
          <cell r="W399">
            <v>13</v>
          </cell>
          <cell r="X399" t="str">
            <v/>
          </cell>
          <cell r="Y399" t="str">
            <v/>
          </cell>
          <cell r="Z399">
            <v>1.8482513411899326</v>
          </cell>
          <cell r="AA399">
            <v>14</v>
          </cell>
          <cell r="AB399" t="str">
            <v/>
          </cell>
          <cell r="AC399" t="str">
            <v/>
          </cell>
          <cell r="AD399">
            <v>4.1593550871753378</v>
          </cell>
        </row>
        <row r="400">
          <cell r="B400" t="str">
            <v>11.2046</v>
          </cell>
          <cell r="C400">
            <v>57</v>
          </cell>
          <cell r="F400">
            <v>0.85743317769443084</v>
          </cell>
          <cell r="G400">
            <v>72</v>
          </cell>
          <cell r="H400" t="str">
            <v/>
          </cell>
          <cell r="I400" t="str">
            <v/>
          </cell>
          <cell r="J400">
            <v>2.6758186386658163</v>
          </cell>
          <cell r="N400">
            <v>2.8100242893673184</v>
          </cell>
          <cell r="O400">
            <v>43</v>
          </cell>
          <cell r="P400" t="str">
            <v/>
          </cell>
          <cell r="Q400" t="str">
            <v/>
          </cell>
          <cell r="R400">
            <v>1.508850306024933</v>
          </cell>
          <cell r="S400">
            <v>22</v>
          </cell>
          <cell r="T400" t="str">
            <v/>
          </cell>
          <cell r="U400" t="str">
            <v/>
          </cell>
          <cell r="V400">
            <v>1.4981623260103782</v>
          </cell>
          <cell r="W400">
            <v>13</v>
          </cell>
          <cell r="X400" t="str">
            <v/>
          </cell>
          <cell r="Y400" t="str">
            <v/>
          </cell>
          <cell r="Z400">
            <v>1.8482513411899326</v>
          </cell>
          <cell r="AA400">
            <v>14</v>
          </cell>
          <cell r="AB400" t="str">
            <v/>
          </cell>
          <cell r="AC400" t="str">
            <v/>
          </cell>
          <cell r="AD400">
            <v>4.1593550871753378</v>
          </cell>
        </row>
        <row r="401">
          <cell r="B401" t="str">
            <v>12.2046</v>
          </cell>
          <cell r="C401">
            <v>57</v>
          </cell>
          <cell r="F401">
            <v>0.85743317769443084</v>
          </cell>
          <cell r="G401">
            <v>72</v>
          </cell>
          <cell r="H401" t="str">
            <v/>
          </cell>
          <cell r="I401" t="str">
            <v/>
          </cell>
          <cell r="J401">
            <v>2.6813995414469747</v>
          </cell>
          <cell r="N401">
            <v>2.8100242893673184</v>
          </cell>
          <cell r="O401">
            <v>43</v>
          </cell>
          <cell r="P401" t="str">
            <v/>
          </cell>
          <cell r="Q401" t="str">
            <v/>
          </cell>
          <cell r="R401">
            <v>1.5102140053299107</v>
          </cell>
          <cell r="S401">
            <v>22</v>
          </cell>
          <cell r="T401" t="str">
            <v/>
          </cell>
          <cell r="U401" t="str">
            <v/>
          </cell>
          <cell r="V401">
            <v>1.4981623260103782</v>
          </cell>
          <cell r="W401">
            <v>13</v>
          </cell>
          <cell r="X401" t="str">
            <v/>
          </cell>
          <cell r="Y401" t="str">
            <v/>
          </cell>
          <cell r="Z401">
            <v>1.8482513411899326</v>
          </cell>
          <cell r="AA401">
            <v>14</v>
          </cell>
          <cell r="AB401" t="str">
            <v/>
          </cell>
          <cell r="AC401" t="str">
            <v/>
          </cell>
          <cell r="AD401">
            <v>4.1593550871753378</v>
          </cell>
        </row>
        <row r="402">
          <cell r="B402" t="str">
            <v>1.2047</v>
          </cell>
          <cell r="C402">
            <v>57</v>
          </cell>
          <cell r="F402">
            <v>0.85743317769443084</v>
          </cell>
          <cell r="G402">
            <v>72</v>
          </cell>
          <cell r="H402" t="str">
            <v/>
          </cell>
          <cell r="I402" t="str">
            <v/>
          </cell>
          <cell r="J402">
            <v>2.6869804442281331</v>
          </cell>
          <cell r="N402">
            <v>2.8100242893673184</v>
          </cell>
          <cell r="O402">
            <v>43</v>
          </cell>
          <cell r="P402" t="str">
            <v/>
          </cell>
          <cell r="Q402" t="str">
            <v/>
          </cell>
          <cell r="R402">
            <v>1.5115777046348884</v>
          </cell>
          <cell r="S402">
            <v>22</v>
          </cell>
          <cell r="T402" t="str">
            <v/>
          </cell>
          <cell r="U402" t="str">
            <v/>
          </cell>
          <cell r="V402">
            <v>1.4981623260103782</v>
          </cell>
          <cell r="W402">
            <v>13</v>
          </cell>
          <cell r="X402" t="str">
            <v/>
          </cell>
          <cell r="Y402" t="str">
            <v/>
          </cell>
          <cell r="Z402">
            <v>1.8482513411899326</v>
          </cell>
          <cell r="AA402">
            <v>14</v>
          </cell>
          <cell r="AB402" t="str">
            <v/>
          </cell>
          <cell r="AC402" t="str">
            <v/>
          </cell>
          <cell r="AD402">
            <v>4.1593550871753378</v>
          </cell>
        </row>
        <row r="403">
          <cell r="B403" t="str">
            <v>2.2047</v>
          </cell>
          <cell r="C403">
            <v>57</v>
          </cell>
          <cell r="F403">
            <v>0.85743317769443084</v>
          </cell>
          <cell r="G403">
            <v>72</v>
          </cell>
          <cell r="H403" t="str">
            <v/>
          </cell>
          <cell r="I403" t="str">
            <v/>
          </cell>
          <cell r="J403">
            <v>2.6925613470092915</v>
          </cell>
          <cell r="N403">
            <v>2.8100242893673184</v>
          </cell>
          <cell r="O403">
            <v>43</v>
          </cell>
          <cell r="P403" t="str">
            <v/>
          </cell>
          <cell r="Q403" t="str">
            <v/>
          </cell>
          <cell r="R403">
            <v>1.5129414039398661</v>
          </cell>
          <cell r="S403">
            <v>22</v>
          </cell>
          <cell r="T403" t="str">
            <v/>
          </cell>
          <cell r="U403" t="str">
            <v/>
          </cell>
          <cell r="V403">
            <v>1.4981623260103782</v>
          </cell>
          <cell r="W403">
            <v>13</v>
          </cell>
          <cell r="X403" t="str">
            <v/>
          </cell>
          <cell r="Y403" t="str">
            <v/>
          </cell>
          <cell r="Z403">
            <v>1.8482513411899326</v>
          </cell>
          <cell r="AA403">
            <v>14</v>
          </cell>
          <cell r="AB403" t="str">
            <v/>
          </cell>
          <cell r="AC403" t="str">
            <v/>
          </cell>
          <cell r="AD403">
            <v>4.1593550871753378</v>
          </cell>
        </row>
        <row r="404">
          <cell r="B404" t="str">
            <v>3.2047</v>
          </cell>
          <cell r="C404">
            <v>57</v>
          </cell>
          <cell r="F404">
            <v>0.85743317769443084</v>
          </cell>
          <cell r="G404">
            <v>73</v>
          </cell>
          <cell r="H404">
            <v>404</v>
          </cell>
          <cell r="I404">
            <v>2.6981422497904495</v>
          </cell>
          <cell r="J404">
            <v>2.6981422497904495</v>
          </cell>
          <cell r="N404">
            <v>2.8100242893673184</v>
          </cell>
          <cell r="O404">
            <v>43</v>
          </cell>
          <cell r="P404" t="str">
            <v/>
          </cell>
          <cell r="Q404" t="str">
            <v/>
          </cell>
          <cell r="R404">
            <v>1.5143051032448438</v>
          </cell>
          <cell r="S404">
            <v>22</v>
          </cell>
          <cell r="T404" t="str">
            <v/>
          </cell>
          <cell r="U404" t="str">
            <v/>
          </cell>
          <cell r="V404">
            <v>1.4981623260103782</v>
          </cell>
          <cell r="W404">
            <v>13</v>
          </cell>
          <cell r="X404" t="str">
            <v/>
          </cell>
          <cell r="Y404" t="str">
            <v/>
          </cell>
          <cell r="Z404">
            <v>1.8482513411899326</v>
          </cell>
          <cell r="AA404">
            <v>14</v>
          </cell>
          <cell r="AB404" t="str">
            <v/>
          </cell>
          <cell r="AC404" t="str">
            <v/>
          </cell>
          <cell r="AD404">
            <v>4.1593550871753378</v>
          </cell>
        </row>
        <row r="405">
          <cell r="B405" t="str">
            <v>4.2047</v>
          </cell>
          <cell r="C405">
            <v>57</v>
          </cell>
          <cell r="F405">
            <v>0.85743317769443084</v>
          </cell>
          <cell r="G405">
            <v>73</v>
          </cell>
          <cell r="H405" t="str">
            <v/>
          </cell>
          <cell r="I405" t="str">
            <v/>
          </cell>
          <cell r="J405" t="e">
            <v>#N/A</v>
          </cell>
          <cell r="N405">
            <v>2.8100242893673184</v>
          </cell>
          <cell r="O405">
            <v>43</v>
          </cell>
          <cell r="P405" t="str">
            <v/>
          </cell>
          <cell r="Q405" t="str">
            <v/>
          </cell>
          <cell r="R405">
            <v>1.5156688025498215</v>
          </cell>
          <cell r="S405">
            <v>22</v>
          </cell>
          <cell r="T405" t="str">
            <v/>
          </cell>
          <cell r="U405" t="str">
            <v/>
          </cell>
          <cell r="V405">
            <v>1.4981623260103782</v>
          </cell>
          <cell r="W405">
            <v>13</v>
          </cell>
          <cell r="X405" t="str">
            <v/>
          </cell>
          <cell r="Y405" t="str">
            <v/>
          </cell>
          <cell r="Z405">
            <v>1.8482513411899326</v>
          </cell>
          <cell r="AA405">
            <v>14</v>
          </cell>
          <cell r="AB405" t="str">
            <v/>
          </cell>
          <cell r="AC405" t="str">
            <v/>
          </cell>
          <cell r="AD405">
            <v>4.1593550871753378</v>
          </cell>
        </row>
        <row r="406">
          <cell r="B406" t="str">
            <v>5.2047</v>
          </cell>
          <cell r="C406">
            <v>57</v>
          </cell>
          <cell r="F406">
            <v>0.85743317769443084</v>
          </cell>
          <cell r="G406">
            <v>73</v>
          </cell>
          <cell r="H406" t="str">
            <v/>
          </cell>
          <cell r="I406" t="str">
            <v/>
          </cell>
          <cell r="J406" t="e">
            <v>#N/A</v>
          </cell>
          <cell r="N406">
            <v>2.8100242893673184</v>
          </cell>
          <cell r="O406">
            <v>43</v>
          </cell>
          <cell r="P406" t="str">
            <v/>
          </cell>
          <cell r="Q406" t="str">
            <v/>
          </cell>
          <cell r="R406">
            <v>1.5170325018547992</v>
          </cell>
          <cell r="S406">
            <v>22</v>
          </cell>
          <cell r="T406" t="str">
            <v/>
          </cell>
          <cell r="U406" t="str">
            <v/>
          </cell>
          <cell r="V406">
            <v>1.4981623260103782</v>
          </cell>
          <cell r="W406">
            <v>13</v>
          </cell>
          <cell r="X406" t="str">
            <v/>
          </cell>
          <cell r="Y406" t="str">
            <v/>
          </cell>
          <cell r="Z406">
            <v>1.8482513411899326</v>
          </cell>
          <cell r="AA406">
            <v>14</v>
          </cell>
          <cell r="AB406" t="str">
            <v/>
          </cell>
          <cell r="AC406" t="str">
            <v/>
          </cell>
          <cell r="AD406">
            <v>4.1593550871753378</v>
          </cell>
        </row>
        <row r="407">
          <cell r="B407" t="str">
            <v>6.2047</v>
          </cell>
          <cell r="C407">
            <v>57</v>
          </cell>
          <cell r="F407">
            <v>0.85743317769443084</v>
          </cell>
          <cell r="G407">
            <v>73</v>
          </cell>
          <cell r="H407" t="str">
            <v/>
          </cell>
          <cell r="I407" t="str">
            <v/>
          </cell>
          <cell r="J407" t="e">
            <v>#N/A</v>
          </cell>
          <cell r="N407">
            <v>2.8100242893673184</v>
          </cell>
          <cell r="O407">
            <v>43</v>
          </cell>
          <cell r="P407" t="str">
            <v/>
          </cell>
          <cell r="Q407" t="str">
            <v/>
          </cell>
          <cell r="R407">
            <v>1.5183962011597769</v>
          </cell>
          <cell r="S407">
            <v>23</v>
          </cell>
          <cell r="T407">
            <v>407</v>
          </cell>
          <cell r="U407">
            <v>1.6284745196964454</v>
          </cell>
          <cell r="V407">
            <v>1.4981623260103782</v>
          </cell>
          <cell r="W407">
            <v>13</v>
          </cell>
          <cell r="X407" t="str">
            <v/>
          </cell>
          <cell r="Y407" t="str">
            <v/>
          </cell>
          <cell r="Z407">
            <v>1.8482513411899326</v>
          </cell>
          <cell r="AA407">
            <v>14</v>
          </cell>
          <cell r="AB407" t="str">
            <v/>
          </cell>
          <cell r="AC407" t="str">
            <v/>
          </cell>
          <cell r="AD407">
            <v>4.1593550871753378</v>
          </cell>
        </row>
        <row r="408">
          <cell r="B408" t="str">
            <v>7.2047</v>
          </cell>
          <cell r="C408">
            <v>57</v>
          </cell>
          <cell r="F408">
            <v>0.85743317769443084</v>
          </cell>
          <cell r="G408">
            <v>73</v>
          </cell>
          <cell r="H408" t="str">
            <v/>
          </cell>
          <cell r="I408" t="str">
            <v/>
          </cell>
          <cell r="J408" t="e">
            <v>#N/A</v>
          </cell>
          <cell r="N408">
            <v>2.8100242893673184</v>
          </cell>
          <cell r="O408">
            <v>43</v>
          </cell>
          <cell r="P408" t="str">
            <v/>
          </cell>
          <cell r="Q408" t="str">
            <v/>
          </cell>
          <cell r="R408">
            <v>1.5197599004647546</v>
          </cell>
          <cell r="S408">
            <v>23</v>
          </cell>
          <cell r="T408" t="str">
            <v/>
          </cell>
          <cell r="U408" t="str">
            <v/>
          </cell>
          <cell r="V408">
            <v>1.4981623260103782</v>
          </cell>
          <cell r="W408">
            <v>13</v>
          </cell>
          <cell r="X408" t="str">
            <v/>
          </cell>
          <cell r="Y408" t="str">
            <v/>
          </cell>
          <cell r="Z408">
            <v>1.8482513411899326</v>
          </cell>
          <cell r="AA408">
            <v>14</v>
          </cell>
          <cell r="AB408" t="str">
            <v/>
          </cell>
          <cell r="AC408" t="str">
            <v/>
          </cell>
          <cell r="AD408">
            <v>4.1593550871753378</v>
          </cell>
        </row>
        <row r="409">
          <cell r="B409" t="str">
            <v>8.2047</v>
          </cell>
          <cell r="C409">
            <v>57</v>
          </cell>
          <cell r="F409">
            <v>0.85743317769443084</v>
          </cell>
          <cell r="G409">
            <v>73</v>
          </cell>
          <cell r="H409" t="str">
            <v/>
          </cell>
          <cell r="I409" t="str">
            <v/>
          </cell>
          <cell r="J409" t="e">
            <v>#N/A</v>
          </cell>
          <cell r="N409">
            <v>2.8100242893673184</v>
          </cell>
          <cell r="O409">
            <v>43</v>
          </cell>
          <cell r="P409" t="str">
            <v/>
          </cell>
          <cell r="Q409" t="str">
            <v/>
          </cell>
          <cell r="R409">
            <v>1.5211235997697323</v>
          </cell>
          <cell r="S409">
            <v>23</v>
          </cell>
          <cell r="T409" t="str">
            <v/>
          </cell>
          <cell r="U409" t="str">
            <v/>
          </cell>
          <cell r="V409">
            <v>1.4981623260103782</v>
          </cell>
          <cell r="W409">
            <v>13</v>
          </cell>
          <cell r="X409" t="str">
            <v/>
          </cell>
          <cell r="Y409" t="str">
            <v/>
          </cell>
          <cell r="Z409">
            <v>1.8482513411899326</v>
          </cell>
          <cell r="AA409">
            <v>14</v>
          </cell>
          <cell r="AB409" t="str">
            <v/>
          </cell>
          <cell r="AC409" t="str">
            <v/>
          </cell>
          <cell r="AD409">
            <v>4.1593550871753378</v>
          </cell>
        </row>
        <row r="410">
          <cell r="B410" t="str">
            <v>9.2047</v>
          </cell>
          <cell r="C410">
            <v>57</v>
          </cell>
          <cell r="F410">
            <v>0.85743317769443084</v>
          </cell>
          <cell r="G410">
            <v>73</v>
          </cell>
          <cell r="H410" t="str">
            <v/>
          </cell>
          <cell r="I410" t="str">
            <v/>
          </cell>
          <cell r="J410" t="e">
            <v>#N/A</v>
          </cell>
          <cell r="N410">
            <v>2.8100242893673184</v>
          </cell>
          <cell r="O410">
            <v>43</v>
          </cell>
          <cell r="P410" t="str">
            <v/>
          </cell>
          <cell r="Q410" t="str">
            <v/>
          </cell>
          <cell r="R410">
            <v>1.52248729907471</v>
          </cell>
          <cell r="S410">
            <v>23</v>
          </cell>
          <cell r="T410" t="str">
            <v/>
          </cell>
          <cell r="U410" t="str">
            <v/>
          </cell>
          <cell r="V410">
            <v>1.4981623260103782</v>
          </cell>
          <cell r="W410">
            <v>13</v>
          </cell>
          <cell r="X410" t="str">
            <v/>
          </cell>
          <cell r="Y410" t="str">
            <v/>
          </cell>
          <cell r="Z410">
            <v>1.8482513411899326</v>
          </cell>
          <cell r="AA410">
            <v>14</v>
          </cell>
          <cell r="AB410" t="str">
            <v/>
          </cell>
          <cell r="AC410" t="str">
            <v/>
          </cell>
          <cell r="AD410">
            <v>4.1593550871753378</v>
          </cell>
        </row>
        <row r="411">
          <cell r="B411" t="str">
            <v>10.2047</v>
          </cell>
          <cell r="C411">
            <v>57</v>
          </cell>
          <cell r="F411">
            <v>0.85743317769443084</v>
          </cell>
          <cell r="G411">
            <v>73</v>
          </cell>
          <cell r="H411" t="str">
            <v/>
          </cell>
          <cell r="I411" t="str">
            <v/>
          </cell>
          <cell r="J411" t="e">
            <v>#N/A</v>
          </cell>
          <cell r="N411">
            <v>2.8100242893673184</v>
          </cell>
          <cell r="O411">
            <v>43</v>
          </cell>
          <cell r="P411" t="str">
            <v/>
          </cell>
          <cell r="Q411" t="str">
            <v/>
          </cell>
          <cell r="R411">
            <v>1.5238509983796877</v>
          </cell>
          <cell r="S411">
            <v>23</v>
          </cell>
          <cell r="T411" t="str">
            <v/>
          </cell>
          <cell r="U411" t="str">
            <v/>
          </cell>
          <cell r="V411">
            <v>1.4981623260103782</v>
          </cell>
          <cell r="W411">
            <v>13</v>
          </cell>
          <cell r="X411" t="str">
            <v/>
          </cell>
          <cell r="Y411" t="str">
            <v/>
          </cell>
          <cell r="Z411">
            <v>1.8482513411899326</v>
          </cell>
          <cell r="AA411">
            <v>14</v>
          </cell>
          <cell r="AB411" t="str">
            <v/>
          </cell>
          <cell r="AC411" t="str">
            <v/>
          </cell>
          <cell r="AD411">
            <v>4.1593550871753378</v>
          </cell>
        </row>
        <row r="412">
          <cell r="B412" t="str">
            <v>11.2047</v>
          </cell>
          <cell r="C412">
            <v>57</v>
          </cell>
          <cell r="F412">
            <v>0.85743317769443084</v>
          </cell>
          <cell r="G412">
            <v>73</v>
          </cell>
          <cell r="H412" t="str">
            <v/>
          </cell>
          <cell r="I412" t="str">
            <v/>
          </cell>
          <cell r="J412" t="e">
            <v>#N/A</v>
          </cell>
          <cell r="N412">
            <v>2.8100242893673184</v>
          </cell>
          <cell r="O412">
            <v>43</v>
          </cell>
          <cell r="P412" t="str">
            <v/>
          </cell>
          <cell r="Q412" t="str">
            <v/>
          </cell>
          <cell r="R412">
            <v>1.5252146976846654</v>
          </cell>
          <cell r="S412">
            <v>23</v>
          </cell>
          <cell r="T412" t="str">
            <v/>
          </cell>
          <cell r="U412" t="str">
            <v/>
          </cell>
          <cell r="V412">
            <v>1.4981623260103782</v>
          </cell>
          <cell r="W412">
            <v>13</v>
          </cell>
          <cell r="X412" t="str">
            <v/>
          </cell>
          <cell r="Y412" t="str">
            <v/>
          </cell>
          <cell r="Z412">
            <v>1.8482513411899326</v>
          </cell>
          <cell r="AA412">
            <v>14</v>
          </cell>
          <cell r="AB412" t="str">
            <v/>
          </cell>
          <cell r="AC412" t="str">
            <v/>
          </cell>
          <cell r="AD412">
            <v>4.1593550871753378</v>
          </cell>
        </row>
        <row r="413">
          <cell r="B413" t="str">
            <v>12.2047</v>
          </cell>
          <cell r="C413">
            <v>57</v>
          </cell>
          <cell r="F413">
            <v>0.85743317769443084</v>
          </cell>
          <cell r="G413">
            <v>73</v>
          </cell>
          <cell r="H413" t="str">
            <v/>
          </cell>
          <cell r="I413" t="str">
            <v/>
          </cell>
          <cell r="J413" t="e">
            <v>#N/A</v>
          </cell>
          <cell r="N413">
            <v>2.8100242893673184</v>
          </cell>
          <cell r="O413">
            <v>43</v>
          </cell>
          <cell r="P413" t="str">
            <v/>
          </cell>
          <cell r="Q413" t="str">
            <v/>
          </cell>
          <cell r="R413">
            <v>1.5265783969896431</v>
          </cell>
          <cell r="S413">
            <v>23</v>
          </cell>
          <cell r="T413" t="str">
            <v/>
          </cell>
          <cell r="U413" t="str">
            <v/>
          </cell>
          <cell r="V413">
            <v>1.4981623260103782</v>
          </cell>
          <cell r="W413">
            <v>13</v>
          </cell>
          <cell r="X413" t="str">
            <v/>
          </cell>
          <cell r="Y413" t="str">
            <v/>
          </cell>
          <cell r="Z413">
            <v>1.8482513411899326</v>
          </cell>
          <cell r="AA413">
            <v>14</v>
          </cell>
          <cell r="AB413" t="str">
            <v/>
          </cell>
          <cell r="AC413" t="str">
            <v/>
          </cell>
          <cell r="AD413">
            <v>4.1593550871753378</v>
          </cell>
        </row>
        <row r="414">
          <cell r="B414" t="str">
            <v>1.2048</v>
          </cell>
          <cell r="C414">
            <v>57</v>
          </cell>
          <cell r="F414">
            <v>0.85743317769443084</v>
          </cell>
          <cell r="G414">
            <v>73</v>
          </cell>
          <cell r="H414" t="str">
            <v/>
          </cell>
          <cell r="I414" t="str">
            <v/>
          </cell>
          <cell r="J414" t="e">
            <v>#N/A</v>
          </cell>
          <cell r="N414">
            <v>2.8100242893673184</v>
          </cell>
          <cell r="O414">
            <v>43</v>
          </cell>
          <cell r="P414" t="str">
            <v/>
          </cell>
          <cell r="Q414" t="str">
            <v/>
          </cell>
          <cell r="R414">
            <v>1.5279420962946209</v>
          </cell>
          <cell r="S414">
            <v>23</v>
          </cell>
          <cell r="T414" t="str">
            <v/>
          </cell>
          <cell r="U414" t="str">
            <v/>
          </cell>
          <cell r="V414">
            <v>1.4981623260103782</v>
          </cell>
          <cell r="W414">
            <v>13</v>
          </cell>
          <cell r="X414" t="str">
            <v/>
          </cell>
          <cell r="Y414" t="str">
            <v/>
          </cell>
          <cell r="Z414">
            <v>1.8482513411899326</v>
          </cell>
          <cell r="AA414">
            <v>14</v>
          </cell>
          <cell r="AB414" t="str">
            <v/>
          </cell>
          <cell r="AC414" t="str">
            <v/>
          </cell>
          <cell r="AD414">
            <v>4.1593550871753378</v>
          </cell>
        </row>
        <row r="415">
          <cell r="B415" t="str">
            <v>2.2048</v>
          </cell>
          <cell r="C415">
            <v>57</v>
          </cell>
          <cell r="F415">
            <v>0.85743317769443084</v>
          </cell>
          <cell r="G415">
            <v>73</v>
          </cell>
          <cell r="H415" t="str">
            <v/>
          </cell>
          <cell r="I415" t="str">
            <v/>
          </cell>
          <cell r="J415" t="e">
            <v>#N/A</v>
          </cell>
          <cell r="N415">
            <v>2.8100242893673184</v>
          </cell>
          <cell r="O415">
            <v>43</v>
          </cell>
          <cell r="P415" t="str">
            <v/>
          </cell>
          <cell r="Q415" t="str">
            <v/>
          </cell>
          <cell r="R415">
            <v>1.5293057955995986</v>
          </cell>
          <cell r="S415">
            <v>23</v>
          </cell>
          <cell r="T415" t="str">
            <v/>
          </cell>
          <cell r="U415" t="str">
            <v/>
          </cell>
          <cell r="V415">
            <v>1.4981623260103782</v>
          </cell>
          <cell r="W415">
            <v>13</v>
          </cell>
          <cell r="X415" t="str">
            <v/>
          </cell>
          <cell r="Y415" t="str">
            <v/>
          </cell>
          <cell r="Z415">
            <v>1.8482513411899326</v>
          </cell>
          <cell r="AA415">
            <v>14</v>
          </cell>
          <cell r="AB415" t="str">
            <v/>
          </cell>
          <cell r="AC415" t="str">
            <v/>
          </cell>
          <cell r="AD415">
            <v>4.1593550871753378</v>
          </cell>
        </row>
        <row r="416">
          <cell r="B416" t="str">
            <v>3.2048</v>
          </cell>
          <cell r="C416">
            <v>57</v>
          </cell>
          <cell r="F416">
            <v>0.85743317769443084</v>
          </cell>
          <cell r="G416">
            <v>73</v>
          </cell>
          <cell r="H416" t="str">
            <v/>
          </cell>
          <cell r="I416" t="str">
            <v/>
          </cell>
          <cell r="J416" t="e">
            <v>#N/A</v>
          </cell>
          <cell r="N416">
            <v>2.8100242893673184</v>
          </cell>
          <cell r="O416">
            <v>43</v>
          </cell>
          <cell r="P416" t="str">
            <v/>
          </cell>
          <cell r="Q416" t="str">
            <v/>
          </cell>
          <cell r="R416">
            <v>1.5306694949045763</v>
          </cell>
          <cell r="S416">
            <v>23</v>
          </cell>
          <cell r="T416" t="str">
            <v/>
          </cell>
          <cell r="U416" t="str">
            <v/>
          </cell>
          <cell r="V416">
            <v>1.4981623260103782</v>
          </cell>
          <cell r="W416">
            <v>13</v>
          </cell>
          <cell r="X416" t="str">
            <v/>
          </cell>
          <cell r="Y416" t="str">
            <v/>
          </cell>
          <cell r="Z416">
            <v>1.8482513411899326</v>
          </cell>
          <cell r="AA416">
            <v>14</v>
          </cell>
          <cell r="AB416" t="str">
            <v/>
          </cell>
          <cell r="AC416" t="str">
            <v/>
          </cell>
          <cell r="AD416">
            <v>4.1593550871753378</v>
          </cell>
        </row>
        <row r="417">
          <cell r="B417" t="str">
            <v>4.2048</v>
          </cell>
          <cell r="C417">
            <v>57</v>
          </cell>
          <cell r="F417">
            <v>0.85743317769443084</v>
          </cell>
          <cell r="G417">
            <v>73</v>
          </cell>
          <cell r="H417" t="str">
            <v/>
          </cell>
          <cell r="I417" t="str">
            <v/>
          </cell>
          <cell r="J417" t="e">
            <v>#N/A</v>
          </cell>
          <cell r="N417">
            <v>2.8100242893673184</v>
          </cell>
          <cell r="O417">
            <v>43</v>
          </cell>
          <cell r="P417" t="str">
            <v/>
          </cell>
          <cell r="Q417" t="str">
            <v/>
          </cell>
          <cell r="R417">
            <v>1.532033194209554</v>
          </cell>
          <cell r="S417">
            <v>23</v>
          </cell>
          <cell r="T417" t="str">
            <v/>
          </cell>
          <cell r="U417" t="str">
            <v/>
          </cell>
          <cell r="V417">
            <v>1.4981623260103782</v>
          </cell>
          <cell r="W417">
            <v>13</v>
          </cell>
          <cell r="X417" t="str">
            <v/>
          </cell>
          <cell r="Y417" t="str">
            <v/>
          </cell>
          <cell r="Z417">
            <v>1.8482513411899326</v>
          </cell>
          <cell r="AA417">
            <v>14</v>
          </cell>
          <cell r="AB417" t="str">
            <v/>
          </cell>
          <cell r="AC417" t="str">
            <v/>
          </cell>
          <cell r="AD417">
            <v>4.1593550871753378</v>
          </cell>
        </row>
        <row r="418">
          <cell r="B418" t="str">
            <v>5.2048</v>
          </cell>
          <cell r="C418">
            <v>57</v>
          </cell>
          <cell r="F418">
            <v>0.85743317769443084</v>
          </cell>
          <cell r="G418">
            <v>73</v>
          </cell>
          <cell r="H418" t="str">
            <v/>
          </cell>
          <cell r="I418" t="str">
            <v/>
          </cell>
          <cell r="J418" t="e">
            <v>#N/A</v>
          </cell>
          <cell r="N418">
            <v>2.8100242893673184</v>
          </cell>
          <cell r="O418">
            <v>43</v>
          </cell>
          <cell r="P418" t="str">
            <v/>
          </cell>
          <cell r="Q418" t="str">
            <v/>
          </cell>
          <cell r="R418">
            <v>1.5333968935145317</v>
          </cell>
          <cell r="S418">
            <v>23</v>
          </cell>
          <cell r="T418" t="str">
            <v/>
          </cell>
          <cell r="U418" t="str">
            <v/>
          </cell>
          <cell r="V418">
            <v>1.4981623260103782</v>
          </cell>
          <cell r="W418">
            <v>13</v>
          </cell>
          <cell r="X418" t="str">
            <v/>
          </cell>
          <cell r="Y418" t="str">
            <v/>
          </cell>
          <cell r="Z418">
            <v>1.8482513411899326</v>
          </cell>
          <cell r="AA418">
            <v>14</v>
          </cell>
          <cell r="AB418" t="str">
            <v/>
          </cell>
          <cell r="AC418" t="str">
            <v/>
          </cell>
          <cell r="AD418">
            <v>4.1593550871753378</v>
          </cell>
        </row>
        <row r="419">
          <cell r="B419" t="str">
            <v>6.2048</v>
          </cell>
          <cell r="C419">
            <v>57</v>
          </cell>
          <cell r="F419">
            <v>0.85743317769443084</v>
          </cell>
          <cell r="G419">
            <v>73</v>
          </cell>
          <cell r="H419" t="str">
            <v/>
          </cell>
          <cell r="I419" t="str">
            <v/>
          </cell>
          <cell r="J419" t="e">
            <v>#N/A</v>
          </cell>
          <cell r="N419">
            <v>2.8100242893673184</v>
          </cell>
          <cell r="O419">
            <v>43</v>
          </cell>
          <cell r="P419" t="str">
            <v/>
          </cell>
          <cell r="Q419" t="str">
            <v/>
          </cell>
          <cell r="R419">
            <v>1.5347605928195094</v>
          </cell>
          <cell r="S419">
            <v>23</v>
          </cell>
          <cell r="T419" t="str">
            <v/>
          </cell>
          <cell r="U419" t="str">
            <v/>
          </cell>
          <cell r="V419">
            <v>1.4981623260103782</v>
          </cell>
          <cell r="W419">
            <v>13</v>
          </cell>
          <cell r="X419" t="str">
            <v/>
          </cell>
          <cell r="Y419" t="str">
            <v/>
          </cell>
          <cell r="Z419">
            <v>1.8482513411899326</v>
          </cell>
          <cell r="AA419">
            <v>14</v>
          </cell>
          <cell r="AB419" t="str">
            <v/>
          </cell>
          <cell r="AC419" t="str">
            <v/>
          </cell>
          <cell r="AD419">
            <v>4.1593550871753378</v>
          </cell>
        </row>
        <row r="420">
          <cell r="B420" t="str">
            <v>7.2048</v>
          </cell>
          <cell r="C420">
            <v>57</v>
          </cell>
          <cell r="F420">
            <v>0.85743317769443084</v>
          </cell>
          <cell r="G420">
            <v>73</v>
          </cell>
          <cell r="H420" t="str">
            <v/>
          </cell>
          <cell r="I420" t="str">
            <v/>
          </cell>
          <cell r="J420" t="e">
            <v>#N/A</v>
          </cell>
          <cell r="N420">
            <v>2.8100242893673184</v>
          </cell>
          <cell r="O420">
            <v>43</v>
          </cell>
          <cell r="P420" t="str">
            <v/>
          </cell>
          <cell r="Q420" t="str">
            <v/>
          </cell>
          <cell r="R420">
            <v>1.5361242921244871</v>
          </cell>
          <cell r="S420">
            <v>23</v>
          </cell>
          <cell r="T420" t="str">
            <v/>
          </cell>
          <cell r="U420" t="str">
            <v/>
          </cell>
          <cell r="V420">
            <v>1.4981623260103782</v>
          </cell>
          <cell r="W420">
            <v>13</v>
          </cell>
          <cell r="X420" t="str">
            <v/>
          </cell>
          <cell r="Y420" t="str">
            <v/>
          </cell>
          <cell r="Z420">
            <v>1.8482513411899326</v>
          </cell>
          <cell r="AA420">
            <v>14</v>
          </cell>
          <cell r="AB420" t="str">
            <v/>
          </cell>
          <cell r="AC420" t="str">
            <v/>
          </cell>
          <cell r="AD420">
            <v>4.1593550871753378</v>
          </cell>
        </row>
        <row r="421">
          <cell r="B421" t="str">
            <v>8.2048</v>
          </cell>
          <cell r="C421">
            <v>57</v>
          </cell>
          <cell r="F421">
            <v>0.85743317769443084</v>
          </cell>
          <cell r="G421">
            <v>73</v>
          </cell>
          <cell r="H421" t="str">
            <v/>
          </cell>
          <cell r="I421" t="str">
            <v/>
          </cell>
          <cell r="J421" t="e">
            <v>#N/A</v>
          </cell>
          <cell r="N421">
            <v>2.8100242893673184</v>
          </cell>
          <cell r="O421">
            <v>43</v>
          </cell>
          <cell r="P421" t="str">
            <v/>
          </cell>
          <cell r="Q421" t="str">
            <v/>
          </cell>
          <cell r="R421">
            <v>1.5374879914294648</v>
          </cell>
          <cell r="S421">
            <v>23</v>
          </cell>
          <cell r="T421" t="str">
            <v/>
          </cell>
          <cell r="U421" t="str">
            <v/>
          </cell>
          <cell r="V421">
            <v>1.4981623260103782</v>
          </cell>
          <cell r="W421">
            <v>13</v>
          </cell>
          <cell r="X421" t="str">
            <v/>
          </cell>
          <cell r="Y421" t="str">
            <v/>
          </cell>
          <cell r="Z421">
            <v>1.8482513411899326</v>
          </cell>
          <cell r="AA421">
            <v>14</v>
          </cell>
          <cell r="AB421" t="str">
            <v/>
          </cell>
          <cell r="AC421" t="str">
            <v/>
          </cell>
          <cell r="AD421">
            <v>4.1593550871753378</v>
          </cell>
        </row>
        <row r="422">
          <cell r="B422" t="str">
            <v>9.2048</v>
          </cell>
          <cell r="C422">
            <v>57</v>
          </cell>
          <cell r="F422">
            <v>0.85743317769443084</v>
          </cell>
          <cell r="G422">
            <v>73</v>
          </cell>
          <cell r="H422" t="str">
            <v/>
          </cell>
          <cell r="I422" t="str">
            <v/>
          </cell>
          <cell r="J422" t="e">
            <v>#N/A</v>
          </cell>
          <cell r="N422">
            <v>2.8100242893673184</v>
          </cell>
          <cell r="O422">
            <v>43</v>
          </cell>
          <cell r="P422" t="str">
            <v/>
          </cell>
          <cell r="Q422" t="str">
            <v/>
          </cell>
          <cell r="R422">
            <v>1.5388516907344425</v>
          </cell>
          <cell r="S422">
            <v>23</v>
          </cell>
          <cell r="T422" t="str">
            <v/>
          </cell>
          <cell r="U422" t="str">
            <v/>
          </cell>
          <cell r="V422">
            <v>1.4981623260103782</v>
          </cell>
          <cell r="W422">
            <v>13</v>
          </cell>
          <cell r="X422" t="str">
            <v/>
          </cell>
          <cell r="Y422" t="str">
            <v/>
          </cell>
          <cell r="Z422">
            <v>1.8482513411899326</v>
          </cell>
          <cell r="AA422">
            <v>14</v>
          </cell>
          <cell r="AB422" t="str">
            <v/>
          </cell>
          <cell r="AC422" t="str">
            <v/>
          </cell>
          <cell r="AD422">
            <v>4.1593550871753378</v>
          </cell>
        </row>
        <row r="423">
          <cell r="B423" t="str">
            <v>10.2048</v>
          </cell>
          <cell r="C423">
            <v>57</v>
          </cell>
          <cell r="F423">
            <v>0.85743317769443084</v>
          </cell>
          <cell r="G423">
            <v>73</v>
          </cell>
          <cell r="H423" t="str">
            <v/>
          </cell>
          <cell r="I423" t="str">
            <v/>
          </cell>
          <cell r="J423" t="e">
            <v>#N/A</v>
          </cell>
          <cell r="N423">
            <v>2.8100242893673184</v>
          </cell>
          <cell r="O423">
            <v>43</v>
          </cell>
          <cell r="P423" t="str">
            <v/>
          </cell>
          <cell r="Q423" t="str">
            <v/>
          </cell>
          <cell r="R423">
            <v>1.5402153900394202</v>
          </cell>
          <cell r="S423">
            <v>23</v>
          </cell>
          <cell r="T423" t="str">
            <v/>
          </cell>
          <cell r="U423" t="str">
            <v/>
          </cell>
          <cell r="V423">
            <v>1.4981623260103782</v>
          </cell>
          <cell r="W423">
            <v>13</v>
          </cell>
          <cell r="X423" t="str">
            <v/>
          </cell>
          <cell r="Y423" t="str">
            <v/>
          </cell>
          <cell r="Z423">
            <v>1.8482513411899326</v>
          </cell>
          <cell r="AA423">
            <v>14</v>
          </cell>
          <cell r="AB423" t="str">
            <v/>
          </cell>
          <cell r="AC423" t="str">
            <v/>
          </cell>
          <cell r="AD423">
            <v>4.1593550871753378</v>
          </cell>
        </row>
        <row r="424">
          <cell r="B424" t="str">
            <v>11.2048</v>
          </cell>
          <cell r="C424">
            <v>57</v>
          </cell>
          <cell r="F424">
            <v>0.85743317769443084</v>
          </cell>
          <cell r="G424">
            <v>73</v>
          </cell>
          <cell r="H424" t="str">
            <v/>
          </cell>
          <cell r="I424" t="str">
            <v/>
          </cell>
          <cell r="J424" t="e">
            <v>#N/A</v>
          </cell>
          <cell r="N424">
            <v>2.8100242893673184</v>
          </cell>
          <cell r="O424">
            <v>43</v>
          </cell>
          <cell r="P424" t="str">
            <v/>
          </cell>
          <cell r="Q424" t="str">
            <v/>
          </cell>
          <cell r="R424">
            <v>1.5415790893443979</v>
          </cell>
          <cell r="S424">
            <v>23</v>
          </cell>
          <cell r="T424" t="str">
            <v/>
          </cell>
          <cell r="U424" t="str">
            <v/>
          </cell>
          <cell r="V424">
            <v>1.4981623260103782</v>
          </cell>
          <cell r="W424">
            <v>13</v>
          </cell>
          <cell r="X424" t="str">
            <v/>
          </cell>
          <cell r="Y424" t="str">
            <v/>
          </cell>
          <cell r="Z424">
            <v>1.8482513411899326</v>
          </cell>
          <cell r="AA424">
            <v>14</v>
          </cell>
          <cell r="AB424" t="str">
            <v/>
          </cell>
          <cell r="AC424" t="str">
            <v/>
          </cell>
          <cell r="AD424">
            <v>4.1593550871753378</v>
          </cell>
        </row>
        <row r="425">
          <cell r="B425" t="str">
            <v>12.2048</v>
          </cell>
          <cell r="C425">
            <v>57</v>
          </cell>
          <cell r="F425">
            <v>0.85743317769443084</v>
          </cell>
          <cell r="G425">
            <v>73</v>
          </cell>
          <cell r="H425" t="str">
            <v/>
          </cell>
          <cell r="I425" t="str">
            <v/>
          </cell>
          <cell r="J425" t="e">
            <v>#N/A</v>
          </cell>
          <cell r="N425">
            <v>2.8100242893673184</v>
          </cell>
          <cell r="O425">
            <v>43</v>
          </cell>
          <cell r="P425" t="str">
            <v/>
          </cell>
          <cell r="Q425" t="str">
            <v/>
          </cell>
          <cell r="R425">
            <v>1.5429427886493756</v>
          </cell>
          <cell r="S425">
            <v>23</v>
          </cell>
          <cell r="T425" t="str">
            <v/>
          </cell>
          <cell r="U425" t="str">
            <v/>
          </cell>
          <cell r="V425">
            <v>1.4981623260103782</v>
          </cell>
          <cell r="W425">
            <v>13</v>
          </cell>
          <cell r="X425" t="str">
            <v/>
          </cell>
          <cell r="Y425" t="str">
            <v/>
          </cell>
          <cell r="Z425">
            <v>1.8482513411899326</v>
          </cell>
          <cell r="AA425">
            <v>14</v>
          </cell>
          <cell r="AB425" t="str">
            <v/>
          </cell>
          <cell r="AC425" t="str">
            <v/>
          </cell>
          <cell r="AD425">
            <v>4.1593550871753378</v>
          </cell>
        </row>
        <row r="426">
          <cell r="B426" t="str">
            <v>1.2049</v>
          </cell>
          <cell r="C426">
            <v>57</v>
          </cell>
          <cell r="F426">
            <v>0.85743317769443084</v>
          </cell>
          <cell r="G426">
            <v>73</v>
          </cell>
          <cell r="H426" t="str">
            <v/>
          </cell>
          <cell r="I426" t="str">
            <v/>
          </cell>
          <cell r="J426" t="e">
            <v>#N/A</v>
          </cell>
          <cell r="N426">
            <v>2.8100242893673184</v>
          </cell>
          <cell r="O426">
            <v>43</v>
          </cell>
          <cell r="P426" t="str">
            <v/>
          </cell>
          <cell r="Q426" t="str">
            <v/>
          </cell>
          <cell r="R426">
            <v>1.5443064879543533</v>
          </cell>
          <cell r="S426">
            <v>23</v>
          </cell>
          <cell r="T426" t="str">
            <v/>
          </cell>
          <cell r="U426" t="str">
            <v/>
          </cell>
          <cell r="V426">
            <v>1.4981623260103782</v>
          </cell>
          <cell r="W426">
            <v>13</v>
          </cell>
          <cell r="X426" t="str">
            <v/>
          </cell>
          <cell r="Y426" t="str">
            <v/>
          </cell>
          <cell r="Z426">
            <v>1.8482513411899326</v>
          </cell>
          <cell r="AA426">
            <v>14</v>
          </cell>
          <cell r="AB426" t="str">
            <v/>
          </cell>
          <cell r="AC426" t="str">
            <v/>
          </cell>
          <cell r="AD426">
            <v>4.1593550871753378</v>
          </cell>
        </row>
        <row r="427">
          <cell r="B427" t="str">
            <v>2.2049</v>
          </cell>
          <cell r="C427">
            <v>57</v>
          </cell>
          <cell r="F427">
            <v>0.85743317769443084</v>
          </cell>
          <cell r="G427">
            <v>73</v>
          </cell>
          <cell r="H427" t="str">
            <v/>
          </cell>
          <cell r="I427" t="str">
            <v/>
          </cell>
          <cell r="J427" t="e">
            <v>#N/A</v>
          </cell>
          <cell r="N427">
            <v>2.8100242893673184</v>
          </cell>
          <cell r="O427">
            <v>43</v>
          </cell>
          <cell r="P427" t="str">
            <v/>
          </cell>
          <cell r="Q427" t="str">
            <v/>
          </cell>
          <cell r="R427">
            <v>1.545670187259331</v>
          </cell>
          <cell r="S427">
            <v>23</v>
          </cell>
          <cell r="T427" t="str">
            <v/>
          </cell>
          <cell r="U427" t="str">
            <v/>
          </cell>
          <cell r="V427">
            <v>1.4981623260103782</v>
          </cell>
          <cell r="W427">
            <v>13</v>
          </cell>
          <cell r="X427" t="str">
            <v/>
          </cell>
          <cell r="Y427" t="str">
            <v/>
          </cell>
          <cell r="Z427">
            <v>1.8482513411899326</v>
          </cell>
          <cell r="AA427">
            <v>14</v>
          </cell>
          <cell r="AB427" t="str">
            <v/>
          </cell>
          <cell r="AC427" t="str">
            <v/>
          </cell>
          <cell r="AD427">
            <v>4.1593550871753378</v>
          </cell>
        </row>
        <row r="428">
          <cell r="B428" t="str">
            <v>3.2049</v>
          </cell>
          <cell r="C428">
            <v>57</v>
          </cell>
          <cell r="F428">
            <v>0.85743317769443084</v>
          </cell>
          <cell r="G428">
            <v>73</v>
          </cell>
          <cell r="H428" t="str">
            <v/>
          </cell>
          <cell r="I428" t="str">
            <v/>
          </cell>
          <cell r="J428" t="e">
            <v>#N/A</v>
          </cell>
          <cell r="N428">
            <v>2.8100242893673184</v>
          </cell>
          <cell r="O428">
            <v>43</v>
          </cell>
          <cell r="P428" t="str">
            <v/>
          </cell>
          <cell r="Q428" t="str">
            <v/>
          </cell>
          <cell r="R428">
            <v>1.5470338865643087</v>
          </cell>
          <cell r="S428">
            <v>23</v>
          </cell>
          <cell r="T428" t="str">
            <v/>
          </cell>
          <cell r="U428" t="str">
            <v/>
          </cell>
          <cell r="V428">
            <v>1.4981623260103782</v>
          </cell>
          <cell r="W428">
            <v>13</v>
          </cell>
          <cell r="X428" t="str">
            <v/>
          </cell>
          <cell r="Y428" t="str">
            <v/>
          </cell>
          <cell r="Z428">
            <v>1.8482513411899326</v>
          </cell>
          <cell r="AA428">
            <v>14</v>
          </cell>
          <cell r="AB428" t="str">
            <v/>
          </cell>
          <cell r="AC428" t="str">
            <v/>
          </cell>
          <cell r="AD428">
            <v>4.1593550871753378</v>
          </cell>
        </row>
        <row r="429">
          <cell r="B429" t="str">
            <v>4.2049</v>
          </cell>
          <cell r="C429">
            <v>57</v>
          </cell>
          <cell r="F429">
            <v>0.85743317769443084</v>
          </cell>
          <cell r="G429">
            <v>73</v>
          </cell>
          <cell r="H429" t="str">
            <v/>
          </cell>
          <cell r="I429" t="str">
            <v/>
          </cell>
          <cell r="J429" t="e">
            <v>#N/A</v>
          </cell>
          <cell r="N429">
            <v>2.8100242893673184</v>
          </cell>
          <cell r="O429">
            <v>43</v>
          </cell>
          <cell r="P429" t="str">
            <v/>
          </cell>
          <cell r="Q429" t="str">
            <v/>
          </cell>
          <cell r="R429">
            <v>1.5483975858692864</v>
          </cell>
          <cell r="S429">
            <v>23</v>
          </cell>
          <cell r="T429" t="str">
            <v/>
          </cell>
          <cell r="U429" t="str">
            <v/>
          </cell>
          <cell r="V429">
            <v>1.4981623260103782</v>
          </cell>
          <cell r="W429">
            <v>13</v>
          </cell>
          <cell r="X429" t="str">
            <v/>
          </cell>
          <cell r="Y429" t="str">
            <v/>
          </cell>
          <cell r="Z429">
            <v>1.8482513411899326</v>
          </cell>
          <cell r="AA429">
            <v>14</v>
          </cell>
          <cell r="AB429" t="str">
            <v/>
          </cell>
          <cell r="AC429" t="str">
            <v/>
          </cell>
          <cell r="AD429">
            <v>4.1593550871753378</v>
          </cell>
        </row>
        <row r="430">
          <cell r="B430" t="str">
            <v>5.2049</v>
          </cell>
          <cell r="C430">
            <v>57</v>
          </cell>
          <cell r="F430">
            <v>0.85743317769443084</v>
          </cell>
          <cell r="G430">
            <v>73</v>
          </cell>
          <cell r="H430" t="str">
            <v/>
          </cell>
          <cell r="I430" t="str">
            <v/>
          </cell>
          <cell r="J430" t="e">
            <v>#N/A</v>
          </cell>
          <cell r="N430">
            <v>2.8100242893673184</v>
          </cell>
          <cell r="O430">
            <v>43</v>
          </cell>
          <cell r="P430" t="str">
            <v/>
          </cell>
          <cell r="Q430" t="str">
            <v/>
          </cell>
          <cell r="R430">
            <v>1.5497612851742641</v>
          </cell>
          <cell r="S430">
            <v>23</v>
          </cell>
          <cell r="T430" t="str">
            <v/>
          </cell>
          <cell r="U430" t="str">
            <v/>
          </cell>
          <cell r="V430">
            <v>1.4981623260103782</v>
          </cell>
          <cell r="W430">
            <v>13</v>
          </cell>
          <cell r="X430" t="str">
            <v/>
          </cell>
          <cell r="Y430" t="str">
            <v/>
          </cell>
          <cell r="Z430">
            <v>1.8482513411899326</v>
          </cell>
          <cell r="AA430">
            <v>14</v>
          </cell>
          <cell r="AB430" t="str">
            <v/>
          </cell>
          <cell r="AC430" t="str">
            <v/>
          </cell>
          <cell r="AD430">
            <v>4.1593550871753378</v>
          </cell>
        </row>
        <row r="431">
          <cell r="B431" t="str">
            <v>6.2049</v>
          </cell>
          <cell r="C431">
            <v>57</v>
          </cell>
          <cell r="F431">
            <v>0.85743317769443084</v>
          </cell>
          <cell r="G431">
            <v>73</v>
          </cell>
          <cell r="H431" t="str">
            <v/>
          </cell>
          <cell r="I431" t="str">
            <v/>
          </cell>
          <cell r="J431" t="e">
            <v>#N/A</v>
          </cell>
          <cell r="N431">
            <v>2.8100242893673184</v>
          </cell>
          <cell r="O431">
            <v>43</v>
          </cell>
          <cell r="P431" t="str">
            <v/>
          </cell>
          <cell r="Q431" t="str">
            <v/>
          </cell>
          <cell r="R431">
            <v>1.5511249844792419</v>
          </cell>
          <cell r="S431">
            <v>23</v>
          </cell>
          <cell r="T431" t="str">
            <v/>
          </cell>
          <cell r="U431" t="str">
            <v/>
          </cell>
          <cell r="V431">
            <v>1.4981623260103782</v>
          </cell>
          <cell r="W431">
            <v>13</v>
          </cell>
          <cell r="X431" t="str">
            <v/>
          </cell>
          <cell r="Y431" t="str">
            <v/>
          </cell>
          <cell r="Z431">
            <v>1.8482513411899326</v>
          </cell>
          <cell r="AA431">
            <v>14</v>
          </cell>
          <cell r="AB431" t="str">
            <v/>
          </cell>
          <cell r="AC431" t="str">
            <v/>
          </cell>
          <cell r="AD431">
            <v>4.1593550871753378</v>
          </cell>
        </row>
        <row r="432">
          <cell r="B432" t="str">
            <v>7.2049</v>
          </cell>
          <cell r="C432">
            <v>57</v>
          </cell>
          <cell r="F432">
            <v>0.85743317769443084</v>
          </cell>
          <cell r="G432">
            <v>73</v>
          </cell>
          <cell r="H432" t="str">
            <v/>
          </cell>
          <cell r="I432" t="str">
            <v/>
          </cell>
          <cell r="J432" t="e">
            <v>#N/A</v>
          </cell>
          <cell r="N432">
            <v>2.8100242893673184</v>
          </cell>
          <cell r="O432">
            <v>43</v>
          </cell>
          <cell r="P432" t="str">
            <v/>
          </cell>
          <cell r="Q432" t="str">
            <v/>
          </cell>
          <cell r="R432">
            <v>1.5524886837842196</v>
          </cell>
          <cell r="S432">
            <v>23</v>
          </cell>
          <cell r="T432" t="str">
            <v/>
          </cell>
          <cell r="U432" t="str">
            <v/>
          </cell>
          <cell r="V432">
            <v>1.4981623260103782</v>
          </cell>
          <cell r="W432">
            <v>13</v>
          </cell>
          <cell r="X432" t="str">
            <v/>
          </cell>
          <cell r="Y432" t="str">
            <v/>
          </cell>
          <cell r="Z432">
            <v>1.8482513411899326</v>
          </cell>
          <cell r="AA432">
            <v>14</v>
          </cell>
          <cell r="AB432" t="str">
            <v/>
          </cell>
          <cell r="AC432" t="str">
            <v/>
          </cell>
          <cell r="AD432">
            <v>4.1593550871753378</v>
          </cell>
        </row>
        <row r="433">
          <cell r="B433" t="str">
            <v>8.2049</v>
          </cell>
          <cell r="C433">
            <v>57</v>
          </cell>
          <cell r="F433">
            <v>0.85743317769443084</v>
          </cell>
          <cell r="G433">
            <v>73</v>
          </cell>
          <cell r="H433" t="str">
            <v/>
          </cell>
          <cell r="I433" t="str">
            <v/>
          </cell>
          <cell r="J433" t="e">
            <v>#N/A</v>
          </cell>
          <cell r="N433">
            <v>2.8100242893673184</v>
          </cell>
          <cell r="O433">
            <v>43</v>
          </cell>
          <cell r="P433" t="str">
            <v/>
          </cell>
          <cell r="Q433" t="str">
            <v/>
          </cell>
          <cell r="R433">
            <v>1.5538523830891973</v>
          </cell>
          <cell r="S433">
            <v>23</v>
          </cell>
          <cell r="T433" t="str">
            <v/>
          </cell>
          <cell r="U433" t="str">
            <v/>
          </cell>
          <cell r="V433">
            <v>1.4981623260103782</v>
          </cell>
          <cell r="W433">
            <v>13</v>
          </cell>
          <cell r="X433" t="str">
            <v/>
          </cell>
          <cell r="Y433" t="str">
            <v/>
          </cell>
          <cell r="Z433">
            <v>1.8482513411899326</v>
          </cell>
          <cell r="AA433">
            <v>14</v>
          </cell>
          <cell r="AB433" t="str">
            <v/>
          </cell>
          <cell r="AC433" t="str">
            <v/>
          </cell>
          <cell r="AD433">
            <v>4.1593550871753378</v>
          </cell>
        </row>
        <row r="434">
          <cell r="B434" t="str">
            <v>9.2049</v>
          </cell>
          <cell r="C434">
            <v>57</v>
          </cell>
          <cell r="F434">
            <v>0.85743317769443084</v>
          </cell>
          <cell r="G434">
            <v>73</v>
          </cell>
          <cell r="H434" t="str">
            <v/>
          </cell>
          <cell r="I434" t="str">
            <v/>
          </cell>
          <cell r="J434" t="e">
            <v>#N/A</v>
          </cell>
          <cell r="N434">
            <v>2.8100242893673184</v>
          </cell>
          <cell r="O434">
            <v>43</v>
          </cell>
          <cell r="P434" t="str">
            <v/>
          </cell>
          <cell r="Q434" t="str">
            <v/>
          </cell>
          <cell r="R434">
            <v>1.555216082394175</v>
          </cell>
          <cell r="S434">
            <v>23</v>
          </cell>
          <cell r="T434" t="str">
            <v/>
          </cell>
          <cell r="U434" t="str">
            <v/>
          </cell>
          <cell r="V434">
            <v>1.4981623260103782</v>
          </cell>
          <cell r="W434">
            <v>13</v>
          </cell>
          <cell r="X434" t="str">
            <v/>
          </cell>
          <cell r="Y434" t="str">
            <v/>
          </cell>
          <cell r="Z434">
            <v>1.8482513411899326</v>
          </cell>
          <cell r="AA434">
            <v>14</v>
          </cell>
          <cell r="AB434" t="str">
            <v/>
          </cell>
          <cell r="AC434" t="str">
            <v/>
          </cell>
          <cell r="AD434">
            <v>4.1593550871753378</v>
          </cell>
        </row>
        <row r="435">
          <cell r="B435" t="str">
            <v>10.2049</v>
          </cell>
          <cell r="C435">
            <v>57</v>
          </cell>
          <cell r="F435">
            <v>0.85743317769443084</v>
          </cell>
          <cell r="G435">
            <v>73</v>
          </cell>
          <cell r="H435" t="str">
            <v/>
          </cell>
          <cell r="I435" t="str">
            <v/>
          </cell>
          <cell r="J435" t="e">
            <v>#N/A</v>
          </cell>
          <cell r="N435">
            <v>2.8100242893673184</v>
          </cell>
          <cell r="O435">
            <v>43</v>
          </cell>
          <cell r="P435" t="str">
            <v/>
          </cell>
          <cell r="Q435" t="str">
            <v/>
          </cell>
          <cell r="R435">
            <v>1.5565797816991527</v>
          </cell>
          <cell r="S435">
            <v>23</v>
          </cell>
          <cell r="T435" t="str">
            <v/>
          </cell>
          <cell r="U435" t="str">
            <v/>
          </cell>
          <cell r="V435">
            <v>1.4981623260103782</v>
          </cell>
          <cell r="W435">
            <v>13</v>
          </cell>
          <cell r="X435" t="str">
            <v/>
          </cell>
          <cell r="Y435" t="str">
            <v/>
          </cell>
          <cell r="Z435">
            <v>1.8482513411899326</v>
          </cell>
          <cell r="AA435">
            <v>14</v>
          </cell>
          <cell r="AB435" t="str">
            <v/>
          </cell>
          <cell r="AC435" t="str">
            <v/>
          </cell>
          <cell r="AD435">
            <v>4.1593550871753378</v>
          </cell>
        </row>
        <row r="436">
          <cell r="B436" t="str">
            <v>11.2049</v>
          </cell>
          <cell r="C436">
            <v>57</v>
          </cell>
          <cell r="F436">
            <v>0.85743317769443084</v>
          </cell>
          <cell r="G436">
            <v>73</v>
          </cell>
          <cell r="H436" t="str">
            <v/>
          </cell>
          <cell r="I436" t="str">
            <v/>
          </cell>
          <cell r="J436" t="e">
            <v>#N/A</v>
          </cell>
          <cell r="N436">
            <v>2.8100242893673184</v>
          </cell>
          <cell r="O436">
            <v>43</v>
          </cell>
          <cell r="P436" t="str">
            <v/>
          </cell>
          <cell r="Q436" t="str">
            <v/>
          </cell>
          <cell r="R436">
            <v>1.5579434810041304</v>
          </cell>
          <cell r="S436">
            <v>23</v>
          </cell>
          <cell r="T436" t="str">
            <v/>
          </cell>
          <cell r="U436" t="str">
            <v/>
          </cell>
          <cell r="V436">
            <v>1.4981623260103782</v>
          </cell>
          <cell r="W436">
            <v>13</v>
          </cell>
          <cell r="X436" t="str">
            <v/>
          </cell>
          <cell r="Y436" t="str">
            <v/>
          </cell>
          <cell r="Z436">
            <v>1.8482513411899326</v>
          </cell>
          <cell r="AA436">
            <v>14</v>
          </cell>
          <cell r="AB436" t="str">
            <v/>
          </cell>
          <cell r="AC436" t="str">
            <v/>
          </cell>
          <cell r="AD436">
            <v>4.1593550871753378</v>
          </cell>
        </row>
        <row r="437">
          <cell r="B437" t="str">
            <v>12.2049</v>
          </cell>
          <cell r="C437">
            <v>57</v>
          </cell>
          <cell r="F437">
            <v>0.85743317769443084</v>
          </cell>
          <cell r="G437">
            <v>73</v>
          </cell>
          <cell r="H437" t="str">
            <v/>
          </cell>
          <cell r="I437" t="str">
            <v/>
          </cell>
          <cell r="J437" t="e">
            <v>#N/A</v>
          </cell>
          <cell r="N437">
            <v>2.8100242893673184</v>
          </cell>
          <cell r="O437">
            <v>43</v>
          </cell>
          <cell r="P437" t="str">
            <v/>
          </cell>
          <cell r="Q437" t="str">
            <v/>
          </cell>
          <cell r="R437">
            <v>1.5593071803091081</v>
          </cell>
          <cell r="S437">
            <v>23</v>
          </cell>
          <cell r="T437" t="str">
            <v/>
          </cell>
          <cell r="U437" t="str">
            <v/>
          </cell>
          <cell r="V437">
            <v>1.4981623260103782</v>
          </cell>
          <cell r="W437">
            <v>13</v>
          </cell>
          <cell r="X437" t="str">
            <v/>
          </cell>
          <cell r="Y437" t="str">
            <v/>
          </cell>
          <cell r="Z437">
            <v>1.8482513411899326</v>
          </cell>
          <cell r="AA437">
            <v>14</v>
          </cell>
          <cell r="AB437" t="str">
            <v/>
          </cell>
          <cell r="AC437" t="str">
            <v/>
          </cell>
          <cell r="AD437">
            <v>4.1593550871753378</v>
          </cell>
        </row>
        <row r="438">
          <cell r="B438" t="str">
            <v>1.2050</v>
          </cell>
          <cell r="C438">
            <v>57</v>
          </cell>
          <cell r="F438">
            <v>0.85743317769443084</v>
          </cell>
          <cell r="G438">
            <v>73</v>
          </cell>
          <cell r="H438" t="str">
            <v/>
          </cell>
          <cell r="I438" t="str">
            <v/>
          </cell>
          <cell r="J438" t="e">
            <v>#N/A</v>
          </cell>
          <cell r="N438">
            <v>2.8100242893673184</v>
          </cell>
          <cell r="O438">
            <v>43</v>
          </cell>
          <cell r="P438" t="str">
            <v/>
          </cell>
          <cell r="Q438" t="str">
            <v/>
          </cell>
          <cell r="R438">
            <v>1.5606708796140858</v>
          </cell>
          <cell r="S438">
            <v>23</v>
          </cell>
          <cell r="T438" t="str">
            <v/>
          </cell>
          <cell r="U438" t="str">
            <v/>
          </cell>
          <cell r="V438">
            <v>1.4981623260103782</v>
          </cell>
          <cell r="W438">
            <v>13</v>
          </cell>
          <cell r="X438" t="str">
            <v/>
          </cell>
          <cell r="Y438" t="str">
            <v/>
          </cell>
          <cell r="Z438">
            <v>1.8482513411899326</v>
          </cell>
          <cell r="AA438">
            <v>14</v>
          </cell>
          <cell r="AB438" t="str">
            <v/>
          </cell>
          <cell r="AC438" t="str">
            <v/>
          </cell>
          <cell r="AD438">
            <v>4.1593550871753378</v>
          </cell>
        </row>
        <row r="439">
          <cell r="B439" t="str">
            <v>2.2050</v>
          </cell>
          <cell r="C439">
            <v>57</v>
          </cell>
          <cell r="F439">
            <v>0.85743317769443084</v>
          </cell>
          <cell r="G439">
            <v>73</v>
          </cell>
          <cell r="H439" t="str">
            <v/>
          </cell>
          <cell r="I439" t="str">
            <v/>
          </cell>
          <cell r="J439" t="e">
            <v>#N/A</v>
          </cell>
          <cell r="N439">
            <v>2.8100242893673184</v>
          </cell>
          <cell r="O439">
            <v>43</v>
          </cell>
          <cell r="P439" t="str">
            <v/>
          </cell>
          <cell r="Q439" t="str">
            <v/>
          </cell>
          <cell r="R439">
            <v>1.5620345789190635</v>
          </cell>
          <cell r="S439">
            <v>23</v>
          </cell>
          <cell r="T439" t="str">
            <v/>
          </cell>
          <cell r="U439" t="str">
            <v/>
          </cell>
          <cell r="V439">
            <v>1.4981623260103782</v>
          </cell>
          <cell r="W439">
            <v>13</v>
          </cell>
          <cell r="X439" t="str">
            <v/>
          </cell>
          <cell r="Y439" t="str">
            <v/>
          </cell>
          <cell r="Z439">
            <v>1.8482513411899326</v>
          </cell>
          <cell r="AA439">
            <v>14</v>
          </cell>
          <cell r="AB439" t="str">
            <v/>
          </cell>
          <cell r="AC439" t="str">
            <v/>
          </cell>
          <cell r="AD439">
            <v>4.1593550871753378</v>
          </cell>
        </row>
        <row r="440">
          <cell r="B440" t="str">
            <v>3.2050</v>
          </cell>
          <cell r="C440">
            <v>57</v>
          </cell>
          <cell r="F440">
            <v>0.85743317769443084</v>
          </cell>
          <cell r="G440">
            <v>73</v>
          </cell>
          <cell r="H440" t="str">
            <v/>
          </cell>
          <cell r="I440" t="str">
            <v/>
          </cell>
          <cell r="J440" t="e">
            <v>#N/A</v>
          </cell>
          <cell r="N440">
            <v>2.8100242893673184</v>
          </cell>
          <cell r="O440">
            <v>43</v>
          </cell>
          <cell r="P440" t="str">
            <v/>
          </cell>
          <cell r="Q440" t="str">
            <v/>
          </cell>
          <cell r="R440">
            <v>1.5633982782240412</v>
          </cell>
          <cell r="S440">
            <v>23</v>
          </cell>
          <cell r="T440" t="str">
            <v/>
          </cell>
          <cell r="U440" t="str">
            <v/>
          </cell>
          <cell r="V440">
            <v>1.4981623260103782</v>
          </cell>
          <cell r="W440">
            <v>13</v>
          </cell>
          <cell r="X440" t="str">
            <v/>
          </cell>
          <cell r="Y440" t="str">
            <v/>
          </cell>
          <cell r="Z440">
            <v>1.8482513411899326</v>
          </cell>
          <cell r="AA440">
            <v>14</v>
          </cell>
          <cell r="AB440" t="str">
            <v/>
          </cell>
          <cell r="AC440" t="str">
            <v/>
          </cell>
          <cell r="AD440">
            <v>4.1593550871753378</v>
          </cell>
        </row>
        <row r="441">
          <cell r="B441" t="str">
            <v>4.2050</v>
          </cell>
          <cell r="C441">
            <v>57</v>
          </cell>
          <cell r="F441">
            <v>0.85743317769443084</v>
          </cell>
          <cell r="G441">
            <v>73</v>
          </cell>
          <cell r="H441" t="str">
            <v/>
          </cell>
          <cell r="I441" t="str">
            <v/>
          </cell>
          <cell r="J441" t="e">
            <v>#N/A</v>
          </cell>
          <cell r="N441">
            <v>2.8100242893673184</v>
          </cell>
          <cell r="O441">
            <v>43</v>
          </cell>
          <cell r="P441" t="str">
            <v/>
          </cell>
          <cell r="Q441" t="str">
            <v/>
          </cell>
          <cell r="R441">
            <v>1.5647619775290189</v>
          </cell>
          <cell r="S441">
            <v>23</v>
          </cell>
          <cell r="T441" t="str">
            <v/>
          </cell>
          <cell r="U441" t="str">
            <v/>
          </cell>
          <cell r="V441">
            <v>1.4981623260103782</v>
          </cell>
          <cell r="W441">
            <v>13</v>
          </cell>
          <cell r="X441" t="str">
            <v/>
          </cell>
          <cell r="Y441" t="str">
            <v/>
          </cell>
          <cell r="Z441">
            <v>1.8482513411899326</v>
          </cell>
          <cell r="AA441">
            <v>14</v>
          </cell>
          <cell r="AB441" t="str">
            <v/>
          </cell>
          <cell r="AC441" t="str">
            <v/>
          </cell>
          <cell r="AD441">
            <v>4.1593550871753378</v>
          </cell>
        </row>
        <row r="442">
          <cell r="B442" t="str">
            <v>5.2050</v>
          </cell>
          <cell r="C442">
            <v>57</v>
          </cell>
          <cell r="F442">
            <v>0.85743317769443084</v>
          </cell>
          <cell r="G442">
            <v>73</v>
          </cell>
          <cell r="H442" t="str">
            <v/>
          </cell>
          <cell r="I442" t="str">
            <v/>
          </cell>
          <cell r="J442" t="e">
            <v>#N/A</v>
          </cell>
          <cell r="N442">
            <v>2.8100242893673184</v>
          </cell>
          <cell r="O442">
            <v>43</v>
          </cell>
          <cell r="P442" t="str">
            <v/>
          </cell>
          <cell r="Q442" t="str">
            <v/>
          </cell>
          <cell r="R442">
            <v>1.5661256768339966</v>
          </cell>
          <cell r="S442">
            <v>23</v>
          </cell>
          <cell r="T442" t="str">
            <v/>
          </cell>
          <cell r="U442" t="str">
            <v/>
          </cell>
          <cell r="V442">
            <v>1.4981623260103782</v>
          </cell>
          <cell r="W442">
            <v>13</v>
          </cell>
          <cell r="X442" t="str">
            <v/>
          </cell>
          <cell r="Y442" t="str">
            <v/>
          </cell>
          <cell r="Z442">
            <v>1.8482513411899326</v>
          </cell>
          <cell r="AA442">
            <v>14</v>
          </cell>
          <cell r="AB442" t="str">
            <v/>
          </cell>
          <cell r="AC442" t="str">
            <v/>
          </cell>
          <cell r="AD442">
            <v>4.1593550871753378</v>
          </cell>
        </row>
        <row r="443">
          <cell r="B443" t="str">
            <v>6.2050</v>
          </cell>
          <cell r="C443">
            <v>57</v>
          </cell>
          <cell r="F443">
            <v>0.85743317769443084</v>
          </cell>
          <cell r="G443">
            <v>73</v>
          </cell>
          <cell r="H443" t="str">
            <v/>
          </cell>
          <cell r="I443" t="str">
            <v/>
          </cell>
          <cell r="J443" t="e">
            <v>#N/A</v>
          </cell>
          <cell r="N443">
            <v>2.8100242893673184</v>
          </cell>
          <cell r="O443">
            <v>43</v>
          </cell>
          <cell r="P443" t="str">
            <v/>
          </cell>
          <cell r="Q443" t="str">
            <v/>
          </cell>
          <cell r="R443">
            <v>1.5674893761389743</v>
          </cell>
          <cell r="S443">
            <v>23</v>
          </cell>
          <cell r="T443" t="str">
            <v/>
          </cell>
          <cell r="U443" t="str">
            <v/>
          </cell>
          <cell r="V443">
            <v>1.4981623260103782</v>
          </cell>
          <cell r="W443">
            <v>13</v>
          </cell>
          <cell r="X443" t="str">
            <v/>
          </cell>
          <cell r="Y443" t="str">
            <v/>
          </cell>
          <cell r="Z443">
            <v>1.8482513411899326</v>
          </cell>
          <cell r="AA443">
            <v>14</v>
          </cell>
          <cell r="AB443" t="str">
            <v/>
          </cell>
          <cell r="AC443" t="str">
            <v/>
          </cell>
          <cell r="AD443">
            <v>4.1593550871753378</v>
          </cell>
        </row>
        <row r="444">
          <cell r="B444" t="str">
            <v>7.2050</v>
          </cell>
          <cell r="C444">
            <v>57</v>
          </cell>
          <cell r="F444">
            <v>0.85743317769443084</v>
          </cell>
          <cell r="G444">
            <v>73</v>
          </cell>
          <cell r="H444" t="str">
            <v/>
          </cell>
          <cell r="I444" t="str">
            <v/>
          </cell>
          <cell r="J444" t="e">
            <v>#N/A</v>
          </cell>
          <cell r="N444">
            <v>2.8100242893673184</v>
          </cell>
          <cell r="O444">
            <v>43</v>
          </cell>
          <cell r="P444" t="str">
            <v/>
          </cell>
          <cell r="Q444" t="str">
            <v/>
          </cell>
          <cell r="R444">
            <v>1.568853075443952</v>
          </cell>
          <cell r="S444">
            <v>23</v>
          </cell>
          <cell r="T444" t="str">
            <v/>
          </cell>
          <cell r="U444" t="str">
            <v/>
          </cell>
          <cell r="V444">
            <v>1.4981623260103782</v>
          </cell>
          <cell r="W444">
            <v>13</v>
          </cell>
          <cell r="X444" t="str">
            <v/>
          </cell>
          <cell r="Y444" t="str">
            <v/>
          </cell>
          <cell r="Z444">
            <v>1.8482513411899326</v>
          </cell>
          <cell r="AA444">
            <v>14</v>
          </cell>
          <cell r="AB444" t="str">
            <v/>
          </cell>
          <cell r="AC444" t="str">
            <v/>
          </cell>
          <cell r="AD444">
            <v>4.1593550871753378</v>
          </cell>
        </row>
        <row r="445">
          <cell r="B445" t="str">
            <v>8.2050</v>
          </cell>
          <cell r="C445">
            <v>57</v>
          </cell>
          <cell r="F445">
            <v>0.85743317769443084</v>
          </cell>
          <cell r="G445">
            <v>73</v>
          </cell>
          <cell r="H445" t="str">
            <v/>
          </cell>
          <cell r="I445" t="str">
            <v/>
          </cell>
          <cell r="J445" t="e">
            <v>#N/A</v>
          </cell>
          <cell r="N445">
            <v>2.8100242893673184</v>
          </cell>
          <cell r="O445">
            <v>43</v>
          </cell>
          <cell r="P445" t="str">
            <v/>
          </cell>
          <cell r="Q445" t="str">
            <v/>
          </cell>
          <cell r="R445">
            <v>1.5702167747489297</v>
          </cell>
          <cell r="S445">
            <v>23</v>
          </cell>
          <cell r="T445" t="str">
            <v/>
          </cell>
          <cell r="U445" t="str">
            <v/>
          </cell>
          <cell r="V445">
            <v>1.4981623260103782</v>
          </cell>
          <cell r="W445">
            <v>13</v>
          </cell>
          <cell r="X445" t="str">
            <v/>
          </cell>
          <cell r="Y445" t="str">
            <v/>
          </cell>
          <cell r="Z445">
            <v>1.8482513411899326</v>
          </cell>
          <cell r="AA445">
            <v>14</v>
          </cell>
          <cell r="AB445" t="str">
            <v/>
          </cell>
          <cell r="AC445" t="str">
            <v/>
          </cell>
          <cell r="AD445">
            <v>4.1593550871753378</v>
          </cell>
        </row>
        <row r="446">
          <cell r="B446" t="str">
            <v>9.2050</v>
          </cell>
          <cell r="C446">
            <v>57</v>
          </cell>
          <cell r="F446">
            <v>0.85743317769443084</v>
          </cell>
          <cell r="G446">
            <v>73</v>
          </cell>
          <cell r="H446" t="str">
            <v/>
          </cell>
          <cell r="I446" t="str">
            <v/>
          </cell>
          <cell r="J446" t="e">
            <v>#N/A</v>
          </cell>
          <cell r="N446">
            <v>2.8100242893673184</v>
          </cell>
          <cell r="O446">
            <v>43</v>
          </cell>
          <cell r="P446" t="str">
            <v/>
          </cell>
          <cell r="Q446" t="str">
            <v/>
          </cell>
          <cell r="R446">
            <v>1.5715804740539074</v>
          </cell>
          <cell r="S446">
            <v>23</v>
          </cell>
          <cell r="T446" t="str">
            <v/>
          </cell>
          <cell r="U446" t="str">
            <v/>
          </cell>
          <cell r="V446">
            <v>1.4981623260103782</v>
          </cell>
          <cell r="W446">
            <v>13</v>
          </cell>
          <cell r="X446" t="str">
            <v/>
          </cell>
          <cell r="Y446" t="str">
            <v/>
          </cell>
          <cell r="Z446">
            <v>1.8482513411899326</v>
          </cell>
          <cell r="AA446">
            <v>14</v>
          </cell>
          <cell r="AB446" t="str">
            <v/>
          </cell>
          <cell r="AC446" t="str">
            <v/>
          </cell>
          <cell r="AD446">
            <v>4.1593550871753378</v>
          </cell>
        </row>
        <row r="447">
          <cell r="B447" t="str">
            <v>10.2050</v>
          </cell>
          <cell r="C447">
            <v>57</v>
          </cell>
          <cell r="F447">
            <v>0.85743317769443084</v>
          </cell>
          <cell r="G447">
            <v>73</v>
          </cell>
          <cell r="H447" t="str">
            <v/>
          </cell>
          <cell r="I447" t="str">
            <v/>
          </cell>
          <cell r="J447" t="e">
            <v>#N/A</v>
          </cell>
          <cell r="N447">
            <v>2.8100242893673184</v>
          </cell>
          <cell r="O447">
            <v>43</v>
          </cell>
          <cell r="P447" t="str">
            <v/>
          </cell>
          <cell r="Q447" t="str">
            <v/>
          </cell>
          <cell r="R447">
            <v>1.5729441733588851</v>
          </cell>
          <cell r="S447">
            <v>23</v>
          </cell>
          <cell r="T447" t="str">
            <v/>
          </cell>
          <cell r="U447" t="str">
            <v/>
          </cell>
          <cell r="V447">
            <v>1.4981623260103782</v>
          </cell>
          <cell r="W447">
            <v>13</v>
          </cell>
          <cell r="X447" t="str">
            <v/>
          </cell>
          <cell r="Y447" t="str">
            <v/>
          </cell>
          <cell r="Z447">
            <v>1.8482513411899326</v>
          </cell>
          <cell r="AA447">
            <v>14</v>
          </cell>
          <cell r="AB447" t="str">
            <v/>
          </cell>
          <cell r="AC447" t="str">
            <v/>
          </cell>
          <cell r="AD447">
            <v>4.1593550871753378</v>
          </cell>
        </row>
        <row r="448">
          <cell r="B448" t="str">
            <v>11.2050</v>
          </cell>
          <cell r="C448">
            <v>57</v>
          </cell>
          <cell r="F448">
            <v>0.85743317769443084</v>
          </cell>
          <cell r="G448">
            <v>73</v>
          </cell>
          <cell r="H448" t="str">
            <v/>
          </cell>
          <cell r="I448" t="str">
            <v/>
          </cell>
          <cell r="J448" t="e">
            <v>#N/A</v>
          </cell>
          <cell r="N448">
            <v>2.8100242893673184</v>
          </cell>
          <cell r="O448">
            <v>43</v>
          </cell>
          <cell r="P448" t="str">
            <v/>
          </cell>
          <cell r="Q448" t="str">
            <v/>
          </cell>
          <cell r="R448">
            <v>1.5743078726638629</v>
          </cell>
          <cell r="S448">
            <v>23</v>
          </cell>
          <cell r="T448" t="str">
            <v/>
          </cell>
          <cell r="U448" t="str">
            <v/>
          </cell>
          <cell r="V448">
            <v>1.4981623260103782</v>
          </cell>
          <cell r="W448">
            <v>13</v>
          </cell>
          <cell r="X448" t="str">
            <v/>
          </cell>
          <cell r="Y448" t="str">
            <v/>
          </cell>
          <cell r="Z448">
            <v>1.8482513411899326</v>
          </cell>
          <cell r="AA448">
            <v>14</v>
          </cell>
          <cell r="AB448" t="str">
            <v/>
          </cell>
          <cell r="AC448" t="str">
            <v/>
          </cell>
          <cell r="AD448">
            <v>4.1593550871753378</v>
          </cell>
        </row>
        <row r="449">
          <cell r="B449" t="str">
            <v>12.2050</v>
          </cell>
          <cell r="C449">
            <v>57</v>
          </cell>
          <cell r="F449">
            <v>0.85743317769443084</v>
          </cell>
          <cell r="G449">
            <v>73</v>
          </cell>
          <cell r="H449" t="str">
            <v/>
          </cell>
          <cell r="I449" t="str">
            <v/>
          </cell>
          <cell r="J449" t="e">
            <v>#N/A</v>
          </cell>
          <cell r="N449">
            <v>2.8100242893673184</v>
          </cell>
          <cell r="O449">
            <v>43</v>
          </cell>
          <cell r="P449" t="str">
            <v/>
          </cell>
          <cell r="Q449" t="str">
            <v/>
          </cell>
          <cell r="R449">
            <v>1.5756715719688406</v>
          </cell>
          <cell r="S449">
            <v>23</v>
          </cell>
          <cell r="T449" t="str">
            <v/>
          </cell>
          <cell r="U449" t="str">
            <v/>
          </cell>
          <cell r="V449">
            <v>1.4981623260103782</v>
          </cell>
          <cell r="W449">
            <v>13</v>
          </cell>
          <cell r="X449" t="str">
            <v/>
          </cell>
          <cell r="Y449" t="str">
            <v/>
          </cell>
          <cell r="Z449">
            <v>1.8482513411899326</v>
          </cell>
          <cell r="AA449">
            <v>14</v>
          </cell>
          <cell r="AB449" t="str">
            <v/>
          </cell>
          <cell r="AC449" t="str">
            <v/>
          </cell>
          <cell r="AD449">
            <v>4.1593550871753378</v>
          </cell>
        </row>
        <row r="450">
          <cell r="B450" t="str">
            <v>1.2051</v>
          </cell>
          <cell r="C450">
            <v>57</v>
          </cell>
          <cell r="F450">
            <v>0.85743317769443084</v>
          </cell>
          <cell r="G450">
            <v>73</v>
          </cell>
          <cell r="H450" t="str">
            <v/>
          </cell>
          <cell r="I450" t="str">
            <v/>
          </cell>
          <cell r="J450" t="e">
            <v>#N/A</v>
          </cell>
          <cell r="N450">
            <v>2.8100242893673184</v>
          </cell>
          <cell r="O450">
            <v>43</v>
          </cell>
          <cell r="P450" t="str">
            <v/>
          </cell>
          <cell r="Q450" t="str">
            <v/>
          </cell>
          <cell r="R450">
            <v>1.5770352712738183</v>
          </cell>
          <cell r="S450">
            <v>23</v>
          </cell>
          <cell r="T450" t="str">
            <v/>
          </cell>
          <cell r="U450" t="str">
            <v/>
          </cell>
          <cell r="V450">
            <v>1.4981623260103782</v>
          </cell>
          <cell r="W450">
            <v>13</v>
          </cell>
          <cell r="X450" t="str">
            <v/>
          </cell>
          <cell r="Y450" t="str">
            <v/>
          </cell>
          <cell r="Z450">
            <v>1.8482513411899326</v>
          </cell>
          <cell r="AA450">
            <v>14</v>
          </cell>
          <cell r="AB450" t="str">
            <v/>
          </cell>
          <cell r="AC450" t="str">
            <v/>
          </cell>
          <cell r="AD450">
            <v>4.1593550871753378</v>
          </cell>
        </row>
        <row r="451">
          <cell r="B451" t="str">
            <v>2.2051</v>
          </cell>
          <cell r="C451">
            <v>57</v>
          </cell>
          <cell r="F451">
            <v>0.85743317769443084</v>
          </cell>
          <cell r="G451">
            <v>73</v>
          </cell>
          <cell r="H451" t="str">
            <v/>
          </cell>
          <cell r="I451" t="str">
            <v/>
          </cell>
          <cell r="J451" t="e">
            <v>#N/A</v>
          </cell>
          <cell r="N451">
            <v>2.8100242893673184</v>
          </cell>
          <cell r="O451">
            <v>43</v>
          </cell>
          <cell r="P451" t="str">
            <v/>
          </cell>
          <cell r="Q451" t="str">
            <v/>
          </cell>
          <cell r="R451">
            <v>1.578398970578796</v>
          </cell>
          <cell r="S451">
            <v>23</v>
          </cell>
          <cell r="T451" t="str">
            <v/>
          </cell>
          <cell r="U451" t="str">
            <v/>
          </cell>
          <cell r="V451">
            <v>1.4981623260103782</v>
          </cell>
          <cell r="W451">
            <v>13</v>
          </cell>
          <cell r="X451" t="str">
            <v/>
          </cell>
          <cell r="Y451" t="str">
            <v/>
          </cell>
          <cell r="Z451">
            <v>1.8482513411899326</v>
          </cell>
          <cell r="AA451">
            <v>14</v>
          </cell>
          <cell r="AB451" t="str">
            <v/>
          </cell>
          <cell r="AC451" t="str">
            <v/>
          </cell>
          <cell r="AD451">
            <v>4.1593550871753378</v>
          </cell>
        </row>
        <row r="452">
          <cell r="B452" t="str">
            <v>3.2051</v>
          </cell>
          <cell r="C452">
            <v>57</v>
          </cell>
          <cell r="F452">
            <v>0.85743317769443084</v>
          </cell>
          <cell r="G452">
            <v>73</v>
          </cell>
          <cell r="H452" t="str">
            <v/>
          </cell>
          <cell r="I452" t="str">
            <v/>
          </cell>
          <cell r="J452" t="e">
            <v>#N/A</v>
          </cell>
          <cell r="N452">
            <v>2.8100242893673184</v>
          </cell>
          <cell r="O452">
            <v>43</v>
          </cell>
          <cell r="P452" t="str">
            <v/>
          </cell>
          <cell r="Q452" t="str">
            <v/>
          </cell>
          <cell r="R452">
            <v>1.5797626698837737</v>
          </cell>
          <cell r="S452">
            <v>23</v>
          </cell>
          <cell r="T452" t="str">
            <v/>
          </cell>
          <cell r="U452" t="str">
            <v/>
          </cell>
          <cell r="V452">
            <v>1.4981623260103782</v>
          </cell>
          <cell r="W452">
            <v>13</v>
          </cell>
          <cell r="X452" t="str">
            <v/>
          </cell>
          <cell r="Y452" t="str">
            <v/>
          </cell>
          <cell r="Z452">
            <v>1.8482513411899326</v>
          </cell>
          <cell r="AA452">
            <v>14</v>
          </cell>
          <cell r="AB452" t="str">
            <v/>
          </cell>
          <cell r="AC452" t="str">
            <v/>
          </cell>
          <cell r="AD452">
            <v>4.1593550871753378</v>
          </cell>
        </row>
        <row r="453">
          <cell r="B453" t="str">
            <v>4.2051</v>
          </cell>
          <cell r="C453">
            <v>57</v>
          </cell>
          <cell r="F453">
            <v>0.85743317769443084</v>
          </cell>
          <cell r="G453">
            <v>73</v>
          </cell>
          <cell r="H453" t="str">
            <v/>
          </cell>
          <cell r="I453" t="str">
            <v/>
          </cell>
          <cell r="J453" t="e">
            <v>#N/A</v>
          </cell>
          <cell r="N453">
            <v>2.8100242893673184</v>
          </cell>
          <cell r="O453">
            <v>43</v>
          </cell>
          <cell r="P453" t="str">
            <v/>
          </cell>
          <cell r="Q453" t="str">
            <v/>
          </cell>
          <cell r="R453">
            <v>1.5811263691887514</v>
          </cell>
          <cell r="S453">
            <v>23</v>
          </cell>
          <cell r="T453" t="str">
            <v/>
          </cell>
          <cell r="U453" t="str">
            <v/>
          </cell>
          <cell r="V453">
            <v>1.4981623260103782</v>
          </cell>
          <cell r="W453">
            <v>13</v>
          </cell>
          <cell r="X453" t="str">
            <v/>
          </cell>
          <cell r="Y453" t="str">
            <v/>
          </cell>
          <cell r="Z453">
            <v>1.8482513411899326</v>
          </cell>
          <cell r="AA453">
            <v>14</v>
          </cell>
          <cell r="AB453" t="str">
            <v/>
          </cell>
          <cell r="AC453" t="str">
            <v/>
          </cell>
          <cell r="AD453">
            <v>4.1593550871753378</v>
          </cell>
        </row>
        <row r="454">
          <cell r="B454" t="str">
            <v>5.2051</v>
          </cell>
          <cell r="C454">
            <v>57</v>
          </cell>
          <cell r="F454">
            <v>0.85743317769443084</v>
          </cell>
          <cell r="G454">
            <v>73</v>
          </cell>
          <cell r="H454" t="str">
            <v/>
          </cell>
          <cell r="I454" t="str">
            <v/>
          </cell>
          <cell r="J454" t="e">
            <v>#N/A</v>
          </cell>
          <cell r="N454">
            <v>2.8100242893673184</v>
          </cell>
          <cell r="O454">
            <v>43</v>
          </cell>
          <cell r="P454" t="str">
            <v/>
          </cell>
          <cell r="Q454" t="str">
            <v/>
          </cell>
          <cell r="R454">
            <v>1.5824900684937291</v>
          </cell>
          <cell r="S454">
            <v>23</v>
          </cell>
          <cell r="T454" t="str">
            <v/>
          </cell>
          <cell r="U454" t="str">
            <v/>
          </cell>
          <cell r="V454">
            <v>1.4981623260103782</v>
          </cell>
          <cell r="W454">
            <v>13</v>
          </cell>
          <cell r="X454" t="str">
            <v/>
          </cell>
          <cell r="Y454" t="str">
            <v/>
          </cell>
          <cell r="Z454">
            <v>1.8482513411899326</v>
          </cell>
          <cell r="AA454">
            <v>14</v>
          </cell>
          <cell r="AB454" t="str">
            <v/>
          </cell>
          <cell r="AC454" t="str">
            <v/>
          </cell>
          <cell r="AD454">
            <v>4.1593550871753378</v>
          </cell>
        </row>
        <row r="455">
          <cell r="B455" t="str">
            <v>6.2051</v>
          </cell>
          <cell r="C455">
            <v>57</v>
          </cell>
          <cell r="F455">
            <v>0.85743317769443084</v>
          </cell>
          <cell r="G455">
            <v>73</v>
          </cell>
          <cell r="H455" t="str">
            <v/>
          </cell>
          <cell r="I455" t="str">
            <v/>
          </cell>
          <cell r="J455" t="e">
            <v>#N/A</v>
          </cell>
          <cell r="N455">
            <v>2.8100242893673184</v>
          </cell>
          <cell r="O455">
            <v>43</v>
          </cell>
          <cell r="P455" t="str">
            <v/>
          </cell>
          <cell r="Q455" t="str">
            <v/>
          </cell>
          <cell r="R455">
            <v>1.5838537677987068</v>
          </cell>
          <cell r="S455">
            <v>23</v>
          </cell>
          <cell r="T455" t="str">
            <v/>
          </cell>
          <cell r="U455" t="str">
            <v/>
          </cell>
          <cell r="V455">
            <v>1.4981623260103782</v>
          </cell>
          <cell r="W455">
            <v>13</v>
          </cell>
          <cell r="X455" t="str">
            <v/>
          </cell>
          <cell r="Y455" t="str">
            <v/>
          </cell>
          <cell r="Z455">
            <v>1.8482513411899326</v>
          </cell>
          <cell r="AA455">
            <v>14</v>
          </cell>
          <cell r="AB455" t="str">
            <v/>
          </cell>
          <cell r="AC455" t="str">
            <v/>
          </cell>
          <cell r="AD455">
            <v>4.1593550871753378</v>
          </cell>
        </row>
        <row r="456">
          <cell r="B456" t="str">
            <v>7.2051</v>
          </cell>
          <cell r="C456">
            <v>57</v>
          </cell>
          <cell r="F456">
            <v>0.85743317769443084</v>
          </cell>
          <cell r="G456">
            <v>73</v>
          </cell>
          <cell r="H456" t="str">
            <v/>
          </cell>
          <cell r="I456" t="str">
            <v/>
          </cell>
          <cell r="J456" t="e">
            <v>#N/A</v>
          </cell>
          <cell r="N456">
            <v>2.8100242893673184</v>
          </cell>
          <cell r="O456">
            <v>43</v>
          </cell>
          <cell r="P456" t="str">
            <v/>
          </cell>
          <cell r="Q456" t="str">
            <v/>
          </cell>
          <cell r="R456">
            <v>1.5852174671036845</v>
          </cell>
          <cell r="S456">
            <v>23</v>
          </cell>
          <cell r="T456" t="str">
            <v/>
          </cell>
          <cell r="U456" t="str">
            <v/>
          </cell>
          <cell r="V456">
            <v>1.4981623260103782</v>
          </cell>
          <cell r="W456">
            <v>13</v>
          </cell>
          <cell r="X456" t="str">
            <v/>
          </cell>
          <cell r="Y456" t="str">
            <v/>
          </cell>
          <cell r="Z456">
            <v>1.8482513411899326</v>
          </cell>
          <cell r="AA456">
            <v>14</v>
          </cell>
          <cell r="AB456" t="str">
            <v/>
          </cell>
          <cell r="AC456" t="str">
            <v/>
          </cell>
          <cell r="AD456">
            <v>4.1593550871753378</v>
          </cell>
        </row>
        <row r="457">
          <cell r="B457" t="str">
            <v>8.2051</v>
          </cell>
          <cell r="C457">
            <v>57</v>
          </cell>
          <cell r="F457">
            <v>0.85743317769443084</v>
          </cell>
          <cell r="G457">
            <v>73</v>
          </cell>
          <cell r="H457" t="str">
            <v/>
          </cell>
          <cell r="I457" t="str">
            <v/>
          </cell>
          <cell r="J457" t="e">
            <v>#N/A</v>
          </cell>
          <cell r="N457">
            <v>2.8100242893673184</v>
          </cell>
          <cell r="O457">
            <v>43</v>
          </cell>
          <cell r="P457" t="str">
            <v/>
          </cell>
          <cell r="Q457" t="str">
            <v/>
          </cell>
          <cell r="R457">
            <v>1.5865811664086622</v>
          </cell>
          <cell r="S457">
            <v>23</v>
          </cell>
          <cell r="T457" t="str">
            <v/>
          </cell>
          <cell r="U457" t="str">
            <v/>
          </cell>
          <cell r="V457">
            <v>1.4981623260103782</v>
          </cell>
          <cell r="W457">
            <v>13</v>
          </cell>
          <cell r="X457" t="str">
            <v/>
          </cell>
          <cell r="Y457" t="str">
            <v/>
          </cell>
          <cell r="Z457">
            <v>1.8482513411899326</v>
          </cell>
          <cell r="AA457">
            <v>14</v>
          </cell>
          <cell r="AB457" t="str">
            <v/>
          </cell>
          <cell r="AC457" t="str">
            <v/>
          </cell>
          <cell r="AD457">
            <v>4.1593550871753378</v>
          </cell>
        </row>
        <row r="458">
          <cell r="B458" t="str">
            <v>9.2051</v>
          </cell>
          <cell r="C458">
            <v>57</v>
          </cell>
          <cell r="F458">
            <v>0.85743317769443084</v>
          </cell>
          <cell r="G458">
            <v>73</v>
          </cell>
          <cell r="H458" t="str">
            <v/>
          </cell>
          <cell r="I458" t="str">
            <v/>
          </cell>
          <cell r="J458" t="e">
            <v>#N/A</v>
          </cell>
          <cell r="N458">
            <v>2.8100242893673184</v>
          </cell>
          <cell r="O458">
            <v>43</v>
          </cell>
          <cell r="P458" t="str">
            <v/>
          </cell>
          <cell r="Q458" t="str">
            <v/>
          </cell>
          <cell r="R458">
            <v>1.5879448657136399</v>
          </cell>
          <cell r="S458">
            <v>23</v>
          </cell>
          <cell r="T458" t="str">
            <v/>
          </cell>
          <cell r="U458" t="str">
            <v/>
          </cell>
          <cell r="V458">
            <v>1.4981623260103782</v>
          </cell>
          <cell r="W458">
            <v>13</v>
          </cell>
          <cell r="X458" t="str">
            <v/>
          </cell>
          <cell r="Y458" t="str">
            <v/>
          </cell>
          <cell r="Z458">
            <v>1.8482513411899326</v>
          </cell>
          <cell r="AA458">
            <v>14</v>
          </cell>
          <cell r="AB458" t="str">
            <v/>
          </cell>
          <cell r="AC458" t="str">
            <v/>
          </cell>
          <cell r="AD458">
            <v>4.1593550871753378</v>
          </cell>
        </row>
        <row r="459">
          <cell r="B459" t="str">
            <v>10.2051</v>
          </cell>
          <cell r="C459">
            <v>57</v>
          </cell>
          <cell r="F459">
            <v>0.85743317769443084</v>
          </cell>
          <cell r="G459">
            <v>73</v>
          </cell>
          <cell r="H459" t="str">
            <v/>
          </cell>
          <cell r="I459" t="str">
            <v/>
          </cell>
          <cell r="J459" t="e">
            <v>#N/A</v>
          </cell>
          <cell r="N459">
            <v>2.8100242893673184</v>
          </cell>
          <cell r="O459">
            <v>43</v>
          </cell>
          <cell r="P459" t="str">
            <v/>
          </cell>
          <cell r="Q459" t="str">
            <v/>
          </cell>
          <cell r="R459">
            <v>1.5893085650186176</v>
          </cell>
          <cell r="S459">
            <v>23</v>
          </cell>
          <cell r="T459" t="str">
            <v/>
          </cell>
          <cell r="U459" t="str">
            <v/>
          </cell>
          <cell r="V459">
            <v>1.4981623260103782</v>
          </cell>
          <cell r="W459">
            <v>13</v>
          </cell>
          <cell r="X459" t="str">
            <v/>
          </cell>
          <cell r="Y459" t="str">
            <v/>
          </cell>
          <cell r="Z459">
            <v>1.8482513411899326</v>
          </cell>
          <cell r="AA459">
            <v>14</v>
          </cell>
          <cell r="AB459" t="str">
            <v/>
          </cell>
          <cell r="AC459" t="str">
            <v/>
          </cell>
          <cell r="AD459">
            <v>4.1593550871753378</v>
          </cell>
        </row>
        <row r="460">
          <cell r="B460" t="str">
            <v>11.2051</v>
          </cell>
          <cell r="C460">
            <v>57</v>
          </cell>
          <cell r="F460">
            <v>0.85743317769443084</v>
          </cell>
          <cell r="G460">
            <v>73</v>
          </cell>
          <cell r="H460" t="str">
            <v/>
          </cell>
          <cell r="I460" t="str">
            <v/>
          </cell>
          <cell r="J460" t="e">
            <v>#N/A</v>
          </cell>
          <cell r="N460">
            <v>2.8100242893673184</v>
          </cell>
          <cell r="O460">
            <v>43</v>
          </cell>
          <cell r="P460" t="str">
            <v/>
          </cell>
          <cell r="Q460" t="str">
            <v/>
          </cell>
          <cell r="R460">
            <v>1.5906722643235953</v>
          </cell>
          <cell r="S460">
            <v>23</v>
          </cell>
          <cell r="T460" t="str">
            <v/>
          </cell>
          <cell r="U460" t="str">
            <v/>
          </cell>
          <cell r="V460">
            <v>1.4981623260103782</v>
          </cell>
          <cell r="W460">
            <v>13</v>
          </cell>
          <cell r="X460" t="str">
            <v/>
          </cell>
          <cell r="Y460" t="str">
            <v/>
          </cell>
          <cell r="Z460">
            <v>1.8482513411899326</v>
          </cell>
          <cell r="AA460">
            <v>14</v>
          </cell>
          <cell r="AB460" t="str">
            <v/>
          </cell>
          <cell r="AC460" t="str">
            <v/>
          </cell>
          <cell r="AD460">
            <v>4.1593550871753378</v>
          </cell>
        </row>
        <row r="461">
          <cell r="B461" t="str">
            <v>12.2051</v>
          </cell>
          <cell r="C461">
            <v>57</v>
          </cell>
          <cell r="F461">
            <v>0.85743317769443084</v>
          </cell>
          <cell r="G461">
            <v>73</v>
          </cell>
          <cell r="H461" t="str">
            <v/>
          </cell>
          <cell r="I461" t="str">
            <v/>
          </cell>
          <cell r="J461" t="e">
            <v>#N/A</v>
          </cell>
          <cell r="N461">
            <v>2.8100242893673184</v>
          </cell>
          <cell r="O461">
            <v>43</v>
          </cell>
          <cell r="P461" t="str">
            <v/>
          </cell>
          <cell r="Q461" t="str">
            <v/>
          </cell>
          <cell r="R461">
            <v>1.592035963628573</v>
          </cell>
          <cell r="S461">
            <v>23</v>
          </cell>
          <cell r="T461" t="str">
            <v/>
          </cell>
          <cell r="U461" t="str">
            <v/>
          </cell>
          <cell r="V461">
            <v>1.4981623260103782</v>
          </cell>
          <cell r="W461">
            <v>13</v>
          </cell>
          <cell r="X461" t="str">
            <v/>
          </cell>
          <cell r="Y461" t="str">
            <v/>
          </cell>
          <cell r="Z461">
            <v>1.8482513411899326</v>
          </cell>
          <cell r="AA461">
            <v>14</v>
          </cell>
          <cell r="AB461" t="str">
            <v/>
          </cell>
          <cell r="AC461" t="str">
            <v/>
          </cell>
          <cell r="AD461">
            <v>4.1593550871753378</v>
          </cell>
        </row>
        <row r="462">
          <cell r="B462" t="str">
            <v>1.2052</v>
          </cell>
          <cell r="C462">
            <v>57</v>
          </cell>
          <cell r="F462">
            <v>0.85743317769443084</v>
          </cell>
          <cell r="G462">
            <v>73</v>
          </cell>
          <cell r="H462" t="str">
            <v/>
          </cell>
          <cell r="I462" t="str">
            <v/>
          </cell>
          <cell r="J462" t="e">
            <v>#N/A</v>
          </cell>
          <cell r="N462">
            <v>2.8100242893673184</v>
          </cell>
          <cell r="O462">
            <v>43</v>
          </cell>
          <cell r="P462" t="str">
            <v/>
          </cell>
          <cell r="Q462" t="str">
            <v/>
          </cell>
          <cell r="R462">
            <v>1.5933996629335507</v>
          </cell>
          <cell r="S462">
            <v>23</v>
          </cell>
          <cell r="T462" t="str">
            <v/>
          </cell>
          <cell r="U462" t="str">
            <v/>
          </cell>
          <cell r="V462">
            <v>1.4981623260103782</v>
          </cell>
          <cell r="W462">
            <v>13</v>
          </cell>
          <cell r="X462" t="str">
            <v/>
          </cell>
          <cell r="Y462" t="str">
            <v/>
          </cell>
          <cell r="Z462">
            <v>1.8482513411899326</v>
          </cell>
          <cell r="AA462">
            <v>14</v>
          </cell>
          <cell r="AB462" t="str">
            <v/>
          </cell>
          <cell r="AC462" t="str">
            <v/>
          </cell>
          <cell r="AD462">
            <v>4.1593550871753378</v>
          </cell>
        </row>
        <row r="463">
          <cell r="B463" t="str">
            <v>2.2052</v>
          </cell>
          <cell r="C463">
            <v>57</v>
          </cell>
          <cell r="F463">
            <v>0.85743317769443084</v>
          </cell>
          <cell r="G463">
            <v>73</v>
          </cell>
          <cell r="H463" t="str">
            <v/>
          </cell>
          <cell r="I463" t="str">
            <v/>
          </cell>
          <cell r="J463" t="e">
            <v>#N/A</v>
          </cell>
          <cell r="N463">
            <v>2.8100242893673184</v>
          </cell>
          <cell r="O463">
            <v>43</v>
          </cell>
          <cell r="P463" t="str">
            <v/>
          </cell>
          <cell r="Q463" t="str">
            <v/>
          </cell>
          <cell r="R463">
            <v>1.5947633622385284</v>
          </cell>
          <cell r="S463">
            <v>23</v>
          </cell>
          <cell r="T463" t="str">
            <v/>
          </cell>
          <cell r="U463" t="str">
            <v/>
          </cell>
          <cell r="V463">
            <v>1.4981623260103782</v>
          </cell>
          <cell r="W463">
            <v>13</v>
          </cell>
          <cell r="X463" t="str">
            <v/>
          </cell>
          <cell r="Y463" t="str">
            <v/>
          </cell>
          <cell r="Z463">
            <v>1.8482513411899326</v>
          </cell>
          <cell r="AA463">
            <v>14</v>
          </cell>
          <cell r="AB463" t="str">
            <v/>
          </cell>
          <cell r="AC463" t="str">
            <v/>
          </cell>
          <cell r="AD463">
            <v>4.1593550871753378</v>
          </cell>
        </row>
        <row r="464">
          <cell r="B464" t="str">
            <v>3.2052</v>
          </cell>
          <cell r="C464">
            <v>57</v>
          </cell>
          <cell r="F464">
            <v>0.85743317769443084</v>
          </cell>
          <cell r="G464">
            <v>73</v>
          </cell>
          <cell r="H464" t="str">
            <v/>
          </cell>
          <cell r="I464" t="str">
            <v/>
          </cell>
          <cell r="J464" t="e">
            <v>#N/A</v>
          </cell>
          <cell r="N464">
            <v>2.8100242893673184</v>
          </cell>
          <cell r="O464">
            <v>43</v>
          </cell>
          <cell r="P464" t="str">
            <v/>
          </cell>
          <cell r="Q464" t="str">
            <v/>
          </cell>
          <cell r="R464">
            <v>1.5961270615435061</v>
          </cell>
          <cell r="S464">
            <v>23</v>
          </cell>
          <cell r="T464" t="str">
            <v/>
          </cell>
          <cell r="U464" t="str">
            <v/>
          </cell>
          <cell r="V464">
            <v>1.4981623260103782</v>
          </cell>
          <cell r="W464">
            <v>13</v>
          </cell>
          <cell r="X464" t="str">
            <v/>
          </cell>
          <cell r="Y464" t="str">
            <v/>
          </cell>
          <cell r="Z464">
            <v>1.8482513411899326</v>
          </cell>
          <cell r="AA464">
            <v>14</v>
          </cell>
          <cell r="AB464" t="str">
            <v/>
          </cell>
          <cell r="AC464" t="str">
            <v/>
          </cell>
          <cell r="AD464">
            <v>4.1593550871753378</v>
          </cell>
        </row>
        <row r="465">
          <cell r="B465" t="str">
            <v>4.2052</v>
          </cell>
          <cell r="C465">
            <v>57</v>
          </cell>
          <cell r="F465">
            <v>0.85743317769443084</v>
          </cell>
          <cell r="G465">
            <v>73</v>
          </cell>
          <cell r="H465" t="str">
            <v/>
          </cell>
          <cell r="I465" t="str">
            <v/>
          </cell>
          <cell r="J465" t="e">
            <v>#N/A</v>
          </cell>
          <cell r="N465">
            <v>2.8100242893673184</v>
          </cell>
          <cell r="O465">
            <v>43</v>
          </cell>
          <cell r="P465" t="str">
            <v/>
          </cell>
          <cell r="Q465" t="str">
            <v/>
          </cell>
          <cell r="R465">
            <v>1.5974907608484838</v>
          </cell>
          <cell r="S465">
            <v>23</v>
          </cell>
          <cell r="T465" t="str">
            <v/>
          </cell>
          <cell r="U465" t="str">
            <v/>
          </cell>
          <cell r="V465">
            <v>1.4981623260103782</v>
          </cell>
          <cell r="W465">
            <v>13</v>
          </cell>
          <cell r="X465" t="str">
            <v/>
          </cell>
          <cell r="Y465" t="str">
            <v/>
          </cell>
          <cell r="Z465">
            <v>1.8482513411899326</v>
          </cell>
          <cell r="AA465">
            <v>14</v>
          </cell>
          <cell r="AB465" t="str">
            <v/>
          </cell>
          <cell r="AC465" t="str">
            <v/>
          </cell>
          <cell r="AD465">
            <v>4.1593550871753378</v>
          </cell>
        </row>
        <row r="466">
          <cell r="B466" t="str">
            <v>5.2052</v>
          </cell>
          <cell r="C466">
            <v>57</v>
          </cell>
          <cell r="F466">
            <v>0.85743317769443084</v>
          </cell>
          <cell r="G466">
            <v>73</v>
          </cell>
          <cell r="H466" t="str">
            <v/>
          </cell>
          <cell r="I466" t="str">
            <v/>
          </cell>
          <cell r="J466" t="e">
            <v>#N/A</v>
          </cell>
          <cell r="N466">
            <v>2.8100242893673184</v>
          </cell>
          <cell r="O466">
            <v>43</v>
          </cell>
          <cell r="P466" t="str">
            <v/>
          </cell>
          <cell r="Q466" t="str">
            <v/>
          </cell>
          <cell r="R466">
            <v>1.5988544601534616</v>
          </cell>
          <cell r="S466">
            <v>23</v>
          </cell>
          <cell r="T466" t="str">
            <v/>
          </cell>
          <cell r="U466" t="str">
            <v/>
          </cell>
          <cell r="V466">
            <v>1.4981623260103782</v>
          </cell>
          <cell r="W466">
            <v>13</v>
          </cell>
          <cell r="X466" t="str">
            <v/>
          </cell>
          <cell r="Y466" t="str">
            <v/>
          </cell>
          <cell r="Z466">
            <v>1.8482513411899326</v>
          </cell>
          <cell r="AA466">
            <v>14</v>
          </cell>
          <cell r="AB466" t="str">
            <v/>
          </cell>
          <cell r="AC466" t="str">
            <v/>
          </cell>
          <cell r="AD466">
            <v>4.1593550871753378</v>
          </cell>
        </row>
        <row r="467">
          <cell r="B467" t="str">
            <v>6.2052</v>
          </cell>
          <cell r="C467">
            <v>57</v>
          </cell>
          <cell r="F467">
            <v>0.85743317769443084</v>
          </cell>
          <cell r="G467">
            <v>73</v>
          </cell>
          <cell r="H467" t="str">
            <v/>
          </cell>
          <cell r="I467" t="str">
            <v/>
          </cell>
          <cell r="J467" t="e">
            <v>#N/A</v>
          </cell>
          <cell r="N467">
            <v>2.8100242893673184</v>
          </cell>
          <cell r="O467">
            <v>43</v>
          </cell>
          <cell r="P467" t="str">
            <v/>
          </cell>
          <cell r="Q467" t="str">
            <v/>
          </cell>
          <cell r="R467">
            <v>1.6002181594584393</v>
          </cell>
          <cell r="S467">
            <v>23</v>
          </cell>
          <cell r="T467" t="str">
            <v/>
          </cell>
          <cell r="U467" t="str">
            <v/>
          </cell>
          <cell r="V467">
            <v>1.4981623260103782</v>
          </cell>
          <cell r="W467">
            <v>13</v>
          </cell>
          <cell r="X467" t="str">
            <v/>
          </cell>
          <cell r="Y467" t="str">
            <v/>
          </cell>
          <cell r="Z467">
            <v>1.8482513411899326</v>
          </cell>
          <cell r="AA467">
            <v>14</v>
          </cell>
          <cell r="AB467" t="str">
            <v/>
          </cell>
          <cell r="AC467" t="str">
            <v/>
          </cell>
          <cell r="AD467">
            <v>4.1593550871753378</v>
          </cell>
        </row>
        <row r="468">
          <cell r="B468" t="str">
            <v>7.2052</v>
          </cell>
          <cell r="C468">
            <v>57</v>
          </cell>
          <cell r="F468">
            <v>0.85743317769443084</v>
          </cell>
          <cell r="G468">
            <v>73</v>
          </cell>
          <cell r="H468" t="str">
            <v/>
          </cell>
          <cell r="I468" t="str">
            <v/>
          </cell>
          <cell r="J468" t="e">
            <v>#N/A</v>
          </cell>
          <cell r="N468">
            <v>2.8100242893673184</v>
          </cell>
          <cell r="O468">
            <v>43</v>
          </cell>
          <cell r="P468" t="str">
            <v/>
          </cell>
          <cell r="Q468" t="str">
            <v/>
          </cell>
          <cell r="R468">
            <v>1.601581858763417</v>
          </cell>
          <cell r="S468">
            <v>23</v>
          </cell>
          <cell r="T468" t="str">
            <v/>
          </cell>
          <cell r="U468" t="str">
            <v/>
          </cell>
          <cell r="V468">
            <v>1.4981623260103782</v>
          </cell>
          <cell r="W468">
            <v>13</v>
          </cell>
          <cell r="X468" t="str">
            <v/>
          </cell>
          <cell r="Y468" t="str">
            <v/>
          </cell>
          <cell r="Z468">
            <v>1.8482513411899326</v>
          </cell>
          <cell r="AA468">
            <v>14</v>
          </cell>
          <cell r="AB468" t="str">
            <v/>
          </cell>
          <cell r="AC468" t="str">
            <v/>
          </cell>
          <cell r="AD468">
            <v>4.1593550871753378</v>
          </cell>
        </row>
        <row r="469">
          <cell r="B469" t="str">
            <v>8.2052</v>
          </cell>
          <cell r="C469">
            <v>57</v>
          </cell>
          <cell r="F469">
            <v>0.85743317769443084</v>
          </cell>
          <cell r="G469">
            <v>73</v>
          </cell>
          <cell r="H469" t="str">
            <v/>
          </cell>
          <cell r="I469" t="str">
            <v/>
          </cell>
          <cell r="J469" t="e">
            <v>#N/A</v>
          </cell>
          <cell r="N469">
            <v>2.8100242893673184</v>
          </cell>
          <cell r="O469">
            <v>43</v>
          </cell>
          <cell r="P469" t="str">
            <v/>
          </cell>
          <cell r="Q469" t="str">
            <v/>
          </cell>
          <cell r="R469">
            <v>1.6029455580683947</v>
          </cell>
          <cell r="S469">
            <v>23</v>
          </cell>
          <cell r="T469" t="str">
            <v/>
          </cell>
          <cell r="U469" t="str">
            <v/>
          </cell>
          <cell r="V469">
            <v>1.4981623260103782</v>
          </cell>
          <cell r="W469">
            <v>13</v>
          </cell>
          <cell r="X469" t="str">
            <v/>
          </cell>
          <cell r="Y469" t="str">
            <v/>
          </cell>
          <cell r="Z469">
            <v>1.8482513411899326</v>
          </cell>
          <cell r="AA469">
            <v>14</v>
          </cell>
          <cell r="AB469" t="str">
            <v/>
          </cell>
          <cell r="AC469" t="str">
            <v/>
          </cell>
          <cell r="AD469">
            <v>4.1593550871753378</v>
          </cell>
        </row>
        <row r="470">
          <cell r="B470" t="str">
            <v>9.2052</v>
          </cell>
          <cell r="C470">
            <v>57</v>
          </cell>
          <cell r="F470">
            <v>0.85743317769443084</v>
          </cell>
          <cell r="G470">
            <v>73</v>
          </cell>
          <cell r="H470" t="str">
            <v/>
          </cell>
          <cell r="I470" t="str">
            <v/>
          </cell>
          <cell r="J470" t="e">
            <v>#N/A</v>
          </cell>
          <cell r="N470">
            <v>2.8100242893673184</v>
          </cell>
          <cell r="O470">
            <v>43</v>
          </cell>
          <cell r="P470" t="str">
            <v/>
          </cell>
          <cell r="Q470" t="str">
            <v/>
          </cell>
          <cell r="R470">
            <v>1.6043092573733724</v>
          </cell>
          <cell r="S470">
            <v>23</v>
          </cell>
          <cell r="T470" t="str">
            <v/>
          </cell>
          <cell r="U470" t="str">
            <v/>
          </cell>
          <cell r="V470">
            <v>1.4981623260103782</v>
          </cell>
          <cell r="W470">
            <v>13</v>
          </cell>
          <cell r="X470" t="str">
            <v/>
          </cell>
          <cell r="Y470" t="str">
            <v/>
          </cell>
          <cell r="Z470">
            <v>1.8482513411899326</v>
          </cell>
          <cell r="AA470">
            <v>14</v>
          </cell>
          <cell r="AB470" t="str">
            <v/>
          </cell>
          <cell r="AC470" t="str">
            <v/>
          </cell>
          <cell r="AD470">
            <v>4.1593550871753378</v>
          </cell>
        </row>
        <row r="471">
          <cell r="B471" t="str">
            <v>10.2052</v>
          </cell>
          <cell r="C471">
            <v>57</v>
          </cell>
          <cell r="F471">
            <v>0.85743317769443084</v>
          </cell>
          <cell r="G471">
            <v>73</v>
          </cell>
          <cell r="H471" t="str">
            <v/>
          </cell>
          <cell r="I471" t="str">
            <v/>
          </cell>
          <cell r="J471" t="e">
            <v>#N/A</v>
          </cell>
          <cell r="N471">
            <v>2.8100242893673184</v>
          </cell>
          <cell r="O471">
            <v>43</v>
          </cell>
          <cell r="P471" t="str">
            <v/>
          </cell>
          <cell r="Q471" t="str">
            <v/>
          </cell>
          <cell r="R471">
            <v>1.6056729566783501</v>
          </cell>
          <cell r="S471">
            <v>23</v>
          </cell>
          <cell r="T471" t="str">
            <v/>
          </cell>
          <cell r="U471" t="str">
            <v/>
          </cell>
          <cell r="V471">
            <v>1.4981623260103782</v>
          </cell>
          <cell r="W471">
            <v>13</v>
          </cell>
          <cell r="X471" t="str">
            <v/>
          </cell>
          <cell r="Y471" t="str">
            <v/>
          </cell>
          <cell r="Z471">
            <v>1.8482513411899326</v>
          </cell>
          <cell r="AA471">
            <v>14</v>
          </cell>
          <cell r="AB471" t="str">
            <v/>
          </cell>
          <cell r="AC471" t="str">
            <v/>
          </cell>
          <cell r="AD471">
            <v>4.1593550871753378</v>
          </cell>
        </row>
        <row r="472">
          <cell r="B472" t="str">
            <v>11.2052</v>
          </cell>
          <cell r="C472">
            <v>57</v>
          </cell>
          <cell r="F472">
            <v>0.85743317769443084</v>
          </cell>
          <cell r="G472">
            <v>73</v>
          </cell>
          <cell r="H472" t="str">
            <v/>
          </cell>
          <cell r="I472" t="str">
            <v/>
          </cell>
          <cell r="J472" t="e">
            <v>#N/A</v>
          </cell>
          <cell r="N472">
            <v>2.8100242893673184</v>
          </cell>
          <cell r="O472">
            <v>43</v>
          </cell>
          <cell r="P472" t="str">
            <v/>
          </cell>
          <cell r="Q472" t="str">
            <v/>
          </cell>
          <cell r="R472">
            <v>1.6070366559833278</v>
          </cell>
          <cell r="S472">
            <v>23</v>
          </cell>
          <cell r="T472" t="str">
            <v/>
          </cell>
          <cell r="U472" t="str">
            <v/>
          </cell>
          <cell r="V472">
            <v>1.4981623260103782</v>
          </cell>
          <cell r="W472">
            <v>13</v>
          </cell>
          <cell r="X472" t="str">
            <v/>
          </cell>
          <cell r="Y472" t="str">
            <v/>
          </cell>
          <cell r="Z472">
            <v>1.8482513411899326</v>
          </cell>
          <cell r="AA472">
            <v>14</v>
          </cell>
          <cell r="AB472" t="str">
            <v/>
          </cell>
          <cell r="AC472" t="str">
            <v/>
          </cell>
          <cell r="AD472">
            <v>4.1593550871753378</v>
          </cell>
        </row>
        <row r="473">
          <cell r="B473" t="str">
            <v>12.2052</v>
          </cell>
          <cell r="C473">
            <v>57</v>
          </cell>
          <cell r="F473">
            <v>0.85743317769443084</v>
          </cell>
          <cell r="G473">
            <v>73</v>
          </cell>
          <cell r="H473" t="str">
            <v/>
          </cell>
          <cell r="I473" t="str">
            <v/>
          </cell>
          <cell r="J473" t="e">
            <v>#N/A</v>
          </cell>
          <cell r="N473">
            <v>2.8100242893673184</v>
          </cell>
          <cell r="O473">
            <v>43</v>
          </cell>
          <cell r="P473" t="str">
            <v/>
          </cell>
          <cell r="Q473" t="str">
            <v/>
          </cell>
          <cell r="R473">
            <v>1.6084003552883055</v>
          </cell>
          <cell r="S473">
            <v>23</v>
          </cell>
          <cell r="T473" t="str">
            <v/>
          </cell>
          <cell r="U473" t="str">
            <v/>
          </cell>
          <cell r="V473">
            <v>1.4981623260103782</v>
          </cell>
          <cell r="W473">
            <v>13</v>
          </cell>
          <cell r="X473" t="str">
            <v/>
          </cell>
          <cell r="Y473" t="str">
            <v/>
          </cell>
          <cell r="Z473">
            <v>1.8482513411899326</v>
          </cell>
          <cell r="AA473">
            <v>14</v>
          </cell>
          <cell r="AB473" t="str">
            <v/>
          </cell>
          <cell r="AC473" t="str">
            <v/>
          </cell>
          <cell r="AD473">
            <v>4.1593550871753378</v>
          </cell>
        </row>
        <row r="474">
          <cell r="B474" t="str">
            <v>1.2053</v>
          </cell>
          <cell r="C474">
            <v>57</v>
          </cell>
          <cell r="F474">
            <v>0.85743317769443084</v>
          </cell>
          <cell r="G474">
            <v>73</v>
          </cell>
          <cell r="H474" t="str">
            <v/>
          </cell>
          <cell r="I474" t="str">
            <v/>
          </cell>
          <cell r="J474" t="e">
            <v>#N/A</v>
          </cell>
          <cell r="N474">
            <v>2.8100242893673184</v>
          </cell>
          <cell r="O474">
            <v>43</v>
          </cell>
          <cell r="P474" t="str">
            <v/>
          </cell>
          <cell r="Q474" t="str">
            <v/>
          </cell>
          <cell r="R474">
            <v>1.6097640545932832</v>
          </cell>
          <cell r="S474">
            <v>23</v>
          </cell>
          <cell r="T474" t="str">
            <v/>
          </cell>
          <cell r="U474" t="str">
            <v/>
          </cell>
          <cell r="V474">
            <v>1.4981623260103782</v>
          </cell>
          <cell r="W474">
            <v>13</v>
          </cell>
          <cell r="X474" t="str">
            <v/>
          </cell>
          <cell r="Y474" t="str">
            <v/>
          </cell>
          <cell r="Z474">
            <v>1.8482513411899326</v>
          </cell>
          <cell r="AA474">
            <v>14</v>
          </cell>
          <cell r="AB474" t="str">
            <v/>
          </cell>
          <cell r="AC474" t="str">
            <v/>
          </cell>
          <cell r="AD474">
            <v>4.1593550871753378</v>
          </cell>
        </row>
        <row r="475">
          <cell r="B475" t="str">
            <v>2.2053</v>
          </cell>
          <cell r="C475">
            <v>57</v>
          </cell>
          <cell r="F475">
            <v>0.85743317769443084</v>
          </cell>
          <cell r="G475">
            <v>73</v>
          </cell>
          <cell r="H475" t="str">
            <v/>
          </cell>
          <cell r="I475" t="str">
            <v/>
          </cell>
          <cell r="J475" t="e">
            <v>#N/A</v>
          </cell>
          <cell r="N475">
            <v>2.8100242893673184</v>
          </cell>
          <cell r="O475">
            <v>43</v>
          </cell>
          <cell r="P475" t="str">
            <v/>
          </cell>
          <cell r="Q475" t="str">
            <v/>
          </cell>
          <cell r="R475">
            <v>1.6111277538982609</v>
          </cell>
          <cell r="S475">
            <v>23</v>
          </cell>
          <cell r="T475" t="str">
            <v/>
          </cell>
          <cell r="U475" t="str">
            <v/>
          </cell>
          <cell r="V475">
            <v>1.4981623260103782</v>
          </cell>
          <cell r="W475">
            <v>13</v>
          </cell>
          <cell r="X475" t="str">
            <v/>
          </cell>
          <cell r="Y475" t="str">
            <v/>
          </cell>
          <cell r="Z475">
            <v>1.8482513411899326</v>
          </cell>
          <cell r="AA475">
            <v>14</v>
          </cell>
          <cell r="AB475" t="str">
            <v/>
          </cell>
          <cell r="AC475" t="str">
            <v/>
          </cell>
          <cell r="AD475">
            <v>4.1593550871753378</v>
          </cell>
        </row>
        <row r="476">
          <cell r="B476" t="str">
            <v>3.2053</v>
          </cell>
          <cell r="C476">
            <v>57</v>
          </cell>
          <cell r="F476">
            <v>0.85743317769443084</v>
          </cell>
          <cell r="G476">
            <v>73</v>
          </cell>
          <cell r="H476" t="str">
            <v/>
          </cell>
          <cell r="I476" t="str">
            <v/>
          </cell>
          <cell r="J476" t="e">
            <v>#N/A</v>
          </cell>
          <cell r="N476">
            <v>2.8100242893673184</v>
          </cell>
          <cell r="O476">
            <v>43</v>
          </cell>
          <cell r="P476" t="str">
            <v/>
          </cell>
          <cell r="Q476" t="str">
            <v/>
          </cell>
          <cell r="R476">
            <v>1.6124914532032386</v>
          </cell>
          <cell r="S476">
            <v>23</v>
          </cell>
          <cell r="T476" t="str">
            <v/>
          </cell>
          <cell r="U476" t="str">
            <v/>
          </cell>
          <cell r="V476">
            <v>1.4981623260103782</v>
          </cell>
          <cell r="W476">
            <v>13</v>
          </cell>
          <cell r="X476" t="str">
            <v/>
          </cell>
          <cell r="Y476" t="str">
            <v/>
          </cell>
          <cell r="Z476">
            <v>1.8482513411899326</v>
          </cell>
          <cell r="AA476">
            <v>14</v>
          </cell>
          <cell r="AB476" t="str">
            <v/>
          </cell>
          <cell r="AC476" t="str">
            <v/>
          </cell>
          <cell r="AD476">
            <v>4.1593550871753378</v>
          </cell>
        </row>
        <row r="477">
          <cell r="B477" t="str">
            <v>4.2053</v>
          </cell>
          <cell r="C477">
            <v>57</v>
          </cell>
          <cell r="F477">
            <v>0.85743317769443084</v>
          </cell>
          <cell r="G477">
            <v>73</v>
          </cell>
          <cell r="H477" t="str">
            <v/>
          </cell>
          <cell r="I477" t="str">
            <v/>
          </cell>
          <cell r="J477" t="e">
            <v>#N/A</v>
          </cell>
          <cell r="N477">
            <v>2.8100242893673184</v>
          </cell>
          <cell r="O477">
            <v>43</v>
          </cell>
          <cell r="P477" t="str">
            <v/>
          </cell>
          <cell r="Q477" t="str">
            <v/>
          </cell>
          <cell r="R477">
            <v>1.6138551525082163</v>
          </cell>
          <cell r="S477">
            <v>23</v>
          </cell>
          <cell r="T477" t="str">
            <v/>
          </cell>
          <cell r="U477" t="str">
            <v/>
          </cell>
          <cell r="V477">
            <v>1.4981623260103782</v>
          </cell>
          <cell r="W477">
            <v>13</v>
          </cell>
          <cell r="X477" t="str">
            <v/>
          </cell>
          <cell r="Y477" t="str">
            <v/>
          </cell>
          <cell r="Z477">
            <v>1.8482513411899326</v>
          </cell>
          <cell r="AA477">
            <v>14</v>
          </cell>
          <cell r="AB477" t="str">
            <v/>
          </cell>
          <cell r="AC477" t="str">
            <v/>
          </cell>
          <cell r="AD477">
            <v>4.1593550871753378</v>
          </cell>
        </row>
        <row r="478">
          <cell r="B478" t="str">
            <v>5.2053</v>
          </cell>
          <cell r="C478">
            <v>57</v>
          </cell>
          <cell r="F478">
            <v>0.85743317769443084</v>
          </cell>
          <cell r="G478">
            <v>73</v>
          </cell>
          <cell r="H478" t="str">
            <v/>
          </cell>
          <cell r="I478" t="str">
            <v/>
          </cell>
          <cell r="J478" t="e">
            <v>#N/A</v>
          </cell>
          <cell r="N478">
            <v>2.8100242893673184</v>
          </cell>
          <cell r="O478">
            <v>43</v>
          </cell>
          <cell r="P478" t="str">
            <v/>
          </cell>
          <cell r="Q478" t="str">
            <v/>
          </cell>
          <cell r="R478">
            <v>1.615218851813194</v>
          </cell>
          <cell r="S478">
            <v>23</v>
          </cell>
          <cell r="T478" t="str">
            <v/>
          </cell>
          <cell r="U478" t="str">
            <v/>
          </cell>
          <cell r="V478">
            <v>1.4981623260103782</v>
          </cell>
          <cell r="W478">
            <v>13</v>
          </cell>
          <cell r="X478" t="str">
            <v/>
          </cell>
          <cell r="Y478" t="str">
            <v/>
          </cell>
          <cell r="Z478">
            <v>1.8482513411899326</v>
          </cell>
          <cell r="AA478">
            <v>14</v>
          </cell>
          <cell r="AB478" t="str">
            <v/>
          </cell>
          <cell r="AC478" t="str">
            <v/>
          </cell>
          <cell r="AD478">
            <v>4.1593550871753378</v>
          </cell>
        </row>
        <row r="479">
          <cell r="B479" t="str">
            <v>6.2053</v>
          </cell>
          <cell r="C479">
            <v>57</v>
          </cell>
          <cell r="F479">
            <v>0.85743317769443084</v>
          </cell>
          <cell r="G479">
            <v>73</v>
          </cell>
          <cell r="H479" t="str">
            <v/>
          </cell>
          <cell r="I479" t="str">
            <v/>
          </cell>
          <cell r="J479" t="e">
            <v>#N/A</v>
          </cell>
          <cell r="N479">
            <v>2.8100242893673184</v>
          </cell>
          <cell r="O479">
            <v>43</v>
          </cell>
          <cell r="P479" t="str">
            <v/>
          </cell>
          <cell r="Q479" t="str">
            <v/>
          </cell>
          <cell r="R479">
            <v>1.6165825511181717</v>
          </cell>
          <cell r="S479">
            <v>23</v>
          </cell>
          <cell r="T479" t="str">
            <v/>
          </cell>
          <cell r="U479" t="str">
            <v/>
          </cell>
          <cell r="V479">
            <v>1.4981623260103782</v>
          </cell>
          <cell r="W479">
            <v>13</v>
          </cell>
          <cell r="X479" t="str">
            <v/>
          </cell>
          <cell r="Y479" t="str">
            <v/>
          </cell>
          <cell r="Z479">
            <v>1.8482513411899326</v>
          </cell>
          <cell r="AA479">
            <v>14</v>
          </cell>
          <cell r="AB479" t="str">
            <v/>
          </cell>
          <cell r="AC479" t="str">
            <v/>
          </cell>
          <cell r="AD479">
            <v>4.1593550871753378</v>
          </cell>
        </row>
        <row r="480">
          <cell r="B480" t="str">
            <v>7.2053</v>
          </cell>
          <cell r="C480">
            <v>57</v>
          </cell>
          <cell r="F480">
            <v>0.85743317769443084</v>
          </cell>
          <cell r="G480">
            <v>73</v>
          </cell>
          <cell r="H480" t="str">
            <v/>
          </cell>
          <cell r="I480" t="str">
            <v/>
          </cell>
          <cell r="J480" t="e">
            <v>#N/A</v>
          </cell>
          <cell r="N480">
            <v>2.8100242893673184</v>
          </cell>
          <cell r="O480">
            <v>43</v>
          </cell>
          <cell r="P480" t="str">
            <v/>
          </cell>
          <cell r="Q480" t="str">
            <v/>
          </cell>
          <cell r="R480">
            <v>1.6179462504231494</v>
          </cell>
          <cell r="S480">
            <v>23</v>
          </cell>
          <cell r="T480" t="str">
            <v/>
          </cell>
          <cell r="U480" t="str">
            <v/>
          </cell>
          <cell r="V480">
            <v>1.4981623260103782</v>
          </cell>
          <cell r="W480">
            <v>13</v>
          </cell>
          <cell r="X480" t="str">
            <v/>
          </cell>
          <cell r="Y480" t="str">
            <v/>
          </cell>
          <cell r="Z480">
            <v>1.8482513411899326</v>
          </cell>
          <cell r="AA480">
            <v>14</v>
          </cell>
          <cell r="AB480" t="str">
            <v/>
          </cell>
          <cell r="AC480" t="str">
            <v/>
          </cell>
          <cell r="AD480">
            <v>4.1593550871753378</v>
          </cell>
        </row>
        <row r="481">
          <cell r="B481" t="str">
            <v>8.2053</v>
          </cell>
          <cell r="C481">
            <v>57</v>
          </cell>
          <cell r="F481">
            <v>0.85743317769443084</v>
          </cell>
          <cell r="G481">
            <v>73</v>
          </cell>
          <cell r="H481" t="str">
            <v/>
          </cell>
          <cell r="I481" t="str">
            <v/>
          </cell>
          <cell r="J481" t="e">
            <v>#N/A</v>
          </cell>
          <cell r="N481">
            <v>2.8100242893673184</v>
          </cell>
          <cell r="O481">
            <v>43</v>
          </cell>
          <cell r="P481" t="str">
            <v/>
          </cell>
          <cell r="Q481" t="str">
            <v/>
          </cell>
          <cell r="R481">
            <v>1.6193099497281271</v>
          </cell>
          <cell r="S481">
            <v>23</v>
          </cell>
          <cell r="T481" t="str">
            <v/>
          </cell>
          <cell r="U481" t="str">
            <v/>
          </cell>
          <cell r="V481">
            <v>1.4981623260103782</v>
          </cell>
          <cell r="W481">
            <v>13</v>
          </cell>
          <cell r="X481" t="str">
            <v/>
          </cell>
          <cell r="Y481" t="str">
            <v/>
          </cell>
          <cell r="Z481">
            <v>1.8482513411899326</v>
          </cell>
          <cell r="AA481">
            <v>14</v>
          </cell>
          <cell r="AB481" t="str">
            <v/>
          </cell>
          <cell r="AC481" t="str">
            <v/>
          </cell>
          <cell r="AD481">
            <v>4.1593550871753378</v>
          </cell>
        </row>
        <row r="482">
          <cell r="B482" t="str">
            <v>9.2053</v>
          </cell>
          <cell r="C482">
            <v>57</v>
          </cell>
          <cell r="F482">
            <v>0.85743317769443084</v>
          </cell>
          <cell r="G482">
            <v>73</v>
          </cell>
          <cell r="H482" t="str">
            <v/>
          </cell>
          <cell r="I482" t="str">
            <v/>
          </cell>
          <cell r="J482" t="e">
            <v>#N/A</v>
          </cell>
          <cell r="N482">
            <v>2.8100242893673184</v>
          </cell>
          <cell r="O482">
            <v>43</v>
          </cell>
          <cell r="P482" t="str">
            <v/>
          </cell>
          <cell r="Q482" t="str">
            <v/>
          </cell>
          <cell r="R482">
            <v>1.6206736490331048</v>
          </cell>
          <cell r="S482">
            <v>23</v>
          </cell>
          <cell r="T482" t="str">
            <v/>
          </cell>
          <cell r="U482" t="str">
            <v/>
          </cell>
          <cell r="V482">
            <v>1.4981623260103782</v>
          </cell>
          <cell r="W482">
            <v>13</v>
          </cell>
          <cell r="X482" t="str">
            <v/>
          </cell>
          <cell r="Y482" t="str">
            <v/>
          </cell>
          <cell r="Z482">
            <v>1.8482513411899326</v>
          </cell>
          <cell r="AA482">
            <v>14</v>
          </cell>
          <cell r="AB482" t="str">
            <v/>
          </cell>
          <cell r="AC482" t="str">
            <v/>
          </cell>
          <cell r="AD482">
            <v>4.1593550871753378</v>
          </cell>
        </row>
        <row r="483">
          <cell r="B483" t="str">
            <v>10.2053</v>
          </cell>
          <cell r="C483">
            <v>57</v>
          </cell>
          <cell r="F483">
            <v>0.85743317769443084</v>
          </cell>
          <cell r="G483">
            <v>73</v>
          </cell>
          <cell r="H483" t="str">
            <v/>
          </cell>
          <cell r="I483" t="str">
            <v/>
          </cell>
          <cell r="J483" t="e">
            <v>#N/A</v>
          </cell>
          <cell r="N483">
            <v>2.8100242893673184</v>
          </cell>
          <cell r="O483">
            <v>43</v>
          </cell>
          <cell r="P483" t="str">
            <v/>
          </cell>
          <cell r="Q483" t="str">
            <v/>
          </cell>
          <cell r="R483">
            <v>1.6220373483380826</v>
          </cell>
          <cell r="S483">
            <v>23</v>
          </cell>
          <cell r="T483" t="str">
            <v/>
          </cell>
          <cell r="U483" t="str">
            <v/>
          </cell>
          <cell r="V483">
            <v>1.4981623260103782</v>
          </cell>
          <cell r="W483">
            <v>13</v>
          </cell>
          <cell r="X483" t="str">
            <v/>
          </cell>
          <cell r="Y483" t="str">
            <v/>
          </cell>
          <cell r="Z483">
            <v>1.8482513411899326</v>
          </cell>
          <cell r="AA483">
            <v>14</v>
          </cell>
          <cell r="AB483" t="str">
            <v/>
          </cell>
          <cell r="AC483" t="str">
            <v/>
          </cell>
          <cell r="AD483">
            <v>4.1593550871753378</v>
          </cell>
        </row>
        <row r="484">
          <cell r="B484" t="str">
            <v>11.2053</v>
          </cell>
          <cell r="C484">
            <v>57</v>
          </cell>
          <cell r="F484">
            <v>0.85743317769443084</v>
          </cell>
          <cell r="G484">
            <v>73</v>
          </cell>
          <cell r="H484" t="str">
            <v/>
          </cell>
          <cell r="I484" t="str">
            <v/>
          </cell>
          <cell r="J484" t="e">
            <v>#N/A</v>
          </cell>
          <cell r="N484">
            <v>2.8100242893673184</v>
          </cell>
          <cell r="O484">
            <v>43</v>
          </cell>
          <cell r="P484" t="str">
            <v/>
          </cell>
          <cell r="Q484" t="str">
            <v/>
          </cell>
          <cell r="R484">
            <v>1.6234010476430603</v>
          </cell>
          <cell r="S484">
            <v>23</v>
          </cell>
          <cell r="T484" t="str">
            <v/>
          </cell>
          <cell r="U484" t="str">
            <v/>
          </cell>
          <cell r="V484">
            <v>1.4981623260103782</v>
          </cell>
          <cell r="W484">
            <v>13</v>
          </cell>
          <cell r="X484" t="str">
            <v/>
          </cell>
          <cell r="Y484" t="str">
            <v/>
          </cell>
          <cell r="Z484">
            <v>1.8482513411899326</v>
          </cell>
          <cell r="AA484">
            <v>14</v>
          </cell>
          <cell r="AB484" t="str">
            <v/>
          </cell>
          <cell r="AC484" t="str">
            <v/>
          </cell>
          <cell r="AD484">
            <v>4.1593550871753378</v>
          </cell>
        </row>
        <row r="485">
          <cell r="B485" t="str">
            <v>12.2053</v>
          </cell>
          <cell r="C485">
            <v>57</v>
          </cell>
          <cell r="F485">
            <v>0.85743317769443084</v>
          </cell>
          <cell r="G485">
            <v>73</v>
          </cell>
          <cell r="H485" t="str">
            <v/>
          </cell>
          <cell r="I485" t="str">
            <v/>
          </cell>
          <cell r="J485" t="e">
            <v>#N/A</v>
          </cell>
          <cell r="N485">
            <v>2.8100242893673184</v>
          </cell>
          <cell r="O485">
            <v>43</v>
          </cell>
          <cell r="P485" t="str">
            <v/>
          </cell>
          <cell r="Q485" t="str">
            <v/>
          </cell>
          <cell r="R485">
            <v>1.624764746948038</v>
          </cell>
          <cell r="S485">
            <v>23</v>
          </cell>
          <cell r="T485" t="str">
            <v/>
          </cell>
          <cell r="U485" t="str">
            <v/>
          </cell>
          <cell r="V485">
            <v>1.4981623260103782</v>
          </cell>
          <cell r="W485">
            <v>13</v>
          </cell>
          <cell r="X485" t="str">
            <v/>
          </cell>
          <cell r="Y485" t="str">
            <v/>
          </cell>
          <cell r="Z485">
            <v>1.8482513411899326</v>
          </cell>
          <cell r="AA485">
            <v>14</v>
          </cell>
          <cell r="AB485" t="str">
            <v/>
          </cell>
          <cell r="AC485" t="str">
            <v/>
          </cell>
          <cell r="AD485">
            <v>4.1593550871753378</v>
          </cell>
        </row>
        <row r="486">
          <cell r="B486" t="str">
            <v>1.2054</v>
          </cell>
          <cell r="C486">
            <v>57</v>
          </cell>
          <cell r="F486">
            <v>0.85743317769443084</v>
          </cell>
          <cell r="G486">
            <v>73</v>
          </cell>
          <cell r="H486" t="str">
            <v/>
          </cell>
          <cell r="I486" t="str">
            <v/>
          </cell>
          <cell r="J486" t="e">
            <v>#N/A</v>
          </cell>
          <cell r="N486">
            <v>2.8100242893673184</v>
          </cell>
          <cell r="O486">
            <v>43</v>
          </cell>
          <cell r="P486" t="str">
            <v/>
          </cell>
          <cell r="Q486" t="str">
            <v/>
          </cell>
          <cell r="R486">
            <v>1.6261284462530157</v>
          </cell>
          <cell r="S486">
            <v>23</v>
          </cell>
          <cell r="T486" t="str">
            <v/>
          </cell>
          <cell r="U486" t="str">
            <v/>
          </cell>
          <cell r="V486">
            <v>1.4981623260103782</v>
          </cell>
          <cell r="W486">
            <v>13</v>
          </cell>
          <cell r="X486" t="str">
            <v/>
          </cell>
          <cell r="Y486" t="str">
            <v/>
          </cell>
          <cell r="Z486">
            <v>1.8482513411899326</v>
          </cell>
          <cell r="AA486">
            <v>14</v>
          </cell>
          <cell r="AB486" t="str">
            <v/>
          </cell>
          <cell r="AC486" t="str">
            <v/>
          </cell>
          <cell r="AD486">
            <v>4.1593550871753378</v>
          </cell>
        </row>
        <row r="487">
          <cell r="B487" t="str">
            <v>2.2054</v>
          </cell>
          <cell r="C487">
            <v>57</v>
          </cell>
          <cell r="F487">
            <v>0.85743317769443084</v>
          </cell>
          <cell r="G487">
            <v>73</v>
          </cell>
          <cell r="H487" t="str">
            <v/>
          </cell>
          <cell r="I487" t="str">
            <v/>
          </cell>
          <cell r="J487" t="e">
            <v>#N/A</v>
          </cell>
          <cell r="N487">
            <v>2.8100242893673184</v>
          </cell>
          <cell r="O487">
            <v>43</v>
          </cell>
          <cell r="P487" t="str">
            <v/>
          </cell>
          <cell r="Q487" t="str">
            <v/>
          </cell>
          <cell r="R487">
            <v>1.6274921455579934</v>
          </cell>
          <cell r="S487">
            <v>23</v>
          </cell>
          <cell r="T487" t="str">
            <v/>
          </cell>
          <cell r="U487" t="str">
            <v/>
          </cell>
          <cell r="V487">
            <v>1.4981623260103782</v>
          </cell>
          <cell r="W487">
            <v>13</v>
          </cell>
          <cell r="X487" t="str">
            <v/>
          </cell>
          <cell r="Y487" t="str">
            <v/>
          </cell>
          <cell r="Z487">
            <v>1.8482513411899326</v>
          </cell>
          <cell r="AA487">
            <v>14</v>
          </cell>
          <cell r="AB487" t="str">
            <v/>
          </cell>
          <cell r="AC487" t="str">
            <v/>
          </cell>
          <cell r="AD487">
            <v>4.1593550871753378</v>
          </cell>
        </row>
        <row r="488">
          <cell r="B488" t="str">
            <v>3.2054</v>
          </cell>
          <cell r="C488">
            <v>57</v>
          </cell>
          <cell r="F488">
            <v>0.85743317769443084</v>
          </cell>
          <cell r="G488">
            <v>73</v>
          </cell>
          <cell r="H488" t="str">
            <v/>
          </cell>
          <cell r="I488" t="str">
            <v/>
          </cell>
          <cell r="J488" t="e">
            <v>#N/A</v>
          </cell>
          <cell r="N488">
            <v>2.8100242893673184</v>
          </cell>
          <cell r="O488">
            <v>43</v>
          </cell>
          <cell r="P488" t="str">
            <v/>
          </cell>
          <cell r="Q488" t="str">
            <v/>
          </cell>
          <cell r="R488">
            <v>1.6288558448629711</v>
          </cell>
          <cell r="S488">
            <v>23</v>
          </cell>
          <cell r="T488" t="str">
            <v/>
          </cell>
          <cell r="U488" t="str">
            <v/>
          </cell>
          <cell r="V488">
            <v>1.4981623260103782</v>
          </cell>
          <cell r="W488">
            <v>13</v>
          </cell>
          <cell r="X488" t="str">
            <v/>
          </cell>
          <cell r="Y488" t="str">
            <v/>
          </cell>
          <cell r="Z488">
            <v>1.8482513411899326</v>
          </cell>
          <cell r="AA488">
            <v>14</v>
          </cell>
          <cell r="AB488" t="str">
            <v/>
          </cell>
          <cell r="AC488" t="str">
            <v/>
          </cell>
          <cell r="AD488">
            <v>4.1593550871753378</v>
          </cell>
        </row>
        <row r="489">
          <cell r="B489" t="str">
            <v>4.2054</v>
          </cell>
          <cell r="C489">
            <v>57</v>
          </cell>
          <cell r="F489">
            <v>0.85743317769443084</v>
          </cell>
          <cell r="G489">
            <v>73</v>
          </cell>
          <cell r="H489" t="str">
            <v/>
          </cell>
          <cell r="I489" t="str">
            <v/>
          </cell>
          <cell r="J489" t="e">
            <v>#N/A</v>
          </cell>
          <cell r="N489">
            <v>2.8100242893673184</v>
          </cell>
          <cell r="O489">
            <v>43</v>
          </cell>
          <cell r="P489" t="str">
            <v/>
          </cell>
          <cell r="Q489" t="str">
            <v/>
          </cell>
          <cell r="R489">
            <v>1.6302195441679488</v>
          </cell>
          <cell r="S489">
            <v>23</v>
          </cell>
          <cell r="T489" t="str">
            <v/>
          </cell>
          <cell r="U489" t="str">
            <v/>
          </cell>
          <cell r="V489">
            <v>1.4981623260103782</v>
          </cell>
          <cell r="W489">
            <v>13</v>
          </cell>
          <cell r="X489" t="str">
            <v/>
          </cell>
          <cell r="Y489" t="str">
            <v/>
          </cell>
          <cell r="Z489">
            <v>1.8482513411899326</v>
          </cell>
          <cell r="AA489">
            <v>14</v>
          </cell>
          <cell r="AB489" t="str">
            <v/>
          </cell>
          <cell r="AC489" t="str">
            <v/>
          </cell>
          <cell r="AD489">
            <v>4.1593550871753378</v>
          </cell>
        </row>
        <row r="490">
          <cell r="B490" t="str">
            <v>5.2054</v>
          </cell>
          <cell r="C490">
            <v>57</v>
          </cell>
          <cell r="F490">
            <v>0.85743317769443084</v>
          </cell>
          <cell r="G490">
            <v>73</v>
          </cell>
          <cell r="H490" t="str">
            <v/>
          </cell>
          <cell r="I490" t="str">
            <v/>
          </cell>
          <cell r="J490" t="e">
            <v>#N/A</v>
          </cell>
          <cell r="N490">
            <v>2.8100242893673184</v>
          </cell>
          <cell r="O490">
            <v>43</v>
          </cell>
          <cell r="P490" t="str">
            <v/>
          </cell>
          <cell r="Q490" t="str">
            <v/>
          </cell>
          <cell r="R490">
            <v>1.6315832434729265</v>
          </cell>
          <cell r="S490">
            <v>23</v>
          </cell>
          <cell r="T490" t="str">
            <v/>
          </cell>
          <cell r="U490" t="str">
            <v/>
          </cell>
          <cell r="V490">
            <v>1.4981623260103782</v>
          </cell>
          <cell r="W490">
            <v>13</v>
          </cell>
          <cell r="X490" t="str">
            <v/>
          </cell>
          <cell r="Y490" t="str">
            <v/>
          </cell>
          <cell r="Z490">
            <v>1.8482513411899326</v>
          </cell>
          <cell r="AA490">
            <v>14</v>
          </cell>
          <cell r="AB490" t="str">
            <v/>
          </cell>
          <cell r="AC490" t="str">
            <v/>
          </cell>
          <cell r="AD490">
            <v>4.1593550871753378</v>
          </cell>
        </row>
        <row r="491">
          <cell r="B491" t="str">
            <v>6.2054</v>
          </cell>
          <cell r="C491">
            <v>57</v>
          </cell>
          <cell r="F491">
            <v>0.85743317769443084</v>
          </cell>
          <cell r="G491">
            <v>73</v>
          </cell>
          <cell r="H491" t="str">
            <v/>
          </cell>
          <cell r="I491" t="str">
            <v/>
          </cell>
          <cell r="J491" t="e">
            <v>#N/A</v>
          </cell>
          <cell r="N491">
            <v>2.8100242893673184</v>
          </cell>
          <cell r="O491">
            <v>43</v>
          </cell>
          <cell r="P491" t="str">
            <v/>
          </cell>
          <cell r="Q491" t="str">
            <v/>
          </cell>
          <cell r="R491">
            <v>1.6329469427779042</v>
          </cell>
          <cell r="S491">
            <v>23</v>
          </cell>
          <cell r="T491" t="str">
            <v/>
          </cell>
          <cell r="U491" t="str">
            <v/>
          </cell>
          <cell r="V491">
            <v>1.4981623260103782</v>
          </cell>
          <cell r="W491">
            <v>13</v>
          </cell>
          <cell r="X491" t="str">
            <v/>
          </cell>
          <cell r="Y491" t="str">
            <v/>
          </cell>
          <cell r="Z491">
            <v>1.8482513411899326</v>
          </cell>
          <cell r="AA491">
            <v>14</v>
          </cell>
          <cell r="AB491" t="str">
            <v/>
          </cell>
          <cell r="AC491" t="str">
            <v/>
          </cell>
          <cell r="AD491">
            <v>4.1593550871753378</v>
          </cell>
        </row>
        <row r="492">
          <cell r="B492" t="str">
            <v>7.2054</v>
          </cell>
          <cell r="C492">
            <v>57</v>
          </cell>
          <cell r="F492">
            <v>0.85743317769443084</v>
          </cell>
          <cell r="G492">
            <v>73</v>
          </cell>
          <cell r="H492" t="str">
            <v/>
          </cell>
          <cell r="I492" t="str">
            <v/>
          </cell>
          <cell r="J492" t="e">
            <v>#N/A</v>
          </cell>
          <cell r="N492">
            <v>2.8100242893673184</v>
          </cell>
          <cell r="O492">
            <v>43</v>
          </cell>
          <cell r="P492" t="str">
            <v/>
          </cell>
          <cell r="Q492" t="str">
            <v/>
          </cell>
          <cell r="R492">
            <v>1.6343106420828819</v>
          </cell>
          <cell r="S492">
            <v>23</v>
          </cell>
          <cell r="T492" t="str">
            <v/>
          </cell>
          <cell r="U492" t="str">
            <v/>
          </cell>
          <cell r="V492">
            <v>1.4981623260103782</v>
          </cell>
          <cell r="W492">
            <v>13</v>
          </cell>
          <cell r="X492" t="str">
            <v/>
          </cell>
          <cell r="Y492" t="str">
            <v/>
          </cell>
          <cell r="Z492">
            <v>1.8482513411899326</v>
          </cell>
          <cell r="AA492">
            <v>14</v>
          </cell>
          <cell r="AB492" t="str">
            <v/>
          </cell>
          <cell r="AC492" t="str">
            <v/>
          </cell>
          <cell r="AD492">
            <v>4.1593550871753378</v>
          </cell>
        </row>
        <row r="493">
          <cell r="B493" t="str">
            <v>8.2054</v>
          </cell>
          <cell r="C493">
            <v>57</v>
          </cell>
          <cell r="F493">
            <v>0.85743317769443084</v>
          </cell>
          <cell r="G493">
            <v>73</v>
          </cell>
          <cell r="H493" t="str">
            <v/>
          </cell>
          <cell r="I493" t="str">
            <v/>
          </cell>
          <cell r="J493" t="e">
            <v>#N/A</v>
          </cell>
          <cell r="N493">
            <v>2.8100242893673184</v>
          </cell>
          <cell r="O493">
            <v>43</v>
          </cell>
          <cell r="P493" t="str">
            <v/>
          </cell>
          <cell r="Q493" t="str">
            <v/>
          </cell>
          <cell r="R493">
            <v>1.6356743413878596</v>
          </cell>
          <cell r="S493">
            <v>23</v>
          </cell>
          <cell r="T493" t="str">
            <v/>
          </cell>
          <cell r="U493" t="str">
            <v/>
          </cell>
          <cell r="V493">
            <v>1.4981623260103782</v>
          </cell>
          <cell r="W493">
            <v>13</v>
          </cell>
          <cell r="X493" t="str">
            <v/>
          </cell>
          <cell r="Y493" t="str">
            <v/>
          </cell>
          <cell r="Z493">
            <v>1.8482513411899326</v>
          </cell>
          <cell r="AA493">
            <v>14</v>
          </cell>
          <cell r="AB493" t="str">
            <v/>
          </cell>
          <cell r="AC493" t="str">
            <v/>
          </cell>
          <cell r="AD493">
            <v>4.1593550871753378</v>
          </cell>
        </row>
        <row r="494">
          <cell r="B494" t="str">
            <v>9.2054</v>
          </cell>
          <cell r="C494">
            <v>57</v>
          </cell>
          <cell r="F494">
            <v>0.85743317769443084</v>
          </cell>
          <cell r="G494">
            <v>73</v>
          </cell>
          <cell r="H494" t="str">
            <v/>
          </cell>
          <cell r="I494" t="str">
            <v/>
          </cell>
          <cell r="J494" t="e">
            <v>#N/A</v>
          </cell>
          <cell r="N494">
            <v>2.8100242893673184</v>
          </cell>
          <cell r="O494">
            <v>43</v>
          </cell>
          <cell r="P494" t="str">
            <v/>
          </cell>
          <cell r="Q494" t="str">
            <v/>
          </cell>
          <cell r="R494">
            <v>1.6370380406928373</v>
          </cell>
          <cell r="S494">
            <v>23</v>
          </cell>
          <cell r="T494" t="str">
            <v/>
          </cell>
          <cell r="U494" t="str">
            <v/>
          </cell>
          <cell r="V494">
            <v>1.4981623260103782</v>
          </cell>
          <cell r="W494">
            <v>13</v>
          </cell>
          <cell r="X494" t="str">
            <v/>
          </cell>
          <cell r="Y494" t="str">
            <v/>
          </cell>
          <cell r="Z494">
            <v>1.8482513411899326</v>
          </cell>
          <cell r="AA494">
            <v>14</v>
          </cell>
          <cell r="AB494" t="str">
            <v/>
          </cell>
          <cell r="AC494" t="str">
            <v/>
          </cell>
          <cell r="AD494">
            <v>4.1593550871753378</v>
          </cell>
        </row>
        <row r="495">
          <cell r="B495" t="str">
            <v>10.2054</v>
          </cell>
          <cell r="C495">
            <v>57</v>
          </cell>
          <cell r="F495">
            <v>0.85743317769443084</v>
          </cell>
          <cell r="G495">
            <v>73</v>
          </cell>
          <cell r="H495" t="str">
            <v/>
          </cell>
          <cell r="I495" t="str">
            <v/>
          </cell>
          <cell r="J495" t="e">
            <v>#N/A</v>
          </cell>
          <cell r="N495">
            <v>2.8100242893673184</v>
          </cell>
          <cell r="O495">
            <v>43</v>
          </cell>
          <cell r="P495" t="str">
            <v/>
          </cell>
          <cell r="Q495" t="str">
            <v/>
          </cell>
          <cell r="R495">
            <v>1.638401739997815</v>
          </cell>
          <cell r="S495">
            <v>23</v>
          </cell>
          <cell r="T495" t="str">
            <v/>
          </cell>
          <cell r="U495" t="str">
            <v/>
          </cell>
          <cell r="V495">
            <v>1.4981623260103782</v>
          </cell>
          <cell r="W495">
            <v>13</v>
          </cell>
          <cell r="X495" t="str">
            <v/>
          </cell>
          <cell r="Y495" t="str">
            <v/>
          </cell>
          <cell r="Z495">
            <v>1.8482513411899326</v>
          </cell>
          <cell r="AA495">
            <v>14</v>
          </cell>
          <cell r="AB495" t="str">
            <v/>
          </cell>
          <cell r="AC495" t="str">
            <v/>
          </cell>
          <cell r="AD495">
            <v>4.1593550871753378</v>
          </cell>
        </row>
        <row r="496">
          <cell r="B496" t="str">
            <v>11.2054</v>
          </cell>
          <cell r="C496">
            <v>57</v>
          </cell>
          <cell r="F496">
            <v>0.85743317769443084</v>
          </cell>
          <cell r="G496">
            <v>73</v>
          </cell>
          <cell r="H496" t="str">
            <v/>
          </cell>
          <cell r="I496" t="str">
            <v/>
          </cell>
          <cell r="J496" t="e">
            <v>#N/A</v>
          </cell>
          <cell r="N496">
            <v>2.8100242893673184</v>
          </cell>
          <cell r="O496">
            <v>43</v>
          </cell>
          <cell r="P496" t="str">
            <v/>
          </cell>
          <cell r="Q496" t="str">
            <v/>
          </cell>
          <cell r="R496">
            <v>1.6397654393027927</v>
          </cell>
          <cell r="S496">
            <v>23</v>
          </cell>
          <cell r="T496" t="str">
            <v/>
          </cell>
          <cell r="U496" t="str">
            <v/>
          </cell>
          <cell r="V496">
            <v>1.4981623260103782</v>
          </cell>
          <cell r="W496">
            <v>13</v>
          </cell>
          <cell r="X496" t="str">
            <v/>
          </cell>
          <cell r="Y496" t="str">
            <v/>
          </cell>
          <cell r="Z496">
            <v>1.8482513411899326</v>
          </cell>
          <cell r="AA496">
            <v>14</v>
          </cell>
          <cell r="AB496" t="str">
            <v/>
          </cell>
          <cell r="AC496" t="str">
            <v/>
          </cell>
          <cell r="AD496">
            <v>4.1593550871753378</v>
          </cell>
        </row>
        <row r="497">
          <cell r="B497" t="str">
            <v>12.2054</v>
          </cell>
          <cell r="C497">
            <v>57</v>
          </cell>
          <cell r="F497">
            <v>0.85743317769443084</v>
          </cell>
          <cell r="G497">
            <v>73</v>
          </cell>
          <cell r="H497" t="str">
            <v/>
          </cell>
          <cell r="I497" t="str">
            <v/>
          </cell>
          <cell r="J497" t="e">
            <v>#N/A</v>
          </cell>
          <cell r="N497">
            <v>2.8100242893673184</v>
          </cell>
          <cell r="O497">
            <v>43</v>
          </cell>
          <cell r="P497" t="str">
            <v/>
          </cell>
          <cell r="Q497" t="str">
            <v/>
          </cell>
          <cell r="R497">
            <v>1.6411291386077704</v>
          </cell>
          <cell r="S497">
            <v>23</v>
          </cell>
          <cell r="T497" t="str">
            <v/>
          </cell>
          <cell r="U497" t="str">
            <v/>
          </cell>
          <cell r="V497">
            <v>1.4981623260103782</v>
          </cell>
          <cell r="W497">
            <v>13</v>
          </cell>
          <cell r="X497" t="str">
            <v/>
          </cell>
          <cell r="Y497" t="str">
            <v/>
          </cell>
          <cell r="Z497">
            <v>1.8482513411899326</v>
          </cell>
          <cell r="AA497">
            <v>14</v>
          </cell>
          <cell r="AB497" t="str">
            <v/>
          </cell>
          <cell r="AC497" t="str">
            <v/>
          </cell>
          <cell r="AD497">
            <v>4.1593550871753378</v>
          </cell>
        </row>
        <row r="498">
          <cell r="B498" t="str">
            <v>1.2055</v>
          </cell>
          <cell r="C498">
            <v>57</v>
          </cell>
          <cell r="F498">
            <v>0.85743317769443084</v>
          </cell>
          <cell r="G498">
            <v>73</v>
          </cell>
          <cell r="H498" t="str">
            <v/>
          </cell>
          <cell r="I498" t="str">
            <v/>
          </cell>
          <cell r="J498" t="e">
            <v>#N/A</v>
          </cell>
          <cell r="N498">
            <v>2.8100242893673184</v>
          </cell>
          <cell r="O498">
            <v>43</v>
          </cell>
          <cell r="P498" t="str">
            <v/>
          </cell>
          <cell r="Q498" t="str">
            <v/>
          </cell>
          <cell r="R498">
            <v>1.6424928379127481</v>
          </cell>
          <cell r="S498">
            <v>23</v>
          </cell>
          <cell r="T498" t="str">
            <v/>
          </cell>
          <cell r="U498" t="str">
            <v/>
          </cell>
          <cell r="V498">
            <v>1.4981623260103782</v>
          </cell>
          <cell r="W498">
            <v>13</v>
          </cell>
          <cell r="X498" t="str">
            <v/>
          </cell>
          <cell r="Y498" t="str">
            <v/>
          </cell>
          <cell r="Z498">
            <v>1.8482513411899326</v>
          </cell>
          <cell r="AA498">
            <v>14</v>
          </cell>
          <cell r="AB498" t="str">
            <v/>
          </cell>
          <cell r="AC498" t="str">
            <v/>
          </cell>
          <cell r="AD498">
            <v>4.1593550871753378</v>
          </cell>
        </row>
        <row r="499">
          <cell r="B499" t="str">
            <v>2.2055</v>
          </cell>
          <cell r="C499">
            <v>57</v>
          </cell>
          <cell r="F499">
            <v>0.85743317769443084</v>
          </cell>
          <cell r="G499">
            <v>73</v>
          </cell>
          <cell r="H499" t="str">
            <v/>
          </cell>
          <cell r="I499" t="str">
            <v/>
          </cell>
          <cell r="J499" t="e">
            <v>#N/A</v>
          </cell>
          <cell r="N499">
            <v>2.8100242893673184</v>
          </cell>
          <cell r="O499">
            <v>43</v>
          </cell>
          <cell r="P499" t="str">
            <v/>
          </cell>
          <cell r="Q499" t="str">
            <v/>
          </cell>
          <cell r="R499">
            <v>1.6438565372177258</v>
          </cell>
          <cell r="S499">
            <v>23</v>
          </cell>
          <cell r="T499" t="str">
            <v/>
          </cell>
          <cell r="U499" t="str">
            <v/>
          </cell>
          <cell r="V499">
            <v>1.4981623260103782</v>
          </cell>
          <cell r="W499">
            <v>13</v>
          </cell>
          <cell r="X499" t="str">
            <v/>
          </cell>
          <cell r="Y499" t="str">
            <v/>
          </cell>
          <cell r="Z499">
            <v>1.8482513411899326</v>
          </cell>
          <cell r="AA499">
            <v>14</v>
          </cell>
          <cell r="AB499" t="str">
            <v/>
          </cell>
          <cell r="AC499" t="str">
            <v/>
          </cell>
          <cell r="AD499">
            <v>4.1593550871753378</v>
          </cell>
        </row>
        <row r="500">
          <cell r="B500" t="str">
            <v>3.2055</v>
          </cell>
          <cell r="C500">
            <v>57</v>
          </cell>
          <cell r="F500">
            <v>0.85743317769443084</v>
          </cell>
          <cell r="G500">
            <v>73</v>
          </cell>
          <cell r="H500" t="str">
            <v/>
          </cell>
          <cell r="I500" t="str">
            <v/>
          </cell>
          <cell r="J500" t="e">
            <v>#N/A</v>
          </cell>
          <cell r="N500">
            <v>2.8100242893673184</v>
          </cell>
          <cell r="O500">
            <v>43</v>
          </cell>
          <cell r="P500" t="str">
            <v/>
          </cell>
          <cell r="Q500" t="str">
            <v/>
          </cell>
          <cell r="R500">
            <v>1.6452202365227035</v>
          </cell>
          <cell r="S500">
            <v>23</v>
          </cell>
          <cell r="T500" t="str">
            <v/>
          </cell>
          <cell r="U500" t="str">
            <v/>
          </cell>
          <cell r="V500">
            <v>1.4981623260103782</v>
          </cell>
          <cell r="W500">
            <v>13</v>
          </cell>
          <cell r="X500" t="str">
            <v/>
          </cell>
          <cell r="Y500" t="str">
            <v/>
          </cell>
          <cell r="Z500">
            <v>1.8482513411899326</v>
          </cell>
          <cell r="AA500">
            <v>14</v>
          </cell>
          <cell r="AB500" t="str">
            <v/>
          </cell>
          <cell r="AC500" t="str">
            <v/>
          </cell>
          <cell r="AD500">
            <v>4.1593550871753378</v>
          </cell>
        </row>
        <row r="501">
          <cell r="B501" t="str">
            <v>4.2055</v>
          </cell>
          <cell r="C501">
            <v>57</v>
          </cell>
          <cell r="F501">
            <v>0.85743317769443084</v>
          </cell>
          <cell r="G501">
            <v>73</v>
          </cell>
          <cell r="H501" t="str">
            <v/>
          </cell>
          <cell r="I501" t="str">
            <v/>
          </cell>
          <cell r="J501" t="e">
            <v>#N/A</v>
          </cell>
          <cell r="N501">
            <v>2.8100242893673184</v>
          </cell>
          <cell r="O501">
            <v>44</v>
          </cell>
          <cell r="P501">
            <v>501</v>
          </cell>
          <cell r="Q501">
            <v>1.6465839358276821</v>
          </cell>
          <cell r="R501">
            <v>1.6465839358276821</v>
          </cell>
          <cell r="S501">
            <v>23</v>
          </cell>
          <cell r="T501" t="str">
            <v/>
          </cell>
          <cell r="U501" t="str">
            <v/>
          </cell>
          <cell r="V501">
            <v>1.4981623260103782</v>
          </cell>
          <cell r="W501">
            <v>13</v>
          </cell>
          <cell r="X501" t="str">
            <v/>
          </cell>
          <cell r="Y501" t="str">
            <v/>
          </cell>
          <cell r="Z501">
            <v>1.8482513411899326</v>
          </cell>
          <cell r="AA501">
            <v>14</v>
          </cell>
          <cell r="AB501" t="str">
            <v/>
          </cell>
          <cell r="AC501" t="str">
            <v/>
          </cell>
          <cell r="AD501">
            <v>4.1593550871753378</v>
          </cell>
        </row>
        <row r="502">
          <cell r="B502" t="str">
            <v>5.2055</v>
          </cell>
          <cell r="C502">
            <v>57</v>
          </cell>
          <cell r="F502">
            <v>0.85743317769443084</v>
          </cell>
          <cell r="G502">
            <v>73</v>
          </cell>
          <cell r="H502" t="str">
            <v/>
          </cell>
          <cell r="I502" t="str">
            <v/>
          </cell>
          <cell r="J502" t="e">
            <v>#N/A</v>
          </cell>
          <cell r="N502">
            <v>2.8100242893673184</v>
          </cell>
          <cell r="O502">
            <v>44</v>
          </cell>
          <cell r="P502" t="str">
            <v/>
          </cell>
          <cell r="Q502" t="str">
            <v/>
          </cell>
          <cell r="R502">
            <v>1.6477774646612231</v>
          </cell>
          <cell r="S502">
            <v>23</v>
          </cell>
          <cell r="T502" t="str">
            <v/>
          </cell>
          <cell r="U502" t="str">
            <v/>
          </cell>
          <cell r="V502">
            <v>1.4981623260103782</v>
          </cell>
          <cell r="W502">
            <v>13</v>
          </cell>
          <cell r="X502" t="str">
            <v/>
          </cell>
          <cell r="Y502" t="str">
            <v/>
          </cell>
          <cell r="Z502">
            <v>1.8482513411899326</v>
          </cell>
          <cell r="AA502">
            <v>14</v>
          </cell>
          <cell r="AB502" t="str">
            <v/>
          </cell>
          <cell r="AC502" t="str">
            <v/>
          </cell>
          <cell r="AD502">
            <v>4.1593550871753378</v>
          </cell>
        </row>
        <row r="503">
          <cell r="B503" t="str">
            <v>6.2055</v>
          </cell>
          <cell r="C503">
            <v>57</v>
          </cell>
          <cell r="F503">
            <v>0.85743317769443084</v>
          </cell>
          <cell r="G503">
            <v>73</v>
          </cell>
          <cell r="H503" t="str">
            <v/>
          </cell>
          <cell r="I503" t="str">
            <v/>
          </cell>
          <cell r="J503" t="e">
            <v>#N/A</v>
          </cell>
          <cell r="N503">
            <v>2.8100242893673184</v>
          </cell>
          <cell r="O503">
            <v>44</v>
          </cell>
          <cell r="P503" t="str">
            <v/>
          </cell>
          <cell r="Q503" t="str">
            <v/>
          </cell>
          <cell r="R503">
            <v>1.6489709934947641</v>
          </cell>
          <cell r="S503">
            <v>23</v>
          </cell>
          <cell r="T503" t="str">
            <v/>
          </cell>
          <cell r="U503" t="str">
            <v/>
          </cell>
          <cell r="V503">
            <v>1.4981623260103782</v>
          </cell>
          <cell r="W503">
            <v>13</v>
          </cell>
          <cell r="X503" t="str">
            <v/>
          </cell>
          <cell r="Y503" t="str">
            <v/>
          </cell>
          <cell r="Z503">
            <v>1.8482513411899326</v>
          </cell>
          <cell r="AA503">
            <v>14</v>
          </cell>
          <cell r="AB503" t="str">
            <v/>
          </cell>
          <cell r="AC503" t="str">
            <v/>
          </cell>
          <cell r="AD503">
            <v>4.1593550871753378</v>
          </cell>
        </row>
        <row r="504">
          <cell r="B504" t="str">
            <v>7.2055</v>
          </cell>
          <cell r="C504">
            <v>57</v>
          </cell>
          <cell r="F504">
            <v>0.85743317769443084</v>
          </cell>
          <cell r="G504">
            <v>73</v>
          </cell>
          <cell r="H504" t="str">
            <v/>
          </cell>
          <cell r="I504" t="str">
            <v/>
          </cell>
          <cell r="J504" t="e">
            <v>#N/A</v>
          </cell>
          <cell r="N504">
            <v>2.8100242893673184</v>
          </cell>
          <cell r="O504">
            <v>44</v>
          </cell>
          <cell r="P504" t="str">
            <v/>
          </cell>
          <cell r="Q504" t="str">
            <v/>
          </cell>
          <cell r="R504">
            <v>1.650164522328305</v>
          </cell>
          <cell r="S504">
            <v>23</v>
          </cell>
          <cell r="T504" t="str">
            <v/>
          </cell>
          <cell r="U504" t="str">
            <v/>
          </cell>
          <cell r="V504">
            <v>1.4981623260103782</v>
          </cell>
          <cell r="W504">
            <v>13</v>
          </cell>
          <cell r="X504" t="str">
            <v/>
          </cell>
          <cell r="Y504" t="str">
            <v/>
          </cell>
          <cell r="Z504">
            <v>1.8482513411899326</v>
          </cell>
          <cell r="AA504">
            <v>14</v>
          </cell>
          <cell r="AB504" t="str">
            <v/>
          </cell>
          <cell r="AC504" t="str">
            <v/>
          </cell>
          <cell r="AD504">
            <v>4.1593550871753378</v>
          </cell>
        </row>
        <row r="505">
          <cell r="B505" t="str">
            <v>8.2055</v>
          </cell>
          <cell r="C505">
            <v>57</v>
          </cell>
          <cell r="F505">
            <v>0.85743317769443084</v>
          </cell>
          <cell r="G505">
            <v>73</v>
          </cell>
          <cell r="H505" t="str">
            <v/>
          </cell>
          <cell r="I505" t="str">
            <v/>
          </cell>
          <cell r="J505" t="e">
            <v>#N/A</v>
          </cell>
          <cell r="N505">
            <v>2.8100242893673184</v>
          </cell>
          <cell r="O505">
            <v>44</v>
          </cell>
          <cell r="P505" t="str">
            <v/>
          </cell>
          <cell r="Q505" t="str">
            <v/>
          </cell>
          <cell r="R505">
            <v>1.651358051161846</v>
          </cell>
          <cell r="S505">
            <v>23</v>
          </cell>
          <cell r="T505" t="str">
            <v/>
          </cell>
          <cell r="U505" t="str">
            <v/>
          </cell>
          <cell r="V505">
            <v>1.4981623260103782</v>
          </cell>
          <cell r="W505">
            <v>13</v>
          </cell>
          <cell r="X505" t="str">
            <v/>
          </cell>
          <cell r="Y505" t="str">
            <v/>
          </cell>
          <cell r="Z505">
            <v>1.8482513411899326</v>
          </cell>
          <cell r="AA505">
            <v>14</v>
          </cell>
          <cell r="AB505" t="str">
            <v/>
          </cell>
          <cell r="AC505" t="str">
            <v/>
          </cell>
          <cell r="AD505">
            <v>4.1593550871753378</v>
          </cell>
        </row>
        <row r="506">
          <cell r="B506" t="str">
            <v>9.2055</v>
          </cell>
          <cell r="C506">
            <v>57</v>
          </cell>
          <cell r="F506">
            <v>0.85743317769443084</v>
          </cell>
          <cell r="G506">
            <v>73</v>
          </cell>
          <cell r="H506" t="str">
            <v/>
          </cell>
          <cell r="I506" t="str">
            <v/>
          </cell>
          <cell r="J506" t="e">
            <v>#N/A</v>
          </cell>
          <cell r="N506">
            <v>2.8100242893673184</v>
          </cell>
          <cell r="O506">
            <v>44</v>
          </cell>
          <cell r="P506" t="str">
            <v/>
          </cell>
          <cell r="Q506" t="str">
            <v/>
          </cell>
          <cell r="R506">
            <v>1.6525515799953869</v>
          </cell>
          <cell r="S506">
            <v>23</v>
          </cell>
          <cell r="T506" t="str">
            <v/>
          </cell>
          <cell r="U506" t="str">
            <v/>
          </cell>
          <cell r="V506">
            <v>1.4981623260103782</v>
          </cell>
          <cell r="W506">
            <v>13</v>
          </cell>
          <cell r="X506" t="str">
            <v/>
          </cell>
          <cell r="Y506" t="str">
            <v/>
          </cell>
          <cell r="Z506">
            <v>1.8482513411899326</v>
          </cell>
          <cell r="AA506">
            <v>14</v>
          </cell>
          <cell r="AB506" t="str">
            <v/>
          </cell>
          <cell r="AC506" t="str">
            <v/>
          </cell>
          <cell r="AD506">
            <v>4.1593550871753378</v>
          </cell>
        </row>
        <row r="507">
          <cell r="B507" t="str">
            <v>10.2055</v>
          </cell>
          <cell r="C507">
            <v>57</v>
          </cell>
          <cell r="F507">
            <v>0.85743317769443084</v>
          </cell>
          <cell r="G507">
            <v>73</v>
          </cell>
          <cell r="H507" t="str">
            <v/>
          </cell>
          <cell r="I507" t="str">
            <v/>
          </cell>
          <cell r="J507" t="e">
            <v>#N/A</v>
          </cell>
          <cell r="N507">
            <v>2.8100242893673184</v>
          </cell>
          <cell r="O507">
            <v>44</v>
          </cell>
          <cell r="P507" t="str">
            <v/>
          </cell>
          <cell r="Q507" t="str">
            <v/>
          </cell>
          <cell r="R507">
            <v>1.6537451088289279</v>
          </cell>
          <cell r="S507">
            <v>23</v>
          </cell>
          <cell r="T507" t="str">
            <v/>
          </cell>
          <cell r="U507" t="str">
            <v/>
          </cell>
          <cell r="V507">
            <v>1.4981623260103782</v>
          </cell>
          <cell r="W507">
            <v>13</v>
          </cell>
          <cell r="X507" t="str">
            <v/>
          </cell>
          <cell r="Y507" t="str">
            <v/>
          </cell>
          <cell r="Z507">
            <v>1.8482513411899326</v>
          </cell>
          <cell r="AA507">
            <v>14</v>
          </cell>
          <cell r="AB507" t="str">
            <v/>
          </cell>
          <cell r="AC507" t="str">
            <v/>
          </cell>
          <cell r="AD507">
            <v>4.1593550871753378</v>
          </cell>
        </row>
        <row r="508">
          <cell r="B508" t="str">
            <v>11.2055</v>
          </cell>
          <cell r="C508">
            <v>57</v>
          </cell>
          <cell r="F508">
            <v>0.85743317769443084</v>
          </cell>
          <cell r="G508">
            <v>73</v>
          </cell>
          <cell r="H508" t="str">
            <v/>
          </cell>
          <cell r="I508" t="str">
            <v/>
          </cell>
          <cell r="J508" t="e">
            <v>#N/A</v>
          </cell>
          <cell r="N508">
            <v>2.8100242893673184</v>
          </cell>
          <cell r="O508">
            <v>44</v>
          </cell>
          <cell r="P508" t="str">
            <v/>
          </cell>
          <cell r="Q508" t="str">
            <v/>
          </cell>
          <cell r="R508">
            <v>1.6549386376624688</v>
          </cell>
          <cell r="S508">
            <v>23</v>
          </cell>
          <cell r="T508" t="str">
            <v/>
          </cell>
          <cell r="U508" t="str">
            <v/>
          </cell>
          <cell r="V508">
            <v>1.4981623260103782</v>
          </cell>
          <cell r="W508">
            <v>13</v>
          </cell>
          <cell r="X508" t="str">
            <v/>
          </cell>
          <cell r="Y508" t="str">
            <v/>
          </cell>
          <cell r="Z508">
            <v>1.8482513411899326</v>
          </cell>
          <cell r="AA508">
            <v>14</v>
          </cell>
          <cell r="AB508" t="str">
            <v/>
          </cell>
          <cell r="AC508" t="str">
            <v/>
          </cell>
          <cell r="AD508">
            <v>4.1593550871753378</v>
          </cell>
        </row>
        <row r="509">
          <cell r="B509" t="str">
            <v>12.2055</v>
          </cell>
          <cell r="C509">
            <v>57</v>
          </cell>
          <cell r="F509">
            <v>0.85743317769443084</v>
          </cell>
          <cell r="G509">
            <v>73</v>
          </cell>
          <cell r="H509" t="str">
            <v/>
          </cell>
          <cell r="I509" t="str">
            <v/>
          </cell>
          <cell r="J509" t="e">
            <v>#N/A</v>
          </cell>
          <cell r="N509">
            <v>2.8100242893673184</v>
          </cell>
          <cell r="O509">
            <v>44</v>
          </cell>
          <cell r="P509" t="str">
            <v/>
          </cell>
          <cell r="Q509" t="str">
            <v/>
          </cell>
          <cell r="R509">
            <v>1.6561321664960098</v>
          </cell>
          <cell r="S509">
            <v>23</v>
          </cell>
          <cell r="T509" t="str">
            <v/>
          </cell>
          <cell r="U509" t="str">
            <v/>
          </cell>
          <cell r="V509">
            <v>1.4981623260103782</v>
          </cell>
          <cell r="W509">
            <v>13</v>
          </cell>
          <cell r="X509" t="str">
            <v/>
          </cell>
          <cell r="Y509" t="str">
            <v/>
          </cell>
          <cell r="Z509">
            <v>1.8482513411899326</v>
          </cell>
          <cell r="AA509">
            <v>14</v>
          </cell>
          <cell r="AB509" t="str">
            <v/>
          </cell>
          <cell r="AC509" t="str">
            <v/>
          </cell>
          <cell r="AD509">
            <v>4.1593550871753378</v>
          </cell>
        </row>
        <row r="510">
          <cell r="B510" t="str">
            <v>1.2056</v>
          </cell>
          <cell r="C510">
            <v>57</v>
          </cell>
          <cell r="F510">
            <v>0.85743317769443084</v>
          </cell>
          <cell r="G510">
            <v>73</v>
          </cell>
          <cell r="H510" t="str">
            <v/>
          </cell>
          <cell r="I510" t="str">
            <v/>
          </cell>
          <cell r="J510" t="e">
            <v>#N/A</v>
          </cell>
          <cell r="N510">
            <v>2.8100242893673184</v>
          </cell>
          <cell r="O510">
            <v>44</v>
          </cell>
          <cell r="P510" t="str">
            <v/>
          </cell>
          <cell r="Q510" t="str">
            <v/>
          </cell>
          <cell r="R510">
            <v>1.6573256953295508</v>
          </cell>
          <cell r="S510">
            <v>23</v>
          </cell>
          <cell r="T510" t="str">
            <v/>
          </cell>
          <cell r="U510" t="str">
            <v/>
          </cell>
          <cell r="V510">
            <v>1.4981623260103782</v>
          </cell>
          <cell r="W510">
            <v>13</v>
          </cell>
          <cell r="X510" t="str">
            <v/>
          </cell>
          <cell r="Y510" t="str">
            <v/>
          </cell>
          <cell r="Z510">
            <v>1.8482513411899326</v>
          </cell>
          <cell r="AA510">
            <v>14</v>
          </cell>
          <cell r="AB510" t="str">
            <v/>
          </cell>
          <cell r="AC510" t="str">
            <v/>
          </cell>
          <cell r="AD510">
            <v>4.1593550871753378</v>
          </cell>
        </row>
        <row r="511">
          <cell r="B511" t="str">
            <v>2.2056</v>
          </cell>
          <cell r="C511">
            <v>57</v>
          </cell>
          <cell r="F511">
            <v>0.85743317769443084</v>
          </cell>
          <cell r="G511">
            <v>73</v>
          </cell>
          <cell r="H511" t="str">
            <v/>
          </cell>
          <cell r="I511" t="str">
            <v/>
          </cell>
          <cell r="J511" t="e">
            <v>#N/A</v>
          </cell>
          <cell r="N511">
            <v>2.8100242893673184</v>
          </cell>
          <cell r="O511">
            <v>44</v>
          </cell>
          <cell r="P511" t="str">
            <v/>
          </cell>
          <cell r="Q511" t="str">
            <v/>
          </cell>
          <cell r="R511">
            <v>1.6585192241630917</v>
          </cell>
          <cell r="S511">
            <v>23</v>
          </cell>
          <cell r="T511" t="str">
            <v/>
          </cell>
          <cell r="U511" t="str">
            <v/>
          </cell>
          <cell r="V511">
            <v>1.4981623260103782</v>
          </cell>
          <cell r="W511">
            <v>13</v>
          </cell>
          <cell r="X511" t="str">
            <v/>
          </cell>
          <cell r="Y511" t="str">
            <v/>
          </cell>
          <cell r="Z511">
            <v>1.8482513411899326</v>
          </cell>
          <cell r="AA511">
            <v>14</v>
          </cell>
          <cell r="AB511" t="str">
            <v/>
          </cell>
          <cell r="AC511" t="str">
            <v/>
          </cell>
          <cell r="AD511">
            <v>4.1593550871753378</v>
          </cell>
        </row>
        <row r="512">
          <cell r="B512" t="str">
            <v>3.2056</v>
          </cell>
          <cell r="C512">
            <v>57</v>
          </cell>
          <cell r="F512">
            <v>0.85743317769443084</v>
          </cell>
          <cell r="G512">
            <v>73</v>
          </cell>
          <cell r="H512" t="str">
            <v/>
          </cell>
          <cell r="I512" t="str">
            <v/>
          </cell>
          <cell r="J512" t="e">
            <v>#N/A</v>
          </cell>
          <cell r="N512">
            <v>2.8100242893673184</v>
          </cell>
          <cell r="O512">
            <v>44</v>
          </cell>
          <cell r="P512" t="str">
            <v/>
          </cell>
          <cell r="Q512" t="str">
            <v/>
          </cell>
          <cell r="R512">
            <v>1.6597127529966327</v>
          </cell>
          <cell r="S512">
            <v>23</v>
          </cell>
          <cell r="T512" t="str">
            <v/>
          </cell>
          <cell r="U512" t="str">
            <v/>
          </cell>
          <cell r="V512">
            <v>1.4981623260103782</v>
          </cell>
          <cell r="W512">
            <v>13</v>
          </cell>
          <cell r="X512" t="str">
            <v/>
          </cell>
          <cell r="Y512" t="str">
            <v/>
          </cell>
          <cell r="Z512">
            <v>1.8482513411899326</v>
          </cell>
          <cell r="AA512">
            <v>14</v>
          </cell>
          <cell r="AB512" t="str">
            <v/>
          </cell>
          <cell r="AC512" t="str">
            <v/>
          </cell>
          <cell r="AD512">
            <v>4.1593550871753378</v>
          </cell>
        </row>
        <row r="513">
          <cell r="B513" t="str">
            <v>4.2056</v>
          </cell>
          <cell r="C513">
            <v>57</v>
          </cell>
          <cell r="F513">
            <v>0.85743317769443084</v>
          </cell>
          <cell r="G513">
            <v>73</v>
          </cell>
          <cell r="H513" t="str">
            <v/>
          </cell>
          <cell r="I513" t="str">
            <v/>
          </cell>
          <cell r="J513" t="e">
            <v>#N/A</v>
          </cell>
          <cell r="N513">
            <v>2.8100242893673184</v>
          </cell>
          <cell r="O513">
            <v>44</v>
          </cell>
          <cell r="P513" t="str">
            <v/>
          </cell>
          <cell r="Q513" t="str">
            <v/>
          </cell>
          <cell r="R513">
            <v>1.6609062818301736</v>
          </cell>
          <cell r="S513">
            <v>23</v>
          </cell>
          <cell r="T513" t="str">
            <v/>
          </cell>
          <cell r="U513" t="str">
            <v/>
          </cell>
          <cell r="V513">
            <v>1.4981623260103782</v>
          </cell>
          <cell r="W513">
            <v>13</v>
          </cell>
          <cell r="X513" t="str">
            <v/>
          </cell>
          <cell r="Y513" t="str">
            <v/>
          </cell>
          <cell r="Z513">
            <v>1.8482513411899326</v>
          </cell>
          <cell r="AA513">
            <v>14</v>
          </cell>
          <cell r="AB513" t="str">
            <v/>
          </cell>
          <cell r="AC513" t="str">
            <v/>
          </cell>
          <cell r="AD513">
            <v>4.1593550871753378</v>
          </cell>
        </row>
        <row r="514">
          <cell r="B514" t="str">
            <v>5.2056</v>
          </cell>
          <cell r="C514">
            <v>57</v>
          </cell>
          <cell r="F514">
            <v>0.85743317769443084</v>
          </cell>
          <cell r="G514">
            <v>73</v>
          </cell>
          <cell r="H514" t="str">
            <v/>
          </cell>
          <cell r="I514" t="str">
            <v/>
          </cell>
          <cell r="J514" t="e">
            <v>#N/A</v>
          </cell>
          <cell r="N514">
            <v>2.8100242893673184</v>
          </cell>
          <cell r="O514">
            <v>44</v>
          </cell>
          <cell r="P514" t="str">
            <v/>
          </cell>
          <cell r="Q514" t="str">
            <v/>
          </cell>
          <cell r="R514">
            <v>1.6620998106637146</v>
          </cell>
          <cell r="S514">
            <v>23</v>
          </cell>
          <cell r="T514" t="str">
            <v/>
          </cell>
          <cell r="U514" t="str">
            <v/>
          </cell>
          <cell r="V514">
            <v>1.4981623260103782</v>
          </cell>
          <cell r="W514">
            <v>13</v>
          </cell>
          <cell r="X514" t="str">
            <v/>
          </cell>
          <cell r="Y514" t="str">
            <v/>
          </cell>
          <cell r="Z514">
            <v>1.8482513411899326</v>
          </cell>
          <cell r="AA514">
            <v>14</v>
          </cell>
          <cell r="AB514" t="str">
            <v/>
          </cell>
          <cell r="AC514" t="str">
            <v/>
          </cell>
          <cell r="AD514">
            <v>4.1593550871753378</v>
          </cell>
        </row>
        <row r="515">
          <cell r="B515" t="str">
            <v>6.2056</v>
          </cell>
          <cell r="C515">
            <v>57</v>
          </cell>
          <cell r="F515">
            <v>0.85743317769443084</v>
          </cell>
          <cell r="G515">
            <v>73</v>
          </cell>
          <cell r="H515" t="str">
            <v/>
          </cell>
          <cell r="I515" t="str">
            <v/>
          </cell>
          <cell r="J515" t="e">
            <v>#N/A</v>
          </cell>
          <cell r="N515">
            <v>2.8100242893673184</v>
          </cell>
          <cell r="O515">
            <v>44</v>
          </cell>
          <cell r="P515" t="str">
            <v/>
          </cell>
          <cell r="Q515" t="str">
            <v/>
          </cell>
          <cell r="R515">
            <v>1.6632933394972556</v>
          </cell>
          <cell r="S515">
            <v>23</v>
          </cell>
          <cell r="T515" t="str">
            <v/>
          </cell>
          <cell r="U515" t="str">
            <v/>
          </cell>
          <cell r="V515">
            <v>1.4981623260103782</v>
          </cell>
          <cell r="W515">
            <v>13</v>
          </cell>
          <cell r="X515" t="str">
            <v/>
          </cell>
          <cell r="Y515" t="str">
            <v/>
          </cell>
          <cell r="Z515">
            <v>1.8482513411899326</v>
          </cell>
          <cell r="AA515">
            <v>14</v>
          </cell>
          <cell r="AB515" t="str">
            <v/>
          </cell>
          <cell r="AC515" t="str">
            <v/>
          </cell>
          <cell r="AD515">
            <v>4.1593550871753378</v>
          </cell>
        </row>
        <row r="516">
          <cell r="B516" t="str">
            <v>7.2056</v>
          </cell>
          <cell r="C516">
            <v>57</v>
          </cell>
          <cell r="F516">
            <v>0.85743317769443084</v>
          </cell>
          <cell r="G516">
            <v>73</v>
          </cell>
          <cell r="H516" t="str">
            <v/>
          </cell>
          <cell r="I516" t="str">
            <v/>
          </cell>
          <cell r="J516" t="e">
            <v>#N/A</v>
          </cell>
          <cell r="N516">
            <v>2.8100242893673184</v>
          </cell>
          <cell r="O516">
            <v>44</v>
          </cell>
          <cell r="P516" t="str">
            <v/>
          </cell>
          <cell r="Q516" t="str">
            <v/>
          </cell>
          <cell r="R516">
            <v>1.6644868683307965</v>
          </cell>
          <cell r="S516">
            <v>23</v>
          </cell>
          <cell r="T516" t="str">
            <v/>
          </cell>
          <cell r="U516" t="str">
            <v/>
          </cell>
          <cell r="V516">
            <v>1.4981623260103782</v>
          </cell>
          <cell r="W516">
            <v>13</v>
          </cell>
          <cell r="X516" t="str">
            <v/>
          </cell>
          <cell r="Y516" t="str">
            <v/>
          </cell>
          <cell r="Z516">
            <v>1.8482513411899326</v>
          </cell>
          <cell r="AA516">
            <v>14</v>
          </cell>
          <cell r="AB516" t="str">
            <v/>
          </cell>
          <cell r="AC516" t="str">
            <v/>
          </cell>
          <cell r="AD516">
            <v>4.1593550871753378</v>
          </cell>
        </row>
        <row r="517">
          <cell r="B517" t="str">
            <v>8.2056</v>
          </cell>
          <cell r="C517">
            <v>57</v>
          </cell>
          <cell r="F517">
            <v>0.85743317769443084</v>
          </cell>
          <cell r="G517">
            <v>73</v>
          </cell>
          <cell r="H517" t="str">
            <v/>
          </cell>
          <cell r="I517" t="str">
            <v/>
          </cell>
          <cell r="J517" t="e">
            <v>#N/A</v>
          </cell>
          <cell r="N517">
            <v>2.8100242893673184</v>
          </cell>
          <cell r="O517">
            <v>44</v>
          </cell>
          <cell r="P517" t="str">
            <v/>
          </cell>
          <cell r="Q517" t="str">
            <v/>
          </cell>
          <cell r="R517">
            <v>1.6656803971643375</v>
          </cell>
          <cell r="S517">
            <v>23</v>
          </cell>
          <cell r="T517" t="str">
            <v/>
          </cell>
          <cell r="U517" t="str">
            <v/>
          </cell>
          <cell r="V517">
            <v>1.4981623260103782</v>
          </cell>
          <cell r="W517">
            <v>13</v>
          </cell>
          <cell r="X517" t="str">
            <v/>
          </cell>
          <cell r="Y517" t="str">
            <v/>
          </cell>
          <cell r="Z517">
            <v>1.8482513411899326</v>
          </cell>
          <cell r="AA517">
            <v>14</v>
          </cell>
          <cell r="AB517" t="str">
            <v/>
          </cell>
          <cell r="AC517" t="str">
            <v/>
          </cell>
          <cell r="AD517">
            <v>4.1593550871753378</v>
          </cell>
        </row>
        <row r="518">
          <cell r="B518" t="str">
            <v>9.2056</v>
          </cell>
          <cell r="C518">
            <v>57</v>
          </cell>
          <cell r="F518">
            <v>0.85743317769443084</v>
          </cell>
          <cell r="G518">
            <v>73</v>
          </cell>
          <cell r="H518" t="str">
            <v/>
          </cell>
          <cell r="I518" t="str">
            <v/>
          </cell>
          <cell r="J518" t="e">
            <v>#N/A</v>
          </cell>
          <cell r="N518">
            <v>2.8100242893673184</v>
          </cell>
          <cell r="O518">
            <v>44</v>
          </cell>
          <cell r="P518" t="str">
            <v/>
          </cell>
          <cell r="Q518" t="str">
            <v/>
          </cell>
          <cell r="R518">
            <v>1.6668739259978784</v>
          </cell>
          <cell r="S518">
            <v>23</v>
          </cell>
          <cell r="T518" t="str">
            <v/>
          </cell>
          <cell r="U518" t="str">
            <v/>
          </cell>
          <cell r="V518">
            <v>1.4981623260103782</v>
          </cell>
          <cell r="W518">
            <v>13</v>
          </cell>
          <cell r="X518" t="str">
            <v/>
          </cell>
          <cell r="Y518" t="str">
            <v/>
          </cell>
          <cell r="Z518">
            <v>1.8482513411899326</v>
          </cell>
          <cell r="AA518">
            <v>14</v>
          </cell>
          <cell r="AB518" t="str">
            <v/>
          </cell>
          <cell r="AC518" t="str">
            <v/>
          </cell>
          <cell r="AD518">
            <v>4.1593550871753378</v>
          </cell>
        </row>
        <row r="519">
          <cell r="B519" t="str">
            <v>10.2056</v>
          </cell>
          <cell r="C519">
            <v>57</v>
          </cell>
          <cell r="F519">
            <v>0.85743317769443084</v>
          </cell>
          <cell r="G519">
            <v>73</v>
          </cell>
          <cell r="H519" t="str">
            <v/>
          </cell>
          <cell r="I519" t="str">
            <v/>
          </cell>
          <cell r="J519" t="e">
            <v>#N/A</v>
          </cell>
          <cell r="N519">
            <v>2.8100242893673184</v>
          </cell>
          <cell r="O519">
            <v>44</v>
          </cell>
          <cell r="P519" t="str">
            <v/>
          </cell>
          <cell r="Q519" t="str">
            <v/>
          </cell>
          <cell r="R519">
            <v>1.6680674548314194</v>
          </cell>
          <cell r="S519">
            <v>23</v>
          </cell>
          <cell r="T519" t="str">
            <v/>
          </cell>
          <cell r="U519" t="str">
            <v/>
          </cell>
          <cell r="V519">
            <v>1.4981623260103782</v>
          </cell>
          <cell r="W519">
            <v>13</v>
          </cell>
          <cell r="X519" t="str">
            <v/>
          </cell>
          <cell r="Y519" t="str">
            <v/>
          </cell>
          <cell r="Z519">
            <v>1.8482513411899326</v>
          </cell>
          <cell r="AA519">
            <v>14</v>
          </cell>
          <cell r="AB519" t="str">
            <v/>
          </cell>
          <cell r="AC519" t="str">
            <v/>
          </cell>
          <cell r="AD519">
            <v>4.1593550871753378</v>
          </cell>
        </row>
        <row r="520">
          <cell r="B520" t="str">
            <v>11.2056</v>
          </cell>
          <cell r="C520">
            <v>57</v>
          </cell>
          <cell r="F520">
            <v>0.85743317769443084</v>
          </cell>
          <cell r="G520">
            <v>73</v>
          </cell>
          <cell r="H520" t="str">
            <v/>
          </cell>
          <cell r="I520" t="str">
            <v/>
          </cell>
          <cell r="J520" t="e">
            <v>#N/A</v>
          </cell>
          <cell r="N520">
            <v>2.8100242893673184</v>
          </cell>
          <cell r="O520">
            <v>44</v>
          </cell>
          <cell r="P520" t="str">
            <v/>
          </cell>
          <cell r="Q520" t="str">
            <v/>
          </cell>
          <cell r="R520">
            <v>1.6692609836649603</v>
          </cell>
          <cell r="S520">
            <v>23</v>
          </cell>
          <cell r="T520" t="str">
            <v/>
          </cell>
          <cell r="U520" t="str">
            <v/>
          </cell>
          <cell r="V520">
            <v>1.4981623260103782</v>
          </cell>
          <cell r="W520">
            <v>13</v>
          </cell>
          <cell r="X520" t="str">
            <v/>
          </cell>
          <cell r="Y520" t="str">
            <v/>
          </cell>
          <cell r="Z520">
            <v>1.8482513411899326</v>
          </cell>
          <cell r="AA520">
            <v>14</v>
          </cell>
          <cell r="AB520" t="str">
            <v/>
          </cell>
          <cell r="AC520" t="str">
            <v/>
          </cell>
          <cell r="AD520">
            <v>4.1593550871753378</v>
          </cell>
        </row>
        <row r="521">
          <cell r="B521" t="str">
            <v>12.2056</v>
          </cell>
          <cell r="C521">
            <v>57</v>
          </cell>
          <cell r="F521">
            <v>0.85743317769443084</v>
          </cell>
          <cell r="G521">
            <v>73</v>
          </cell>
          <cell r="H521" t="str">
            <v/>
          </cell>
          <cell r="I521" t="str">
            <v/>
          </cell>
          <cell r="J521" t="e">
            <v>#N/A</v>
          </cell>
          <cell r="N521">
            <v>2.8100242893673184</v>
          </cell>
          <cell r="O521">
            <v>44</v>
          </cell>
          <cell r="P521" t="str">
            <v/>
          </cell>
          <cell r="Q521" t="str">
            <v/>
          </cell>
          <cell r="R521">
            <v>1.6704545124985013</v>
          </cell>
          <cell r="S521">
            <v>23</v>
          </cell>
          <cell r="T521" t="str">
            <v/>
          </cell>
          <cell r="U521" t="str">
            <v/>
          </cell>
          <cell r="V521">
            <v>1.4981623260103782</v>
          </cell>
          <cell r="W521">
            <v>13</v>
          </cell>
          <cell r="X521" t="str">
            <v/>
          </cell>
          <cell r="Y521" t="str">
            <v/>
          </cell>
          <cell r="Z521">
            <v>1.8482513411899326</v>
          </cell>
          <cell r="AA521">
            <v>14</v>
          </cell>
          <cell r="AB521" t="str">
            <v/>
          </cell>
          <cell r="AC521" t="str">
            <v/>
          </cell>
          <cell r="AD521">
            <v>4.1593550871753378</v>
          </cell>
        </row>
        <row r="522">
          <cell r="B522" t="str">
            <v>1.2057</v>
          </cell>
          <cell r="C522">
            <v>57</v>
          </cell>
          <cell r="F522">
            <v>0.85743317769443084</v>
          </cell>
          <cell r="G522">
            <v>73</v>
          </cell>
          <cell r="H522" t="str">
            <v/>
          </cell>
          <cell r="I522" t="str">
            <v/>
          </cell>
          <cell r="J522" t="e">
            <v>#N/A</v>
          </cell>
          <cell r="N522">
            <v>2.8100242893673184</v>
          </cell>
          <cell r="O522">
            <v>44</v>
          </cell>
          <cell r="P522" t="str">
            <v/>
          </cell>
          <cell r="Q522" t="str">
            <v/>
          </cell>
          <cell r="R522">
            <v>1.6716480413320423</v>
          </cell>
          <cell r="S522">
            <v>23</v>
          </cell>
          <cell r="T522" t="str">
            <v/>
          </cell>
          <cell r="U522" t="str">
            <v/>
          </cell>
          <cell r="V522">
            <v>1.4981623260103782</v>
          </cell>
          <cell r="W522">
            <v>13</v>
          </cell>
          <cell r="X522" t="str">
            <v/>
          </cell>
          <cell r="Y522" t="str">
            <v/>
          </cell>
          <cell r="Z522">
            <v>1.8482513411899326</v>
          </cell>
          <cell r="AA522">
            <v>14</v>
          </cell>
          <cell r="AB522" t="str">
            <v/>
          </cell>
          <cell r="AC522" t="str">
            <v/>
          </cell>
          <cell r="AD522">
            <v>4.1593550871753378</v>
          </cell>
        </row>
        <row r="523">
          <cell r="B523" t="str">
            <v>2.2057</v>
          </cell>
          <cell r="C523">
            <v>57</v>
          </cell>
          <cell r="F523">
            <v>0.85743317769443084</v>
          </cell>
          <cell r="G523">
            <v>73</v>
          </cell>
          <cell r="H523" t="str">
            <v/>
          </cell>
          <cell r="I523" t="str">
            <v/>
          </cell>
          <cell r="J523" t="e">
            <v>#N/A</v>
          </cell>
          <cell r="N523">
            <v>2.8100242893673184</v>
          </cell>
          <cell r="O523">
            <v>44</v>
          </cell>
          <cell r="P523" t="str">
            <v/>
          </cell>
          <cell r="Q523" t="str">
            <v/>
          </cell>
          <cell r="R523">
            <v>1.6728415701655832</v>
          </cell>
          <cell r="S523">
            <v>23</v>
          </cell>
          <cell r="T523" t="str">
            <v/>
          </cell>
          <cell r="U523" t="str">
            <v/>
          </cell>
          <cell r="V523">
            <v>1.4981623260103782</v>
          </cell>
          <cell r="W523">
            <v>13</v>
          </cell>
          <cell r="X523" t="str">
            <v/>
          </cell>
          <cell r="Y523" t="str">
            <v/>
          </cell>
          <cell r="Z523">
            <v>1.8482513411899326</v>
          </cell>
          <cell r="AA523">
            <v>14</v>
          </cell>
          <cell r="AB523" t="str">
            <v/>
          </cell>
          <cell r="AC523" t="str">
            <v/>
          </cell>
          <cell r="AD523">
            <v>4.1593550871753378</v>
          </cell>
        </row>
        <row r="524">
          <cell r="B524" t="str">
            <v>3.2057</v>
          </cell>
          <cell r="C524">
            <v>57</v>
          </cell>
          <cell r="F524">
            <v>0.85743317769443084</v>
          </cell>
          <cell r="G524">
            <v>73</v>
          </cell>
          <cell r="H524" t="str">
            <v/>
          </cell>
          <cell r="I524" t="str">
            <v/>
          </cell>
          <cell r="J524" t="e">
            <v>#N/A</v>
          </cell>
          <cell r="N524">
            <v>2.8100242893673184</v>
          </cell>
          <cell r="O524">
            <v>44</v>
          </cell>
          <cell r="P524" t="str">
            <v/>
          </cell>
          <cell r="Q524" t="str">
            <v/>
          </cell>
          <cell r="R524">
            <v>1.6740350989991242</v>
          </cell>
          <cell r="S524">
            <v>23</v>
          </cell>
          <cell r="T524" t="str">
            <v/>
          </cell>
          <cell r="U524" t="str">
            <v/>
          </cell>
          <cell r="V524">
            <v>1.4981623260103782</v>
          </cell>
          <cell r="W524">
            <v>13</v>
          </cell>
          <cell r="X524" t="str">
            <v/>
          </cell>
          <cell r="Y524" t="str">
            <v/>
          </cell>
          <cell r="Z524">
            <v>1.8482513411899326</v>
          </cell>
          <cell r="AA524">
            <v>14</v>
          </cell>
          <cell r="AB524" t="str">
            <v/>
          </cell>
          <cell r="AC524" t="str">
            <v/>
          </cell>
          <cell r="AD524">
            <v>4.1593550871753378</v>
          </cell>
        </row>
        <row r="525">
          <cell r="B525" t="str">
            <v>4.2057</v>
          </cell>
          <cell r="C525">
            <v>57</v>
          </cell>
          <cell r="F525">
            <v>0.85743317769443084</v>
          </cell>
          <cell r="G525">
            <v>73</v>
          </cell>
          <cell r="H525" t="str">
            <v/>
          </cell>
          <cell r="I525" t="str">
            <v/>
          </cell>
          <cell r="J525" t="e">
            <v>#N/A</v>
          </cell>
          <cell r="N525">
            <v>2.8100242893673184</v>
          </cell>
          <cell r="O525">
            <v>44</v>
          </cell>
          <cell r="P525" t="str">
            <v/>
          </cell>
          <cell r="Q525" t="str">
            <v/>
          </cell>
          <cell r="R525">
            <v>1.6752286278326651</v>
          </cell>
          <cell r="S525">
            <v>23</v>
          </cell>
          <cell r="T525" t="str">
            <v/>
          </cell>
          <cell r="U525" t="str">
            <v/>
          </cell>
          <cell r="V525">
            <v>1.4981623260103782</v>
          </cell>
          <cell r="W525">
            <v>13</v>
          </cell>
          <cell r="X525" t="str">
            <v/>
          </cell>
          <cell r="Y525" t="str">
            <v/>
          </cell>
          <cell r="Z525">
            <v>1.8482513411899326</v>
          </cell>
          <cell r="AA525">
            <v>14</v>
          </cell>
          <cell r="AB525" t="str">
            <v/>
          </cell>
          <cell r="AC525" t="str">
            <v/>
          </cell>
          <cell r="AD525">
            <v>4.1593550871753378</v>
          </cell>
        </row>
        <row r="526">
          <cell r="B526" t="str">
            <v>5.2057</v>
          </cell>
          <cell r="C526">
            <v>57</v>
          </cell>
          <cell r="F526">
            <v>0.85743317769443084</v>
          </cell>
          <cell r="G526">
            <v>73</v>
          </cell>
          <cell r="H526" t="str">
            <v/>
          </cell>
          <cell r="I526" t="str">
            <v/>
          </cell>
          <cell r="J526" t="e">
            <v>#N/A</v>
          </cell>
          <cell r="N526">
            <v>2.8100242893673184</v>
          </cell>
          <cell r="O526">
            <v>44</v>
          </cell>
          <cell r="P526" t="str">
            <v/>
          </cell>
          <cell r="Q526" t="str">
            <v/>
          </cell>
          <cell r="R526">
            <v>1.6764221566662061</v>
          </cell>
          <cell r="S526">
            <v>23</v>
          </cell>
          <cell r="T526" t="str">
            <v/>
          </cell>
          <cell r="U526" t="str">
            <v/>
          </cell>
          <cell r="V526">
            <v>1.4981623260103782</v>
          </cell>
          <cell r="W526">
            <v>13</v>
          </cell>
          <cell r="X526" t="str">
            <v/>
          </cell>
          <cell r="Y526" t="str">
            <v/>
          </cell>
          <cell r="Z526">
            <v>1.8482513411899326</v>
          </cell>
          <cell r="AA526">
            <v>14</v>
          </cell>
          <cell r="AB526" t="str">
            <v/>
          </cell>
          <cell r="AC526" t="str">
            <v/>
          </cell>
          <cell r="AD526">
            <v>4.1593550871753378</v>
          </cell>
        </row>
        <row r="527">
          <cell r="B527" t="str">
            <v>6.2057</v>
          </cell>
          <cell r="C527">
            <v>57</v>
          </cell>
          <cell r="F527">
            <v>0.85743317769443084</v>
          </cell>
          <cell r="G527">
            <v>73</v>
          </cell>
          <cell r="H527" t="str">
            <v/>
          </cell>
          <cell r="I527" t="str">
            <v/>
          </cell>
          <cell r="J527" t="e">
            <v>#N/A</v>
          </cell>
          <cell r="N527">
            <v>2.8100242893673184</v>
          </cell>
          <cell r="O527">
            <v>44</v>
          </cell>
          <cell r="P527" t="str">
            <v/>
          </cell>
          <cell r="Q527" t="str">
            <v/>
          </cell>
          <cell r="R527">
            <v>1.677615685499747</v>
          </cell>
          <cell r="S527">
            <v>23</v>
          </cell>
          <cell r="T527" t="str">
            <v/>
          </cell>
          <cell r="U527" t="str">
            <v/>
          </cell>
          <cell r="V527">
            <v>1.4981623260103782</v>
          </cell>
          <cell r="W527">
            <v>13</v>
          </cell>
          <cell r="X527" t="str">
            <v/>
          </cell>
          <cell r="Y527" t="str">
            <v/>
          </cell>
          <cell r="Z527">
            <v>1.8482513411899326</v>
          </cell>
          <cell r="AA527">
            <v>14</v>
          </cell>
          <cell r="AB527" t="str">
            <v/>
          </cell>
          <cell r="AC527" t="str">
            <v/>
          </cell>
          <cell r="AD527">
            <v>4.1593550871753378</v>
          </cell>
        </row>
        <row r="528">
          <cell r="B528" t="str">
            <v>7.2057</v>
          </cell>
          <cell r="C528">
            <v>57</v>
          </cell>
          <cell r="F528">
            <v>0.85743317769443084</v>
          </cell>
          <cell r="G528">
            <v>73</v>
          </cell>
          <cell r="H528" t="str">
            <v/>
          </cell>
          <cell r="I528" t="str">
            <v/>
          </cell>
          <cell r="J528" t="e">
            <v>#N/A</v>
          </cell>
          <cell r="N528">
            <v>2.8100242893673184</v>
          </cell>
          <cell r="O528">
            <v>44</v>
          </cell>
          <cell r="P528" t="str">
            <v/>
          </cell>
          <cell r="Q528" t="str">
            <v/>
          </cell>
          <cell r="R528">
            <v>1.678809214333288</v>
          </cell>
          <cell r="S528">
            <v>23</v>
          </cell>
          <cell r="T528" t="str">
            <v/>
          </cell>
          <cell r="U528" t="str">
            <v/>
          </cell>
          <cell r="V528">
            <v>1.4981623260103782</v>
          </cell>
          <cell r="W528">
            <v>13</v>
          </cell>
          <cell r="X528" t="str">
            <v/>
          </cell>
          <cell r="Y528" t="str">
            <v/>
          </cell>
          <cell r="Z528">
            <v>1.8482513411899326</v>
          </cell>
          <cell r="AA528">
            <v>14</v>
          </cell>
          <cell r="AB528" t="str">
            <v/>
          </cell>
          <cell r="AC528" t="str">
            <v/>
          </cell>
          <cell r="AD528">
            <v>4.1593550871753378</v>
          </cell>
        </row>
        <row r="529">
          <cell r="B529" t="str">
            <v>8.2057</v>
          </cell>
          <cell r="C529">
            <v>57</v>
          </cell>
          <cell r="F529">
            <v>0.85743317769443084</v>
          </cell>
          <cell r="G529">
            <v>73</v>
          </cell>
          <cell r="H529" t="str">
            <v/>
          </cell>
          <cell r="I529" t="str">
            <v/>
          </cell>
          <cell r="J529" t="e">
            <v>#N/A</v>
          </cell>
          <cell r="N529">
            <v>2.8100242893673184</v>
          </cell>
          <cell r="O529">
            <v>44</v>
          </cell>
          <cell r="P529" t="str">
            <v/>
          </cell>
          <cell r="Q529" t="str">
            <v/>
          </cell>
          <cell r="R529">
            <v>1.680002743166829</v>
          </cell>
          <cell r="S529">
            <v>23</v>
          </cell>
          <cell r="T529" t="str">
            <v/>
          </cell>
          <cell r="U529" t="str">
            <v/>
          </cell>
          <cell r="V529">
            <v>1.4981623260103782</v>
          </cell>
          <cell r="W529">
            <v>13</v>
          </cell>
          <cell r="X529" t="str">
            <v/>
          </cell>
          <cell r="Y529" t="str">
            <v/>
          </cell>
          <cell r="Z529">
            <v>1.8482513411899326</v>
          </cell>
          <cell r="AA529">
            <v>14</v>
          </cell>
          <cell r="AB529" t="str">
            <v/>
          </cell>
          <cell r="AC529" t="str">
            <v/>
          </cell>
          <cell r="AD529">
            <v>4.1593550871753378</v>
          </cell>
        </row>
        <row r="530">
          <cell r="B530" t="str">
            <v>9.2057</v>
          </cell>
          <cell r="C530">
            <v>57</v>
          </cell>
          <cell r="F530">
            <v>0.85743317769443084</v>
          </cell>
          <cell r="G530">
            <v>73</v>
          </cell>
          <cell r="H530" t="str">
            <v/>
          </cell>
          <cell r="I530" t="str">
            <v/>
          </cell>
          <cell r="J530" t="e">
            <v>#N/A</v>
          </cell>
          <cell r="N530">
            <v>2.8100242893673184</v>
          </cell>
          <cell r="O530">
            <v>44</v>
          </cell>
          <cell r="P530" t="str">
            <v/>
          </cell>
          <cell r="Q530" t="str">
            <v/>
          </cell>
          <cell r="R530">
            <v>1.6811962720003699</v>
          </cell>
          <cell r="S530">
            <v>23</v>
          </cell>
          <cell r="T530" t="str">
            <v/>
          </cell>
          <cell r="U530" t="str">
            <v/>
          </cell>
          <cell r="V530">
            <v>1.4981623260103782</v>
          </cell>
          <cell r="W530">
            <v>13</v>
          </cell>
          <cell r="X530" t="str">
            <v/>
          </cell>
          <cell r="Y530" t="str">
            <v/>
          </cell>
          <cell r="Z530">
            <v>1.8482513411899326</v>
          </cell>
          <cell r="AA530">
            <v>14</v>
          </cell>
          <cell r="AB530" t="str">
            <v/>
          </cell>
          <cell r="AC530" t="str">
            <v/>
          </cell>
          <cell r="AD530">
            <v>4.1593550871753378</v>
          </cell>
        </row>
        <row r="531">
          <cell r="B531" t="str">
            <v>10.2057</v>
          </cell>
          <cell r="C531">
            <v>57</v>
          </cell>
          <cell r="F531">
            <v>0.85743317769443084</v>
          </cell>
          <cell r="G531">
            <v>73</v>
          </cell>
          <cell r="H531" t="str">
            <v/>
          </cell>
          <cell r="I531" t="str">
            <v/>
          </cell>
          <cell r="J531" t="e">
            <v>#N/A</v>
          </cell>
          <cell r="N531">
            <v>2.8100242893673184</v>
          </cell>
          <cell r="O531">
            <v>44</v>
          </cell>
          <cell r="P531" t="str">
            <v/>
          </cell>
          <cell r="Q531" t="str">
            <v/>
          </cell>
          <cell r="R531">
            <v>1.6823898008339109</v>
          </cell>
          <cell r="S531">
            <v>23</v>
          </cell>
          <cell r="T531" t="str">
            <v/>
          </cell>
          <cell r="U531" t="str">
            <v/>
          </cell>
          <cell r="V531">
            <v>1.4981623260103782</v>
          </cell>
          <cell r="W531">
            <v>13</v>
          </cell>
          <cell r="X531" t="str">
            <v/>
          </cell>
          <cell r="Y531" t="str">
            <v/>
          </cell>
          <cell r="Z531">
            <v>1.8482513411899326</v>
          </cell>
          <cell r="AA531">
            <v>14</v>
          </cell>
          <cell r="AB531" t="str">
            <v/>
          </cell>
          <cell r="AC531" t="str">
            <v/>
          </cell>
          <cell r="AD531">
            <v>4.1593550871753378</v>
          </cell>
        </row>
        <row r="532">
          <cell r="B532" t="str">
            <v>11.2057</v>
          </cell>
          <cell r="C532">
            <v>57</v>
          </cell>
          <cell r="F532">
            <v>0.85743317769443084</v>
          </cell>
          <cell r="G532">
            <v>73</v>
          </cell>
          <cell r="H532" t="str">
            <v/>
          </cell>
          <cell r="I532" t="str">
            <v/>
          </cell>
          <cell r="J532" t="e">
            <v>#N/A</v>
          </cell>
          <cell r="N532">
            <v>2.8100242893673184</v>
          </cell>
          <cell r="O532">
            <v>44</v>
          </cell>
          <cell r="P532" t="str">
            <v/>
          </cell>
          <cell r="Q532" t="str">
            <v/>
          </cell>
          <cell r="R532">
            <v>1.6835833296674518</v>
          </cell>
          <cell r="S532">
            <v>23</v>
          </cell>
          <cell r="T532" t="str">
            <v/>
          </cell>
          <cell r="U532" t="str">
            <v/>
          </cell>
          <cell r="V532">
            <v>1.4981623260103782</v>
          </cell>
          <cell r="W532">
            <v>13</v>
          </cell>
          <cell r="X532" t="str">
            <v/>
          </cell>
          <cell r="Y532" t="str">
            <v/>
          </cell>
          <cell r="Z532">
            <v>1.8482513411899326</v>
          </cell>
          <cell r="AA532">
            <v>14</v>
          </cell>
          <cell r="AB532" t="str">
            <v/>
          </cell>
          <cell r="AC532" t="str">
            <v/>
          </cell>
          <cell r="AD532">
            <v>4.1593550871753378</v>
          </cell>
        </row>
        <row r="533">
          <cell r="B533" t="str">
            <v>12.2057</v>
          </cell>
          <cell r="C533">
            <v>57</v>
          </cell>
          <cell r="F533">
            <v>0.85743317769443084</v>
          </cell>
          <cell r="G533">
            <v>73</v>
          </cell>
          <cell r="H533" t="str">
            <v/>
          </cell>
          <cell r="I533" t="str">
            <v/>
          </cell>
          <cell r="J533" t="e">
            <v>#N/A</v>
          </cell>
          <cell r="N533">
            <v>2.8100242893673184</v>
          </cell>
          <cell r="O533">
            <v>44</v>
          </cell>
          <cell r="P533" t="str">
            <v/>
          </cell>
          <cell r="Q533" t="str">
            <v/>
          </cell>
          <cell r="R533">
            <v>1.6847768585009928</v>
          </cell>
          <cell r="S533">
            <v>23</v>
          </cell>
          <cell r="T533" t="str">
            <v/>
          </cell>
          <cell r="U533" t="str">
            <v/>
          </cell>
          <cell r="V533">
            <v>1.4981623260103782</v>
          </cell>
          <cell r="W533">
            <v>13</v>
          </cell>
          <cell r="X533" t="str">
            <v/>
          </cell>
          <cell r="Y533" t="str">
            <v/>
          </cell>
          <cell r="Z533">
            <v>1.8482513411899326</v>
          </cell>
          <cell r="AA533">
            <v>14</v>
          </cell>
          <cell r="AB533" t="str">
            <v/>
          </cell>
          <cell r="AC533" t="str">
            <v/>
          </cell>
          <cell r="AD533">
            <v>4.1593550871753378</v>
          </cell>
        </row>
        <row r="534">
          <cell r="B534" t="str">
            <v>1.2058</v>
          </cell>
          <cell r="C534">
            <v>57</v>
          </cell>
          <cell r="F534">
            <v>0.85743317769443084</v>
          </cell>
          <cell r="G534">
            <v>73</v>
          </cell>
          <cell r="H534" t="str">
            <v/>
          </cell>
          <cell r="I534" t="str">
            <v/>
          </cell>
          <cell r="J534" t="e">
            <v>#N/A</v>
          </cell>
          <cell r="N534">
            <v>2.8100242893673184</v>
          </cell>
          <cell r="O534">
            <v>44</v>
          </cell>
          <cell r="P534" t="str">
            <v/>
          </cell>
          <cell r="Q534" t="str">
            <v/>
          </cell>
          <cell r="R534">
            <v>1.6859703873345337</v>
          </cell>
          <cell r="S534">
            <v>23</v>
          </cell>
          <cell r="T534" t="str">
            <v/>
          </cell>
          <cell r="U534" t="str">
            <v/>
          </cell>
          <cell r="V534">
            <v>1.4981623260103782</v>
          </cell>
          <cell r="W534">
            <v>13</v>
          </cell>
          <cell r="X534" t="str">
            <v/>
          </cell>
          <cell r="Y534" t="str">
            <v/>
          </cell>
          <cell r="Z534">
            <v>1.8482513411899326</v>
          </cell>
          <cell r="AA534">
            <v>14</v>
          </cell>
          <cell r="AB534" t="str">
            <v/>
          </cell>
          <cell r="AC534" t="str">
            <v/>
          </cell>
          <cell r="AD534">
            <v>4.1593550871753378</v>
          </cell>
        </row>
        <row r="535">
          <cell r="B535" t="str">
            <v>2.2058</v>
          </cell>
          <cell r="C535">
            <v>57</v>
          </cell>
          <cell r="F535">
            <v>0.85743317769443084</v>
          </cell>
          <cell r="G535">
            <v>73</v>
          </cell>
          <cell r="H535" t="str">
            <v/>
          </cell>
          <cell r="I535" t="str">
            <v/>
          </cell>
          <cell r="J535" t="e">
            <v>#N/A</v>
          </cell>
          <cell r="N535">
            <v>2.8100242893673184</v>
          </cell>
          <cell r="O535">
            <v>44</v>
          </cell>
          <cell r="P535" t="str">
            <v/>
          </cell>
          <cell r="Q535" t="str">
            <v/>
          </cell>
          <cell r="R535">
            <v>1.6871639161680747</v>
          </cell>
          <cell r="S535">
            <v>23</v>
          </cell>
          <cell r="T535" t="str">
            <v/>
          </cell>
          <cell r="U535" t="str">
            <v/>
          </cell>
          <cell r="V535">
            <v>1.4981623260103782</v>
          </cell>
          <cell r="W535">
            <v>13</v>
          </cell>
          <cell r="X535" t="str">
            <v/>
          </cell>
          <cell r="Y535" t="str">
            <v/>
          </cell>
          <cell r="Z535">
            <v>1.8482513411899326</v>
          </cell>
          <cell r="AA535">
            <v>14</v>
          </cell>
          <cell r="AB535" t="str">
            <v/>
          </cell>
          <cell r="AC535" t="str">
            <v/>
          </cell>
          <cell r="AD535">
            <v>4.1593550871753378</v>
          </cell>
        </row>
        <row r="536">
          <cell r="B536" t="str">
            <v>3.2058</v>
          </cell>
          <cell r="C536">
            <v>57</v>
          </cell>
          <cell r="F536">
            <v>0.85743317769443084</v>
          </cell>
          <cell r="G536">
            <v>73</v>
          </cell>
          <cell r="H536" t="str">
            <v/>
          </cell>
          <cell r="I536" t="str">
            <v/>
          </cell>
          <cell r="J536" t="e">
            <v>#N/A</v>
          </cell>
          <cell r="N536">
            <v>2.8100242893673184</v>
          </cell>
          <cell r="O536">
            <v>44</v>
          </cell>
          <cell r="P536" t="str">
            <v/>
          </cell>
          <cell r="Q536" t="str">
            <v/>
          </cell>
          <cell r="R536">
            <v>1.6883574450016157</v>
          </cell>
          <cell r="S536">
            <v>23</v>
          </cell>
          <cell r="T536" t="str">
            <v/>
          </cell>
          <cell r="U536" t="str">
            <v/>
          </cell>
          <cell r="V536">
            <v>1.4981623260103782</v>
          </cell>
          <cell r="W536">
            <v>13</v>
          </cell>
          <cell r="X536" t="str">
            <v/>
          </cell>
          <cell r="Y536" t="str">
            <v/>
          </cell>
          <cell r="Z536">
            <v>1.8482513411899326</v>
          </cell>
          <cell r="AA536">
            <v>14</v>
          </cell>
          <cell r="AB536" t="str">
            <v/>
          </cell>
          <cell r="AC536" t="str">
            <v/>
          </cell>
          <cell r="AD536">
            <v>4.1593550871753378</v>
          </cell>
        </row>
        <row r="537">
          <cell r="B537" t="str">
            <v>4.2058</v>
          </cell>
          <cell r="C537">
            <v>57</v>
          </cell>
          <cell r="F537">
            <v>0.85743317769443084</v>
          </cell>
          <cell r="G537">
            <v>73</v>
          </cell>
          <cell r="H537" t="str">
            <v/>
          </cell>
          <cell r="I537" t="str">
            <v/>
          </cell>
          <cell r="J537" t="e">
            <v>#N/A</v>
          </cell>
          <cell r="N537">
            <v>2.8100242893673184</v>
          </cell>
          <cell r="O537">
            <v>44</v>
          </cell>
          <cell r="P537" t="str">
            <v/>
          </cell>
          <cell r="Q537" t="str">
            <v/>
          </cell>
          <cell r="R537">
            <v>1.6895509738351566</v>
          </cell>
          <cell r="S537">
            <v>23</v>
          </cell>
          <cell r="T537" t="str">
            <v/>
          </cell>
          <cell r="U537" t="str">
            <v/>
          </cell>
          <cell r="V537">
            <v>1.4981623260103782</v>
          </cell>
          <cell r="W537">
            <v>13</v>
          </cell>
          <cell r="X537" t="str">
            <v/>
          </cell>
          <cell r="Y537" t="str">
            <v/>
          </cell>
          <cell r="Z537">
            <v>1.8482513411899326</v>
          </cell>
          <cell r="AA537">
            <v>14</v>
          </cell>
          <cell r="AB537" t="str">
            <v/>
          </cell>
          <cell r="AC537" t="str">
            <v/>
          </cell>
          <cell r="AD537">
            <v>4.1593550871753378</v>
          </cell>
        </row>
        <row r="538">
          <cell r="B538" t="str">
            <v>5.2058</v>
          </cell>
          <cell r="C538">
            <v>57</v>
          </cell>
          <cell r="F538">
            <v>0.85743317769443084</v>
          </cell>
          <cell r="G538">
            <v>73</v>
          </cell>
          <cell r="H538" t="str">
            <v/>
          </cell>
          <cell r="I538" t="str">
            <v/>
          </cell>
          <cell r="J538" t="e">
            <v>#N/A</v>
          </cell>
          <cell r="N538">
            <v>2.8100242893673184</v>
          </cell>
          <cell r="O538">
            <v>44</v>
          </cell>
          <cell r="P538" t="str">
            <v/>
          </cell>
          <cell r="Q538" t="str">
            <v/>
          </cell>
          <cell r="R538">
            <v>1.6907445026686976</v>
          </cell>
          <cell r="S538">
            <v>23</v>
          </cell>
          <cell r="T538" t="str">
            <v/>
          </cell>
          <cell r="U538" t="str">
            <v/>
          </cell>
          <cell r="V538">
            <v>1.4981623260103782</v>
          </cell>
          <cell r="W538">
            <v>13</v>
          </cell>
          <cell r="X538" t="str">
            <v/>
          </cell>
          <cell r="Y538" t="str">
            <v/>
          </cell>
          <cell r="Z538">
            <v>1.8482513411899326</v>
          </cell>
          <cell r="AA538">
            <v>14</v>
          </cell>
          <cell r="AB538" t="str">
            <v/>
          </cell>
          <cell r="AC538" t="str">
            <v/>
          </cell>
          <cell r="AD538">
            <v>4.1593550871753378</v>
          </cell>
        </row>
        <row r="539">
          <cell r="B539" t="str">
            <v>6.2058</v>
          </cell>
          <cell r="C539">
            <v>57</v>
          </cell>
          <cell r="F539">
            <v>0.85743317769443084</v>
          </cell>
          <cell r="G539">
            <v>73</v>
          </cell>
          <cell r="H539" t="str">
            <v/>
          </cell>
          <cell r="I539" t="str">
            <v/>
          </cell>
          <cell r="J539" t="e">
            <v>#N/A</v>
          </cell>
          <cell r="N539">
            <v>2.8100242893673184</v>
          </cell>
          <cell r="O539">
            <v>44</v>
          </cell>
          <cell r="P539" t="str">
            <v/>
          </cell>
          <cell r="Q539" t="str">
            <v/>
          </cell>
          <cell r="R539">
            <v>1.6919380315022385</v>
          </cell>
          <cell r="S539">
            <v>23</v>
          </cell>
          <cell r="T539" t="str">
            <v/>
          </cell>
          <cell r="U539" t="str">
            <v/>
          </cell>
          <cell r="V539">
            <v>1.4981623260103782</v>
          </cell>
          <cell r="W539">
            <v>13</v>
          </cell>
          <cell r="X539" t="str">
            <v/>
          </cell>
          <cell r="Y539" t="str">
            <v/>
          </cell>
          <cell r="Z539">
            <v>1.8482513411899326</v>
          </cell>
          <cell r="AA539">
            <v>14</v>
          </cell>
          <cell r="AB539" t="str">
            <v/>
          </cell>
          <cell r="AC539" t="str">
            <v/>
          </cell>
          <cell r="AD539">
            <v>4.1593550871753378</v>
          </cell>
        </row>
        <row r="540">
          <cell r="B540" t="str">
            <v>7.2058</v>
          </cell>
          <cell r="C540">
            <v>57</v>
          </cell>
          <cell r="F540">
            <v>0.85743317769443084</v>
          </cell>
          <cell r="G540">
            <v>73</v>
          </cell>
          <cell r="H540" t="str">
            <v/>
          </cell>
          <cell r="I540" t="str">
            <v/>
          </cell>
          <cell r="J540" t="e">
            <v>#N/A</v>
          </cell>
          <cell r="N540">
            <v>2.8100242893673184</v>
          </cell>
          <cell r="O540">
            <v>44</v>
          </cell>
          <cell r="P540" t="str">
            <v/>
          </cell>
          <cell r="Q540" t="str">
            <v/>
          </cell>
          <cell r="R540">
            <v>1.6931315603357795</v>
          </cell>
          <cell r="S540">
            <v>23</v>
          </cell>
          <cell r="T540" t="str">
            <v/>
          </cell>
          <cell r="U540" t="str">
            <v/>
          </cell>
          <cell r="V540">
            <v>1.4981623260103782</v>
          </cell>
          <cell r="W540">
            <v>13</v>
          </cell>
          <cell r="X540" t="str">
            <v/>
          </cell>
          <cell r="Y540" t="str">
            <v/>
          </cell>
          <cell r="Z540">
            <v>1.8482513411899326</v>
          </cell>
          <cell r="AA540">
            <v>14</v>
          </cell>
          <cell r="AB540" t="str">
            <v/>
          </cell>
          <cell r="AC540" t="str">
            <v/>
          </cell>
          <cell r="AD540">
            <v>4.1593550871753378</v>
          </cell>
        </row>
        <row r="541">
          <cell r="B541" t="str">
            <v>8.2058</v>
          </cell>
          <cell r="C541">
            <v>57</v>
          </cell>
          <cell r="F541">
            <v>0.85743317769443084</v>
          </cell>
          <cell r="G541">
            <v>73</v>
          </cell>
          <cell r="H541" t="str">
            <v/>
          </cell>
          <cell r="I541" t="str">
            <v/>
          </cell>
          <cell r="J541" t="e">
            <v>#N/A</v>
          </cell>
          <cell r="N541">
            <v>2.8100242893673184</v>
          </cell>
          <cell r="O541">
            <v>44</v>
          </cell>
          <cell r="P541" t="str">
            <v/>
          </cell>
          <cell r="Q541" t="str">
            <v/>
          </cell>
          <cell r="R541">
            <v>1.6943250891693205</v>
          </cell>
          <cell r="S541">
            <v>23</v>
          </cell>
          <cell r="T541" t="str">
            <v/>
          </cell>
          <cell r="U541" t="str">
            <v/>
          </cell>
          <cell r="V541">
            <v>1.4981623260103782</v>
          </cell>
          <cell r="W541">
            <v>13</v>
          </cell>
          <cell r="X541" t="str">
            <v/>
          </cell>
          <cell r="Y541" t="str">
            <v/>
          </cell>
          <cell r="Z541">
            <v>1.8482513411899326</v>
          </cell>
          <cell r="AA541">
            <v>14</v>
          </cell>
          <cell r="AB541" t="str">
            <v/>
          </cell>
          <cell r="AC541" t="str">
            <v/>
          </cell>
          <cell r="AD541">
            <v>4.1593550871753378</v>
          </cell>
        </row>
        <row r="542">
          <cell r="B542" t="str">
            <v>9.2058</v>
          </cell>
          <cell r="C542">
            <v>57</v>
          </cell>
          <cell r="F542">
            <v>0.85743317769443084</v>
          </cell>
          <cell r="G542">
            <v>73</v>
          </cell>
          <cell r="H542" t="str">
            <v/>
          </cell>
          <cell r="I542" t="str">
            <v/>
          </cell>
          <cell r="J542" t="e">
            <v>#N/A</v>
          </cell>
          <cell r="N542">
            <v>2.8100242893673184</v>
          </cell>
          <cell r="O542">
            <v>44</v>
          </cell>
          <cell r="P542" t="str">
            <v/>
          </cell>
          <cell r="Q542" t="str">
            <v/>
          </cell>
          <cell r="R542">
            <v>1.6955186180028614</v>
          </cell>
          <cell r="S542">
            <v>23</v>
          </cell>
          <cell r="T542" t="str">
            <v/>
          </cell>
          <cell r="U542" t="str">
            <v/>
          </cell>
          <cell r="V542">
            <v>1.4981623260103782</v>
          </cell>
          <cell r="W542">
            <v>13</v>
          </cell>
          <cell r="X542" t="str">
            <v/>
          </cell>
          <cell r="Y542" t="str">
            <v/>
          </cell>
          <cell r="Z542">
            <v>1.8482513411899326</v>
          </cell>
          <cell r="AA542">
            <v>14</v>
          </cell>
          <cell r="AB542" t="str">
            <v/>
          </cell>
          <cell r="AC542" t="str">
            <v/>
          </cell>
          <cell r="AD542">
            <v>4.1593550871753378</v>
          </cell>
        </row>
        <row r="543">
          <cell r="B543" t="str">
            <v>10.2058</v>
          </cell>
          <cell r="C543">
            <v>57</v>
          </cell>
          <cell r="F543">
            <v>0.85743317769443084</v>
          </cell>
          <cell r="G543">
            <v>73</v>
          </cell>
          <cell r="H543" t="str">
            <v/>
          </cell>
          <cell r="I543" t="str">
            <v/>
          </cell>
          <cell r="J543" t="e">
            <v>#N/A</v>
          </cell>
          <cell r="N543">
            <v>2.8100242893673184</v>
          </cell>
          <cell r="O543">
            <v>44</v>
          </cell>
          <cell r="P543" t="str">
            <v/>
          </cell>
          <cell r="Q543" t="str">
            <v/>
          </cell>
          <cell r="R543">
            <v>1.6967121468364024</v>
          </cell>
          <cell r="S543">
            <v>23</v>
          </cell>
          <cell r="T543" t="str">
            <v/>
          </cell>
          <cell r="U543" t="str">
            <v/>
          </cell>
          <cell r="V543">
            <v>1.4981623260103782</v>
          </cell>
          <cell r="W543">
            <v>13</v>
          </cell>
          <cell r="X543" t="str">
            <v/>
          </cell>
          <cell r="Y543" t="str">
            <v/>
          </cell>
          <cell r="Z543">
            <v>1.8482513411899326</v>
          </cell>
          <cell r="AA543">
            <v>14</v>
          </cell>
          <cell r="AB543" t="str">
            <v/>
          </cell>
          <cell r="AC543" t="str">
            <v/>
          </cell>
          <cell r="AD543">
            <v>4.1593550871753378</v>
          </cell>
        </row>
        <row r="544">
          <cell r="B544" t="str">
            <v>11.2058</v>
          </cell>
          <cell r="C544">
            <v>57</v>
          </cell>
          <cell r="F544">
            <v>0.85743317769443084</v>
          </cell>
          <cell r="G544">
            <v>73</v>
          </cell>
          <cell r="H544" t="str">
            <v/>
          </cell>
          <cell r="I544" t="str">
            <v/>
          </cell>
          <cell r="J544" t="e">
            <v>#N/A</v>
          </cell>
          <cell r="N544">
            <v>2.8100242893673184</v>
          </cell>
          <cell r="O544">
            <v>44</v>
          </cell>
          <cell r="P544" t="str">
            <v/>
          </cell>
          <cell r="Q544" t="str">
            <v/>
          </cell>
          <cell r="R544">
            <v>1.6979056756699433</v>
          </cell>
          <cell r="S544">
            <v>23</v>
          </cell>
          <cell r="T544" t="str">
            <v/>
          </cell>
          <cell r="U544" t="str">
            <v/>
          </cell>
          <cell r="V544">
            <v>1.4981623260103782</v>
          </cell>
          <cell r="W544">
            <v>13</v>
          </cell>
          <cell r="X544" t="str">
            <v/>
          </cell>
          <cell r="Y544" t="str">
            <v/>
          </cell>
          <cell r="Z544">
            <v>1.8482513411899326</v>
          </cell>
          <cell r="AA544">
            <v>14</v>
          </cell>
          <cell r="AB544" t="str">
            <v/>
          </cell>
          <cell r="AC544" t="str">
            <v/>
          </cell>
          <cell r="AD544">
            <v>4.1593550871753378</v>
          </cell>
        </row>
        <row r="545">
          <cell r="B545" t="str">
            <v>12.2058</v>
          </cell>
          <cell r="C545">
            <v>57</v>
          </cell>
          <cell r="F545">
            <v>0.85743317769443084</v>
          </cell>
          <cell r="G545">
            <v>73</v>
          </cell>
          <cell r="H545" t="str">
            <v/>
          </cell>
          <cell r="I545" t="str">
            <v/>
          </cell>
          <cell r="J545" t="e">
            <v>#N/A</v>
          </cell>
          <cell r="N545">
            <v>2.8100242893673184</v>
          </cell>
          <cell r="O545">
            <v>44</v>
          </cell>
          <cell r="P545" t="str">
            <v/>
          </cell>
          <cell r="Q545" t="str">
            <v/>
          </cell>
          <cell r="R545">
            <v>1.6990992045034843</v>
          </cell>
          <cell r="S545">
            <v>23</v>
          </cell>
          <cell r="T545" t="str">
            <v/>
          </cell>
          <cell r="U545" t="str">
            <v/>
          </cell>
          <cell r="V545">
            <v>1.4981623260103782</v>
          </cell>
          <cell r="W545">
            <v>13</v>
          </cell>
          <cell r="X545" t="str">
            <v/>
          </cell>
          <cell r="Y545" t="str">
            <v/>
          </cell>
          <cell r="Z545">
            <v>1.8482513411899326</v>
          </cell>
          <cell r="AA545">
            <v>14</v>
          </cell>
          <cell r="AB545" t="str">
            <v/>
          </cell>
          <cell r="AC545" t="str">
            <v/>
          </cell>
          <cell r="AD545">
            <v>4.1593550871753378</v>
          </cell>
        </row>
        <row r="546">
          <cell r="B546" t="str">
            <v>1.2059</v>
          </cell>
          <cell r="C546">
            <v>57</v>
          </cell>
          <cell r="F546">
            <v>0.85743317769443084</v>
          </cell>
          <cell r="G546">
            <v>73</v>
          </cell>
          <cell r="H546" t="str">
            <v/>
          </cell>
          <cell r="I546" t="str">
            <v/>
          </cell>
          <cell r="J546" t="e">
            <v>#N/A</v>
          </cell>
          <cell r="N546">
            <v>2.8100242893673184</v>
          </cell>
          <cell r="O546">
            <v>44</v>
          </cell>
          <cell r="P546" t="str">
            <v/>
          </cell>
          <cell r="Q546" t="str">
            <v/>
          </cell>
          <cell r="R546">
            <v>1.7002927333370252</v>
          </cell>
          <cell r="S546">
            <v>23</v>
          </cell>
          <cell r="T546" t="str">
            <v/>
          </cell>
          <cell r="U546" t="str">
            <v/>
          </cell>
          <cell r="V546">
            <v>1.4981623260103782</v>
          </cell>
          <cell r="W546">
            <v>13</v>
          </cell>
          <cell r="X546" t="str">
            <v/>
          </cell>
          <cell r="Y546" t="str">
            <v/>
          </cell>
          <cell r="Z546">
            <v>1.8482513411899326</v>
          </cell>
          <cell r="AA546">
            <v>14</v>
          </cell>
          <cell r="AB546" t="str">
            <v/>
          </cell>
          <cell r="AC546" t="str">
            <v/>
          </cell>
          <cell r="AD546">
            <v>4.1593550871753378</v>
          </cell>
        </row>
        <row r="547">
          <cell r="B547" t="str">
            <v>2.2059</v>
          </cell>
          <cell r="C547">
            <v>57</v>
          </cell>
          <cell r="F547">
            <v>0.85743317769443084</v>
          </cell>
          <cell r="G547">
            <v>73</v>
          </cell>
          <cell r="H547" t="str">
            <v/>
          </cell>
          <cell r="I547" t="str">
            <v/>
          </cell>
          <cell r="J547" t="e">
            <v>#N/A</v>
          </cell>
          <cell r="N547">
            <v>2.8100242893673184</v>
          </cell>
          <cell r="O547">
            <v>44</v>
          </cell>
          <cell r="P547" t="str">
            <v/>
          </cell>
          <cell r="Q547" t="str">
            <v/>
          </cell>
          <cell r="R547">
            <v>1.7014862621705662</v>
          </cell>
          <cell r="S547">
            <v>23</v>
          </cell>
          <cell r="T547" t="str">
            <v/>
          </cell>
          <cell r="U547" t="str">
            <v/>
          </cell>
          <cell r="V547">
            <v>1.4981623260103782</v>
          </cell>
          <cell r="W547">
            <v>13</v>
          </cell>
          <cell r="X547" t="str">
            <v/>
          </cell>
          <cell r="Y547" t="str">
            <v/>
          </cell>
          <cell r="Z547">
            <v>1.8482513411899326</v>
          </cell>
          <cell r="AA547">
            <v>14</v>
          </cell>
          <cell r="AB547" t="str">
            <v/>
          </cell>
          <cell r="AC547" t="str">
            <v/>
          </cell>
          <cell r="AD547">
            <v>4.1593550871753378</v>
          </cell>
        </row>
        <row r="548">
          <cell r="B548" t="str">
            <v>3.2059</v>
          </cell>
          <cell r="C548">
            <v>57</v>
          </cell>
          <cell r="F548">
            <v>0.85743317769443084</v>
          </cell>
          <cell r="G548">
            <v>73</v>
          </cell>
          <cell r="H548" t="str">
            <v/>
          </cell>
          <cell r="I548" t="str">
            <v/>
          </cell>
          <cell r="J548" t="e">
            <v>#N/A</v>
          </cell>
          <cell r="N548">
            <v>2.8100242893673184</v>
          </cell>
          <cell r="O548">
            <v>44</v>
          </cell>
          <cell r="P548" t="str">
            <v/>
          </cell>
          <cell r="Q548" t="str">
            <v/>
          </cell>
          <cell r="R548">
            <v>1.7026797910041072</v>
          </cell>
          <cell r="S548">
            <v>23</v>
          </cell>
          <cell r="T548" t="str">
            <v/>
          </cell>
          <cell r="U548" t="str">
            <v/>
          </cell>
          <cell r="V548">
            <v>1.4981623260103782</v>
          </cell>
          <cell r="W548">
            <v>13</v>
          </cell>
          <cell r="X548" t="str">
            <v/>
          </cell>
          <cell r="Y548" t="str">
            <v/>
          </cell>
          <cell r="Z548">
            <v>1.8482513411899326</v>
          </cell>
          <cell r="AA548">
            <v>14</v>
          </cell>
          <cell r="AB548" t="str">
            <v/>
          </cell>
          <cell r="AC548" t="str">
            <v/>
          </cell>
          <cell r="AD548">
            <v>4.1593550871753378</v>
          </cell>
        </row>
        <row r="549">
          <cell r="B549" t="str">
            <v>4.2059</v>
          </cell>
          <cell r="C549">
            <v>57</v>
          </cell>
          <cell r="F549">
            <v>0.85743317769443084</v>
          </cell>
          <cell r="G549">
            <v>73</v>
          </cell>
          <cell r="H549" t="str">
            <v/>
          </cell>
          <cell r="I549" t="str">
            <v/>
          </cell>
          <cell r="J549" t="e">
            <v>#N/A</v>
          </cell>
          <cell r="N549">
            <v>2.8100242893673184</v>
          </cell>
          <cell r="O549">
            <v>44</v>
          </cell>
          <cell r="P549" t="str">
            <v/>
          </cell>
          <cell r="Q549" t="str">
            <v/>
          </cell>
          <cell r="R549">
            <v>1.7038733198376481</v>
          </cell>
          <cell r="S549">
            <v>23</v>
          </cell>
          <cell r="T549" t="str">
            <v/>
          </cell>
          <cell r="U549" t="str">
            <v/>
          </cell>
          <cell r="V549">
            <v>1.4981623260103782</v>
          </cell>
          <cell r="W549">
            <v>13</v>
          </cell>
          <cell r="X549" t="str">
            <v/>
          </cell>
          <cell r="Y549" t="str">
            <v/>
          </cell>
          <cell r="Z549">
            <v>1.8482513411899326</v>
          </cell>
          <cell r="AA549">
            <v>14</v>
          </cell>
          <cell r="AB549" t="str">
            <v/>
          </cell>
          <cell r="AC549" t="str">
            <v/>
          </cell>
          <cell r="AD549">
            <v>4.1593550871753378</v>
          </cell>
        </row>
        <row r="550">
          <cell r="B550" t="str">
            <v>5.2059</v>
          </cell>
          <cell r="C550">
            <v>57</v>
          </cell>
          <cell r="F550">
            <v>0.85743317769443084</v>
          </cell>
          <cell r="G550">
            <v>73</v>
          </cell>
          <cell r="H550" t="str">
            <v/>
          </cell>
          <cell r="I550" t="str">
            <v/>
          </cell>
          <cell r="J550" t="e">
            <v>#N/A</v>
          </cell>
          <cell r="N550">
            <v>2.8100242893673184</v>
          </cell>
          <cell r="O550">
            <v>44</v>
          </cell>
          <cell r="P550" t="str">
            <v/>
          </cell>
          <cell r="Q550" t="str">
            <v/>
          </cell>
          <cell r="R550">
            <v>1.7050668486711891</v>
          </cell>
          <cell r="S550">
            <v>23</v>
          </cell>
          <cell r="T550" t="str">
            <v/>
          </cell>
          <cell r="U550" t="str">
            <v/>
          </cell>
          <cell r="V550">
            <v>1.4981623260103782</v>
          </cell>
          <cell r="W550">
            <v>13</v>
          </cell>
          <cell r="X550" t="str">
            <v/>
          </cell>
          <cell r="Y550" t="str">
            <v/>
          </cell>
          <cell r="Z550">
            <v>1.8482513411899326</v>
          </cell>
          <cell r="AA550">
            <v>14</v>
          </cell>
          <cell r="AB550" t="str">
            <v/>
          </cell>
          <cell r="AC550" t="str">
            <v/>
          </cell>
          <cell r="AD550">
            <v>4.1593550871753378</v>
          </cell>
        </row>
        <row r="551">
          <cell r="B551" t="str">
            <v>6.2059</v>
          </cell>
          <cell r="C551">
            <v>57</v>
          </cell>
          <cell r="F551">
            <v>0.85743317769443084</v>
          </cell>
          <cell r="G551">
            <v>73</v>
          </cell>
          <cell r="H551" t="str">
            <v/>
          </cell>
          <cell r="I551" t="str">
            <v/>
          </cell>
          <cell r="J551" t="e">
            <v>#N/A</v>
          </cell>
          <cell r="N551">
            <v>2.8100242893673184</v>
          </cell>
          <cell r="O551">
            <v>44</v>
          </cell>
          <cell r="P551" t="str">
            <v/>
          </cell>
          <cell r="Q551" t="str">
            <v/>
          </cell>
          <cell r="R551">
            <v>1.70626037750473</v>
          </cell>
          <cell r="S551">
            <v>23</v>
          </cell>
          <cell r="T551" t="str">
            <v/>
          </cell>
          <cell r="U551" t="str">
            <v/>
          </cell>
          <cell r="V551">
            <v>1.4981623260103782</v>
          </cell>
          <cell r="W551">
            <v>13</v>
          </cell>
          <cell r="X551" t="str">
            <v/>
          </cell>
          <cell r="Y551" t="str">
            <v/>
          </cell>
          <cell r="Z551">
            <v>1.8482513411899326</v>
          </cell>
          <cell r="AA551">
            <v>14</v>
          </cell>
          <cell r="AB551" t="str">
            <v/>
          </cell>
          <cell r="AC551" t="str">
            <v/>
          </cell>
          <cell r="AD551">
            <v>4.1593550871753378</v>
          </cell>
        </row>
        <row r="552">
          <cell r="B552" t="str">
            <v>7.2059</v>
          </cell>
          <cell r="C552">
            <v>57</v>
          </cell>
          <cell r="F552">
            <v>0.85743317769443084</v>
          </cell>
          <cell r="G552">
            <v>73</v>
          </cell>
          <cell r="H552" t="str">
            <v/>
          </cell>
          <cell r="I552" t="str">
            <v/>
          </cell>
          <cell r="J552" t="e">
            <v>#N/A</v>
          </cell>
          <cell r="N552">
            <v>2.8100242893673184</v>
          </cell>
          <cell r="O552">
            <v>44</v>
          </cell>
          <cell r="P552" t="str">
            <v/>
          </cell>
          <cell r="Q552" t="str">
            <v/>
          </cell>
          <cell r="R552">
            <v>1.707453906338271</v>
          </cell>
          <cell r="S552">
            <v>23</v>
          </cell>
          <cell r="T552" t="str">
            <v/>
          </cell>
          <cell r="U552" t="str">
            <v/>
          </cell>
          <cell r="V552">
            <v>1.4981623260103782</v>
          </cell>
          <cell r="W552">
            <v>13</v>
          </cell>
          <cell r="X552" t="str">
            <v/>
          </cell>
          <cell r="Y552" t="str">
            <v/>
          </cell>
          <cell r="Z552">
            <v>1.8482513411899326</v>
          </cell>
          <cell r="AA552">
            <v>14</v>
          </cell>
          <cell r="AB552" t="str">
            <v/>
          </cell>
          <cell r="AC552" t="str">
            <v/>
          </cell>
          <cell r="AD552">
            <v>4.1593550871753378</v>
          </cell>
        </row>
        <row r="553">
          <cell r="B553" t="str">
            <v>8.2059</v>
          </cell>
          <cell r="C553">
            <v>57</v>
          </cell>
          <cell r="F553">
            <v>0.85743317769443084</v>
          </cell>
          <cell r="G553">
            <v>73</v>
          </cell>
          <cell r="H553" t="str">
            <v/>
          </cell>
          <cell r="I553" t="str">
            <v/>
          </cell>
          <cell r="J553" t="e">
            <v>#N/A</v>
          </cell>
          <cell r="N553">
            <v>2.8100242893673184</v>
          </cell>
          <cell r="O553">
            <v>44</v>
          </cell>
          <cell r="P553" t="str">
            <v/>
          </cell>
          <cell r="Q553" t="str">
            <v/>
          </cell>
          <cell r="R553">
            <v>1.7086474351718119</v>
          </cell>
          <cell r="S553">
            <v>23</v>
          </cell>
          <cell r="T553" t="str">
            <v/>
          </cell>
          <cell r="U553" t="str">
            <v/>
          </cell>
          <cell r="V553">
            <v>1.4981623260103782</v>
          </cell>
          <cell r="W553">
            <v>13</v>
          </cell>
          <cell r="X553" t="str">
            <v/>
          </cell>
          <cell r="Y553" t="str">
            <v/>
          </cell>
          <cell r="Z553">
            <v>1.8482513411899326</v>
          </cell>
          <cell r="AA553">
            <v>14</v>
          </cell>
          <cell r="AB553" t="str">
            <v/>
          </cell>
          <cell r="AC553" t="str">
            <v/>
          </cell>
          <cell r="AD553">
            <v>4.1593550871753378</v>
          </cell>
        </row>
        <row r="554">
          <cell r="B554" t="str">
            <v>9.2059</v>
          </cell>
          <cell r="C554">
            <v>57</v>
          </cell>
          <cell r="F554">
            <v>0.85743317769443084</v>
          </cell>
          <cell r="G554">
            <v>73</v>
          </cell>
          <cell r="H554" t="str">
            <v/>
          </cell>
          <cell r="I554" t="str">
            <v/>
          </cell>
          <cell r="J554" t="e">
            <v>#N/A</v>
          </cell>
          <cell r="N554">
            <v>2.8100242893673184</v>
          </cell>
          <cell r="O554">
            <v>44</v>
          </cell>
          <cell r="P554" t="str">
            <v/>
          </cell>
          <cell r="Q554" t="str">
            <v/>
          </cell>
          <cell r="R554">
            <v>1.7098409640053529</v>
          </cell>
          <cell r="S554">
            <v>23</v>
          </cell>
          <cell r="T554" t="str">
            <v/>
          </cell>
          <cell r="U554" t="str">
            <v/>
          </cell>
          <cell r="V554">
            <v>1.4981623260103782</v>
          </cell>
          <cell r="W554">
            <v>13</v>
          </cell>
          <cell r="X554" t="str">
            <v/>
          </cell>
          <cell r="Y554" t="str">
            <v/>
          </cell>
          <cell r="Z554">
            <v>1.8482513411899326</v>
          </cell>
          <cell r="AA554">
            <v>14</v>
          </cell>
          <cell r="AB554" t="str">
            <v/>
          </cell>
          <cell r="AC554" t="str">
            <v/>
          </cell>
          <cell r="AD554">
            <v>4.1593550871753378</v>
          </cell>
        </row>
        <row r="555">
          <cell r="B555" t="str">
            <v>10.2059</v>
          </cell>
          <cell r="C555">
            <v>57</v>
          </cell>
          <cell r="F555">
            <v>0.85743317769443084</v>
          </cell>
          <cell r="G555">
            <v>73</v>
          </cell>
          <cell r="H555" t="str">
            <v/>
          </cell>
          <cell r="I555" t="str">
            <v/>
          </cell>
          <cell r="J555" t="e">
            <v>#N/A</v>
          </cell>
          <cell r="N555">
            <v>2.8100242893673184</v>
          </cell>
          <cell r="O555">
            <v>44</v>
          </cell>
          <cell r="P555" t="str">
            <v/>
          </cell>
          <cell r="Q555" t="str">
            <v/>
          </cell>
          <cell r="R555">
            <v>1.7110344928388939</v>
          </cell>
          <cell r="S555">
            <v>23</v>
          </cell>
          <cell r="T555" t="str">
            <v/>
          </cell>
          <cell r="U555" t="str">
            <v/>
          </cell>
          <cell r="V555">
            <v>1.4981623260103782</v>
          </cell>
          <cell r="W555">
            <v>13</v>
          </cell>
          <cell r="X555" t="str">
            <v/>
          </cell>
          <cell r="Y555" t="str">
            <v/>
          </cell>
          <cell r="Z555">
            <v>1.8482513411899326</v>
          </cell>
          <cell r="AA555">
            <v>14</v>
          </cell>
          <cell r="AB555" t="str">
            <v/>
          </cell>
          <cell r="AC555" t="str">
            <v/>
          </cell>
          <cell r="AD555">
            <v>4.1593550871753378</v>
          </cell>
        </row>
        <row r="556">
          <cell r="B556" t="str">
            <v>11.2059</v>
          </cell>
          <cell r="C556">
            <v>57</v>
          </cell>
          <cell r="F556">
            <v>0.85743317769443084</v>
          </cell>
          <cell r="G556">
            <v>73</v>
          </cell>
          <cell r="H556" t="str">
            <v/>
          </cell>
          <cell r="I556" t="str">
            <v/>
          </cell>
          <cell r="J556" t="e">
            <v>#N/A</v>
          </cell>
          <cell r="N556">
            <v>2.8100242893673184</v>
          </cell>
          <cell r="O556">
            <v>44</v>
          </cell>
          <cell r="P556" t="str">
            <v/>
          </cell>
          <cell r="Q556" t="str">
            <v/>
          </cell>
          <cell r="R556">
            <v>1.7122280216724348</v>
          </cell>
          <cell r="S556">
            <v>23</v>
          </cell>
          <cell r="T556" t="str">
            <v/>
          </cell>
          <cell r="U556" t="str">
            <v/>
          </cell>
          <cell r="V556">
            <v>1.4981623260103782</v>
          </cell>
          <cell r="W556">
            <v>13</v>
          </cell>
          <cell r="X556" t="str">
            <v/>
          </cell>
          <cell r="Y556" t="str">
            <v/>
          </cell>
          <cell r="Z556">
            <v>1.8482513411899326</v>
          </cell>
          <cell r="AA556">
            <v>14</v>
          </cell>
          <cell r="AB556" t="str">
            <v/>
          </cell>
          <cell r="AC556" t="str">
            <v/>
          </cell>
          <cell r="AD556">
            <v>4.1593550871753378</v>
          </cell>
        </row>
        <row r="557">
          <cell r="B557" t="str">
            <v>12.2059</v>
          </cell>
          <cell r="C557">
            <v>57</v>
          </cell>
          <cell r="F557">
            <v>0.85743317769443084</v>
          </cell>
          <cell r="G557">
            <v>73</v>
          </cell>
          <cell r="H557" t="str">
            <v/>
          </cell>
          <cell r="I557" t="str">
            <v/>
          </cell>
          <cell r="J557" t="e">
            <v>#N/A</v>
          </cell>
          <cell r="N557">
            <v>2.8100242893673184</v>
          </cell>
          <cell r="O557">
            <v>44</v>
          </cell>
          <cell r="P557" t="str">
            <v/>
          </cell>
          <cell r="Q557" t="str">
            <v/>
          </cell>
          <cell r="R557">
            <v>1.7134215505059758</v>
          </cell>
          <cell r="S557">
            <v>23</v>
          </cell>
          <cell r="T557" t="str">
            <v/>
          </cell>
          <cell r="U557" t="str">
            <v/>
          </cell>
          <cell r="V557">
            <v>1.4981623260103782</v>
          </cell>
          <cell r="W557">
            <v>13</v>
          </cell>
          <cell r="X557" t="str">
            <v/>
          </cell>
          <cell r="Y557" t="str">
            <v/>
          </cell>
          <cell r="Z557">
            <v>1.8482513411899326</v>
          </cell>
          <cell r="AA557">
            <v>14</v>
          </cell>
          <cell r="AB557" t="str">
            <v/>
          </cell>
          <cell r="AC557" t="str">
            <v/>
          </cell>
          <cell r="AD557">
            <v>4.1593550871753378</v>
          </cell>
        </row>
        <row r="558">
          <cell r="B558" t="str">
            <v>1.2060</v>
          </cell>
          <cell r="C558">
            <v>57</v>
          </cell>
          <cell r="F558">
            <v>0.85743317769443084</v>
          </cell>
          <cell r="G558">
            <v>73</v>
          </cell>
          <cell r="H558" t="str">
            <v/>
          </cell>
          <cell r="I558" t="str">
            <v/>
          </cell>
          <cell r="J558" t="e">
            <v>#N/A</v>
          </cell>
          <cell r="N558">
            <v>2.8100242893673184</v>
          </cell>
          <cell r="O558">
            <v>44</v>
          </cell>
          <cell r="P558" t="str">
            <v/>
          </cell>
          <cell r="Q558" t="str">
            <v/>
          </cell>
          <cell r="R558">
            <v>1.7146150793395167</v>
          </cell>
          <cell r="S558">
            <v>23</v>
          </cell>
          <cell r="T558" t="str">
            <v/>
          </cell>
          <cell r="U558" t="str">
            <v/>
          </cell>
          <cell r="V558">
            <v>1.4981623260103782</v>
          </cell>
          <cell r="W558">
            <v>13</v>
          </cell>
          <cell r="X558" t="str">
            <v/>
          </cell>
          <cell r="Y558" t="str">
            <v/>
          </cell>
          <cell r="Z558">
            <v>1.8482513411899326</v>
          </cell>
          <cell r="AA558">
            <v>14</v>
          </cell>
          <cell r="AB558" t="str">
            <v/>
          </cell>
          <cell r="AC558" t="str">
            <v/>
          </cell>
          <cell r="AD558">
            <v>4.1593550871753378</v>
          </cell>
        </row>
        <row r="559">
          <cell r="B559" t="str">
            <v>2.2060</v>
          </cell>
          <cell r="C559">
            <v>57</v>
          </cell>
          <cell r="F559">
            <v>0.85743317769443084</v>
          </cell>
          <cell r="G559">
            <v>73</v>
          </cell>
          <cell r="H559" t="str">
            <v/>
          </cell>
          <cell r="I559" t="str">
            <v/>
          </cell>
          <cell r="J559" t="e">
            <v>#N/A</v>
          </cell>
          <cell r="N559">
            <v>2.8100242893673184</v>
          </cell>
          <cell r="O559">
            <v>44</v>
          </cell>
          <cell r="P559" t="str">
            <v/>
          </cell>
          <cell r="Q559" t="str">
            <v/>
          </cell>
          <cell r="R559">
            <v>1.7158086081730577</v>
          </cell>
          <cell r="S559">
            <v>23</v>
          </cell>
          <cell r="T559" t="str">
            <v/>
          </cell>
          <cell r="U559" t="str">
            <v/>
          </cell>
          <cell r="V559">
            <v>1.4981623260103782</v>
          </cell>
          <cell r="W559">
            <v>13</v>
          </cell>
          <cell r="X559" t="str">
            <v/>
          </cell>
          <cell r="Y559" t="str">
            <v/>
          </cell>
          <cell r="Z559">
            <v>1.8482513411899326</v>
          </cell>
          <cell r="AA559">
            <v>14</v>
          </cell>
          <cell r="AB559" t="str">
            <v/>
          </cell>
          <cell r="AC559" t="str">
            <v/>
          </cell>
          <cell r="AD559">
            <v>4.1593550871753378</v>
          </cell>
        </row>
        <row r="560">
          <cell r="B560" t="str">
            <v>3.2060</v>
          </cell>
          <cell r="C560">
            <v>57</v>
          </cell>
          <cell r="F560">
            <v>0.85743317769443084</v>
          </cell>
          <cell r="G560">
            <v>73</v>
          </cell>
          <cell r="H560" t="str">
            <v/>
          </cell>
          <cell r="I560" t="str">
            <v/>
          </cell>
          <cell r="J560" t="e">
            <v>#N/A</v>
          </cell>
          <cell r="N560">
            <v>2.8100242893673184</v>
          </cell>
          <cell r="O560">
            <v>44</v>
          </cell>
          <cell r="P560" t="str">
            <v/>
          </cell>
          <cell r="Q560" t="str">
            <v/>
          </cell>
          <cell r="R560">
            <v>1.7170021370065986</v>
          </cell>
          <cell r="S560">
            <v>23</v>
          </cell>
          <cell r="T560" t="str">
            <v/>
          </cell>
          <cell r="U560" t="str">
            <v/>
          </cell>
          <cell r="V560">
            <v>1.4981623260103782</v>
          </cell>
          <cell r="W560">
            <v>13</v>
          </cell>
          <cell r="X560" t="str">
            <v/>
          </cell>
          <cell r="Y560" t="str">
            <v/>
          </cell>
          <cell r="Z560">
            <v>1.8482513411899326</v>
          </cell>
          <cell r="AA560">
            <v>14</v>
          </cell>
          <cell r="AB560" t="str">
            <v/>
          </cell>
          <cell r="AC560" t="str">
            <v/>
          </cell>
          <cell r="AD560">
            <v>4.1593550871753378</v>
          </cell>
        </row>
        <row r="561">
          <cell r="B561" t="str">
            <v>4.2060</v>
          </cell>
          <cell r="C561">
            <v>57</v>
          </cell>
          <cell r="F561">
            <v>0.85743317769443084</v>
          </cell>
          <cell r="G561">
            <v>73</v>
          </cell>
          <cell r="H561" t="str">
            <v/>
          </cell>
          <cell r="I561" t="str">
            <v/>
          </cell>
          <cell r="J561" t="e">
            <v>#N/A</v>
          </cell>
          <cell r="N561">
            <v>2.8100242893673184</v>
          </cell>
          <cell r="O561">
            <v>45</v>
          </cell>
          <cell r="P561">
            <v>561</v>
          </cell>
          <cell r="Q561">
            <v>1.7181956658401361</v>
          </cell>
          <cell r="R561">
            <v>1.7181956658401361</v>
          </cell>
          <cell r="S561">
            <v>23</v>
          </cell>
          <cell r="T561" t="str">
            <v/>
          </cell>
          <cell r="U561" t="str">
            <v/>
          </cell>
          <cell r="V561">
            <v>1.4981623260103782</v>
          </cell>
          <cell r="W561">
            <v>13</v>
          </cell>
          <cell r="X561" t="str">
            <v/>
          </cell>
          <cell r="Y561" t="str">
            <v/>
          </cell>
          <cell r="Z561">
            <v>1.8482513411899326</v>
          </cell>
          <cell r="AA561">
            <v>14</v>
          </cell>
          <cell r="AB561" t="str">
            <v/>
          </cell>
          <cell r="AC561" t="str">
            <v/>
          </cell>
          <cell r="AD561">
            <v>4.1593550871753378</v>
          </cell>
        </row>
        <row r="562">
          <cell r="B562" t="str">
            <v>5.2060</v>
          </cell>
          <cell r="C562">
            <v>57</v>
          </cell>
          <cell r="F562">
            <v>0.85743317769443084</v>
          </cell>
          <cell r="G562">
            <v>73</v>
          </cell>
          <cell r="H562" t="str">
            <v/>
          </cell>
          <cell r="I562" t="str">
            <v/>
          </cell>
          <cell r="J562" t="e">
            <v>#N/A</v>
          </cell>
          <cell r="N562">
            <v>2.8100242893673184</v>
          </cell>
          <cell r="O562">
            <v>45</v>
          </cell>
          <cell r="P562" t="str">
            <v/>
          </cell>
          <cell r="Q562" t="str">
            <v/>
          </cell>
          <cell r="R562">
            <v>1.7181956658401361</v>
          </cell>
          <cell r="S562">
            <v>23</v>
          </cell>
          <cell r="T562" t="str">
            <v/>
          </cell>
          <cell r="U562" t="str">
            <v/>
          </cell>
          <cell r="V562">
            <v>1.4981623260103782</v>
          </cell>
          <cell r="W562">
            <v>13</v>
          </cell>
          <cell r="X562" t="str">
            <v/>
          </cell>
          <cell r="Y562" t="str">
            <v/>
          </cell>
          <cell r="Z562">
            <v>1.8482513411899326</v>
          </cell>
          <cell r="AA562">
            <v>14</v>
          </cell>
          <cell r="AB562" t="str">
            <v/>
          </cell>
          <cell r="AC562" t="str">
            <v/>
          </cell>
          <cell r="AD562">
            <v>4.1593550871753378</v>
          </cell>
        </row>
        <row r="563">
          <cell r="B563" t="str">
            <v>6.2060</v>
          </cell>
          <cell r="C563">
            <v>57</v>
          </cell>
          <cell r="F563">
            <v>0.85743317769443084</v>
          </cell>
          <cell r="G563">
            <v>73</v>
          </cell>
          <cell r="H563" t="str">
            <v/>
          </cell>
          <cell r="I563" t="str">
            <v/>
          </cell>
          <cell r="J563" t="e">
            <v>#N/A</v>
          </cell>
          <cell r="N563">
            <v>2.8100242893673184</v>
          </cell>
          <cell r="O563">
            <v>45</v>
          </cell>
          <cell r="P563" t="str">
            <v/>
          </cell>
          <cell r="Q563" t="str">
            <v/>
          </cell>
          <cell r="R563">
            <v>1.7181956658401361</v>
          </cell>
          <cell r="S563">
            <v>23</v>
          </cell>
          <cell r="T563" t="str">
            <v/>
          </cell>
          <cell r="U563" t="str">
            <v/>
          </cell>
          <cell r="V563">
            <v>1.4981623260103782</v>
          </cell>
          <cell r="W563">
            <v>13</v>
          </cell>
          <cell r="X563" t="str">
            <v/>
          </cell>
          <cell r="Y563" t="str">
            <v/>
          </cell>
          <cell r="Z563">
            <v>1.8482513411899326</v>
          </cell>
          <cell r="AA563">
            <v>14</v>
          </cell>
          <cell r="AB563" t="str">
            <v/>
          </cell>
          <cell r="AC563" t="str">
            <v/>
          </cell>
          <cell r="AD563">
            <v>4.1593550871753378</v>
          </cell>
        </row>
        <row r="564">
          <cell r="B564" t="str">
            <v>7.2060</v>
          </cell>
          <cell r="C564">
            <v>57</v>
          </cell>
          <cell r="F564">
            <v>0.85743317769443084</v>
          </cell>
          <cell r="G564">
            <v>73</v>
          </cell>
          <cell r="H564" t="str">
            <v/>
          </cell>
          <cell r="I564" t="str">
            <v/>
          </cell>
          <cell r="J564" t="e">
            <v>#N/A</v>
          </cell>
          <cell r="N564">
            <v>2.8100242893673184</v>
          </cell>
          <cell r="O564">
            <v>45</v>
          </cell>
          <cell r="P564" t="str">
            <v/>
          </cell>
          <cell r="Q564" t="str">
            <v/>
          </cell>
          <cell r="R564">
            <v>1.7181956658401361</v>
          </cell>
          <cell r="S564">
            <v>23</v>
          </cell>
          <cell r="T564" t="str">
            <v/>
          </cell>
          <cell r="U564" t="str">
            <v/>
          </cell>
          <cell r="V564">
            <v>1.4981623260103782</v>
          </cell>
          <cell r="W564">
            <v>13</v>
          </cell>
          <cell r="X564" t="str">
            <v/>
          </cell>
          <cell r="Y564" t="str">
            <v/>
          </cell>
          <cell r="Z564">
            <v>1.8482513411899326</v>
          </cell>
          <cell r="AA564">
            <v>14</v>
          </cell>
          <cell r="AB564" t="str">
            <v/>
          </cell>
          <cell r="AC564" t="str">
            <v/>
          </cell>
          <cell r="AD564">
            <v>4.1593550871753378</v>
          </cell>
        </row>
        <row r="565">
          <cell r="B565" t="str">
            <v>8.2060</v>
          </cell>
          <cell r="C565">
            <v>57</v>
          </cell>
          <cell r="F565">
            <v>0.85743317769443084</v>
          </cell>
          <cell r="G565">
            <v>73</v>
          </cell>
          <cell r="H565" t="str">
            <v/>
          </cell>
          <cell r="I565" t="str">
            <v/>
          </cell>
          <cell r="J565" t="e">
            <v>#N/A</v>
          </cell>
          <cell r="N565">
            <v>2.8100242893673184</v>
          </cell>
          <cell r="O565">
            <v>45</v>
          </cell>
          <cell r="P565" t="str">
            <v/>
          </cell>
          <cell r="Q565" t="str">
            <v/>
          </cell>
          <cell r="R565">
            <v>1.7181956658401361</v>
          </cell>
          <cell r="S565">
            <v>23</v>
          </cell>
          <cell r="T565" t="str">
            <v/>
          </cell>
          <cell r="U565" t="str">
            <v/>
          </cell>
          <cell r="V565">
            <v>1.4981623260103782</v>
          </cell>
          <cell r="W565">
            <v>13</v>
          </cell>
          <cell r="X565" t="str">
            <v/>
          </cell>
          <cell r="Y565" t="str">
            <v/>
          </cell>
          <cell r="Z565">
            <v>1.8482513411899326</v>
          </cell>
          <cell r="AA565">
            <v>14</v>
          </cell>
          <cell r="AB565" t="str">
            <v/>
          </cell>
          <cell r="AC565" t="str">
            <v/>
          </cell>
          <cell r="AD565">
            <v>4.1593550871753378</v>
          </cell>
        </row>
        <row r="566">
          <cell r="B566" t="str">
            <v>9.2060</v>
          </cell>
          <cell r="C566">
            <v>57</v>
          </cell>
          <cell r="F566">
            <v>0.85743317769443084</v>
          </cell>
          <cell r="G566">
            <v>73</v>
          </cell>
          <cell r="H566" t="str">
            <v/>
          </cell>
          <cell r="I566" t="str">
            <v/>
          </cell>
          <cell r="J566" t="e">
            <v>#N/A</v>
          </cell>
          <cell r="N566">
            <v>2.8100242893673184</v>
          </cell>
          <cell r="O566">
            <v>45</v>
          </cell>
          <cell r="P566" t="str">
            <v/>
          </cell>
          <cell r="Q566" t="str">
            <v/>
          </cell>
          <cell r="R566">
            <v>1.7181956658401361</v>
          </cell>
          <cell r="S566">
            <v>23</v>
          </cell>
          <cell r="T566" t="str">
            <v/>
          </cell>
          <cell r="U566" t="str">
            <v/>
          </cell>
          <cell r="V566">
            <v>1.4981623260103782</v>
          </cell>
          <cell r="W566">
            <v>13</v>
          </cell>
          <cell r="X566" t="str">
            <v/>
          </cell>
          <cell r="Y566" t="str">
            <v/>
          </cell>
          <cell r="Z566">
            <v>1.8482513411899326</v>
          </cell>
          <cell r="AA566">
            <v>14</v>
          </cell>
          <cell r="AB566" t="str">
            <v/>
          </cell>
          <cell r="AC566" t="str">
            <v/>
          </cell>
          <cell r="AD566">
            <v>4.1593550871753378</v>
          </cell>
        </row>
        <row r="567">
          <cell r="B567" t="str">
            <v>10.2060</v>
          </cell>
          <cell r="C567">
            <v>57</v>
          </cell>
          <cell r="F567">
            <v>0.85743317769443084</v>
          </cell>
          <cell r="G567">
            <v>73</v>
          </cell>
          <cell r="H567" t="str">
            <v/>
          </cell>
          <cell r="I567" t="str">
            <v/>
          </cell>
          <cell r="J567" t="e">
            <v>#N/A</v>
          </cell>
          <cell r="N567">
            <v>2.8100242893673184</v>
          </cell>
          <cell r="O567">
            <v>45</v>
          </cell>
          <cell r="P567" t="str">
            <v/>
          </cell>
          <cell r="Q567" t="str">
            <v/>
          </cell>
          <cell r="R567">
            <v>1.7181956658401361</v>
          </cell>
          <cell r="S567">
            <v>23</v>
          </cell>
          <cell r="T567" t="str">
            <v/>
          </cell>
          <cell r="U567" t="str">
            <v/>
          </cell>
          <cell r="V567">
            <v>1.4981623260103782</v>
          </cell>
          <cell r="W567">
            <v>13</v>
          </cell>
          <cell r="X567" t="str">
            <v/>
          </cell>
          <cell r="Y567" t="str">
            <v/>
          </cell>
          <cell r="Z567">
            <v>1.8482513411899326</v>
          </cell>
          <cell r="AA567">
            <v>14</v>
          </cell>
          <cell r="AB567" t="str">
            <v/>
          </cell>
          <cell r="AC567" t="str">
            <v/>
          </cell>
          <cell r="AD567">
            <v>4.1593550871753378</v>
          </cell>
        </row>
        <row r="568">
          <cell r="B568" t="str">
            <v>11.2060</v>
          </cell>
          <cell r="C568">
            <v>57</v>
          </cell>
          <cell r="F568">
            <v>0.85743317769443084</v>
          </cell>
          <cell r="G568">
            <v>73</v>
          </cell>
          <cell r="H568" t="str">
            <v/>
          </cell>
          <cell r="I568" t="str">
            <v/>
          </cell>
          <cell r="J568" t="e">
            <v>#N/A</v>
          </cell>
          <cell r="N568">
            <v>2.8100242893673184</v>
          </cell>
          <cell r="O568">
            <v>45</v>
          </cell>
          <cell r="P568" t="str">
            <v/>
          </cell>
          <cell r="Q568" t="str">
            <v/>
          </cell>
          <cell r="R568">
            <v>1.7181956658401361</v>
          </cell>
          <cell r="S568">
            <v>23</v>
          </cell>
          <cell r="T568" t="str">
            <v/>
          </cell>
          <cell r="U568" t="str">
            <v/>
          </cell>
          <cell r="V568">
            <v>1.4981623260103782</v>
          </cell>
          <cell r="W568">
            <v>13</v>
          </cell>
          <cell r="X568" t="str">
            <v/>
          </cell>
          <cell r="Y568" t="str">
            <v/>
          </cell>
          <cell r="Z568">
            <v>1.8482513411899326</v>
          </cell>
          <cell r="AA568">
            <v>14</v>
          </cell>
          <cell r="AB568" t="str">
            <v/>
          </cell>
          <cell r="AC568" t="str">
            <v/>
          </cell>
          <cell r="AD568">
            <v>4.1593550871753378</v>
          </cell>
        </row>
        <row r="569">
          <cell r="B569" t="str">
            <v>12.2060</v>
          </cell>
          <cell r="C569">
            <v>57</v>
          </cell>
          <cell r="F569">
            <v>0.85743317769443084</v>
          </cell>
          <cell r="G569">
            <v>73</v>
          </cell>
          <cell r="H569" t="str">
            <v/>
          </cell>
          <cell r="I569" t="str">
            <v/>
          </cell>
          <cell r="J569" t="e">
            <v>#N/A</v>
          </cell>
          <cell r="N569">
            <v>2.8100242893673184</v>
          </cell>
          <cell r="O569">
            <v>45</v>
          </cell>
          <cell r="P569" t="str">
            <v/>
          </cell>
          <cell r="Q569" t="str">
            <v/>
          </cell>
          <cell r="R569">
            <v>1.7181956658401361</v>
          </cell>
          <cell r="S569">
            <v>23</v>
          </cell>
          <cell r="T569" t="str">
            <v/>
          </cell>
          <cell r="U569" t="str">
            <v/>
          </cell>
          <cell r="V569">
            <v>1.4981623260103782</v>
          </cell>
          <cell r="W569">
            <v>13</v>
          </cell>
          <cell r="X569" t="str">
            <v/>
          </cell>
          <cell r="Y569" t="str">
            <v/>
          </cell>
          <cell r="Z569">
            <v>1.8482513411899326</v>
          </cell>
          <cell r="AA569">
            <v>14</v>
          </cell>
          <cell r="AB569" t="str">
            <v/>
          </cell>
          <cell r="AC569" t="str">
            <v/>
          </cell>
          <cell r="AD569">
            <v>4.1593550871753378</v>
          </cell>
        </row>
        <row r="570">
          <cell r="B570" t="str">
            <v>1.2061</v>
          </cell>
          <cell r="C570">
            <v>57</v>
          </cell>
          <cell r="F570">
            <v>0.85743317769443084</v>
          </cell>
          <cell r="G570">
            <v>73</v>
          </cell>
          <cell r="H570" t="str">
            <v/>
          </cell>
          <cell r="I570" t="str">
            <v/>
          </cell>
          <cell r="J570" t="e">
            <v>#N/A</v>
          </cell>
          <cell r="N570">
            <v>2.8100242893673184</v>
          </cell>
          <cell r="O570">
            <v>45</v>
          </cell>
          <cell r="P570" t="str">
            <v/>
          </cell>
          <cell r="Q570" t="str">
            <v/>
          </cell>
          <cell r="R570">
            <v>1.7181956658401361</v>
          </cell>
          <cell r="S570">
            <v>23</v>
          </cell>
          <cell r="T570" t="str">
            <v/>
          </cell>
          <cell r="U570" t="str">
            <v/>
          </cell>
          <cell r="V570">
            <v>1.4981623260103782</v>
          </cell>
          <cell r="W570">
            <v>13</v>
          </cell>
          <cell r="X570" t="str">
            <v/>
          </cell>
          <cell r="Y570" t="str">
            <v/>
          </cell>
          <cell r="Z570">
            <v>1.8482513411899326</v>
          </cell>
          <cell r="AA570">
            <v>14</v>
          </cell>
          <cell r="AB570" t="str">
            <v/>
          </cell>
          <cell r="AC570" t="str">
            <v/>
          </cell>
          <cell r="AD570">
            <v>4.1593550871753378</v>
          </cell>
        </row>
        <row r="571">
          <cell r="B571" t="str">
            <v>2.2061</v>
          </cell>
          <cell r="C571">
            <v>57</v>
          </cell>
          <cell r="F571">
            <v>0.85743317769443084</v>
          </cell>
          <cell r="G571">
            <v>73</v>
          </cell>
          <cell r="H571" t="str">
            <v/>
          </cell>
          <cell r="I571" t="str">
            <v/>
          </cell>
          <cell r="J571" t="e">
            <v>#N/A</v>
          </cell>
          <cell r="N571">
            <v>2.8100242893673184</v>
          </cell>
          <cell r="O571">
            <v>45</v>
          </cell>
          <cell r="P571" t="str">
            <v/>
          </cell>
          <cell r="Q571" t="str">
            <v/>
          </cell>
          <cell r="R571">
            <v>1.7181956658401361</v>
          </cell>
          <cell r="S571">
            <v>23</v>
          </cell>
          <cell r="T571" t="str">
            <v/>
          </cell>
          <cell r="U571" t="str">
            <v/>
          </cell>
          <cell r="V571">
            <v>1.4981623260103782</v>
          </cell>
          <cell r="W571">
            <v>13</v>
          </cell>
          <cell r="X571" t="str">
            <v/>
          </cell>
          <cell r="Y571" t="str">
            <v/>
          </cell>
          <cell r="Z571">
            <v>1.8482513411899326</v>
          </cell>
          <cell r="AA571">
            <v>14</v>
          </cell>
          <cell r="AB571" t="str">
            <v/>
          </cell>
          <cell r="AC571" t="str">
            <v/>
          </cell>
          <cell r="AD571">
            <v>4.1593550871753378</v>
          </cell>
        </row>
        <row r="572">
          <cell r="B572" t="str">
            <v>3.2061</v>
          </cell>
          <cell r="C572">
            <v>57</v>
          </cell>
          <cell r="F572">
            <v>0.85743317769443084</v>
          </cell>
          <cell r="G572">
            <v>73</v>
          </cell>
          <cell r="H572" t="str">
            <v/>
          </cell>
          <cell r="I572" t="str">
            <v/>
          </cell>
          <cell r="J572" t="e">
            <v>#N/A</v>
          </cell>
          <cell r="N572">
            <v>2.8100242893673184</v>
          </cell>
          <cell r="O572">
            <v>45</v>
          </cell>
          <cell r="P572" t="str">
            <v/>
          </cell>
          <cell r="Q572" t="str">
            <v/>
          </cell>
          <cell r="R572">
            <v>1.7181956658401361</v>
          </cell>
          <cell r="S572">
            <v>23</v>
          </cell>
          <cell r="T572" t="str">
            <v/>
          </cell>
          <cell r="U572" t="str">
            <v/>
          </cell>
          <cell r="V572">
            <v>1.4981623260103782</v>
          </cell>
          <cell r="W572">
            <v>13</v>
          </cell>
          <cell r="X572" t="str">
            <v/>
          </cell>
          <cell r="Y572" t="str">
            <v/>
          </cell>
          <cell r="Z572">
            <v>1.8482513411899326</v>
          </cell>
          <cell r="AA572">
            <v>14</v>
          </cell>
          <cell r="AB572" t="str">
            <v/>
          </cell>
          <cell r="AC572" t="str">
            <v/>
          </cell>
          <cell r="AD572">
            <v>4.1593550871753378</v>
          </cell>
        </row>
        <row r="573">
          <cell r="B573" t="str">
            <v>4.2061</v>
          </cell>
          <cell r="C573">
            <v>57</v>
          </cell>
          <cell r="F573">
            <v>0.85743317769443084</v>
          </cell>
          <cell r="G573">
            <v>73</v>
          </cell>
          <cell r="H573" t="str">
            <v/>
          </cell>
          <cell r="I573" t="str">
            <v/>
          </cell>
          <cell r="J573" t="e">
            <v>#N/A</v>
          </cell>
          <cell r="N573">
            <v>2.8100242893673184</v>
          </cell>
          <cell r="O573">
            <v>45</v>
          </cell>
          <cell r="P573" t="str">
            <v/>
          </cell>
          <cell r="Q573" t="str">
            <v/>
          </cell>
          <cell r="R573">
            <v>1.7181956658401361</v>
          </cell>
          <cell r="S573">
            <v>23</v>
          </cell>
          <cell r="T573" t="str">
            <v/>
          </cell>
          <cell r="U573" t="str">
            <v/>
          </cell>
          <cell r="V573">
            <v>1.4981623260103782</v>
          </cell>
          <cell r="W573">
            <v>13</v>
          </cell>
          <cell r="X573" t="str">
            <v/>
          </cell>
          <cell r="Y573" t="str">
            <v/>
          </cell>
          <cell r="Z573">
            <v>1.8482513411899326</v>
          </cell>
          <cell r="AA573">
            <v>14</v>
          </cell>
          <cell r="AB573" t="str">
            <v/>
          </cell>
          <cell r="AC573" t="str">
            <v/>
          </cell>
          <cell r="AD573">
            <v>4.1593550871753378</v>
          </cell>
        </row>
        <row r="574">
          <cell r="B574" t="str">
            <v>5.2061</v>
          </cell>
          <cell r="C574">
            <v>57</v>
          </cell>
          <cell r="F574">
            <v>0.85743317769443084</v>
          </cell>
          <cell r="G574">
            <v>73</v>
          </cell>
          <cell r="H574" t="str">
            <v/>
          </cell>
          <cell r="I574" t="str">
            <v/>
          </cell>
          <cell r="J574" t="e">
            <v>#N/A</v>
          </cell>
          <cell r="N574">
            <v>2.8100242893673184</v>
          </cell>
          <cell r="O574">
            <v>45</v>
          </cell>
          <cell r="P574" t="str">
            <v/>
          </cell>
          <cell r="Q574" t="str">
            <v/>
          </cell>
          <cell r="R574">
            <v>1.7181956658401361</v>
          </cell>
          <cell r="S574">
            <v>23</v>
          </cell>
          <cell r="T574" t="str">
            <v/>
          </cell>
          <cell r="U574" t="str">
            <v/>
          </cell>
          <cell r="V574">
            <v>1.4981623260103782</v>
          </cell>
          <cell r="W574">
            <v>13</v>
          </cell>
          <cell r="X574" t="str">
            <v/>
          </cell>
          <cell r="Y574" t="str">
            <v/>
          </cell>
          <cell r="Z574">
            <v>1.8482513411899326</v>
          </cell>
          <cell r="AA574">
            <v>14</v>
          </cell>
          <cell r="AB574" t="str">
            <v/>
          </cell>
          <cell r="AC574" t="str">
            <v/>
          </cell>
          <cell r="AD574">
            <v>4.1593550871753378</v>
          </cell>
        </row>
        <row r="575">
          <cell r="B575" t="str">
            <v>6.2061</v>
          </cell>
          <cell r="C575">
            <v>57</v>
          </cell>
          <cell r="F575">
            <v>0.85743317769443084</v>
          </cell>
          <cell r="G575">
            <v>73</v>
          </cell>
          <cell r="H575" t="str">
            <v/>
          </cell>
          <cell r="I575" t="str">
            <v/>
          </cell>
          <cell r="J575" t="e">
            <v>#N/A</v>
          </cell>
          <cell r="N575">
            <v>2.8100242893673184</v>
          </cell>
          <cell r="O575">
            <v>45</v>
          </cell>
          <cell r="P575" t="str">
            <v/>
          </cell>
          <cell r="Q575" t="str">
            <v/>
          </cell>
          <cell r="R575">
            <v>1.7181956658401361</v>
          </cell>
          <cell r="S575">
            <v>23</v>
          </cell>
          <cell r="T575" t="str">
            <v/>
          </cell>
          <cell r="U575" t="str">
            <v/>
          </cell>
          <cell r="V575">
            <v>1.4981623260103782</v>
          </cell>
          <cell r="W575">
            <v>13</v>
          </cell>
          <cell r="X575" t="str">
            <v/>
          </cell>
          <cell r="Y575" t="str">
            <v/>
          </cell>
          <cell r="Z575">
            <v>1.8482513411899326</v>
          </cell>
          <cell r="AA575">
            <v>14</v>
          </cell>
          <cell r="AB575" t="str">
            <v/>
          </cell>
          <cell r="AC575" t="str">
            <v/>
          </cell>
          <cell r="AD575">
            <v>4.1593550871753378</v>
          </cell>
        </row>
        <row r="576">
          <cell r="B576" t="str">
            <v>7.2061</v>
          </cell>
          <cell r="C576">
            <v>57</v>
          </cell>
          <cell r="F576">
            <v>0.85743317769443084</v>
          </cell>
          <cell r="G576">
            <v>73</v>
          </cell>
          <cell r="H576" t="str">
            <v/>
          </cell>
          <cell r="I576" t="str">
            <v/>
          </cell>
          <cell r="J576" t="e">
            <v>#N/A</v>
          </cell>
          <cell r="N576">
            <v>2.8100242893673184</v>
          </cell>
          <cell r="O576">
            <v>45</v>
          </cell>
          <cell r="P576" t="str">
            <v/>
          </cell>
          <cell r="Q576" t="str">
            <v/>
          </cell>
          <cell r="R576">
            <v>1.7181956658401361</v>
          </cell>
          <cell r="S576">
            <v>23</v>
          </cell>
          <cell r="T576" t="str">
            <v/>
          </cell>
          <cell r="U576" t="str">
            <v/>
          </cell>
          <cell r="V576">
            <v>1.4981623260103782</v>
          </cell>
          <cell r="W576">
            <v>13</v>
          </cell>
          <cell r="X576" t="str">
            <v/>
          </cell>
          <cell r="Y576" t="str">
            <v/>
          </cell>
          <cell r="Z576">
            <v>1.8482513411899326</v>
          </cell>
          <cell r="AA576">
            <v>14</v>
          </cell>
          <cell r="AB576" t="str">
            <v/>
          </cell>
          <cell r="AC576" t="str">
            <v/>
          </cell>
          <cell r="AD576">
            <v>4.1593550871753378</v>
          </cell>
        </row>
        <row r="577">
          <cell r="B577" t="str">
            <v>8.2061</v>
          </cell>
          <cell r="C577">
            <v>57</v>
          </cell>
          <cell r="F577">
            <v>0.85743317769443084</v>
          </cell>
          <cell r="G577">
            <v>73</v>
          </cell>
          <cell r="H577" t="str">
            <v/>
          </cell>
          <cell r="I577" t="str">
            <v/>
          </cell>
          <cell r="J577" t="e">
            <v>#N/A</v>
          </cell>
          <cell r="N577">
            <v>2.8100242893673184</v>
          </cell>
          <cell r="O577">
            <v>45</v>
          </cell>
          <cell r="P577" t="str">
            <v/>
          </cell>
          <cell r="Q577" t="str">
            <v/>
          </cell>
          <cell r="R577">
            <v>1.7181956658401361</v>
          </cell>
          <cell r="S577">
            <v>23</v>
          </cell>
          <cell r="T577" t="str">
            <v/>
          </cell>
          <cell r="U577" t="str">
            <v/>
          </cell>
          <cell r="V577">
            <v>1.4981623260103782</v>
          </cell>
          <cell r="W577">
            <v>13</v>
          </cell>
          <cell r="X577" t="str">
            <v/>
          </cell>
          <cell r="Y577" t="str">
            <v/>
          </cell>
          <cell r="Z577">
            <v>1.8482513411899326</v>
          </cell>
          <cell r="AA577">
            <v>14</v>
          </cell>
          <cell r="AB577" t="str">
            <v/>
          </cell>
          <cell r="AC577" t="str">
            <v/>
          </cell>
          <cell r="AD577">
            <v>4.1593550871753378</v>
          </cell>
        </row>
        <row r="578">
          <cell r="B578" t="str">
            <v>9.2061</v>
          </cell>
          <cell r="C578">
            <v>57</v>
          </cell>
          <cell r="F578">
            <v>0.85743317769443084</v>
          </cell>
          <cell r="G578">
            <v>73</v>
          </cell>
          <cell r="H578" t="str">
            <v/>
          </cell>
          <cell r="I578" t="str">
            <v/>
          </cell>
          <cell r="J578" t="e">
            <v>#N/A</v>
          </cell>
          <cell r="N578">
            <v>2.8100242893673184</v>
          </cell>
          <cell r="O578">
            <v>45</v>
          </cell>
          <cell r="P578" t="str">
            <v/>
          </cell>
          <cell r="Q578" t="str">
            <v/>
          </cell>
          <cell r="R578">
            <v>1.7181956658401361</v>
          </cell>
          <cell r="S578">
            <v>23</v>
          </cell>
          <cell r="T578" t="str">
            <v/>
          </cell>
          <cell r="U578" t="str">
            <v/>
          </cell>
          <cell r="V578">
            <v>1.4981623260103782</v>
          </cell>
          <cell r="W578">
            <v>13</v>
          </cell>
          <cell r="X578" t="str">
            <v/>
          </cell>
          <cell r="Y578" t="str">
            <v/>
          </cell>
          <cell r="Z578">
            <v>1.8482513411899326</v>
          </cell>
          <cell r="AA578">
            <v>14</v>
          </cell>
          <cell r="AB578" t="str">
            <v/>
          </cell>
          <cell r="AC578" t="str">
            <v/>
          </cell>
          <cell r="AD578">
            <v>4.1593550871753378</v>
          </cell>
        </row>
        <row r="579">
          <cell r="B579" t="str">
            <v>10.2061</v>
          </cell>
          <cell r="C579">
            <v>57</v>
          </cell>
          <cell r="F579">
            <v>0.85743317769443084</v>
          </cell>
          <cell r="G579">
            <v>73</v>
          </cell>
          <cell r="H579" t="str">
            <v/>
          </cell>
          <cell r="I579" t="str">
            <v/>
          </cell>
          <cell r="J579" t="e">
            <v>#N/A</v>
          </cell>
          <cell r="N579">
            <v>2.8100242893673184</v>
          </cell>
          <cell r="O579">
            <v>45</v>
          </cell>
          <cell r="P579" t="str">
            <v/>
          </cell>
          <cell r="Q579" t="str">
            <v/>
          </cell>
          <cell r="R579">
            <v>1.7181956658401361</v>
          </cell>
          <cell r="S579">
            <v>23</v>
          </cell>
          <cell r="T579" t="str">
            <v/>
          </cell>
          <cell r="U579" t="str">
            <v/>
          </cell>
          <cell r="V579">
            <v>1.4981623260103782</v>
          </cell>
          <cell r="W579">
            <v>13</v>
          </cell>
          <cell r="X579" t="str">
            <v/>
          </cell>
          <cell r="Y579" t="str">
            <v/>
          </cell>
          <cell r="Z579">
            <v>1.8482513411899326</v>
          </cell>
          <cell r="AA579">
            <v>14</v>
          </cell>
          <cell r="AB579" t="str">
            <v/>
          </cell>
          <cell r="AC579" t="str">
            <v/>
          </cell>
          <cell r="AD579">
            <v>4.1593550871753378</v>
          </cell>
        </row>
        <row r="580">
          <cell r="B580" t="str">
            <v>11.2061</v>
          </cell>
          <cell r="C580">
            <v>57</v>
          </cell>
          <cell r="F580">
            <v>0.85743317769443084</v>
          </cell>
          <cell r="G580">
            <v>73</v>
          </cell>
          <cell r="H580" t="str">
            <v/>
          </cell>
          <cell r="I580" t="str">
            <v/>
          </cell>
          <cell r="J580" t="e">
            <v>#N/A</v>
          </cell>
          <cell r="N580">
            <v>2.8100242893673184</v>
          </cell>
          <cell r="O580">
            <v>45</v>
          </cell>
          <cell r="P580" t="str">
            <v/>
          </cell>
          <cell r="Q580" t="str">
            <v/>
          </cell>
          <cell r="R580">
            <v>1.7181956658401361</v>
          </cell>
          <cell r="S580">
            <v>23</v>
          </cell>
          <cell r="T580" t="str">
            <v/>
          </cell>
          <cell r="U580" t="str">
            <v/>
          </cell>
          <cell r="V580">
            <v>1.4981623260103782</v>
          </cell>
          <cell r="W580">
            <v>13</v>
          </cell>
          <cell r="X580" t="str">
            <v/>
          </cell>
          <cell r="Y580" t="str">
            <v/>
          </cell>
          <cell r="Z580">
            <v>1.8482513411899326</v>
          </cell>
          <cell r="AA580">
            <v>14</v>
          </cell>
          <cell r="AB580" t="str">
            <v/>
          </cell>
          <cell r="AC580" t="str">
            <v/>
          </cell>
          <cell r="AD580">
            <v>4.1593550871753378</v>
          </cell>
        </row>
        <row r="581">
          <cell r="B581" t="str">
            <v>12.2061</v>
          </cell>
          <cell r="C581">
            <v>57</v>
          </cell>
          <cell r="F581">
            <v>0.85743317769443084</v>
          </cell>
          <cell r="G581">
            <v>73</v>
          </cell>
          <cell r="H581" t="str">
            <v/>
          </cell>
          <cell r="I581" t="str">
            <v/>
          </cell>
          <cell r="J581" t="e">
            <v>#N/A</v>
          </cell>
          <cell r="N581">
            <v>2.8100242893673184</v>
          </cell>
          <cell r="O581">
            <v>45</v>
          </cell>
          <cell r="P581" t="str">
            <v/>
          </cell>
          <cell r="Q581" t="str">
            <v/>
          </cell>
          <cell r="R581">
            <v>1.7181956658401361</v>
          </cell>
          <cell r="S581">
            <v>23</v>
          </cell>
          <cell r="T581" t="str">
            <v/>
          </cell>
          <cell r="U581" t="str">
            <v/>
          </cell>
          <cell r="V581">
            <v>1.4981623260103782</v>
          </cell>
          <cell r="W581">
            <v>13</v>
          </cell>
          <cell r="X581" t="str">
            <v/>
          </cell>
          <cell r="Y581" t="str">
            <v/>
          </cell>
          <cell r="Z581">
            <v>1.8482513411899326</v>
          </cell>
          <cell r="AA581">
            <v>14</v>
          </cell>
          <cell r="AB581" t="str">
            <v/>
          </cell>
          <cell r="AC581" t="str">
            <v/>
          </cell>
          <cell r="AD581">
            <v>4.1593550871753378</v>
          </cell>
        </row>
        <row r="582">
          <cell r="B582" t="str">
            <v>1.2062</v>
          </cell>
          <cell r="C582">
            <v>57</v>
          </cell>
          <cell r="F582">
            <v>0.85743317769443084</v>
          </cell>
          <cell r="G582">
            <v>73</v>
          </cell>
          <cell r="H582" t="str">
            <v/>
          </cell>
          <cell r="I582" t="str">
            <v/>
          </cell>
          <cell r="J582" t="e">
            <v>#N/A</v>
          </cell>
          <cell r="N582">
            <v>2.8100242893673184</v>
          </cell>
          <cell r="O582">
            <v>45</v>
          </cell>
          <cell r="P582" t="str">
            <v/>
          </cell>
          <cell r="Q582" t="str">
            <v/>
          </cell>
          <cell r="R582">
            <v>1.7181956658401361</v>
          </cell>
          <cell r="S582">
            <v>23</v>
          </cell>
          <cell r="T582" t="str">
            <v/>
          </cell>
          <cell r="U582" t="str">
            <v/>
          </cell>
          <cell r="V582">
            <v>1.4981623260103782</v>
          </cell>
          <cell r="W582">
            <v>13</v>
          </cell>
          <cell r="X582" t="str">
            <v/>
          </cell>
          <cell r="Y582" t="str">
            <v/>
          </cell>
          <cell r="Z582">
            <v>1.8482513411899326</v>
          </cell>
          <cell r="AA582">
            <v>14</v>
          </cell>
          <cell r="AB582" t="str">
            <v/>
          </cell>
          <cell r="AC582" t="str">
            <v/>
          </cell>
          <cell r="AD582">
            <v>4.1593550871753378</v>
          </cell>
        </row>
        <row r="583">
          <cell r="B583" t="str">
            <v>2.2062</v>
          </cell>
          <cell r="C583">
            <v>57</v>
          </cell>
          <cell r="F583">
            <v>0.85743317769443084</v>
          </cell>
          <cell r="G583">
            <v>73</v>
          </cell>
          <cell r="H583" t="str">
            <v/>
          </cell>
          <cell r="I583" t="str">
            <v/>
          </cell>
          <cell r="J583" t="e">
            <v>#N/A</v>
          </cell>
          <cell r="N583">
            <v>2.8100242893673184</v>
          </cell>
          <cell r="O583">
            <v>45</v>
          </cell>
          <cell r="P583" t="str">
            <v/>
          </cell>
          <cell r="Q583" t="str">
            <v/>
          </cell>
          <cell r="R583">
            <v>1.7181956658401361</v>
          </cell>
          <cell r="S583">
            <v>23</v>
          </cell>
          <cell r="T583" t="str">
            <v/>
          </cell>
          <cell r="U583" t="str">
            <v/>
          </cell>
          <cell r="V583">
            <v>1.4981623260103782</v>
          </cell>
          <cell r="W583">
            <v>13</v>
          </cell>
          <cell r="X583" t="str">
            <v/>
          </cell>
          <cell r="Y583" t="str">
            <v/>
          </cell>
          <cell r="Z583">
            <v>1.8482513411899326</v>
          </cell>
          <cell r="AA583">
            <v>14</v>
          </cell>
          <cell r="AB583" t="str">
            <v/>
          </cell>
          <cell r="AC583" t="str">
            <v/>
          </cell>
          <cell r="AD583">
            <v>4.1593550871753378</v>
          </cell>
        </row>
        <row r="584">
          <cell r="B584" t="str">
            <v>3.2062</v>
          </cell>
          <cell r="C584">
            <v>57</v>
          </cell>
          <cell r="F584">
            <v>0.85743317769443084</v>
          </cell>
          <cell r="G584">
            <v>73</v>
          </cell>
          <cell r="H584" t="str">
            <v/>
          </cell>
          <cell r="I584" t="str">
            <v/>
          </cell>
          <cell r="J584" t="e">
            <v>#N/A</v>
          </cell>
          <cell r="N584">
            <v>2.8100242893673184</v>
          </cell>
          <cell r="O584">
            <v>45</v>
          </cell>
          <cell r="P584" t="str">
            <v/>
          </cell>
          <cell r="Q584" t="str">
            <v/>
          </cell>
          <cell r="R584">
            <v>1.7181956658401361</v>
          </cell>
          <cell r="S584">
            <v>23</v>
          </cell>
          <cell r="T584" t="str">
            <v/>
          </cell>
          <cell r="U584" t="str">
            <v/>
          </cell>
          <cell r="V584">
            <v>1.4981623260103782</v>
          </cell>
          <cell r="W584">
            <v>13</v>
          </cell>
          <cell r="X584" t="str">
            <v/>
          </cell>
          <cell r="Y584" t="str">
            <v/>
          </cell>
          <cell r="Z584">
            <v>1.8482513411899326</v>
          </cell>
          <cell r="AA584">
            <v>14</v>
          </cell>
          <cell r="AB584" t="str">
            <v/>
          </cell>
          <cell r="AC584" t="str">
            <v/>
          </cell>
          <cell r="AD584">
            <v>4.1593550871753378</v>
          </cell>
        </row>
        <row r="585">
          <cell r="B585" t="str">
            <v>4.2062</v>
          </cell>
          <cell r="C585">
            <v>57</v>
          </cell>
          <cell r="F585">
            <v>0.85743317769443084</v>
          </cell>
          <cell r="G585">
            <v>73</v>
          </cell>
          <cell r="H585" t="str">
            <v/>
          </cell>
          <cell r="I585" t="str">
            <v/>
          </cell>
          <cell r="J585" t="e">
            <v>#N/A</v>
          </cell>
          <cell r="N585">
            <v>2.8100242893673184</v>
          </cell>
          <cell r="O585">
            <v>45</v>
          </cell>
          <cell r="P585" t="str">
            <v/>
          </cell>
          <cell r="Q585" t="str">
            <v/>
          </cell>
          <cell r="R585">
            <v>1.7181956658401361</v>
          </cell>
          <cell r="S585">
            <v>23</v>
          </cell>
          <cell r="T585" t="str">
            <v/>
          </cell>
          <cell r="U585" t="str">
            <v/>
          </cell>
          <cell r="V585">
            <v>1.4981623260103782</v>
          </cell>
          <cell r="W585">
            <v>13</v>
          </cell>
          <cell r="X585" t="str">
            <v/>
          </cell>
          <cell r="Y585" t="str">
            <v/>
          </cell>
          <cell r="Z585">
            <v>1.8482513411899326</v>
          </cell>
          <cell r="AA585">
            <v>14</v>
          </cell>
          <cell r="AB585" t="str">
            <v/>
          </cell>
          <cell r="AC585" t="str">
            <v/>
          </cell>
          <cell r="AD585">
            <v>4.1593550871753378</v>
          </cell>
        </row>
        <row r="586">
          <cell r="B586" t="str">
            <v>5.2062</v>
          </cell>
          <cell r="C586">
            <v>57</v>
          </cell>
          <cell r="F586">
            <v>0.85743317769443084</v>
          </cell>
          <cell r="G586">
            <v>73</v>
          </cell>
          <cell r="H586" t="str">
            <v/>
          </cell>
          <cell r="I586" t="str">
            <v/>
          </cell>
          <cell r="J586" t="e">
            <v>#N/A</v>
          </cell>
          <cell r="N586">
            <v>2.8100242893673184</v>
          </cell>
          <cell r="O586">
            <v>45</v>
          </cell>
          <cell r="P586" t="str">
            <v/>
          </cell>
          <cell r="Q586" t="str">
            <v/>
          </cell>
          <cell r="R586">
            <v>1.7181956658401361</v>
          </cell>
          <cell r="S586">
            <v>23</v>
          </cell>
          <cell r="T586" t="str">
            <v/>
          </cell>
          <cell r="U586" t="str">
            <v/>
          </cell>
          <cell r="V586">
            <v>1.4981623260103782</v>
          </cell>
          <cell r="W586">
            <v>13</v>
          </cell>
          <cell r="X586" t="str">
            <v/>
          </cell>
          <cell r="Y586" t="str">
            <v/>
          </cell>
          <cell r="Z586">
            <v>1.8482513411899326</v>
          </cell>
          <cell r="AA586">
            <v>14</v>
          </cell>
          <cell r="AB586" t="str">
            <v/>
          </cell>
          <cell r="AC586" t="str">
            <v/>
          </cell>
          <cell r="AD586">
            <v>4.1593550871753378</v>
          </cell>
        </row>
        <row r="587">
          <cell r="B587" t="str">
            <v>6.2062</v>
          </cell>
          <cell r="C587">
            <v>57</v>
          </cell>
          <cell r="F587">
            <v>0.85743317769443084</v>
          </cell>
          <cell r="G587">
            <v>73</v>
          </cell>
          <cell r="H587" t="str">
            <v/>
          </cell>
          <cell r="I587" t="str">
            <v/>
          </cell>
          <cell r="J587" t="e">
            <v>#N/A</v>
          </cell>
          <cell r="N587">
            <v>2.8100242893673184</v>
          </cell>
          <cell r="O587">
            <v>45</v>
          </cell>
          <cell r="P587" t="str">
            <v/>
          </cell>
          <cell r="Q587" t="str">
            <v/>
          </cell>
          <cell r="R587">
            <v>1.7181956658401361</v>
          </cell>
          <cell r="S587">
            <v>23</v>
          </cell>
          <cell r="T587" t="str">
            <v/>
          </cell>
          <cell r="U587" t="str">
            <v/>
          </cell>
          <cell r="V587">
            <v>1.4981623260103782</v>
          </cell>
          <cell r="W587">
            <v>13</v>
          </cell>
          <cell r="X587" t="str">
            <v/>
          </cell>
          <cell r="Y587" t="str">
            <v/>
          </cell>
          <cell r="Z587">
            <v>1.8482513411899326</v>
          </cell>
          <cell r="AA587">
            <v>14</v>
          </cell>
          <cell r="AB587" t="str">
            <v/>
          </cell>
          <cell r="AC587" t="str">
            <v/>
          </cell>
          <cell r="AD587">
            <v>4.1593550871753378</v>
          </cell>
        </row>
        <row r="588">
          <cell r="B588" t="str">
            <v>7.2062</v>
          </cell>
          <cell r="O588">
            <v>45</v>
          </cell>
          <cell r="P588" t="str">
            <v/>
          </cell>
          <cell r="Q588" t="str">
            <v/>
          </cell>
          <cell r="R588">
            <v>1.7181956658401361</v>
          </cell>
        </row>
        <row r="589">
          <cell r="B589" t="str">
            <v>8.2062</v>
          </cell>
          <cell r="O589">
            <v>45</v>
          </cell>
          <cell r="P589" t="str">
            <v/>
          </cell>
          <cell r="Q589" t="str">
            <v/>
          </cell>
          <cell r="R589">
            <v>1.7181956658401361</v>
          </cell>
        </row>
        <row r="590">
          <cell r="B590" t="str">
            <v>9.2062</v>
          </cell>
          <cell r="O590">
            <v>45</v>
          </cell>
          <cell r="P590" t="str">
            <v/>
          </cell>
          <cell r="Q590" t="str">
            <v/>
          </cell>
          <cell r="R590">
            <v>1.7181956658401361</v>
          </cell>
        </row>
        <row r="591">
          <cell r="B591" t="str">
            <v>10.2062</v>
          </cell>
          <cell r="O591">
            <v>45</v>
          </cell>
          <cell r="P591" t="str">
            <v/>
          </cell>
          <cell r="Q591" t="str">
            <v/>
          </cell>
          <cell r="R591">
            <v>1.7181956658401361</v>
          </cell>
        </row>
        <row r="592">
          <cell r="B592" t="str">
            <v>11.2062</v>
          </cell>
          <cell r="O592">
            <v>45</v>
          </cell>
          <cell r="P592" t="str">
            <v/>
          </cell>
          <cell r="Q592" t="str">
            <v/>
          </cell>
          <cell r="R592">
            <v>1.7181956658401361</v>
          </cell>
        </row>
        <row r="593">
          <cell r="B593" t="str">
            <v>12.2062</v>
          </cell>
          <cell r="O593">
            <v>45</v>
          </cell>
          <cell r="P593" t="str">
            <v/>
          </cell>
          <cell r="Q593" t="str">
            <v/>
          </cell>
          <cell r="R593">
            <v>1.7181956658401361</v>
          </cell>
        </row>
        <row r="594">
          <cell r="B594" t="str">
            <v>1.2063</v>
          </cell>
          <cell r="O594">
            <v>45</v>
          </cell>
          <cell r="P594" t="str">
            <v/>
          </cell>
          <cell r="Q594" t="str">
            <v/>
          </cell>
          <cell r="R594">
            <v>1.7181956658401361</v>
          </cell>
        </row>
        <row r="595">
          <cell r="B595" t="str">
            <v>2.2063</v>
          </cell>
          <cell r="O595">
            <v>45</v>
          </cell>
          <cell r="P595" t="str">
            <v/>
          </cell>
          <cell r="Q595" t="str">
            <v/>
          </cell>
          <cell r="R595">
            <v>1.7181956658401361</v>
          </cell>
        </row>
        <row r="596">
          <cell r="B596" t="str">
            <v>3.2063</v>
          </cell>
          <cell r="O596">
            <v>45</v>
          </cell>
          <cell r="P596" t="str">
            <v/>
          </cell>
          <cell r="Q596" t="str">
            <v/>
          </cell>
          <cell r="R596">
            <v>1.7181956658401361</v>
          </cell>
        </row>
        <row r="597">
          <cell r="B597" t="str">
            <v>4.2063</v>
          </cell>
          <cell r="O597">
            <v>45</v>
          </cell>
          <cell r="P597" t="str">
            <v/>
          </cell>
          <cell r="Q597" t="str">
            <v/>
          </cell>
          <cell r="R597">
            <v>1.7181956658401361</v>
          </cell>
        </row>
        <row r="598">
          <cell r="B598" t="str">
            <v>5.2063</v>
          </cell>
          <cell r="O598">
            <v>45</v>
          </cell>
          <cell r="P598" t="str">
            <v/>
          </cell>
          <cell r="Q598" t="str">
            <v/>
          </cell>
          <cell r="R598">
            <v>1.7181956658401361</v>
          </cell>
        </row>
        <row r="599">
          <cell r="B599" t="str">
            <v>6.2063</v>
          </cell>
          <cell r="O599">
            <v>45</v>
          </cell>
          <cell r="P599" t="str">
            <v/>
          </cell>
          <cell r="Q599" t="str">
            <v/>
          </cell>
          <cell r="R599">
            <v>1.7181956658401361</v>
          </cell>
        </row>
        <row r="600">
          <cell r="B600" t="str">
            <v>7.2063</v>
          </cell>
          <cell r="O600">
            <v>45</v>
          </cell>
          <cell r="P600" t="str">
            <v/>
          </cell>
          <cell r="Q600" t="str">
            <v/>
          </cell>
          <cell r="R600">
            <v>1.7181956658401361</v>
          </cell>
        </row>
        <row r="601">
          <cell r="B601" t="str">
            <v>8.2063</v>
          </cell>
          <cell r="O601">
            <v>45</v>
          </cell>
          <cell r="P601" t="str">
            <v/>
          </cell>
          <cell r="Q601" t="str">
            <v/>
          </cell>
          <cell r="R601">
            <v>1.7181956658401361</v>
          </cell>
        </row>
        <row r="602">
          <cell r="B602" t="str">
            <v>9.2063</v>
          </cell>
          <cell r="O602">
            <v>45</v>
          </cell>
          <cell r="P602" t="str">
            <v/>
          </cell>
          <cell r="Q602" t="str">
            <v/>
          </cell>
          <cell r="R602">
            <v>1.7181956658401361</v>
          </cell>
        </row>
        <row r="603">
          <cell r="B603" t="str">
            <v>10.2063</v>
          </cell>
          <cell r="O603">
            <v>45</v>
          </cell>
          <cell r="P603" t="str">
            <v/>
          </cell>
          <cell r="Q603" t="str">
            <v/>
          </cell>
          <cell r="R603">
            <v>1.7181956658401361</v>
          </cell>
        </row>
        <row r="604">
          <cell r="B604" t="str">
            <v>11.2063</v>
          </cell>
          <cell r="O604">
            <v>45</v>
          </cell>
          <cell r="P604" t="str">
            <v/>
          </cell>
          <cell r="Q604" t="str">
            <v/>
          </cell>
          <cell r="R604">
            <v>1.7181956658401361</v>
          </cell>
        </row>
        <row r="605">
          <cell r="B605" t="str">
            <v>12.2063</v>
          </cell>
          <cell r="O605">
            <v>45</v>
          </cell>
          <cell r="P605" t="str">
            <v/>
          </cell>
          <cell r="Q605" t="str">
            <v/>
          </cell>
          <cell r="R605">
            <v>1.7181956658401361</v>
          </cell>
        </row>
        <row r="606">
          <cell r="B606" t="str">
            <v>1.2064</v>
          </cell>
          <cell r="O606">
            <v>45</v>
          </cell>
          <cell r="P606" t="str">
            <v/>
          </cell>
          <cell r="Q606" t="str">
            <v/>
          </cell>
          <cell r="R606">
            <v>1.7181956658401361</v>
          </cell>
        </row>
        <row r="607">
          <cell r="B607" t="str">
            <v>2.2064</v>
          </cell>
          <cell r="O607">
            <v>45</v>
          </cell>
          <cell r="P607" t="str">
            <v/>
          </cell>
          <cell r="Q607" t="str">
            <v/>
          </cell>
          <cell r="R607">
            <v>1.7181956658401361</v>
          </cell>
        </row>
        <row r="608">
          <cell r="B608" t="str">
            <v>3.2064</v>
          </cell>
          <cell r="O608">
            <v>45</v>
          </cell>
          <cell r="P608" t="str">
            <v/>
          </cell>
          <cell r="Q608" t="str">
            <v/>
          </cell>
          <cell r="R608">
            <v>1.7181956658401361</v>
          </cell>
        </row>
        <row r="609">
          <cell r="B609" t="str">
            <v>4.2064</v>
          </cell>
          <cell r="O609">
            <v>45</v>
          </cell>
          <cell r="P609" t="str">
            <v/>
          </cell>
          <cell r="Q609" t="str">
            <v/>
          </cell>
          <cell r="R609">
            <v>1.7181956658401361</v>
          </cell>
        </row>
        <row r="610">
          <cell r="B610" t="str">
            <v>5.2064</v>
          </cell>
          <cell r="O610">
            <v>45</v>
          </cell>
          <cell r="P610" t="str">
            <v/>
          </cell>
          <cell r="Q610" t="str">
            <v/>
          </cell>
          <cell r="R610">
            <v>1.7181956658401361</v>
          </cell>
        </row>
        <row r="611">
          <cell r="B611" t="str">
            <v>6.2064</v>
          </cell>
          <cell r="O611">
            <v>45</v>
          </cell>
          <cell r="P611" t="str">
            <v/>
          </cell>
          <cell r="Q611" t="str">
            <v/>
          </cell>
          <cell r="R611">
            <v>1.7181956658401361</v>
          </cell>
        </row>
        <row r="612">
          <cell r="B612" t="str">
            <v>7.2064</v>
          </cell>
          <cell r="O612">
            <v>45</v>
          </cell>
          <cell r="P612" t="str">
            <v/>
          </cell>
          <cell r="Q612" t="str">
            <v/>
          </cell>
          <cell r="R612">
            <v>1.7181956658401361</v>
          </cell>
        </row>
        <row r="613">
          <cell r="B613" t="str">
            <v>8.2064</v>
          </cell>
          <cell r="O613">
            <v>45</v>
          </cell>
          <cell r="P613" t="str">
            <v/>
          </cell>
          <cell r="Q613" t="str">
            <v/>
          </cell>
          <cell r="R613">
            <v>1.7181956658401361</v>
          </cell>
        </row>
        <row r="614">
          <cell r="B614" t="str">
            <v>9.2064</v>
          </cell>
          <cell r="O614">
            <v>45</v>
          </cell>
          <cell r="P614" t="str">
            <v/>
          </cell>
          <cell r="Q614" t="str">
            <v/>
          </cell>
          <cell r="R614">
            <v>1.7181956658401361</v>
          </cell>
        </row>
        <row r="615">
          <cell r="B615" t="str">
            <v>10.2064</v>
          </cell>
          <cell r="O615">
            <v>45</v>
          </cell>
          <cell r="P615" t="str">
            <v/>
          </cell>
          <cell r="Q615" t="str">
            <v/>
          </cell>
          <cell r="R615">
            <v>1.7181956658401361</v>
          </cell>
        </row>
        <row r="616">
          <cell r="B616" t="str">
            <v>11.2064</v>
          </cell>
          <cell r="O616">
            <v>45</v>
          </cell>
          <cell r="P616" t="str">
            <v/>
          </cell>
          <cell r="Q616" t="str">
            <v/>
          </cell>
          <cell r="R616">
            <v>1.7181956658401361</v>
          </cell>
        </row>
        <row r="617">
          <cell r="B617" t="str">
            <v>12.2064</v>
          </cell>
          <cell r="O617">
            <v>45</v>
          </cell>
          <cell r="P617" t="str">
            <v/>
          </cell>
          <cell r="Q617" t="str">
            <v/>
          </cell>
          <cell r="R617">
            <v>1.7181956658401361</v>
          </cell>
        </row>
        <row r="618">
          <cell r="B618" t="str">
            <v>1.2065</v>
          </cell>
          <cell r="O618">
            <v>45</v>
          </cell>
          <cell r="P618" t="str">
            <v/>
          </cell>
          <cell r="Q618" t="str">
            <v/>
          </cell>
          <cell r="R618">
            <v>1.7181956658401361</v>
          </cell>
        </row>
        <row r="619">
          <cell r="B619" t="str">
            <v>2.2065</v>
          </cell>
          <cell r="O619">
            <v>45</v>
          </cell>
          <cell r="P619" t="str">
            <v/>
          </cell>
          <cell r="Q619" t="str">
            <v/>
          </cell>
          <cell r="R619">
            <v>1.7181956658401361</v>
          </cell>
        </row>
        <row r="620">
          <cell r="B620" t="str">
            <v>3.2065</v>
          </cell>
          <cell r="O620">
            <v>45</v>
          </cell>
          <cell r="P620" t="str">
            <v/>
          </cell>
          <cell r="Q620" t="str">
            <v/>
          </cell>
          <cell r="R620">
            <v>1.7181956658401361</v>
          </cell>
        </row>
        <row r="621">
          <cell r="B621" t="str">
            <v>4.2065</v>
          </cell>
          <cell r="O621">
            <v>45</v>
          </cell>
          <cell r="P621" t="str">
            <v/>
          </cell>
          <cell r="Q621" t="str">
            <v/>
          </cell>
          <cell r="R621">
            <v>1.7181956658401361</v>
          </cell>
        </row>
        <row r="622">
          <cell r="B622" t="str">
            <v>5.2065</v>
          </cell>
          <cell r="O622">
            <v>45</v>
          </cell>
          <cell r="P622" t="str">
            <v/>
          </cell>
          <cell r="Q622" t="str">
            <v/>
          </cell>
          <cell r="R622">
            <v>1.7181956658401361</v>
          </cell>
        </row>
        <row r="623">
          <cell r="B623" t="str">
            <v>6.2065</v>
          </cell>
          <cell r="O623">
            <v>45</v>
          </cell>
          <cell r="P623" t="str">
            <v/>
          </cell>
          <cell r="Q623" t="str">
            <v/>
          </cell>
          <cell r="R623">
            <v>1.7181956658401361</v>
          </cell>
        </row>
        <row r="624">
          <cell r="B624" t="str">
            <v>7.2065</v>
          </cell>
          <cell r="O624">
            <v>45</v>
          </cell>
          <cell r="P624" t="str">
            <v/>
          </cell>
          <cell r="Q624" t="str">
            <v/>
          </cell>
          <cell r="R624">
            <v>1.7181956658401361</v>
          </cell>
        </row>
        <row r="625">
          <cell r="B625" t="str">
            <v>8.2065</v>
          </cell>
          <cell r="O625">
            <v>45</v>
          </cell>
          <cell r="P625" t="str">
            <v/>
          </cell>
          <cell r="Q625" t="str">
            <v/>
          </cell>
          <cell r="R625">
            <v>1.7181956658401361</v>
          </cell>
        </row>
        <row r="626">
          <cell r="B626" t="str">
            <v>9.2065</v>
          </cell>
          <cell r="O626">
            <v>45</v>
          </cell>
          <cell r="P626" t="str">
            <v/>
          </cell>
          <cell r="Q626" t="str">
            <v/>
          </cell>
          <cell r="R626">
            <v>1.7181956658401361</v>
          </cell>
        </row>
        <row r="627">
          <cell r="B627" t="str">
            <v>10.2065</v>
          </cell>
          <cell r="O627">
            <v>45</v>
          </cell>
          <cell r="P627" t="str">
            <v/>
          </cell>
          <cell r="Q627" t="str">
            <v/>
          </cell>
          <cell r="R627">
            <v>1.7181956658401361</v>
          </cell>
        </row>
        <row r="628">
          <cell r="B628" t="str">
            <v>11.2065</v>
          </cell>
          <cell r="O628">
            <v>45</v>
          </cell>
          <cell r="P628" t="str">
            <v/>
          </cell>
          <cell r="Q628" t="str">
            <v/>
          </cell>
          <cell r="R628">
            <v>1.7181956658401361</v>
          </cell>
        </row>
        <row r="629">
          <cell r="B629" t="str">
            <v>12.2065</v>
          </cell>
          <cell r="O629">
            <v>45</v>
          </cell>
          <cell r="P629" t="str">
            <v/>
          </cell>
          <cell r="Q629" t="str">
            <v/>
          </cell>
          <cell r="R629">
            <v>1.7181956658401361</v>
          </cell>
        </row>
        <row r="630">
          <cell r="B630" t="str">
            <v>1.2066</v>
          </cell>
          <cell r="O630">
            <v>45</v>
          </cell>
          <cell r="P630" t="str">
            <v/>
          </cell>
          <cell r="Q630" t="str">
            <v/>
          </cell>
          <cell r="R630">
            <v>1.7181956658401361</v>
          </cell>
        </row>
        <row r="631">
          <cell r="B631" t="str">
            <v>2.2066</v>
          </cell>
          <cell r="O631">
            <v>45</v>
          </cell>
          <cell r="P631" t="str">
            <v/>
          </cell>
          <cell r="Q631" t="str">
            <v/>
          </cell>
          <cell r="R631">
            <v>1.7181956658401361</v>
          </cell>
        </row>
        <row r="632">
          <cell r="B632" t="str">
            <v>3.2066</v>
          </cell>
          <cell r="O632">
            <v>45</v>
          </cell>
          <cell r="P632" t="str">
            <v/>
          </cell>
          <cell r="Q632" t="str">
            <v/>
          </cell>
          <cell r="R632">
            <v>1.7181956658401361</v>
          </cell>
        </row>
        <row r="633">
          <cell r="B633" t="str">
            <v>4.2066</v>
          </cell>
          <cell r="O633">
            <v>45</v>
          </cell>
          <cell r="P633" t="str">
            <v/>
          </cell>
          <cell r="Q633" t="str">
            <v/>
          </cell>
          <cell r="R633">
            <v>1.7181956658401361</v>
          </cell>
        </row>
        <row r="634">
          <cell r="B634" t="str">
            <v>5.2066</v>
          </cell>
          <cell r="O634">
            <v>46</v>
          </cell>
          <cell r="P634">
            <v>634</v>
          </cell>
          <cell r="Q634">
            <v>1.8410197952547236</v>
          </cell>
          <cell r="R634">
            <v>1.7181956658401361</v>
          </cell>
        </row>
      </sheetData>
      <sheetData sheetId="17" refreshError="1">
        <row r="1">
          <cell r="F1" t="str">
            <v>DE</v>
          </cell>
          <cell r="J1" t="str">
            <v>IT</v>
          </cell>
          <cell r="N1" t="str">
            <v>GR</v>
          </cell>
          <cell r="R1" t="str">
            <v>FR</v>
          </cell>
          <cell r="V1" t="str">
            <v>ES</v>
          </cell>
          <cell r="Z1" t="str">
            <v>NL</v>
          </cell>
          <cell r="AD1" t="str">
            <v>PT</v>
          </cell>
          <cell r="AH1" t="str">
            <v>AT</v>
          </cell>
          <cell r="AL1" t="str">
            <v>IE</v>
          </cell>
          <cell r="AP1" t="str">
            <v>BE</v>
          </cell>
          <cell r="AQ1" t="str">
            <v>GER</v>
          </cell>
          <cell r="AR1" t="str">
            <v>ITA</v>
          </cell>
          <cell r="AS1" t="str">
            <v>GRE</v>
          </cell>
          <cell r="AT1" t="str">
            <v>FRA</v>
          </cell>
          <cell r="AU1" t="str">
            <v>SPA</v>
          </cell>
          <cell r="AV1" t="str">
            <v>NET</v>
          </cell>
          <cell r="AW1" t="str">
            <v>POR</v>
          </cell>
          <cell r="AX1" t="str">
            <v>AUS</v>
          </cell>
          <cell r="AY1" t="str">
            <v>BEL</v>
          </cell>
        </row>
        <row r="2">
          <cell r="F2">
            <v>5</v>
          </cell>
          <cell r="J2">
            <v>9</v>
          </cell>
          <cell r="N2">
            <v>13</v>
          </cell>
          <cell r="R2">
            <v>17</v>
          </cell>
          <cell r="V2">
            <v>21</v>
          </cell>
          <cell r="Z2">
            <v>25</v>
          </cell>
          <cell r="AD2">
            <v>29</v>
          </cell>
          <cell r="AH2">
            <v>33</v>
          </cell>
          <cell r="AL2">
            <v>37</v>
          </cell>
          <cell r="AP2">
            <v>41</v>
          </cell>
        </row>
        <row r="3">
          <cell r="B3" t="str">
            <v>12.2014</v>
          </cell>
          <cell r="C3">
            <v>0</v>
          </cell>
          <cell r="D3" t="str">
            <v/>
          </cell>
          <cell r="E3" t="str">
            <v/>
          </cell>
          <cell r="G3">
            <v>0</v>
          </cell>
          <cell r="H3" t="str">
            <v/>
          </cell>
          <cell r="I3" t="str">
            <v/>
          </cell>
          <cell r="K3">
            <v>0</v>
          </cell>
          <cell r="L3" t="str">
            <v/>
          </cell>
          <cell r="M3" t="str">
            <v/>
          </cell>
          <cell r="O3">
            <v>0</v>
          </cell>
          <cell r="P3" t="str">
            <v/>
          </cell>
          <cell r="Q3" t="str">
            <v/>
          </cell>
          <cell r="S3">
            <v>0</v>
          </cell>
          <cell r="T3" t="str">
            <v/>
          </cell>
          <cell r="U3" t="str">
            <v/>
          </cell>
          <cell r="W3">
            <v>0</v>
          </cell>
          <cell r="X3" t="str">
            <v/>
          </cell>
          <cell r="Y3" t="str">
            <v/>
          </cell>
          <cell r="AA3">
            <v>0</v>
          </cell>
          <cell r="AB3" t="str">
            <v/>
          </cell>
          <cell r="AC3" t="str">
            <v/>
          </cell>
          <cell r="AE3">
            <v>0</v>
          </cell>
          <cell r="AF3" t="str">
            <v/>
          </cell>
          <cell r="AG3" t="str">
            <v/>
          </cell>
          <cell r="AI3">
            <v>0</v>
          </cell>
          <cell r="AJ3" t="str">
            <v/>
          </cell>
          <cell r="AK3" t="str">
            <v/>
          </cell>
          <cell r="AM3">
            <v>0</v>
          </cell>
          <cell r="AN3" t="str">
            <v/>
          </cell>
          <cell r="AO3" t="str">
            <v/>
          </cell>
        </row>
        <row r="4">
          <cell r="B4" t="str">
            <v>1.2015</v>
          </cell>
          <cell r="C4">
            <v>0</v>
          </cell>
          <cell r="D4" t="str">
            <v/>
          </cell>
          <cell r="E4" t="str">
            <v/>
          </cell>
          <cell r="G4">
            <v>0</v>
          </cell>
          <cell r="H4" t="str">
            <v/>
          </cell>
          <cell r="I4" t="str">
            <v/>
          </cell>
          <cell r="K4">
            <v>0</v>
          </cell>
          <cell r="L4" t="str">
            <v/>
          </cell>
          <cell r="M4" t="str">
            <v/>
          </cell>
          <cell r="O4">
            <v>0</v>
          </cell>
          <cell r="P4" t="str">
            <v/>
          </cell>
          <cell r="Q4" t="str">
            <v/>
          </cell>
          <cell r="S4">
            <v>0</v>
          </cell>
          <cell r="T4" t="str">
            <v/>
          </cell>
          <cell r="U4" t="str">
            <v/>
          </cell>
          <cell r="W4">
            <v>0</v>
          </cell>
          <cell r="X4" t="str">
            <v/>
          </cell>
          <cell r="Y4" t="str">
            <v/>
          </cell>
          <cell r="AA4">
            <v>0</v>
          </cell>
          <cell r="AB4" t="str">
            <v/>
          </cell>
          <cell r="AC4" t="str">
            <v/>
          </cell>
          <cell r="AE4">
            <v>0</v>
          </cell>
          <cell r="AF4" t="str">
            <v/>
          </cell>
          <cell r="AG4" t="str">
            <v/>
          </cell>
          <cell r="AI4">
            <v>0</v>
          </cell>
          <cell r="AJ4" t="str">
            <v/>
          </cell>
          <cell r="AK4" t="str">
            <v/>
          </cell>
          <cell r="AM4">
            <v>0</v>
          </cell>
          <cell r="AN4" t="str">
            <v/>
          </cell>
          <cell r="AO4" t="str">
            <v/>
          </cell>
        </row>
        <row r="5">
          <cell r="B5" t="str">
            <v>2.2015</v>
          </cell>
          <cell r="C5">
            <v>0</v>
          </cell>
          <cell r="D5" t="str">
            <v/>
          </cell>
          <cell r="E5" t="str">
            <v/>
          </cell>
          <cell r="G5">
            <v>0</v>
          </cell>
          <cell r="H5" t="str">
            <v/>
          </cell>
          <cell r="I5" t="str">
            <v/>
          </cell>
          <cell r="K5">
            <v>0</v>
          </cell>
          <cell r="L5" t="str">
            <v/>
          </cell>
          <cell r="M5" t="str">
            <v/>
          </cell>
          <cell r="O5">
            <v>0</v>
          </cell>
          <cell r="P5" t="str">
            <v/>
          </cell>
          <cell r="Q5" t="str">
            <v/>
          </cell>
          <cell r="S5">
            <v>0</v>
          </cell>
          <cell r="T5" t="str">
            <v/>
          </cell>
          <cell r="U5" t="str">
            <v/>
          </cell>
          <cell r="W5">
            <v>0</v>
          </cell>
          <cell r="X5" t="str">
            <v/>
          </cell>
          <cell r="Y5" t="str">
            <v/>
          </cell>
          <cell r="AA5">
            <v>0</v>
          </cell>
          <cell r="AB5" t="str">
            <v/>
          </cell>
          <cell r="AC5" t="str">
            <v/>
          </cell>
          <cell r="AE5">
            <v>0</v>
          </cell>
          <cell r="AF5" t="str">
            <v/>
          </cell>
          <cell r="AG5" t="str">
            <v/>
          </cell>
          <cell r="AI5">
            <v>0</v>
          </cell>
          <cell r="AJ5" t="str">
            <v/>
          </cell>
          <cell r="AK5" t="str">
            <v/>
          </cell>
          <cell r="AM5">
            <v>0</v>
          </cell>
          <cell r="AN5" t="str">
            <v/>
          </cell>
          <cell r="AO5" t="str">
            <v/>
          </cell>
        </row>
        <row r="6">
          <cell r="B6" t="str">
            <v>3.2015</v>
          </cell>
          <cell r="C6">
            <v>0</v>
          </cell>
          <cell r="D6" t="str">
            <v/>
          </cell>
          <cell r="E6" t="str">
            <v/>
          </cell>
          <cell r="F6" t="e">
            <v>#VALUE!</v>
          </cell>
          <cell r="G6">
            <v>0</v>
          </cell>
          <cell r="H6" t="str">
            <v/>
          </cell>
          <cell r="I6" t="str">
            <v/>
          </cell>
          <cell r="K6">
            <v>0</v>
          </cell>
          <cell r="L6" t="str">
            <v/>
          </cell>
          <cell r="M6" t="str">
            <v/>
          </cell>
          <cell r="O6">
            <v>0</v>
          </cell>
          <cell r="P6" t="str">
            <v/>
          </cell>
          <cell r="Q6" t="str">
            <v/>
          </cell>
          <cell r="S6">
            <v>0</v>
          </cell>
          <cell r="T6" t="str">
            <v/>
          </cell>
          <cell r="U6" t="str">
            <v/>
          </cell>
          <cell r="W6">
            <v>0</v>
          </cell>
          <cell r="X6" t="str">
            <v/>
          </cell>
          <cell r="Y6" t="str">
            <v/>
          </cell>
          <cell r="AA6">
            <v>0</v>
          </cell>
          <cell r="AB6" t="str">
            <v/>
          </cell>
          <cell r="AC6" t="str">
            <v/>
          </cell>
          <cell r="AE6">
            <v>0</v>
          </cell>
          <cell r="AF6" t="str">
            <v/>
          </cell>
          <cell r="AG6" t="str">
            <v/>
          </cell>
          <cell r="AI6">
            <v>0</v>
          </cell>
          <cell r="AJ6" t="str">
            <v/>
          </cell>
          <cell r="AK6" t="str">
            <v/>
          </cell>
          <cell r="AM6">
            <v>0</v>
          </cell>
          <cell r="AN6" t="str">
            <v/>
          </cell>
          <cell r="AO6" t="str">
            <v/>
          </cell>
          <cell r="AP6" t="e">
            <v>#VALUE!</v>
          </cell>
        </row>
        <row r="7">
          <cell r="B7" t="str">
            <v>4.2015</v>
          </cell>
          <cell r="C7">
            <v>0</v>
          </cell>
          <cell r="D7" t="str">
            <v/>
          </cell>
          <cell r="E7" t="str">
            <v/>
          </cell>
          <cell r="F7" t="e">
            <v>#VALUE!</v>
          </cell>
          <cell r="G7">
            <v>0</v>
          </cell>
          <cell r="H7" t="str">
            <v/>
          </cell>
          <cell r="I7" t="str">
            <v/>
          </cell>
          <cell r="J7" t="e">
            <v>#VALUE!</v>
          </cell>
          <cell r="K7">
            <v>0</v>
          </cell>
          <cell r="L7" t="str">
            <v/>
          </cell>
          <cell r="M7" t="str">
            <v/>
          </cell>
          <cell r="O7">
            <v>0</v>
          </cell>
          <cell r="P7" t="str">
            <v/>
          </cell>
          <cell r="Q7" t="str">
            <v/>
          </cell>
          <cell r="R7" t="e">
            <v>#VALUE!</v>
          </cell>
          <cell r="S7">
            <v>0</v>
          </cell>
          <cell r="T7" t="str">
            <v/>
          </cell>
          <cell r="U7" t="str">
            <v/>
          </cell>
          <cell r="V7" t="e">
            <v>#VALUE!</v>
          </cell>
          <cell r="W7">
            <v>0</v>
          </cell>
          <cell r="X7" t="str">
            <v/>
          </cell>
          <cell r="Y7" t="str">
            <v/>
          </cell>
          <cell r="Z7" t="e">
            <v>#VALUE!</v>
          </cell>
          <cell r="AA7">
            <v>0</v>
          </cell>
          <cell r="AB7" t="str">
            <v/>
          </cell>
          <cell r="AC7" t="str">
            <v/>
          </cell>
          <cell r="AE7">
            <v>0</v>
          </cell>
          <cell r="AF7" t="str">
            <v/>
          </cell>
          <cell r="AG7" t="str">
            <v/>
          </cell>
          <cell r="AI7">
            <v>0</v>
          </cell>
          <cell r="AJ7" t="str">
            <v/>
          </cell>
          <cell r="AK7" t="str">
            <v/>
          </cell>
          <cell r="AM7">
            <v>0</v>
          </cell>
          <cell r="AN7" t="str">
            <v/>
          </cell>
          <cell r="AO7" t="str">
            <v/>
          </cell>
          <cell r="AP7" t="e">
            <v>#VALUE!</v>
          </cell>
        </row>
        <row r="8">
          <cell r="B8" t="str">
            <v>5.2015</v>
          </cell>
          <cell r="C8">
            <v>0</v>
          </cell>
          <cell r="D8" t="str">
            <v/>
          </cell>
          <cell r="E8" t="str">
            <v/>
          </cell>
          <cell r="F8" t="e">
            <v>#VALUE!</v>
          </cell>
          <cell r="G8">
            <v>0</v>
          </cell>
          <cell r="H8" t="str">
            <v/>
          </cell>
          <cell r="I8" t="str">
            <v/>
          </cell>
          <cell r="J8" t="e">
            <v>#VALUE!</v>
          </cell>
          <cell r="K8">
            <v>0</v>
          </cell>
          <cell r="L8" t="str">
            <v/>
          </cell>
          <cell r="M8" t="str">
            <v/>
          </cell>
          <cell r="O8">
            <v>0</v>
          </cell>
          <cell r="P8" t="str">
            <v/>
          </cell>
          <cell r="Q8" t="str">
            <v/>
          </cell>
          <cell r="R8" t="e">
            <v>#VALUE!</v>
          </cell>
          <cell r="S8">
            <v>0</v>
          </cell>
          <cell r="T8" t="str">
            <v/>
          </cell>
          <cell r="U8" t="str">
            <v/>
          </cell>
          <cell r="V8" t="e">
            <v>#VALUE!</v>
          </cell>
          <cell r="W8">
            <v>0</v>
          </cell>
          <cell r="X8" t="str">
            <v/>
          </cell>
          <cell r="Y8" t="str">
            <v/>
          </cell>
          <cell r="Z8" t="e">
            <v>#VALUE!</v>
          </cell>
          <cell r="AA8">
            <v>0</v>
          </cell>
          <cell r="AB8" t="str">
            <v/>
          </cell>
          <cell r="AC8" t="str">
            <v/>
          </cell>
          <cell r="AE8">
            <v>0</v>
          </cell>
          <cell r="AF8" t="str">
            <v/>
          </cell>
          <cell r="AG8" t="str">
            <v/>
          </cell>
          <cell r="AI8">
            <v>0</v>
          </cell>
          <cell r="AJ8" t="str">
            <v/>
          </cell>
          <cell r="AK8" t="str">
            <v/>
          </cell>
          <cell r="AM8">
            <v>0</v>
          </cell>
          <cell r="AN8" t="str">
            <v/>
          </cell>
          <cell r="AO8" t="str">
            <v/>
          </cell>
          <cell r="AP8" t="e">
            <v>#VALUE!</v>
          </cell>
        </row>
        <row r="9">
          <cell r="B9" t="str">
            <v>6.2015</v>
          </cell>
          <cell r="C9">
            <v>0</v>
          </cell>
          <cell r="D9" t="str">
            <v/>
          </cell>
          <cell r="E9" t="str">
            <v/>
          </cell>
          <cell r="F9" t="e">
            <v>#VALUE!</v>
          </cell>
          <cell r="G9">
            <v>0</v>
          </cell>
          <cell r="H9" t="str">
            <v/>
          </cell>
          <cell r="I9" t="str">
            <v/>
          </cell>
          <cell r="J9" t="e">
            <v>#VALUE!</v>
          </cell>
          <cell r="K9">
            <v>0</v>
          </cell>
          <cell r="L9" t="str">
            <v/>
          </cell>
          <cell r="M9" t="str">
            <v/>
          </cell>
          <cell r="O9">
            <v>0</v>
          </cell>
          <cell r="P9" t="str">
            <v/>
          </cell>
          <cell r="Q9" t="str">
            <v/>
          </cell>
          <cell r="R9" t="e">
            <v>#VALUE!</v>
          </cell>
          <cell r="S9">
            <v>0</v>
          </cell>
          <cell r="T9" t="str">
            <v/>
          </cell>
          <cell r="U9" t="str">
            <v/>
          </cell>
          <cell r="V9" t="e">
            <v>#VALUE!</v>
          </cell>
          <cell r="W9">
            <v>0</v>
          </cell>
          <cell r="X9" t="str">
            <v/>
          </cell>
          <cell r="Y9" t="str">
            <v/>
          </cell>
          <cell r="Z9" t="e">
            <v>#VALUE!</v>
          </cell>
          <cell r="AA9">
            <v>0</v>
          </cell>
          <cell r="AB9" t="str">
            <v/>
          </cell>
          <cell r="AC9" t="str">
            <v/>
          </cell>
          <cell r="AE9">
            <v>0</v>
          </cell>
          <cell r="AF9" t="str">
            <v/>
          </cell>
          <cell r="AG9" t="str">
            <v/>
          </cell>
          <cell r="AI9">
            <v>0</v>
          </cell>
          <cell r="AJ9" t="str">
            <v/>
          </cell>
          <cell r="AK9" t="str">
            <v/>
          </cell>
          <cell r="AM9">
            <v>0</v>
          </cell>
          <cell r="AN9" t="str">
            <v/>
          </cell>
          <cell r="AO9" t="str">
            <v/>
          </cell>
          <cell r="AP9" t="e">
            <v>#VALUE!</v>
          </cell>
        </row>
        <row r="10">
          <cell r="B10" t="str">
            <v>7.2015</v>
          </cell>
          <cell r="C10">
            <v>0</v>
          </cell>
          <cell r="D10" t="str">
            <v/>
          </cell>
          <cell r="E10" t="str">
            <v/>
          </cell>
          <cell r="F10" t="e">
            <v>#VALUE!</v>
          </cell>
          <cell r="G10">
            <v>0</v>
          </cell>
          <cell r="H10" t="str">
            <v/>
          </cell>
          <cell r="I10" t="str">
            <v/>
          </cell>
          <cell r="J10" t="e">
            <v>#VALUE!</v>
          </cell>
          <cell r="K10">
            <v>0</v>
          </cell>
          <cell r="L10" t="str">
            <v/>
          </cell>
          <cell r="M10" t="str">
            <v/>
          </cell>
          <cell r="O10">
            <v>0</v>
          </cell>
          <cell r="P10" t="str">
            <v/>
          </cell>
          <cell r="Q10" t="str">
            <v/>
          </cell>
          <cell r="R10" t="e">
            <v>#VALUE!</v>
          </cell>
          <cell r="S10">
            <v>0</v>
          </cell>
          <cell r="T10" t="str">
            <v/>
          </cell>
          <cell r="U10" t="str">
            <v/>
          </cell>
          <cell r="V10" t="e">
            <v>#VALUE!</v>
          </cell>
          <cell r="W10">
            <v>0</v>
          </cell>
          <cell r="X10" t="str">
            <v/>
          </cell>
          <cell r="Y10" t="str">
            <v/>
          </cell>
          <cell r="Z10" t="e">
            <v>#VALUE!</v>
          </cell>
          <cell r="AA10">
            <v>0</v>
          </cell>
          <cell r="AB10" t="str">
            <v/>
          </cell>
          <cell r="AC10" t="str">
            <v/>
          </cell>
          <cell r="AE10">
            <v>0</v>
          </cell>
          <cell r="AF10" t="str">
            <v/>
          </cell>
          <cell r="AG10" t="str">
            <v/>
          </cell>
          <cell r="AH10" t="e">
            <v>#VALUE!</v>
          </cell>
          <cell r="AI10">
            <v>0</v>
          </cell>
          <cell r="AJ10" t="str">
            <v/>
          </cell>
          <cell r="AK10" t="str">
            <v/>
          </cell>
          <cell r="AM10">
            <v>0</v>
          </cell>
          <cell r="AN10" t="str">
            <v/>
          </cell>
          <cell r="AO10" t="str">
            <v/>
          </cell>
          <cell r="AP10" t="e">
            <v>#VALUE!</v>
          </cell>
        </row>
        <row r="11">
          <cell r="B11" t="str">
            <v>8.2015</v>
          </cell>
          <cell r="C11">
            <v>0</v>
          </cell>
          <cell r="D11" t="str">
            <v/>
          </cell>
          <cell r="E11" t="str">
            <v/>
          </cell>
          <cell r="F11" t="e">
            <v>#VALUE!</v>
          </cell>
          <cell r="G11">
            <v>0</v>
          </cell>
          <cell r="H11" t="str">
            <v/>
          </cell>
          <cell r="I11" t="str">
            <v/>
          </cell>
          <cell r="J11" t="e">
            <v>#VALUE!</v>
          </cell>
          <cell r="K11">
            <v>0</v>
          </cell>
          <cell r="L11" t="str">
            <v/>
          </cell>
          <cell r="M11" t="str">
            <v/>
          </cell>
          <cell r="O11">
            <v>0</v>
          </cell>
          <cell r="P11" t="str">
            <v/>
          </cell>
          <cell r="Q11" t="str">
            <v/>
          </cell>
          <cell r="R11" t="e">
            <v>#VALUE!</v>
          </cell>
          <cell r="S11">
            <v>0</v>
          </cell>
          <cell r="T11" t="str">
            <v/>
          </cell>
          <cell r="U11" t="str">
            <v/>
          </cell>
          <cell r="V11" t="e">
            <v>#VALUE!</v>
          </cell>
          <cell r="W11">
            <v>0</v>
          </cell>
          <cell r="X11" t="str">
            <v/>
          </cell>
          <cell r="Y11" t="str">
            <v/>
          </cell>
          <cell r="Z11" t="e">
            <v>#VALUE!</v>
          </cell>
          <cell r="AA11">
            <v>0</v>
          </cell>
          <cell r="AB11" t="str">
            <v/>
          </cell>
          <cell r="AC11" t="str">
            <v/>
          </cell>
          <cell r="AE11">
            <v>0</v>
          </cell>
          <cell r="AF11" t="str">
            <v/>
          </cell>
          <cell r="AG11" t="str">
            <v/>
          </cell>
          <cell r="AH11" t="e">
            <v>#VALUE!</v>
          </cell>
          <cell r="AI11">
            <v>0</v>
          </cell>
          <cell r="AJ11" t="str">
            <v/>
          </cell>
          <cell r="AK11" t="str">
            <v/>
          </cell>
          <cell r="AM11">
            <v>0</v>
          </cell>
          <cell r="AN11" t="str">
            <v/>
          </cell>
          <cell r="AO11" t="str">
            <v/>
          </cell>
          <cell r="AP11" t="e">
            <v>#VALUE!</v>
          </cell>
        </row>
        <row r="12">
          <cell r="B12" t="str">
            <v>9.2015</v>
          </cell>
          <cell r="C12">
            <v>0</v>
          </cell>
          <cell r="D12" t="str">
            <v/>
          </cell>
          <cell r="E12" t="str">
            <v/>
          </cell>
          <cell r="F12" t="e">
            <v>#VALUE!</v>
          </cell>
          <cell r="G12">
            <v>0</v>
          </cell>
          <cell r="H12" t="str">
            <v/>
          </cell>
          <cell r="I12" t="str">
            <v/>
          </cell>
          <cell r="J12" t="e">
            <v>#VALUE!</v>
          </cell>
          <cell r="K12">
            <v>0</v>
          </cell>
          <cell r="L12" t="str">
            <v/>
          </cell>
          <cell r="M12" t="str">
            <v/>
          </cell>
          <cell r="O12">
            <v>0</v>
          </cell>
          <cell r="P12" t="str">
            <v/>
          </cell>
          <cell r="Q12" t="str">
            <v/>
          </cell>
          <cell r="R12" t="e">
            <v>#VALUE!</v>
          </cell>
          <cell r="S12">
            <v>0</v>
          </cell>
          <cell r="T12" t="str">
            <v/>
          </cell>
          <cell r="U12" t="str">
            <v/>
          </cell>
          <cell r="V12" t="e">
            <v>#VALUE!</v>
          </cell>
          <cell r="W12">
            <v>0</v>
          </cell>
          <cell r="X12" t="str">
            <v/>
          </cell>
          <cell r="Y12" t="str">
            <v/>
          </cell>
          <cell r="Z12" t="e">
            <v>#VALUE!</v>
          </cell>
          <cell r="AA12">
            <v>0</v>
          </cell>
          <cell r="AB12" t="str">
            <v/>
          </cell>
          <cell r="AC12" t="str">
            <v/>
          </cell>
          <cell r="AE12">
            <v>0</v>
          </cell>
          <cell r="AF12" t="str">
            <v/>
          </cell>
          <cell r="AG12" t="str">
            <v/>
          </cell>
          <cell r="AH12" t="e">
            <v>#VALUE!</v>
          </cell>
          <cell r="AI12">
            <v>0</v>
          </cell>
          <cell r="AJ12" t="str">
            <v/>
          </cell>
          <cell r="AK12" t="str">
            <v/>
          </cell>
          <cell r="AM12">
            <v>0</v>
          </cell>
          <cell r="AN12" t="str">
            <v/>
          </cell>
          <cell r="AO12" t="str">
            <v/>
          </cell>
          <cell r="AP12" t="e">
            <v>#VALUE!</v>
          </cell>
        </row>
        <row r="13">
          <cell r="B13" t="str">
            <v>10.2015</v>
          </cell>
          <cell r="C13">
            <v>0</v>
          </cell>
          <cell r="D13" t="str">
            <v/>
          </cell>
          <cell r="E13" t="str">
            <v/>
          </cell>
          <cell r="F13" t="e">
            <v>#VALUE!</v>
          </cell>
          <cell r="G13">
            <v>0</v>
          </cell>
          <cell r="H13" t="str">
            <v/>
          </cell>
          <cell r="I13" t="str">
            <v/>
          </cell>
          <cell r="J13" t="e">
            <v>#VALUE!</v>
          </cell>
          <cell r="K13">
            <v>0</v>
          </cell>
          <cell r="L13" t="str">
            <v/>
          </cell>
          <cell r="M13" t="str">
            <v/>
          </cell>
          <cell r="O13">
            <v>0</v>
          </cell>
          <cell r="P13" t="str">
            <v/>
          </cell>
          <cell r="Q13" t="str">
            <v/>
          </cell>
          <cell r="R13" t="e">
            <v>#VALUE!</v>
          </cell>
          <cell r="S13">
            <v>0</v>
          </cell>
          <cell r="T13" t="str">
            <v/>
          </cell>
          <cell r="U13" t="str">
            <v/>
          </cell>
          <cell r="V13" t="e">
            <v>#VALUE!</v>
          </cell>
          <cell r="W13">
            <v>0</v>
          </cell>
          <cell r="X13" t="str">
            <v/>
          </cell>
          <cell r="Y13" t="str">
            <v/>
          </cell>
          <cell r="Z13" t="e">
            <v>#VALUE!</v>
          </cell>
          <cell r="AA13">
            <v>0</v>
          </cell>
          <cell r="AB13" t="str">
            <v/>
          </cell>
          <cell r="AC13" t="str">
            <v/>
          </cell>
          <cell r="AD13" t="e">
            <v>#VALUE!</v>
          </cell>
          <cell r="AE13">
            <v>0</v>
          </cell>
          <cell r="AF13" t="str">
            <v/>
          </cell>
          <cell r="AG13" t="str">
            <v/>
          </cell>
          <cell r="AH13" t="e">
            <v>#VALUE!</v>
          </cell>
          <cell r="AI13">
            <v>0</v>
          </cell>
          <cell r="AJ13" t="str">
            <v/>
          </cell>
          <cell r="AK13" t="str">
            <v/>
          </cell>
          <cell r="AM13">
            <v>0</v>
          </cell>
          <cell r="AN13" t="str">
            <v/>
          </cell>
          <cell r="AO13" t="str">
            <v/>
          </cell>
          <cell r="AP13" t="e">
            <v>#VALUE!</v>
          </cell>
        </row>
        <row r="14">
          <cell r="B14" t="str">
            <v>11.2015</v>
          </cell>
          <cell r="C14">
            <v>0</v>
          </cell>
          <cell r="D14" t="str">
            <v/>
          </cell>
          <cell r="E14" t="str">
            <v/>
          </cell>
          <cell r="F14" t="e">
            <v>#VALUE!</v>
          </cell>
          <cell r="G14">
            <v>0</v>
          </cell>
          <cell r="H14" t="str">
            <v/>
          </cell>
          <cell r="I14" t="str">
            <v/>
          </cell>
          <cell r="J14" t="e">
            <v>#VALUE!</v>
          </cell>
          <cell r="K14">
            <v>0</v>
          </cell>
          <cell r="L14" t="str">
            <v/>
          </cell>
          <cell r="M14" t="str">
            <v/>
          </cell>
          <cell r="O14">
            <v>0</v>
          </cell>
          <cell r="P14" t="str">
            <v/>
          </cell>
          <cell r="Q14" t="str">
            <v/>
          </cell>
          <cell r="R14" t="e">
            <v>#VALUE!</v>
          </cell>
          <cell r="S14">
            <v>0</v>
          </cell>
          <cell r="T14" t="str">
            <v/>
          </cell>
          <cell r="U14" t="str">
            <v/>
          </cell>
          <cell r="V14" t="e">
            <v>#VALUE!</v>
          </cell>
          <cell r="W14">
            <v>0</v>
          </cell>
          <cell r="X14" t="str">
            <v/>
          </cell>
          <cell r="Y14" t="str">
            <v/>
          </cell>
          <cell r="Z14" t="e">
            <v>#VALUE!</v>
          </cell>
          <cell r="AA14">
            <v>0</v>
          </cell>
          <cell r="AB14" t="str">
            <v/>
          </cell>
          <cell r="AC14" t="str">
            <v/>
          </cell>
          <cell r="AD14" t="e">
            <v>#VALUE!</v>
          </cell>
          <cell r="AE14">
            <v>0</v>
          </cell>
          <cell r="AF14" t="str">
            <v/>
          </cell>
          <cell r="AG14" t="str">
            <v/>
          </cell>
          <cell r="AH14" t="e">
            <v>#VALUE!</v>
          </cell>
          <cell r="AI14">
            <v>0</v>
          </cell>
          <cell r="AJ14" t="str">
            <v/>
          </cell>
          <cell r="AK14" t="str">
            <v/>
          </cell>
          <cell r="AM14">
            <v>0</v>
          </cell>
          <cell r="AN14" t="str">
            <v/>
          </cell>
          <cell r="AO14" t="str">
            <v/>
          </cell>
          <cell r="AP14" t="e">
            <v>#VALUE!</v>
          </cell>
        </row>
        <row r="15">
          <cell r="B15" t="str">
            <v>12.2015</v>
          </cell>
          <cell r="C15">
            <v>0</v>
          </cell>
          <cell r="D15" t="str">
            <v/>
          </cell>
          <cell r="E15" t="str">
            <v/>
          </cell>
          <cell r="F15" t="e">
            <v>#VALUE!</v>
          </cell>
          <cell r="G15">
            <v>0</v>
          </cell>
          <cell r="H15" t="str">
            <v/>
          </cell>
          <cell r="I15" t="str">
            <v/>
          </cell>
          <cell r="J15" t="e">
            <v>#VALUE!</v>
          </cell>
          <cell r="K15">
            <v>0</v>
          </cell>
          <cell r="L15" t="str">
            <v/>
          </cell>
          <cell r="M15" t="str">
            <v/>
          </cell>
          <cell r="O15">
            <v>0</v>
          </cell>
          <cell r="P15" t="str">
            <v/>
          </cell>
          <cell r="Q15" t="str">
            <v/>
          </cell>
          <cell r="R15" t="e">
            <v>#VALUE!</v>
          </cell>
          <cell r="S15">
            <v>0</v>
          </cell>
          <cell r="T15" t="str">
            <v/>
          </cell>
          <cell r="U15" t="str">
            <v/>
          </cell>
          <cell r="V15" t="e">
            <v>#VALUE!</v>
          </cell>
          <cell r="W15">
            <v>0</v>
          </cell>
          <cell r="X15" t="str">
            <v/>
          </cell>
          <cell r="Y15" t="str">
            <v/>
          </cell>
          <cell r="Z15" t="e">
            <v>#VALUE!</v>
          </cell>
          <cell r="AA15">
            <v>0</v>
          </cell>
          <cell r="AB15" t="str">
            <v/>
          </cell>
          <cell r="AC15" t="str">
            <v/>
          </cell>
          <cell r="AD15" t="e">
            <v>#VALUE!</v>
          </cell>
          <cell r="AE15">
            <v>0</v>
          </cell>
          <cell r="AF15" t="str">
            <v/>
          </cell>
          <cell r="AG15" t="str">
            <v/>
          </cell>
          <cell r="AH15" t="e">
            <v>#VALUE!</v>
          </cell>
          <cell r="AI15">
            <v>0</v>
          </cell>
          <cell r="AJ15" t="str">
            <v/>
          </cell>
          <cell r="AK15" t="str">
            <v/>
          </cell>
          <cell r="AM15">
            <v>0</v>
          </cell>
          <cell r="AN15" t="str">
            <v/>
          </cell>
          <cell r="AO15" t="str">
            <v/>
          </cell>
          <cell r="AP15" t="e">
            <v>#VALUE!</v>
          </cell>
        </row>
        <row r="16">
          <cell r="B16" t="str">
            <v>1.2016</v>
          </cell>
          <cell r="C16">
            <v>0</v>
          </cell>
          <cell r="D16" t="str">
            <v/>
          </cell>
          <cell r="E16" t="str">
            <v/>
          </cell>
          <cell r="F16" t="e">
            <v>#VALUE!</v>
          </cell>
          <cell r="G16">
            <v>0</v>
          </cell>
          <cell r="H16" t="str">
            <v/>
          </cell>
          <cell r="I16" t="str">
            <v/>
          </cell>
          <cell r="J16" t="e">
            <v>#VALUE!</v>
          </cell>
          <cell r="K16">
            <v>0</v>
          </cell>
          <cell r="L16" t="str">
            <v/>
          </cell>
          <cell r="M16" t="str">
            <v/>
          </cell>
          <cell r="O16">
            <v>0</v>
          </cell>
          <cell r="P16" t="str">
            <v/>
          </cell>
          <cell r="Q16" t="str">
            <v/>
          </cell>
          <cell r="R16" t="e">
            <v>#VALUE!</v>
          </cell>
          <cell r="S16">
            <v>0</v>
          </cell>
          <cell r="T16" t="str">
            <v/>
          </cell>
          <cell r="U16" t="str">
            <v/>
          </cell>
          <cell r="V16" t="e">
            <v>#VALUE!</v>
          </cell>
          <cell r="W16">
            <v>0</v>
          </cell>
          <cell r="X16" t="str">
            <v/>
          </cell>
          <cell r="Y16" t="str">
            <v/>
          </cell>
          <cell r="Z16" t="e">
            <v>#VALUE!</v>
          </cell>
          <cell r="AA16">
            <v>0</v>
          </cell>
          <cell r="AB16" t="str">
            <v/>
          </cell>
          <cell r="AC16" t="str">
            <v/>
          </cell>
          <cell r="AD16" t="e">
            <v>#VALUE!</v>
          </cell>
          <cell r="AE16">
            <v>0</v>
          </cell>
          <cell r="AF16" t="str">
            <v/>
          </cell>
          <cell r="AG16" t="str">
            <v/>
          </cell>
          <cell r="AH16" t="e">
            <v>#VALUE!</v>
          </cell>
          <cell r="AI16">
            <v>0</v>
          </cell>
          <cell r="AJ16" t="str">
            <v/>
          </cell>
          <cell r="AK16" t="str">
            <v/>
          </cell>
          <cell r="AM16">
            <v>0</v>
          </cell>
          <cell r="AN16" t="str">
            <v/>
          </cell>
          <cell r="AO16" t="str">
            <v/>
          </cell>
          <cell r="AP16" t="e">
            <v>#VALUE!</v>
          </cell>
        </row>
        <row r="17">
          <cell r="B17" t="str">
            <v>2.2016</v>
          </cell>
          <cell r="C17">
            <v>0</v>
          </cell>
          <cell r="D17" t="str">
            <v/>
          </cell>
          <cell r="E17" t="str">
            <v/>
          </cell>
          <cell r="F17" t="e">
            <v>#VALUE!</v>
          </cell>
          <cell r="G17">
            <v>0</v>
          </cell>
          <cell r="H17" t="str">
            <v/>
          </cell>
          <cell r="I17" t="str">
            <v/>
          </cell>
          <cell r="J17" t="e">
            <v>#VALUE!</v>
          </cell>
          <cell r="K17">
            <v>0</v>
          </cell>
          <cell r="L17" t="str">
            <v/>
          </cell>
          <cell r="M17" t="str">
            <v/>
          </cell>
          <cell r="O17">
            <v>0</v>
          </cell>
          <cell r="P17" t="str">
            <v/>
          </cell>
          <cell r="Q17" t="str">
            <v/>
          </cell>
          <cell r="R17" t="e">
            <v>#VALUE!</v>
          </cell>
          <cell r="S17">
            <v>0</v>
          </cell>
          <cell r="T17" t="str">
            <v/>
          </cell>
          <cell r="U17" t="str">
            <v/>
          </cell>
          <cell r="V17" t="e">
            <v>#VALUE!</v>
          </cell>
          <cell r="W17">
            <v>0</v>
          </cell>
          <cell r="X17" t="str">
            <v/>
          </cell>
          <cell r="Y17" t="str">
            <v/>
          </cell>
          <cell r="Z17" t="e">
            <v>#VALUE!</v>
          </cell>
          <cell r="AA17">
            <v>0</v>
          </cell>
          <cell r="AB17" t="str">
            <v/>
          </cell>
          <cell r="AC17" t="str">
            <v/>
          </cell>
          <cell r="AD17" t="e">
            <v>#VALUE!</v>
          </cell>
          <cell r="AE17">
            <v>0</v>
          </cell>
          <cell r="AF17" t="str">
            <v/>
          </cell>
          <cell r="AG17" t="str">
            <v/>
          </cell>
          <cell r="AH17" t="e">
            <v>#VALUE!</v>
          </cell>
          <cell r="AI17">
            <v>0</v>
          </cell>
          <cell r="AJ17" t="str">
            <v/>
          </cell>
          <cell r="AK17" t="str">
            <v/>
          </cell>
          <cell r="AM17">
            <v>0</v>
          </cell>
          <cell r="AN17" t="str">
            <v/>
          </cell>
          <cell r="AO17" t="str">
            <v/>
          </cell>
          <cell r="AP17" t="e">
            <v>#VALUE!</v>
          </cell>
        </row>
        <row r="18">
          <cell r="B18" t="str">
            <v>3.2016</v>
          </cell>
          <cell r="C18">
            <v>0</v>
          </cell>
          <cell r="D18" t="str">
            <v/>
          </cell>
          <cell r="E18" t="str">
            <v/>
          </cell>
          <cell r="F18" t="e">
            <v>#VALUE!</v>
          </cell>
          <cell r="G18">
            <v>0</v>
          </cell>
          <cell r="H18" t="str">
            <v/>
          </cell>
          <cell r="I18" t="str">
            <v/>
          </cell>
          <cell r="J18" t="e">
            <v>#VALUE!</v>
          </cell>
          <cell r="K18">
            <v>0</v>
          </cell>
          <cell r="L18" t="str">
            <v/>
          </cell>
          <cell r="M18" t="str">
            <v/>
          </cell>
          <cell r="O18">
            <v>0</v>
          </cell>
          <cell r="P18" t="str">
            <v/>
          </cell>
          <cell r="Q18" t="str">
            <v/>
          </cell>
          <cell r="R18" t="e">
            <v>#VALUE!</v>
          </cell>
          <cell r="S18">
            <v>0</v>
          </cell>
          <cell r="T18" t="str">
            <v/>
          </cell>
          <cell r="U18" t="str">
            <v/>
          </cell>
          <cell r="V18" t="e">
            <v>#VALUE!</v>
          </cell>
          <cell r="W18">
            <v>0</v>
          </cell>
          <cell r="X18" t="str">
            <v/>
          </cell>
          <cell r="Y18" t="str">
            <v/>
          </cell>
          <cell r="Z18" t="e">
            <v>#VALUE!</v>
          </cell>
          <cell r="AA18">
            <v>0</v>
          </cell>
          <cell r="AB18" t="str">
            <v/>
          </cell>
          <cell r="AC18" t="str">
            <v/>
          </cell>
          <cell r="AD18" t="e">
            <v>#VALUE!</v>
          </cell>
          <cell r="AE18">
            <v>0</v>
          </cell>
          <cell r="AF18" t="str">
            <v/>
          </cell>
          <cell r="AG18" t="str">
            <v/>
          </cell>
          <cell r="AH18" t="e">
            <v>#VALUE!</v>
          </cell>
          <cell r="AI18">
            <v>0</v>
          </cell>
          <cell r="AJ18" t="str">
            <v/>
          </cell>
          <cell r="AK18" t="str">
            <v/>
          </cell>
          <cell r="AM18">
            <v>0</v>
          </cell>
          <cell r="AN18" t="str">
            <v/>
          </cell>
          <cell r="AO18" t="str">
            <v/>
          </cell>
          <cell r="AP18" t="e">
            <v>#VALUE!</v>
          </cell>
        </row>
        <row r="19">
          <cell r="B19" t="str">
            <v>4.2016</v>
          </cell>
          <cell r="C19">
            <v>0</v>
          </cell>
          <cell r="D19" t="str">
            <v/>
          </cell>
          <cell r="E19" t="str">
            <v/>
          </cell>
          <cell r="F19" t="e">
            <v>#VALUE!</v>
          </cell>
          <cell r="G19">
            <v>0</v>
          </cell>
          <cell r="H19" t="str">
            <v/>
          </cell>
          <cell r="I19" t="str">
            <v/>
          </cell>
          <cell r="J19" t="e">
            <v>#VALUE!</v>
          </cell>
          <cell r="K19">
            <v>0</v>
          </cell>
          <cell r="L19" t="str">
            <v/>
          </cell>
          <cell r="M19" t="str">
            <v/>
          </cell>
          <cell r="O19">
            <v>0</v>
          </cell>
          <cell r="P19" t="str">
            <v/>
          </cell>
          <cell r="Q19" t="str">
            <v/>
          </cell>
          <cell r="R19" t="e">
            <v>#VALUE!</v>
          </cell>
          <cell r="S19">
            <v>0</v>
          </cell>
          <cell r="T19" t="str">
            <v/>
          </cell>
          <cell r="U19" t="str">
            <v/>
          </cell>
          <cell r="V19" t="e">
            <v>#VALUE!</v>
          </cell>
          <cell r="W19">
            <v>0</v>
          </cell>
          <cell r="X19" t="str">
            <v/>
          </cell>
          <cell r="Y19" t="str">
            <v/>
          </cell>
          <cell r="Z19" t="e">
            <v>#VALUE!</v>
          </cell>
          <cell r="AA19">
            <v>0</v>
          </cell>
          <cell r="AB19" t="str">
            <v/>
          </cell>
          <cell r="AC19" t="str">
            <v/>
          </cell>
          <cell r="AD19" t="e">
            <v>#VALUE!</v>
          </cell>
          <cell r="AE19">
            <v>0</v>
          </cell>
          <cell r="AF19" t="str">
            <v/>
          </cell>
          <cell r="AG19" t="str">
            <v/>
          </cell>
          <cell r="AH19" t="e">
            <v>#VALUE!</v>
          </cell>
          <cell r="AI19">
            <v>0</v>
          </cell>
          <cell r="AJ19" t="str">
            <v/>
          </cell>
          <cell r="AK19" t="str">
            <v/>
          </cell>
          <cell r="AL19" t="e">
            <v>#VALUE!</v>
          </cell>
          <cell r="AM19">
            <v>0</v>
          </cell>
          <cell r="AN19" t="str">
            <v/>
          </cell>
          <cell r="AO19" t="str">
            <v/>
          </cell>
          <cell r="AP19" t="e">
            <v>#VALUE!</v>
          </cell>
        </row>
        <row r="20">
          <cell r="B20" t="str">
            <v>5.2016</v>
          </cell>
          <cell r="C20">
            <v>0</v>
          </cell>
          <cell r="D20" t="str">
            <v/>
          </cell>
          <cell r="E20" t="str">
            <v/>
          </cell>
          <cell r="F20" t="e">
            <v>#VALUE!</v>
          </cell>
          <cell r="G20">
            <v>1</v>
          </cell>
          <cell r="H20">
            <v>20</v>
          </cell>
          <cell r="I20">
            <v>-60.893051789403764</v>
          </cell>
          <cell r="J20">
            <v>-60.893051789403764</v>
          </cell>
          <cell r="K20">
            <v>0</v>
          </cell>
          <cell r="L20" t="str">
            <v/>
          </cell>
          <cell r="M20" t="str">
            <v/>
          </cell>
          <cell r="O20">
            <v>0</v>
          </cell>
          <cell r="P20" t="str">
            <v/>
          </cell>
          <cell r="Q20" t="str">
            <v/>
          </cell>
          <cell r="R20" t="e">
            <v>#VALUE!</v>
          </cell>
          <cell r="S20">
            <v>0</v>
          </cell>
          <cell r="T20" t="str">
            <v/>
          </cell>
          <cell r="U20" t="str">
            <v/>
          </cell>
          <cell r="V20" t="e">
            <v>#VALUE!</v>
          </cell>
          <cell r="W20">
            <v>0</v>
          </cell>
          <cell r="X20" t="str">
            <v/>
          </cell>
          <cell r="Y20" t="str">
            <v/>
          </cell>
          <cell r="Z20" t="e">
            <v>#VALUE!</v>
          </cell>
          <cell r="AA20">
            <v>0</v>
          </cell>
          <cell r="AB20" t="str">
            <v/>
          </cell>
          <cell r="AC20" t="str">
            <v/>
          </cell>
          <cell r="AD20" t="e">
            <v>#VALUE!</v>
          </cell>
          <cell r="AE20">
            <v>0</v>
          </cell>
          <cell r="AF20" t="str">
            <v/>
          </cell>
          <cell r="AG20" t="str">
            <v/>
          </cell>
          <cell r="AH20" t="e">
            <v>#VALUE!</v>
          </cell>
          <cell r="AI20">
            <v>0</v>
          </cell>
          <cell r="AJ20" t="str">
            <v/>
          </cell>
          <cell r="AK20" t="str">
            <v/>
          </cell>
          <cell r="AL20" t="e">
            <v>#VALUE!</v>
          </cell>
          <cell r="AM20">
            <v>0</v>
          </cell>
          <cell r="AN20" t="str">
            <v/>
          </cell>
          <cell r="AO20" t="str">
            <v/>
          </cell>
          <cell r="AP20" t="e">
            <v>#VALUE!</v>
          </cell>
        </row>
        <row r="21">
          <cell r="B21" t="str">
            <v>6.2016</v>
          </cell>
          <cell r="C21">
            <v>1</v>
          </cell>
          <cell r="D21">
            <v>21</v>
          </cell>
          <cell r="E21">
            <v>-24.906891084767636</v>
          </cell>
          <cell r="F21">
            <v>-24.906891084767636</v>
          </cell>
          <cell r="G21">
            <v>1</v>
          </cell>
          <cell r="H21" t="str">
            <v/>
          </cell>
          <cell r="I21" t="str">
            <v/>
          </cell>
          <cell r="J21">
            <v>-42.223337387971455</v>
          </cell>
          <cell r="K21">
            <v>0</v>
          </cell>
          <cell r="L21" t="str">
            <v/>
          </cell>
          <cell r="M21" t="str">
            <v/>
          </cell>
          <cell r="O21">
            <v>0</v>
          </cell>
          <cell r="P21" t="str">
            <v/>
          </cell>
          <cell r="Q21" t="str">
            <v/>
          </cell>
          <cell r="R21" t="e">
            <v>#VALUE!</v>
          </cell>
          <cell r="S21">
            <v>0</v>
          </cell>
          <cell r="T21" t="str">
            <v/>
          </cell>
          <cell r="U21" t="str">
            <v/>
          </cell>
          <cell r="V21" t="e">
            <v>#VALUE!</v>
          </cell>
          <cell r="W21">
            <v>0</v>
          </cell>
          <cell r="X21" t="str">
            <v/>
          </cell>
          <cell r="Y21" t="str">
            <v/>
          </cell>
          <cell r="Z21" t="e">
            <v>#VALUE!</v>
          </cell>
          <cell r="AA21">
            <v>0</v>
          </cell>
          <cell r="AB21" t="str">
            <v/>
          </cell>
          <cell r="AC21" t="str">
            <v/>
          </cell>
          <cell r="AD21" t="e">
            <v>#VALUE!</v>
          </cell>
          <cell r="AE21">
            <v>0</v>
          </cell>
          <cell r="AF21" t="str">
            <v/>
          </cell>
          <cell r="AG21" t="str">
            <v/>
          </cell>
          <cell r="AH21" t="e">
            <v>#VALUE!</v>
          </cell>
          <cell r="AI21">
            <v>0</v>
          </cell>
          <cell r="AJ21" t="str">
            <v/>
          </cell>
          <cell r="AK21" t="str">
            <v/>
          </cell>
          <cell r="AL21" t="e">
            <v>#VALUE!</v>
          </cell>
          <cell r="AM21">
            <v>0</v>
          </cell>
          <cell r="AN21" t="str">
            <v/>
          </cell>
          <cell r="AO21" t="str">
            <v/>
          </cell>
          <cell r="AP21" t="e">
            <v>#VALUE!</v>
          </cell>
        </row>
        <row r="22">
          <cell r="B22" t="str">
            <v>7.2016</v>
          </cell>
          <cell r="C22">
            <v>1</v>
          </cell>
          <cell r="D22" t="str">
            <v/>
          </cell>
          <cell r="E22" t="str">
            <v/>
          </cell>
          <cell r="F22">
            <v>-28.011565752441406</v>
          </cell>
          <cell r="G22">
            <v>1</v>
          </cell>
          <cell r="H22" t="str">
            <v/>
          </cell>
          <cell r="I22" t="str">
            <v/>
          </cell>
          <cell r="J22">
            <v>-23.553622986539146</v>
          </cell>
          <cell r="K22">
            <v>0</v>
          </cell>
          <cell r="L22" t="str">
            <v/>
          </cell>
          <cell r="M22" t="str">
            <v/>
          </cell>
          <cell r="O22">
            <v>0</v>
          </cell>
          <cell r="P22" t="str">
            <v/>
          </cell>
          <cell r="Q22" t="str">
            <v/>
          </cell>
          <cell r="R22" t="e">
            <v>#VALUE!</v>
          </cell>
          <cell r="S22">
            <v>1</v>
          </cell>
          <cell r="T22">
            <v>22</v>
          </cell>
          <cell r="U22">
            <v>-11.552694591067848</v>
          </cell>
          <cell r="V22">
            <v>-11.552694591067848</v>
          </cell>
          <cell r="W22">
            <v>1</v>
          </cell>
          <cell r="X22">
            <v>22</v>
          </cell>
          <cell r="Y22">
            <v>-25.604999397221771</v>
          </cell>
          <cell r="Z22">
            <v>-25.604999397221771</v>
          </cell>
          <cell r="AA22">
            <v>0</v>
          </cell>
          <cell r="AB22" t="str">
            <v/>
          </cell>
          <cell r="AC22" t="str">
            <v/>
          </cell>
          <cell r="AD22" t="e">
            <v>#VALUE!</v>
          </cell>
          <cell r="AE22">
            <v>0</v>
          </cell>
          <cell r="AF22" t="str">
            <v/>
          </cell>
          <cell r="AG22" t="str">
            <v/>
          </cell>
          <cell r="AH22" t="e">
            <v>#VALUE!</v>
          </cell>
          <cell r="AI22">
            <v>0</v>
          </cell>
          <cell r="AJ22" t="str">
            <v/>
          </cell>
          <cell r="AK22" t="str">
            <v/>
          </cell>
          <cell r="AL22" t="e">
            <v>#VALUE!</v>
          </cell>
          <cell r="AM22">
            <v>0</v>
          </cell>
          <cell r="AN22" t="str">
            <v/>
          </cell>
          <cell r="AO22" t="str">
            <v/>
          </cell>
          <cell r="AP22" t="e">
            <v>#VALUE!</v>
          </cell>
        </row>
        <row r="23">
          <cell r="B23" t="str">
            <v>8.2016</v>
          </cell>
          <cell r="C23">
            <v>1</v>
          </cell>
          <cell r="D23" t="str">
            <v/>
          </cell>
          <cell r="E23" t="str">
            <v/>
          </cell>
          <cell r="F23">
            <v>-31.116240420115176</v>
          </cell>
          <cell r="G23">
            <v>2</v>
          </cell>
          <cell r="H23">
            <v>23</v>
          </cell>
          <cell r="I23">
            <v>-4.8839085851068385</v>
          </cell>
          <cell r="J23">
            <v>-4.8839085851068385</v>
          </cell>
          <cell r="K23">
            <v>0</v>
          </cell>
          <cell r="L23" t="str">
            <v/>
          </cell>
          <cell r="M23" t="str">
            <v/>
          </cell>
          <cell r="O23">
            <v>0</v>
          </cell>
          <cell r="P23" t="str">
            <v/>
          </cell>
          <cell r="Q23" t="str">
            <v/>
          </cell>
          <cell r="R23" t="e">
            <v>#VALUE!</v>
          </cell>
          <cell r="S23">
            <v>1</v>
          </cell>
          <cell r="T23" t="str">
            <v/>
          </cell>
          <cell r="U23" t="str">
            <v/>
          </cell>
          <cell r="V23">
            <v>-10.022220115512997</v>
          </cell>
          <cell r="W23">
            <v>1</v>
          </cell>
          <cell r="X23" t="str">
            <v/>
          </cell>
          <cell r="Y23" t="str">
            <v/>
          </cell>
          <cell r="Z23">
            <v>-26.282802857519918</v>
          </cell>
          <cell r="AA23">
            <v>0</v>
          </cell>
          <cell r="AB23" t="str">
            <v/>
          </cell>
          <cell r="AC23" t="str">
            <v/>
          </cell>
          <cell r="AD23" t="e">
            <v>#VALUE!</v>
          </cell>
          <cell r="AE23">
            <v>0</v>
          </cell>
          <cell r="AF23" t="str">
            <v/>
          </cell>
          <cell r="AG23" t="str">
            <v/>
          </cell>
          <cell r="AH23" t="e">
            <v>#VALUE!</v>
          </cell>
          <cell r="AI23">
            <v>0</v>
          </cell>
          <cell r="AJ23" t="str">
            <v/>
          </cell>
          <cell r="AK23" t="str">
            <v/>
          </cell>
          <cell r="AL23" t="e">
            <v>#VALUE!</v>
          </cell>
          <cell r="AM23">
            <v>0</v>
          </cell>
          <cell r="AN23" t="str">
            <v/>
          </cell>
          <cell r="AO23" t="str">
            <v/>
          </cell>
          <cell r="AP23" t="e">
            <v>#VALUE!</v>
          </cell>
        </row>
        <row r="24">
          <cell r="B24" t="str">
            <v>9.2016</v>
          </cell>
          <cell r="C24">
            <v>1</v>
          </cell>
          <cell r="D24" t="str">
            <v/>
          </cell>
          <cell r="E24" t="str">
            <v/>
          </cell>
          <cell r="F24">
            <v>-34.220915087788946</v>
          </cell>
          <cell r="G24">
            <v>3</v>
          </cell>
          <cell r="H24">
            <v>24</v>
          </cell>
          <cell r="I24">
            <v>-6.9121297604433503</v>
          </cell>
          <cell r="J24">
            <v>-6.9121297604433503</v>
          </cell>
          <cell r="K24">
            <v>0</v>
          </cell>
          <cell r="L24" t="str">
            <v/>
          </cell>
          <cell r="M24" t="str">
            <v/>
          </cell>
          <cell r="O24">
            <v>0</v>
          </cell>
          <cell r="P24" t="str">
            <v/>
          </cell>
          <cell r="Q24" t="str">
            <v/>
          </cell>
          <cell r="R24" t="e">
            <v>#VALUE!</v>
          </cell>
          <cell r="S24">
            <v>1</v>
          </cell>
          <cell r="T24" t="str">
            <v/>
          </cell>
          <cell r="U24" t="str">
            <v/>
          </cell>
          <cell r="V24">
            <v>-8.4917456399581468</v>
          </cell>
          <cell r="W24">
            <v>1</v>
          </cell>
          <cell r="X24" t="str">
            <v/>
          </cell>
          <cell r="Y24" t="str">
            <v/>
          </cell>
          <cell r="Z24">
            <v>-26.960606317818065</v>
          </cell>
          <cell r="AA24">
            <v>0</v>
          </cell>
          <cell r="AB24" t="str">
            <v/>
          </cell>
          <cell r="AC24" t="str">
            <v/>
          </cell>
          <cell r="AD24" t="e">
            <v>#VALUE!</v>
          </cell>
          <cell r="AE24">
            <v>1</v>
          </cell>
          <cell r="AF24">
            <v>24</v>
          </cell>
          <cell r="AG24">
            <v>-28.645117610012687</v>
          </cell>
          <cell r="AH24">
            <v>-28.645117610012687</v>
          </cell>
          <cell r="AI24">
            <v>0</v>
          </cell>
          <cell r="AJ24" t="str">
            <v/>
          </cell>
          <cell r="AK24" t="str">
            <v/>
          </cell>
          <cell r="AL24" t="e">
            <v>#VALUE!</v>
          </cell>
          <cell r="AM24">
            <v>1</v>
          </cell>
          <cell r="AN24">
            <v>24</v>
          </cell>
          <cell r="AO24">
            <v>-31.742402862711984</v>
          </cell>
          <cell r="AP24">
            <v>-31.742402862711984</v>
          </cell>
        </row>
        <row r="25">
          <cell r="B25" t="str">
            <v>10.2016</v>
          </cell>
          <cell r="C25">
            <v>2</v>
          </cell>
          <cell r="D25">
            <v>25</v>
          </cell>
          <cell r="E25">
            <v>-37.325589755462723</v>
          </cell>
          <cell r="F25">
            <v>-37.325589755462723</v>
          </cell>
          <cell r="G25">
            <v>3</v>
          </cell>
          <cell r="H25" t="str">
            <v/>
          </cell>
          <cell r="I25" t="str">
            <v/>
          </cell>
          <cell r="J25">
            <v>-5.2276773848816447</v>
          </cell>
          <cell r="K25">
            <v>0</v>
          </cell>
          <cell r="L25" t="str">
            <v/>
          </cell>
          <cell r="M25" t="str">
            <v/>
          </cell>
          <cell r="O25">
            <v>1</v>
          </cell>
          <cell r="P25">
            <v>25</v>
          </cell>
          <cell r="Q25">
            <v>-38.445332290850644</v>
          </cell>
          <cell r="R25">
            <v>-38.445332290850644</v>
          </cell>
          <cell r="S25">
            <v>1</v>
          </cell>
          <cell r="T25" t="str">
            <v/>
          </cell>
          <cell r="U25" t="str">
            <v/>
          </cell>
          <cell r="V25">
            <v>-6.9612711644032963</v>
          </cell>
          <cell r="W25">
            <v>1</v>
          </cell>
          <cell r="X25" t="str">
            <v/>
          </cell>
          <cell r="Y25" t="str">
            <v/>
          </cell>
          <cell r="Z25">
            <v>-27.638409778116213</v>
          </cell>
          <cell r="AA25">
            <v>1</v>
          </cell>
          <cell r="AB25">
            <v>25</v>
          </cell>
          <cell r="AC25">
            <v>-22.075926283881202</v>
          </cell>
          <cell r="AD25">
            <v>-22.075926283881202</v>
          </cell>
          <cell r="AE25">
            <v>1</v>
          </cell>
          <cell r="AF25" t="str">
            <v/>
          </cell>
          <cell r="AG25" t="str">
            <v/>
          </cell>
          <cell r="AH25">
            <v>-28.469265137273013</v>
          </cell>
          <cell r="AI25">
            <v>0</v>
          </cell>
          <cell r="AJ25" t="str">
            <v/>
          </cell>
          <cell r="AK25" t="str">
            <v/>
          </cell>
          <cell r="AL25" t="e">
            <v>#VALUE!</v>
          </cell>
          <cell r="AM25">
            <v>1</v>
          </cell>
          <cell r="AN25" t="str">
            <v/>
          </cell>
          <cell r="AO25" t="str">
            <v/>
          </cell>
          <cell r="AP25">
            <v>-31.700618392706641</v>
          </cell>
        </row>
        <row r="26">
          <cell r="B26" t="str">
            <v>11.2016</v>
          </cell>
          <cell r="C26">
            <v>2</v>
          </cell>
          <cell r="D26" t="str">
            <v/>
          </cell>
          <cell r="E26" t="str">
            <v/>
          </cell>
          <cell r="F26">
            <v>-36.75013080941288</v>
          </cell>
          <cell r="G26">
            <v>3</v>
          </cell>
          <cell r="H26" t="str">
            <v/>
          </cell>
          <cell r="I26" t="str">
            <v/>
          </cell>
          <cell r="J26">
            <v>-3.5432250093199396</v>
          </cell>
          <cell r="K26">
            <v>0</v>
          </cell>
          <cell r="L26" t="str">
            <v/>
          </cell>
          <cell r="M26" t="str">
            <v/>
          </cell>
          <cell r="O26">
            <v>1</v>
          </cell>
          <cell r="P26" t="str">
            <v/>
          </cell>
          <cell r="Q26" t="str">
            <v/>
          </cell>
          <cell r="R26">
            <v>-37.401173359185549</v>
          </cell>
          <cell r="S26">
            <v>1</v>
          </cell>
          <cell r="T26" t="str">
            <v/>
          </cell>
          <cell r="U26" t="str">
            <v/>
          </cell>
          <cell r="V26">
            <v>-5.4307966888484458</v>
          </cell>
          <cell r="W26">
            <v>1</v>
          </cell>
          <cell r="X26" t="str">
            <v/>
          </cell>
          <cell r="Y26" t="str">
            <v/>
          </cell>
          <cell r="Z26">
            <v>-28.31621323841436</v>
          </cell>
          <cell r="AA26">
            <v>1</v>
          </cell>
          <cell r="AB26" t="str">
            <v/>
          </cell>
          <cell r="AC26" t="str">
            <v/>
          </cell>
          <cell r="AD26">
            <v>-17.42500485506897</v>
          </cell>
          <cell r="AE26">
            <v>1</v>
          </cell>
          <cell r="AF26" t="str">
            <v/>
          </cell>
          <cell r="AG26" t="str">
            <v/>
          </cell>
          <cell r="AH26">
            <v>-28.293412664533339</v>
          </cell>
          <cell r="AI26">
            <v>0</v>
          </cell>
          <cell r="AJ26" t="str">
            <v/>
          </cell>
          <cell r="AK26" t="str">
            <v/>
          </cell>
          <cell r="AL26" t="e">
            <v>#VALUE!</v>
          </cell>
          <cell r="AM26">
            <v>1</v>
          </cell>
          <cell r="AN26" t="str">
            <v/>
          </cell>
          <cell r="AO26" t="str">
            <v/>
          </cell>
          <cell r="AP26">
            <v>-31.658833922701298</v>
          </cell>
        </row>
        <row r="27">
          <cell r="B27" t="str">
            <v>12.2016</v>
          </cell>
          <cell r="C27">
            <v>2</v>
          </cell>
          <cell r="D27" t="str">
            <v/>
          </cell>
          <cell r="E27" t="str">
            <v/>
          </cell>
          <cell r="F27">
            <v>-36.174671863363038</v>
          </cell>
          <cell r="G27">
            <v>3</v>
          </cell>
          <cell r="H27" t="str">
            <v/>
          </cell>
          <cell r="I27" t="str">
            <v/>
          </cell>
          <cell r="J27">
            <v>-1.8587726337582344</v>
          </cell>
          <cell r="K27">
            <v>0</v>
          </cell>
          <cell r="L27" t="str">
            <v/>
          </cell>
          <cell r="M27" t="str">
            <v/>
          </cell>
          <cell r="O27">
            <v>1</v>
          </cell>
          <cell r="P27" t="str">
            <v/>
          </cell>
          <cell r="Q27" t="str">
            <v/>
          </cell>
          <cell r="R27">
            <v>-36.357014427520454</v>
          </cell>
          <cell r="S27">
            <v>1</v>
          </cell>
          <cell r="T27" t="str">
            <v/>
          </cell>
          <cell r="U27" t="str">
            <v/>
          </cell>
          <cell r="V27">
            <v>-3.9003222132935953</v>
          </cell>
          <cell r="W27">
            <v>1</v>
          </cell>
          <cell r="X27" t="str">
            <v/>
          </cell>
          <cell r="Y27" t="str">
            <v/>
          </cell>
          <cell r="Z27">
            <v>-28.994016698712507</v>
          </cell>
          <cell r="AA27">
            <v>1</v>
          </cell>
          <cell r="AB27" t="str">
            <v/>
          </cell>
          <cell r="AC27" t="str">
            <v/>
          </cell>
          <cell r="AD27">
            <v>-12.774083426256738</v>
          </cell>
          <cell r="AE27">
            <v>1</v>
          </cell>
          <cell r="AF27" t="str">
            <v/>
          </cell>
          <cell r="AG27" t="str">
            <v/>
          </cell>
          <cell r="AH27">
            <v>-28.117560191793665</v>
          </cell>
          <cell r="AI27">
            <v>0</v>
          </cell>
          <cell r="AJ27" t="str">
            <v/>
          </cell>
          <cell r="AK27" t="str">
            <v/>
          </cell>
          <cell r="AL27" t="e">
            <v>#VALUE!</v>
          </cell>
          <cell r="AM27">
            <v>1</v>
          </cell>
          <cell r="AN27" t="str">
            <v/>
          </cell>
          <cell r="AO27" t="str">
            <v/>
          </cell>
          <cell r="AP27">
            <v>-31.617049452695955</v>
          </cell>
        </row>
        <row r="28">
          <cell r="B28" t="str">
            <v>1.2017</v>
          </cell>
          <cell r="C28">
            <v>2</v>
          </cell>
          <cell r="D28" t="str">
            <v/>
          </cell>
          <cell r="E28" t="str">
            <v/>
          </cell>
          <cell r="F28">
            <v>-35.599212917313196</v>
          </cell>
          <cell r="G28">
            <v>3</v>
          </cell>
          <cell r="H28" t="str">
            <v/>
          </cell>
          <cell r="I28" t="str">
            <v/>
          </cell>
          <cell r="J28">
            <v>-0.1743202581965293</v>
          </cell>
          <cell r="K28">
            <v>0</v>
          </cell>
          <cell r="L28" t="str">
            <v/>
          </cell>
          <cell r="M28" t="str">
            <v/>
          </cell>
          <cell r="O28">
            <v>1</v>
          </cell>
          <cell r="P28" t="str">
            <v/>
          </cell>
          <cell r="Q28" t="str">
            <v/>
          </cell>
          <cell r="R28">
            <v>-35.312855495855359</v>
          </cell>
          <cell r="S28">
            <v>1</v>
          </cell>
          <cell r="T28" t="str">
            <v/>
          </cell>
          <cell r="U28" t="str">
            <v/>
          </cell>
          <cell r="V28">
            <v>-2.3698477377387448</v>
          </cell>
          <cell r="W28">
            <v>1</v>
          </cell>
          <cell r="X28" t="str">
            <v/>
          </cell>
          <cell r="Y28" t="str">
            <v/>
          </cell>
          <cell r="Z28">
            <v>-29.671820159010654</v>
          </cell>
          <cell r="AA28">
            <v>1</v>
          </cell>
          <cell r="AB28" t="str">
            <v/>
          </cell>
          <cell r="AC28" t="str">
            <v/>
          </cell>
          <cell r="AD28">
            <v>-8.1231619974445053</v>
          </cell>
          <cell r="AE28">
            <v>1</v>
          </cell>
          <cell r="AF28" t="str">
            <v/>
          </cell>
          <cell r="AG28" t="str">
            <v/>
          </cell>
          <cell r="AH28">
            <v>-27.941707719053991</v>
          </cell>
          <cell r="AI28">
            <v>0</v>
          </cell>
          <cell r="AJ28" t="str">
            <v/>
          </cell>
          <cell r="AK28" t="str">
            <v/>
          </cell>
          <cell r="AL28" t="e">
            <v>#VALUE!</v>
          </cell>
          <cell r="AM28">
            <v>1</v>
          </cell>
          <cell r="AN28" t="str">
            <v/>
          </cell>
          <cell r="AO28" t="str">
            <v/>
          </cell>
          <cell r="AP28">
            <v>-31.575264982690612</v>
          </cell>
        </row>
        <row r="29">
          <cell r="B29" t="str">
            <v>2.2017</v>
          </cell>
          <cell r="C29">
            <v>2</v>
          </cell>
          <cell r="D29" t="str">
            <v/>
          </cell>
          <cell r="E29" t="str">
            <v/>
          </cell>
          <cell r="F29">
            <v>-35.023753971263353</v>
          </cell>
          <cell r="G29">
            <v>3</v>
          </cell>
          <cell r="H29" t="str">
            <v/>
          </cell>
          <cell r="I29" t="str">
            <v/>
          </cell>
          <cell r="J29">
            <v>1.5101321173651758</v>
          </cell>
          <cell r="K29">
            <v>0</v>
          </cell>
          <cell r="L29" t="str">
            <v/>
          </cell>
          <cell r="M29" t="str">
            <v/>
          </cell>
          <cell r="O29">
            <v>1</v>
          </cell>
          <cell r="P29" t="str">
            <v/>
          </cell>
          <cell r="Q29" t="str">
            <v/>
          </cell>
          <cell r="R29">
            <v>-34.268696564190265</v>
          </cell>
          <cell r="S29">
            <v>1</v>
          </cell>
          <cell r="T29" t="str">
            <v/>
          </cell>
          <cell r="U29" t="str">
            <v/>
          </cell>
          <cell r="V29">
            <v>-0.8393732621838943</v>
          </cell>
          <cell r="W29">
            <v>1</v>
          </cell>
          <cell r="X29" t="str">
            <v/>
          </cell>
          <cell r="Y29" t="str">
            <v/>
          </cell>
          <cell r="Z29">
            <v>-30.349623619308801</v>
          </cell>
          <cell r="AA29">
            <v>1</v>
          </cell>
          <cell r="AB29" t="str">
            <v/>
          </cell>
          <cell r="AC29" t="str">
            <v/>
          </cell>
          <cell r="AD29">
            <v>-3.472240568632273</v>
          </cell>
          <cell r="AE29">
            <v>1</v>
          </cell>
          <cell r="AF29" t="str">
            <v/>
          </cell>
          <cell r="AG29" t="str">
            <v/>
          </cell>
          <cell r="AH29">
            <v>-27.765855246314317</v>
          </cell>
          <cell r="AI29">
            <v>0</v>
          </cell>
          <cell r="AJ29" t="str">
            <v/>
          </cell>
          <cell r="AK29" t="str">
            <v/>
          </cell>
          <cell r="AL29" t="e">
            <v>#VALUE!</v>
          </cell>
          <cell r="AM29">
            <v>1</v>
          </cell>
          <cell r="AN29" t="str">
            <v/>
          </cell>
          <cell r="AO29" t="str">
            <v/>
          </cell>
          <cell r="AP29">
            <v>-31.533480512685269</v>
          </cell>
        </row>
        <row r="30">
          <cell r="B30" t="str">
            <v>3.2017</v>
          </cell>
          <cell r="C30">
            <v>2</v>
          </cell>
          <cell r="D30" t="str">
            <v/>
          </cell>
          <cell r="E30" t="str">
            <v/>
          </cell>
          <cell r="F30">
            <v>-34.448295025213511</v>
          </cell>
          <cell r="G30">
            <v>3</v>
          </cell>
          <cell r="H30" t="str">
            <v/>
          </cell>
          <cell r="I30" t="str">
            <v/>
          </cell>
          <cell r="J30">
            <v>3.194584492926881</v>
          </cell>
          <cell r="K30">
            <v>0</v>
          </cell>
          <cell r="L30" t="str">
            <v/>
          </cell>
          <cell r="M30" t="str">
            <v/>
          </cell>
          <cell r="O30">
            <v>1</v>
          </cell>
          <cell r="P30" t="str">
            <v/>
          </cell>
          <cell r="Q30" t="str">
            <v/>
          </cell>
          <cell r="R30">
            <v>-33.22453763252517</v>
          </cell>
          <cell r="S30">
            <v>1</v>
          </cell>
          <cell r="T30" t="str">
            <v/>
          </cell>
          <cell r="U30" t="str">
            <v/>
          </cell>
          <cell r="V30">
            <v>0.6911012133709562</v>
          </cell>
          <cell r="W30">
            <v>1</v>
          </cell>
          <cell r="X30" t="str">
            <v/>
          </cell>
          <cell r="Y30" t="str">
            <v/>
          </cell>
          <cell r="Z30">
            <v>-31.027427079606948</v>
          </cell>
          <cell r="AA30">
            <v>1</v>
          </cell>
          <cell r="AB30" t="str">
            <v/>
          </cell>
          <cell r="AC30" t="str">
            <v/>
          </cell>
          <cell r="AD30">
            <v>1.1786808601799592</v>
          </cell>
          <cell r="AE30">
            <v>1</v>
          </cell>
          <cell r="AF30" t="str">
            <v/>
          </cell>
          <cell r="AG30" t="str">
            <v/>
          </cell>
          <cell r="AH30">
            <v>-27.590002773574643</v>
          </cell>
          <cell r="AI30">
            <v>0</v>
          </cell>
          <cell r="AJ30" t="str">
            <v/>
          </cell>
          <cell r="AK30" t="str">
            <v/>
          </cell>
          <cell r="AL30" t="e">
            <v>#VALUE!</v>
          </cell>
          <cell r="AM30">
            <v>2</v>
          </cell>
          <cell r="AN30">
            <v>30</v>
          </cell>
          <cell r="AO30">
            <v>-31.491696042679923</v>
          </cell>
          <cell r="AP30">
            <v>-31.491696042679923</v>
          </cell>
        </row>
        <row r="31">
          <cell r="B31" t="str">
            <v>4.2017</v>
          </cell>
          <cell r="C31">
            <v>2</v>
          </cell>
          <cell r="D31" t="str">
            <v/>
          </cell>
          <cell r="E31" t="str">
            <v/>
          </cell>
          <cell r="F31">
            <v>-33.872836079163669</v>
          </cell>
          <cell r="G31">
            <v>3</v>
          </cell>
          <cell r="H31" t="str">
            <v/>
          </cell>
          <cell r="I31" t="str">
            <v/>
          </cell>
          <cell r="J31">
            <v>4.8790368684885861</v>
          </cell>
          <cell r="K31">
            <v>0</v>
          </cell>
          <cell r="L31" t="str">
            <v/>
          </cell>
          <cell r="M31" t="str">
            <v/>
          </cell>
          <cell r="O31">
            <v>1</v>
          </cell>
          <cell r="P31" t="str">
            <v/>
          </cell>
          <cell r="Q31" t="str">
            <v/>
          </cell>
          <cell r="R31">
            <v>-32.180378700860075</v>
          </cell>
          <cell r="S31">
            <v>1</v>
          </cell>
          <cell r="T31" t="str">
            <v/>
          </cell>
          <cell r="U31" t="str">
            <v/>
          </cell>
          <cell r="V31">
            <v>2.2215756889258067</v>
          </cell>
          <cell r="W31">
            <v>2</v>
          </cell>
          <cell r="X31">
            <v>31</v>
          </cell>
          <cell r="Y31">
            <v>-31.705230539905109</v>
          </cell>
          <cell r="Z31">
            <v>-31.705230539905109</v>
          </cell>
          <cell r="AA31">
            <v>1</v>
          </cell>
          <cell r="AB31" t="str">
            <v/>
          </cell>
          <cell r="AC31" t="str">
            <v/>
          </cell>
          <cell r="AD31">
            <v>5.8296022889921915</v>
          </cell>
          <cell r="AE31">
            <v>1</v>
          </cell>
          <cell r="AF31" t="str">
            <v/>
          </cell>
          <cell r="AG31" t="str">
            <v/>
          </cell>
          <cell r="AH31">
            <v>-27.414150300834969</v>
          </cell>
          <cell r="AI31">
            <v>0</v>
          </cell>
          <cell r="AJ31" t="str">
            <v/>
          </cell>
          <cell r="AK31" t="str">
            <v/>
          </cell>
          <cell r="AL31" t="e">
            <v>#VALUE!</v>
          </cell>
          <cell r="AM31">
            <v>2</v>
          </cell>
          <cell r="AN31" t="str">
            <v/>
          </cell>
          <cell r="AO31" t="str">
            <v/>
          </cell>
          <cell r="AP31">
            <v>-31.349912384564405</v>
          </cell>
        </row>
        <row r="32">
          <cell r="B32" t="str">
            <v>5.2017</v>
          </cell>
          <cell r="C32">
            <v>2</v>
          </cell>
          <cell r="D32" t="str">
            <v/>
          </cell>
          <cell r="E32" t="str">
            <v/>
          </cell>
          <cell r="F32">
            <v>-33.297377133113827</v>
          </cell>
          <cell r="G32">
            <v>4</v>
          </cell>
          <cell r="H32">
            <v>32</v>
          </cell>
          <cell r="I32">
            <v>6.5634892440502917</v>
          </cell>
          <cell r="J32">
            <v>6.5634892440502917</v>
          </cell>
          <cell r="K32">
            <v>0</v>
          </cell>
          <cell r="L32" t="str">
            <v/>
          </cell>
          <cell r="M32" t="str">
            <v/>
          </cell>
          <cell r="O32">
            <v>1</v>
          </cell>
          <cell r="P32" t="str">
            <v/>
          </cell>
          <cell r="Q32" t="str">
            <v/>
          </cell>
          <cell r="R32">
            <v>-31.136219769194984</v>
          </cell>
          <cell r="S32">
            <v>1</v>
          </cell>
          <cell r="T32" t="str">
            <v/>
          </cell>
          <cell r="U32" t="str">
            <v/>
          </cell>
          <cell r="V32">
            <v>3.7520501644806572</v>
          </cell>
          <cell r="W32">
            <v>2</v>
          </cell>
          <cell r="X32" t="str">
            <v/>
          </cell>
          <cell r="Y32" t="str">
            <v/>
          </cell>
          <cell r="Z32">
            <v>-31.791546731488559</v>
          </cell>
          <cell r="AA32">
            <v>1</v>
          </cell>
          <cell r="AB32" t="str">
            <v/>
          </cell>
          <cell r="AC32" t="str">
            <v/>
          </cell>
          <cell r="AD32">
            <v>10.480523717804424</v>
          </cell>
          <cell r="AE32">
            <v>1</v>
          </cell>
          <cell r="AF32" t="str">
            <v/>
          </cell>
          <cell r="AG32" t="str">
            <v/>
          </cell>
          <cell r="AH32">
            <v>-27.238297828095295</v>
          </cell>
          <cell r="AI32">
            <v>0</v>
          </cell>
          <cell r="AJ32" t="str">
            <v/>
          </cell>
          <cell r="AK32" t="str">
            <v/>
          </cell>
          <cell r="AL32" t="e">
            <v>#VALUE!</v>
          </cell>
          <cell r="AM32">
            <v>2</v>
          </cell>
          <cell r="AN32" t="str">
            <v/>
          </cell>
          <cell r="AO32" t="str">
            <v/>
          </cell>
          <cell r="AP32">
            <v>-31.208128726448887</v>
          </cell>
        </row>
        <row r="33">
          <cell r="B33" t="str">
            <v>6.2017</v>
          </cell>
          <cell r="C33">
            <v>2</v>
          </cell>
          <cell r="D33" t="str">
            <v/>
          </cell>
          <cell r="E33" t="str">
            <v/>
          </cell>
          <cell r="F33">
            <v>-32.721918187063984</v>
          </cell>
          <cell r="G33">
            <v>4</v>
          </cell>
          <cell r="H33" t="str">
            <v/>
          </cell>
          <cell r="I33" t="str">
            <v/>
          </cell>
          <cell r="J33">
            <v>7.8576676805241767</v>
          </cell>
          <cell r="K33">
            <v>0</v>
          </cell>
          <cell r="L33" t="str">
            <v/>
          </cell>
          <cell r="M33" t="str">
            <v/>
          </cell>
          <cell r="O33">
            <v>1</v>
          </cell>
          <cell r="P33" t="str">
            <v/>
          </cell>
          <cell r="Q33" t="str">
            <v/>
          </cell>
          <cell r="R33">
            <v>-30.092060837529893</v>
          </cell>
          <cell r="S33">
            <v>1</v>
          </cell>
          <cell r="T33" t="str">
            <v/>
          </cell>
          <cell r="U33" t="str">
            <v/>
          </cell>
          <cell r="V33">
            <v>5.2825246400355077</v>
          </cell>
          <cell r="W33">
            <v>2</v>
          </cell>
          <cell r="X33" t="str">
            <v/>
          </cell>
          <cell r="Y33" t="str">
            <v/>
          </cell>
          <cell r="Z33">
            <v>-31.877862923072009</v>
          </cell>
          <cell r="AA33">
            <v>1</v>
          </cell>
          <cell r="AB33" t="str">
            <v/>
          </cell>
          <cell r="AC33" t="str">
            <v/>
          </cell>
          <cell r="AD33">
            <v>15.131445146616656</v>
          </cell>
          <cell r="AE33">
            <v>1</v>
          </cell>
          <cell r="AF33" t="str">
            <v/>
          </cell>
          <cell r="AG33" t="str">
            <v/>
          </cell>
          <cell r="AH33">
            <v>-27.062445355355621</v>
          </cell>
          <cell r="AI33">
            <v>0</v>
          </cell>
          <cell r="AJ33" t="str">
            <v/>
          </cell>
          <cell r="AK33" t="str">
            <v/>
          </cell>
          <cell r="AL33" t="e">
            <v>#VALUE!</v>
          </cell>
          <cell r="AM33">
            <v>2</v>
          </cell>
          <cell r="AN33" t="str">
            <v/>
          </cell>
          <cell r="AO33" t="str">
            <v/>
          </cell>
          <cell r="AP33">
            <v>-31.066345068333369</v>
          </cell>
        </row>
        <row r="34">
          <cell r="B34" t="str">
            <v>7.2017</v>
          </cell>
          <cell r="C34">
            <v>2</v>
          </cell>
          <cell r="D34" t="str">
            <v/>
          </cell>
          <cell r="E34" t="str">
            <v/>
          </cell>
          <cell r="F34">
            <v>-32.146459241014142</v>
          </cell>
          <cell r="G34">
            <v>4</v>
          </cell>
          <cell r="H34" t="str">
            <v/>
          </cell>
          <cell r="I34" t="str">
            <v/>
          </cell>
          <cell r="J34">
            <v>9.1518461169980618</v>
          </cell>
          <cell r="K34">
            <v>1</v>
          </cell>
          <cell r="L34">
            <v>34</v>
          </cell>
          <cell r="M34">
            <v>938.24414774996944</v>
          </cell>
          <cell r="N34">
            <v>938.24414774996944</v>
          </cell>
          <cell r="O34">
            <v>1</v>
          </cell>
          <cell r="P34" t="str">
            <v/>
          </cell>
          <cell r="Q34" t="str">
            <v/>
          </cell>
          <cell r="R34">
            <v>-29.047901905864801</v>
          </cell>
          <cell r="S34">
            <v>1</v>
          </cell>
          <cell r="T34" t="str">
            <v/>
          </cell>
          <cell r="U34" t="str">
            <v/>
          </cell>
          <cell r="V34">
            <v>6.8129991155903582</v>
          </cell>
          <cell r="W34">
            <v>2</v>
          </cell>
          <cell r="X34" t="str">
            <v/>
          </cell>
          <cell r="Y34" t="str">
            <v/>
          </cell>
          <cell r="Z34">
            <v>-31.964179114655458</v>
          </cell>
          <cell r="AA34">
            <v>1</v>
          </cell>
          <cell r="AB34" t="str">
            <v/>
          </cell>
          <cell r="AC34" t="str">
            <v/>
          </cell>
          <cell r="AD34">
            <v>19.782366575428888</v>
          </cell>
          <cell r="AE34">
            <v>1</v>
          </cell>
          <cell r="AF34" t="str">
            <v/>
          </cell>
          <cell r="AG34" t="str">
            <v/>
          </cell>
          <cell r="AH34">
            <v>-26.886592882615947</v>
          </cell>
          <cell r="AI34">
            <v>0</v>
          </cell>
          <cell r="AJ34" t="str">
            <v/>
          </cell>
          <cell r="AK34" t="str">
            <v/>
          </cell>
          <cell r="AL34" t="e">
            <v>#VALUE!</v>
          </cell>
          <cell r="AM34">
            <v>2</v>
          </cell>
          <cell r="AN34" t="str">
            <v/>
          </cell>
          <cell r="AO34" t="str">
            <v/>
          </cell>
          <cell r="AP34">
            <v>-30.924561410217851</v>
          </cell>
        </row>
        <row r="35">
          <cell r="B35" t="str">
            <v>8.2017</v>
          </cell>
          <cell r="C35">
            <v>2</v>
          </cell>
          <cell r="D35" t="str">
            <v/>
          </cell>
          <cell r="E35" t="str">
            <v/>
          </cell>
          <cell r="F35">
            <v>-31.571000294964296</v>
          </cell>
          <cell r="G35">
            <v>4</v>
          </cell>
          <cell r="H35" t="str">
            <v/>
          </cell>
          <cell r="I35" t="str">
            <v/>
          </cell>
          <cell r="J35">
            <v>10.446024553471947</v>
          </cell>
          <cell r="K35">
            <v>1</v>
          </cell>
          <cell r="L35" t="str">
            <v/>
          </cell>
          <cell r="M35" t="str">
            <v/>
          </cell>
          <cell r="N35">
            <v>936.16857634985524</v>
          </cell>
          <cell r="O35">
            <v>1</v>
          </cell>
          <cell r="P35" t="str">
            <v/>
          </cell>
          <cell r="Q35" t="str">
            <v/>
          </cell>
          <cell r="R35">
            <v>-28.00374297419971</v>
          </cell>
          <cell r="S35">
            <v>1</v>
          </cell>
          <cell r="T35" t="str">
            <v/>
          </cell>
          <cell r="U35" t="str">
            <v/>
          </cell>
          <cell r="V35">
            <v>8.3434735911452087</v>
          </cell>
          <cell r="W35">
            <v>2</v>
          </cell>
          <cell r="X35" t="str">
            <v/>
          </cell>
          <cell r="Y35" t="str">
            <v/>
          </cell>
          <cell r="Z35">
            <v>-32.050495306238908</v>
          </cell>
          <cell r="AA35">
            <v>1</v>
          </cell>
          <cell r="AB35" t="str">
            <v/>
          </cell>
          <cell r="AC35" t="str">
            <v/>
          </cell>
          <cell r="AD35">
            <v>24.43328800424112</v>
          </cell>
          <cell r="AE35">
            <v>1</v>
          </cell>
          <cell r="AF35" t="str">
            <v/>
          </cell>
          <cell r="AG35" t="str">
            <v/>
          </cell>
          <cell r="AH35">
            <v>-26.710740409876273</v>
          </cell>
          <cell r="AI35">
            <v>0</v>
          </cell>
          <cell r="AJ35" t="str">
            <v/>
          </cell>
          <cell r="AK35" t="str">
            <v/>
          </cell>
          <cell r="AL35" t="e">
            <v>#VALUE!</v>
          </cell>
          <cell r="AM35">
            <v>2</v>
          </cell>
          <cell r="AN35" t="str">
            <v/>
          </cell>
          <cell r="AO35" t="str">
            <v/>
          </cell>
          <cell r="AP35">
            <v>-30.782777752102334</v>
          </cell>
        </row>
        <row r="36">
          <cell r="B36" t="str">
            <v>9.2017</v>
          </cell>
          <cell r="C36">
            <v>3</v>
          </cell>
          <cell r="D36">
            <v>36</v>
          </cell>
          <cell r="E36">
            <v>-30.995541348914422</v>
          </cell>
          <cell r="F36">
            <v>-30.995541348914422</v>
          </cell>
          <cell r="G36">
            <v>4</v>
          </cell>
          <cell r="H36" t="str">
            <v/>
          </cell>
          <cell r="I36" t="str">
            <v/>
          </cell>
          <cell r="J36">
            <v>11.740202989945832</v>
          </cell>
          <cell r="K36">
            <v>1</v>
          </cell>
          <cell r="L36" t="str">
            <v/>
          </cell>
          <cell r="M36" t="str">
            <v/>
          </cell>
          <cell r="N36">
            <v>934.09300494974104</v>
          </cell>
          <cell r="O36">
            <v>1</v>
          </cell>
          <cell r="P36" t="str">
            <v/>
          </cell>
          <cell r="Q36" t="str">
            <v/>
          </cell>
          <cell r="R36">
            <v>-26.959584042534619</v>
          </cell>
          <cell r="S36">
            <v>1</v>
          </cell>
          <cell r="T36" t="str">
            <v/>
          </cell>
          <cell r="U36" t="str">
            <v/>
          </cell>
          <cell r="V36">
            <v>9.8739480667000592</v>
          </cell>
          <cell r="W36">
            <v>2</v>
          </cell>
          <cell r="X36" t="str">
            <v/>
          </cell>
          <cell r="Y36" t="str">
            <v/>
          </cell>
          <cell r="Z36">
            <v>-32.136811497822357</v>
          </cell>
          <cell r="AA36">
            <v>1</v>
          </cell>
          <cell r="AB36" t="str">
            <v/>
          </cell>
          <cell r="AC36" t="str">
            <v/>
          </cell>
          <cell r="AD36">
            <v>29.084209433053353</v>
          </cell>
          <cell r="AE36">
            <v>2</v>
          </cell>
          <cell r="AF36">
            <v>36</v>
          </cell>
          <cell r="AG36">
            <v>-26.53488793713661</v>
          </cell>
          <cell r="AH36">
            <v>-26.53488793713661</v>
          </cell>
          <cell r="AI36">
            <v>0</v>
          </cell>
          <cell r="AJ36" t="str">
            <v/>
          </cell>
          <cell r="AK36" t="str">
            <v/>
          </cell>
          <cell r="AL36" t="e">
            <v>#VALUE!</v>
          </cell>
          <cell r="AM36">
            <v>2</v>
          </cell>
          <cell r="AN36" t="str">
            <v/>
          </cell>
          <cell r="AO36" t="str">
            <v/>
          </cell>
          <cell r="AP36">
            <v>-30.640994093986816</v>
          </cell>
        </row>
        <row r="37">
          <cell r="B37" t="str">
            <v>10.2017</v>
          </cell>
          <cell r="C37">
            <v>3</v>
          </cell>
          <cell r="D37" t="str">
            <v/>
          </cell>
          <cell r="E37" t="str">
            <v/>
          </cell>
          <cell r="F37">
            <v>-30.208961873002785</v>
          </cell>
          <cell r="G37">
            <v>4</v>
          </cell>
          <cell r="H37" t="str">
            <v/>
          </cell>
          <cell r="I37" t="str">
            <v/>
          </cell>
          <cell r="J37">
            <v>13.034381426419717</v>
          </cell>
          <cell r="K37">
            <v>1</v>
          </cell>
          <cell r="L37" t="str">
            <v/>
          </cell>
          <cell r="M37" t="str">
            <v/>
          </cell>
          <cell r="N37">
            <v>932.01743354962684</v>
          </cell>
          <cell r="O37">
            <v>2</v>
          </cell>
          <cell r="P37">
            <v>37</v>
          </cell>
          <cell r="Q37">
            <v>-25.915425110869549</v>
          </cell>
          <cell r="R37">
            <v>-25.915425110869549</v>
          </cell>
          <cell r="S37">
            <v>2</v>
          </cell>
          <cell r="T37">
            <v>37</v>
          </cell>
          <cell r="U37">
            <v>11.40442254225491</v>
          </cell>
          <cell r="V37">
            <v>11.40442254225491</v>
          </cell>
          <cell r="W37">
            <v>2</v>
          </cell>
          <cell r="X37" t="str">
            <v/>
          </cell>
          <cell r="Y37" t="str">
            <v/>
          </cell>
          <cell r="Z37">
            <v>-32.223127689405807</v>
          </cell>
          <cell r="AA37">
            <v>1</v>
          </cell>
          <cell r="AB37" t="str">
            <v/>
          </cell>
          <cell r="AC37" t="str">
            <v/>
          </cell>
          <cell r="AD37">
            <v>33.735130861865585</v>
          </cell>
          <cell r="AE37">
            <v>2</v>
          </cell>
          <cell r="AF37" t="str">
            <v/>
          </cell>
          <cell r="AG37" t="str">
            <v/>
          </cell>
          <cell r="AH37">
            <v>-26.582658114931537</v>
          </cell>
          <cell r="AI37">
            <v>0</v>
          </cell>
          <cell r="AJ37" t="str">
            <v/>
          </cell>
          <cell r="AK37" t="str">
            <v/>
          </cell>
          <cell r="AL37" t="e">
            <v>#VALUE!</v>
          </cell>
          <cell r="AM37">
            <v>2</v>
          </cell>
          <cell r="AN37" t="str">
            <v/>
          </cell>
          <cell r="AO37" t="str">
            <v/>
          </cell>
          <cell r="AP37">
            <v>-30.499210435871298</v>
          </cell>
        </row>
        <row r="38">
          <cell r="B38" t="str">
            <v>11.2017</v>
          </cell>
          <cell r="C38">
            <v>3</v>
          </cell>
          <cell r="D38" t="str">
            <v/>
          </cell>
          <cell r="E38" t="str">
            <v/>
          </cell>
          <cell r="F38">
            <v>-29.422382397091148</v>
          </cell>
          <cell r="G38">
            <v>4</v>
          </cell>
          <cell r="H38" t="str">
            <v/>
          </cell>
          <cell r="I38" t="str">
            <v/>
          </cell>
          <cell r="J38">
            <v>14.328559862893602</v>
          </cell>
          <cell r="K38">
            <v>1</v>
          </cell>
          <cell r="L38" t="str">
            <v/>
          </cell>
          <cell r="M38" t="str">
            <v/>
          </cell>
          <cell r="N38">
            <v>929.94186214951264</v>
          </cell>
          <cell r="O38">
            <v>2</v>
          </cell>
          <cell r="P38" t="str">
            <v/>
          </cell>
          <cell r="Q38" t="str">
            <v/>
          </cell>
          <cell r="R38">
            <v>-25.757938849035682</v>
          </cell>
          <cell r="S38">
            <v>2</v>
          </cell>
          <cell r="T38" t="str">
            <v/>
          </cell>
          <cell r="U38" t="str">
            <v/>
          </cell>
          <cell r="V38">
            <v>11.708517603274235</v>
          </cell>
          <cell r="W38">
            <v>2</v>
          </cell>
          <cell r="X38" t="str">
            <v/>
          </cell>
          <cell r="Y38" t="str">
            <v/>
          </cell>
          <cell r="Z38">
            <v>-32.309443880989257</v>
          </cell>
          <cell r="AA38">
            <v>1</v>
          </cell>
          <cell r="AB38" t="str">
            <v/>
          </cell>
          <cell r="AC38" t="str">
            <v/>
          </cell>
          <cell r="AD38">
            <v>38.386052290677817</v>
          </cell>
          <cell r="AE38">
            <v>2</v>
          </cell>
          <cell r="AF38" t="str">
            <v/>
          </cell>
          <cell r="AG38" t="str">
            <v/>
          </cell>
          <cell r="AH38">
            <v>-26.630428292726464</v>
          </cell>
          <cell r="AI38">
            <v>0</v>
          </cell>
          <cell r="AJ38" t="str">
            <v/>
          </cell>
          <cell r="AK38" t="str">
            <v/>
          </cell>
          <cell r="AL38" t="e">
            <v>#VALUE!</v>
          </cell>
          <cell r="AM38">
            <v>2</v>
          </cell>
          <cell r="AN38" t="str">
            <v/>
          </cell>
          <cell r="AO38" t="str">
            <v/>
          </cell>
          <cell r="AP38">
            <v>-30.35742677775578</v>
          </cell>
        </row>
        <row r="39">
          <cell r="B39" t="str">
            <v>12.2017</v>
          </cell>
          <cell r="C39">
            <v>4</v>
          </cell>
          <cell r="D39">
            <v>39</v>
          </cell>
          <cell r="E39">
            <v>-28.635802921179511</v>
          </cell>
          <cell r="F39">
            <v>-28.635802921179511</v>
          </cell>
          <cell r="G39">
            <v>4</v>
          </cell>
          <cell r="H39" t="str">
            <v/>
          </cell>
          <cell r="I39" t="str">
            <v/>
          </cell>
          <cell r="J39">
            <v>15.622738299367487</v>
          </cell>
          <cell r="K39">
            <v>1</v>
          </cell>
          <cell r="L39" t="str">
            <v/>
          </cell>
          <cell r="M39" t="str">
            <v/>
          </cell>
          <cell r="N39">
            <v>927.86629074939844</v>
          </cell>
          <cell r="O39">
            <v>2</v>
          </cell>
          <cell r="P39" t="str">
            <v/>
          </cell>
          <cell r="Q39" t="str">
            <v/>
          </cell>
          <cell r="R39">
            <v>-25.600452587201815</v>
          </cell>
          <cell r="S39">
            <v>2</v>
          </cell>
          <cell r="T39" t="str">
            <v/>
          </cell>
          <cell r="U39" t="str">
            <v/>
          </cell>
          <cell r="V39">
            <v>12.01261266429356</v>
          </cell>
          <cell r="W39">
            <v>2</v>
          </cell>
          <cell r="X39" t="str">
            <v/>
          </cell>
          <cell r="Y39" t="str">
            <v/>
          </cell>
          <cell r="Z39">
            <v>-32.395760072572706</v>
          </cell>
          <cell r="AA39">
            <v>1</v>
          </cell>
          <cell r="AB39" t="str">
            <v/>
          </cell>
          <cell r="AC39" t="str">
            <v/>
          </cell>
          <cell r="AD39">
            <v>43.036973719490049</v>
          </cell>
          <cell r="AE39">
            <v>2</v>
          </cell>
          <cell r="AF39" t="str">
            <v/>
          </cell>
          <cell r="AG39" t="str">
            <v/>
          </cell>
          <cell r="AH39">
            <v>-26.678198470521391</v>
          </cell>
          <cell r="AI39">
            <v>0</v>
          </cell>
          <cell r="AJ39" t="str">
            <v/>
          </cell>
          <cell r="AK39" t="str">
            <v/>
          </cell>
          <cell r="AL39" t="e">
            <v>#VALUE!</v>
          </cell>
          <cell r="AM39">
            <v>2</v>
          </cell>
          <cell r="AN39" t="str">
            <v/>
          </cell>
          <cell r="AO39" t="str">
            <v/>
          </cell>
          <cell r="AP39">
            <v>-30.215643119640262</v>
          </cell>
        </row>
        <row r="40">
          <cell r="B40" t="str">
            <v>1.2018</v>
          </cell>
          <cell r="C40">
            <v>4</v>
          </cell>
          <cell r="D40" t="str">
            <v/>
          </cell>
          <cell r="E40" t="str">
            <v/>
          </cell>
          <cell r="F40">
            <v>-29.014328760121931</v>
          </cell>
          <cell r="G40">
            <v>4</v>
          </cell>
          <cell r="H40" t="str">
            <v/>
          </cell>
          <cell r="I40" t="str">
            <v/>
          </cell>
          <cell r="J40">
            <v>16.916916735841372</v>
          </cell>
          <cell r="K40">
            <v>1</v>
          </cell>
          <cell r="L40" t="str">
            <v/>
          </cell>
          <cell r="M40" t="str">
            <v/>
          </cell>
          <cell r="N40">
            <v>925.79071934928425</v>
          </cell>
          <cell r="O40">
            <v>2</v>
          </cell>
          <cell r="P40" t="str">
            <v/>
          </cell>
          <cell r="Q40" t="str">
            <v/>
          </cell>
          <cell r="R40">
            <v>-25.442966325367948</v>
          </cell>
          <cell r="S40">
            <v>2</v>
          </cell>
          <cell r="T40" t="str">
            <v/>
          </cell>
          <cell r="U40" t="str">
            <v/>
          </cell>
          <cell r="V40">
            <v>12.316707725312884</v>
          </cell>
          <cell r="W40">
            <v>2</v>
          </cell>
          <cell r="X40" t="str">
            <v/>
          </cell>
          <cell r="Y40" t="str">
            <v/>
          </cell>
          <cell r="Z40">
            <v>-32.482076264156156</v>
          </cell>
          <cell r="AA40">
            <v>1</v>
          </cell>
          <cell r="AB40" t="str">
            <v/>
          </cell>
          <cell r="AC40" t="str">
            <v/>
          </cell>
          <cell r="AD40">
            <v>47.687895148302282</v>
          </cell>
          <cell r="AE40">
            <v>2</v>
          </cell>
          <cell r="AF40" t="str">
            <v/>
          </cell>
          <cell r="AG40" t="str">
            <v/>
          </cell>
          <cell r="AH40">
            <v>-26.725968648316318</v>
          </cell>
          <cell r="AI40">
            <v>0</v>
          </cell>
          <cell r="AJ40" t="str">
            <v/>
          </cell>
          <cell r="AK40" t="str">
            <v/>
          </cell>
          <cell r="AL40" t="e">
            <v>#VALUE!</v>
          </cell>
          <cell r="AM40">
            <v>2</v>
          </cell>
          <cell r="AN40" t="str">
            <v/>
          </cell>
          <cell r="AO40" t="str">
            <v/>
          </cell>
          <cell r="AP40">
            <v>-30.073859461524744</v>
          </cell>
        </row>
        <row r="41">
          <cell r="B41" t="str">
            <v>2.2018</v>
          </cell>
          <cell r="C41">
            <v>4</v>
          </cell>
          <cell r="D41" t="str">
            <v/>
          </cell>
          <cell r="E41" t="str">
            <v/>
          </cell>
          <cell r="F41">
            <v>-29.39285459906435</v>
          </cell>
          <cell r="G41">
            <v>5</v>
          </cell>
          <cell r="H41">
            <v>41</v>
          </cell>
          <cell r="I41">
            <v>18.211095172315257</v>
          </cell>
          <cell r="J41">
            <v>18.211095172315257</v>
          </cell>
          <cell r="K41">
            <v>1</v>
          </cell>
          <cell r="L41" t="str">
            <v/>
          </cell>
          <cell r="M41" t="str">
            <v/>
          </cell>
          <cell r="N41">
            <v>923.71514794917005</v>
          </cell>
          <cell r="O41">
            <v>2</v>
          </cell>
          <cell r="P41" t="str">
            <v/>
          </cell>
          <cell r="Q41" t="str">
            <v/>
          </cell>
          <cell r="R41">
            <v>-25.285480063534081</v>
          </cell>
          <cell r="S41">
            <v>2</v>
          </cell>
          <cell r="T41" t="str">
            <v/>
          </cell>
          <cell r="U41" t="str">
            <v/>
          </cell>
          <cell r="V41">
            <v>12.620802786332209</v>
          </cell>
          <cell r="W41">
            <v>2</v>
          </cell>
          <cell r="X41" t="str">
            <v/>
          </cell>
          <cell r="Y41" t="str">
            <v/>
          </cell>
          <cell r="Z41">
            <v>-32.568392455739605</v>
          </cell>
          <cell r="AA41">
            <v>1</v>
          </cell>
          <cell r="AB41" t="str">
            <v/>
          </cell>
          <cell r="AC41" t="str">
            <v/>
          </cell>
          <cell r="AD41">
            <v>52.338816577114514</v>
          </cell>
          <cell r="AE41">
            <v>2</v>
          </cell>
          <cell r="AF41" t="str">
            <v/>
          </cell>
          <cell r="AG41" t="str">
            <v/>
          </cell>
          <cell r="AH41">
            <v>-26.773738826111245</v>
          </cell>
          <cell r="AI41">
            <v>0</v>
          </cell>
          <cell r="AJ41" t="str">
            <v/>
          </cell>
          <cell r="AK41" t="str">
            <v/>
          </cell>
          <cell r="AL41" t="e">
            <v>#VALUE!</v>
          </cell>
          <cell r="AM41">
            <v>2</v>
          </cell>
          <cell r="AN41" t="str">
            <v/>
          </cell>
          <cell r="AO41" t="str">
            <v/>
          </cell>
          <cell r="AP41">
            <v>-29.932075803409226</v>
          </cell>
        </row>
        <row r="42">
          <cell r="B42" t="str">
            <v>3.2018</v>
          </cell>
          <cell r="C42">
            <v>4</v>
          </cell>
          <cell r="D42" t="str">
            <v/>
          </cell>
          <cell r="E42" t="str">
            <v/>
          </cell>
          <cell r="F42">
            <v>-29.771380438006769</v>
          </cell>
          <cell r="G42">
            <v>5</v>
          </cell>
          <cell r="H42" t="str">
            <v/>
          </cell>
          <cell r="I42" t="str">
            <v/>
          </cell>
          <cell r="J42">
            <v>18.471409132130944</v>
          </cell>
          <cell r="K42">
            <v>1</v>
          </cell>
          <cell r="L42" t="str">
            <v/>
          </cell>
          <cell r="M42" t="str">
            <v/>
          </cell>
          <cell r="N42">
            <v>921.63957654905585</v>
          </cell>
          <cell r="O42">
            <v>2</v>
          </cell>
          <cell r="P42" t="str">
            <v/>
          </cell>
          <cell r="Q42" t="str">
            <v/>
          </cell>
          <cell r="R42">
            <v>-25.127993801700214</v>
          </cell>
          <cell r="S42">
            <v>2</v>
          </cell>
          <cell r="T42" t="str">
            <v/>
          </cell>
          <cell r="U42" t="str">
            <v/>
          </cell>
          <cell r="V42">
            <v>12.924897847351534</v>
          </cell>
          <cell r="W42">
            <v>2</v>
          </cell>
          <cell r="X42" t="str">
            <v/>
          </cell>
          <cell r="Y42" t="str">
            <v/>
          </cell>
          <cell r="Z42">
            <v>-32.654708647323055</v>
          </cell>
          <cell r="AA42">
            <v>1</v>
          </cell>
          <cell r="AB42" t="str">
            <v/>
          </cell>
          <cell r="AC42" t="str">
            <v/>
          </cell>
          <cell r="AD42">
            <v>56.989738005926746</v>
          </cell>
          <cell r="AE42">
            <v>2</v>
          </cell>
          <cell r="AF42" t="str">
            <v/>
          </cell>
          <cell r="AG42" t="str">
            <v/>
          </cell>
          <cell r="AH42">
            <v>-26.821509003906172</v>
          </cell>
          <cell r="AI42">
            <v>0</v>
          </cell>
          <cell r="AJ42" t="str">
            <v/>
          </cell>
          <cell r="AK42" t="str">
            <v/>
          </cell>
          <cell r="AL42" t="e">
            <v>#VALUE!</v>
          </cell>
          <cell r="AM42">
            <v>2</v>
          </cell>
          <cell r="AN42" t="str">
            <v/>
          </cell>
          <cell r="AO42" t="str">
            <v/>
          </cell>
          <cell r="AP42">
            <v>-29.790292145293709</v>
          </cell>
        </row>
        <row r="43">
          <cell r="B43" t="str">
            <v>4.2018</v>
          </cell>
          <cell r="C43">
            <v>4</v>
          </cell>
          <cell r="D43" t="str">
            <v/>
          </cell>
          <cell r="E43" t="str">
            <v/>
          </cell>
          <cell r="F43">
            <v>-30.149906276949189</v>
          </cell>
          <cell r="G43">
            <v>5</v>
          </cell>
          <cell r="H43" t="str">
            <v/>
          </cell>
          <cell r="I43" t="str">
            <v/>
          </cell>
          <cell r="J43">
            <v>18.73172309194663</v>
          </cell>
          <cell r="K43">
            <v>1</v>
          </cell>
          <cell r="L43" t="str">
            <v/>
          </cell>
          <cell r="M43" t="str">
            <v/>
          </cell>
          <cell r="N43">
            <v>919.56400514894165</v>
          </cell>
          <cell r="O43">
            <v>2</v>
          </cell>
          <cell r="P43" t="str">
            <v/>
          </cell>
          <cell r="Q43" t="str">
            <v/>
          </cell>
          <cell r="R43">
            <v>-24.970507539866347</v>
          </cell>
          <cell r="S43">
            <v>2</v>
          </cell>
          <cell r="T43" t="str">
            <v/>
          </cell>
          <cell r="U43" t="str">
            <v/>
          </cell>
          <cell r="V43">
            <v>13.228992908370859</v>
          </cell>
          <cell r="W43">
            <v>2</v>
          </cell>
          <cell r="X43" t="str">
            <v/>
          </cell>
          <cell r="Y43" t="str">
            <v/>
          </cell>
          <cell r="Z43">
            <v>-32.741024838906505</v>
          </cell>
          <cell r="AA43">
            <v>1</v>
          </cell>
          <cell r="AB43" t="str">
            <v/>
          </cell>
          <cell r="AC43" t="str">
            <v/>
          </cell>
          <cell r="AD43">
            <v>61.640659434738978</v>
          </cell>
          <cell r="AE43">
            <v>2</v>
          </cell>
          <cell r="AF43" t="str">
            <v/>
          </cell>
          <cell r="AG43" t="str">
            <v/>
          </cell>
          <cell r="AH43">
            <v>-26.869279181701099</v>
          </cell>
          <cell r="AI43">
            <v>0</v>
          </cell>
          <cell r="AJ43" t="str">
            <v/>
          </cell>
          <cell r="AK43" t="str">
            <v/>
          </cell>
          <cell r="AL43" t="e">
            <v>#VALUE!</v>
          </cell>
          <cell r="AM43">
            <v>2</v>
          </cell>
          <cell r="AN43" t="str">
            <v/>
          </cell>
          <cell r="AO43" t="str">
            <v/>
          </cell>
          <cell r="AP43">
            <v>-29.648508487178191</v>
          </cell>
        </row>
        <row r="44">
          <cell r="B44" t="str">
            <v>5.2018</v>
          </cell>
          <cell r="C44">
            <v>4</v>
          </cell>
          <cell r="D44" t="str">
            <v/>
          </cell>
          <cell r="E44" t="str">
            <v/>
          </cell>
          <cell r="F44">
            <v>-30.528432115891608</v>
          </cell>
          <cell r="G44">
            <v>5</v>
          </cell>
          <cell r="H44" t="str">
            <v/>
          </cell>
          <cell r="I44" t="str">
            <v/>
          </cell>
          <cell r="J44">
            <v>18.992037051762317</v>
          </cell>
          <cell r="K44">
            <v>1</v>
          </cell>
          <cell r="L44" t="str">
            <v/>
          </cell>
          <cell r="M44" t="str">
            <v/>
          </cell>
          <cell r="N44">
            <v>917.48843374882745</v>
          </cell>
          <cell r="O44">
            <v>2</v>
          </cell>
          <cell r="P44" t="str">
            <v/>
          </cell>
          <cell r="Q44" t="str">
            <v/>
          </cell>
          <cell r="R44">
            <v>-24.81302127803248</v>
          </cell>
          <cell r="S44">
            <v>2</v>
          </cell>
          <cell r="T44" t="str">
            <v/>
          </cell>
          <cell r="U44" t="str">
            <v/>
          </cell>
          <cell r="V44">
            <v>13.533087969390184</v>
          </cell>
          <cell r="W44">
            <v>2</v>
          </cell>
          <cell r="X44" t="str">
            <v/>
          </cell>
          <cell r="Y44" t="str">
            <v/>
          </cell>
          <cell r="Z44">
            <v>-32.827341030489954</v>
          </cell>
          <cell r="AA44">
            <v>1</v>
          </cell>
          <cell r="AB44" t="str">
            <v/>
          </cell>
          <cell r="AC44" t="str">
            <v/>
          </cell>
          <cell r="AD44">
            <v>66.291580863551218</v>
          </cell>
          <cell r="AE44">
            <v>2</v>
          </cell>
          <cell r="AF44" t="str">
            <v/>
          </cell>
          <cell r="AG44" t="str">
            <v/>
          </cell>
          <cell r="AH44">
            <v>-26.917049359496026</v>
          </cell>
          <cell r="AI44">
            <v>0</v>
          </cell>
          <cell r="AJ44" t="str">
            <v/>
          </cell>
          <cell r="AK44" t="str">
            <v/>
          </cell>
          <cell r="AL44" t="e">
            <v>#VALUE!</v>
          </cell>
          <cell r="AM44">
            <v>2</v>
          </cell>
          <cell r="AN44" t="str">
            <v/>
          </cell>
          <cell r="AO44" t="str">
            <v/>
          </cell>
          <cell r="AP44">
            <v>-29.506724829062673</v>
          </cell>
        </row>
        <row r="45">
          <cell r="B45" t="str">
            <v>6.2018</v>
          </cell>
          <cell r="C45">
            <v>4</v>
          </cell>
          <cell r="D45" t="str">
            <v/>
          </cell>
          <cell r="E45" t="str">
            <v/>
          </cell>
          <cell r="F45">
            <v>-30.906957954834027</v>
          </cell>
          <cell r="G45">
            <v>5</v>
          </cell>
          <cell r="H45" t="str">
            <v/>
          </cell>
          <cell r="I45" t="str">
            <v/>
          </cell>
          <cell r="J45">
            <v>19.252351011578003</v>
          </cell>
          <cell r="K45">
            <v>1</v>
          </cell>
          <cell r="L45" t="str">
            <v/>
          </cell>
          <cell r="M45" t="str">
            <v/>
          </cell>
          <cell r="N45">
            <v>915.41286234871325</v>
          </cell>
          <cell r="O45">
            <v>2</v>
          </cell>
          <cell r="P45" t="str">
            <v/>
          </cell>
          <cell r="Q45" t="str">
            <v/>
          </cell>
          <cell r="R45">
            <v>-24.655535016198613</v>
          </cell>
          <cell r="S45">
            <v>2</v>
          </cell>
          <cell r="T45" t="str">
            <v/>
          </cell>
          <cell r="U45" t="str">
            <v/>
          </cell>
          <cell r="V45">
            <v>13.837183030409509</v>
          </cell>
          <cell r="W45">
            <v>2</v>
          </cell>
          <cell r="X45" t="str">
            <v/>
          </cell>
          <cell r="Y45" t="str">
            <v/>
          </cell>
          <cell r="Z45">
            <v>-32.913657222073404</v>
          </cell>
          <cell r="AA45">
            <v>1</v>
          </cell>
          <cell r="AB45" t="str">
            <v/>
          </cell>
          <cell r="AC45" t="str">
            <v/>
          </cell>
          <cell r="AD45">
            <v>70.942502292363457</v>
          </cell>
          <cell r="AE45">
            <v>2</v>
          </cell>
          <cell r="AF45" t="str">
            <v/>
          </cell>
          <cell r="AG45" t="str">
            <v/>
          </cell>
          <cell r="AH45">
            <v>-26.964819537290953</v>
          </cell>
          <cell r="AI45">
            <v>0</v>
          </cell>
          <cell r="AJ45" t="str">
            <v/>
          </cell>
          <cell r="AK45" t="str">
            <v/>
          </cell>
          <cell r="AL45" t="e">
            <v>#VALUE!</v>
          </cell>
          <cell r="AM45">
            <v>2</v>
          </cell>
          <cell r="AN45" t="str">
            <v/>
          </cell>
          <cell r="AO45" t="str">
            <v/>
          </cell>
          <cell r="AP45">
            <v>-29.364941170947155</v>
          </cell>
        </row>
        <row r="46">
          <cell r="B46" t="str">
            <v>7.2018</v>
          </cell>
          <cell r="C46">
            <v>4</v>
          </cell>
          <cell r="D46" t="str">
            <v/>
          </cell>
          <cell r="E46" t="str">
            <v/>
          </cell>
          <cell r="F46">
            <v>-31.285483793776447</v>
          </cell>
          <cell r="G46">
            <v>5</v>
          </cell>
          <cell r="H46" t="str">
            <v/>
          </cell>
          <cell r="I46" t="str">
            <v/>
          </cell>
          <cell r="J46">
            <v>19.51266497139369</v>
          </cell>
          <cell r="K46">
            <v>1</v>
          </cell>
          <cell r="L46" t="str">
            <v/>
          </cell>
          <cell r="M46" t="str">
            <v/>
          </cell>
          <cell r="N46">
            <v>913.33729094859905</v>
          </cell>
          <cell r="O46">
            <v>2</v>
          </cell>
          <cell r="P46" t="str">
            <v/>
          </cell>
          <cell r="Q46" t="str">
            <v/>
          </cell>
          <cell r="R46">
            <v>-24.498048754364746</v>
          </cell>
          <cell r="S46">
            <v>2</v>
          </cell>
          <cell r="T46" t="str">
            <v/>
          </cell>
          <cell r="U46" t="str">
            <v/>
          </cell>
          <cell r="V46">
            <v>14.141278091428834</v>
          </cell>
          <cell r="W46">
            <v>2</v>
          </cell>
          <cell r="X46" t="str">
            <v/>
          </cell>
          <cell r="Y46" t="str">
            <v/>
          </cell>
          <cell r="Z46">
            <v>-32.999973413656853</v>
          </cell>
          <cell r="AA46">
            <v>1</v>
          </cell>
          <cell r="AB46" t="str">
            <v/>
          </cell>
          <cell r="AC46" t="str">
            <v/>
          </cell>
          <cell r="AD46">
            <v>75.593423721175697</v>
          </cell>
          <cell r="AE46">
            <v>2</v>
          </cell>
          <cell r="AF46" t="str">
            <v/>
          </cell>
          <cell r="AG46" t="str">
            <v/>
          </cell>
          <cell r="AH46">
            <v>-27.01258971508588</v>
          </cell>
          <cell r="AI46">
            <v>0</v>
          </cell>
          <cell r="AJ46" t="str">
            <v/>
          </cell>
          <cell r="AK46" t="str">
            <v/>
          </cell>
          <cell r="AL46" t="e">
            <v>#VALUE!</v>
          </cell>
          <cell r="AM46">
            <v>2</v>
          </cell>
          <cell r="AN46" t="str">
            <v/>
          </cell>
          <cell r="AO46" t="str">
            <v/>
          </cell>
          <cell r="AP46">
            <v>-29.223157512831637</v>
          </cell>
        </row>
        <row r="47">
          <cell r="B47" t="str">
            <v>8.2018</v>
          </cell>
          <cell r="C47">
            <v>4</v>
          </cell>
          <cell r="D47" t="str">
            <v/>
          </cell>
          <cell r="E47" t="str">
            <v/>
          </cell>
          <cell r="F47">
            <v>-31.664009632718866</v>
          </cell>
          <cell r="G47">
            <v>5</v>
          </cell>
          <cell r="H47" t="str">
            <v/>
          </cell>
          <cell r="I47" t="str">
            <v/>
          </cell>
          <cell r="J47">
            <v>19.772978931209376</v>
          </cell>
          <cell r="K47">
            <v>1</v>
          </cell>
          <cell r="L47" t="str">
            <v/>
          </cell>
          <cell r="M47" t="str">
            <v/>
          </cell>
          <cell r="N47">
            <v>911.26171954848485</v>
          </cell>
          <cell r="O47">
            <v>2</v>
          </cell>
          <cell r="P47" t="str">
            <v/>
          </cell>
          <cell r="Q47" t="str">
            <v/>
          </cell>
          <cell r="R47">
            <v>-24.340562492530879</v>
          </cell>
          <cell r="S47">
            <v>2</v>
          </cell>
          <cell r="T47" t="str">
            <v/>
          </cell>
          <cell r="U47" t="str">
            <v/>
          </cell>
          <cell r="V47">
            <v>14.445373152448159</v>
          </cell>
          <cell r="W47">
            <v>2</v>
          </cell>
          <cell r="X47" t="str">
            <v/>
          </cell>
          <cell r="Y47" t="str">
            <v/>
          </cell>
          <cell r="Z47">
            <v>-33.086289605240303</v>
          </cell>
          <cell r="AA47">
            <v>1</v>
          </cell>
          <cell r="AB47" t="str">
            <v/>
          </cell>
          <cell r="AC47" t="str">
            <v/>
          </cell>
          <cell r="AD47">
            <v>80.244345149987936</v>
          </cell>
          <cell r="AE47">
            <v>2</v>
          </cell>
          <cell r="AF47" t="str">
            <v/>
          </cell>
          <cell r="AG47" t="str">
            <v/>
          </cell>
          <cell r="AH47">
            <v>-27.060359892880808</v>
          </cell>
          <cell r="AI47">
            <v>0</v>
          </cell>
          <cell r="AJ47" t="str">
            <v/>
          </cell>
          <cell r="AK47" t="str">
            <v/>
          </cell>
          <cell r="AL47" t="e">
            <v>#VALUE!</v>
          </cell>
          <cell r="AM47">
            <v>2</v>
          </cell>
          <cell r="AN47" t="str">
            <v/>
          </cell>
          <cell r="AO47" t="str">
            <v/>
          </cell>
          <cell r="AP47">
            <v>-29.081373854716119</v>
          </cell>
        </row>
        <row r="48">
          <cell r="B48" t="str">
            <v>9.2018</v>
          </cell>
          <cell r="C48">
            <v>4</v>
          </cell>
          <cell r="D48" t="str">
            <v/>
          </cell>
          <cell r="E48" t="str">
            <v/>
          </cell>
          <cell r="F48">
            <v>-32.042535471661289</v>
          </cell>
          <cell r="G48">
            <v>5</v>
          </cell>
          <cell r="H48" t="str">
            <v/>
          </cell>
          <cell r="I48" t="str">
            <v/>
          </cell>
          <cell r="J48">
            <v>20.033292891025063</v>
          </cell>
          <cell r="K48">
            <v>1</v>
          </cell>
          <cell r="L48" t="str">
            <v/>
          </cell>
          <cell r="M48" t="str">
            <v/>
          </cell>
          <cell r="N48">
            <v>909.18614814837065</v>
          </cell>
          <cell r="O48">
            <v>2</v>
          </cell>
          <cell r="P48" t="str">
            <v/>
          </cell>
          <cell r="Q48" t="str">
            <v/>
          </cell>
          <cell r="R48">
            <v>-24.183076230697012</v>
          </cell>
          <cell r="S48">
            <v>2</v>
          </cell>
          <cell r="T48" t="str">
            <v/>
          </cell>
          <cell r="U48" t="str">
            <v/>
          </cell>
          <cell r="V48">
            <v>14.749468213467484</v>
          </cell>
          <cell r="W48">
            <v>2</v>
          </cell>
          <cell r="X48" t="str">
            <v/>
          </cell>
          <cell r="Y48" t="str">
            <v/>
          </cell>
          <cell r="Z48">
            <v>-33.172605796823753</v>
          </cell>
          <cell r="AA48">
            <v>1</v>
          </cell>
          <cell r="AB48" t="str">
            <v/>
          </cell>
          <cell r="AC48" t="str">
            <v/>
          </cell>
          <cell r="AD48">
            <v>84.895266578800175</v>
          </cell>
          <cell r="AE48">
            <v>2</v>
          </cell>
          <cell r="AF48" t="str">
            <v/>
          </cell>
          <cell r="AG48" t="str">
            <v/>
          </cell>
          <cell r="AH48">
            <v>-27.108130070675735</v>
          </cell>
          <cell r="AI48">
            <v>0</v>
          </cell>
          <cell r="AJ48" t="str">
            <v/>
          </cell>
          <cell r="AK48" t="str">
            <v/>
          </cell>
          <cell r="AL48" t="e">
            <v>#VALUE!</v>
          </cell>
          <cell r="AM48">
            <v>2</v>
          </cell>
          <cell r="AN48" t="str">
            <v/>
          </cell>
          <cell r="AO48" t="str">
            <v/>
          </cell>
          <cell r="AP48">
            <v>-28.939590196600602</v>
          </cell>
        </row>
        <row r="49">
          <cell r="B49" t="str">
            <v>10.2018</v>
          </cell>
          <cell r="C49">
            <v>4</v>
          </cell>
          <cell r="D49" t="str">
            <v/>
          </cell>
          <cell r="E49" t="str">
            <v/>
          </cell>
          <cell r="F49">
            <v>-32.421061310603712</v>
          </cell>
          <cell r="G49">
            <v>5</v>
          </cell>
          <cell r="H49" t="str">
            <v/>
          </cell>
          <cell r="I49" t="str">
            <v/>
          </cell>
          <cell r="J49">
            <v>20.293606850840749</v>
          </cell>
          <cell r="K49">
            <v>1</v>
          </cell>
          <cell r="L49" t="str">
            <v/>
          </cell>
          <cell r="M49" t="str">
            <v/>
          </cell>
          <cell r="N49">
            <v>907.11057674825645</v>
          </cell>
          <cell r="O49">
            <v>2</v>
          </cell>
          <cell r="P49" t="str">
            <v/>
          </cell>
          <cell r="Q49" t="str">
            <v/>
          </cell>
          <cell r="R49">
            <v>-24.025589968863144</v>
          </cell>
          <cell r="S49">
            <v>3</v>
          </cell>
          <cell r="T49">
            <v>49</v>
          </cell>
          <cell r="U49">
            <v>15.053563274486805</v>
          </cell>
          <cell r="V49">
            <v>15.053563274486805</v>
          </cell>
          <cell r="W49">
            <v>2</v>
          </cell>
          <cell r="X49" t="str">
            <v/>
          </cell>
          <cell r="Y49" t="str">
            <v/>
          </cell>
          <cell r="Z49">
            <v>-33.258921988407202</v>
          </cell>
          <cell r="AA49">
            <v>1</v>
          </cell>
          <cell r="AB49" t="str">
            <v/>
          </cell>
          <cell r="AC49" t="str">
            <v/>
          </cell>
          <cell r="AD49">
            <v>89.546188007612415</v>
          </cell>
          <cell r="AE49">
            <v>2</v>
          </cell>
          <cell r="AF49" t="str">
            <v/>
          </cell>
          <cell r="AG49" t="str">
            <v/>
          </cell>
          <cell r="AH49">
            <v>-27.155900248470662</v>
          </cell>
          <cell r="AI49">
            <v>1</v>
          </cell>
          <cell r="AJ49">
            <v>49</v>
          </cell>
          <cell r="AK49">
            <v>-11.02060735932173</v>
          </cell>
          <cell r="AL49">
            <v>-11.02060735932173</v>
          </cell>
          <cell r="AM49">
            <v>2</v>
          </cell>
          <cell r="AN49" t="str">
            <v/>
          </cell>
          <cell r="AO49" t="str">
            <v/>
          </cell>
          <cell r="AP49">
            <v>-28.797806538485084</v>
          </cell>
        </row>
        <row r="50">
          <cell r="B50" t="str">
            <v>11.2018</v>
          </cell>
          <cell r="C50">
            <v>4</v>
          </cell>
          <cell r="D50" t="str">
            <v/>
          </cell>
          <cell r="E50" t="str">
            <v/>
          </cell>
          <cell r="F50">
            <v>-32.799587149546134</v>
          </cell>
          <cell r="G50">
            <v>5</v>
          </cell>
          <cell r="H50" t="str">
            <v/>
          </cell>
          <cell r="I50" t="str">
            <v/>
          </cell>
          <cell r="J50">
            <v>20.553920810656436</v>
          </cell>
          <cell r="K50">
            <v>1</v>
          </cell>
          <cell r="L50" t="str">
            <v/>
          </cell>
          <cell r="M50" t="str">
            <v/>
          </cell>
          <cell r="N50">
            <v>905.03500534814225</v>
          </cell>
          <cell r="O50">
            <v>2</v>
          </cell>
          <cell r="P50" t="str">
            <v/>
          </cell>
          <cell r="Q50" t="str">
            <v/>
          </cell>
          <cell r="R50">
            <v>-23.868103707029277</v>
          </cell>
          <cell r="S50">
            <v>3</v>
          </cell>
          <cell r="T50" t="str">
            <v/>
          </cell>
          <cell r="U50" t="str">
            <v/>
          </cell>
          <cell r="V50">
            <v>16.246053781868749</v>
          </cell>
          <cell r="W50">
            <v>2</v>
          </cell>
          <cell r="X50" t="str">
            <v/>
          </cell>
          <cell r="Y50" t="str">
            <v/>
          </cell>
          <cell r="Z50">
            <v>-33.345238179990652</v>
          </cell>
          <cell r="AA50">
            <v>1</v>
          </cell>
          <cell r="AB50" t="str">
            <v/>
          </cell>
          <cell r="AC50" t="str">
            <v/>
          </cell>
          <cell r="AD50">
            <v>94.197109436424654</v>
          </cell>
          <cell r="AE50">
            <v>2</v>
          </cell>
          <cell r="AF50" t="str">
            <v/>
          </cell>
          <cell r="AG50" t="str">
            <v/>
          </cell>
          <cell r="AH50">
            <v>-27.203670426265589</v>
          </cell>
          <cell r="AI50">
            <v>1</v>
          </cell>
          <cell r="AJ50" t="str">
            <v/>
          </cell>
          <cell r="AK50" t="str">
            <v/>
          </cell>
          <cell r="AL50">
            <v>-10.430741460811683</v>
          </cell>
          <cell r="AM50">
            <v>2</v>
          </cell>
          <cell r="AN50" t="str">
            <v/>
          </cell>
          <cell r="AO50" t="str">
            <v/>
          </cell>
          <cell r="AP50">
            <v>-28.656022880369566</v>
          </cell>
        </row>
        <row r="51">
          <cell r="B51" t="str">
            <v>12.2018</v>
          </cell>
          <cell r="C51">
            <v>4</v>
          </cell>
          <cell r="D51" t="str">
            <v/>
          </cell>
          <cell r="E51" t="str">
            <v/>
          </cell>
          <cell r="F51">
            <v>-33.178112988488557</v>
          </cell>
          <cell r="G51">
            <v>5</v>
          </cell>
          <cell r="H51" t="str">
            <v/>
          </cell>
          <cell r="I51" t="str">
            <v/>
          </cell>
          <cell r="J51">
            <v>20.814234770472122</v>
          </cell>
          <cell r="K51">
            <v>1</v>
          </cell>
          <cell r="L51" t="str">
            <v/>
          </cell>
          <cell r="M51" t="str">
            <v/>
          </cell>
          <cell r="N51">
            <v>902.95943394802805</v>
          </cell>
          <cell r="O51">
            <v>2</v>
          </cell>
          <cell r="P51" t="str">
            <v/>
          </cell>
          <cell r="Q51" t="str">
            <v/>
          </cell>
          <cell r="R51">
            <v>-23.71061744519541</v>
          </cell>
          <cell r="S51">
            <v>3</v>
          </cell>
          <cell r="T51" t="str">
            <v/>
          </cell>
          <cell r="U51" t="str">
            <v/>
          </cell>
          <cell r="V51">
            <v>17.438544289250693</v>
          </cell>
          <cell r="W51">
            <v>2</v>
          </cell>
          <cell r="X51" t="str">
            <v/>
          </cell>
          <cell r="Y51" t="str">
            <v/>
          </cell>
          <cell r="Z51">
            <v>-33.431554371574101</v>
          </cell>
          <cell r="AA51">
            <v>1</v>
          </cell>
          <cell r="AB51" t="str">
            <v/>
          </cell>
          <cell r="AC51" t="str">
            <v/>
          </cell>
          <cell r="AD51">
            <v>98.848030865236893</v>
          </cell>
          <cell r="AE51">
            <v>2</v>
          </cell>
          <cell r="AF51" t="str">
            <v/>
          </cell>
          <cell r="AG51" t="str">
            <v/>
          </cell>
          <cell r="AH51">
            <v>-27.251440604060516</v>
          </cell>
          <cell r="AI51">
            <v>1</v>
          </cell>
          <cell r="AJ51" t="str">
            <v/>
          </cell>
          <cell r="AK51" t="str">
            <v/>
          </cell>
          <cell r="AL51">
            <v>-9.8408755623016368</v>
          </cell>
          <cell r="AM51">
            <v>2</v>
          </cell>
          <cell r="AN51" t="str">
            <v/>
          </cell>
          <cell r="AO51" t="str">
            <v/>
          </cell>
          <cell r="AP51">
            <v>-28.514239222254048</v>
          </cell>
        </row>
        <row r="52">
          <cell r="B52" t="str">
            <v>1.2019</v>
          </cell>
          <cell r="C52">
            <v>4</v>
          </cell>
          <cell r="D52" t="str">
            <v/>
          </cell>
          <cell r="E52" t="str">
            <v/>
          </cell>
          <cell r="F52">
            <v>-33.55663882743098</v>
          </cell>
          <cell r="G52">
            <v>5</v>
          </cell>
          <cell r="H52" t="str">
            <v/>
          </cell>
          <cell r="I52" t="str">
            <v/>
          </cell>
          <cell r="J52">
            <v>21.074548730287809</v>
          </cell>
          <cell r="K52">
            <v>1</v>
          </cell>
          <cell r="L52" t="str">
            <v/>
          </cell>
          <cell r="M52" t="str">
            <v/>
          </cell>
          <cell r="N52">
            <v>900.88386254791385</v>
          </cell>
          <cell r="O52">
            <v>2</v>
          </cell>
          <cell r="P52" t="str">
            <v/>
          </cell>
          <cell r="Q52" t="str">
            <v/>
          </cell>
          <cell r="R52">
            <v>-23.553131183361543</v>
          </cell>
          <cell r="S52">
            <v>3</v>
          </cell>
          <cell r="T52" t="str">
            <v/>
          </cell>
          <cell r="U52" t="str">
            <v/>
          </cell>
          <cell r="V52">
            <v>18.631034796632637</v>
          </cell>
          <cell r="W52">
            <v>2</v>
          </cell>
          <cell r="X52" t="str">
            <v/>
          </cell>
          <cell r="Y52" t="str">
            <v/>
          </cell>
          <cell r="Z52">
            <v>-33.517870563157551</v>
          </cell>
          <cell r="AA52">
            <v>1</v>
          </cell>
          <cell r="AB52" t="str">
            <v/>
          </cell>
          <cell r="AC52" t="str">
            <v/>
          </cell>
          <cell r="AD52">
            <v>103.49895229404913</v>
          </cell>
          <cell r="AE52">
            <v>2</v>
          </cell>
          <cell r="AF52" t="str">
            <v/>
          </cell>
          <cell r="AG52" t="str">
            <v/>
          </cell>
          <cell r="AH52">
            <v>-27.299210781855443</v>
          </cell>
          <cell r="AI52">
            <v>1</v>
          </cell>
          <cell r="AJ52" t="str">
            <v/>
          </cell>
          <cell r="AK52" t="str">
            <v/>
          </cell>
          <cell r="AL52">
            <v>-9.2510096637915904</v>
          </cell>
          <cell r="AM52">
            <v>2</v>
          </cell>
          <cell r="AN52" t="str">
            <v/>
          </cell>
          <cell r="AO52" t="str">
            <v/>
          </cell>
          <cell r="AP52">
            <v>-28.37245556413853</v>
          </cell>
        </row>
        <row r="53">
          <cell r="B53" t="str">
            <v>2.2019</v>
          </cell>
          <cell r="C53">
            <v>4</v>
          </cell>
          <cell r="D53" t="str">
            <v/>
          </cell>
          <cell r="E53" t="str">
            <v/>
          </cell>
          <cell r="F53">
            <v>-33.935164666373403</v>
          </cell>
          <cell r="G53">
            <v>5</v>
          </cell>
          <cell r="H53" t="str">
            <v/>
          </cell>
          <cell r="I53" t="str">
            <v/>
          </cell>
          <cell r="J53">
            <v>21.334862690103495</v>
          </cell>
          <cell r="K53">
            <v>1</v>
          </cell>
          <cell r="L53" t="str">
            <v/>
          </cell>
          <cell r="M53" t="str">
            <v/>
          </cell>
          <cell r="N53">
            <v>898.80829114779965</v>
          </cell>
          <cell r="O53">
            <v>2</v>
          </cell>
          <cell r="P53" t="str">
            <v/>
          </cell>
          <cell r="Q53" t="str">
            <v/>
          </cell>
          <cell r="R53">
            <v>-23.395644921527676</v>
          </cell>
          <cell r="S53">
            <v>3</v>
          </cell>
          <cell r="T53" t="str">
            <v/>
          </cell>
          <cell r="U53" t="str">
            <v/>
          </cell>
          <cell r="V53">
            <v>19.823525304014581</v>
          </cell>
          <cell r="W53">
            <v>2</v>
          </cell>
          <cell r="X53" t="str">
            <v/>
          </cell>
          <cell r="Y53" t="str">
            <v/>
          </cell>
          <cell r="Z53">
            <v>-33.604186754741001</v>
          </cell>
          <cell r="AA53">
            <v>1</v>
          </cell>
          <cell r="AB53" t="str">
            <v/>
          </cell>
          <cell r="AC53" t="str">
            <v/>
          </cell>
          <cell r="AD53">
            <v>108.14987372286137</v>
          </cell>
          <cell r="AE53">
            <v>2</v>
          </cell>
          <cell r="AF53" t="str">
            <v/>
          </cell>
          <cell r="AG53" t="str">
            <v/>
          </cell>
          <cell r="AH53">
            <v>-27.34698095965037</v>
          </cell>
          <cell r="AI53">
            <v>1</v>
          </cell>
          <cell r="AJ53" t="str">
            <v/>
          </cell>
          <cell r="AK53" t="str">
            <v/>
          </cell>
          <cell r="AL53">
            <v>-8.6611437652815439</v>
          </cell>
          <cell r="AM53">
            <v>2</v>
          </cell>
          <cell r="AN53" t="str">
            <v/>
          </cell>
          <cell r="AO53" t="str">
            <v/>
          </cell>
          <cell r="AP53">
            <v>-28.230671906023012</v>
          </cell>
        </row>
        <row r="54">
          <cell r="B54" t="str">
            <v>3.2019</v>
          </cell>
          <cell r="C54">
            <v>4</v>
          </cell>
          <cell r="D54" t="str">
            <v/>
          </cell>
          <cell r="E54" t="str">
            <v/>
          </cell>
          <cell r="F54">
            <v>-34.313690505315826</v>
          </cell>
          <cell r="G54">
            <v>5</v>
          </cell>
          <cell r="H54" t="str">
            <v/>
          </cell>
          <cell r="I54" t="str">
            <v/>
          </cell>
          <cell r="J54">
            <v>21.595176649919182</v>
          </cell>
          <cell r="K54">
            <v>1</v>
          </cell>
          <cell r="L54" t="str">
            <v/>
          </cell>
          <cell r="M54" t="str">
            <v/>
          </cell>
          <cell r="N54">
            <v>896.73271974768545</v>
          </cell>
          <cell r="O54">
            <v>2</v>
          </cell>
          <cell r="P54" t="str">
            <v/>
          </cell>
          <cell r="Q54" t="str">
            <v/>
          </cell>
          <cell r="R54">
            <v>-23.238158659693809</v>
          </cell>
          <cell r="S54">
            <v>3</v>
          </cell>
          <cell r="T54" t="str">
            <v/>
          </cell>
          <cell r="U54" t="str">
            <v/>
          </cell>
          <cell r="V54">
            <v>21.016015811396525</v>
          </cell>
          <cell r="W54">
            <v>2</v>
          </cell>
          <cell r="X54" t="str">
            <v/>
          </cell>
          <cell r="Y54" t="str">
            <v/>
          </cell>
          <cell r="Z54">
            <v>-33.69050294632445</v>
          </cell>
          <cell r="AA54">
            <v>1</v>
          </cell>
          <cell r="AB54" t="str">
            <v/>
          </cell>
          <cell r="AC54" t="str">
            <v/>
          </cell>
          <cell r="AD54">
            <v>112.80079515167361</v>
          </cell>
          <cell r="AE54">
            <v>2</v>
          </cell>
          <cell r="AF54" t="str">
            <v/>
          </cell>
          <cell r="AG54" t="str">
            <v/>
          </cell>
          <cell r="AH54">
            <v>-27.394751137445297</v>
          </cell>
          <cell r="AI54">
            <v>1</v>
          </cell>
          <cell r="AJ54" t="str">
            <v/>
          </cell>
          <cell r="AK54" t="str">
            <v/>
          </cell>
          <cell r="AL54">
            <v>-8.0712778667714975</v>
          </cell>
          <cell r="AM54">
            <v>2</v>
          </cell>
          <cell r="AN54" t="str">
            <v/>
          </cell>
          <cell r="AO54" t="str">
            <v/>
          </cell>
          <cell r="AP54">
            <v>-28.088888247907494</v>
          </cell>
        </row>
        <row r="55">
          <cell r="B55" t="str">
            <v>4.2019</v>
          </cell>
          <cell r="C55">
            <v>4</v>
          </cell>
          <cell r="D55" t="str">
            <v/>
          </cell>
          <cell r="E55" t="str">
            <v/>
          </cell>
          <cell r="F55">
            <v>-34.692216344258249</v>
          </cell>
          <cell r="G55">
            <v>5</v>
          </cell>
          <cell r="H55" t="str">
            <v/>
          </cell>
          <cell r="I55" t="str">
            <v/>
          </cell>
          <cell r="J55">
            <v>21.855490609734868</v>
          </cell>
          <cell r="K55">
            <v>2</v>
          </cell>
          <cell r="L55">
            <v>55</v>
          </cell>
          <cell r="M55">
            <v>894.6571483475708</v>
          </cell>
          <cell r="N55">
            <v>894.6571483475708</v>
          </cell>
          <cell r="O55">
            <v>2</v>
          </cell>
          <cell r="P55" t="str">
            <v/>
          </cell>
          <cell r="Q55" t="str">
            <v/>
          </cell>
          <cell r="R55">
            <v>-23.080672397859942</v>
          </cell>
          <cell r="S55">
            <v>3</v>
          </cell>
          <cell r="T55" t="str">
            <v/>
          </cell>
          <cell r="U55" t="str">
            <v/>
          </cell>
          <cell r="V55">
            <v>22.208506318778468</v>
          </cell>
          <cell r="W55">
            <v>2</v>
          </cell>
          <cell r="X55" t="str">
            <v/>
          </cell>
          <cell r="Y55" t="str">
            <v/>
          </cell>
          <cell r="Z55">
            <v>-33.7768191379079</v>
          </cell>
          <cell r="AA55">
            <v>1</v>
          </cell>
          <cell r="AB55" t="str">
            <v/>
          </cell>
          <cell r="AC55" t="str">
            <v/>
          </cell>
          <cell r="AD55">
            <v>117.45171658048585</v>
          </cell>
          <cell r="AE55">
            <v>2</v>
          </cell>
          <cell r="AF55" t="str">
            <v/>
          </cell>
          <cell r="AG55" t="str">
            <v/>
          </cell>
          <cell r="AH55">
            <v>-27.442521315240224</v>
          </cell>
          <cell r="AI55">
            <v>1</v>
          </cell>
          <cell r="AJ55" t="str">
            <v/>
          </cell>
          <cell r="AK55" t="str">
            <v/>
          </cell>
          <cell r="AL55">
            <v>-7.4814119682614519</v>
          </cell>
          <cell r="AM55">
            <v>2</v>
          </cell>
          <cell r="AN55" t="str">
            <v/>
          </cell>
          <cell r="AO55" t="str">
            <v/>
          </cell>
          <cell r="AP55">
            <v>-27.947104589791977</v>
          </cell>
        </row>
        <row r="56">
          <cell r="B56" t="str">
            <v>5.2019</v>
          </cell>
          <cell r="C56">
            <v>4</v>
          </cell>
          <cell r="D56" t="str">
            <v/>
          </cell>
          <cell r="E56" t="str">
            <v/>
          </cell>
          <cell r="F56">
            <v>-35.070742183200672</v>
          </cell>
          <cell r="G56">
            <v>6</v>
          </cell>
          <cell r="H56">
            <v>56</v>
          </cell>
          <cell r="I56">
            <v>22.11580456955053</v>
          </cell>
          <cell r="J56">
            <v>22.11580456955053</v>
          </cell>
          <cell r="K56">
            <v>2</v>
          </cell>
          <cell r="L56" t="str">
            <v/>
          </cell>
          <cell r="M56" t="str">
            <v/>
          </cell>
          <cell r="N56">
            <v>892.33394984213703</v>
          </cell>
          <cell r="O56">
            <v>2</v>
          </cell>
          <cell r="P56" t="str">
            <v/>
          </cell>
          <cell r="Q56" t="str">
            <v/>
          </cell>
          <cell r="R56">
            <v>-22.923186136026075</v>
          </cell>
          <cell r="S56">
            <v>3</v>
          </cell>
          <cell r="T56" t="str">
            <v/>
          </cell>
          <cell r="U56" t="str">
            <v/>
          </cell>
          <cell r="V56">
            <v>23.400996826160412</v>
          </cell>
          <cell r="W56">
            <v>2</v>
          </cell>
          <cell r="X56" t="str">
            <v/>
          </cell>
          <cell r="Y56" t="str">
            <v/>
          </cell>
          <cell r="Z56">
            <v>-33.86313532949135</v>
          </cell>
          <cell r="AA56">
            <v>1</v>
          </cell>
          <cell r="AB56" t="str">
            <v/>
          </cell>
          <cell r="AC56" t="str">
            <v/>
          </cell>
          <cell r="AD56">
            <v>122.10263800929809</v>
          </cell>
          <cell r="AE56">
            <v>2</v>
          </cell>
          <cell r="AF56" t="str">
            <v/>
          </cell>
          <cell r="AG56" t="str">
            <v/>
          </cell>
          <cell r="AH56">
            <v>-27.490291493035151</v>
          </cell>
          <cell r="AI56">
            <v>1</v>
          </cell>
          <cell r="AJ56" t="str">
            <v/>
          </cell>
          <cell r="AK56" t="str">
            <v/>
          </cell>
          <cell r="AL56">
            <v>-6.8915460697514064</v>
          </cell>
          <cell r="AM56">
            <v>2</v>
          </cell>
          <cell r="AN56" t="str">
            <v/>
          </cell>
          <cell r="AO56" t="str">
            <v/>
          </cell>
          <cell r="AP56">
            <v>-27.805320931676459</v>
          </cell>
        </row>
        <row r="57">
          <cell r="B57" t="str">
            <v>6.2019</v>
          </cell>
          <cell r="C57">
            <v>4</v>
          </cell>
          <cell r="D57" t="str">
            <v/>
          </cell>
          <cell r="E57" t="str">
            <v/>
          </cell>
          <cell r="F57">
            <v>-35.449268022143094</v>
          </cell>
          <cell r="G57">
            <v>6</v>
          </cell>
          <cell r="H57" t="str">
            <v/>
          </cell>
          <cell r="I57" t="str">
            <v/>
          </cell>
          <cell r="J57">
            <v>23.229082557358002</v>
          </cell>
          <cell r="K57">
            <v>2</v>
          </cell>
          <cell r="L57" t="str">
            <v/>
          </cell>
          <cell r="M57" t="str">
            <v/>
          </cell>
          <cell r="N57">
            <v>890.01075133670327</v>
          </cell>
          <cell r="O57">
            <v>2</v>
          </cell>
          <cell r="P57" t="str">
            <v/>
          </cell>
          <cell r="Q57" t="str">
            <v/>
          </cell>
          <cell r="R57">
            <v>-22.765699874192208</v>
          </cell>
          <cell r="S57">
            <v>3</v>
          </cell>
          <cell r="T57" t="str">
            <v/>
          </cell>
          <cell r="U57" t="str">
            <v/>
          </cell>
          <cell r="V57">
            <v>24.593487333542356</v>
          </cell>
          <cell r="W57">
            <v>2</v>
          </cell>
          <cell r="X57" t="str">
            <v/>
          </cell>
          <cell r="Y57" t="str">
            <v/>
          </cell>
          <cell r="Z57">
            <v>-33.949451521074799</v>
          </cell>
          <cell r="AA57">
            <v>2</v>
          </cell>
          <cell r="AB57">
            <v>57</v>
          </cell>
          <cell r="AC57">
            <v>126.75355943811024</v>
          </cell>
          <cell r="AD57">
            <v>126.75355943811024</v>
          </cell>
          <cell r="AE57">
            <v>2</v>
          </cell>
          <cell r="AF57" t="str">
            <v/>
          </cell>
          <cell r="AG57" t="str">
            <v/>
          </cell>
          <cell r="AH57">
            <v>-27.538061670830078</v>
          </cell>
          <cell r="AI57">
            <v>1</v>
          </cell>
          <cell r="AJ57" t="str">
            <v/>
          </cell>
          <cell r="AK57" t="str">
            <v/>
          </cell>
          <cell r="AL57">
            <v>-6.3016801712413608</v>
          </cell>
          <cell r="AM57">
            <v>2</v>
          </cell>
          <cell r="AN57" t="str">
            <v/>
          </cell>
          <cell r="AO57" t="str">
            <v/>
          </cell>
          <cell r="AP57">
            <v>-27.663537273560941</v>
          </cell>
        </row>
        <row r="58">
          <cell r="B58" t="str">
            <v>7.2019</v>
          </cell>
          <cell r="C58">
            <v>4</v>
          </cell>
          <cell r="D58" t="str">
            <v/>
          </cell>
          <cell r="E58" t="str">
            <v/>
          </cell>
          <cell r="F58">
            <v>-35.827793861085517</v>
          </cell>
          <cell r="G58">
            <v>6</v>
          </cell>
          <cell r="H58" t="str">
            <v/>
          </cell>
          <cell r="I58" t="str">
            <v/>
          </cell>
          <cell r="J58">
            <v>24.342360545165473</v>
          </cell>
          <cell r="K58">
            <v>2</v>
          </cell>
          <cell r="L58" t="str">
            <v/>
          </cell>
          <cell r="M58" t="str">
            <v/>
          </cell>
          <cell r="N58">
            <v>887.6875528312695</v>
          </cell>
          <cell r="O58">
            <v>2</v>
          </cell>
          <cell r="P58" t="str">
            <v/>
          </cell>
          <cell r="Q58" t="str">
            <v/>
          </cell>
          <cell r="R58">
            <v>-22.608213612358341</v>
          </cell>
          <cell r="S58">
            <v>3</v>
          </cell>
          <cell r="T58" t="str">
            <v/>
          </cell>
          <cell r="U58" t="str">
            <v/>
          </cell>
          <cell r="V58">
            <v>25.7859778409243</v>
          </cell>
          <cell r="W58">
            <v>2</v>
          </cell>
          <cell r="X58" t="str">
            <v/>
          </cell>
          <cell r="Y58" t="str">
            <v/>
          </cell>
          <cell r="Z58">
            <v>-34.035767712658249</v>
          </cell>
          <cell r="AA58">
            <v>2</v>
          </cell>
          <cell r="AB58" t="str">
            <v/>
          </cell>
          <cell r="AC58" t="str">
            <v/>
          </cell>
          <cell r="AD58">
            <v>129.36613672654991</v>
          </cell>
          <cell r="AE58">
            <v>2</v>
          </cell>
          <cell r="AF58" t="str">
            <v/>
          </cell>
          <cell r="AG58" t="str">
            <v/>
          </cell>
          <cell r="AH58">
            <v>-27.585831848625006</v>
          </cell>
          <cell r="AI58">
            <v>1</v>
          </cell>
          <cell r="AJ58" t="str">
            <v/>
          </cell>
          <cell r="AK58" t="str">
            <v/>
          </cell>
          <cell r="AL58">
            <v>-5.7118142727313153</v>
          </cell>
          <cell r="AM58">
            <v>2</v>
          </cell>
          <cell r="AN58" t="str">
            <v/>
          </cell>
          <cell r="AO58" t="str">
            <v/>
          </cell>
          <cell r="AP58">
            <v>-27.521753615445423</v>
          </cell>
        </row>
        <row r="59">
          <cell r="B59" t="str">
            <v>8.2019</v>
          </cell>
          <cell r="C59">
            <v>4</v>
          </cell>
          <cell r="D59" t="str">
            <v/>
          </cell>
          <cell r="E59" t="str">
            <v/>
          </cell>
          <cell r="F59">
            <v>-36.20631970002794</v>
          </cell>
          <cell r="G59">
            <v>6</v>
          </cell>
          <cell r="H59" t="str">
            <v/>
          </cell>
          <cell r="I59" t="str">
            <v/>
          </cell>
          <cell r="J59">
            <v>25.455638532972944</v>
          </cell>
          <cell r="K59">
            <v>2</v>
          </cell>
          <cell r="L59" t="str">
            <v/>
          </cell>
          <cell r="M59" t="str">
            <v/>
          </cell>
          <cell r="N59">
            <v>885.36435432583573</v>
          </cell>
          <cell r="O59">
            <v>2</v>
          </cell>
          <cell r="P59" t="str">
            <v/>
          </cell>
          <cell r="Q59" t="str">
            <v/>
          </cell>
          <cell r="R59">
            <v>-22.450727350524474</v>
          </cell>
          <cell r="S59">
            <v>3</v>
          </cell>
          <cell r="T59" t="str">
            <v/>
          </cell>
          <cell r="U59" t="str">
            <v/>
          </cell>
          <cell r="V59">
            <v>26.978468348306244</v>
          </cell>
          <cell r="W59">
            <v>2</v>
          </cell>
          <cell r="X59" t="str">
            <v/>
          </cell>
          <cell r="Y59" t="str">
            <v/>
          </cell>
          <cell r="Z59">
            <v>-34.122083904241698</v>
          </cell>
          <cell r="AA59">
            <v>2</v>
          </cell>
          <cell r="AB59" t="str">
            <v/>
          </cell>
          <cell r="AC59" t="str">
            <v/>
          </cell>
          <cell r="AD59">
            <v>131.97871401498958</v>
          </cell>
          <cell r="AE59">
            <v>2</v>
          </cell>
          <cell r="AF59" t="str">
            <v/>
          </cell>
          <cell r="AG59" t="str">
            <v/>
          </cell>
          <cell r="AH59">
            <v>-27.633602026419933</v>
          </cell>
          <cell r="AI59">
            <v>1</v>
          </cell>
          <cell r="AJ59" t="str">
            <v/>
          </cell>
          <cell r="AK59" t="str">
            <v/>
          </cell>
          <cell r="AL59">
            <v>-5.1219483742212697</v>
          </cell>
          <cell r="AM59">
            <v>2</v>
          </cell>
          <cell r="AN59" t="str">
            <v/>
          </cell>
          <cell r="AO59" t="str">
            <v/>
          </cell>
          <cell r="AP59">
            <v>-27.379969957329905</v>
          </cell>
        </row>
        <row r="60">
          <cell r="B60" t="str">
            <v>9.2019</v>
          </cell>
          <cell r="C60">
            <v>4</v>
          </cell>
          <cell r="D60" t="str">
            <v/>
          </cell>
          <cell r="E60" t="str">
            <v/>
          </cell>
          <cell r="F60">
            <v>-36.584845538970363</v>
          </cell>
          <cell r="G60">
            <v>6</v>
          </cell>
          <cell r="H60" t="str">
            <v/>
          </cell>
          <cell r="I60" t="str">
            <v/>
          </cell>
          <cell r="J60">
            <v>26.568916520780416</v>
          </cell>
          <cell r="K60">
            <v>2</v>
          </cell>
          <cell r="L60" t="str">
            <v/>
          </cell>
          <cell r="M60" t="str">
            <v/>
          </cell>
          <cell r="N60">
            <v>883.04115582040197</v>
          </cell>
          <cell r="O60">
            <v>2</v>
          </cell>
          <cell r="P60" t="str">
            <v/>
          </cell>
          <cell r="Q60" t="str">
            <v/>
          </cell>
          <cell r="R60">
            <v>-22.293241088690607</v>
          </cell>
          <cell r="S60">
            <v>3</v>
          </cell>
          <cell r="T60" t="str">
            <v/>
          </cell>
          <cell r="U60" t="str">
            <v/>
          </cell>
          <cell r="V60">
            <v>28.170958855688188</v>
          </cell>
          <cell r="W60">
            <v>2</v>
          </cell>
          <cell r="X60" t="str">
            <v/>
          </cell>
          <cell r="Y60" t="str">
            <v/>
          </cell>
          <cell r="Z60">
            <v>-34.208400095825148</v>
          </cell>
          <cell r="AA60">
            <v>2</v>
          </cell>
          <cell r="AB60" t="str">
            <v/>
          </cell>
          <cell r="AC60" t="str">
            <v/>
          </cell>
          <cell r="AD60">
            <v>134.59129130342924</v>
          </cell>
          <cell r="AE60">
            <v>2</v>
          </cell>
          <cell r="AF60" t="str">
            <v/>
          </cell>
          <cell r="AG60" t="str">
            <v/>
          </cell>
          <cell r="AH60">
            <v>-27.68137220421486</v>
          </cell>
          <cell r="AI60">
            <v>1</v>
          </cell>
          <cell r="AJ60" t="str">
            <v/>
          </cell>
          <cell r="AK60" t="str">
            <v/>
          </cell>
          <cell r="AL60">
            <v>-4.5320824757112241</v>
          </cell>
          <cell r="AM60">
            <v>3</v>
          </cell>
          <cell r="AN60">
            <v>60</v>
          </cell>
          <cell r="AO60">
            <v>-27.238186299214433</v>
          </cell>
          <cell r="AP60">
            <v>-27.238186299214433</v>
          </cell>
        </row>
        <row r="61">
          <cell r="B61" t="str">
            <v>10.2019</v>
          </cell>
          <cell r="C61">
            <v>4</v>
          </cell>
          <cell r="D61" t="str">
            <v/>
          </cell>
          <cell r="E61" t="str">
            <v/>
          </cell>
          <cell r="F61">
            <v>-36.963371377912786</v>
          </cell>
          <cell r="G61">
            <v>6</v>
          </cell>
          <cell r="H61" t="str">
            <v/>
          </cell>
          <cell r="I61" t="str">
            <v/>
          </cell>
          <cell r="J61">
            <v>27.682194508587887</v>
          </cell>
          <cell r="K61">
            <v>2</v>
          </cell>
          <cell r="L61" t="str">
            <v/>
          </cell>
          <cell r="M61" t="str">
            <v/>
          </cell>
          <cell r="N61">
            <v>880.7179573149682</v>
          </cell>
          <cell r="O61">
            <v>2</v>
          </cell>
          <cell r="P61" t="str">
            <v/>
          </cell>
          <cell r="Q61" t="str">
            <v/>
          </cell>
          <cell r="R61">
            <v>-22.13575482685674</v>
          </cell>
          <cell r="S61">
            <v>3</v>
          </cell>
          <cell r="T61" t="str">
            <v/>
          </cell>
          <cell r="U61" t="str">
            <v/>
          </cell>
          <cell r="V61">
            <v>29.363449363070131</v>
          </cell>
          <cell r="W61">
            <v>2</v>
          </cell>
          <cell r="X61" t="str">
            <v/>
          </cell>
          <cell r="Y61" t="str">
            <v/>
          </cell>
          <cell r="Z61">
            <v>-34.294716287408598</v>
          </cell>
          <cell r="AA61">
            <v>2</v>
          </cell>
          <cell r="AB61" t="str">
            <v/>
          </cell>
          <cell r="AC61" t="str">
            <v/>
          </cell>
          <cell r="AD61">
            <v>137.20386859186891</v>
          </cell>
          <cell r="AE61">
            <v>3</v>
          </cell>
          <cell r="AF61">
            <v>61</v>
          </cell>
          <cell r="AG61">
            <v>-27.729142382009748</v>
          </cell>
          <cell r="AH61">
            <v>-27.729142382009748</v>
          </cell>
          <cell r="AI61">
            <v>1</v>
          </cell>
          <cell r="AJ61" t="str">
            <v/>
          </cell>
          <cell r="AK61" t="str">
            <v/>
          </cell>
          <cell r="AL61">
            <v>-3.9422165772011781</v>
          </cell>
          <cell r="AM61">
            <v>3</v>
          </cell>
          <cell r="AN61" t="str">
            <v/>
          </cell>
          <cell r="AO61" t="str">
            <v/>
          </cell>
          <cell r="AP61">
            <v>-26.904255966157056</v>
          </cell>
        </row>
        <row r="62">
          <cell r="B62" t="str">
            <v>11.2019</v>
          </cell>
          <cell r="C62">
            <v>4</v>
          </cell>
          <cell r="D62" t="str">
            <v/>
          </cell>
          <cell r="E62" t="str">
            <v/>
          </cell>
          <cell r="F62">
            <v>-37.341897216855209</v>
          </cell>
          <cell r="G62">
            <v>6</v>
          </cell>
          <cell r="H62" t="str">
            <v/>
          </cell>
          <cell r="I62" t="str">
            <v/>
          </cell>
          <cell r="J62">
            <v>28.795472496395359</v>
          </cell>
          <cell r="K62">
            <v>2</v>
          </cell>
          <cell r="L62" t="str">
            <v/>
          </cell>
          <cell r="M62" t="str">
            <v/>
          </cell>
          <cell r="N62">
            <v>878.39475880953444</v>
          </cell>
          <cell r="O62">
            <v>2</v>
          </cell>
          <cell r="P62" t="str">
            <v/>
          </cell>
          <cell r="Q62" t="str">
            <v/>
          </cell>
          <cell r="R62">
            <v>-21.978268565022873</v>
          </cell>
          <cell r="S62">
            <v>3</v>
          </cell>
          <cell r="T62" t="str">
            <v/>
          </cell>
          <cell r="U62" t="str">
            <v/>
          </cell>
          <cell r="V62">
            <v>30.555939870452075</v>
          </cell>
          <cell r="W62">
            <v>2</v>
          </cell>
          <cell r="X62" t="str">
            <v/>
          </cell>
          <cell r="Y62" t="str">
            <v/>
          </cell>
          <cell r="Z62">
            <v>-34.381032478992047</v>
          </cell>
          <cell r="AA62">
            <v>2</v>
          </cell>
          <cell r="AB62" t="str">
            <v/>
          </cell>
          <cell r="AC62" t="str">
            <v/>
          </cell>
          <cell r="AD62">
            <v>139.81644588030858</v>
          </cell>
          <cell r="AE62">
            <v>3</v>
          </cell>
          <cell r="AF62" t="str">
            <v/>
          </cell>
          <cell r="AG62" t="str">
            <v/>
          </cell>
          <cell r="AH62">
            <v>-27.48309204671483</v>
          </cell>
          <cell r="AI62">
            <v>1</v>
          </cell>
          <cell r="AJ62" t="str">
            <v/>
          </cell>
          <cell r="AK62" t="str">
            <v/>
          </cell>
          <cell r="AL62">
            <v>-3.3523506786911321</v>
          </cell>
          <cell r="AM62">
            <v>3</v>
          </cell>
          <cell r="AN62" t="str">
            <v/>
          </cell>
          <cell r="AO62" t="str">
            <v/>
          </cell>
          <cell r="AP62">
            <v>-26.570325633099678</v>
          </cell>
        </row>
        <row r="63">
          <cell r="B63" t="str">
            <v>12.2019</v>
          </cell>
          <cell r="C63">
            <v>4</v>
          </cell>
          <cell r="D63" t="str">
            <v/>
          </cell>
          <cell r="E63" t="str">
            <v/>
          </cell>
          <cell r="F63">
            <v>-37.720423055797632</v>
          </cell>
          <cell r="G63">
            <v>6</v>
          </cell>
          <cell r="H63" t="str">
            <v/>
          </cell>
          <cell r="I63" t="str">
            <v/>
          </cell>
          <cell r="J63">
            <v>29.90875048420283</v>
          </cell>
          <cell r="K63">
            <v>2</v>
          </cell>
          <cell r="L63" t="str">
            <v/>
          </cell>
          <cell r="M63" t="str">
            <v/>
          </cell>
          <cell r="N63">
            <v>876.07156030410067</v>
          </cell>
          <cell r="O63">
            <v>2</v>
          </cell>
          <cell r="P63" t="str">
            <v/>
          </cell>
          <cell r="Q63" t="str">
            <v/>
          </cell>
          <cell r="R63">
            <v>-21.820782303189006</v>
          </cell>
          <cell r="S63">
            <v>3</v>
          </cell>
          <cell r="T63" t="str">
            <v/>
          </cell>
          <cell r="U63" t="str">
            <v/>
          </cell>
          <cell r="V63">
            <v>31.748430377834019</v>
          </cell>
          <cell r="W63">
            <v>2</v>
          </cell>
          <cell r="X63" t="str">
            <v/>
          </cell>
          <cell r="Y63" t="str">
            <v/>
          </cell>
          <cell r="Z63">
            <v>-34.467348670575497</v>
          </cell>
          <cell r="AA63">
            <v>2</v>
          </cell>
          <cell r="AB63" t="str">
            <v/>
          </cell>
          <cell r="AC63" t="str">
            <v/>
          </cell>
          <cell r="AD63">
            <v>142.42902316874824</v>
          </cell>
          <cell r="AE63">
            <v>3</v>
          </cell>
          <cell r="AF63" t="str">
            <v/>
          </cell>
          <cell r="AG63" t="str">
            <v/>
          </cell>
          <cell r="AH63">
            <v>-27.237041711419913</v>
          </cell>
          <cell r="AI63">
            <v>1</v>
          </cell>
          <cell r="AJ63" t="str">
            <v/>
          </cell>
          <cell r="AK63" t="str">
            <v/>
          </cell>
          <cell r="AL63">
            <v>-2.7624847801810861</v>
          </cell>
          <cell r="AM63">
            <v>3</v>
          </cell>
          <cell r="AN63" t="str">
            <v/>
          </cell>
          <cell r="AO63" t="str">
            <v/>
          </cell>
          <cell r="AP63">
            <v>-26.2363953000423</v>
          </cell>
        </row>
        <row r="64">
          <cell r="B64" t="str">
            <v>1.2020</v>
          </cell>
          <cell r="C64">
            <v>4</v>
          </cell>
          <cell r="D64" t="str">
            <v/>
          </cell>
          <cell r="E64" t="str">
            <v/>
          </cell>
          <cell r="F64">
            <v>-38.098948894740055</v>
          </cell>
          <cell r="G64">
            <v>6</v>
          </cell>
          <cell r="H64" t="str">
            <v/>
          </cell>
          <cell r="I64" t="str">
            <v/>
          </cell>
          <cell r="J64">
            <v>31.022028472010302</v>
          </cell>
          <cell r="K64">
            <v>2</v>
          </cell>
          <cell r="L64" t="str">
            <v/>
          </cell>
          <cell r="M64" t="str">
            <v/>
          </cell>
          <cell r="N64">
            <v>873.74836179866691</v>
          </cell>
          <cell r="O64">
            <v>2</v>
          </cell>
          <cell r="P64" t="str">
            <v/>
          </cell>
          <cell r="Q64" t="str">
            <v/>
          </cell>
          <cell r="R64">
            <v>-21.663296041355139</v>
          </cell>
          <cell r="S64">
            <v>3</v>
          </cell>
          <cell r="T64" t="str">
            <v/>
          </cell>
          <cell r="U64" t="str">
            <v/>
          </cell>
          <cell r="V64">
            <v>32.940920885215967</v>
          </cell>
          <cell r="W64">
            <v>3</v>
          </cell>
          <cell r="X64">
            <v>64</v>
          </cell>
          <cell r="Y64">
            <v>-34.553664862158989</v>
          </cell>
          <cell r="Z64">
            <v>-34.553664862158989</v>
          </cell>
          <cell r="AA64">
            <v>2</v>
          </cell>
          <cell r="AB64" t="str">
            <v/>
          </cell>
          <cell r="AC64" t="str">
            <v/>
          </cell>
          <cell r="AD64">
            <v>145.04160045718791</v>
          </cell>
          <cell r="AE64">
            <v>3</v>
          </cell>
          <cell r="AF64" t="str">
            <v/>
          </cell>
          <cell r="AG64" t="str">
            <v/>
          </cell>
          <cell r="AH64">
            <v>-26.990991376124995</v>
          </cell>
          <cell r="AI64">
            <v>1</v>
          </cell>
          <cell r="AJ64" t="str">
            <v/>
          </cell>
          <cell r="AK64" t="str">
            <v/>
          </cell>
          <cell r="AL64">
            <v>-2.1726188816710401</v>
          </cell>
          <cell r="AM64">
            <v>3</v>
          </cell>
          <cell r="AN64" t="str">
            <v/>
          </cell>
          <cell r="AO64" t="str">
            <v/>
          </cell>
          <cell r="AP64">
            <v>-25.902464966984923</v>
          </cell>
        </row>
        <row r="65">
          <cell r="B65" t="str">
            <v>2.2020</v>
          </cell>
          <cell r="C65">
            <v>4</v>
          </cell>
          <cell r="D65" t="str">
            <v/>
          </cell>
          <cell r="E65" t="str">
            <v/>
          </cell>
          <cell r="F65">
            <v>-38.477474733682477</v>
          </cell>
          <cell r="G65">
            <v>6</v>
          </cell>
          <cell r="H65" t="str">
            <v/>
          </cell>
          <cell r="I65" t="str">
            <v/>
          </cell>
          <cell r="J65">
            <v>32.135306459817777</v>
          </cell>
          <cell r="K65">
            <v>2</v>
          </cell>
          <cell r="L65" t="str">
            <v/>
          </cell>
          <cell r="M65" t="str">
            <v/>
          </cell>
          <cell r="N65">
            <v>871.42516329323314</v>
          </cell>
          <cell r="O65">
            <v>2</v>
          </cell>
          <cell r="P65" t="str">
            <v/>
          </cell>
          <cell r="Q65" t="str">
            <v/>
          </cell>
          <cell r="R65">
            <v>-21.505809779521272</v>
          </cell>
          <cell r="S65">
            <v>3</v>
          </cell>
          <cell r="T65" t="str">
            <v/>
          </cell>
          <cell r="U65" t="str">
            <v/>
          </cell>
          <cell r="V65">
            <v>34.133411392597914</v>
          </cell>
          <cell r="W65">
            <v>3</v>
          </cell>
          <cell r="X65" t="str">
            <v/>
          </cell>
          <cell r="Y65" t="str">
            <v/>
          </cell>
          <cell r="Z65">
            <v>-34.324247099010215</v>
          </cell>
          <cell r="AA65">
            <v>2</v>
          </cell>
          <cell r="AB65" t="str">
            <v/>
          </cell>
          <cell r="AC65" t="str">
            <v/>
          </cell>
          <cell r="AD65">
            <v>147.65417774562758</v>
          </cell>
          <cell r="AE65">
            <v>3</v>
          </cell>
          <cell r="AF65" t="str">
            <v/>
          </cell>
          <cell r="AG65" t="str">
            <v/>
          </cell>
          <cell r="AH65">
            <v>-26.744941040830078</v>
          </cell>
          <cell r="AI65">
            <v>1</v>
          </cell>
          <cell r="AJ65" t="str">
            <v/>
          </cell>
          <cell r="AK65" t="str">
            <v/>
          </cell>
          <cell r="AL65">
            <v>-1.5827529831609941</v>
          </cell>
          <cell r="AM65">
            <v>3</v>
          </cell>
          <cell r="AN65" t="str">
            <v/>
          </cell>
          <cell r="AO65" t="str">
            <v/>
          </cell>
          <cell r="AP65">
            <v>-25.568534633927545</v>
          </cell>
        </row>
        <row r="66">
          <cell r="B66" t="str">
            <v>3.2020</v>
          </cell>
          <cell r="C66">
            <v>4</v>
          </cell>
          <cell r="D66" t="str">
            <v/>
          </cell>
          <cell r="E66" t="str">
            <v/>
          </cell>
          <cell r="F66">
            <v>-38.8560005726249</v>
          </cell>
          <cell r="G66">
            <v>6</v>
          </cell>
          <cell r="H66" t="str">
            <v/>
          </cell>
          <cell r="I66" t="str">
            <v/>
          </cell>
          <cell r="J66">
            <v>33.248584447625248</v>
          </cell>
          <cell r="K66">
            <v>2</v>
          </cell>
          <cell r="L66" t="str">
            <v/>
          </cell>
          <cell r="M66" t="str">
            <v/>
          </cell>
          <cell r="N66">
            <v>869.10196478779937</v>
          </cell>
          <cell r="O66">
            <v>2</v>
          </cell>
          <cell r="P66" t="str">
            <v/>
          </cell>
          <cell r="Q66" t="str">
            <v/>
          </cell>
          <cell r="R66">
            <v>-21.348323517687405</v>
          </cell>
          <cell r="S66">
            <v>3</v>
          </cell>
          <cell r="T66" t="str">
            <v/>
          </cell>
          <cell r="U66" t="str">
            <v/>
          </cell>
          <cell r="V66">
            <v>35.325901899979861</v>
          </cell>
          <cell r="W66">
            <v>3</v>
          </cell>
          <cell r="X66" t="str">
            <v/>
          </cell>
          <cell r="Y66" t="str">
            <v/>
          </cell>
          <cell r="Z66">
            <v>-34.094829335861441</v>
          </cell>
          <cell r="AA66">
            <v>2</v>
          </cell>
          <cell r="AB66" t="str">
            <v/>
          </cell>
          <cell r="AC66" t="str">
            <v/>
          </cell>
          <cell r="AD66">
            <v>150.26675503406724</v>
          </cell>
          <cell r="AE66">
            <v>3</v>
          </cell>
          <cell r="AF66" t="str">
            <v/>
          </cell>
          <cell r="AG66" t="str">
            <v/>
          </cell>
          <cell r="AH66">
            <v>-26.49889070553516</v>
          </cell>
          <cell r="AI66">
            <v>1</v>
          </cell>
          <cell r="AJ66" t="str">
            <v/>
          </cell>
          <cell r="AK66" t="str">
            <v/>
          </cell>
          <cell r="AL66">
            <v>-0.99288708465094822</v>
          </cell>
          <cell r="AM66">
            <v>3</v>
          </cell>
          <cell r="AN66" t="str">
            <v/>
          </cell>
          <cell r="AO66" t="str">
            <v/>
          </cell>
          <cell r="AP66">
            <v>-25.234604300870167</v>
          </cell>
        </row>
        <row r="67">
          <cell r="B67" t="str">
            <v>4.2020</v>
          </cell>
          <cell r="C67">
            <v>5</v>
          </cell>
          <cell r="D67">
            <v>67</v>
          </cell>
          <cell r="E67">
            <v>-39.234526411567288</v>
          </cell>
          <cell r="F67">
            <v>-39.234526411567288</v>
          </cell>
          <cell r="G67">
            <v>6</v>
          </cell>
          <cell r="H67" t="str">
            <v/>
          </cell>
          <cell r="I67" t="str">
            <v/>
          </cell>
          <cell r="J67">
            <v>34.36186243543272</v>
          </cell>
          <cell r="K67">
            <v>2</v>
          </cell>
          <cell r="L67" t="str">
            <v/>
          </cell>
          <cell r="M67" t="str">
            <v/>
          </cell>
          <cell r="N67">
            <v>866.77876628236561</v>
          </cell>
          <cell r="O67">
            <v>2</v>
          </cell>
          <cell r="P67" t="str">
            <v/>
          </cell>
          <cell r="Q67" t="str">
            <v/>
          </cell>
          <cell r="R67">
            <v>-21.190837255853538</v>
          </cell>
          <cell r="S67">
            <v>3</v>
          </cell>
          <cell r="T67" t="str">
            <v/>
          </cell>
          <cell r="U67" t="str">
            <v/>
          </cell>
          <cell r="V67">
            <v>36.518392407361809</v>
          </cell>
          <cell r="W67">
            <v>3</v>
          </cell>
          <cell r="X67" t="str">
            <v/>
          </cell>
          <cell r="Y67" t="str">
            <v/>
          </cell>
          <cell r="Z67">
            <v>-33.865411572712667</v>
          </cell>
          <cell r="AA67">
            <v>2</v>
          </cell>
          <cell r="AB67" t="str">
            <v/>
          </cell>
          <cell r="AC67" t="str">
            <v/>
          </cell>
          <cell r="AD67">
            <v>152.87933232250691</v>
          </cell>
          <cell r="AE67">
            <v>3</v>
          </cell>
          <cell r="AF67" t="str">
            <v/>
          </cell>
          <cell r="AG67" t="str">
            <v/>
          </cell>
          <cell r="AH67">
            <v>-26.252840370240243</v>
          </cell>
          <cell r="AI67">
            <v>1</v>
          </cell>
          <cell r="AJ67" t="str">
            <v/>
          </cell>
          <cell r="AK67" t="str">
            <v/>
          </cell>
          <cell r="AL67">
            <v>-0.40302118614090232</v>
          </cell>
          <cell r="AM67">
            <v>3</v>
          </cell>
          <cell r="AN67" t="str">
            <v/>
          </cell>
          <cell r="AO67" t="str">
            <v/>
          </cell>
          <cell r="AP67">
            <v>-24.900673967812789</v>
          </cell>
        </row>
        <row r="68">
          <cell r="B68" t="str">
            <v>5.2020</v>
          </cell>
          <cell r="C68">
            <v>5</v>
          </cell>
          <cell r="D68" t="str">
            <v/>
          </cell>
          <cell r="E68" t="str">
            <v/>
          </cell>
          <cell r="F68">
            <v>-39.22944116984435</v>
          </cell>
          <cell r="G68">
            <v>6</v>
          </cell>
          <cell r="H68" t="str">
            <v/>
          </cell>
          <cell r="I68" t="str">
            <v/>
          </cell>
          <cell r="J68">
            <v>35.475140423240191</v>
          </cell>
          <cell r="K68">
            <v>2</v>
          </cell>
          <cell r="L68" t="str">
            <v/>
          </cell>
          <cell r="M68" t="str">
            <v/>
          </cell>
          <cell r="N68">
            <v>864.45556777693184</v>
          </cell>
          <cell r="O68">
            <v>2</v>
          </cell>
          <cell r="P68" t="str">
            <v/>
          </cell>
          <cell r="Q68" t="str">
            <v/>
          </cell>
          <cell r="R68">
            <v>-21.033350994019671</v>
          </cell>
          <cell r="S68">
            <v>3</v>
          </cell>
          <cell r="T68" t="str">
            <v/>
          </cell>
          <cell r="U68" t="str">
            <v/>
          </cell>
          <cell r="V68">
            <v>37.710882914743756</v>
          </cell>
          <cell r="W68">
            <v>3</v>
          </cell>
          <cell r="X68" t="str">
            <v/>
          </cell>
          <cell r="Y68" t="str">
            <v/>
          </cell>
          <cell r="Z68">
            <v>-33.635993809563892</v>
          </cell>
          <cell r="AA68">
            <v>2</v>
          </cell>
          <cell r="AB68" t="str">
            <v/>
          </cell>
          <cell r="AC68" t="str">
            <v/>
          </cell>
          <cell r="AD68">
            <v>155.49190961094658</v>
          </cell>
          <cell r="AE68">
            <v>3</v>
          </cell>
          <cell r="AF68" t="str">
            <v/>
          </cell>
          <cell r="AG68" t="str">
            <v/>
          </cell>
          <cell r="AH68">
            <v>-26.006790034945325</v>
          </cell>
          <cell r="AI68">
            <v>1</v>
          </cell>
          <cell r="AJ68" t="str">
            <v/>
          </cell>
          <cell r="AK68" t="str">
            <v/>
          </cell>
          <cell r="AL68">
            <v>0.18684471236914357</v>
          </cell>
          <cell r="AM68">
            <v>3</v>
          </cell>
          <cell r="AN68" t="str">
            <v/>
          </cell>
          <cell r="AO68" t="str">
            <v/>
          </cell>
          <cell r="AP68">
            <v>-24.566743634755412</v>
          </cell>
        </row>
        <row r="69">
          <cell r="B69" t="str">
            <v>6.2020</v>
          </cell>
          <cell r="C69">
            <v>5</v>
          </cell>
          <cell r="D69" t="str">
            <v/>
          </cell>
          <cell r="E69" t="str">
            <v/>
          </cell>
          <cell r="F69">
            <v>-39.224355928121412</v>
          </cell>
          <cell r="G69">
            <v>6</v>
          </cell>
          <cell r="H69" t="str">
            <v/>
          </cell>
          <cell r="I69" t="str">
            <v/>
          </cell>
          <cell r="J69">
            <v>36.588418411047662</v>
          </cell>
          <cell r="K69">
            <v>2</v>
          </cell>
          <cell r="L69" t="str">
            <v/>
          </cell>
          <cell r="M69" t="str">
            <v/>
          </cell>
          <cell r="N69">
            <v>862.13236927149808</v>
          </cell>
          <cell r="O69">
            <v>2</v>
          </cell>
          <cell r="P69" t="str">
            <v/>
          </cell>
          <cell r="Q69" t="str">
            <v/>
          </cell>
          <cell r="R69">
            <v>-20.875864732185804</v>
          </cell>
          <cell r="S69">
            <v>3</v>
          </cell>
          <cell r="T69" t="str">
            <v/>
          </cell>
          <cell r="U69" t="str">
            <v/>
          </cell>
          <cell r="V69">
            <v>38.903373422125703</v>
          </cell>
          <cell r="W69">
            <v>3</v>
          </cell>
          <cell r="X69" t="str">
            <v/>
          </cell>
          <cell r="Y69" t="str">
            <v/>
          </cell>
          <cell r="Z69">
            <v>-33.406576046415118</v>
          </cell>
          <cell r="AA69">
            <v>2</v>
          </cell>
          <cell r="AB69" t="str">
            <v/>
          </cell>
          <cell r="AC69" t="str">
            <v/>
          </cell>
          <cell r="AD69">
            <v>158.10448689938625</v>
          </cell>
          <cell r="AE69">
            <v>3</v>
          </cell>
          <cell r="AF69" t="str">
            <v/>
          </cell>
          <cell r="AG69" t="str">
            <v/>
          </cell>
          <cell r="AH69">
            <v>-25.760739699650408</v>
          </cell>
          <cell r="AI69">
            <v>1</v>
          </cell>
          <cell r="AJ69" t="str">
            <v/>
          </cell>
          <cell r="AK69" t="str">
            <v/>
          </cell>
          <cell r="AL69">
            <v>0.77671061087918947</v>
          </cell>
          <cell r="AM69">
            <v>3</v>
          </cell>
          <cell r="AN69" t="str">
            <v/>
          </cell>
          <cell r="AO69" t="str">
            <v/>
          </cell>
          <cell r="AP69">
            <v>-24.232813301698034</v>
          </cell>
        </row>
        <row r="70">
          <cell r="B70" t="str">
            <v>7.2020</v>
          </cell>
          <cell r="C70">
            <v>5</v>
          </cell>
          <cell r="D70" t="str">
            <v/>
          </cell>
          <cell r="E70" t="str">
            <v/>
          </cell>
          <cell r="F70">
            <v>-39.219270686398474</v>
          </cell>
          <cell r="G70">
            <v>6</v>
          </cell>
          <cell r="H70" t="str">
            <v/>
          </cell>
          <cell r="I70" t="str">
            <v/>
          </cell>
          <cell r="J70">
            <v>37.701696398855134</v>
          </cell>
          <cell r="K70">
            <v>2</v>
          </cell>
          <cell r="L70" t="str">
            <v/>
          </cell>
          <cell r="M70" t="str">
            <v/>
          </cell>
          <cell r="N70">
            <v>859.80917076606431</v>
          </cell>
          <cell r="O70">
            <v>2</v>
          </cell>
          <cell r="P70" t="str">
            <v/>
          </cell>
          <cell r="Q70" t="str">
            <v/>
          </cell>
          <cell r="R70">
            <v>-20.718378470351936</v>
          </cell>
          <cell r="S70">
            <v>3</v>
          </cell>
          <cell r="T70" t="str">
            <v/>
          </cell>
          <cell r="U70" t="str">
            <v/>
          </cell>
          <cell r="V70">
            <v>40.095863929507651</v>
          </cell>
          <cell r="W70">
            <v>3</v>
          </cell>
          <cell r="X70" t="str">
            <v/>
          </cell>
          <cell r="Y70" t="str">
            <v/>
          </cell>
          <cell r="Z70">
            <v>-33.177158283266344</v>
          </cell>
          <cell r="AA70">
            <v>2</v>
          </cell>
          <cell r="AB70" t="str">
            <v/>
          </cell>
          <cell r="AC70" t="str">
            <v/>
          </cell>
          <cell r="AD70">
            <v>160.71706418782591</v>
          </cell>
          <cell r="AE70">
            <v>3</v>
          </cell>
          <cell r="AF70" t="str">
            <v/>
          </cell>
          <cell r="AG70" t="str">
            <v/>
          </cell>
          <cell r="AH70">
            <v>-25.51468936435549</v>
          </cell>
          <cell r="AI70">
            <v>1</v>
          </cell>
          <cell r="AJ70" t="str">
            <v/>
          </cell>
          <cell r="AK70" t="str">
            <v/>
          </cell>
          <cell r="AL70">
            <v>1.3665765093892355</v>
          </cell>
          <cell r="AM70">
            <v>3</v>
          </cell>
          <cell r="AN70" t="str">
            <v/>
          </cell>
          <cell r="AO70" t="str">
            <v/>
          </cell>
          <cell r="AP70">
            <v>-23.898882968640656</v>
          </cell>
        </row>
        <row r="71">
          <cell r="B71" t="str">
            <v>8.2020</v>
          </cell>
          <cell r="C71">
            <v>5</v>
          </cell>
          <cell r="D71" t="str">
            <v/>
          </cell>
          <cell r="E71" t="str">
            <v/>
          </cell>
          <cell r="F71">
            <v>-39.214185444675536</v>
          </cell>
          <cell r="G71">
            <v>6</v>
          </cell>
          <cell r="H71" t="str">
            <v/>
          </cell>
          <cell r="I71" t="str">
            <v/>
          </cell>
          <cell r="J71">
            <v>38.814974386662605</v>
          </cell>
          <cell r="K71">
            <v>2</v>
          </cell>
          <cell r="L71" t="str">
            <v/>
          </cell>
          <cell r="M71" t="str">
            <v/>
          </cell>
          <cell r="N71">
            <v>857.48597226063055</v>
          </cell>
          <cell r="O71">
            <v>2</v>
          </cell>
          <cell r="P71" t="str">
            <v/>
          </cell>
          <cell r="Q71" t="str">
            <v/>
          </cell>
          <cell r="R71">
            <v>-20.560892208518069</v>
          </cell>
          <cell r="S71">
            <v>3</v>
          </cell>
          <cell r="T71" t="str">
            <v/>
          </cell>
          <cell r="U71" t="str">
            <v/>
          </cell>
          <cell r="V71">
            <v>41.288354436889598</v>
          </cell>
          <cell r="W71">
            <v>3</v>
          </cell>
          <cell r="X71" t="str">
            <v/>
          </cell>
          <cell r="Y71" t="str">
            <v/>
          </cell>
          <cell r="Z71">
            <v>-32.94774052011757</v>
          </cell>
          <cell r="AA71">
            <v>2</v>
          </cell>
          <cell r="AB71" t="str">
            <v/>
          </cell>
          <cell r="AC71" t="str">
            <v/>
          </cell>
          <cell r="AD71">
            <v>163.32964147626558</v>
          </cell>
          <cell r="AE71">
            <v>3</v>
          </cell>
          <cell r="AF71" t="str">
            <v/>
          </cell>
          <cell r="AG71" t="str">
            <v/>
          </cell>
          <cell r="AH71">
            <v>-25.268639029060573</v>
          </cell>
          <cell r="AI71">
            <v>1</v>
          </cell>
          <cell r="AJ71" t="str">
            <v/>
          </cell>
          <cell r="AK71" t="str">
            <v/>
          </cell>
          <cell r="AL71">
            <v>1.9564424078992815</v>
          </cell>
          <cell r="AM71">
            <v>3</v>
          </cell>
          <cell r="AN71" t="str">
            <v/>
          </cell>
          <cell r="AO71" t="str">
            <v/>
          </cell>
          <cell r="AP71">
            <v>-23.564952635583278</v>
          </cell>
        </row>
        <row r="72">
          <cell r="B72" t="str">
            <v>9.2020</v>
          </cell>
          <cell r="C72">
            <v>5</v>
          </cell>
          <cell r="D72" t="str">
            <v/>
          </cell>
          <cell r="E72" t="str">
            <v/>
          </cell>
          <cell r="F72">
            <v>-39.209100202952598</v>
          </cell>
          <cell r="G72">
            <v>6</v>
          </cell>
          <cell r="H72" t="str">
            <v/>
          </cell>
          <cell r="I72" t="str">
            <v/>
          </cell>
          <cell r="J72">
            <v>39.928252374470077</v>
          </cell>
          <cell r="K72">
            <v>2</v>
          </cell>
          <cell r="L72" t="str">
            <v/>
          </cell>
          <cell r="M72" t="str">
            <v/>
          </cell>
          <cell r="N72">
            <v>855.16277375519678</v>
          </cell>
          <cell r="O72">
            <v>2</v>
          </cell>
          <cell r="P72" t="str">
            <v/>
          </cell>
          <cell r="Q72" t="str">
            <v/>
          </cell>
          <cell r="R72">
            <v>-20.403405946684202</v>
          </cell>
          <cell r="S72">
            <v>3</v>
          </cell>
          <cell r="T72" t="str">
            <v/>
          </cell>
          <cell r="U72" t="str">
            <v/>
          </cell>
          <cell r="V72">
            <v>42.480844944271546</v>
          </cell>
          <cell r="W72">
            <v>3</v>
          </cell>
          <cell r="X72" t="str">
            <v/>
          </cell>
          <cell r="Y72" t="str">
            <v/>
          </cell>
          <cell r="Z72">
            <v>-32.718322756968796</v>
          </cell>
          <cell r="AA72">
            <v>2</v>
          </cell>
          <cell r="AB72" t="str">
            <v/>
          </cell>
          <cell r="AC72" t="str">
            <v/>
          </cell>
          <cell r="AD72">
            <v>165.94221876470525</v>
          </cell>
          <cell r="AE72">
            <v>3</v>
          </cell>
          <cell r="AF72" t="str">
            <v/>
          </cell>
          <cell r="AG72" t="str">
            <v/>
          </cell>
          <cell r="AH72">
            <v>-25.022588693765655</v>
          </cell>
          <cell r="AI72">
            <v>1</v>
          </cell>
          <cell r="AJ72" t="str">
            <v/>
          </cell>
          <cell r="AK72" t="str">
            <v/>
          </cell>
          <cell r="AL72">
            <v>2.5463083064093275</v>
          </cell>
          <cell r="AM72">
            <v>3</v>
          </cell>
          <cell r="AN72" t="str">
            <v/>
          </cell>
          <cell r="AO72" t="str">
            <v/>
          </cell>
          <cell r="AP72">
            <v>-23.231022302525901</v>
          </cell>
        </row>
        <row r="73">
          <cell r="B73" t="str">
            <v>10.2020</v>
          </cell>
          <cell r="C73">
            <v>5</v>
          </cell>
          <cell r="D73" t="str">
            <v/>
          </cell>
          <cell r="E73" t="str">
            <v/>
          </cell>
          <cell r="F73">
            <v>-39.20401496122966</v>
          </cell>
          <cell r="G73">
            <v>6</v>
          </cell>
          <cell r="H73" t="str">
            <v/>
          </cell>
          <cell r="I73" t="str">
            <v/>
          </cell>
          <cell r="J73">
            <v>41.041530362277548</v>
          </cell>
          <cell r="K73">
            <v>2</v>
          </cell>
          <cell r="L73" t="str">
            <v/>
          </cell>
          <cell r="M73" t="str">
            <v/>
          </cell>
          <cell r="N73">
            <v>852.83957524976302</v>
          </cell>
          <cell r="O73">
            <v>2</v>
          </cell>
          <cell r="P73" t="str">
            <v/>
          </cell>
          <cell r="Q73" t="str">
            <v/>
          </cell>
          <cell r="R73">
            <v>-20.245919684850335</v>
          </cell>
          <cell r="S73">
            <v>4</v>
          </cell>
          <cell r="T73">
            <v>73</v>
          </cell>
          <cell r="U73">
            <v>43.673335451653472</v>
          </cell>
          <cell r="V73">
            <v>43.673335451653472</v>
          </cell>
          <cell r="W73">
            <v>3</v>
          </cell>
          <cell r="X73" t="str">
            <v/>
          </cell>
          <cell r="Y73" t="str">
            <v/>
          </cell>
          <cell r="Z73">
            <v>-32.488904993820022</v>
          </cell>
          <cell r="AA73">
            <v>2</v>
          </cell>
          <cell r="AB73" t="str">
            <v/>
          </cell>
          <cell r="AC73" t="str">
            <v/>
          </cell>
          <cell r="AD73">
            <v>168.55479605314491</v>
          </cell>
          <cell r="AE73">
            <v>3</v>
          </cell>
          <cell r="AF73" t="str">
            <v/>
          </cell>
          <cell r="AG73" t="str">
            <v/>
          </cell>
          <cell r="AH73">
            <v>-24.776538358470738</v>
          </cell>
          <cell r="AI73">
            <v>2</v>
          </cell>
          <cell r="AJ73">
            <v>73</v>
          </cell>
          <cell r="AK73">
            <v>3.1361742049193704</v>
          </cell>
          <cell r="AL73">
            <v>3.1361742049193704</v>
          </cell>
          <cell r="AM73">
            <v>3</v>
          </cell>
          <cell r="AN73" t="str">
            <v/>
          </cell>
          <cell r="AO73" t="str">
            <v/>
          </cell>
          <cell r="AP73">
            <v>-22.897091969468523</v>
          </cell>
        </row>
        <row r="74">
          <cell r="B74" t="str">
            <v>11.2020</v>
          </cell>
          <cell r="C74">
            <v>5</v>
          </cell>
          <cell r="D74" t="str">
            <v/>
          </cell>
          <cell r="E74" t="str">
            <v/>
          </cell>
          <cell r="F74">
            <v>-39.198929719506722</v>
          </cell>
          <cell r="G74">
            <v>6</v>
          </cell>
          <cell r="H74" t="str">
            <v/>
          </cell>
          <cell r="I74" t="str">
            <v/>
          </cell>
          <cell r="J74">
            <v>42.15480835008502</v>
          </cell>
          <cell r="K74">
            <v>2</v>
          </cell>
          <cell r="L74" t="str">
            <v/>
          </cell>
          <cell r="M74" t="str">
            <v/>
          </cell>
          <cell r="N74">
            <v>850.51637674432925</v>
          </cell>
          <cell r="O74">
            <v>2</v>
          </cell>
          <cell r="P74" t="str">
            <v/>
          </cell>
          <cell r="Q74" t="str">
            <v/>
          </cell>
          <cell r="R74">
            <v>-20.088433423016468</v>
          </cell>
          <cell r="S74">
            <v>4</v>
          </cell>
          <cell r="T74" t="str">
            <v/>
          </cell>
          <cell r="U74" t="str">
            <v/>
          </cell>
          <cell r="V74">
            <v>44.755895904831355</v>
          </cell>
          <cell r="W74">
            <v>3</v>
          </cell>
          <cell r="X74" t="str">
            <v/>
          </cell>
          <cell r="Y74" t="str">
            <v/>
          </cell>
          <cell r="Z74">
            <v>-32.259487230671247</v>
          </cell>
          <cell r="AA74">
            <v>2</v>
          </cell>
          <cell r="AB74" t="str">
            <v/>
          </cell>
          <cell r="AC74" t="str">
            <v/>
          </cell>
          <cell r="AD74">
            <v>171.16737334158458</v>
          </cell>
          <cell r="AE74">
            <v>3</v>
          </cell>
          <cell r="AF74" t="str">
            <v/>
          </cell>
          <cell r="AG74" t="str">
            <v/>
          </cell>
          <cell r="AH74">
            <v>-24.53048802317582</v>
          </cell>
          <cell r="AI74">
            <v>2</v>
          </cell>
          <cell r="AJ74" t="str">
            <v/>
          </cell>
          <cell r="AK74" t="str">
            <v/>
          </cell>
          <cell r="AL74">
            <v>3.6293806180696904</v>
          </cell>
          <cell r="AM74">
            <v>3</v>
          </cell>
          <cell r="AN74" t="str">
            <v/>
          </cell>
          <cell r="AO74" t="str">
            <v/>
          </cell>
          <cell r="AP74">
            <v>-22.563161636411145</v>
          </cell>
        </row>
        <row r="75">
          <cell r="B75" t="str">
            <v>12.2020</v>
          </cell>
          <cell r="C75">
            <v>5</v>
          </cell>
          <cell r="D75" t="str">
            <v/>
          </cell>
          <cell r="E75" t="str">
            <v/>
          </cell>
          <cell r="F75">
            <v>-39.193844477783784</v>
          </cell>
          <cell r="G75">
            <v>6</v>
          </cell>
          <cell r="H75" t="str">
            <v/>
          </cell>
          <cell r="I75" t="str">
            <v/>
          </cell>
          <cell r="J75">
            <v>43.268086337892491</v>
          </cell>
          <cell r="K75">
            <v>2</v>
          </cell>
          <cell r="L75" t="str">
            <v/>
          </cell>
          <cell r="M75" t="str">
            <v/>
          </cell>
          <cell r="N75">
            <v>848.19317823889548</v>
          </cell>
          <cell r="O75">
            <v>2</v>
          </cell>
          <cell r="P75" t="str">
            <v/>
          </cell>
          <cell r="Q75" t="str">
            <v/>
          </cell>
          <cell r="R75">
            <v>-19.930947161182601</v>
          </cell>
          <cell r="S75">
            <v>4</v>
          </cell>
          <cell r="T75" t="str">
            <v/>
          </cell>
          <cell r="U75" t="str">
            <v/>
          </cell>
          <cell r="V75">
            <v>45.838456358009239</v>
          </cell>
          <cell r="W75">
            <v>3</v>
          </cell>
          <cell r="X75" t="str">
            <v/>
          </cell>
          <cell r="Y75" t="str">
            <v/>
          </cell>
          <cell r="Z75">
            <v>-32.030069467522473</v>
          </cell>
          <cell r="AA75">
            <v>2</v>
          </cell>
          <cell r="AB75" t="str">
            <v/>
          </cell>
          <cell r="AC75" t="str">
            <v/>
          </cell>
          <cell r="AD75">
            <v>173.77995063002425</v>
          </cell>
          <cell r="AE75">
            <v>3</v>
          </cell>
          <cell r="AF75" t="str">
            <v/>
          </cell>
          <cell r="AG75" t="str">
            <v/>
          </cell>
          <cell r="AH75">
            <v>-24.284437687880903</v>
          </cell>
          <cell r="AI75">
            <v>2</v>
          </cell>
          <cell r="AJ75" t="str">
            <v/>
          </cell>
          <cell r="AK75" t="str">
            <v/>
          </cell>
          <cell r="AL75">
            <v>4.1225870312200108</v>
          </cell>
          <cell r="AM75">
            <v>3</v>
          </cell>
          <cell r="AN75" t="str">
            <v/>
          </cell>
          <cell r="AO75" t="str">
            <v/>
          </cell>
          <cell r="AP75">
            <v>-22.229231303353767</v>
          </cell>
        </row>
        <row r="76">
          <cell r="B76" t="str">
            <v>1.2021</v>
          </cell>
          <cell r="C76">
            <v>5</v>
          </cell>
          <cell r="D76" t="str">
            <v/>
          </cell>
          <cell r="E76" t="str">
            <v/>
          </cell>
          <cell r="F76">
            <v>-39.188759236060847</v>
          </cell>
          <cell r="G76">
            <v>6</v>
          </cell>
          <cell r="H76" t="str">
            <v/>
          </cell>
          <cell r="I76" t="str">
            <v/>
          </cell>
          <cell r="J76">
            <v>44.381364325699963</v>
          </cell>
          <cell r="K76">
            <v>2</v>
          </cell>
          <cell r="L76" t="str">
            <v/>
          </cell>
          <cell r="M76" t="str">
            <v/>
          </cell>
          <cell r="N76">
            <v>845.86997973346172</v>
          </cell>
          <cell r="O76">
            <v>2</v>
          </cell>
          <cell r="P76" t="str">
            <v/>
          </cell>
          <cell r="Q76" t="str">
            <v/>
          </cell>
          <cell r="R76">
            <v>-19.773460899348734</v>
          </cell>
          <cell r="S76">
            <v>4</v>
          </cell>
          <cell r="T76" t="str">
            <v/>
          </cell>
          <cell r="U76" t="str">
            <v/>
          </cell>
          <cell r="V76">
            <v>46.921016811187123</v>
          </cell>
          <cell r="W76">
            <v>3</v>
          </cell>
          <cell r="X76" t="str">
            <v/>
          </cell>
          <cell r="Y76" t="str">
            <v/>
          </cell>
          <cell r="Z76">
            <v>-31.800651704373699</v>
          </cell>
          <cell r="AA76">
            <v>2</v>
          </cell>
          <cell r="AB76" t="str">
            <v/>
          </cell>
          <cell r="AC76" t="str">
            <v/>
          </cell>
          <cell r="AD76">
            <v>176.39252791846391</v>
          </cell>
          <cell r="AE76">
            <v>3</v>
          </cell>
          <cell r="AF76" t="str">
            <v/>
          </cell>
          <cell r="AG76" t="str">
            <v/>
          </cell>
          <cell r="AH76">
            <v>-24.038387352585985</v>
          </cell>
          <cell r="AI76">
            <v>2</v>
          </cell>
          <cell r="AJ76" t="str">
            <v/>
          </cell>
          <cell r="AK76" t="str">
            <v/>
          </cell>
          <cell r="AL76">
            <v>4.6157934443703308</v>
          </cell>
          <cell r="AM76">
            <v>3</v>
          </cell>
          <cell r="AN76" t="str">
            <v/>
          </cell>
          <cell r="AO76" t="str">
            <v/>
          </cell>
          <cell r="AP76">
            <v>-21.89530097029639</v>
          </cell>
        </row>
        <row r="77">
          <cell r="B77" t="str">
            <v>2.2021</v>
          </cell>
          <cell r="C77">
            <v>5</v>
          </cell>
          <cell r="D77" t="str">
            <v/>
          </cell>
          <cell r="E77" t="str">
            <v/>
          </cell>
          <cell r="F77">
            <v>-39.183673994337909</v>
          </cell>
          <cell r="G77">
            <v>6</v>
          </cell>
          <cell r="H77" t="str">
            <v/>
          </cell>
          <cell r="I77" t="str">
            <v/>
          </cell>
          <cell r="J77">
            <v>45.494642313507434</v>
          </cell>
          <cell r="K77">
            <v>2</v>
          </cell>
          <cell r="L77" t="str">
            <v/>
          </cell>
          <cell r="M77" t="str">
            <v/>
          </cell>
          <cell r="N77">
            <v>843.54678122802795</v>
          </cell>
          <cell r="O77">
            <v>2</v>
          </cell>
          <cell r="P77" t="str">
            <v/>
          </cell>
          <cell r="Q77" t="str">
            <v/>
          </cell>
          <cell r="R77">
            <v>-19.615974637514867</v>
          </cell>
          <cell r="S77">
            <v>4</v>
          </cell>
          <cell r="T77" t="str">
            <v/>
          </cell>
          <cell r="U77" t="str">
            <v/>
          </cell>
          <cell r="V77">
            <v>48.003577264365006</v>
          </cell>
          <cell r="W77">
            <v>3</v>
          </cell>
          <cell r="X77" t="str">
            <v/>
          </cell>
          <cell r="Y77" t="str">
            <v/>
          </cell>
          <cell r="Z77">
            <v>-31.571233941224925</v>
          </cell>
          <cell r="AA77">
            <v>2</v>
          </cell>
          <cell r="AB77" t="str">
            <v/>
          </cell>
          <cell r="AC77" t="str">
            <v/>
          </cell>
          <cell r="AD77">
            <v>179.00510520690358</v>
          </cell>
          <cell r="AE77">
            <v>3</v>
          </cell>
          <cell r="AF77" t="str">
            <v/>
          </cell>
          <cell r="AG77" t="str">
            <v/>
          </cell>
          <cell r="AH77">
            <v>-23.792337017291068</v>
          </cell>
          <cell r="AI77">
            <v>2</v>
          </cell>
          <cell r="AJ77" t="str">
            <v/>
          </cell>
          <cell r="AK77" t="str">
            <v/>
          </cell>
          <cell r="AL77">
            <v>5.1089998575206508</v>
          </cell>
          <cell r="AM77">
            <v>3</v>
          </cell>
          <cell r="AN77" t="str">
            <v/>
          </cell>
          <cell r="AO77" t="str">
            <v/>
          </cell>
          <cell r="AP77">
            <v>-21.561370637239012</v>
          </cell>
        </row>
        <row r="78">
          <cell r="B78" t="str">
            <v>3.2021</v>
          </cell>
          <cell r="C78">
            <v>5</v>
          </cell>
          <cell r="D78" t="str">
            <v/>
          </cell>
          <cell r="E78" t="str">
            <v/>
          </cell>
          <cell r="F78">
            <v>-39.178588752614971</v>
          </cell>
          <cell r="G78">
            <v>6</v>
          </cell>
          <cell r="H78" t="str">
            <v/>
          </cell>
          <cell r="I78" t="str">
            <v/>
          </cell>
          <cell r="J78">
            <v>46.607920301314905</v>
          </cell>
          <cell r="K78">
            <v>2</v>
          </cell>
          <cell r="L78" t="str">
            <v/>
          </cell>
          <cell r="M78" t="str">
            <v/>
          </cell>
          <cell r="N78">
            <v>841.22358272259419</v>
          </cell>
          <cell r="O78">
            <v>2</v>
          </cell>
          <cell r="P78" t="str">
            <v/>
          </cell>
          <cell r="Q78" t="str">
            <v/>
          </cell>
          <cell r="R78">
            <v>-19.458488375681</v>
          </cell>
          <cell r="S78">
            <v>4</v>
          </cell>
          <cell r="T78" t="str">
            <v/>
          </cell>
          <cell r="U78" t="str">
            <v/>
          </cell>
          <cell r="V78">
            <v>49.08613771754289</v>
          </cell>
          <cell r="W78">
            <v>3</v>
          </cell>
          <cell r="X78" t="str">
            <v/>
          </cell>
          <cell r="Y78" t="str">
            <v/>
          </cell>
          <cell r="Z78">
            <v>-31.341816178076151</v>
          </cell>
          <cell r="AA78">
            <v>2</v>
          </cell>
          <cell r="AB78" t="str">
            <v/>
          </cell>
          <cell r="AC78" t="str">
            <v/>
          </cell>
          <cell r="AD78">
            <v>181.61768249534325</v>
          </cell>
          <cell r="AE78">
            <v>3</v>
          </cell>
          <cell r="AF78" t="str">
            <v/>
          </cell>
          <cell r="AG78" t="str">
            <v/>
          </cell>
          <cell r="AH78">
            <v>-23.54628668199615</v>
          </cell>
          <cell r="AI78">
            <v>2</v>
          </cell>
          <cell r="AJ78" t="str">
            <v/>
          </cell>
          <cell r="AK78" t="str">
            <v/>
          </cell>
          <cell r="AL78">
            <v>5.6022062706709708</v>
          </cell>
          <cell r="AM78">
            <v>3</v>
          </cell>
          <cell r="AN78" t="str">
            <v/>
          </cell>
          <cell r="AO78" t="str">
            <v/>
          </cell>
          <cell r="AP78">
            <v>-21.227440304181634</v>
          </cell>
        </row>
        <row r="79">
          <cell r="B79" t="str">
            <v>4.2021</v>
          </cell>
          <cell r="C79">
            <v>5</v>
          </cell>
          <cell r="D79" t="str">
            <v/>
          </cell>
          <cell r="E79" t="str">
            <v/>
          </cell>
          <cell r="F79">
            <v>-39.173503510892033</v>
          </cell>
          <cell r="G79">
            <v>6</v>
          </cell>
          <cell r="H79" t="str">
            <v/>
          </cell>
          <cell r="I79" t="str">
            <v/>
          </cell>
          <cell r="J79">
            <v>47.721198289122377</v>
          </cell>
          <cell r="K79">
            <v>2</v>
          </cell>
          <cell r="L79" t="str">
            <v/>
          </cell>
          <cell r="M79" t="str">
            <v/>
          </cell>
          <cell r="N79">
            <v>838.90038421716042</v>
          </cell>
          <cell r="O79">
            <v>3</v>
          </cell>
          <cell r="P79">
            <v>79</v>
          </cell>
          <cell r="Q79">
            <v>-19.301002113847062</v>
          </cell>
          <cell r="R79">
            <v>-19.301002113847062</v>
          </cell>
          <cell r="S79">
            <v>4</v>
          </cell>
          <cell r="T79" t="str">
            <v/>
          </cell>
          <cell r="U79" t="str">
            <v/>
          </cell>
          <cell r="V79">
            <v>50.168698170720774</v>
          </cell>
          <cell r="W79">
            <v>3</v>
          </cell>
          <cell r="X79" t="str">
            <v/>
          </cell>
          <cell r="Y79" t="str">
            <v/>
          </cell>
          <cell r="Z79">
            <v>-31.112398414927377</v>
          </cell>
          <cell r="AA79">
            <v>2</v>
          </cell>
          <cell r="AB79" t="str">
            <v/>
          </cell>
          <cell r="AC79" t="str">
            <v/>
          </cell>
          <cell r="AD79">
            <v>184.23025978378291</v>
          </cell>
          <cell r="AE79">
            <v>3</v>
          </cell>
          <cell r="AF79" t="str">
            <v/>
          </cell>
          <cell r="AG79" t="str">
            <v/>
          </cell>
          <cell r="AH79">
            <v>-23.300236346701233</v>
          </cell>
          <cell r="AI79">
            <v>2</v>
          </cell>
          <cell r="AJ79" t="str">
            <v/>
          </cell>
          <cell r="AK79" t="str">
            <v/>
          </cell>
          <cell r="AL79">
            <v>6.0954126838212908</v>
          </cell>
          <cell r="AM79">
            <v>3</v>
          </cell>
          <cell r="AN79" t="str">
            <v/>
          </cell>
          <cell r="AO79" t="str">
            <v/>
          </cell>
          <cell r="AP79">
            <v>-20.893509971124256</v>
          </cell>
        </row>
        <row r="80">
          <cell r="B80" t="str">
            <v>5.2021</v>
          </cell>
          <cell r="C80">
            <v>5</v>
          </cell>
          <cell r="D80" t="str">
            <v/>
          </cell>
          <cell r="E80" t="str">
            <v/>
          </cell>
          <cell r="F80">
            <v>-39.168418269169095</v>
          </cell>
          <cell r="G80">
            <v>7</v>
          </cell>
          <cell r="H80">
            <v>80</v>
          </cell>
          <cell r="I80">
            <v>48.834476276929855</v>
          </cell>
          <cell r="J80">
            <v>48.834476276929855</v>
          </cell>
          <cell r="K80">
            <v>2</v>
          </cell>
          <cell r="L80" t="str">
            <v/>
          </cell>
          <cell r="M80" t="str">
            <v/>
          </cell>
          <cell r="N80">
            <v>836.57718571172666</v>
          </cell>
          <cell r="O80">
            <v>3</v>
          </cell>
          <cell r="P80" t="str">
            <v/>
          </cell>
          <cell r="Q80" t="str">
            <v/>
          </cell>
          <cell r="R80">
            <v>-19.043006670877368</v>
          </cell>
          <cell r="S80">
            <v>4</v>
          </cell>
          <cell r="T80" t="str">
            <v/>
          </cell>
          <cell r="U80" t="str">
            <v/>
          </cell>
          <cell r="V80">
            <v>51.251258623898657</v>
          </cell>
          <cell r="W80">
            <v>3</v>
          </cell>
          <cell r="X80" t="str">
            <v/>
          </cell>
          <cell r="Y80" t="str">
            <v/>
          </cell>
          <cell r="Z80">
            <v>-30.882980651778603</v>
          </cell>
          <cell r="AA80">
            <v>2</v>
          </cell>
          <cell r="AB80" t="str">
            <v/>
          </cell>
          <cell r="AC80" t="str">
            <v/>
          </cell>
          <cell r="AD80">
            <v>186.84283707222258</v>
          </cell>
          <cell r="AE80">
            <v>3</v>
          </cell>
          <cell r="AF80" t="str">
            <v/>
          </cell>
          <cell r="AG80" t="str">
            <v/>
          </cell>
          <cell r="AH80">
            <v>-23.054186011406316</v>
          </cell>
          <cell r="AI80">
            <v>2</v>
          </cell>
          <cell r="AJ80" t="str">
            <v/>
          </cell>
          <cell r="AK80" t="str">
            <v/>
          </cell>
          <cell r="AL80">
            <v>6.5886190969716107</v>
          </cell>
          <cell r="AM80">
            <v>3</v>
          </cell>
          <cell r="AN80" t="str">
            <v/>
          </cell>
          <cell r="AO80" t="str">
            <v/>
          </cell>
          <cell r="AP80">
            <v>-20.559579638066879</v>
          </cell>
        </row>
        <row r="81">
          <cell r="B81" t="str">
            <v>6.2021</v>
          </cell>
          <cell r="C81">
            <v>5</v>
          </cell>
          <cell r="D81" t="str">
            <v/>
          </cell>
          <cell r="E81" t="str">
            <v/>
          </cell>
          <cell r="F81">
            <v>-39.163333027446157</v>
          </cell>
          <cell r="G81">
            <v>7</v>
          </cell>
          <cell r="H81" t="str">
            <v/>
          </cell>
          <cell r="I81" t="str">
            <v/>
          </cell>
          <cell r="J81">
            <v>49.963115248666448</v>
          </cell>
          <cell r="K81">
            <v>2</v>
          </cell>
          <cell r="L81" t="str">
            <v/>
          </cell>
          <cell r="M81" t="str">
            <v/>
          </cell>
          <cell r="N81">
            <v>834.25398720629289</v>
          </cell>
          <cell r="O81">
            <v>3</v>
          </cell>
          <cell r="P81" t="str">
            <v/>
          </cell>
          <cell r="Q81" t="str">
            <v/>
          </cell>
          <cell r="R81">
            <v>-18.785011227907674</v>
          </cell>
          <cell r="S81">
            <v>4</v>
          </cell>
          <cell r="T81" t="str">
            <v/>
          </cell>
          <cell r="U81" t="str">
            <v/>
          </cell>
          <cell r="V81">
            <v>52.333819077076541</v>
          </cell>
          <cell r="W81">
            <v>3</v>
          </cell>
          <cell r="X81" t="str">
            <v/>
          </cell>
          <cell r="Y81" t="str">
            <v/>
          </cell>
          <cell r="Z81">
            <v>-30.653562888629828</v>
          </cell>
          <cell r="AA81">
            <v>2</v>
          </cell>
          <cell r="AB81" t="str">
            <v/>
          </cell>
          <cell r="AC81" t="str">
            <v/>
          </cell>
          <cell r="AD81">
            <v>189.45541436066225</v>
          </cell>
          <cell r="AE81">
            <v>3</v>
          </cell>
          <cell r="AF81" t="str">
            <v/>
          </cell>
          <cell r="AG81" t="str">
            <v/>
          </cell>
          <cell r="AH81">
            <v>-22.808135676111398</v>
          </cell>
          <cell r="AI81">
            <v>2</v>
          </cell>
          <cell r="AJ81" t="str">
            <v/>
          </cell>
          <cell r="AK81" t="str">
            <v/>
          </cell>
          <cell r="AL81">
            <v>7.0818255101219307</v>
          </cell>
          <cell r="AM81">
            <v>3</v>
          </cell>
          <cell r="AN81" t="str">
            <v/>
          </cell>
          <cell r="AO81" t="str">
            <v/>
          </cell>
          <cell r="AP81">
            <v>-20.225649305009501</v>
          </cell>
        </row>
        <row r="82">
          <cell r="B82" t="str">
            <v>7.2021</v>
          </cell>
          <cell r="C82">
            <v>5</v>
          </cell>
          <cell r="D82" t="str">
            <v/>
          </cell>
          <cell r="E82" t="str">
            <v/>
          </cell>
          <cell r="F82">
            <v>-39.158247785723219</v>
          </cell>
          <cell r="G82">
            <v>7</v>
          </cell>
          <cell r="H82" t="str">
            <v/>
          </cell>
          <cell r="I82" t="str">
            <v/>
          </cell>
          <cell r="J82">
            <v>51.09175422040304</v>
          </cell>
          <cell r="K82">
            <v>2</v>
          </cell>
          <cell r="L82" t="str">
            <v/>
          </cell>
          <cell r="M82" t="str">
            <v/>
          </cell>
          <cell r="N82">
            <v>831.93078870085913</v>
          </cell>
          <cell r="O82">
            <v>3</v>
          </cell>
          <cell r="P82" t="str">
            <v/>
          </cell>
          <cell r="Q82" t="str">
            <v/>
          </cell>
          <cell r="R82">
            <v>-18.52701578493798</v>
          </cell>
          <cell r="S82">
            <v>4</v>
          </cell>
          <cell r="T82" t="str">
            <v/>
          </cell>
          <cell r="U82" t="str">
            <v/>
          </cell>
          <cell r="V82">
            <v>53.416379530254424</v>
          </cell>
          <cell r="W82">
            <v>3</v>
          </cell>
          <cell r="X82" t="str">
            <v/>
          </cell>
          <cell r="Y82" t="str">
            <v/>
          </cell>
          <cell r="Z82">
            <v>-30.424145125481054</v>
          </cell>
          <cell r="AA82">
            <v>2</v>
          </cell>
          <cell r="AB82" t="str">
            <v/>
          </cell>
          <cell r="AC82" t="str">
            <v/>
          </cell>
          <cell r="AD82">
            <v>192.06799164910191</v>
          </cell>
          <cell r="AE82">
            <v>3</v>
          </cell>
          <cell r="AF82" t="str">
            <v/>
          </cell>
          <cell r="AG82" t="str">
            <v/>
          </cell>
          <cell r="AH82">
            <v>-22.562085340816481</v>
          </cell>
          <cell r="AI82">
            <v>2</v>
          </cell>
          <cell r="AJ82" t="str">
            <v/>
          </cell>
          <cell r="AK82" t="str">
            <v/>
          </cell>
          <cell r="AL82">
            <v>7.5750319232722507</v>
          </cell>
          <cell r="AM82">
            <v>3</v>
          </cell>
          <cell r="AN82" t="str">
            <v/>
          </cell>
          <cell r="AO82" t="str">
            <v/>
          </cell>
          <cell r="AP82">
            <v>-19.891718971952123</v>
          </cell>
        </row>
        <row r="83">
          <cell r="B83" t="str">
            <v>8.2021</v>
          </cell>
          <cell r="C83">
            <v>5</v>
          </cell>
          <cell r="D83" t="str">
            <v/>
          </cell>
          <cell r="E83" t="str">
            <v/>
          </cell>
          <cell r="F83">
            <v>-39.153162544000281</v>
          </cell>
          <cell r="G83">
            <v>7</v>
          </cell>
          <cell r="H83" t="str">
            <v/>
          </cell>
          <cell r="I83" t="str">
            <v/>
          </cell>
          <cell r="J83">
            <v>52.220393192139632</v>
          </cell>
          <cell r="K83">
            <v>2</v>
          </cell>
          <cell r="L83" t="str">
            <v/>
          </cell>
          <cell r="M83" t="str">
            <v/>
          </cell>
          <cell r="N83">
            <v>829.60759019542536</v>
          </cell>
          <cell r="O83">
            <v>3</v>
          </cell>
          <cell r="P83" t="str">
            <v/>
          </cell>
          <cell r="Q83" t="str">
            <v/>
          </cell>
          <cell r="R83">
            <v>-18.269020341968286</v>
          </cell>
          <cell r="S83">
            <v>4</v>
          </cell>
          <cell r="T83" t="str">
            <v/>
          </cell>
          <cell r="U83" t="str">
            <v/>
          </cell>
          <cell r="V83">
            <v>54.498939983432308</v>
          </cell>
          <cell r="W83">
            <v>3</v>
          </cell>
          <cell r="X83" t="str">
            <v/>
          </cell>
          <cell r="Y83" t="str">
            <v/>
          </cell>
          <cell r="Z83">
            <v>-30.19472736233228</v>
          </cell>
          <cell r="AA83">
            <v>2</v>
          </cell>
          <cell r="AB83" t="str">
            <v/>
          </cell>
          <cell r="AC83" t="str">
            <v/>
          </cell>
          <cell r="AD83">
            <v>194.68056893754158</v>
          </cell>
          <cell r="AE83">
            <v>3</v>
          </cell>
          <cell r="AF83" t="str">
            <v/>
          </cell>
          <cell r="AG83" t="str">
            <v/>
          </cell>
          <cell r="AH83">
            <v>-22.316035005521563</v>
          </cell>
          <cell r="AI83">
            <v>2</v>
          </cell>
          <cell r="AJ83" t="str">
            <v/>
          </cell>
          <cell r="AK83" t="str">
            <v/>
          </cell>
          <cell r="AL83">
            <v>8.0682383364225707</v>
          </cell>
          <cell r="AM83">
            <v>3</v>
          </cell>
          <cell r="AN83" t="str">
            <v/>
          </cell>
          <cell r="AO83" t="str">
            <v/>
          </cell>
          <cell r="AP83">
            <v>-19.557788638894746</v>
          </cell>
        </row>
        <row r="84">
          <cell r="B84" t="str">
            <v>9.2021</v>
          </cell>
          <cell r="C84">
            <v>5</v>
          </cell>
          <cell r="D84" t="str">
            <v/>
          </cell>
          <cell r="E84" t="str">
            <v/>
          </cell>
          <cell r="F84">
            <v>-39.148077302277343</v>
          </cell>
          <cell r="G84">
            <v>7</v>
          </cell>
          <cell r="H84" t="str">
            <v/>
          </cell>
          <cell r="I84" t="str">
            <v/>
          </cell>
          <cell r="J84">
            <v>53.349032163876224</v>
          </cell>
          <cell r="K84">
            <v>2</v>
          </cell>
          <cell r="L84" t="str">
            <v/>
          </cell>
          <cell r="M84" t="str">
            <v/>
          </cell>
          <cell r="N84">
            <v>827.28439168999159</v>
          </cell>
          <cell r="O84">
            <v>3</v>
          </cell>
          <cell r="P84" t="str">
            <v/>
          </cell>
          <cell r="Q84" t="str">
            <v/>
          </cell>
          <cell r="R84">
            <v>-18.011024898998592</v>
          </cell>
          <cell r="S84">
            <v>4</v>
          </cell>
          <cell r="T84" t="str">
            <v/>
          </cell>
          <cell r="U84" t="str">
            <v/>
          </cell>
          <cell r="V84">
            <v>55.581500436610192</v>
          </cell>
          <cell r="W84">
            <v>3</v>
          </cell>
          <cell r="X84" t="str">
            <v/>
          </cell>
          <cell r="Y84" t="str">
            <v/>
          </cell>
          <cell r="Z84">
            <v>-29.965309599183506</v>
          </cell>
          <cell r="AA84">
            <v>2</v>
          </cell>
          <cell r="AB84" t="str">
            <v/>
          </cell>
          <cell r="AC84" t="str">
            <v/>
          </cell>
          <cell r="AD84">
            <v>197.29314622598125</v>
          </cell>
          <cell r="AE84">
            <v>3</v>
          </cell>
          <cell r="AF84" t="str">
            <v/>
          </cell>
          <cell r="AG84" t="str">
            <v/>
          </cell>
          <cell r="AH84">
            <v>-22.069984670226646</v>
          </cell>
          <cell r="AI84">
            <v>2</v>
          </cell>
          <cell r="AJ84" t="str">
            <v/>
          </cell>
          <cell r="AK84" t="str">
            <v/>
          </cell>
          <cell r="AL84">
            <v>8.5614447495728907</v>
          </cell>
          <cell r="AM84">
            <v>3</v>
          </cell>
          <cell r="AN84" t="str">
            <v/>
          </cell>
          <cell r="AO84" t="str">
            <v/>
          </cell>
          <cell r="AP84">
            <v>-19.223858305837368</v>
          </cell>
        </row>
        <row r="85">
          <cell r="B85" t="str">
            <v>10.2021</v>
          </cell>
          <cell r="C85">
            <v>5</v>
          </cell>
          <cell r="D85" t="str">
            <v/>
          </cell>
          <cell r="E85" t="str">
            <v/>
          </cell>
          <cell r="F85">
            <v>-39.142992060554405</v>
          </cell>
          <cell r="G85">
            <v>7</v>
          </cell>
          <cell r="H85" t="str">
            <v/>
          </cell>
          <cell r="I85" t="str">
            <v/>
          </cell>
          <cell r="J85">
            <v>54.477671135612816</v>
          </cell>
          <cell r="K85">
            <v>2</v>
          </cell>
          <cell r="L85" t="str">
            <v/>
          </cell>
          <cell r="M85" t="str">
            <v/>
          </cell>
          <cell r="N85">
            <v>824.96119318455783</v>
          </cell>
          <cell r="O85">
            <v>3</v>
          </cell>
          <cell r="P85" t="str">
            <v/>
          </cell>
          <cell r="Q85" t="str">
            <v/>
          </cell>
          <cell r="R85">
            <v>-17.753029456028898</v>
          </cell>
          <cell r="S85">
            <v>4</v>
          </cell>
          <cell r="T85" t="str">
            <v/>
          </cell>
          <cell r="U85" t="str">
            <v/>
          </cell>
          <cell r="V85">
            <v>56.664060889788075</v>
          </cell>
          <cell r="W85">
            <v>3</v>
          </cell>
          <cell r="X85" t="str">
            <v/>
          </cell>
          <cell r="Y85" t="str">
            <v/>
          </cell>
          <cell r="Z85">
            <v>-29.735891836034732</v>
          </cell>
          <cell r="AA85">
            <v>2</v>
          </cell>
          <cell r="AB85" t="str">
            <v/>
          </cell>
          <cell r="AC85" t="str">
            <v/>
          </cell>
          <cell r="AD85">
            <v>199.90572351442091</v>
          </cell>
          <cell r="AE85">
            <v>3</v>
          </cell>
          <cell r="AF85" t="str">
            <v/>
          </cell>
          <cell r="AG85" t="str">
            <v/>
          </cell>
          <cell r="AH85">
            <v>-21.823934334931728</v>
          </cell>
          <cell r="AI85">
            <v>2</v>
          </cell>
          <cell r="AJ85" t="str">
            <v/>
          </cell>
          <cell r="AK85" t="str">
            <v/>
          </cell>
          <cell r="AL85">
            <v>9.0546511627232107</v>
          </cell>
          <cell r="AM85">
            <v>3</v>
          </cell>
          <cell r="AN85" t="str">
            <v/>
          </cell>
          <cell r="AO85" t="str">
            <v/>
          </cell>
          <cell r="AP85">
            <v>-18.88992797277999</v>
          </cell>
        </row>
        <row r="86">
          <cell r="B86" t="str">
            <v>11.2021</v>
          </cell>
          <cell r="C86">
            <v>5</v>
          </cell>
          <cell r="D86" t="str">
            <v/>
          </cell>
          <cell r="E86" t="str">
            <v/>
          </cell>
          <cell r="F86">
            <v>-39.137906818831468</v>
          </cell>
          <cell r="G86">
            <v>7</v>
          </cell>
          <cell r="H86" t="str">
            <v/>
          </cell>
          <cell r="I86" t="str">
            <v/>
          </cell>
          <cell r="J86">
            <v>55.606310107349408</v>
          </cell>
          <cell r="K86">
            <v>2</v>
          </cell>
          <cell r="L86" t="str">
            <v/>
          </cell>
          <cell r="M86" t="str">
            <v/>
          </cell>
          <cell r="N86">
            <v>822.63799467912406</v>
          </cell>
          <cell r="O86">
            <v>3</v>
          </cell>
          <cell r="P86" t="str">
            <v/>
          </cell>
          <cell r="Q86" t="str">
            <v/>
          </cell>
          <cell r="R86">
            <v>-17.495034013059204</v>
          </cell>
          <cell r="S86">
            <v>4</v>
          </cell>
          <cell r="T86" t="str">
            <v/>
          </cell>
          <cell r="U86" t="str">
            <v/>
          </cell>
          <cell r="V86">
            <v>57.746621342965959</v>
          </cell>
          <cell r="W86">
            <v>3</v>
          </cell>
          <cell r="X86" t="str">
            <v/>
          </cell>
          <cell r="Y86" t="str">
            <v/>
          </cell>
          <cell r="Z86">
            <v>-29.506474072885958</v>
          </cell>
          <cell r="AA86">
            <v>2</v>
          </cell>
          <cell r="AB86" t="str">
            <v/>
          </cell>
          <cell r="AC86" t="str">
            <v/>
          </cell>
          <cell r="AD86">
            <v>202.51830080286058</v>
          </cell>
          <cell r="AE86">
            <v>3</v>
          </cell>
          <cell r="AF86" t="str">
            <v/>
          </cell>
          <cell r="AG86" t="str">
            <v/>
          </cell>
          <cell r="AH86">
            <v>-21.577883999636811</v>
          </cell>
          <cell r="AI86">
            <v>2</v>
          </cell>
          <cell r="AJ86" t="str">
            <v/>
          </cell>
          <cell r="AK86" t="str">
            <v/>
          </cell>
          <cell r="AL86">
            <v>9.5478575758735307</v>
          </cell>
          <cell r="AM86">
            <v>3</v>
          </cell>
          <cell r="AN86" t="str">
            <v/>
          </cell>
          <cell r="AO86" t="str">
            <v/>
          </cell>
          <cell r="AP86">
            <v>-18.555997639722612</v>
          </cell>
        </row>
        <row r="87">
          <cell r="B87" t="str">
            <v>12.2021</v>
          </cell>
          <cell r="C87">
            <v>5</v>
          </cell>
          <cell r="D87" t="str">
            <v/>
          </cell>
          <cell r="E87" t="str">
            <v/>
          </cell>
          <cell r="F87">
            <v>-39.13282157710853</v>
          </cell>
          <cell r="G87">
            <v>7</v>
          </cell>
          <cell r="H87" t="str">
            <v/>
          </cell>
          <cell r="I87" t="str">
            <v/>
          </cell>
          <cell r="J87">
            <v>56.734949079086</v>
          </cell>
          <cell r="K87">
            <v>2</v>
          </cell>
          <cell r="L87" t="str">
            <v/>
          </cell>
          <cell r="M87" t="str">
            <v/>
          </cell>
          <cell r="N87">
            <v>820.3147961736903</v>
          </cell>
          <cell r="O87">
            <v>3</v>
          </cell>
          <cell r="P87" t="str">
            <v/>
          </cell>
          <cell r="Q87" t="str">
            <v/>
          </cell>
          <cell r="R87">
            <v>-17.23703857008951</v>
          </cell>
          <cell r="S87">
            <v>4</v>
          </cell>
          <cell r="T87" t="str">
            <v/>
          </cell>
          <cell r="U87" t="str">
            <v/>
          </cell>
          <cell r="V87">
            <v>58.829181796143843</v>
          </cell>
          <cell r="W87">
            <v>3</v>
          </cell>
          <cell r="X87" t="str">
            <v/>
          </cell>
          <cell r="Y87" t="str">
            <v/>
          </cell>
          <cell r="Z87">
            <v>-29.277056309737183</v>
          </cell>
          <cell r="AA87">
            <v>2</v>
          </cell>
          <cell r="AB87" t="str">
            <v/>
          </cell>
          <cell r="AC87" t="str">
            <v/>
          </cell>
          <cell r="AD87">
            <v>205.13087809130025</v>
          </cell>
          <cell r="AE87">
            <v>3</v>
          </cell>
          <cell r="AF87" t="str">
            <v/>
          </cell>
          <cell r="AG87" t="str">
            <v/>
          </cell>
          <cell r="AH87">
            <v>-21.331833664341893</v>
          </cell>
          <cell r="AI87">
            <v>2</v>
          </cell>
          <cell r="AJ87" t="str">
            <v/>
          </cell>
          <cell r="AK87" t="str">
            <v/>
          </cell>
          <cell r="AL87">
            <v>10.041063989023851</v>
          </cell>
          <cell r="AM87">
            <v>3</v>
          </cell>
          <cell r="AN87" t="str">
            <v/>
          </cell>
          <cell r="AO87" t="str">
            <v/>
          </cell>
          <cell r="AP87">
            <v>-18.222067306665235</v>
          </cell>
        </row>
        <row r="88">
          <cell r="B88" t="str">
            <v>1.2022</v>
          </cell>
          <cell r="C88">
            <v>5</v>
          </cell>
          <cell r="D88" t="str">
            <v/>
          </cell>
          <cell r="E88" t="str">
            <v/>
          </cell>
          <cell r="F88">
            <v>-39.127736335385592</v>
          </cell>
          <cell r="G88">
            <v>7</v>
          </cell>
          <cell r="H88" t="str">
            <v/>
          </cell>
          <cell r="I88" t="str">
            <v/>
          </cell>
          <cell r="J88">
            <v>57.863588050822592</v>
          </cell>
          <cell r="K88">
            <v>2</v>
          </cell>
          <cell r="L88" t="str">
            <v/>
          </cell>
          <cell r="M88" t="str">
            <v/>
          </cell>
          <cell r="N88">
            <v>817.99159766825653</v>
          </cell>
          <cell r="O88">
            <v>3</v>
          </cell>
          <cell r="P88" t="str">
            <v/>
          </cell>
          <cell r="Q88" t="str">
            <v/>
          </cell>
          <cell r="R88">
            <v>-16.979043127119816</v>
          </cell>
          <cell r="S88">
            <v>4</v>
          </cell>
          <cell r="T88" t="str">
            <v/>
          </cell>
          <cell r="U88" t="str">
            <v/>
          </cell>
          <cell r="V88">
            <v>59.911742249321726</v>
          </cell>
          <cell r="W88">
            <v>3</v>
          </cell>
          <cell r="X88" t="str">
            <v/>
          </cell>
          <cell r="Y88" t="str">
            <v/>
          </cell>
          <cell r="Z88">
            <v>-29.047638546588409</v>
          </cell>
          <cell r="AA88">
            <v>2</v>
          </cell>
          <cell r="AB88" t="str">
            <v/>
          </cell>
          <cell r="AC88" t="str">
            <v/>
          </cell>
          <cell r="AD88">
            <v>207.74345537973991</v>
          </cell>
          <cell r="AE88">
            <v>3</v>
          </cell>
          <cell r="AF88" t="str">
            <v/>
          </cell>
          <cell r="AG88" t="str">
            <v/>
          </cell>
          <cell r="AH88">
            <v>-21.085783329046976</v>
          </cell>
          <cell r="AI88">
            <v>2</v>
          </cell>
          <cell r="AJ88" t="str">
            <v/>
          </cell>
          <cell r="AK88" t="str">
            <v/>
          </cell>
          <cell r="AL88">
            <v>10.534270402174171</v>
          </cell>
          <cell r="AM88">
            <v>3</v>
          </cell>
          <cell r="AN88" t="str">
            <v/>
          </cell>
          <cell r="AO88" t="str">
            <v/>
          </cell>
          <cell r="AP88">
            <v>-17.888136973607857</v>
          </cell>
        </row>
        <row r="89">
          <cell r="B89" t="str">
            <v>2.2022</v>
          </cell>
          <cell r="C89">
            <v>5</v>
          </cell>
          <cell r="D89" t="str">
            <v/>
          </cell>
          <cell r="E89" t="str">
            <v/>
          </cell>
          <cell r="F89">
            <v>-39.122651093662654</v>
          </cell>
          <cell r="G89">
            <v>7</v>
          </cell>
          <cell r="H89" t="str">
            <v/>
          </cell>
          <cell r="I89" t="str">
            <v/>
          </cell>
          <cell r="J89">
            <v>58.992227022559184</v>
          </cell>
          <cell r="K89">
            <v>2</v>
          </cell>
          <cell r="L89" t="str">
            <v/>
          </cell>
          <cell r="M89" t="str">
            <v/>
          </cell>
          <cell r="N89">
            <v>815.66839916282277</v>
          </cell>
          <cell r="O89">
            <v>3</v>
          </cell>
          <cell r="P89" t="str">
            <v/>
          </cell>
          <cell r="Q89" t="str">
            <v/>
          </cell>
          <cell r="R89">
            <v>-16.721047684150122</v>
          </cell>
          <cell r="S89">
            <v>4</v>
          </cell>
          <cell r="T89" t="str">
            <v/>
          </cell>
          <cell r="U89" t="str">
            <v/>
          </cell>
          <cell r="V89">
            <v>60.99430270249961</v>
          </cell>
          <cell r="W89">
            <v>3</v>
          </cell>
          <cell r="X89" t="str">
            <v/>
          </cell>
          <cell r="Y89" t="str">
            <v/>
          </cell>
          <cell r="Z89">
            <v>-28.818220783439635</v>
          </cell>
          <cell r="AA89">
            <v>2</v>
          </cell>
          <cell r="AB89" t="str">
            <v/>
          </cell>
          <cell r="AC89" t="str">
            <v/>
          </cell>
          <cell r="AD89">
            <v>210.35603266817958</v>
          </cell>
          <cell r="AE89">
            <v>3</v>
          </cell>
          <cell r="AF89" t="str">
            <v/>
          </cell>
          <cell r="AG89" t="str">
            <v/>
          </cell>
          <cell r="AH89">
            <v>-20.839732993752058</v>
          </cell>
          <cell r="AI89">
            <v>2</v>
          </cell>
          <cell r="AJ89" t="str">
            <v/>
          </cell>
          <cell r="AK89" t="str">
            <v/>
          </cell>
          <cell r="AL89">
            <v>11.027476815324491</v>
          </cell>
          <cell r="AM89">
            <v>3</v>
          </cell>
          <cell r="AN89" t="str">
            <v/>
          </cell>
          <cell r="AO89" t="str">
            <v/>
          </cell>
          <cell r="AP89">
            <v>-17.554206640550479</v>
          </cell>
        </row>
        <row r="90">
          <cell r="B90" t="str">
            <v>3.2022</v>
          </cell>
          <cell r="C90">
            <v>5</v>
          </cell>
          <cell r="D90" t="str">
            <v/>
          </cell>
          <cell r="E90" t="str">
            <v/>
          </cell>
          <cell r="F90">
            <v>-39.117565851939716</v>
          </cell>
          <cell r="G90">
            <v>7</v>
          </cell>
          <cell r="H90" t="str">
            <v/>
          </cell>
          <cell r="I90" t="str">
            <v/>
          </cell>
          <cell r="J90">
            <v>60.120865994295777</v>
          </cell>
          <cell r="K90">
            <v>2</v>
          </cell>
          <cell r="L90" t="str">
            <v/>
          </cell>
          <cell r="M90" t="str">
            <v/>
          </cell>
          <cell r="N90">
            <v>813.345200657389</v>
          </cell>
          <cell r="O90">
            <v>3</v>
          </cell>
          <cell r="P90" t="str">
            <v/>
          </cell>
          <cell r="Q90" t="str">
            <v/>
          </cell>
          <cell r="R90">
            <v>-16.463052241180428</v>
          </cell>
          <cell r="S90">
            <v>4</v>
          </cell>
          <cell r="T90" t="str">
            <v/>
          </cell>
          <cell r="U90" t="str">
            <v/>
          </cell>
          <cell r="V90">
            <v>62.076863155677493</v>
          </cell>
          <cell r="W90">
            <v>3</v>
          </cell>
          <cell r="X90" t="str">
            <v/>
          </cell>
          <cell r="Y90" t="str">
            <v/>
          </cell>
          <cell r="Z90">
            <v>-28.588803020290861</v>
          </cell>
          <cell r="AA90">
            <v>2</v>
          </cell>
          <cell r="AB90" t="str">
            <v/>
          </cell>
          <cell r="AC90" t="str">
            <v/>
          </cell>
          <cell r="AD90">
            <v>212.96860995661925</v>
          </cell>
          <cell r="AE90">
            <v>3</v>
          </cell>
          <cell r="AF90" t="str">
            <v/>
          </cell>
          <cell r="AG90" t="str">
            <v/>
          </cell>
          <cell r="AH90">
            <v>-20.593682658457141</v>
          </cell>
          <cell r="AI90">
            <v>3</v>
          </cell>
          <cell r="AJ90">
            <v>90</v>
          </cell>
          <cell r="AK90">
            <v>11.520683228474811</v>
          </cell>
          <cell r="AL90">
            <v>11.520683228474811</v>
          </cell>
          <cell r="AM90">
            <v>3</v>
          </cell>
          <cell r="AN90" t="str">
            <v/>
          </cell>
          <cell r="AO90" t="str">
            <v/>
          </cell>
          <cell r="AP90">
            <v>-17.220276307493101</v>
          </cell>
        </row>
        <row r="91">
          <cell r="B91" t="str">
            <v>4.2022</v>
          </cell>
          <cell r="C91">
            <v>5</v>
          </cell>
          <cell r="D91" t="str">
            <v/>
          </cell>
          <cell r="E91" t="str">
            <v/>
          </cell>
          <cell r="F91">
            <v>-39.112480610216778</v>
          </cell>
          <cell r="G91">
            <v>7</v>
          </cell>
          <cell r="H91" t="str">
            <v/>
          </cell>
          <cell r="I91" t="str">
            <v/>
          </cell>
          <cell r="J91">
            <v>61.249504966032369</v>
          </cell>
          <cell r="K91">
            <v>2</v>
          </cell>
          <cell r="L91" t="str">
            <v/>
          </cell>
          <cell r="M91" t="str">
            <v/>
          </cell>
          <cell r="N91">
            <v>811.02200215195523</v>
          </cell>
          <cell r="O91">
            <v>3</v>
          </cell>
          <cell r="P91" t="str">
            <v/>
          </cell>
          <cell r="Q91" t="str">
            <v/>
          </cell>
          <cell r="R91">
            <v>-16.205056798210734</v>
          </cell>
          <cell r="S91">
            <v>4</v>
          </cell>
          <cell r="T91" t="str">
            <v/>
          </cell>
          <cell r="U91" t="str">
            <v/>
          </cell>
          <cell r="V91">
            <v>63.159423608855377</v>
          </cell>
          <cell r="W91">
            <v>3</v>
          </cell>
          <cell r="X91" t="str">
            <v/>
          </cell>
          <cell r="Y91" t="str">
            <v/>
          </cell>
          <cell r="Z91">
            <v>-28.359385257142087</v>
          </cell>
          <cell r="AA91">
            <v>2</v>
          </cell>
          <cell r="AB91" t="str">
            <v/>
          </cell>
          <cell r="AC91" t="str">
            <v/>
          </cell>
          <cell r="AD91">
            <v>215.58118724505891</v>
          </cell>
          <cell r="AE91">
            <v>3</v>
          </cell>
          <cell r="AF91" t="str">
            <v/>
          </cell>
          <cell r="AG91" t="str">
            <v/>
          </cell>
          <cell r="AH91">
            <v>-20.347632323162223</v>
          </cell>
          <cell r="AI91">
            <v>3</v>
          </cell>
          <cell r="AJ91" t="str">
            <v/>
          </cell>
          <cell r="AK91" t="str">
            <v/>
          </cell>
          <cell r="AL91">
            <v>12.359961243303822</v>
          </cell>
          <cell r="AM91">
            <v>3</v>
          </cell>
          <cell r="AN91" t="str">
            <v/>
          </cell>
          <cell r="AO91" t="str">
            <v/>
          </cell>
          <cell r="AP91">
            <v>-16.886345974435724</v>
          </cell>
        </row>
        <row r="92">
          <cell r="B92" t="str">
            <v>5.2022</v>
          </cell>
          <cell r="C92">
            <v>5</v>
          </cell>
          <cell r="D92" t="str">
            <v/>
          </cell>
          <cell r="E92" t="str">
            <v/>
          </cell>
          <cell r="F92">
            <v>-39.10739536849384</v>
          </cell>
          <cell r="G92">
            <v>7</v>
          </cell>
          <cell r="H92" t="str">
            <v/>
          </cell>
          <cell r="I92" t="str">
            <v/>
          </cell>
          <cell r="J92">
            <v>62.378143937768961</v>
          </cell>
          <cell r="K92">
            <v>2</v>
          </cell>
          <cell r="L92" t="str">
            <v/>
          </cell>
          <cell r="M92" t="str">
            <v/>
          </cell>
          <cell r="N92">
            <v>808.69880364652147</v>
          </cell>
          <cell r="O92">
            <v>3</v>
          </cell>
          <cell r="P92" t="str">
            <v/>
          </cell>
          <cell r="Q92" t="str">
            <v/>
          </cell>
          <cell r="R92">
            <v>-15.947061355241038</v>
          </cell>
          <cell r="S92">
            <v>4</v>
          </cell>
          <cell r="T92" t="str">
            <v/>
          </cell>
          <cell r="U92" t="str">
            <v/>
          </cell>
          <cell r="V92">
            <v>64.241984062033268</v>
          </cell>
          <cell r="W92">
            <v>3</v>
          </cell>
          <cell r="X92" t="str">
            <v/>
          </cell>
          <cell r="Y92" t="str">
            <v/>
          </cell>
          <cell r="Z92">
            <v>-28.129967493993313</v>
          </cell>
          <cell r="AA92">
            <v>2</v>
          </cell>
          <cell r="AB92" t="str">
            <v/>
          </cell>
          <cell r="AC92" t="str">
            <v/>
          </cell>
          <cell r="AD92">
            <v>218.19376453349858</v>
          </cell>
          <cell r="AE92">
            <v>3</v>
          </cell>
          <cell r="AF92" t="str">
            <v/>
          </cell>
          <cell r="AG92" t="str">
            <v/>
          </cell>
          <cell r="AH92">
            <v>-20.101581987867306</v>
          </cell>
          <cell r="AI92">
            <v>3</v>
          </cell>
          <cell r="AJ92" t="str">
            <v/>
          </cell>
          <cell r="AK92" t="str">
            <v/>
          </cell>
          <cell r="AL92">
            <v>13.199239258132833</v>
          </cell>
          <cell r="AM92">
            <v>3</v>
          </cell>
          <cell r="AN92" t="str">
            <v/>
          </cell>
          <cell r="AO92" t="str">
            <v/>
          </cell>
          <cell r="AP92">
            <v>-16.552415641378346</v>
          </cell>
        </row>
        <row r="93">
          <cell r="B93" t="str">
            <v>6.2022</v>
          </cell>
          <cell r="C93">
            <v>5</v>
          </cell>
          <cell r="D93" t="str">
            <v/>
          </cell>
          <cell r="E93" t="str">
            <v/>
          </cell>
          <cell r="F93">
            <v>-39.102310126770902</v>
          </cell>
          <cell r="G93">
            <v>7</v>
          </cell>
          <cell r="H93" t="str">
            <v/>
          </cell>
          <cell r="I93" t="str">
            <v/>
          </cell>
          <cell r="J93">
            <v>63.506782909505553</v>
          </cell>
          <cell r="K93">
            <v>2</v>
          </cell>
          <cell r="L93" t="str">
            <v/>
          </cell>
          <cell r="M93" t="str">
            <v/>
          </cell>
          <cell r="N93">
            <v>806.3756051410877</v>
          </cell>
          <cell r="O93">
            <v>3</v>
          </cell>
          <cell r="P93" t="str">
            <v/>
          </cell>
          <cell r="Q93" t="str">
            <v/>
          </cell>
          <cell r="R93">
            <v>-15.689065912271342</v>
          </cell>
          <cell r="S93">
            <v>4</v>
          </cell>
          <cell r="T93" t="str">
            <v/>
          </cell>
          <cell r="U93" t="str">
            <v/>
          </cell>
          <cell r="V93">
            <v>65.324544515211159</v>
          </cell>
          <cell r="W93">
            <v>3</v>
          </cell>
          <cell r="X93" t="str">
            <v/>
          </cell>
          <cell r="Y93" t="str">
            <v/>
          </cell>
          <cell r="Z93">
            <v>-27.900549730844538</v>
          </cell>
          <cell r="AA93">
            <v>2</v>
          </cell>
          <cell r="AB93" t="str">
            <v/>
          </cell>
          <cell r="AC93" t="str">
            <v/>
          </cell>
          <cell r="AD93">
            <v>220.80634182193825</v>
          </cell>
          <cell r="AE93">
            <v>3</v>
          </cell>
          <cell r="AF93" t="str">
            <v/>
          </cell>
          <cell r="AG93" t="str">
            <v/>
          </cell>
          <cell r="AH93">
            <v>-19.855531652572388</v>
          </cell>
          <cell r="AI93">
            <v>3</v>
          </cell>
          <cell r="AJ93" t="str">
            <v/>
          </cell>
          <cell r="AK93" t="str">
            <v/>
          </cell>
          <cell r="AL93">
            <v>14.038517272961844</v>
          </cell>
          <cell r="AM93">
            <v>3</v>
          </cell>
          <cell r="AN93" t="str">
            <v/>
          </cell>
          <cell r="AO93" t="str">
            <v/>
          </cell>
          <cell r="AP93">
            <v>-16.218485308320968</v>
          </cell>
        </row>
        <row r="94">
          <cell r="B94" t="str">
            <v>7.2022</v>
          </cell>
          <cell r="C94">
            <v>5</v>
          </cell>
          <cell r="D94" t="str">
            <v/>
          </cell>
          <cell r="E94" t="str">
            <v/>
          </cell>
          <cell r="F94">
            <v>-39.097224885047964</v>
          </cell>
          <cell r="G94">
            <v>7</v>
          </cell>
          <cell r="H94" t="str">
            <v/>
          </cell>
          <cell r="I94" t="str">
            <v/>
          </cell>
          <cell r="J94">
            <v>64.635421881242138</v>
          </cell>
          <cell r="K94">
            <v>2</v>
          </cell>
          <cell r="L94" t="str">
            <v/>
          </cell>
          <cell r="M94" t="str">
            <v/>
          </cell>
          <cell r="N94">
            <v>804.05240663565394</v>
          </cell>
          <cell r="O94">
            <v>3</v>
          </cell>
          <cell r="P94" t="str">
            <v/>
          </cell>
          <cell r="Q94" t="str">
            <v/>
          </cell>
          <cell r="R94">
            <v>-15.431070469301646</v>
          </cell>
          <cell r="S94">
            <v>4</v>
          </cell>
          <cell r="T94" t="str">
            <v/>
          </cell>
          <cell r="U94" t="str">
            <v/>
          </cell>
          <cell r="V94">
            <v>66.407104968389049</v>
          </cell>
          <cell r="W94">
            <v>3</v>
          </cell>
          <cell r="X94" t="str">
            <v/>
          </cell>
          <cell r="Y94" t="str">
            <v/>
          </cell>
          <cell r="Z94">
            <v>-27.671131967695764</v>
          </cell>
          <cell r="AA94">
            <v>2</v>
          </cell>
          <cell r="AB94" t="str">
            <v/>
          </cell>
          <cell r="AC94" t="str">
            <v/>
          </cell>
          <cell r="AD94">
            <v>223.41891911037791</v>
          </cell>
          <cell r="AE94">
            <v>3</v>
          </cell>
          <cell r="AF94" t="str">
            <v/>
          </cell>
          <cell r="AG94" t="str">
            <v/>
          </cell>
          <cell r="AH94">
            <v>-19.609481317277471</v>
          </cell>
          <cell r="AI94">
            <v>3</v>
          </cell>
          <cell r="AJ94" t="str">
            <v/>
          </cell>
          <cell r="AK94" t="str">
            <v/>
          </cell>
          <cell r="AL94">
            <v>14.877795287790855</v>
          </cell>
          <cell r="AM94">
            <v>3</v>
          </cell>
          <cell r="AN94" t="str">
            <v/>
          </cell>
          <cell r="AO94" t="str">
            <v/>
          </cell>
          <cell r="AP94">
            <v>-15.88455497526359</v>
          </cell>
        </row>
        <row r="95">
          <cell r="B95" t="str">
            <v>8.2022</v>
          </cell>
          <cell r="C95">
            <v>5</v>
          </cell>
          <cell r="D95" t="str">
            <v/>
          </cell>
          <cell r="E95" t="str">
            <v/>
          </cell>
          <cell r="F95">
            <v>-39.092139643325027</v>
          </cell>
          <cell r="G95">
            <v>7</v>
          </cell>
          <cell r="H95" t="str">
            <v/>
          </cell>
          <cell r="I95" t="str">
            <v/>
          </cell>
          <cell r="J95">
            <v>65.76406085297873</v>
          </cell>
          <cell r="K95">
            <v>2</v>
          </cell>
          <cell r="L95" t="str">
            <v/>
          </cell>
          <cell r="M95" t="str">
            <v/>
          </cell>
          <cell r="N95">
            <v>801.72920813022017</v>
          </cell>
          <cell r="O95">
            <v>3</v>
          </cell>
          <cell r="P95" t="str">
            <v/>
          </cell>
          <cell r="Q95" t="str">
            <v/>
          </cell>
          <cell r="R95">
            <v>-15.173075026331951</v>
          </cell>
          <cell r="S95">
            <v>4</v>
          </cell>
          <cell r="T95" t="str">
            <v/>
          </cell>
          <cell r="U95" t="str">
            <v/>
          </cell>
          <cell r="V95">
            <v>67.48966542156694</v>
          </cell>
          <cell r="W95">
            <v>3</v>
          </cell>
          <cell r="X95" t="str">
            <v/>
          </cell>
          <cell r="Y95" t="str">
            <v/>
          </cell>
          <cell r="Z95">
            <v>-27.44171420454699</v>
          </cell>
          <cell r="AA95">
            <v>2</v>
          </cell>
          <cell r="AB95" t="str">
            <v/>
          </cell>
          <cell r="AC95" t="str">
            <v/>
          </cell>
          <cell r="AD95">
            <v>226.03149639881758</v>
          </cell>
          <cell r="AE95">
            <v>3</v>
          </cell>
          <cell r="AF95" t="str">
            <v/>
          </cell>
          <cell r="AG95" t="str">
            <v/>
          </cell>
          <cell r="AH95">
            <v>-19.363430981982553</v>
          </cell>
          <cell r="AI95">
            <v>3</v>
          </cell>
          <cell r="AJ95" t="str">
            <v/>
          </cell>
          <cell r="AK95" t="str">
            <v/>
          </cell>
          <cell r="AL95">
            <v>15.717073302619866</v>
          </cell>
          <cell r="AM95">
            <v>3</v>
          </cell>
          <cell r="AN95" t="str">
            <v/>
          </cell>
          <cell r="AO95" t="str">
            <v/>
          </cell>
          <cell r="AP95">
            <v>-15.550624642206213</v>
          </cell>
        </row>
        <row r="96">
          <cell r="B96" t="str">
            <v>9.2022</v>
          </cell>
          <cell r="C96">
            <v>5</v>
          </cell>
          <cell r="D96" t="str">
            <v/>
          </cell>
          <cell r="E96" t="str">
            <v/>
          </cell>
          <cell r="F96">
            <v>-39.087054401602089</v>
          </cell>
          <cell r="G96">
            <v>7</v>
          </cell>
          <cell r="H96" t="str">
            <v/>
          </cell>
          <cell r="I96" t="str">
            <v/>
          </cell>
          <cell r="J96">
            <v>66.892699824715322</v>
          </cell>
          <cell r="K96">
            <v>2</v>
          </cell>
          <cell r="L96" t="str">
            <v/>
          </cell>
          <cell r="M96" t="str">
            <v/>
          </cell>
          <cell r="N96">
            <v>799.40600962478641</v>
          </cell>
          <cell r="O96">
            <v>3</v>
          </cell>
          <cell r="P96" t="str">
            <v/>
          </cell>
          <cell r="Q96" t="str">
            <v/>
          </cell>
          <cell r="R96">
            <v>-14.915079583362255</v>
          </cell>
          <cell r="S96">
            <v>4</v>
          </cell>
          <cell r="T96" t="str">
            <v/>
          </cell>
          <cell r="U96" t="str">
            <v/>
          </cell>
          <cell r="V96">
            <v>68.572225874744831</v>
          </cell>
          <cell r="W96">
            <v>3</v>
          </cell>
          <cell r="X96" t="str">
            <v/>
          </cell>
          <cell r="Y96" t="str">
            <v/>
          </cell>
          <cell r="Z96">
            <v>-27.212296441398216</v>
          </cell>
          <cell r="AA96">
            <v>2</v>
          </cell>
          <cell r="AB96" t="str">
            <v/>
          </cell>
          <cell r="AC96" t="str">
            <v/>
          </cell>
          <cell r="AD96">
            <v>228.64407368725725</v>
          </cell>
          <cell r="AE96">
            <v>3</v>
          </cell>
          <cell r="AF96" t="str">
            <v/>
          </cell>
          <cell r="AG96" t="str">
            <v/>
          </cell>
          <cell r="AH96">
            <v>-19.117380646687636</v>
          </cell>
          <cell r="AI96">
            <v>3</v>
          </cell>
          <cell r="AJ96" t="str">
            <v/>
          </cell>
          <cell r="AK96" t="str">
            <v/>
          </cell>
          <cell r="AL96">
            <v>16.556351317448875</v>
          </cell>
          <cell r="AM96">
            <v>3</v>
          </cell>
          <cell r="AN96" t="str">
            <v/>
          </cell>
          <cell r="AO96" t="str">
            <v/>
          </cell>
          <cell r="AP96">
            <v>-15.216694309148835</v>
          </cell>
        </row>
        <row r="97">
          <cell r="B97" t="str">
            <v>10.2022</v>
          </cell>
          <cell r="C97">
            <v>5</v>
          </cell>
          <cell r="D97" t="str">
            <v/>
          </cell>
          <cell r="E97" t="str">
            <v/>
          </cell>
          <cell r="F97">
            <v>-39.081969159879151</v>
          </cell>
          <cell r="G97">
            <v>7</v>
          </cell>
          <cell r="H97" t="str">
            <v/>
          </cell>
          <cell r="I97" t="str">
            <v/>
          </cell>
          <cell r="J97">
            <v>68.021338796451914</v>
          </cell>
          <cell r="K97">
            <v>2</v>
          </cell>
          <cell r="L97" t="str">
            <v/>
          </cell>
          <cell r="M97" t="str">
            <v/>
          </cell>
          <cell r="N97">
            <v>797.08281111935264</v>
          </cell>
          <cell r="O97">
            <v>3</v>
          </cell>
          <cell r="P97" t="str">
            <v/>
          </cell>
          <cell r="Q97" t="str">
            <v/>
          </cell>
          <cell r="R97">
            <v>-14.657084140392559</v>
          </cell>
          <cell r="S97">
            <v>4</v>
          </cell>
          <cell r="T97" t="str">
            <v/>
          </cell>
          <cell r="U97" t="str">
            <v/>
          </cell>
          <cell r="V97">
            <v>69.654786327922722</v>
          </cell>
          <cell r="W97">
            <v>3</v>
          </cell>
          <cell r="X97" t="str">
            <v/>
          </cell>
          <cell r="Y97" t="str">
            <v/>
          </cell>
          <cell r="Z97">
            <v>-26.982878678249442</v>
          </cell>
          <cell r="AA97">
            <v>3</v>
          </cell>
          <cell r="AB97">
            <v>97</v>
          </cell>
          <cell r="AC97">
            <v>231.2566509756964</v>
          </cell>
          <cell r="AD97">
            <v>231.2566509756964</v>
          </cell>
          <cell r="AE97">
            <v>3</v>
          </cell>
          <cell r="AF97" t="str">
            <v/>
          </cell>
          <cell r="AG97" t="str">
            <v/>
          </cell>
          <cell r="AH97">
            <v>-18.871330311392718</v>
          </cell>
          <cell r="AI97">
            <v>3</v>
          </cell>
          <cell r="AJ97" t="str">
            <v/>
          </cell>
          <cell r="AK97" t="str">
            <v/>
          </cell>
          <cell r="AL97">
            <v>17.395629332277885</v>
          </cell>
          <cell r="AM97">
            <v>3</v>
          </cell>
          <cell r="AN97" t="str">
            <v/>
          </cell>
          <cell r="AO97" t="str">
            <v/>
          </cell>
          <cell r="AP97">
            <v>-14.882763976091457</v>
          </cell>
        </row>
        <row r="98">
          <cell r="B98" t="str">
            <v>11.2022</v>
          </cell>
          <cell r="C98">
            <v>5</v>
          </cell>
          <cell r="D98" t="str">
            <v/>
          </cell>
          <cell r="E98" t="str">
            <v/>
          </cell>
          <cell r="F98">
            <v>-39.076883918156213</v>
          </cell>
          <cell r="G98">
            <v>7</v>
          </cell>
          <cell r="H98" t="str">
            <v/>
          </cell>
          <cell r="I98" t="str">
            <v/>
          </cell>
          <cell r="J98">
            <v>69.149977768188506</v>
          </cell>
          <cell r="K98">
            <v>2</v>
          </cell>
          <cell r="L98" t="str">
            <v/>
          </cell>
          <cell r="M98" t="str">
            <v/>
          </cell>
          <cell r="N98">
            <v>794.75961261391888</v>
          </cell>
          <cell r="O98">
            <v>3</v>
          </cell>
          <cell r="P98" t="str">
            <v/>
          </cell>
          <cell r="Q98" t="str">
            <v/>
          </cell>
          <cell r="R98">
            <v>-14.399088697422863</v>
          </cell>
          <cell r="S98">
            <v>4</v>
          </cell>
          <cell r="T98" t="str">
            <v/>
          </cell>
          <cell r="U98" t="str">
            <v/>
          </cell>
          <cell r="V98">
            <v>70.737346781100612</v>
          </cell>
          <cell r="W98">
            <v>3</v>
          </cell>
          <cell r="X98" t="str">
            <v/>
          </cell>
          <cell r="Y98" t="str">
            <v/>
          </cell>
          <cell r="Z98">
            <v>-26.753460915100668</v>
          </cell>
          <cell r="AA98">
            <v>3</v>
          </cell>
          <cell r="AB98" t="str">
            <v/>
          </cell>
          <cell r="AC98" t="str">
            <v/>
          </cell>
          <cell r="AD98">
            <v>231.96982015863617</v>
          </cell>
          <cell r="AE98">
            <v>3</v>
          </cell>
          <cell r="AF98" t="str">
            <v/>
          </cell>
          <cell r="AG98" t="str">
            <v/>
          </cell>
          <cell r="AH98">
            <v>-18.625279976097801</v>
          </cell>
          <cell r="AI98">
            <v>3</v>
          </cell>
          <cell r="AJ98" t="str">
            <v/>
          </cell>
          <cell r="AK98" t="str">
            <v/>
          </cell>
          <cell r="AL98">
            <v>18.234907347106894</v>
          </cell>
          <cell r="AM98">
            <v>3</v>
          </cell>
          <cell r="AN98" t="str">
            <v/>
          </cell>
          <cell r="AO98" t="str">
            <v/>
          </cell>
          <cell r="AP98">
            <v>-14.548833643034079</v>
          </cell>
        </row>
        <row r="99">
          <cell r="B99" t="str">
            <v>12.2022</v>
          </cell>
          <cell r="C99">
            <v>5</v>
          </cell>
          <cell r="D99" t="str">
            <v/>
          </cell>
          <cell r="E99" t="str">
            <v/>
          </cell>
          <cell r="F99">
            <v>-39.071798676433275</v>
          </cell>
          <cell r="G99">
            <v>7</v>
          </cell>
          <cell r="H99" t="str">
            <v/>
          </cell>
          <cell r="I99" t="str">
            <v/>
          </cell>
          <cell r="J99">
            <v>70.278616739925098</v>
          </cell>
          <cell r="K99">
            <v>2</v>
          </cell>
          <cell r="L99" t="str">
            <v/>
          </cell>
          <cell r="M99" t="str">
            <v/>
          </cell>
          <cell r="N99">
            <v>792.43641410848511</v>
          </cell>
          <cell r="O99">
            <v>3</v>
          </cell>
          <cell r="P99" t="str">
            <v/>
          </cell>
          <cell r="Q99" t="str">
            <v/>
          </cell>
          <cell r="R99">
            <v>-14.141093254453168</v>
          </cell>
          <cell r="S99">
            <v>4</v>
          </cell>
          <cell r="T99" t="str">
            <v/>
          </cell>
          <cell r="U99" t="str">
            <v/>
          </cell>
          <cell r="V99">
            <v>71.819907234278503</v>
          </cell>
          <cell r="W99">
            <v>3</v>
          </cell>
          <cell r="X99" t="str">
            <v/>
          </cell>
          <cell r="Y99" t="str">
            <v/>
          </cell>
          <cell r="Z99">
            <v>-26.524043151951894</v>
          </cell>
          <cell r="AA99">
            <v>3</v>
          </cell>
          <cell r="AB99" t="str">
            <v/>
          </cell>
          <cell r="AC99" t="str">
            <v/>
          </cell>
          <cell r="AD99">
            <v>232.68298934157593</v>
          </cell>
          <cell r="AE99">
            <v>3</v>
          </cell>
          <cell r="AF99" t="str">
            <v/>
          </cell>
          <cell r="AG99" t="str">
            <v/>
          </cell>
          <cell r="AH99">
            <v>-18.379229640802883</v>
          </cell>
          <cell r="AI99">
            <v>3</v>
          </cell>
          <cell r="AJ99" t="str">
            <v/>
          </cell>
          <cell r="AK99" t="str">
            <v/>
          </cell>
          <cell r="AL99">
            <v>19.074185361935903</v>
          </cell>
          <cell r="AM99">
            <v>3</v>
          </cell>
          <cell r="AN99" t="str">
            <v/>
          </cell>
          <cell r="AO99" t="str">
            <v/>
          </cell>
          <cell r="AP99">
            <v>-14.214903309976702</v>
          </cell>
        </row>
        <row r="100">
          <cell r="B100" t="str">
            <v>1.2023</v>
          </cell>
          <cell r="C100">
            <v>5</v>
          </cell>
          <cell r="D100" t="str">
            <v/>
          </cell>
          <cell r="E100" t="str">
            <v/>
          </cell>
          <cell r="F100">
            <v>-39.066713434710337</v>
          </cell>
          <cell r="G100">
            <v>7</v>
          </cell>
          <cell r="H100" t="str">
            <v/>
          </cell>
          <cell r="I100" t="str">
            <v/>
          </cell>
          <cell r="J100">
            <v>71.407255711661691</v>
          </cell>
          <cell r="K100">
            <v>2</v>
          </cell>
          <cell r="L100" t="str">
            <v/>
          </cell>
          <cell r="M100" t="str">
            <v/>
          </cell>
          <cell r="N100">
            <v>790.11321560305134</v>
          </cell>
          <cell r="O100">
            <v>3</v>
          </cell>
          <cell r="P100" t="str">
            <v/>
          </cell>
          <cell r="Q100" t="str">
            <v/>
          </cell>
          <cell r="R100">
            <v>-13.883097811483472</v>
          </cell>
          <cell r="S100">
            <v>4</v>
          </cell>
          <cell r="T100" t="str">
            <v/>
          </cell>
          <cell r="U100" t="str">
            <v/>
          </cell>
          <cell r="V100">
            <v>72.902467687456394</v>
          </cell>
          <cell r="W100">
            <v>3</v>
          </cell>
          <cell r="X100" t="str">
            <v/>
          </cell>
          <cell r="Y100" t="str">
            <v/>
          </cell>
          <cell r="Z100">
            <v>-26.294625388803119</v>
          </cell>
          <cell r="AA100">
            <v>3</v>
          </cell>
          <cell r="AB100" t="str">
            <v/>
          </cell>
          <cell r="AC100" t="str">
            <v/>
          </cell>
          <cell r="AD100">
            <v>233.3961585245157</v>
          </cell>
          <cell r="AE100">
            <v>3</v>
          </cell>
          <cell r="AF100" t="str">
            <v/>
          </cell>
          <cell r="AG100" t="str">
            <v/>
          </cell>
          <cell r="AH100">
            <v>-18.133179305507966</v>
          </cell>
          <cell r="AI100">
            <v>3</v>
          </cell>
          <cell r="AJ100" t="str">
            <v/>
          </cell>
          <cell r="AK100" t="str">
            <v/>
          </cell>
          <cell r="AL100">
            <v>19.913463376764913</v>
          </cell>
          <cell r="AM100">
            <v>3</v>
          </cell>
          <cell r="AN100" t="str">
            <v/>
          </cell>
          <cell r="AO100" t="str">
            <v/>
          </cell>
          <cell r="AP100">
            <v>-13.880972976919324</v>
          </cell>
        </row>
        <row r="101">
          <cell r="B101" t="str">
            <v>2.2023</v>
          </cell>
          <cell r="C101">
            <v>5</v>
          </cell>
          <cell r="D101" t="str">
            <v/>
          </cell>
          <cell r="E101" t="str">
            <v/>
          </cell>
          <cell r="F101">
            <v>-39.061628192987399</v>
          </cell>
          <cell r="G101">
            <v>7</v>
          </cell>
          <cell r="H101" t="str">
            <v/>
          </cell>
          <cell r="I101" t="str">
            <v/>
          </cell>
          <cell r="J101">
            <v>72.535894683398283</v>
          </cell>
          <cell r="K101">
            <v>2</v>
          </cell>
          <cell r="L101" t="str">
            <v/>
          </cell>
          <cell r="M101" t="str">
            <v/>
          </cell>
          <cell r="N101">
            <v>787.79001709761758</v>
          </cell>
          <cell r="O101">
            <v>3</v>
          </cell>
          <cell r="P101" t="str">
            <v/>
          </cell>
          <cell r="Q101" t="str">
            <v/>
          </cell>
          <cell r="R101">
            <v>-13.625102368513776</v>
          </cell>
          <cell r="S101">
            <v>4</v>
          </cell>
          <cell r="T101" t="str">
            <v/>
          </cell>
          <cell r="U101" t="str">
            <v/>
          </cell>
          <cell r="V101">
            <v>73.985028140634284</v>
          </cell>
          <cell r="W101">
            <v>3</v>
          </cell>
          <cell r="X101" t="str">
            <v/>
          </cell>
          <cell r="Y101" t="str">
            <v/>
          </cell>
          <cell r="Z101">
            <v>-26.065207625654345</v>
          </cell>
          <cell r="AA101">
            <v>3</v>
          </cell>
          <cell r="AB101" t="str">
            <v/>
          </cell>
          <cell r="AC101" t="str">
            <v/>
          </cell>
          <cell r="AD101">
            <v>234.10932770745546</v>
          </cell>
          <cell r="AE101">
            <v>3</v>
          </cell>
          <cell r="AF101" t="str">
            <v/>
          </cell>
          <cell r="AG101" t="str">
            <v/>
          </cell>
          <cell r="AH101">
            <v>-17.887128970213048</v>
          </cell>
          <cell r="AI101">
            <v>3</v>
          </cell>
          <cell r="AJ101" t="str">
            <v/>
          </cell>
          <cell r="AK101" t="str">
            <v/>
          </cell>
          <cell r="AL101">
            <v>20.752741391593922</v>
          </cell>
          <cell r="AM101">
            <v>3</v>
          </cell>
          <cell r="AN101" t="str">
            <v/>
          </cell>
          <cell r="AO101" t="str">
            <v/>
          </cell>
          <cell r="AP101">
            <v>-13.547042643861946</v>
          </cell>
        </row>
        <row r="102">
          <cell r="B102" t="str">
            <v>3.2023</v>
          </cell>
          <cell r="C102">
            <v>5</v>
          </cell>
          <cell r="D102" t="str">
            <v/>
          </cell>
          <cell r="E102" t="str">
            <v/>
          </cell>
          <cell r="F102">
            <v>-39.056542951264461</v>
          </cell>
          <cell r="G102">
            <v>7</v>
          </cell>
          <cell r="H102" t="str">
            <v/>
          </cell>
          <cell r="I102" t="str">
            <v/>
          </cell>
          <cell r="J102">
            <v>73.664533655134875</v>
          </cell>
          <cell r="K102">
            <v>2</v>
          </cell>
          <cell r="L102" t="str">
            <v/>
          </cell>
          <cell r="M102" t="str">
            <v/>
          </cell>
          <cell r="N102">
            <v>785.46681859218381</v>
          </cell>
          <cell r="O102">
            <v>3</v>
          </cell>
          <cell r="P102" t="str">
            <v/>
          </cell>
          <cell r="Q102" t="str">
            <v/>
          </cell>
          <cell r="R102">
            <v>-13.36710692554408</v>
          </cell>
          <cell r="S102">
            <v>4</v>
          </cell>
          <cell r="T102" t="str">
            <v/>
          </cell>
          <cell r="U102" t="str">
            <v/>
          </cell>
          <cell r="V102">
            <v>75.067588593812175</v>
          </cell>
          <cell r="W102">
            <v>3</v>
          </cell>
          <cell r="X102" t="str">
            <v/>
          </cell>
          <cell r="Y102" t="str">
            <v/>
          </cell>
          <cell r="Z102">
            <v>-25.835789862505571</v>
          </cell>
          <cell r="AA102">
            <v>3</v>
          </cell>
          <cell r="AB102" t="str">
            <v/>
          </cell>
          <cell r="AC102" t="str">
            <v/>
          </cell>
          <cell r="AD102">
            <v>234.82249689039523</v>
          </cell>
          <cell r="AE102">
            <v>3</v>
          </cell>
          <cell r="AF102" t="str">
            <v/>
          </cell>
          <cell r="AG102" t="str">
            <v/>
          </cell>
          <cell r="AH102">
            <v>-17.641078634918131</v>
          </cell>
          <cell r="AI102">
            <v>3</v>
          </cell>
          <cell r="AJ102" t="str">
            <v/>
          </cell>
          <cell r="AK102" t="str">
            <v/>
          </cell>
          <cell r="AL102">
            <v>21.592019406422931</v>
          </cell>
          <cell r="AM102">
            <v>3</v>
          </cell>
          <cell r="AN102" t="str">
            <v/>
          </cell>
          <cell r="AO102" t="str">
            <v/>
          </cell>
          <cell r="AP102">
            <v>-13.213112310804568</v>
          </cell>
        </row>
        <row r="103">
          <cell r="B103" t="str">
            <v>4.2023</v>
          </cell>
          <cell r="C103">
            <v>5</v>
          </cell>
          <cell r="D103" t="str">
            <v/>
          </cell>
          <cell r="E103" t="str">
            <v/>
          </cell>
          <cell r="F103">
            <v>-39.051457709541523</v>
          </cell>
          <cell r="G103">
            <v>7</v>
          </cell>
          <cell r="H103" t="str">
            <v/>
          </cell>
          <cell r="I103" t="str">
            <v/>
          </cell>
          <cell r="J103">
            <v>74.793172626871467</v>
          </cell>
          <cell r="K103">
            <v>2</v>
          </cell>
          <cell r="L103" t="str">
            <v/>
          </cell>
          <cell r="M103" t="str">
            <v/>
          </cell>
          <cell r="N103">
            <v>783.14362008675005</v>
          </cell>
          <cell r="O103">
            <v>3</v>
          </cell>
          <cell r="P103" t="str">
            <v/>
          </cell>
          <cell r="Q103" t="str">
            <v/>
          </cell>
          <cell r="R103">
            <v>-13.109111482574384</v>
          </cell>
          <cell r="S103">
            <v>4</v>
          </cell>
          <cell r="T103" t="str">
            <v/>
          </cell>
          <cell r="U103" t="str">
            <v/>
          </cell>
          <cell r="V103">
            <v>76.150149046990066</v>
          </cell>
          <cell r="W103">
            <v>3</v>
          </cell>
          <cell r="X103" t="str">
            <v/>
          </cell>
          <cell r="Y103" t="str">
            <v/>
          </cell>
          <cell r="Z103">
            <v>-25.606372099356797</v>
          </cell>
          <cell r="AA103">
            <v>3</v>
          </cell>
          <cell r="AB103" t="str">
            <v/>
          </cell>
          <cell r="AC103" t="str">
            <v/>
          </cell>
          <cell r="AD103">
            <v>235.53566607333499</v>
          </cell>
          <cell r="AE103">
            <v>3</v>
          </cell>
          <cell r="AF103" t="str">
            <v/>
          </cell>
          <cell r="AG103" t="str">
            <v/>
          </cell>
          <cell r="AH103">
            <v>-17.395028299623213</v>
          </cell>
          <cell r="AI103">
            <v>3</v>
          </cell>
          <cell r="AJ103" t="str">
            <v/>
          </cell>
          <cell r="AK103" t="str">
            <v/>
          </cell>
          <cell r="AL103">
            <v>22.431297421251941</v>
          </cell>
          <cell r="AM103">
            <v>3</v>
          </cell>
          <cell r="AN103" t="str">
            <v/>
          </cell>
          <cell r="AO103" t="str">
            <v/>
          </cell>
          <cell r="AP103">
            <v>-12.879181977747191</v>
          </cell>
        </row>
        <row r="104">
          <cell r="B104" t="str">
            <v>5.2023</v>
          </cell>
          <cell r="C104">
            <v>5</v>
          </cell>
          <cell r="D104" t="str">
            <v/>
          </cell>
          <cell r="E104" t="str">
            <v/>
          </cell>
          <cell r="F104">
            <v>-39.046372467818586</v>
          </cell>
          <cell r="G104">
            <v>8</v>
          </cell>
          <cell r="H104">
            <v>104</v>
          </cell>
          <cell r="I104">
            <v>75.921811598608002</v>
          </cell>
          <cell r="J104">
            <v>75.921811598608002</v>
          </cell>
          <cell r="K104">
            <v>2</v>
          </cell>
          <cell r="L104" t="str">
            <v/>
          </cell>
          <cell r="M104" t="str">
            <v/>
          </cell>
          <cell r="N104">
            <v>780.82042158131628</v>
          </cell>
          <cell r="O104">
            <v>3</v>
          </cell>
          <cell r="P104" t="str">
            <v/>
          </cell>
          <cell r="Q104" t="str">
            <v/>
          </cell>
          <cell r="R104">
            <v>-12.851116039604689</v>
          </cell>
          <cell r="S104">
            <v>4</v>
          </cell>
          <cell r="T104" t="str">
            <v/>
          </cell>
          <cell r="U104" t="str">
            <v/>
          </cell>
          <cell r="V104">
            <v>77.232709500167957</v>
          </cell>
          <cell r="W104">
            <v>3</v>
          </cell>
          <cell r="X104" t="str">
            <v/>
          </cell>
          <cell r="Y104" t="str">
            <v/>
          </cell>
          <cell r="Z104">
            <v>-25.376954336208023</v>
          </cell>
          <cell r="AA104">
            <v>3</v>
          </cell>
          <cell r="AB104" t="str">
            <v/>
          </cell>
          <cell r="AC104" t="str">
            <v/>
          </cell>
          <cell r="AD104">
            <v>236.24883525627476</v>
          </cell>
          <cell r="AE104">
            <v>3</v>
          </cell>
          <cell r="AF104" t="str">
            <v/>
          </cell>
          <cell r="AG104" t="str">
            <v/>
          </cell>
          <cell r="AH104">
            <v>-17.148977964328296</v>
          </cell>
          <cell r="AI104">
            <v>3</v>
          </cell>
          <cell r="AJ104" t="str">
            <v/>
          </cell>
          <cell r="AK104" t="str">
            <v/>
          </cell>
          <cell r="AL104">
            <v>23.27057543608095</v>
          </cell>
          <cell r="AM104">
            <v>3</v>
          </cell>
          <cell r="AN104" t="str">
            <v/>
          </cell>
          <cell r="AO104" t="str">
            <v/>
          </cell>
          <cell r="AP104">
            <v>-12.545251644689813</v>
          </cell>
        </row>
        <row r="105">
          <cell r="B105" t="str">
            <v>6.2023</v>
          </cell>
          <cell r="C105">
            <v>5</v>
          </cell>
          <cell r="D105" t="str">
            <v/>
          </cell>
          <cell r="E105" t="str">
            <v/>
          </cell>
          <cell r="F105">
            <v>-39.041287226095648</v>
          </cell>
          <cell r="G105">
            <v>8</v>
          </cell>
          <cell r="H105" t="str">
            <v/>
          </cell>
          <cell r="I105" t="str">
            <v/>
          </cell>
          <cell r="J105">
            <v>76.754791931713854</v>
          </cell>
          <cell r="K105">
            <v>2</v>
          </cell>
          <cell r="L105" t="str">
            <v/>
          </cell>
          <cell r="M105" t="str">
            <v/>
          </cell>
          <cell r="N105">
            <v>778.49722307588252</v>
          </cell>
          <cell r="O105">
            <v>3</v>
          </cell>
          <cell r="P105" t="str">
            <v/>
          </cell>
          <cell r="Q105" t="str">
            <v/>
          </cell>
          <cell r="R105">
            <v>-12.593120596634993</v>
          </cell>
          <cell r="S105">
            <v>4</v>
          </cell>
          <cell r="T105" t="str">
            <v/>
          </cell>
          <cell r="U105" t="str">
            <v/>
          </cell>
          <cell r="V105">
            <v>78.315269953345847</v>
          </cell>
          <cell r="W105">
            <v>3</v>
          </cell>
          <cell r="X105" t="str">
            <v/>
          </cell>
          <cell r="Y105" t="str">
            <v/>
          </cell>
          <cell r="Z105">
            <v>-25.147536573059249</v>
          </cell>
          <cell r="AA105">
            <v>3</v>
          </cell>
          <cell r="AB105" t="str">
            <v/>
          </cell>
          <cell r="AC105" t="str">
            <v/>
          </cell>
          <cell r="AD105">
            <v>236.96200443921452</v>
          </cell>
          <cell r="AE105">
            <v>3</v>
          </cell>
          <cell r="AF105" t="str">
            <v/>
          </cell>
          <cell r="AG105" t="str">
            <v/>
          </cell>
          <cell r="AH105">
            <v>-16.902927629033378</v>
          </cell>
          <cell r="AI105">
            <v>3</v>
          </cell>
          <cell r="AJ105" t="str">
            <v/>
          </cell>
          <cell r="AK105" t="str">
            <v/>
          </cell>
          <cell r="AL105">
            <v>24.109853450909959</v>
          </cell>
          <cell r="AM105">
            <v>3</v>
          </cell>
          <cell r="AN105" t="str">
            <v/>
          </cell>
          <cell r="AO105" t="str">
            <v/>
          </cell>
          <cell r="AP105">
            <v>-12.211321311632435</v>
          </cell>
        </row>
        <row r="106">
          <cell r="B106" t="str">
            <v>7.2023</v>
          </cell>
          <cell r="C106">
            <v>5</v>
          </cell>
          <cell r="D106" t="str">
            <v/>
          </cell>
          <cell r="E106" t="str">
            <v/>
          </cell>
          <cell r="F106">
            <v>-39.03620198437271</v>
          </cell>
          <cell r="G106">
            <v>8</v>
          </cell>
          <cell r="H106" t="str">
            <v/>
          </cell>
          <cell r="I106" t="str">
            <v/>
          </cell>
          <cell r="J106">
            <v>77.587772264819705</v>
          </cell>
          <cell r="K106">
            <v>2</v>
          </cell>
          <cell r="L106" t="str">
            <v/>
          </cell>
          <cell r="M106" t="str">
            <v/>
          </cell>
          <cell r="N106">
            <v>776.17402457044875</v>
          </cell>
          <cell r="O106">
            <v>3</v>
          </cell>
          <cell r="P106" t="str">
            <v/>
          </cell>
          <cell r="Q106" t="str">
            <v/>
          </cell>
          <cell r="R106">
            <v>-12.335125153665297</v>
          </cell>
          <cell r="S106">
            <v>4</v>
          </cell>
          <cell r="T106" t="str">
            <v/>
          </cell>
          <cell r="U106" t="str">
            <v/>
          </cell>
          <cell r="V106">
            <v>79.397830406523738</v>
          </cell>
          <cell r="W106">
            <v>3</v>
          </cell>
          <cell r="X106" t="str">
            <v/>
          </cell>
          <cell r="Y106" t="str">
            <v/>
          </cell>
          <cell r="Z106">
            <v>-24.918118809910474</v>
          </cell>
          <cell r="AA106">
            <v>3</v>
          </cell>
          <cell r="AB106" t="str">
            <v/>
          </cell>
          <cell r="AC106" t="str">
            <v/>
          </cell>
          <cell r="AD106">
            <v>237.67517362215429</v>
          </cell>
          <cell r="AE106">
            <v>3</v>
          </cell>
          <cell r="AF106" t="str">
            <v/>
          </cell>
          <cell r="AG106" t="str">
            <v/>
          </cell>
          <cell r="AH106">
            <v>-16.656877293738461</v>
          </cell>
          <cell r="AI106">
            <v>3</v>
          </cell>
          <cell r="AJ106" t="str">
            <v/>
          </cell>
          <cell r="AK106" t="str">
            <v/>
          </cell>
          <cell r="AL106">
            <v>24.949131465738969</v>
          </cell>
          <cell r="AM106">
            <v>3</v>
          </cell>
          <cell r="AN106" t="str">
            <v/>
          </cell>
          <cell r="AO106" t="str">
            <v/>
          </cell>
          <cell r="AP106">
            <v>-11.877390978575058</v>
          </cell>
        </row>
        <row r="107">
          <cell r="B107" t="str">
            <v>8.2023</v>
          </cell>
          <cell r="C107">
            <v>5</v>
          </cell>
          <cell r="D107" t="str">
            <v/>
          </cell>
          <cell r="E107" t="str">
            <v/>
          </cell>
          <cell r="F107">
            <v>-39.031116742649772</v>
          </cell>
          <cell r="G107">
            <v>8</v>
          </cell>
          <cell r="H107" t="str">
            <v/>
          </cell>
          <cell r="I107" t="str">
            <v/>
          </cell>
          <cell r="J107">
            <v>78.420752597925556</v>
          </cell>
          <cell r="K107">
            <v>2</v>
          </cell>
          <cell r="L107" t="str">
            <v/>
          </cell>
          <cell r="M107" t="str">
            <v/>
          </cell>
          <cell r="N107">
            <v>773.85082606501499</v>
          </cell>
          <cell r="O107">
            <v>3</v>
          </cell>
          <cell r="P107" t="str">
            <v/>
          </cell>
          <cell r="Q107" t="str">
            <v/>
          </cell>
          <cell r="R107">
            <v>-12.077129710695601</v>
          </cell>
          <cell r="S107">
            <v>4</v>
          </cell>
          <cell r="T107" t="str">
            <v/>
          </cell>
          <cell r="U107" t="str">
            <v/>
          </cell>
          <cell r="V107">
            <v>80.480390859701629</v>
          </cell>
          <cell r="W107">
            <v>3</v>
          </cell>
          <cell r="X107" t="str">
            <v/>
          </cell>
          <cell r="Y107" t="str">
            <v/>
          </cell>
          <cell r="Z107">
            <v>-24.6887010467617</v>
          </cell>
          <cell r="AA107">
            <v>3</v>
          </cell>
          <cell r="AB107" t="str">
            <v/>
          </cell>
          <cell r="AC107" t="str">
            <v/>
          </cell>
          <cell r="AD107">
            <v>238.38834280509406</v>
          </cell>
          <cell r="AE107">
            <v>3</v>
          </cell>
          <cell r="AF107" t="str">
            <v/>
          </cell>
          <cell r="AG107" t="str">
            <v/>
          </cell>
          <cell r="AH107">
            <v>-16.410826958443543</v>
          </cell>
          <cell r="AI107">
            <v>3</v>
          </cell>
          <cell r="AJ107" t="str">
            <v/>
          </cell>
          <cell r="AK107" t="str">
            <v/>
          </cell>
          <cell r="AL107">
            <v>25.788409480567978</v>
          </cell>
          <cell r="AM107">
            <v>3</v>
          </cell>
          <cell r="AN107" t="str">
            <v/>
          </cell>
          <cell r="AO107" t="str">
            <v/>
          </cell>
          <cell r="AP107">
            <v>-11.54346064551768</v>
          </cell>
        </row>
        <row r="108">
          <cell r="B108" t="str">
            <v>9.2023</v>
          </cell>
          <cell r="C108">
            <v>5</v>
          </cell>
          <cell r="D108" t="str">
            <v/>
          </cell>
          <cell r="E108" t="str">
            <v/>
          </cell>
          <cell r="F108">
            <v>-39.026031500926834</v>
          </cell>
          <cell r="G108">
            <v>8</v>
          </cell>
          <cell r="H108" t="str">
            <v/>
          </cell>
          <cell r="I108" t="str">
            <v/>
          </cell>
          <cell r="J108">
            <v>79.253732931031408</v>
          </cell>
          <cell r="K108">
            <v>2</v>
          </cell>
          <cell r="L108" t="str">
            <v/>
          </cell>
          <cell r="M108" t="str">
            <v/>
          </cell>
          <cell r="N108">
            <v>771.52762755958122</v>
          </cell>
          <cell r="O108">
            <v>3</v>
          </cell>
          <cell r="P108" t="str">
            <v/>
          </cell>
          <cell r="Q108" t="str">
            <v/>
          </cell>
          <cell r="R108">
            <v>-11.819134267725905</v>
          </cell>
          <cell r="S108">
            <v>4</v>
          </cell>
          <cell r="T108" t="str">
            <v/>
          </cell>
          <cell r="U108" t="str">
            <v/>
          </cell>
          <cell r="V108">
            <v>81.56295131287952</v>
          </cell>
          <cell r="W108">
            <v>3</v>
          </cell>
          <cell r="X108" t="str">
            <v/>
          </cell>
          <cell r="Y108" t="str">
            <v/>
          </cell>
          <cell r="Z108">
            <v>-24.459283283612926</v>
          </cell>
          <cell r="AA108">
            <v>3</v>
          </cell>
          <cell r="AB108" t="str">
            <v/>
          </cell>
          <cell r="AC108" t="str">
            <v/>
          </cell>
          <cell r="AD108">
            <v>239.10151198803382</v>
          </cell>
          <cell r="AE108">
            <v>3</v>
          </cell>
          <cell r="AF108" t="str">
            <v/>
          </cell>
          <cell r="AG108" t="str">
            <v/>
          </cell>
          <cell r="AH108">
            <v>-16.164776623148626</v>
          </cell>
          <cell r="AI108">
            <v>3</v>
          </cell>
          <cell r="AJ108" t="str">
            <v/>
          </cell>
          <cell r="AK108" t="str">
            <v/>
          </cell>
          <cell r="AL108">
            <v>26.627687495396987</v>
          </cell>
          <cell r="AM108">
            <v>3</v>
          </cell>
          <cell r="AN108" t="str">
            <v/>
          </cell>
          <cell r="AO108" t="str">
            <v/>
          </cell>
          <cell r="AP108">
            <v>-11.209530312460302</v>
          </cell>
        </row>
        <row r="109">
          <cell r="B109" t="str">
            <v>10.2023</v>
          </cell>
          <cell r="C109">
            <v>5</v>
          </cell>
          <cell r="D109" t="str">
            <v/>
          </cell>
          <cell r="E109" t="str">
            <v/>
          </cell>
          <cell r="F109">
            <v>-39.020946259203896</v>
          </cell>
          <cell r="G109">
            <v>8</v>
          </cell>
          <cell r="H109" t="str">
            <v/>
          </cell>
          <cell r="I109" t="str">
            <v/>
          </cell>
          <cell r="J109">
            <v>80.086713264137259</v>
          </cell>
          <cell r="K109">
            <v>2</v>
          </cell>
          <cell r="L109" t="str">
            <v/>
          </cell>
          <cell r="M109" t="str">
            <v/>
          </cell>
          <cell r="N109">
            <v>769.20442905414745</v>
          </cell>
          <cell r="O109">
            <v>3</v>
          </cell>
          <cell r="P109" t="str">
            <v/>
          </cell>
          <cell r="Q109" t="str">
            <v/>
          </cell>
          <cell r="R109">
            <v>-11.56113882475621</v>
          </cell>
          <cell r="S109">
            <v>5</v>
          </cell>
          <cell r="T109">
            <v>109</v>
          </cell>
          <cell r="U109">
            <v>82.645511766057325</v>
          </cell>
          <cell r="V109">
            <v>82.645511766057325</v>
          </cell>
          <cell r="W109">
            <v>3</v>
          </cell>
          <cell r="X109" t="str">
            <v/>
          </cell>
          <cell r="Y109" t="str">
            <v/>
          </cell>
          <cell r="Z109">
            <v>-24.229865520464152</v>
          </cell>
          <cell r="AA109">
            <v>3</v>
          </cell>
          <cell r="AB109" t="str">
            <v/>
          </cell>
          <cell r="AC109" t="str">
            <v/>
          </cell>
          <cell r="AD109">
            <v>239.81468117097359</v>
          </cell>
          <cell r="AE109">
            <v>3</v>
          </cell>
          <cell r="AF109" t="str">
            <v/>
          </cell>
          <cell r="AG109" t="str">
            <v/>
          </cell>
          <cell r="AH109">
            <v>-15.918726287853708</v>
          </cell>
          <cell r="AI109">
            <v>3</v>
          </cell>
          <cell r="AJ109" t="str">
            <v/>
          </cell>
          <cell r="AK109" t="str">
            <v/>
          </cell>
          <cell r="AL109">
            <v>27.466965510225997</v>
          </cell>
          <cell r="AM109">
            <v>3</v>
          </cell>
          <cell r="AN109" t="str">
            <v/>
          </cell>
          <cell r="AO109" t="str">
            <v/>
          </cell>
          <cell r="AP109">
            <v>-10.875599979402924</v>
          </cell>
        </row>
        <row r="110">
          <cell r="B110" t="str">
            <v>11.2023</v>
          </cell>
          <cell r="C110">
            <v>5</v>
          </cell>
          <cell r="D110" t="str">
            <v/>
          </cell>
          <cell r="E110" t="str">
            <v/>
          </cell>
          <cell r="F110">
            <v>-39.015861017480958</v>
          </cell>
          <cell r="G110">
            <v>8</v>
          </cell>
          <cell r="H110" t="str">
            <v/>
          </cell>
          <cell r="I110" t="str">
            <v/>
          </cell>
          <cell r="J110">
            <v>80.919693597243111</v>
          </cell>
          <cell r="K110">
            <v>2</v>
          </cell>
          <cell r="L110" t="str">
            <v/>
          </cell>
          <cell r="M110" t="str">
            <v/>
          </cell>
          <cell r="N110">
            <v>766.88123054871369</v>
          </cell>
          <cell r="O110">
            <v>3</v>
          </cell>
          <cell r="P110" t="str">
            <v/>
          </cell>
          <cell r="Q110" t="str">
            <v/>
          </cell>
          <cell r="R110">
            <v>-11.303143381786514</v>
          </cell>
          <cell r="S110">
            <v>5</v>
          </cell>
          <cell r="T110" t="str">
            <v/>
          </cell>
          <cell r="U110" t="str">
            <v/>
          </cell>
          <cell r="V110">
            <v>83.667944253016586</v>
          </cell>
          <cell r="W110">
            <v>3</v>
          </cell>
          <cell r="X110" t="str">
            <v/>
          </cell>
          <cell r="Y110" t="str">
            <v/>
          </cell>
          <cell r="Z110">
            <v>-24.000447757315378</v>
          </cell>
          <cell r="AA110">
            <v>3</v>
          </cell>
          <cell r="AB110" t="str">
            <v/>
          </cell>
          <cell r="AC110" t="str">
            <v/>
          </cell>
          <cell r="AD110">
            <v>240.52785035391335</v>
          </cell>
          <cell r="AE110">
            <v>3</v>
          </cell>
          <cell r="AF110" t="str">
            <v/>
          </cell>
          <cell r="AG110" t="str">
            <v/>
          </cell>
          <cell r="AH110">
            <v>-15.672675952558791</v>
          </cell>
          <cell r="AI110">
            <v>3</v>
          </cell>
          <cell r="AJ110" t="str">
            <v/>
          </cell>
          <cell r="AK110" t="str">
            <v/>
          </cell>
          <cell r="AL110">
            <v>28.306243525055006</v>
          </cell>
          <cell r="AM110">
            <v>3</v>
          </cell>
          <cell r="AN110" t="str">
            <v/>
          </cell>
          <cell r="AO110" t="str">
            <v/>
          </cell>
          <cell r="AP110">
            <v>-10.541669646345547</v>
          </cell>
        </row>
        <row r="111">
          <cell r="B111" t="str">
            <v>12.2023</v>
          </cell>
          <cell r="C111">
            <v>5</v>
          </cell>
          <cell r="D111" t="str">
            <v/>
          </cell>
          <cell r="E111" t="str">
            <v/>
          </cell>
          <cell r="F111">
            <v>-39.01077577575802</v>
          </cell>
          <cell r="G111">
            <v>8</v>
          </cell>
          <cell r="H111" t="str">
            <v/>
          </cell>
          <cell r="I111" t="str">
            <v/>
          </cell>
          <cell r="J111">
            <v>81.752673930348962</v>
          </cell>
          <cell r="K111">
            <v>2</v>
          </cell>
          <cell r="L111" t="str">
            <v/>
          </cell>
          <cell r="M111" t="str">
            <v/>
          </cell>
          <cell r="N111">
            <v>764.55803204327992</v>
          </cell>
          <cell r="O111">
            <v>3</v>
          </cell>
          <cell r="P111" t="str">
            <v/>
          </cell>
          <cell r="Q111" t="str">
            <v/>
          </cell>
          <cell r="R111">
            <v>-11.045147938816818</v>
          </cell>
          <cell r="S111">
            <v>5</v>
          </cell>
          <cell r="T111" t="str">
            <v/>
          </cell>
          <cell r="U111" t="str">
            <v/>
          </cell>
          <cell r="V111">
            <v>84.690376739975846</v>
          </cell>
          <cell r="W111">
            <v>3</v>
          </cell>
          <cell r="X111" t="str">
            <v/>
          </cell>
          <cell r="Y111" t="str">
            <v/>
          </cell>
          <cell r="Z111">
            <v>-23.771029994166604</v>
          </cell>
          <cell r="AA111">
            <v>3</v>
          </cell>
          <cell r="AB111" t="str">
            <v/>
          </cell>
          <cell r="AC111" t="str">
            <v/>
          </cell>
          <cell r="AD111">
            <v>241.24101953685312</v>
          </cell>
          <cell r="AE111">
            <v>3</v>
          </cell>
          <cell r="AF111" t="str">
            <v/>
          </cell>
          <cell r="AG111" t="str">
            <v/>
          </cell>
          <cell r="AH111">
            <v>-15.426625617263873</v>
          </cell>
          <cell r="AI111">
            <v>3</v>
          </cell>
          <cell r="AJ111" t="str">
            <v/>
          </cell>
          <cell r="AK111" t="str">
            <v/>
          </cell>
          <cell r="AL111">
            <v>29.145521539884015</v>
          </cell>
          <cell r="AM111">
            <v>3</v>
          </cell>
          <cell r="AN111" t="str">
            <v/>
          </cell>
          <cell r="AO111" t="str">
            <v/>
          </cell>
          <cell r="AP111">
            <v>-10.207739313288169</v>
          </cell>
        </row>
        <row r="112">
          <cell r="B112" t="str">
            <v>1.2024</v>
          </cell>
          <cell r="C112">
            <v>5</v>
          </cell>
          <cell r="D112" t="str">
            <v/>
          </cell>
          <cell r="E112" t="str">
            <v/>
          </cell>
          <cell r="F112">
            <v>-39.005690534035082</v>
          </cell>
          <cell r="G112">
            <v>8</v>
          </cell>
          <cell r="H112" t="str">
            <v/>
          </cell>
          <cell r="I112" t="str">
            <v/>
          </cell>
          <cell r="J112">
            <v>82.585654263454813</v>
          </cell>
          <cell r="K112">
            <v>2</v>
          </cell>
          <cell r="L112" t="str">
            <v/>
          </cell>
          <cell r="M112" t="str">
            <v/>
          </cell>
          <cell r="N112">
            <v>762.23483353784616</v>
          </cell>
          <cell r="O112">
            <v>3</v>
          </cell>
          <cell r="P112" t="str">
            <v/>
          </cell>
          <cell r="Q112" t="str">
            <v/>
          </cell>
          <cell r="R112">
            <v>-10.787152495847122</v>
          </cell>
          <cell r="S112">
            <v>5</v>
          </cell>
          <cell r="T112" t="str">
            <v/>
          </cell>
          <cell r="U112" t="str">
            <v/>
          </cell>
          <cell r="V112">
            <v>85.712809226935107</v>
          </cell>
          <cell r="W112">
            <v>3</v>
          </cell>
          <cell r="X112" t="str">
            <v/>
          </cell>
          <cell r="Y112" t="str">
            <v/>
          </cell>
          <cell r="Z112">
            <v>-23.54161223101783</v>
          </cell>
          <cell r="AA112">
            <v>3</v>
          </cell>
          <cell r="AB112" t="str">
            <v/>
          </cell>
          <cell r="AC112" t="str">
            <v/>
          </cell>
          <cell r="AD112">
            <v>241.95418871979288</v>
          </cell>
          <cell r="AE112">
            <v>3</v>
          </cell>
          <cell r="AF112" t="str">
            <v/>
          </cell>
          <cell r="AG112" t="str">
            <v/>
          </cell>
          <cell r="AH112">
            <v>-15.180575281968956</v>
          </cell>
          <cell r="AI112">
            <v>3</v>
          </cell>
          <cell r="AJ112" t="str">
            <v/>
          </cell>
          <cell r="AK112" t="str">
            <v/>
          </cell>
          <cell r="AL112">
            <v>29.984799554713025</v>
          </cell>
          <cell r="AM112">
            <v>3</v>
          </cell>
          <cell r="AN112" t="str">
            <v/>
          </cell>
          <cell r="AO112" t="str">
            <v/>
          </cell>
          <cell r="AP112">
            <v>-9.8738089802307911</v>
          </cell>
        </row>
        <row r="113">
          <cell r="B113" t="str">
            <v>2.2024</v>
          </cell>
          <cell r="C113">
            <v>5</v>
          </cell>
          <cell r="D113" t="str">
            <v/>
          </cell>
          <cell r="E113" t="str">
            <v/>
          </cell>
          <cell r="F113">
            <v>-39.000605292312144</v>
          </cell>
          <cell r="G113">
            <v>8</v>
          </cell>
          <cell r="H113" t="str">
            <v/>
          </cell>
          <cell r="I113" t="str">
            <v/>
          </cell>
          <cell r="J113">
            <v>83.418634596560665</v>
          </cell>
          <cell r="K113">
            <v>2</v>
          </cell>
          <cell r="L113" t="str">
            <v/>
          </cell>
          <cell r="M113" t="str">
            <v/>
          </cell>
          <cell r="N113">
            <v>759.91163503241239</v>
          </cell>
          <cell r="O113">
            <v>3</v>
          </cell>
          <cell r="P113" t="str">
            <v/>
          </cell>
          <cell r="Q113" t="str">
            <v/>
          </cell>
          <cell r="R113">
            <v>-10.529157052877427</v>
          </cell>
          <cell r="S113">
            <v>5</v>
          </cell>
          <cell r="T113" t="str">
            <v/>
          </cell>
          <cell r="U113" t="str">
            <v/>
          </cell>
          <cell r="V113">
            <v>86.735241713894368</v>
          </cell>
          <cell r="W113">
            <v>3</v>
          </cell>
          <cell r="X113" t="str">
            <v/>
          </cell>
          <cell r="Y113" t="str">
            <v/>
          </cell>
          <cell r="Z113">
            <v>-23.312194467869055</v>
          </cell>
          <cell r="AA113">
            <v>3</v>
          </cell>
          <cell r="AB113" t="str">
            <v/>
          </cell>
          <cell r="AC113" t="str">
            <v/>
          </cell>
          <cell r="AD113">
            <v>242.66735790273265</v>
          </cell>
          <cell r="AE113">
            <v>3</v>
          </cell>
          <cell r="AF113" t="str">
            <v/>
          </cell>
          <cell r="AG113" t="str">
            <v/>
          </cell>
          <cell r="AH113">
            <v>-14.934524946674038</v>
          </cell>
          <cell r="AI113">
            <v>3</v>
          </cell>
          <cell r="AJ113" t="str">
            <v/>
          </cell>
          <cell r="AK113" t="str">
            <v/>
          </cell>
          <cell r="AL113">
            <v>30.824077569542034</v>
          </cell>
          <cell r="AM113">
            <v>3</v>
          </cell>
          <cell r="AN113" t="str">
            <v/>
          </cell>
          <cell r="AO113" t="str">
            <v/>
          </cell>
          <cell r="AP113">
            <v>-9.5398786471734134</v>
          </cell>
        </row>
        <row r="114">
          <cell r="B114" t="str">
            <v>3.2024</v>
          </cell>
          <cell r="C114">
            <v>5</v>
          </cell>
          <cell r="D114" t="str">
            <v/>
          </cell>
          <cell r="E114" t="str">
            <v/>
          </cell>
          <cell r="F114">
            <v>-38.995520050589207</v>
          </cell>
          <cell r="G114">
            <v>8</v>
          </cell>
          <cell r="H114" t="str">
            <v/>
          </cell>
          <cell r="I114" t="str">
            <v/>
          </cell>
          <cell r="J114">
            <v>84.251614929666516</v>
          </cell>
          <cell r="K114">
            <v>2</v>
          </cell>
          <cell r="L114" t="str">
            <v/>
          </cell>
          <cell r="M114" t="str">
            <v/>
          </cell>
          <cell r="N114">
            <v>757.58843652697863</v>
          </cell>
          <cell r="O114">
            <v>3</v>
          </cell>
          <cell r="P114" t="str">
            <v/>
          </cell>
          <cell r="Q114" t="str">
            <v/>
          </cell>
          <cell r="R114">
            <v>-10.271161609907731</v>
          </cell>
          <cell r="S114">
            <v>5</v>
          </cell>
          <cell r="T114" t="str">
            <v/>
          </cell>
          <cell r="U114" t="str">
            <v/>
          </cell>
          <cell r="V114">
            <v>87.757674200853629</v>
          </cell>
          <cell r="W114">
            <v>3</v>
          </cell>
          <cell r="X114" t="str">
            <v/>
          </cell>
          <cell r="Y114" t="str">
            <v/>
          </cell>
          <cell r="Z114">
            <v>-23.082776704720281</v>
          </cell>
          <cell r="AA114">
            <v>3</v>
          </cell>
          <cell r="AB114" t="str">
            <v/>
          </cell>
          <cell r="AC114" t="str">
            <v/>
          </cell>
          <cell r="AD114">
            <v>243.38052708567241</v>
          </cell>
          <cell r="AE114">
            <v>3</v>
          </cell>
          <cell r="AF114" t="str">
            <v/>
          </cell>
          <cell r="AG114" t="str">
            <v/>
          </cell>
          <cell r="AH114">
            <v>-14.688474611379121</v>
          </cell>
          <cell r="AI114">
            <v>3</v>
          </cell>
          <cell r="AJ114" t="str">
            <v/>
          </cell>
          <cell r="AK114" t="str">
            <v/>
          </cell>
          <cell r="AL114">
            <v>31.663355584371043</v>
          </cell>
          <cell r="AM114">
            <v>3</v>
          </cell>
          <cell r="AN114" t="str">
            <v/>
          </cell>
          <cell r="AO114" t="str">
            <v/>
          </cell>
          <cell r="AP114">
            <v>-9.2059483141160356</v>
          </cell>
        </row>
        <row r="115">
          <cell r="B115" t="str">
            <v>4.2024</v>
          </cell>
          <cell r="C115">
            <v>5</v>
          </cell>
          <cell r="D115" t="str">
            <v/>
          </cell>
          <cell r="E115" t="str">
            <v/>
          </cell>
          <cell r="F115">
            <v>-38.990434808866269</v>
          </cell>
          <cell r="G115">
            <v>8</v>
          </cell>
          <cell r="H115" t="str">
            <v/>
          </cell>
          <cell r="I115" t="str">
            <v/>
          </cell>
          <cell r="J115">
            <v>85.084595262772368</v>
          </cell>
          <cell r="K115">
            <v>2</v>
          </cell>
          <cell r="L115" t="str">
            <v/>
          </cell>
          <cell r="M115" t="str">
            <v/>
          </cell>
          <cell r="N115">
            <v>755.26523802154486</v>
          </cell>
          <cell r="O115">
            <v>3</v>
          </cell>
          <cell r="P115" t="str">
            <v/>
          </cell>
          <cell r="Q115" t="str">
            <v/>
          </cell>
          <cell r="R115">
            <v>-10.013166166938035</v>
          </cell>
          <cell r="S115">
            <v>5</v>
          </cell>
          <cell r="T115" t="str">
            <v/>
          </cell>
          <cell r="U115" t="str">
            <v/>
          </cell>
          <cell r="V115">
            <v>88.780106687812889</v>
          </cell>
          <cell r="W115">
            <v>3</v>
          </cell>
          <cell r="X115" t="str">
            <v/>
          </cell>
          <cell r="Y115" t="str">
            <v/>
          </cell>
          <cell r="Z115">
            <v>-22.853358941571507</v>
          </cell>
          <cell r="AA115">
            <v>3</v>
          </cell>
          <cell r="AB115" t="str">
            <v/>
          </cell>
          <cell r="AC115" t="str">
            <v/>
          </cell>
          <cell r="AD115">
            <v>244.09369626861218</v>
          </cell>
          <cell r="AE115">
            <v>3</v>
          </cell>
          <cell r="AF115" t="str">
            <v/>
          </cell>
          <cell r="AG115" t="str">
            <v/>
          </cell>
          <cell r="AH115">
            <v>-14.442424276084203</v>
          </cell>
          <cell r="AI115">
            <v>3</v>
          </cell>
          <cell r="AJ115" t="str">
            <v/>
          </cell>
          <cell r="AK115" t="str">
            <v/>
          </cell>
          <cell r="AL115">
            <v>32.502633599200053</v>
          </cell>
          <cell r="AM115">
            <v>3</v>
          </cell>
          <cell r="AN115" t="str">
            <v/>
          </cell>
          <cell r="AO115" t="str">
            <v/>
          </cell>
          <cell r="AP115">
            <v>-8.8720179810586579</v>
          </cell>
        </row>
        <row r="116">
          <cell r="B116" t="str">
            <v>5.2024</v>
          </cell>
          <cell r="C116">
            <v>5</v>
          </cell>
          <cell r="D116" t="str">
            <v/>
          </cell>
          <cell r="E116" t="str">
            <v/>
          </cell>
          <cell r="F116">
            <v>-38.985349567143331</v>
          </cell>
          <cell r="G116">
            <v>8</v>
          </cell>
          <cell r="H116" t="str">
            <v/>
          </cell>
          <cell r="I116" t="str">
            <v/>
          </cell>
          <cell r="J116">
            <v>85.917575595878219</v>
          </cell>
          <cell r="K116">
            <v>2</v>
          </cell>
          <cell r="L116" t="str">
            <v/>
          </cell>
          <cell r="M116" t="str">
            <v/>
          </cell>
          <cell r="N116">
            <v>752.94203951611109</v>
          </cell>
          <cell r="O116">
            <v>3</v>
          </cell>
          <cell r="P116" t="str">
            <v/>
          </cell>
          <cell r="Q116" t="str">
            <v/>
          </cell>
          <cell r="R116">
            <v>-9.7551707239683392</v>
          </cell>
          <cell r="S116">
            <v>5</v>
          </cell>
          <cell r="T116" t="str">
            <v/>
          </cell>
          <cell r="U116" t="str">
            <v/>
          </cell>
          <cell r="V116">
            <v>89.80253917477215</v>
          </cell>
          <cell r="W116">
            <v>3</v>
          </cell>
          <cell r="X116" t="str">
            <v/>
          </cell>
          <cell r="Y116" t="str">
            <v/>
          </cell>
          <cell r="Z116">
            <v>-22.623941178422733</v>
          </cell>
          <cell r="AA116">
            <v>3</v>
          </cell>
          <cell r="AB116" t="str">
            <v/>
          </cell>
          <cell r="AC116" t="str">
            <v/>
          </cell>
          <cell r="AD116">
            <v>244.80686545155194</v>
          </cell>
          <cell r="AE116">
            <v>3</v>
          </cell>
          <cell r="AF116" t="str">
            <v/>
          </cell>
          <cell r="AG116" t="str">
            <v/>
          </cell>
          <cell r="AH116">
            <v>-14.196373940789286</v>
          </cell>
          <cell r="AI116">
            <v>3</v>
          </cell>
          <cell r="AJ116" t="str">
            <v/>
          </cell>
          <cell r="AK116" t="str">
            <v/>
          </cell>
          <cell r="AL116">
            <v>33.341911614029065</v>
          </cell>
          <cell r="AM116">
            <v>3</v>
          </cell>
          <cell r="AN116" t="str">
            <v/>
          </cell>
          <cell r="AO116" t="str">
            <v/>
          </cell>
          <cell r="AP116">
            <v>-8.5380876480012802</v>
          </cell>
        </row>
        <row r="117">
          <cell r="B117" t="str">
            <v>6.2024</v>
          </cell>
          <cell r="C117">
            <v>5</v>
          </cell>
          <cell r="D117" t="str">
            <v/>
          </cell>
          <cell r="E117" t="str">
            <v/>
          </cell>
          <cell r="F117">
            <v>-38.980264325420393</v>
          </cell>
          <cell r="G117">
            <v>8</v>
          </cell>
          <cell r="H117" t="str">
            <v/>
          </cell>
          <cell r="I117" t="str">
            <v/>
          </cell>
          <cell r="J117">
            <v>86.75055592898407</v>
          </cell>
          <cell r="K117">
            <v>2</v>
          </cell>
          <cell r="L117" t="str">
            <v/>
          </cell>
          <cell r="M117" t="str">
            <v/>
          </cell>
          <cell r="N117">
            <v>750.61884101067733</v>
          </cell>
          <cell r="O117">
            <v>3</v>
          </cell>
          <cell r="P117" t="str">
            <v/>
          </cell>
          <cell r="Q117" t="str">
            <v/>
          </cell>
          <cell r="R117">
            <v>-9.4971752809986434</v>
          </cell>
          <cell r="S117">
            <v>5</v>
          </cell>
          <cell r="T117" t="str">
            <v/>
          </cell>
          <cell r="U117" t="str">
            <v/>
          </cell>
          <cell r="V117">
            <v>90.824971661731411</v>
          </cell>
          <cell r="W117">
            <v>3</v>
          </cell>
          <cell r="X117" t="str">
            <v/>
          </cell>
          <cell r="Y117" t="str">
            <v/>
          </cell>
          <cell r="Z117">
            <v>-22.394523415273959</v>
          </cell>
          <cell r="AA117">
            <v>3</v>
          </cell>
          <cell r="AB117" t="str">
            <v/>
          </cell>
          <cell r="AC117" t="str">
            <v/>
          </cell>
          <cell r="AD117">
            <v>245.52003463449171</v>
          </cell>
          <cell r="AE117">
            <v>3</v>
          </cell>
          <cell r="AF117" t="str">
            <v/>
          </cell>
          <cell r="AG117" t="str">
            <v/>
          </cell>
          <cell r="AH117">
            <v>-13.950323605494368</v>
          </cell>
          <cell r="AI117">
            <v>3</v>
          </cell>
          <cell r="AJ117" t="str">
            <v/>
          </cell>
          <cell r="AK117" t="str">
            <v/>
          </cell>
          <cell r="AL117">
            <v>34.181189628858078</v>
          </cell>
          <cell r="AM117">
            <v>3</v>
          </cell>
          <cell r="AN117" t="str">
            <v/>
          </cell>
          <cell r="AO117" t="str">
            <v/>
          </cell>
          <cell r="AP117">
            <v>-8.2041573149439024</v>
          </cell>
        </row>
        <row r="118">
          <cell r="B118" t="str">
            <v>7.2024</v>
          </cell>
          <cell r="C118">
            <v>5</v>
          </cell>
          <cell r="D118" t="str">
            <v/>
          </cell>
          <cell r="E118" t="str">
            <v/>
          </cell>
          <cell r="F118">
            <v>-38.975179083697455</v>
          </cell>
          <cell r="G118">
            <v>8</v>
          </cell>
          <cell r="H118" t="str">
            <v/>
          </cell>
          <cell r="I118" t="str">
            <v/>
          </cell>
          <cell r="J118">
            <v>87.583536262089922</v>
          </cell>
          <cell r="K118">
            <v>2</v>
          </cell>
          <cell r="L118" t="str">
            <v/>
          </cell>
          <cell r="M118" t="str">
            <v/>
          </cell>
          <cell r="N118">
            <v>748.29564250524356</v>
          </cell>
          <cell r="O118">
            <v>3</v>
          </cell>
          <cell r="P118" t="str">
            <v/>
          </cell>
          <cell r="Q118" t="str">
            <v/>
          </cell>
          <cell r="R118">
            <v>-9.2391798380289476</v>
          </cell>
          <cell r="S118">
            <v>5</v>
          </cell>
          <cell r="T118" t="str">
            <v/>
          </cell>
          <cell r="U118" t="str">
            <v/>
          </cell>
          <cell r="V118">
            <v>91.847404148690671</v>
          </cell>
          <cell r="W118">
            <v>4</v>
          </cell>
          <cell r="X118">
            <v>118</v>
          </cell>
          <cell r="Y118">
            <v>-22.165105652125206</v>
          </cell>
          <cell r="Z118">
            <v>-22.165105652125206</v>
          </cell>
          <cell r="AA118">
            <v>3</v>
          </cell>
          <cell r="AB118" t="str">
            <v/>
          </cell>
          <cell r="AC118" t="str">
            <v/>
          </cell>
          <cell r="AD118">
            <v>246.23320381743147</v>
          </cell>
          <cell r="AE118">
            <v>3</v>
          </cell>
          <cell r="AF118" t="str">
            <v/>
          </cell>
          <cell r="AG118" t="str">
            <v/>
          </cell>
          <cell r="AH118">
            <v>-13.704273270199451</v>
          </cell>
          <cell r="AI118">
            <v>3</v>
          </cell>
          <cell r="AJ118" t="str">
            <v/>
          </cell>
          <cell r="AK118" t="str">
            <v/>
          </cell>
          <cell r="AL118">
            <v>35.020467643687091</v>
          </cell>
          <cell r="AM118">
            <v>3</v>
          </cell>
          <cell r="AN118" t="str">
            <v/>
          </cell>
          <cell r="AO118" t="str">
            <v/>
          </cell>
          <cell r="AP118">
            <v>-7.8702269818865256</v>
          </cell>
        </row>
        <row r="119">
          <cell r="B119" t="str">
            <v>8.2024</v>
          </cell>
          <cell r="C119">
            <v>5</v>
          </cell>
          <cell r="D119" t="str">
            <v/>
          </cell>
          <cell r="E119" t="str">
            <v/>
          </cell>
          <cell r="F119">
            <v>-38.970093841974517</v>
          </cell>
          <cell r="G119">
            <v>8</v>
          </cell>
          <cell r="H119" t="str">
            <v/>
          </cell>
          <cell r="I119" t="str">
            <v/>
          </cell>
          <cell r="J119">
            <v>88.416516595195773</v>
          </cell>
          <cell r="K119">
            <v>2</v>
          </cell>
          <cell r="L119" t="str">
            <v/>
          </cell>
          <cell r="M119" t="str">
            <v/>
          </cell>
          <cell r="N119">
            <v>745.9724439998098</v>
          </cell>
          <cell r="O119">
            <v>3</v>
          </cell>
          <cell r="P119" t="str">
            <v/>
          </cell>
          <cell r="Q119" t="str">
            <v/>
          </cell>
          <cell r="R119">
            <v>-8.9811843950592518</v>
          </cell>
          <cell r="S119">
            <v>5</v>
          </cell>
          <cell r="T119" t="str">
            <v/>
          </cell>
          <cell r="U119" t="str">
            <v/>
          </cell>
          <cell r="V119">
            <v>92.869836635649932</v>
          </cell>
          <cell r="W119">
            <v>4</v>
          </cell>
          <cell r="X119" t="str">
            <v/>
          </cell>
          <cell r="Y119" t="str">
            <v/>
          </cell>
          <cell r="Z119">
            <v>-22.170871499842985</v>
          </cell>
          <cell r="AA119">
            <v>3</v>
          </cell>
          <cell r="AB119" t="str">
            <v/>
          </cell>
          <cell r="AC119" t="str">
            <v/>
          </cell>
          <cell r="AD119">
            <v>246.94637300037124</v>
          </cell>
          <cell r="AE119">
            <v>3</v>
          </cell>
          <cell r="AF119" t="str">
            <v/>
          </cell>
          <cell r="AG119" t="str">
            <v/>
          </cell>
          <cell r="AH119">
            <v>-13.458222934904533</v>
          </cell>
          <cell r="AI119">
            <v>3</v>
          </cell>
          <cell r="AJ119" t="str">
            <v/>
          </cell>
          <cell r="AK119" t="str">
            <v/>
          </cell>
          <cell r="AL119">
            <v>35.859745658516104</v>
          </cell>
          <cell r="AM119">
            <v>3</v>
          </cell>
          <cell r="AN119" t="str">
            <v/>
          </cell>
          <cell r="AO119" t="str">
            <v/>
          </cell>
          <cell r="AP119">
            <v>-7.5362966488291487</v>
          </cell>
        </row>
        <row r="120">
          <cell r="B120" t="str">
            <v>9.2024</v>
          </cell>
          <cell r="C120">
            <v>5</v>
          </cell>
          <cell r="D120" t="str">
            <v/>
          </cell>
          <cell r="E120" t="str">
            <v/>
          </cell>
          <cell r="F120">
            <v>-38.965008600251579</v>
          </cell>
          <cell r="G120">
            <v>8</v>
          </cell>
          <cell r="H120" t="str">
            <v/>
          </cell>
          <cell r="I120" t="str">
            <v/>
          </cell>
          <cell r="J120">
            <v>89.249496928301625</v>
          </cell>
          <cell r="K120">
            <v>2</v>
          </cell>
          <cell r="L120" t="str">
            <v/>
          </cell>
          <cell r="M120" t="str">
            <v/>
          </cell>
          <cell r="N120">
            <v>743.64924549437603</v>
          </cell>
          <cell r="O120">
            <v>3</v>
          </cell>
          <cell r="P120" t="str">
            <v/>
          </cell>
          <cell r="Q120" t="str">
            <v/>
          </cell>
          <cell r="R120">
            <v>-8.723188952089556</v>
          </cell>
          <cell r="S120">
            <v>5</v>
          </cell>
          <cell r="T120" t="str">
            <v/>
          </cell>
          <cell r="U120" t="str">
            <v/>
          </cell>
          <cell r="V120">
            <v>93.892269122609193</v>
          </cell>
          <cell r="W120">
            <v>4</v>
          </cell>
          <cell r="X120" t="str">
            <v/>
          </cell>
          <cell r="Y120" t="str">
            <v/>
          </cell>
          <cell r="Z120">
            <v>-22.176637347560764</v>
          </cell>
          <cell r="AA120">
            <v>3</v>
          </cell>
          <cell r="AB120" t="str">
            <v/>
          </cell>
          <cell r="AC120" t="str">
            <v/>
          </cell>
          <cell r="AD120">
            <v>247.659542183311</v>
          </cell>
          <cell r="AE120">
            <v>3</v>
          </cell>
          <cell r="AF120" t="str">
            <v/>
          </cell>
          <cell r="AG120" t="str">
            <v/>
          </cell>
          <cell r="AH120">
            <v>-13.212172599609616</v>
          </cell>
          <cell r="AI120">
            <v>3</v>
          </cell>
          <cell r="AJ120" t="str">
            <v/>
          </cell>
          <cell r="AK120" t="str">
            <v/>
          </cell>
          <cell r="AL120">
            <v>36.699023673345117</v>
          </cell>
          <cell r="AM120">
            <v>3</v>
          </cell>
          <cell r="AN120" t="str">
            <v/>
          </cell>
          <cell r="AO120" t="str">
            <v/>
          </cell>
          <cell r="AP120">
            <v>-7.2023663157717719</v>
          </cell>
        </row>
        <row r="121">
          <cell r="B121" t="str">
            <v>10.2024</v>
          </cell>
          <cell r="C121">
            <v>5</v>
          </cell>
          <cell r="D121" t="str">
            <v/>
          </cell>
          <cell r="E121" t="str">
            <v/>
          </cell>
          <cell r="F121">
            <v>-38.959923358528641</v>
          </cell>
          <cell r="G121">
            <v>8</v>
          </cell>
          <cell r="H121" t="str">
            <v/>
          </cell>
          <cell r="I121" t="str">
            <v/>
          </cell>
          <cell r="J121">
            <v>90.082477261407476</v>
          </cell>
          <cell r="K121">
            <v>2</v>
          </cell>
          <cell r="L121" t="str">
            <v/>
          </cell>
          <cell r="M121" t="str">
            <v/>
          </cell>
          <cell r="N121">
            <v>741.32604698894227</v>
          </cell>
          <cell r="O121">
            <v>3</v>
          </cell>
          <cell r="P121" t="str">
            <v/>
          </cell>
          <cell r="Q121" t="str">
            <v/>
          </cell>
          <cell r="R121">
            <v>-8.4651935091198602</v>
          </cell>
          <cell r="S121">
            <v>5</v>
          </cell>
          <cell r="T121" t="str">
            <v/>
          </cell>
          <cell r="U121" t="str">
            <v/>
          </cell>
          <cell r="V121">
            <v>94.914701609568453</v>
          </cell>
          <cell r="W121">
            <v>4</v>
          </cell>
          <cell r="X121" t="str">
            <v/>
          </cell>
          <cell r="Y121" t="str">
            <v/>
          </cell>
          <cell r="Z121">
            <v>-22.182403195278543</v>
          </cell>
          <cell r="AA121">
            <v>3</v>
          </cell>
          <cell r="AB121" t="str">
            <v/>
          </cell>
          <cell r="AC121" t="str">
            <v/>
          </cell>
          <cell r="AD121">
            <v>248.37271136625077</v>
          </cell>
          <cell r="AE121">
            <v>3</v>
          </cell>
          <cell r="AF121" t="str">
            <v/>
          </cell>
          <cell r="AG121" t="str">
            <v/>
          </cell>
          <cell r="AH121">
            <v>-12.966122264314698</v>
          </cell>
          <cell r="AI121">
            <v>3</v>
          </cell>
          <cell r="AJ121" t="str">
            <v/>
          </cell>
          <cell r="AK121" t="str">
            <v/>
          </cell>
          <cell r="AL121">
            <v>37.53830168817413</v>
          </cell>
          <cell r="AM121">
            <v>3</v>
          </cell>
          <cell r="AN121" t="str">
            <v/>
          </cell>
          <cell r="AO121" t="str">
            <v/>
          </cell>
          <cell r="AP121">
            <v>-6.868435982714395</v>
          </cell>
        </row>
        <row r="122">
          <cell r="B122" t="str">
            <v>11.2024</v>
          </cell>
          <cell r="C122">
            <v>5</v>
          </cell>
          <cell r="D122" t="str">
            <v/>
          </cell>
          <cell r="E122" t="str">
            <v/>
          </cell>
          <cell r="F122">
            <v>-38.954838116805703</v>
          </cell>
          <cell r="G122">
            <v>8</v>
          </cell>
          <cell r="H122" t="str">
            <v/>
          </cell>
          <cell r="I122" t="str">
            <v/>
          </cell>
          <cell r="J122">
            <v>90.915457594513327</v>
          </cell>
          <cell r="K122">
            <v>2</v>
          </cell>
          <cell r="L122" t="str">
            <v/>
          </cell>
          <cell r="M122" t="str">
            <v/>
          </cell>
          <cell r="N122">
            <v>739.0028484835085</v>
          </cell>
          <cell r="O122">
            <v>3</v>
          </cell>
          <cell r="P122" t="str">
            <v/>
          </cell>
          <cell r="Q122" t="str">
            <v/>
          </cell>
          <cell r="R122">
            <v>-8.2071980661501645</v>
          </cell>
          <cell r="S122">
            <v>5</v>
          </cell>
          <cell r="T122" t="str">
            <v/>
          </cell>
          <cell r="U122" t="str">
            <v/>
          </cell>
          <cell r="V122">
            <v>95.937134096527714</v>
          </cell>
          <cell r="W122">
            <v>4</v>
          </cell>
          <cell r="X122" t="str">
            <v/>
          </cell>
          <cell r="Y122" t="str">
            <v/>
          </cell>
          <cell r="Z122">
            <v>-22.188169042996321</v>
          </cell>
          <cell r="AA122">
            <v>3</v>
          </cell>
          <cell r="AB122" t="str">
            <v/>
          </cell>
          <cell r="AC122" t="str">
            <v/>
          </cell>
          <cell r="AD122">
            <v>249.08588054919053</v>
          </cell>
          <cell r="AE122">
            <v>3</v>
          </cell>
          <cell r="AF122" t="str">
            <v/>
          </cell>
          <cell r="AG122" t="str">
            <v/>
          </cell>
          <cell r="AH122">
            <v>-12.720071929019781</v>
          </cell>
          <cell r="AI122">
            <v>3</v>
          </cell>
          <cell r="AJ122" t="str">
            <v/>
          </cell>
          <cell r="AK122" t="str">
            <v/>
          </cell>
          <cell r="AL122">
            <v>38.377579703003143</v>
          </cell>
          <cell r="AM122">
            <v>3</v>
          </cell>
          <cell r="AN122" t="str">
            <v/>
          </cell>
          <cell r="AO122" t="str">
            <v/>
          </cell>
          <cell r="AP122">
            <v>-6.5345056496570182</v>
          </cell>
        </row>
        <row r="123">
          <cell r="B123" t="str">
            <v>12.2024</v>
          </cell>
          <cell r="C123">
            <v>5</v>
          </cell>
          <cell r="D123" t="str">
            <v/>
          </cell>
          <cell r="E123" t="str">
            <v/>
          </cell>
          <cell r="F123">
            <v>-38.949752875082766</v>
          </cell>
          <cell r="G123">
            <v>8</v>
          </cell>
          <cell r="H123" t="str">
            <v/>
          </cell>
          <cell r="I123" t="str">
            <v/>
          </cell>
          <cell r="J123">
            <v>91.748437927619179</v>
          </cell>
          <cell r="K123">
            <v>2</v>
          </cell>
          <cell r="L123" t="str">
            <v/>
          </cell>
          <cell r="M123" t="str">
            <v/>
          </cell>
          <cell r="N123">
            <v>736.67964997807474</v>
          </cell>
          <cell r="O123">
            <v>3</v>
          </cell>
          <cell r="P123" t="str">
            <v/>
          </cell>
          <cell r="Q123" t="str">
            <v/>
          </cell>
          <cell r="R123">
            <v>-7.9492026231804687</v>
          </cell>
          <cell r="S123">
            <v>5</v>
          </cell>
          <cell r="T123" t="str">
            <v/>
          </cell>
          <cell r="U123" t="str">
            <v/>
          </cell>
          <cell r="V123">
            <v>96.959566583486975</v>
          </cell>
          <cell r="W123">
            <v>4</v>
          </cell>
          <cell r="X123" t="str">
            <v/>
          </cell>
          <cell r="Y123" t="str">
            <v/>
          </cell>
          <cell r="Z123">
            <v>-22.1939348907141</v>
          </cell>
          <cell r="AA123">
            <v>3</v>
          </cell>
          <cell r="AB123" t="str">
            <v/>
          </cell>
          <cell r="AC123" t="str">
            <v/>
          </cell>
          <cell r="AD123">
            <v>249.7990497321303</v>
          </cell>
          <cell r="AE123">
            <v>3</v>
          </cell>
          <cell r="AF123" t="str">
            <v/>
          </cell>
          <cell r="AG123" t="str">
            <v/>
          </cell>
          <cell r="AH123">
            <v>-12.474021593724864</v>
          </cell>
          <cell r="AI123">
            <v>3</v>
          </cell>
          <cell r="AJ123" t="str">
            <v/>
          </cell>
          <cell r="AK123" t="str">
            <v/>
          </cell>
          <cell r="AL123">
            <v>39.216857717832156</v>
          </cell>
          <cell r="AM123">
            <v>3</v>
          </cell>
          <cell r="AN123" t="str">
            <v/>
          </cell>
          <cell r="AO123" t="str">
            <v/>
          </cell>
          <cell r="AP123">
            <v>-6.2005753165996413</v>
          </cell>
        </row>
        <row r="124">
          <cell r="B124" t="str">
            <v>1.2025</v>
          </cell>
          <cell r="C124">
            <v>5</v>
          </cell>
          <cell r="D124" t="str">
            <v/>
          </cell>
          <cell r="E124" t="str">
            <v/>
          </cell>
          <cell r="F124">
            <v>-38.944667633359828</v>
          </cell>
          <cell r="G124">
            <v>8</v>
          </cell>
          <cell r="H124" t="str">
            <v/>
          </cell>
          <cell r="I124" t="str">
            <v/>
          </cell>
          <cell r="J124">
            <v>92.58141826072503</v>
          </cell>
          <cell r="K124">
            <v>2</v>
          </cell>
          <cell r="L124" t="str">
            <v/>
          </cell>
          <cell r="M124" t="str">
            <v/>
          </cell>
          <cell r="N124">
            <v>734.35645147264097</v>
          </cell>
          <cell r="O124">
            <v>3</v>
          </cell>
          <cell r="P124" t="str">
            <v/>
          </cell>
          <cell r="Q124" t="str">
            <v/>
          </cell>
          <cell r="R124">
            <v>-7.6912071802107729</v>
          </cell>
          <cell r="S124">
            <v>5</v>
          </cell>
          <cell r="T124" t="str">
            <v/>
          </cell>
          <cell r="U124" t="str">
            <v/>
          </cell>
          <cell r="V124">
            <v>97.981999070446236</v>
          </cell>
          <cell r="W124">
            <v>4</v>
          </cell>
          <cell r="X124" t="str">
            <v/>
          </cell>
          <cell r="Y124" t="str">
            <v/>
          </cell>
          <cell r="Z124">
            <v>-22.199700738431879</v>
          </cell>
          <cell r="AA124">
            <v>3</v>
          </cell>
          <cell r="AB124" t="str">
            <v/>
          </cell>
          <cell r="AC124" t="str">
            <v/>
          </cell>
          <cell r="AD124">
            <v>250.51221891507006</v>
          </cell>
          <cell r="AE124">
            <v>3</v>
          </cell>
          <cell r="AF124" t="str">
            <v/>
          </cell>
          <cell r="AG124" t="str">
            <v/>
          </cell>
          <cell r="AH124">
            <v>-12.227971258429946</v>
          </cell>
          <cell r="AI124">
            <v>3</v>
          </cell>
          <cell r="AJ124" t="str">
            <v/>
          </cell>
          <cell r="AK124" t="str">
            <v/>
          </cell>
          <cell r="AL124">
            <v>40.056135732661168</v>
          </cell>
          <cell r="AM124">
            <v>3</v>
          </cell>
          <cell r="AN124" t="str">
            <v/>
          </cell>
          <cell r="AO124" t="str">
            <v/>
          </cell>
          <cell r="AP124">
            <v>-5.8666449835422645</v>
          </cell>
        </row>
        <row r="125">
          <cell r="B125" t="str">
            <v>2.2025</v>
          </cell>
          <cell r="C125">
            <v>5</v>
          </cell>
          <cell r="D125" t="str">
            <v/>
          </cell>
          <cell r="E125" t="str">
            <v/>
          </cell>
          <cell r="F125">
            <v>-38.93958239163689</v>
          </cell>
          <cell r="G125">
            <v>8</v>
          </cell>
          <cell r="H125" t="str">
            <v/>
          </cell>
          <cell r="I125" t="str">
            <v/>
          </cell>
          <cell r="J125">
            <v>93.414398593830882</v>
          </cell>
          <cell r="K125">
            <v>3</v>
          </cell>
          <cell r="L125">
            <v>125</v>
          </cell>
          <cell r="M125">
            <v>732.03325296721096</v>
          </cell>
          <cell r="N125">
            <v>732.03325296721096</v>
          </cell>
          <cell r="O125">
            <v>3</v>
          </cell>
          <cell r="P125" t="str">
            <v/>
          </cell>
          <cell r="Q125" t="str">
            <v/>
          </cell>
          <cell r="R125">
            <v>-7.4332117372410771</v>
          </cell>
          <cell r="S125">
            <v>5</v>
          </cell>
          <cell r="T125" t="str">
            <v/>
          </cell>
          <cell r="U125" t="str">
            <v/>
          </cell>
          <cell r="V125">
            <v>99.004431557405496</v>
          </cell>
          <cell r="W125">
            <v>4</v>
          </cell>
          <cell r="X125" t="str">
            <v/>
          </cell>
          <cell r="Y125" t="str">
            <v/>
          </cell>
          <cell r="Z125">
            <v>-22.205466586149658</v>
          </cell>
          <cell r="AA125">
            <v>3</v>
          </cell>
          <cell r="AB125" t="str">
            <v/>
          </cell>
          <cell r="AC125" t="str">
            <v/>
          </cell>
          <cell r="AD125">
            <v>251.22538809800983</v>
          </cell>
          <cell r="AE125">
            <v>3</v>
          </cell>
          <cell r="AF125" t="str">
            <v/>
          </cell>
          <cell r="AG125" t="str">
            <v/>
          </cell>
          <cell r="AH125">
            <v>-11.981920923135029</v>
          </cell>
          <cell r="AI125">
            <v>3</v>
          </cell>
          <cell r="AJ125" t="str">
            <v/>
          </cell>
          <cell r="AK125" t="str">
            <v/>
          </cell>
          <cell r="AL125">
            <v>40.895413747490181</v>
          </cell>
          <cell r="AM125">
            <v>3</v>
          </cell>
          <cell r="AN125" t="str">
            <v/>
          </cell>
          <cell r="AO125" t="str">
            <v/>
          </cell>
          <cell r="AP125">
            <v>-5.5327146504848876</v>
          </cell>
        </row>
        <row r="126">
          <cell r="B126" t="str">
            <v>3.2025</v>
          </cell>
          <cell r="C126">
            <v>5</v>
          </cell>
          <cell r="D126" t="str">
            <v/>
          </cell>
          <cell r="E126" t="str">
            <v/>
          </cell>
          <cell r="F126">
            <v>-38.934497149913952</v>
          </cell>
          <cell r="G126">
            <v>8</v>
          </cell>
          <cell r="H126" t="str">
            <v/>
          </cell>
          <cell r="I126" t="str">
            <v/>
          </cell>
          <cell r="J126">
            <v>94.247378926936733</v>
          </cell>
          <cell r="K126">
            <v>3</v>
          </cell>
          <cell r="L126" t="str">
            <v/>
          </cell>
          <cell r="M126" t="str">
            <v/>
          </cell>
          <cell r="N126">
            <v>730.58507856170138</v>
          </cell>
          <cell r="O126">
            <v>3</v>
          </cell>
          <cell r="P126" t="str">
            <v/>
          </cell>
          <cell r="Q126" t="str">
            <v/>
          </cell>
          <cell r="R126">
            <v>-7.1752162942713813</v>
          </cell>
          <cell r="S126">
            <v>5</v>
          </cell>
          <cell r="T126" t="str">
            <v/>
          </cell>
          <cell r="U126" t="str">
            <v/>
          </cell>
          <cell r="V126">
            <v>100.02686404436476</v>
          </cell>
          <cell r="W126">
            <v>4</v>
          </cell>
          <cell r="X126" t="str">
            <v/>
          </cell>
          <cell r="Y126" t="str">
            <v/>
          </cell>
          <cell r="Z126">
            <v>-22.211232433867437</v>
          </cell>
          <cell r="AA126">
            <v>3</v>
          </cell>
          <cell r="AB126" t="str">
            <v/>
          </cell>
          <cell r="AC126" t="str">
            <v/>
          </cell>
          <cell r="AD126">
            <v>251.9385572809496</v>
          </cell>
          <cell r="AE126">
            <v>3</v>
          </cell>
          <cell r="AF126" t="str">
            <v/>
          </cell>
          <cell r="AG126" t="str">
            <v/>
          </cell>
          <cell r="AH126">
            <v>-11.735870587840111</v>
          </cell>
          <cell r="AI126">
            <v>4</v>
          </cell>
          <cell r="AJ126">
            <v>126</v>
          </cell>
          <cell r="AK126">
            <v>41.734691762319201</v>
          </cell>
          <cell r="AL126">
            <v>41.734691762319201</v>
          </cell>
          <cell r="AM126">
            <v>3</v>
          </cell>
          <cell r="AN126" t="str">
            <v/>
          </cell>
          <cell r="AO126" t="str">
            <v/>
          </cell>
          <cell r="AP126">
            <v>-5.1987843174275108</v>
          </cell>
        </row>
        <row r="127">
          <cell r="B127" t="str">
            <v>4.2025</v>
          </cell>
          <cell r="C127">
            <v>5</v>
          </cell>
          <cell r="D127" t="str">
            <v/>
          </cell>
          <cell r="E127" t="str">
            <v/>
          </cell>
          <cell r="F127">
            <v>-38.929411908191014</v>
          </cell>
          <cell r="G127">
            <v>8</v>
          </cell>
          <cell r="H127" t="str">
            <v/>
          </cell>
          <cell r="I127" t="str">
            <v/>
          </cell>
          <cell r="J127">
            <v>95.080359260042584</v>
          </cell>
          <cell r="K127">
            <v>3</v>
          </cell>
          <cell r="L127" t="str">
            <v/>
          </cell>
          <cell r="M127" t="str">
            <v/>
          </cell>
          <cell r="N127">
            <v>729.1369041561918</v>
          </cell>
          <cell r="O127">
            <v>3</v>
          </cell>
          <cell r="P127" t="str">
            <v/>
          </cell>
          <cell r="Q127" t="str">
            <v/>
          </cell>
          <cell r="R127">
            <v>-6.9172208513016855</v>
          </cell>
          <cell r="S127">
            <v>5</v>
          </cell>
          <cell r="T127" t="str">
            <v/>
          </cell>
          <cell r="U127" t="str">
            <v/>
          </cell>
          <cell r="V127">
            <v>101.04929653132402</v>
          </cell>
          <cell r="W127">
            <v>4</v>
          </cell>
          <cell r="X127" t="str">
            <v/>
          </cell>
          <cell r="Y127" t="str">
            <v/>
          </cell>
          <cell r="Z127">
            <v>-22.216998281585216</v>
          </cell>
          <cell r="AA127">
            <v>3</v>
          </cell>
          <cell r="AB127" t="str">
            <v/>
          </cell>
          <cell r="AC127" t="str">
            <v/>
          </cell>
          <cell r="AD127">
            <v>252.65172646388936</v>
          </cell>
          <cell r="AE127">
            <v>3</v>
          </cell>
          <cell r="AF127" t="str">
            <v/>
          </cell>
          <cell r="AG127" t="str">
            <v/>
          </cell>
          <cell r="AH127">
            <v>-11.489820252545194</v>
          </cell>
          <cell r="AI127">
            <v>4</v>
          </cell>
          <cell r="AJ127" t="str">
            <v/>
          </cell>
          <cell r="AK127" t="str">
            <v/>
          </cell>
          <cell r="AL127">
            <v>41.304713279886741</v>
          </cell>
          <cell r="AM127">
            <v>3</v>
          </cell>
          <cell r="AN127" t="str">
            <v/>
          </cell>
          <cell r="AO127" t="str">
            <v/>
          </cell>
          <cell r="AP127">
            <v>-4.8648539843701339</v>
          </cell>
        </row>
        <row r="128">
          <cell r="B128" t="str">
            <v>5.2025</v>
          </cell>
          <cell r="C128">
            <v>5</v>
          </cell>
          <cell r="D128" t="str">
            <v/>
          </cell>
          <cell r="E128" t="str">
            <v/>
          </cell>
          <cell r="F128">
            <v>-38.924326666468076</v>
          </cell>
          <cell r="G128">
            <v>8</v>
          </cell>
          <cell r="H128" t="str">
            <v/>
          </cell>
          <cell r="I128" t="str">
            <v/>
          </cell>
          <cell r="J128">
            <v>95.913339593148436</v>
          </cell>
          <cell r="K128">
            <v>3</v>
          </cell>
          <cell r="L128" t="str">
            <v/>
          </cell>
          <cell r="M128" t="str">
            <v/>
          </cell>
          <cell r="N128">
            <v>727.68872975068223</v>
          </cell>
          <cell r="O128">
            <v>3</v>
          </cell>
          <cell r="P128" t="str">
            <v/>
          </cell>
          <cell r="Q128" t="str">
            <v/>
          </cell>
          <cell r="R128">
            <v>-6.6592254083319897</v>
          </cell>
          <cell r="S128">
            <v>5</v>
          </cell>
          <cell r="T128" t="str">
            <v/>
          </cell>
          <cell r="U128" t="str">
            <v/>
          </cell>
          <cell r="V128">
            <v>102.07172901828328</v>
          </cell>
          <cell r="W128">
            <v>4</v>
          </cell>
          <cell r="X128" t="str">
            <v/>
          </cell>
          <cell r="Y128" t="str">
            <v/>
          </cell>
          <cell r="Z128">
            <v>-22.222764129302995</v>
          </cell>
          <cell r="AA128">
            <v>3</v>
          </cell>
          <cell r="AB128" t="str">
            <v/>
          </cell>
          <cell r="AC128" t="str">
            <v/>
          </cell>
          <cell r="AD128">
            <v>253.36489564682913</v>
          </cell>
          <cell r="AE128">
            <v>3</v>
          </cell>
          <cell r="AF128" t="str">
            <v/>
          </cell>
          <cell r="AG128" t="str">
            <v/>
          </cell>
          <cell r="AH128">
            <v>-11.243769917250276</v>
          </cell>
          <cell r="AI128">
            <v>4</v>
          </cell>
          <cell r="AJ128" t="str">
            <v/>
          </cell>
          <cell r="AK128" t="str">
            <v/>
          </cell>
          <cell r="AL128">
            <v>40.874734797454281</v>
          </cell>
          <cell r="AM128">
            <v>3</v>
          </cell>
          <cell r="AN128" t="str">
            <v/>
          </cell>
          <cell r="AO128" t="str">
            <v/>
          </cell>
          <cell r="AP128">
            <v>-4.5309236513127571</v>
          </cell>
        </row>
        <row r="129">
          <cell r="B129" t="str">
            <v>6.2025</v>
          </cell>
          <cell r="C129">
            <v>5</v>
          </cell>
          <cell r="D129" t="str">
            <v/>
          </cell>
          <cell r="E129" t="str">
            <v/>
          </cell>
          <cell r="F129">
            <v>-38.919241424745138</v>
          </cell>
          <cell r="G129">
            <v>8</v>
          </cell>
          <cell r="H129" t="str">
            <v/>
          </cell>
          <cell r="I129" t="str">
            <v/>
          </cell>
          <cell r="J129">
            <v>96.746319926254287</v>
          </cell>
          <cell r="K129">
            <v>3</v>
          </cell>
          <cell r="L129" t="str">
            <v/>
          </cell>
          <cell r="M129" t="str">
            <v/>
          </cell>
          <cell r="N129">
            <v>726.24055534517265</v>
          </cell>
          <cell r="O129">
            <v>3</v>
          </cell>
          <cell r="P129" t="str">
            <v/>
          </cell>
          <cell r="Q129" t="str">
            <v/>
          </cell>
          <cell r="R129">
            <v>-6.4012299653622939</v>
          </cell>
          <cell r="S129">
            <v>5</v>
          </cell>
          <cell r="T129" t="str">
            <v/>
          </cell>
          <cell r="U129" t="str">
            <v/>
          </cell>
          <cell r="V129">
            <v>103.09416150524254</v>
          </cell>
          <cell r="W129">
            <v>4</v>
          </cell>
          <cell r="X129" t="str">
            <v/>
          </cell>
          <cell r="Y129" t="str">
            <v/>
          </cell>
          <cell r="Z129">
            <v>-22.228529977020774</v>
          </cell>
          <cell r="AA129">
            <v>3</v>
          </cell>
          <cell r="AB129" t="str">
            <v/>
          </cell>
          <cell r="AC129" t="str">
            <v/>
          </cell>
          <cell r="AD129">
            <v>254.07806482976889</v>
          </cell>
          <cell r="AE129">
            <v>3</v>
          </cell>
          <cell r="AF129" t="str">
            <v/>
          </cell>
          <cell r="AG129" t="str">
            <v/>
          </cell>
          <cell r="AH129">
            <v>-10.997719581955359</v>
          </cell>
          <cell r="AI129">
            <v>4</v>
          </cell>
          <cell r="AJ129" t="str">
            <v/>
          </cell>
          <cell r="AK129" t="str">
            <v/>
          </cell>
          <cell r="AL129">
            <v>40.44475631502182</v>
          </cell>
          <cell r="AM129">
            <v>4</v>
          </cell>
          <cell r="AN129">
            <v>129</v>
          </cell>
          <cell r="AO129">
            <v>-4.1969933182554087</v>
          </cell>
          <cell r="AP129">
            <v>-4.1969933182554087</v>
          </cell>
        </row>
        <row r="130">
          <cell r="B130" t="str">
            <v>7.2025</v>
          </cell>
          <cell r="C130">
            <v>5</v>
          </cell>
          <cell r="D130" t="str">
            <v/>
          </cell>
          <cell r="E130" t="str">
            <v/>
          </cell>
          <cell r="F130">
            <v>-38.9141561830222</v>
          </cell>
          <cell r="G130">
            <v>8</v>
          </cell>
          <cell r="H130" t="str">
            <v/>
          </cell>
          <cell r="I130" t="str">
            <v/>
          </cell>
          <cell r="J130">
            <v>97.579300259360139</v>
          </cell>
          <cell r="K130">
            <v>3</v>
          </cell>
          <cell r="L130" t="str">
            <v/>
          </cell>
          <cell r="M130" t="str">
            <v/>
          </cell>
          <cell r="N130">
            <v>724.79238093966308</v>
          </cell>
          <cell r="O130">
            <v>3</v>
          </cell>
          <cell r="P130" t="str">
            <v/>
          </cell>
          <cell r="Q130" t="str">
            <v/>
          </cell>
          <cell r="R130">
            <v>-6.1432345223925982</v>
          </cell>
          <cell r="S130">
            <v>6</v>
          </cell>
          <cell r="T130">
            <v>130</v>
          </cell>
          <cell r="U130">
            <v>104.11659399220193</v>
          </cell>
          <cell r="V130">
            <v>104.11659399220193</v>
          </cell>
          <cell r="W130">
            <v>4</v>
          </cell>
          <cell r="X130" t="str">
            <v/>
          </cell>
          <cell r="Y130" t="str">
            <v/>
          </cell>
          <cell r="Z130">
            <v>-22.234295824738552</v>
          </cell>
          <cell r="AA130">
            <v>3</v>
          </cell>
          <cell r="AB130" t="str">
            <v/>
          </cell>
          <cell r="AC130" t="str">
            <v/>
          </cell>
          <cell r="AD130">
            <v>254.79123401270866</v>
          </cell>
          <cell r="AE130">
            <v>3</v>
          </cell>
          <cell r="AF130" t="str">
            <v/>
          </cell>
          <cell r="AG130" t="str">
            <v/>
          </cell>
          <cell r="AH130">
            <v>-10.751669246660441</v>
          </cell>
          <cell r="AI130">
            <v>4</v>
          </cell>
          <cell r="AJ130" t="str">
            <v/>
          </cell>
          <cell r="AK130" t="str">
            <v/>
          </cell>
          <cell r="AL130">
            <v>40.01477783258936</v>
          </cell>
          <cell r="AM130">
            <v>4</v>
          </cell>
          <cell r="AN130" t="str">
            <v/>
          </cell>
          <cell r="AO130" t="str">
            <v/>
          </cell>
          <cell r="AP130">
            <v>-3.9774192191097324</v>
          </cell>
        </row>
        <row r="131">
          <cell r="B131" t="str">
            <v>8.2025</v>
          </cell>
          <cell r="C131">
            <v>6</v>
          </cell>
          <cell r="D131">
            <v>131</v>
          </cell>
          <cell r="E131">
            <v>-38.90907094129944</v>
          </cell>
          <cell r="F131">
            <v>-38.90907094129944</v>
          </cell>
          <cell r="G131">
            <v>8</v>
          </cell>
          <cell r="H131" t="str">
            <v/>
          </cell>
          <cell r="I131" t="str">
            <v/>
          </cell>
          <cell r="J131">
            <v>98.41228059246599</v>
          </cell>
          <cell r="K131">
            <v>3</v>
          </cell>
          <cell r="L131" t="str">
            <v/>
          </cell>
          <cell r="M131" t="str">
            <v/>
          </cell>
          <cell r="N131">
            <v>723.3442065341535</v>
          </cell>
          <cell r="O131">
            <v>3</v>
          </cell>
          <cell r="P131" t="str">
            <v/>
          </cell>
          <cell r="Q131" t="str">
            <v/>
          </cell>
          <cell r="R131">
            <v>-5.8852390794229024</v>
          </cell>
          <cell r="S131">
            <v>6</v>
          </cell>
          <cell r="T131" t="str">
            <v/>
          </cell>
          <cell r="U131" t="str">
            <v/>
          </cell>
          <cell r="V131">
            <v>104.46613070040917</v>
          </cell>
          <cell r="W131">
            <v>4</v>
          </cell>
          <cell r="X131" t="str">
            <v/>
          </cell>
          <cell r="Y131" t="str">
            <v/>
          </cell>
          <cell r="Z131">
            <v>-22.240061672456331</v>
          </cell>
          <cell r="AA131">
            <v>3</v>
          </cell>
          <cell r="AB131" t="str">
            <v/>
          </cell>
          <cell r="AC131" t="str">
            <v/>
          </cell>
          <cell r="AD131">
            <v>255.50440319564842</v>
          </cell>
          <cell r="AE131">
            <v>3</v>
          </cell>
          <cell r="AF131" t="str">
            <v/>
          </cell>
          <cell r="AG131" t="str">
            <v/>
          </cell>
          <cell r="AH131">
            <v>-10.505618911365524</v>
          </cell>
          <cell r="AI131">
            <v>4</v>
          </cell>
          <cell r="AJ131" t="str">
            <v/>
          </cell>
          <cell r="AK131" t="str">
            <v/>
          </cell>
          <cell r="AL131">
            <v>39.584799350156899</v>
          </cell>
          <cell r="AM131">
            <v>4</v>
          </cell>
          <cell r="AN131" t="str">
            <v/>
          </cell>
          <cell r="AO131" t="str">
            <v/>
          </cell>
          <cell r="AP131">
            <v>-3.7578451199640561</v>
          </cell>
        </row>
        <row r="132">
          <cell r="B132" t="str">
            <v>9.2025</v>
          </cell>
          <cell r="C132">
            <v>6</v>
          </cell>
          <cell r="D132" t="str">
            <v/>
          </cell>
          <cell r="E132" t="str">
            <v/>
          </cell>
          <cell r="F132">
            <v>-38.722380261996484</v>
          </cell>
          <cell r="G132">
            <v>8</v>
          </cell>
          <cell r="H132" t="str">
            <v/>
          </cell>
          <cell r="I132" t="str">
            <v/>
          </cell>
          <cell r="J132">
            <v>99.245260925571841</v>
          </cell>
          <cell r="K132">
            <v>3</v>
          </cell>
          <cell r="L132" t="str">
            <v/>
          </cell>
          <cell r="M132" t="str">
            <v/>
          </cell>
          <cell r="N132">
            <v>721.89603212864392</v>
          </cell>
          <cell r="O132">
            <v>3</v>
          </cell>
          <cell r="P132" t="str">
            <v/>
          </cell>
          <cell r="Q132" t="str">
            <v/>
          </cell>
          <cell r="R132">
            <v>-5.6272436364532066</v>
          </cell>
          <cell r="S132">
            <v>6</v>
          </cell>
          <cell r="T132" t="str">
            <v/>
          </cell>
          <cell r="U132" t="str">
            <v/>
          </cell>
          <cell r="V132">
            <v>104.81566740861641</v>
          </cell>
          <cell r="W132">
            <v>4</v>
          </cell>
          <cell r="X132" t="str">
            <v/>
          </cell>
          <cell r="Y132" t="str">
            <v/>
          </cell>
          <cell r="Z132">
            <v>-22.24582752017411</v>
          </cell>
          <cell r="AA132">
            <v>3</v>
          </cell>
          <cell r="AB132" t="str">
            <v/>
          </cell>
          <cell r="AC132" t="str">
            <v/>
          </cell>
          <cell r="AD132">
            <v>256.21757237858822</v>
          </cell>
          <cell r="AE132">
            <v>3</v>
          </cell>
          <cell r="AF132" t="str">
            <v/>
          </cell>
          <cell r="AG132" t="str">
            <v/>
          </cell>
          <cell r="AH132">
            <v>-10.259568576070606</v>
          </cell>
          <cell r="AI132">
            <v>4</v>
          </cell>
          <cell r="AJ132" t="str">
            <v/>
          </cell>
          <cell r="AK132" t="str">
            <v/>
          </cell>
          <cell r="AL132">
            <v>39.154820867724439</v>
          </cell>
          <cell r="AM132">
            <v>4</v>
          </cell>
          <cell r="AN132" t="str">
            <v/>
          </cell>
          <cell r="AO132" t="str">
            <v/>
          </cell>
          <cell r="AP132">
            <v>-3.5382710208183799</v>
          </cell>
        </row>
        <row r="133">
          <cell r="B133" t="str">
            <v>10.2025</v>
          </cell>
          <cell r="C133">
            <v>6</v>
          </cell>
          <cell r="D133" t="str">
            <v/>
          </cell>
          <cell r="E133" t="str">
            <v/>
          </cell>
          <cell r="F133">
            <v>-38.535689582693529</v>
          </cell>
          <cell r="G133">
            <v>8</v>
          </cell>
          <cell r="H133" t="str">
            <v/>
          </cell>
          <cell r="I133" t="str">
            <v/>
          </cell>
          <cell r="J133">
            <v>100.07824125867769</v>
          </cell>
          <cell r="K133">
            <v>3</v>
          </cell>
          <cell r="L133" t="str">
            <v/>
          </cell>
          <cell r="M133" t="str">
            <v/>
          </cell>
          <cell r="N133">
            <v>720.44785772313435</v>
          </cell>
          <cell r="O133">
            <v>3</v>
          </cell>
          <cell r="P133" t="str">
            <v/>
          </cell>
          <cell r="Q133" t="str">
            <v/>
          </cell>
          <cell r="R133">
            <v>-5.3692481934835108</v>
          </cell>
          <cell r="S133">
            <v>6</v>
          </cell>
          <cell r="T133" t="str">
            <v/>
          </cell>
          <cell r="U133" t="str">
            <v/>
          </cell>
          <cell r="V133">
            <v>105.16520411682365</v>
          </cell>
          <cell r="W133">
            <v>4</v>
          </cell>
          <cell r="X133" t="str">
            <v/>
          </cell>
          <cell r="Y133" t="str">
            <v/>
          </cell>
          <cell r="Z133">
            <v>-22.251593367891889</v>
          </cell>
          <cell r="AA133">
            <v>4</v>
          </cell>
          <cell r="AB133">
            <v>133</v>
          </cell>
          <cell r="AC133">
            <v>256.93074156152795</v>
          </cell>
          <cell r="AD133">
            <v>256.93074156152795</v>
          </cell>
          <cell r="AE133">
            <v>4</v>
          </cell>
          <cell r="AF133">
            <v>133</v>
          </cell>
          <cell r="AG133">
            <v>-10.01351824077574</v>
          </cell>
          <cell r="AH133">
            <v>-10.01351824077574</v>
          </cell>
          <cell r="AI133">
            <v>4</v>
          </cell>
          <cell r="AJ133" t="str">
            <v/>
          </cell>
          <cell r="AK133" t="str">
            <v/>
          </cell>
          <cell r="AL133">
            <v>38.724842385291979</v>
          </cell>
          <cell r="AM133">
            <v>4</v>
          </cell>
          <cell r="AN133" t="str">
            <v/>
          </cell>
          <cell r="AO133" t="str">
            <v/>
          </cell>
          <cell r="AP133">
            <v>-3.3186969216727036</v>
          </cell>
        </row>
        <row r="134">
          <cell r="B134" t="str">
            <v>11.2025</v>
          </cell>
          <cell r="C134">
            <v>6</v>
          </cell>
          <cell r="D134" t="str">
            <v/>
          </cell>
          <cell r="E134" t="str">
            <v/>
          </cell>
          <cell r="F134">
            <v>-38.348998903390573</v>
          </cell>
          <cell r="G134">
            <v>8</v>
          </cell>
          <cell r="H134" t="str">
            <v/>
          </cell>
          <cell r="I134" t="str">
            <v/>
          </cell>
          <cell r="J134">
            <v>100.91122159178354</v>
          </cell>
          <cell r="K134">
            <v>3</v>
          </cell>
          <cell r="L134" t="str">
            <v/>
          </cell>
          <cell r="M134" t="str">
            <v/>
          </cell>
          <cell r="N134">
            <v>718.99968331762477</v>
          </cell>
          <cell r="O134">
            <v>3</v>
          </cell>
          <cell r="P134" t="str">
            <v/>
          </cell>
          <cell r="Q134" t="str">
            <v/>
          </cell>
          <cell r="R134">
            <v>-5.111252750513815</v>
          </cell>
          <cell r="S134">
            <v>6</v>
          </cell>
          <cell r="T134" t="str">
            <v/>
          </cell>
          <cell r="U134" t="str">
            <v/>
          </cell>
          <cell r="V134">
            <v>105.51474082503088</v>
          </cell>
          <cell r="W134">
            <v>4</v>
          </cell>
          <cell r="X134" t="str">
            <v/>
          </cell>
          <cell r="Y134" t="str">
            <v/>
          </cell>
          <cell r="Z134">
            <v>-22.257359215609668</v>
          </cell>
          <cell r="AA134">
            <v>4</v>
          </cell>
          <cell r="AB134" t="str">
            <v/>
          </cell>
          <cell r="AC134" t="str">
            <v/>
          </cell>
          <cell r="AD134">
            <v>257.47896097105468</v>
          </cell>
          <cell r="AE134">
            <v>4</v>
          </cell>
          <cell r="AF134" t="str">
            <v/>
          </cell>
          <cell r="AG134" t="str">
            <v/>
          </cell>
          <cell r="AH134">
            <v>-9.9113326677594813</v>
          </cell>
          <cell r="AI134">
            <v>4</v>
          </cell>
          <cell r="AJ134" t="str">
            <v/>
          </cell>
          <cell r="AK134" t="str">
            <v/>
          </cell>
          <cell r="AL134">
            <v>38.294863902859518</v>
          </cell>
          <cell r="AM134">
            <v>4</v>
          </cell>
          <cell r="AN134" t="str">
            <v/>
          </cell>
          <cell r="AO134" t="str">
            <v/>
          </cell>
          <cell r="AP134">
            <v>-3.0991228225270273</v>
          </cell>
        </row>
        <row r="135">
          <cell r="B135" t="str">
            <v>12.2025</v>
          </cell>
          <cell r="C135">
            <v>6</v>
          </cell>
          <cell r="D135" t="str">
            <v/>
          </cell>
          <cell r="E135" t="str">
            <v/>
          </cell>
          <cell r="F135">
            <v>-38.162308224087617</v>
          </cell>
          <cell r="G135">
            <v>8</v>
          </cell>
          <cell r="H135" t="str">
            <v/>
          </cell>
          <cell r="I135" t="str">
            <v/>
          </cell>
          <cell r="J135">
            <v>101.7442019248894</v>
          </cell>
          <cell r="K135">
            <v>3</v>
          </cell>
          <cell r="L135" t="str">
            <v/>
          </cell>
          <cell r="M135" t="str">
            <v/>
          </cell>
          <cell r="N135">
            <v>717.5515089121152</v>
          </cell>
          <cell r="O135">
            <v>3</v>
          </cell>
          <cell r="P135" t="str">
            <v/>
          </cell>
          <cell r="Q135" t="str">
            <v/>
          </cell>
          <cell r="R135">
            <v>-4.8532573075441192</v>
          </cell>
          <cell r="S135">
            <v>6</v>
          </cell>
          <cell r="T135" t="str">
            <v/>
          </cell>
          <cell r="U135" t="str">
            <v/>
          </cell>
          <cell r="V135">
            <v>105.86427753323812</v>
          </cell>
          <cell r="W135">
            <v>4</v>
          </cell>
          <cell r="X135" t="str">
            <v/>
          </cell>
          <cell r="Y135" t="str">
            <v/>
          </cell>
          <cell r="Z135">
            <v>-22.263125063327447</v>
          </cell>
          <cell r="AA135">
            <v>4</v>
          </cell>
          <cell r="AB135" t="str">
            <v/>
          </cell>
          <cell r="AC135" t="str">
            <v/>
          </cell>
          <cell r="AD135">
            <v>258.0271803805814</v>
          </cell>
          <cell r="AE135">
            <v>4</v>
          </cell>
          <cell r="AF135" t="str">
            <v/>
          </cell>
          <cell r="AG135" t="str">
            <v/>
          </cell>
          <cell r="AH135">
            <v>-9.8091470947432224</v>
          </cell>
          <cell r="AI135">
            <v>4</v>
          </cell>
          <cell r="AJ135" t="str">
            <v/>
          </cell>
          <cell r="AK135" t="str">
            <v/>
          </cell>
          <cell r="AL135">
            <v>37.864885420427058</v>
          </cell>
          <cell r="AM135">
            <v>4</v>
          </cell>
          <cell r="AN135" t="str">
            <v/>
          </cell>
          <cell r="AO135" t="str">
            <v/>
          </cell>
          <cell r="AP135">
            <v>-2.879548723381351</v>
          </cell>
        </row>
        <row r="136">
          <cell r="B136" t="str">
            <v>1.2026</v>
          </cell>
          <cell r="C136">
            <v>6</v>
          </cell>
          <cell r="D136" t="str">
            <v/>
          </cell>
          <cell r="E136" t="str">
            <v/>
          </cell>
          <cell r="F136">
            <v>-37.975617544784662</v>
          </cell>
          <cell r="G136">
            <v>8</v>
          </cell>
          <cell r="H136" t="str">
            <v/>
          </cell>
          <cell r="I136" t="str">
            <v/>
          </cell>
          <cell r="J136">
            <v>102.57718225799525</v>
          </cell>
          <cell r="K136">
            <v>3</v>
          </cell>
          <cell r="L136" t="str">
            <v/>
          </cell>
          <cell r="M136" t="str">
            <v/>
          </cell>
          <cell r="N136">
            <v>716.10333450660562</v>
          </cell>
          <cell r="O136">
            <v>3</v>
          </cell>
          <cell r="P136" t="str">
            <v/>
          </cell>
          <cell r="Q136" t="str">
            <v/>
          </cell>
          <cell r="R136">
            <v>-4.5952618645744234</v>
          </cell>
          <cell r="S136">
            <v>6</v>
          </cell>
          <cell r="T136" t="str">
            <v/>
          </cell>
          <cell r="U136" t="str">
            <v/>
          </cell>
          <cell r="V136">
            <v>106.21381424144536</v>
          </cell>
          <cell r="W136">
            <v>4</v>
          </cell>
          <cell r="X136" t="str">
            <v/>
          </cell>
          <cell r="Y136" t="str">
            <v/>
          </cell>
          <cell r="Z136">
            <v>-22.268890911045226</v>
          </cell>
          <cell r="AA136">
            <v>4</v>
          </cell>
          <cell r="AB136" t="str">
            <v/>
          </cell>
          <cell r="AC136" t="str">
            <v/>
          </cell>
          <cell r="AD136">
            <v>258.57539979010812</v>
          </cell>
          <cell r="AE136">
            <v>4</v>
          </cell>
          <cell r="AF136" t="str">
            <v/>
          </cell>
          <cell r="AG136" t="str">
            <v/>
          </cell>
          <cell r="AH136">
            <v>-9.7069615217269636</v>
          </cell>
          <cell r="AI136">
            <v>4</v>
          </cell>
          <cell r="AJ136" t="str">
            <v/>
          </cell>
          <cell r="AK136" t="str">
            <v/>
          </cell>
          <cell r="AL136">
            <v>37.434906937994597</v>
          </cell>
          <cell r="AM136">
            <v>4</v>
          </cell>
          <cell r="AN136" t="str">
            <v/>
          </cell>
          <cell r="AO136" t="str">
            <v/>
          </cell>
          <cell r="AP136">
            <v>-2.6599746242356748</v>
          </cell>
        </row>
        <row r="137">
          <cell r="B137" t="str">
            <v>2.2026</v>
          </cell>
          <cell r="C137">
            <v>7</v>
          </cell>
          <cell r="D137">
            <v>137</v>
          </cell>
          <cell r="E137">
            <v>-37.788926865481713</v>
          </cell>
          <cell r="F137">
            <v>-37.788926865481713</v>
          </cell>
          <cell r="G137">
            <v>8</v>
          </cell>
          <cell r="H137" t="str">
            <v/>
          </cell>
          <cell r="I137" t="str">
            <v/>
          </cell>
          <cell r="J137">
            <v>103.4101625911011</v>
          </cell>
          <cell r="K137">
            <v>3</v>
          </cell>
          <cell r="L137" t="str">
            <v/>
          </cell>
          <cell r="M137" t="str">
            <v/>
          </cell>
          <cell r="N137">
            <v>714.65516010109604</v>
          </cell>
          <cell r="O137">
            <v>3</v>
          </cell>
          <cell r="P137" t="str">
            <v/>
          </cell>
          <cell r="Q137" t="str">
            <v/>
          </cell>
          <cell r="R137">
            <v>-4.3372664216047276</v>
          </cell>
          <cell r="S137">
            <v>6</v>
          </cell>
          <cell r="T137" t="str">
            <v/>
          </cell>
          <cell r="U137" t="str">
            <v/>
          </cell>
          <cell r="V137">
            <v>106.5633509496526</v>
          </cell>
          <cell r="W137">
            <v>4</v>
          </cell>
          <cell r="X137" t="str">
            <v/>
          </cell>
          <cell r="Y137" t="str">
            <v/>
          </cell>
          <cell r="Z137">
            <v>-22.274656758763005</v>
          </cell>
          <cell r="AA137">
            <v>4</v>
          </cell>
          <cell r="AB137" t="str">
            <v/>
          </cell>
          <cell r="AC137" t="str">
            <v/>
          </cell>
          <cell r="AD137">
            <v>259.12361919963485</v>
          </cell>
          <cell r="AE137">
            <v>4</v>
          </cell>
          <cell r="AF137" t="str">
            <v/>
          </cell>
          <cell r="AG137" t="str">
            <v/>
          </cell>
          <cell r="AH137">
            <v>-9.6047759487107047</v>
          </cell>
          <cell r="AI137">
            <v>4</v>
          </cell>
          <cell r="AJ137" t="str">
            <v/>
          </cell>
          <cell r="AK137" t="str">
            <v/>
          </cell>
          <cell r="AL137">
            <v>37.004928455562137</v>
          </cell>
          <cell r="AM137">
            <v>4</v>
          </cell>
          <cell r="AN137" t="str">
            <v/>
          </cell>
          <cell r="AO137" t="str">
            <v/>
          </cell>
          <cell r="AP137">
            <v>-2.4404005250899985</v>
          </cell>
        </row>
        <row r="138">
          <cell r="B138" t="str">
            <v>3.2026</v>
          </cell>
          <cell r="C138">
            <v>7</v>
          </cell>
          <cell r="D138" t="str">
            <v/>
          </cell>
          <cell r="E138" t="str">
            <v/>
          </cell>
          <cell r="F138">
            <v>-37.780780949125422</v>
          </cell>
          <cell r="G138">
            <v>9</v>
          </cell>
          <cell r="H138">
            <v>138</v>
          </cell>
          <cell r="I138">
            <v>104.24314292420711</v>
          </cell>
          <cell r="J138">
            <v>104.24314292420711</v>
          </cell>
          <cell r="K138">
            <v>3</v>
          </cell>
          <cell r="L138" t="str">
            <v/>
          </cell>
          <cell r="M138" t="str">
            <v/>
          </cell>
          <cell r="N138">
            <v>713.20698569558647</v>
          </cell>
          <cell r="O138">
            <v>3</v>
          </cell>
          <cell r="P138" t="str">
            <v/>
          </cell>
          <cell r="Q138" t="str">
            <v/>
          </cell>
          <cell r="R138">
            <v>-4.0792709786350319</v>
          </cell>
          <cell r="S138">
            <v>6</v>
          </cell>
          <cell r="T138" t="str">
            <v/>
          </cell>
          <cell r="U138" t="str">
            <v/>
          </cell>
          <cell r="V138">
            <v>106.91288765785984</v>
          </cell>
          <cell r="W138">
            <v>4</v>
          </cell>
          <cell r="X138" t="str">
            <v/>
          </cell>
          <cell r="Y138" t="str">
            <v/>
          </cell>
          <cell r="Z138">
            <v>-22.280422606480784</v>
          </cell>
          <cell r="AA138">
            <v>4</v>
          </cell>
          <cell r="AB138" t="str">
            <v/>
          </cell>
          <cell r="AC138" t="str">
            <v/>
          </cell>
          <cell r="AD138">
            <v>259.67183860916157</v>
          </cell>
          <cell r="AE138">
            <v>4</v>
          </cell>
          <cell r="AF138" t="str">
            <v/>
          </cell>
          <cell r="AG138" t="str">
            <v/>
          </cell>
          <cell r="AH138">
            <v>-9.5025903756944459</v>
          </cell>
          <cell r="AI138">
            <v>4</v>
          </cell>
          <cell r="AJ138" t="str">
            <v/>
          </cell>
          <cell r="AK138" t="str">
            <v/>
          </cell>
          <cell r="AL138">
            <v>36.574949973129677</v>
          </cell>
          <cell r="AM138">
            <v>4</v>
          </cell>
          <cell r="AN138" t="str">
            <v/>
          </cell>
          <cell r="AO138" t="str">
            <v/>
          </cell>
          <cell r="AP138">
            <v>-2.2208264259443222</v>
          </cell>
        </row>
        <row r="139">
          <cell r="B139" t="str">
            <v>4.2026</v>
          </cell>
          <cell r="C139">
            <v>7</v>
          </cell>
          <cell r="D139" t="str">
            <v/>
          </cell>
          <cell r="E139" t="str">
            <v/>
          </cell>
          <cell r="F139">
            <v>-37.772635032769131</v>
          </cell>
          <cell r="G139">
            <v>9</v>
          </cell>
          <cell r="H139" t="str">
            <v/>
          </cell>
          <cell r="I139" t="str">
            <v/>
          </cell>
          <cell r="J139">
            <v>104.56241665600024</v>
          </cell>
          <cell r="K139">
            <v>3</v>
          </cell>
          <cell r="L139" t="str">
            <v/>
          </cell>
          <cell r="M139" t="str">
            <v/>
          </cell>
          <cell r="N139">
            <v>711.75881129007689</v>
          </cell>
          <cell r="O139">
            <v>4</v>
          </cell>
          <cell r="P139">
            <v>139</v>
          </cell>
          <cell r="Q139">
            <v>-3.821275535665337</v>
          </cell>
          <cell r="R139">
            <v>-3.821275535665337</v>
          </cell>
          <cell r="S139">
            <v>6</v>
          </cell>
          <cell r="T139" t="str">
            <v/>
          </cell>
          <cell r="U139" t="str">
            <v/>
          </cell>
          <cell r="V139">
            <v>107.26242436606708</v>
          </cell>
          <cell r="W139">
            <v>4</v>
          </cell>
          <cell r="X139" t="str">
            <v/>
          </cell>
          <cell r="Y139" t="str">
            <v/>
          </cell>
          <cell r="Z139">
            <v>-22.286188454198562</v>
          </cell>
          <cell r="AA139">
            <v>4</v>
          </cell>
          <cell r="AB139" t="str">
            <v/>
          </cell>
          <cell r="AC139" t="str">
            <v/>
          </cell>
          <cell r="AD139">
            <v>260.22005801868829</v>
          </cell>
          <cell r="AE139">
            <v>4</v>
          </cell>
          <cell r="AF139" t="str">
            <v/>
          </cell>
          <cell r="AG139" t="str">
            <v/>
          </cell>
          <cell r="AH139">
            <v>-9.400404802678187</v>
          </cell>
          <cell r="AI139">
            <v>4</v>
          </cell>
          <cell r="AJ139" t="str">
            <v/>
          </cell>
          <cell r="AK139" t="str">
            <v/>
          </cell>
          <cell r="AL139">
            <v>36.144971490697216</v>
          </cell>
          <cell r="AM139">
            <v>4</v>
          </cell>
          <cell r="AN139" t="str">
            <v/>
          </cell>
          <cell r="AO139" t="str">
            <v/>
          </cell>
          <cell r="AP139">
            <v>-2.001252326798646</v>
          </cell>
        </row>
        <row r="140">
          <cell r="B140" t="str">
            <v>5.2026</v>
          </cell>
          <cell r="C140">
            <v>7</v>
          </cell>
          <cell r="D140" t="str">
            <v/>
          </cell>
          <cell r="E140" t="str">
            <v/>
          </cell>
          <cell r="F140">
            <v>-37.76448911641284</v>
          </cell>
          <cell r="G140">
            <v>9</v>
          </cell>
          <cell r="H140" t="str">
            <v/>
          </cell>
          <cell r="I140" t="str">
            <v/>
          </cell>
          <cell r="J140">
            <v>104.88169038779336</v>
          </cell>
          <cell r="K140">
            <v>3</v>
          </cell>
          <cell r="L140" t="str">
            <v/>
          </cell>
          <cell r="M140" t="str">
            <v/>
          </cell>
          <cell r="N140">
            <v>710.31063688456732</v>
          </cell>
          <cell r="O140">
            <v>4</v>
          </cell>
          <cell r="P140" t="str">
            <v/>
          </cell>
          <cell r="Q140" t="str">
            <v/>
          </cell>
          <cell r="R140">
            <v>-3.6137036515515999</v>
          </cell>
          <cell r="S140">
            <v>6</v>
          </cell>
          <cell r="T140" t="str">
            <v/>
          </cell>
          <cell r="U140" t="str">
            <v/>
          </cell>
          <cell r="V140">
            <v>107.61196107427432</v>
          </cell>
          <cell r="W140">
            <v>4</v>
          </cell>
          <cell r="X140" t="str">
            <v/>
          </cell>
          <cell r="Y140" t="str">
            <v/>
          </cell>
          <cell r="Z140">
            <v>-22.291954301916341</v>
          </cell>
          <cell r="AA140">
            <v>4</v>
          </cell>
          <cell r="AB140" t="str">
            <v/>
          </cell>
          <cell r="AC140" t="str">
            <v/>
          </cell>
          <cell r="AD140">
            <v>260.76827742821501</v>
          </cell>
          <cell r="AE140">
            <v>4</v>
          </cell>
          <cell r="AF140" t="str">
            <v/>
          </cell>
          <cell r="AG140" t="str">
            <v/>
          </cell>
          <cell r="AH140">
            <v>-9.2982192296619282</v>
          </cell>
          <cell r="AI140">
            <v>5</v>
          </cell>
          <cell r="AJ140">
            <v>140</v>
          </cell>
          <cell r="AK140">
            <v>35.71499300826472</v>
          </cell>
          <cell r="AL140">
            <v>35.71499300826472</v>
          </cell>
          <cell r="AM140">
            <v>4</v>
          </cell>
          <cell r="AN140" t="str">
            <v/>
          </cell>
          <cell r="AO140" t="str">
            <v/>
          </cell>
          <cell r="AP140">
            <v>-1.7816782276529699</v>
          </cell>
        </row>
        <row r="141">
          <cell r="B141" t="str">
            <v>6.2026</v>
          </cell>
          <cell r="C141">
            <v>7</v>
          </cell>
          <cell r="D141" t="str">
            <v/>
          </cell>
          <cell r="E141" t="str">
            <v/>
          </cell>
          <cell r="F141">
            <v>-37.756343200056548</v>
          </cell>
          <cell r="G141">
            <v>9</v>
          </cell>
          <cell r="H141" t="str">
            <v/>
          </cell>
          <cell r="I141" t="str">
            <v/>
          </cell>
          <cell r="J141">
            <v>105.20096411958647</v>
          </cell>
          <cell r="K141">
            <v>3</v>
          </cell>
          <cell r="L141" t="str">
            <v/>
          </cell>
          <cell r="M141" t="str">
            <v/>
          </cell>
          <cell r="N141">
            <v>708.86246247905774</v>
          </cell>
          <cell r="O141">
            <v>4</v>
          </cell>
          <cell r="P141" t="str">
            <v/>
          </cell>
          <cell r="Q141" t="str">
            <v/>
          </cell>
          <cell r="R141">
            <v>-3.4061317674378628</v>
          </cell>
          <cell r="S141">
            <v>6</v>
          </cell>
          <cell r="T141" t="str">
            <v/>
          </cell>
          <cell r="U141" t="str">
            <v/>
          </cell>
          <cell r="V141">
            <v>107.96149778248156</v>
          </cell>
          <cell r="W141">
            <v>4</v>
          </cell>
          <cell r="X141" t="str">
            <v/>
          </cell>
          <cell r="Y141" t="str">
            <v/>
          </cell>
          <cell r="Z141">
            <v>-22.29772014963412</v>
          </cell>
          <cell r="AA141">
            <v>4</v>
          </cell>
          <cell r="AB141" t="str">
            <v/>
          </cell>
          <cell r="AC141" t="str">
            <v/>
          </cell>
          <cell r="AD141">
            <v>261.31649683774174</v>
          </cell>
          <cell r="AE141">
            <v>4</v>
          </cell>
          <cell r="AF141" t="str">
            <v/>
          </cell>
          <cell r="AG141" t="str">
            <v/>
          </cell>
          <cell r="AH141">
            <v>-9.1960336566456693</v>
          </cell>
          <cell r="AI141">
            <v>5</v>
          </cell>
          <cell r="AJ141" t="str">
            <v/>
          </cell>
          <cell r="AK141" t="str">
            <v/>
          </cell>
          <cell r="AL141">
            <v>35.993884994632531</v>
          </cell>
          <cell r="AM141">
            <v>4</v>
          </cell>
          <cell r="AN141" t="str">
            <v/>
          </cell>
          <cell r="AO141" t="str">
            <v/>
          </cell>
          <cell r="AP141">
            <v>-1.5621041285072939</v>
          </cell>
        </row>
        <row r="142">
          <cell r="B142" t="str">
            <v>7.2026</v>
          </cell>
          <cell r="C142">
            <v>7</v>
          </cell>
          <cell r="D142" t="str">
            <v/>
          </cell>
          <cell r="E142" t="str">
            <v/>
          </cell>
          <cell r="F142">
            <v>-37.748197283700257</v>
          </cell>
          <cell r="G142">
            <v>9</v>
          </cell>
          <cell r="H142" t="str">
            <v/>
          </cell>
          <cell r="I142" t="str">
            <v/>
          </cell>
          <cell r="J142">
            <v>105.52023785137959</v>
          </cell>
          <cell r="K142">
            <v>3</v>
          </cell>
          <cell r="L142" t="str">
            <v/>
          </cell>
          <cell r="M142" t="str">
            <v/>
          </cell>
          <cell r="N142">
            <v>707.41428807354816</v>
          </cell>
          <cell r="O142">
            <v>4</v>
          </cell>
          <cell r="P142" t="str">
            <v/>
          </cell>
          <cell r="Q142" t="str">
            <v/>
          </cell>
          <cell r="R142">
            <v>-3.1985598833241258</v>
          </cell>
          <cell r="S142">
            <v>6</v>
          </cell>
          <cell r="T142" t="str">
            <v/>
          </cell>
          <cell r="U142" t="str">
            <v/>
          </cell>
          <cell r="V142">
            <v>108.3110344906888</v>
          </cell>
          <cell r="W142">
            <v>4</v>
          </cell>
          <cell r="X142" t="str">
            <v/>
          </cell>
          <cell r="Y142" t="str">
            <v/>
          </cell>
          <cell r="Z142">
            <v>-22.303485997351899</v>
          </cell>
          <cell r="AA142">
            <v>4</v>
          </cell>
          <cell r="AB142" t="str">
            <v/>
          </cell>
          <cell r="AC142" t="str">
            <v/>
          </cell>
          <cell r="AD142">
            <v>261.86471624726846</v>
          </cell>
          <cell r="AE142">
            <v>4</v>
          </cell>
          <cell r="AF142" t="str">
            <v/>
          </cell>
          <cell r="AG142" t="str">
            <v/>
          </cell>
          <cell r="AH142">
            <v>-9.0938480836294104</v>
          </cell>
          <cell r="AI142">
            <v>5</v>
          </cell>
          <cell r="AJ142" t="str">
            <v/>
          </cell>
          <cell r="AK142" t="str">
            <v/>
          </cell>
          <cell r="AL142">
            <v>36.272776981000341</v>
          </cell>
          <cell r="AM142">
            <v>4</v>
          </cell>
          <cell r="AN142" t="str">
            <v/>
          </cell>
          <cell r="AO142" t="str">
            <v/>
          </cell>
          <cell r="AP142">
            <v>-1.3425300293616178</v>
          </cell>
        </row>
        <row r="143">
          <cell r="B143" t="str">
            <v>8.2026</v>
          </cell>
          <cell r="C143">
            <v>7</v>
          </cell>
          <cell r="D143" t="str">
            <v/>
          </cell>
          <cell r="E143" t="str">
            <v/>
          </cell>
          <cell r="F143">
            <v>-37.740051367343966</v>
          </cell>
          <cell r="G143">
            <v>9</v>
          </cell>
          <cell r="H143" t="str">
            <v/>
          </cell>
          <cell r="I143" t="str">
            <v/>
          </cell>
          <cell r="J143">
            <v>105.83951158317271</v>
          </cell>
          <cell r="K143">
            <v>3</v>
          </cell>
          <cell r="L143" t="str">
            <v/>
          </cell>
          <cell r="M143" t="str">
            <v/>
          </cell>
          <cell r="N143">
            <v>705.96611366803859</v>
          </cell>
          <cell r="O143">
            <v>4</v>
          </cell>
          <cell r="P143" t="str">
            <v/>
          </cell>
          <cell r="Q143" t="str">
            <v/>
          </cell>
          <cell r="R143">
            <v>-2.9909879992103887</v>
          </cell>
          <cell r="S143">
            <v>6</v>
          </cell>
          <cell r="T143" t="str">
            <v/>
          </cell>
          <cell r="U143" t="str">
            <v/>
          </cell>
          <cell r="V143">
            <v>108.66057119889604</v>
          </cell>
          <cell r="W143">
            <v>4</v>
          </cell>
          <cell r="X143" t="str">
            <v/>
          </cell>
          <cell r="Y143" t="str">
            <v/>
          </cell>
          <cell r="Z143">
            <v>-22.309251845069678</v>
          </cell>
          <cell r="AA143">
            <v>4</v>
          </cell>
          <cell r="AB143" t="str">
            <v/>
          </cell>
          <cell r="AC143" t="str">
            <v/>
          </cell>
          <cell r="AD143">
            <v>262.41293565679518</v>
          </cell>
          <cell r="AE143">
            <v>4</v>
          </cell>
          <cell r="AF143" t="str">
            <v/>
          </cell>
          <cell r="AG143" t="str">
            <v/>
          </cell>
          <cell r="AH143">
            <v>-8.9916625106131516</v>
          </cell>
          <cell r="AI143">
            <v>5</v>
          </cell>
          <cell r="AJ143" t="str">
            <v/>
          </cell>
          <cell r="AK143" t="str">
            <v/>
          </cell>
          <cell r="AL143">
            <v>36.551668967368151</v>
          </cell>
          <cell r="AM143">
            <v>4</v>
          </cell>
          <cell r="AN143" t="str">
            <v/>
          </cell>
          <cell r="AO143" t="str">
            <v/>
          </cell>
          <cell r="AP143">
            <v>-1.1229559302159418</v>
          </cell>
        </row>
        <row r="144">
          <cell r="B144" t="str">
            <v>9.2026</v>
          </cell>
          <cell r="C144">
            <v>7</v>
          </cell>
          <cell r="D144" t="str">
            <v/>
          </cell>
          <cell r="E144" t="str">
            <v/>
          </cell>
          <cell r="F144">
            <v>-37.731905450987675</v>
          </cell>
          <cell r="G144">
            <v>9</v>
          </cell>
          <cell r="H144" t="str">
            <v/>
          </cell>
          <cell r="I144" t="str">
            <v/>
          </cell>
          <cell r="J144">
            <v>106.15878531496583</v>
          </cell>
          <cell r="K144">
            <v>3</v>
          </cell>
          <cell r="L144" t="str">
            <v/>
          </cell>
          <cell r="M144" t="str">
            <v/>
          </cell>
          <cell r="N144">
            <v>704.51793926252901</v>
          </cell>
          <cell r="O144">
            <v>4</v>
          </cell>
          <cell r="P144" t="str">
            <v/>
          </cell>
          <cell r="Q144" t="str">
            <v/>
          </cell>
          <cell r="R144">
            <v>-2.7834161150966517</v>
          </cell>
          <cell r="S144">
            <v>6</v>
          </cell>
          <cell r="T144" t="str">
            <v/>
          </cell>
          <cell r="U144" t="str">
            <v/>
          </cell>
          <cell r="V144">
            <v>109.01010790710328</v>
          </cell>
          <cell r="W144">
            <v>4</v>
          </cell>
          <cell r="X144" t="str">
            <v/>
          </cell>
          <cell r="Y144" t="str">
            <v/>
          </cell>
          <cell r="Z144">
            <v>-22.315017692787457</v>
          </cell>
          <cell r="AA144">
            <v>4</v>
          </cell>
          <cell r="AB144" t="str">
            <v/>
          </cell>
          <cell r="AC144" t="str">
            <v/>
          </cell>
          <cell r="AD144">
            <v>262.96115506632191</v>
          </cell>
          <cell r="AE144">
            <v>4</v>
          </cell>
          <cell r="AF144" t="str">
            <v/>
          </cell>
          <cell r="AG144" t="str">
            <v/>
          </cell>
          <cell r="AH144">
            <v>-8.8894769375968927</v>
          </cell>
          <cell r="AI144">
            <v>5</v>
          </cell>
          <cell r="AJ144" t="str">
            <v/>
          </cell>
          <cell r="AK144" t="str">
            <v/>
          </cell>
          <cell r="AL144">
            <v>36.830560953735962</v>
          </cell>
          <cell r="AM144">
            <v>4</v>
          </cell>
          <cell r="AN144" t="str">
            <v/>
          </cell>
          <cell r="AO144" t="str">
            <v/>
          </cell>
          <cell r="AP144">
            <v>-0.90338183107026571</v>
          </cell>
        </row>
        <row r="145">
          <cell r="B145" t="str">
            <v>10.2026</v>
          </cell>
          <cell r="C145">
            <v>7</v>
          </cell>
          <cell r="D145" t="str">
            <v/>
          </cell>
          <cell r="E145" t="str">
            <v/>
          </cell>
          <cell r="F145">
            <v>-37.723759534631384</v>
          </cell>
          <cell r="G145">
            <v>9</v>
          </cell>
          <cell r="H145" t="str">
            <v/>
          </cell>
          <cell r="I145" t="str">
            <v/>
          </cell>
          <cell r="J145">
            <v>106.47805904675894</v>
          </cell>
          <cell r="K145">
            <v>3</v>
          </cell>
          <cell r="L145" t="str">
            <v/>
          </cell>
          <cell r="M145" t="str">
            <v/>
          </cell>
          <cell r="N145">
            <v>703.06976485701944</v>
          </cell>
          <cell r="O145">
            <v>4</v>
          </cell>
          <cell r="P145" t="str">
            <v/>
          </cell>
          <cell r="Q145" t="str">
            <v/>
          </cell>
          <cell r="R145">
            <v>-2.5758442309829146</v>
          </cell>
          <cell r="S145">
            <v>6</v>
          </cell>
          <cell r="T145" t="str">
            <v/>
          </cell>
          <cell r="U145" t="str">
            <v/>
          </cell>
          <cell r="V145">
            <v>109.35964461531051</v>
          </cell>
          <cell r="W145">
            <v>4</v>
          </cell>
          <cell r="X145" t="str">
            <v/>
          </cell>
          <cell r="Y145" t="str">
            <v/>
          </cell>
          <cell r="Z145">
            <v>-22.320783540505236</v>
          </cell>
          <cell r="AA145">
            <v>4</v>
          </cell>
          <cell r="AB145" t="str">
            <v/>
          </cell>
          <cell r="AC145" t="str">
            <v/>
          </cell>
          <cell r="AD145">
            <v>263.50937447584863</v>
          </cell>
          <cell r="AE145">
            <v>4</v>
          </cell>
          <cell r="AF145" t="str">
            <v/>
          </cell>
          <cell r="AG145" t="str">
            <v/>
          </cell>
          <cell r="AH145">
            <v>-8.7872913645806339</v>
          </cell>
          <cell r="AI145">
            <v>5</v>
          </cell>
          <cell r="AJ145" t="str">
            <v/>
          </cell>
          <cell r="AK145" t="str">
            <v/>
          </cell>
          <cell r="AL145">
            <v>37.109452940103772</v>
          </cell>
          <cell r="AM145">
            <v>4</v>
          </cell>
          <cell r="AN145" t="str">
            <v/>
          </cell>
          <cell r="AO145" t="str">
            <v/>
          </cell>
          <cell r="AP145">
            <v>-0.68380773192458966</v>
          </cell>
        </row>
        <row r="146">
          <cell r="B146" t="str">
            <v>11.2026</v>
          </cell>
          <cell r="C146">
            <v>7</v>
          </cell>
          <cell r="D146" t="str">
            <v/>
          </cell>
          <cell r="E146" t="str">
            <v/>
          </cell>
          <cell r="F146">
            <v>-37.715613618275093</v>
          </cell>
          <cell r="G146">
            <v>9</v>
          </cell>
          <cell r="H146" t="str">
            <v/>
          </cell>
          <cell r="I146" t="str">
            <v/>
          </cell>
          <cell r="J146">
            <v>106.79733277855206</v>
          </cell>
          <cell r="K146">
            <v>3</v>
          </cell>
          <cell r="L146" t="str">
            <v/>
          </cell>
          <cell r="M146" t="str">
            <v/>
          </cell>
          <cell r="N146">
            <v>701.62159045150986</v>
          </cell>
          <cell r="O146">
            <v>4</v>
          </cell>
          <cell r="P146" t="str">
            <v/>
          </cell>
          <cell r="Q146" t="str">
            <v/>
          </cell>
          <cell r="R146">
            <v>-2.3682723468691775</v>
          </cell>
          <cell r="S146">
            <v>6</v>
          </cell>
          <cell r="T146" t="str">
            <v/>
          </cell>
          <cell r="U146" t="str">
            <v/>
          </cell>
          <cell r="V146">
            <v>109.70918132351775</v>
          </cell>
          <cell r="W146">
            <v>4</v>
          </cell>
          <cell r="X146" t="str">
            <v/>
          </cell>
          <cell r="Y146" t="str">
            <v/>
          </cell>
          <cell r="Z146">
            <v>-22.326549388223015</v>
          </cell>
          <cell r="AA146">
            <v>4</v>
          </cell>
          <cell r="AB146" t="str">
            <v/>
          </cell>
          <cell r="AC146" t="str">
            <v/>
          </cell>
          <cell r="AD146">
            <v>264.05759388537535</v>
          </cell>
          <cell r="AE146">
            <v>4</v>
          </cell>
          <cell r="AF146" t="str">
            <v/>
          </cell>
          <cell r="AG146" t="str">
            <v/>
          </cell>
          <cell r="AH146">
            <v>-8.685105791564375</v>
          </cell>
          <cell r="AI146">
            <v>5</v>
          </cell>
          <cell r="AJ146" t="str">
            <v/>
          </cell>
          <cell r="AK146" t="str">
            <v/>
          </cell>
          <cell r="AL146">
            <v>37.388344926471582</v>
          </cell>
          <cell r="AM146">
            <v>4</v>
          </cell>
          <cell r="AN146" t="str">
            <v/>
          </cell>
          <cell r="AO146" t="str">
            <v/>
          </cell>
          <cell r="AP146">
            <v>-0.46423363277891355</v>
          </cell>
        </row>
        <row r="147">
          <cell r="B147" t="str">
            <v>12.2026</v>
          </cell>
          <cell r="C147">
            <v>7</v>
          </cell>
          <cell r="D147" t="str">
            <v/>
          </cell>
          <cell r="E147" t="str">
            <v/>
          </cell>
          <cell r="F147">
            <v>-37.707467701918802</v>
          </cell>
          <cell r="G147">
            <v>9</v>
          </cell>
          <cell r="H147" t="str">
            <v/>
          </cell>
          <cell r="I147" t="str">
            <v/>
          </cell>
          <cell r="J147">
            <v>107.11660651034518</v>
          </cell>
          <cell r="K147">
            <v>3</v>
          </cell>
          <cell r="L147" t="str">
            <v/>
          </cell>
          <cell r="M147" t="str">
            <v/>
          </cell>
          <cell r="N147">
            <v>700.17341604600028</v>
          </cell>
          <cell r="O147">
            <v>4</v>
          </cell>
          <cell r="P147" t="str">
            <v/>
          </cell>
          <cell r="Q147" t="str">
            <v/>
          </cell>
          <cell r="R147">
            <v>-2.1607004627554405</v>
          </cell>
          <cell r="S147">
            <v>6</v>
          </cell>
          <cell r="T147" t="str">
            <v/>
          </cell>
          <cell r="U147" t="str">
            <v/>
          </cell>
          <cell r="V147">
            <v>110.05871803172499</v>
          </cell>
          <cell r="W147">
            <v>4</v>
          </cell>
          <cell r="X147" t="str">
            <v/>
          </cell>
          <cell r="Y147" t="str">
            <v/>
          </cell>
          <cell r="Z147">
            <v>-22.332315235940793</v>
          </cell>
          <cell r="AA147">
            <v>4</v>
          </cell>
          <cell r="AB147" t="str">
            <v/>
          </cell>
          <cell r="AC147" t="str">
            <v/>
          </cell>
          <cell r="AD147">
            <v>264.60581329490208</v>
          </cell>
          <cell r="AE147">
            <v>4</v>
          </cell>
          <cell r="AF147" t="str">
            <v/>
          </cell>
          <cell r="AG147" t="str">
            <v/>
          </cell>
          <cell r="AH147">
            <v>-8.5829202185481162</v>
          </cell>
          <cell r="AI147">
            <v>5</v>
          </cell>
          <cell r="AJ147" t="str">
            <v/>
          </cell>
          <cell r="AK147" t="str">
            <v/>
          </cell>
          <cell r="AL147">
            <v>37.667236912839392</v>
          </cell>
          <cell r="AM147">
            <v>4</v>
          </cell>
          <cell r="AN147" t="str">
            <v/>
          </cell>
          <cell r="AO147" t="str">
            <v/>
          </cell>
          <cell r="AP147">
            <v>-0.24465953363323745</v>
          </cell>
        </row>
        <row r="148">
          <cell r="B148" t="str">
            <v>1.2027</v>
          </cell>
          <cell r="C148">
            <v>7</v>
          </cell>
          <cell r="D148" t="str">
            <v/>
          </cell>
          <cell r="E148" t="str">
            <v/>
          </cell>
          <cell r="F148">
            <v>-37.69932178556251</v>
          </cell>
          <cell r="G148">
            <v>9</v>
          </cell>
          <cell r="H148" t="str">
            <v/>
          </cell>
          <cell r="I148" t="str">
            <v/>
          </cell>
          <cell r="J148">
            <v>107.4358802421383</v>
          </cell>
          <cell r="K148">
            <v>3</v>
          </cell>
          <cell r="L148" t="str">
            <v/>
          </cell>
          <cell r="M148" t="str">
            <v/>
          </cell>
          <cell r="N148">
            <v>698.72524164049071</v>
          </cell>
          <cell r="O148">
            <v>4</v>
          </cell>
          <cell r="P148" t="str">
            <v/>
          </cell>
          <cell r="Q148" t="str">
            <v/>
          </cell>
          <cell r="R148">
            <v>-1.9531285786417034</v>
          </cell>
          <cell r="S148">
            <v>6</v>
          </cell>
          <cell r="T148" t="str">
            <v/>
          </cell>
          <cell r="U148" t="str">
            <v/>
          </cell>
          <cell r="V148">
            <v>110.40825473993223</v>
          </cell>
          <cell r="W148">
            <v>4</v>
          </cell>
          <cell r="X148" t="str">
            <v/>
          </cell>
          <cell r="Y148" t="str">
            <v/>
          </cell>
          <cell r="Z148">
            <v>-22.338081083658572</v>
          </cell>
          <cell r="AA148">
            <v>4</v>
          </cell>
          <cell r="AB148" t="str">
            <v/>
          </cell>
          <cell r="AC148" t="str">
            <v/>
          </cell>
          <cell r="AD148">
            <v>265.1540327044288</v>
          </cell>
          <cell r="AE148">
            <v>4</v>
          </cell>
          <cell r="AF148" t="str">
            <v/>
          </cell>
          <cell r="AG148" t="str">
            <v/>
          </cell>
          <cell r="AH148">
            <v>-8.4807346455318573</v>
          </cell>
          <cell r="AI148">
            <v>5</v>
          </cell>
          <cell r="AJ148" t="str">
            <v/>
          </cell>
          <cell r="AK148" t="str">
            <v/>
          </cell>
          <cell r="AL148">
            <v>37.946128899207203</v>
          </cell>
          <cell r="AM148">
            <v>4</v>
          </cell>
          <cell r="AN148" t="str">
            <v/>
          </cell>
          <cell r="AO148" t="str">
            <v/>
          </cell>
          <cell r="AP148">
            <v>-2.5085434487561342E-2</v>
          </cell>
        </row>
        <row r="149">
          <cell r="B149" t="str">
            <v>2.2027</v>
          </cell>
          <cell r="C149">
            <v>7</v>
          </cell>
          <cell r="D149" t="str">
            <v/>
          </cell>
          <cell r="E149" t="str">
            <v/>
          </cell>
          <cell r="F149">
            <v>-37.691175869206219</v>
          </cell>
          <cell r="G149">
            <v>9</v>
          </cell>
          <cell r="H149" t="str">
            <v/>
          </cell>
          <cell r="I149" t="str">
            <v/>
          </cell>
          <cell r="J149">
            <v>107.75515397393141</v>
          </cell>
          <cell r="K149">
            <v>3</v>
          </cell>
          <cell r="L149" t="str">
            <v/>
          </cell>
          <cell r="M149" t="str">
            <v/>
          </cell>
          <cell r="N149">
            <v>697.27706723498113</v>
          </cell>
          <cell r="O149">
            <v>4</v>
          </cell>
          <cell r="P149" t="str">
            <v/>
          </cell>
          <cell r="Q149" t="str">
            <v/>
          </cell>
          <cell r="R149">
            <v>-1.7455566945279664</v>
          </cell>
          <cell r="S149">
            <v>6</v>
          </cell>
          <cell r="T149" t="str">
            <v/>
          </cell>
          <cell r="U149" t="str">
            <v/>
          </cell>
          <cell r="V149">
            <v>110.75779144813947</v>
          </cell>
          <cell r="W149">
            <v>4</v>
          </cell>
          <cell r="X149" t="str">
            <v/>
          </cell>
          <cell r="Y149" t="str">
            <v/>
          </cell>
          <cell r="Z149">
            <v>-22.343846931376351</v>
          </cell>
          <cell r="AA149">
            <v>4</v>
          </cell>
          <cell r="AB149" t="str">
            <v/>
          </cell>
          <cell r="AC149" t="str">
            <v/>
          </cell>
          <cell r="AD149">
            <v>265.70225211395552</v>
          </cell>
          <cell r="AE149">
            <v>4</v>
          </cell>
          <cell r="AF149" t="str">
            <v/>
          </cell>
          <cell r="AG149" t="str">
            <v/>
          </cell>
          <cell r="AH149">
            <v>-8.3785490725155984</v>
          </cell>
          <cell r="AI149">
            <v>5</v>
          </cell>
          <cell r="AJ149" t="str">
            <v/>
          </cell>
          <cell r="AK149" t="str">
            <v/>
          </cell>
          <cell r="AL149">
            <v>38.225020885575013</v>
          </cell>
          <cell r="AM149">
            <v>4</v>
          </cell>
          <cell r="AN149" t="str">
            <v/>
          </cell>
          <cell r="AO149" t="str">
            <v/>
          </cell>
          <cell r="AP149">
            <v>0.19448866465811476</v>
          </cell>
        </row>
        <row r="150">
          <cell r="B150" t="str">
            <v>3.2027</v>
          </cell>
          <cell r="C150">
            <v>7</v>
          </cell>
          <cell r="D150" t="str">
            <v/>
          </cell>
          <cell r="E150" t="str">
            <v/>
          </cell>
          <cell r="F150">
            <v>-37.683029952849928</v>
          </cell>
          <cell r="G150">
            <v>9</v>
          </cell>
          <cell r="H150" t="str">
            <v/>
          </cell>
          <cell r="I150" t="str">
            <v/>
          </cell>
          <cell r="J150">
            <v>108.07442770572453</v>
          </cell>
          <cell r="K150">
            <v>3</v>
          </cell>
          <cell r="L150" t="str">
            <v/>
          </cell>
          <cell r="M150" t="str">
            <v/>
          </cell>
          <cell r="N150">
            <v>695.82889282947156</v>
          </cell>
          <cell r="O150">
            <v>4</v>
          </cell>
          <cell r="P150" t="str">
            <v/>
          </cell>
          <cell r="Q150" t="str">
            <v/>
          </cell>
          <cell r="R150">
            <v>-1.5379848104142293</v>
          </cell>
          <cell r="S150">
            <v>6</v>
          </cell>
          <cell r="T150" t="str">
            <v/>
          </cell>
          <cell r="U150" t="str">
            <v/>
          </cell>
          <cell r="V150">
            <v>111.10732815634671</v>
          </cell>
          <cell r="W150">
            <v>4</v>
          </cell>
          <cell r="X150" t="str">
            <v/>
          </cell>
          <cell r="Y150" t="str">
            <v/>
          </cell>
          <cell r="Z150">
            <v>-22.34961277909413</v>
          </cell>
          <cell r="AA150">
            <v>4</v>
          </cell>
          <cell r="AB150" t="str">
            <v/>
          </cell>
          <cell r="AC150" t="str">
            <v/>
          </cell>
          <cell r="AD150">
            <v>266.25047152348225</v>
          </cell>
          <cell r="AE150">
            <v>4</v>
          </cell>
          <cell r="AF150" t="str">
            <v/>
          </cell>
          <cell r="AG150" t="str">
            <v/>
          </cell>
          <cell r="AH150">
            <v>-8.2763634994993396</v>
          </cell>
          <cell r="AI150">
            <v>5</v>
          </cell>
          <cell r="AJ150" t="str">
            <v/>
          </cell>
          <cell r="AK150" t="str">
            <v/>
          </cell>
          <cell r="AL150">
            <v>38.503912871942823</v>
          </cell>
          <cell r="AM150">
            <v>4</v>
          </cell>
          <cell r="AN150" t="str">
            <v/>
          </cell>
          <cell r="AO150" t="str">
            <v/>
          </cell>
          <cell r="AP150">
            <v>0.41406276380379087</v>
          </cell>
        </row>
        <row r="151">
          <cell r="B151" t="str">
            <v>4.2027</v>
          </cell>
          <cell r="C151">
            <v>7</v>
          </cell>
          <cell r="D151" t="str">
            <v/>
          </cell>
          <cell r="E151" t="str">
            <v/>
          </cell>
          <cell r="F151">
            <v>-37.674884036493637</v>
          </cell>
          <cell r="G151">
            <v>9</v>
          </cell>
          <cell r="H151" t="str">
            <v/>
          </cell>
          <cell r="I151" t="str">
            <v/>
          </cell>
          <cell r="J151">
            <v>108.39370143751765</v>
          </cell>
          <cell r="K151">
            <v>3</v>
          </cell>
          <cell r="L151" t="str">
            <v/>
          </cell>
          <cell r="M151" t="str">
            <v/>
          </cell>
          <cell r="N151">
            <v>694.38071842396198</v>
          </cell>
          <cell r="O151">
            <v>4</v>
          </cell>
          <cell r="P151" t="str">
            <v/>
          </cell>
          <cell r="Q151" t="str">
            <v/>
          </cell>
          <cell r="R151">
            <v>-1.3304129263004922</v>
          </cell>
          <cell r="S151">
            <v>6</v>
          </cell>
          <cell r="T151" t="str">
            <v/>
          </cell>
          <cell r="U151" t="str">
            <v/>
          </cell>
          <cell r="V151">
            <v>111.45686486455395</v>
          </cell>
          <cell r="W151">
            <v>4</v>
          </cell>
          <cell r="X151" t="str">
            <v/>
          </cell>
          <cell r="Y151" t="str">
            <v/>
          </cell>
          <cell r="Z151">
            <v>-22.355378626811909</v>
          </cell>
          <cell r="AA151">
            <v>4</v>
          </cell>
          <cell r="AB151" t="str">
            <v/>
          </cell>
          <cell r="AC151" t="str">
            <v/>
          </cell>
          <cell r="AD151">
            <v>266.79869093300897</v>
          </cell>
          <cell r="AE151">
            <v>4</v>
          </cell>
          <cell r="AF151" t="str">
            <v/>
          </cell>
          <cell r="AG151" t="str">
            <v/>
          </cell>
          <cell r="AH151">
            <v>-8.1741779264830807</v>
          </cell>
          <cell r="AI151">
            <v>5</v>
          </cell>
          <cell r="AJ151" t="str">
            <v/>
          </cell>
          <cell r="AK151" t="str">
            <v/>
          </cell>
          <cell r="AL151">
            <v>38.782804858310634</v>
          </cell>
          <cell r="AM151">
            <v>4</v>
          </cell>
          <cell r="AN151" t="str">
            <v/>
          </cell>
          <cell r="AO151" t="str">
            <v/>
          </cell>
          <cell r="AP151">
            <v>0.63363686294946697</v>
          </cell>
        </row>
        <row r="152">
          <cell r="B152" t="str">
            <v>5.2027</v>
          </cell>
          <cell r="C152">
            <v>7</v>
          </cell>
          <cell r="D152" t="str">
            <v/>
          </cell>
          <cell r="E152" t="str">
            <v/>
          </cell>
          <cell r="F152">
            <v>-37.666738120137346</v>
          </cell>
          <cell r="G152">
            <v>9</v>
          </cell>
          <cell r="H152" t="str">
            <v/>
          </cell>
          <cell r="I152" t="str">
            <v/>
          </cell>
          <cell r="J152">
            <v>108.71297516931077</v>
          </cell>
          <cell r="K152">
            <v>3</v>
          </cell>
          <cell r="L152" t="str">
            <v/>
          </cell>
          <cell r="M152" t="str">
            <v/>
          </cell>
          <cell r="N152">
            <v>692.9325440184524</v>
          </cell>
          <cell r="O152">
            <v>4</v>
          </cell>
          <cell r="P152" t="str">
            <v/>
          </cell>
          <cell r="Q152" t="str">
            <v/>
          </cell>
          <cell r="R152">
            <v>-1.1228410421867552</v>
          </cell>
          <cell r="S152">
            <v>6</v>
          </cell>
          <cell r="T152" t="str">
            <v/>
          </cell>
          <cell r="U152" t="str">
            <v/>
          </cell>
          <cell r="V152">
            <v>111.80640157276119</v>
          </cell>
          <cell r="W152">
            <v>4</v>
          </cell>
          <cell r="X152" t="str">
            <v/>
          </cell>
          <cell r="Y152" t="str">
            <v/>
          </cell>
          <cell r="Z152">
            <v>-22.361144474529688</v>
          </cell>
          <cell r="AA152">
            <v>4</v>
          </cell>
          <cell r="AB152" t="str">
            <v/>
          </cell>
          <cell r="AC152" t="str">
            <v/>
          </cell>
          <cell r="AD152">
            <v>267.34691034253569</v>
          </cell>
          <cell r="AE152">
            <v>4</v>
          </cell>
          <cell r="AF152" t="str">
            <v/>
          </cell>
          <cell r="AG152" t="str">
            <v/>
          </cell>
          <cell r="AH152">
            <v>-8.0719923534668219</v>
          </cell>
          <cell r="AI152">
            <v>5</v>
          </cell>
          <cell r="AJ152" t="str">
            <v/>
          </cell>
          <cell r="AK152" t="str">
            <v/>
          </cell>
          <cell r="AL152">
            <v>39.061696844678444</v>
          </cell>
          <cell r="AM152">
            <v>4</v>
          </cell>
          <cell r="AN152" t="str">
            <v/>
          </cell>
          <cell r="AO152" t="str">
            <v/>
          </cell>
          <cell r="AP152">
            <v>0.85321096209514313</v>
          </cell>
        </row>
        <row r="153">
          <cell r="B153" t="str">
            <v>6.2027</v>
          </cell>
          <cell r="C153">
            <v>7</v>
          </cell>
          <cell r="D153" t="str">
            <v/>
          </cell>
          <cell r="E153" t="str">
            <v/>
          </cell>
          <cell r="F153">
            <v>-37.658592203781055</v>
          </cell>
          <cell r="G153">
            <v>9</v>
          </cell>
          <cell r="H153" t="str">
            <v/>
          </cell>
          <cell r="I153" t="str">
            <v/>
          </cell>
          <cell r="J153">
            <v>109.03224890110388</v>
          </cell>
          <cell r="K153">
            <v>3</v>
          </cell>
          <cell r="L153" t="str">
            <v/>
          </cell>
          <cell r="M153" t="str">
            <v/>
          </cell>
          <cell r="N153">
            <v>691.48436961294283</v>
          </cell>
          <cell r="O153">
            <v>4</v>
          </cell>
          <cell r="P153" t="str">
            <v/>
          </cell>
          <cell r="Q153" t="str">
            <v/>
          </cell>
          <cell r="R153">
            <v>-0.91526915807301812</v>
          </cell>
          <cell r="S153">
            <v>6</v>
          </cell>
          <cell r="T153" t="str">
            <v/>
          </cell>
          <cell r="U153" t="str">
            <v/>
          </cell>
          <cell r="V153">
            <v>112.15593828096843</v>
          </cell>
          <cell r="W153">
            <v>4</v>
          </cell>
          <cell r="X153" t="str">
            <v/>
          </cell>
          <cell r="Y153" t="str">
            <v/>
          </cell>
          <cell r="Z153">
            <v>-22.366910322247467</v>
          </cell>
          <cell r="AA153">
            <v>4</v>
          </cell>
          <cell r="AB153" t="str">
            <v/>
          </cell>
          <cell r="AC153" t="str">
            <v/>
          </cell>
          <cell r="AD153">
            <v>267.89512975206242</v>
          </cell>
          <cell r="AE153">
            <v>4</v>
          </cell>
          <cell r="AF153" t="str">
            <v/>
          </cell>
          <cell r="AG153" t="str">
            <v/>
          </cell>
          <cell r="AH153">
            <v>-7.969806780450563</v>
          </cell>
          <cell r="AI153">
            <v>5</v>
          </cell>
          <cell r="AJ153" t="str">
            <v/>
          </cell>
          <cell r="AK153" t="str">
            <v/>
          </cell>
          <cell r="AL153">
            <v>39.340588831046254</v>
          </cell>
          <cell r="AM153">
            <v>4</v>
          </cell>
          <cell r="AN153" t="str">
            <v/>
          </cell>
          <cell r="AO153" t="str">
            <v/>
          </cell>
          <cell r="AP153">
            <v>1.0727850612408192</v>
          </cell>
        </row>
        <row r="154">
          <cell r="B154" t="str">
            <v>7.2027</v>
          </cell>
          <cell r="C154">
            <v>7</v>
          </cell>
          <cell r="D154" t="str">
            <v/>
          </cell>
          <cell r="E154" t="str">
            <v/>
          </cell>
          <cell r="F154">
            <v>-37.650446287424764</v>
          </cell>
          <cell r="G154">
            <v>9</v>
          </cell>
          <cell r="H154" t="str">
            <v/>
          </cell>
          <cell r="I154" t="str">
            <v/>
          </cell>
          <cell r="J154">
            <v>109.351522632897</v>
          </cell>
          <cell r="K154">
            <v>3</v>
          </cell>
          <cell r="L154" t="str">
            <v/>
          </cell>
          <cell r="M154" t="str">
            <v/>
          </cell>
          <cell r="N154">
            <v>690.03619520743325</v>
          </cell>
          <cell r="O154">
            <v>4</v>
          </cell>
          <cell r="P154" t="str">
            <v/>
          </cell>
          <cell r="Q154" t="str">
            <v/>
          </cell>
          <cell r="R154">
            <v>-0.70769727395928106</v>
          </cell>
          <cell r="S154">
            <v>6</v>
          </cell>
          <cell r="T154" t="str">
            <v/>
          </cell>
          <cell r="U154" t="str">
            <v/>
          </cell>
          <cell r="V154">
            <v>112.50547498917567</v>
          </cell>
          <cell r="W154">
            <v>4</v>
          </cell>
          <cell r="X154" t="str">
            <v/>
          </cell>
          <cell r="Y154" t="str">
            <v/>
          </cell>
          <cell r="Z154">
            <v>-22.372676169965246</v>
          </cell>
          <cell r="AA154">
            <v>4</v>
          </cell>
          <cell r="AB154" t="str">
            <v/>
          </cell>
          <cell r="AC154" t="str">
            <v/>
          </cell>
          <cell r="AD154">
            <v>268.44334916158914</v>
          </cell>
          <cell r="AE154">
            <v>4</v>
          </cell>
          <cell r="AF154" t="str">
            <v/>
          </cell>
          <cell r="AG154" t="str">
            <v/>
          </cell>
          <cell r="AH154">
            <v>-7.8676212074343042</v>
          </cell>
          <cell r="AI154">
            <v>5</v>
          </cell>
          <cell r="AJ154" t="str">
            <v/>
          </cell>
          <cell r="AK154" t="str">
            <v/>
          </cell>
          <cell r="AL154">
            <v>39.619480817414065</v>
          </cell>
          <cell r="AM154">
            <v>4</v>
          </cell>
          <cell r="AN154" t="str">
            <v/>
          </cell>
          <cell r="AO154" t="str">
            <v/>
          </cell>
          <cell r="AP154">
            <v>1.2923591603864952</v>
          </cell>
        </row>
        <row r="155">
          <cell r="B155" t="str">
            <v>8.2027</v>
          </cell>
          <cell r="C155">
            <v>7</v>
          </cell>
          <cell r="D155" t="str">
            <v/>
          </cell>
          <cell r="E155" t="str">
            <v/>
          </cell>
          <cell r="F155">
            <v>-37.642300371068472</v>
          </cell>
          <cell r="G155">
            <v>9</v>
          </cell>
          <cell r="H155" t="str">
            <v/>
          </cell>
          <cell r="I155" t="str">
            <v/>
          </cell>
          <cell r="J155">
            <v>109.67079636469012</v>
          </cell>
          <cell r="K155">
            <v>3</v>
          </cell>
          <cell r="L155" t="str">
            <v/>
          </cell>
          <cell r="M155" t="str">
            <v/>
          </cell>
          <cell r="N155">
            <v>688.58802080192368</v>
          </cell>
          <cell r="O155">
            <v>4</v>
          </cell>
          <cell r="P155" t="str">
            <v/>
          </cell>
          <cell r="Q155" t="str">
            <v/>
          </cell>
          <cell r="R155">
            <v>-0.500125389845544</v>
          </cell>
          <cell r="S155">
            <v>6</v>
          </cell>
          <cell r="T155" t="str">
            <v/>
          </cell>
          <cell r="U155" t="str">
            <v/>
          </cell>
          <cell r="V155">
            <v>112.85501169738291</v>
          </cell>
          <cell r="W155">
            <v>4</v>
          </cell>
          <cell r="X155" t="str">
            <v/>
          </cell>
          <cell r="Y155" t="str">
            <v/>
          </cell>
          <cell r="Z155">
            <v>-22.378442017683025</v>
          </cell>
          <cell r="AA155">
            <v>4</v>
          </cell>
          <cell r="AB155" t="str">
            <v/>
          </cell>
          <cell r="AC155" t="str">
            <v/>
          </cell>
          <cell r="AD155">
            <v>268.99156857111586</v>
          </cell>
          <cell r="AE155">
            <v>4</v>
          </cell>
          <cell r="AF155" t="str">
            <v/>
          </cell>
          <cell r="AG155" t="str">
            <v/>
          </cell>
          <cell r="AH155">
            <v>-7.7654356344180453</v>
          </cell>
          <cell r="AI155">
            <v>5</v>
          </cell>
          <cell r="AJ155" t="str">
            <v/>
          </cell>
          <cell r="AK155" t="str">
            <v/>
          </cell>
          <cell r="AL155">
            <v>39.898372803781875</v>
          </cell>
          <cell r="AM155">
            <v>4</v>
          </cell>
          <cell r="AN155" t="str">
            <v/>
          </cell>
          <cell r="AO155" t="str">
            <v/>
          </cell>
          <cell r="AP155">
            <v>1.5119332595321713</v>
          </cell>
        </row>
        <row r="156">
          <cell r="B156" t="str">
            <v>9.2027</v>
          </cell>
          <cell r="C156">
            <v>7</v>
          </cell>
          <cell r="D156" t="str">
            <v/>
          </cell>
          <cell r="E156" t="str">
            <v/>
          </cell>
          <cell r="F156">
            <v>-37.634154454712181</v>
          </cell>
          <cell r="G156">
            <v>9</v>
          </cell>
          <cell r="H156" t="str">
            <v/>
          </cell>
          <cell r="I156" t="str">
            <v/>
          </cell>
          <cell r="J156">
            <v>109.99007009648324</v>
          </cell>
          <cell r="K156">
            <v>3</v>
          </cell>
          <cell r="L156" t="str">
            <v/>
          </cell>
          <cell r="M156" t="str">
            <v/>
          </cell>
          <cell r="N156">
            <v>687.1398463964141</v>
          </cell>
          <cell r="O156">
            <v>4</v>
          </cell>
          <cell r="P156" t="str">
            <v/>
          </cell>
          <cell r="Q156" t="str">
            <v/>
          </cell>
          <cell r="R156">
            <v>-0.29255350573180694</v>
          </cell>
          <cell r="S156">
            <v>6</v>
          </cell>
          <cell r="T156" t="str">
            <v/>
          </cell>
          <cell r="U156" t="str">
            <v/>
          </cell>
          <cell r="V156">
            <v>113.20454840559015</v>
          </cell>
          <cell r="W156">
            <v>4</v>
          </cell>
          <cell r="X156" t="str">
            <v/>
          </cell>
          <cell r="Y156" t="str">
            <v/>
          </cell>
          <cell r="Z156">
            <v>-22.384207865400803</v>
          </cell>
          <cell r="AA156">
            <v>4</v>
          </cell>
          <cell r="AB156" t="str">
            <v/>
          </cell>
          <cell r="AC156" t="str">
            <v/>
          </cell>
          <cell r="AD156">
            <v>269.53978798064259</v>
          </cell>
          <cell r="AE156">
            <v>4</v>
          </cell>
          <cell r="AF156" t="str">
            <v/>
          </cell>
          <cell r="AG156" t="str">
            <v/>
          </cell>
          <cell r="AH156">
            <v>-7.6632500614017864</v>
          </cell>
          <cell r="AI156">
            <v>5</v>
          </cell>
          <cell r="AJ156" t="str">
            <v/>
          </cell>
          <cell r="AK156" t="str">
            <v/>
          </cell>
          <cell r="AL156">
            <v>40.177264790149685</v>
          </cell>
          <cell r="AM156">
            <v>4</v>
          </cell>
          <cell r="AN156" t="str">
            <v/>
          </cell>
          <cell r="AO156" t="str">
            <v/>
          </cell>
          <cell r="AP156">
            <v>1.7315073586778473</v>
          </cell>
        </row>
        <row r="157">
          <cell r="B157" t="str">
            <v>10.2027</v>
          </cell>
          <cell r="C157">
            <v>7</v>
          </cell>
          <cell r="D157" t="str">
            <v/>
          </cell>
          <cell r="E157" t="str">
            <v/>
          </cell>
          <cell r="F157">
            <v>-37.62600853835589</v>
          </cell>
          <cell r="G157">
            <v>9</v>
          </cell>
          <cell r="H157" t="str">
            <v/>
          </cell>
          <cell r="I157" t="str">
            <v/>
          </cell>
          <cell r="J157">
            <v>110.30934382827635</v>
          </cell>
          <cell r="K157">
            <v>3</v>
          </cell>
          <cell r="L157" t="str">
            <v/>
          </cell>
          <cell r="M157" t="str">
            <v/>
          </cell>
          <cell r="N157">
            <v>685.69167199090452</v>
          </cell>
          <cell r="O157">
            <v>4</v>
          </cell>
          <cell r="P157" t="str">
            <v/>
          </cell>
          <cell r="Q157" t="str">
            <v/>
          </cell>
          <cell r="R157">
            <v>-8.4981621618069852E-2</v>
          </cell>
          <cell r="S157">
            <v>6</v>
          </cell>
          <cell r="T157" t="str">
            <v/>
          </cell>
          <cell r="U157" t="str">
            <v/>
          </cell>
          <cell r="V157">
            <v>113.55408511379738</v>
          </cell>
          <cell r="W157">
            <v>4</v>
          </cell>
          <cell r="X157" t="str">
            <v/>
          </cell>
          <cell r="Y157" t="str">
            <v/>
          </cell>
          <cell r="Z157">
            <v>-22.389973713118582</v>
          </cell>
          <cell r="AA157">
            <v>4</v>
          </cell>
          <cell r="AB157" t="str">
            <v/>
          </cell>
          <cell r="AC157" t="str">
            <v/>
          </cell>
          <cell r="AD157">
            <v>270.08800739016931</v>
          </cell>
          <cell r="AE157">
            <v>4</v>
          </cell>
          <cell r="AF157" t="str">
            <v/>
          </cell>
          <cell r="AG157" t="str">
            <v/>
          </cell>
          <cell r="AH157">
            <v>-7.5610644883855276</v>
          </cell>
          <cell r="AI157">
            <v>5</v>
          </cell>
          <cell r="AJ157" t="str">
            <v/>
          </cell>
          <cell r="AK157" t="str">
            <v/>
          </cell>
          <cell r="AL157">
            <v>40.456156776517496</v>
          </cell>
          <cell r="AM157">
            <v>4</v>
          </cell>
          <cell r="AN157" t="str">
            <v/>
          </cell>
          <cell r="AO157" t="str">
            <v/>
          </cell>
          <cell r="AP157">
            <v>1.9510814578235234</v>
          </cell>
        </row>
        <row r="158">
          <cell r="B158" t="str">
            <v>11.2027</v>
          </cell>
          <cell r="C158">
            <v>7</v>
          </cell>
          <cell r="D158" t="str">
            <v/>
          </cell>
          <cell r="E158" t="str">
            <v/>
          </cell>
          <cell r="F158">
            <v>-37.617862621999599</v>
          </cell>
          <cell r="G158">
            <v>9</v>
          </cell>
          <cell r="H158" t="str">
            <v/>
          </cell>
          <cell r="I158" t="str">
            <v/>
          </cell>
          <cell r="J158">
            <v>110.62861756006947</v>
          </cell>
          <cell r="K158">
            <v>3</v>
          </cell>
          <cell r="L158" t="str">
            <v/>
          </cell>
          <cell r="M158" t="str">
            <v/>
          </cell>
          <cell r="N158">
            <v>684.24349758539495</v>
          </cell>
          <cell r="O158">
            <v>4</v>
          </cell>
          <cell r="P158" t="str">
            <v/>
          </cell>
          <cell r="Q158" t="str">
            <v/>
          </cell>
          <cell r="R158">
            <v>0.12259026249566723</v>
          </cell>
          <cell r="S158">
            <v>6</v>
          </cell>
          <cell r="T158" t="str">
            <v/>
          </cell>
          <cell r="U158" t="str">
            <v/>
          </cell>
          <cell r="V158">
            <v>113.90362182200462</v>
          </cell>
          <cell r="W158">
            <v>4</v>
          </cell>
          <cell r="X158" t="str">
            <v/>
          </cell>
          <cell r="Y158" t="str">
            <v/>
          </cell>
          <cell r="Z158">
            <v>-22.395739560836361</v>
          </cell>
          <cell r="AA158">
            <v>4</v>
          </cell>
          <cell r="AB158" t="str">
            <v/>
          </cell>
          <cell r="AC158" t="str">
            <v/>
          </cell>
          <cell r="AD158">
            <v>270.63622679969603</v>
          </cell>
          <cell r="AE158">
            <v>4</v>
          </cell>
          <cell r="AF158" t="str">
            <v/>
          </cell>
          <cell r="AG158" t="str">
            <v/>
          </cell>
          <cell r="AH158">
            <v>-7.4588789153692687</v>
          </cell>
          <cell r="AI158">
            <v>5</v>
          </cell>
          <cell r="AJ158" t="str">
            <v/>
          </cell>
          <cell r="AK158" t="str">
            <v/>
          </cell>
          <cell r="AL158">
            <v>40.735048762885306</v>
          </cell>
          <cell r="AM158">
            <v>4</v>
          </cell>
          <cell r="AN158" t="str">
            <v/>
          </cell>
          <cell r="AO158" t="str">
            <v/>
          </cell>
          <cell r="AP158">
            <v>2.1706555569691997</v>
          </cell>
        </row>
        <row r="159">
          <cell r="B159" t="str">
            <v>12.2027</v>
          </cell>
          <cell r="C159">
            <v>7</v>
          </cell>
          <cell r="D159" t="str">
            <v/>
          </cell>
          <cell r="E159" t="str">
            <v/>
          </cell>
          <cell r="F159">
            <v>-37.609716705643308</v>
          </cell>
          <cell r="G159">
            <v>9</v>
          </cell>
          <cell r="H159" t="str">
            <v/>
          </cell>
          <cell r="I159" t="str">
            <v/>
          </cell>
          <cell r="J159">
            <v>110.94789129186259</v>
          </cell>
          <cell r="K159">
            <v>3</v>
          </cell>
          <cell r="L159" t="str">
            <v/>
          </cell>
          <cell r="M159" t="str">
            <v/>
          </cell>
          <cell r="N159">
            <v>682.79532317988537</v>
          </cell>
          <cell r="O159">
            <v>4</v>
          </cell>
          <cell r="P159" t="str">
            <v/>
          </cell>
          <cell r="Q159" t="str">
            <v/>
          </cell>
          <cell r="R159">
            <v>0.33016214660940435</v>
          </cell>
          <cell r="S159">
            <v>6</v>
          </cell>
          <cell r="T159" t="str">
            <v/>
          </cell>
          <cell r="U159" t="str">
            <v/>
          </cell>
          <cell r="V159">
            <v>114.25315853021186</v>
          </cell>
          <cell r="W159">
            <v>4</v>
          </cell>
          <cell r="X159" t="str">
            <v/>
          </cell>
          <cell r="Y159" t="str">
            <v/>
          </cell>
          <cell r="Z159">
            <v>-22.40150540855414</v>
          </cell>
          <cell r="AA159">
            <v>4</v>
          </cell>
          <cell r="AB159" t="str">
            <v/>
          </cell>
          <cell r="AC159" t="str">
            <v/>
          </cell>
          <cell r="AD159">
            <v>271.18444620922276</v>
          </cell>
          <cell r="AE159">
            <v>4</v>
          </cell>
          <cell r="AF159" t="str">
            <v/>
          </cell>
          <cell r="AG159" t="str">
            <v/>
          </cell>
          <cell r="AH159">
            <v>-7.3566933423530099</v>
          </cell>
          <cell r="AI159">
            <v>5</v>
          </cell>
          <cell r="AJ159" t="str">
            <v/>
          </cell>
          <cell r="AK159" t="str">
            <v/>
          </cell>
          <cell r="AL159">
            <v>41.013940749253116</v>
          </cell>
          <cell r="AM159">
            <v>4</v>
          </cell>
          <cell r="AN159" t="str">
            <v/>
          </cell>
          <cell r="AO159" t="str">
            <v/>
          </cell>
          <cell r="AP159">
            <v>2.3902296561148759</v>
          </cell>
        </row>
        <row r="160">
          <cell r="B160" t="str">
            <v>1.2028</v>
          </cell>
          <cell r="C160">
            <v>7</v>
          </cell>
          <cell r="D160" t="str">
            <v/>
          </cell>
          <cell r="E160" t="str">
            <v/>
          </cell>
          <cell r="F160">
            <v>-37.601570789287017</v>
          </cell>
          <cell r="G160">
            <v>9</v>
          </cell>
          <cell r="H160" t="str">
            <v/>
          </cell>
          <cell r="I160" t="str">
            <v/>
          </cell>
          <cell r="J160">
            <v>111.26716502365571</v>
          </cell>
          <cell r="K160">
            <v>3</v>
          </cell>
          <cell r="L160" t="str">
            <v/>
          </cell>
          <cell r="M160" t="str">
            <v/>
          </cell>
          <cell r="N160">
            <v>681.3471487743758</v>
          </cell>
          <cell r="O160">
            <v>4</v>
          </cell>
          <cell r="P160" t="str">
            <v/>
          </cell>
          <cell r="Q160" t="str">
            <v/>
          </cell>
          <cell r="R160">
            <v>0.53773403072314141</v>
          </cell>
          <cell r="S160">
            <v>6</v>
          </cell>
          <cell r="T160" t="str">
            <v/>
          </cell>
          <cell r="U160" t="str">
            <v/>
          </cell>
          <cell r="V160">
            <v>114.6026952384191</v>
          </cell>
          <cell r="W160">
            <v>4</v>
          </cell>
          <cell r="X160" t="str">
            <v/>
          </cell>
          <cell r="Y160" t="str">
            <v/>
          </cell>
          <cell r="Z160">
            <v>-22.407271256271919</v>
          </cell>
          <cell r="AA160">
            <v>4</v>
          </cell>
          <cell r="AB160" t="str">
            <v/>
          </cell>
          <cell r="AC160" t="str">
            <v/>
          </cell>
          <cell r="AD160">
            <v>271.73266561874948</v>
          </cell>
          <cell r="AE160">
            <v>4</v>
          </cell>
          <cell r="AF160" t="str">
            <v/>
          </cell>
          <cell r="AG160" t="str">
            <v/>
          </cell>
          <cell r="AH160">
            <v>-7.254507769336751</v>
          </cell>
          <cell r="AI160">
            <v>5</v>
          </cell>
          <cell r="AJ160" t="str">
            <v/>
          </cell>
          <cell r="AK160" t="str">
            <v/>
          </cell>
          <cell r="AL160">
            <v>41.292832735620927</v>
          </cell>
          <cell r="AM160">
            <v>4</v>
          </cell>
          <cell r="AN160" t="str">
            <v/>
          </cell>
          <cell r="AO160" t="str">
            <v/>
          </cell>
          <cell r="AP160">
            <v>2.6098037552605522</v>
          </cell>
        </row>
        <row r="161">
          <cell r="B161" t="str">
            <v>2.2028</v>
          </cell>
          <cell r="C161">
            <v>7</v>
          </cell>
          <cell r="D161" t="str">
            <v/>
          </cell>
          <cell r="E161" t="str">
            <v/>
          </cell>
          <cell r="F161">
            <v>-37.593424872930726</v>
          </cell>
          <cell r="G161">
            <v>9</v>
          </cell>
          <cell r="H161" t="str">
            <v/>
          </cell>
          <cell r="I161" t="str">
            <v/>
          </cell>
          <cell r="J161">
            <v>111.58643875544882</v>
          </cell>
          <cell r="K161">
            <v>3</v>
          </cell>
          <cell r="L161" t="str">
            <v/>
          </cell>
          <cell r="M161" t="str">
            <v/>
          </cell>
          <cell r="N161">
            <v>679.89897436886622</v>
          </cell>
          <cell r="O161">
            <v>4</v>
          </cell>
          <cell r="P161" t="str">
            <v/>
          </cell>
          <cell r="Q161" t="str">
            <v/>
          </cell>
          <cell r="R161">
            <v>0.74530591483687847</v>
          </cell>
          <cell r="S161">
            <v>6</v>
          </cell>
          <cell r="T161" t="str">
            <v/>
          </cell>
          <cell r="U161" t="str">
            <v/>
          </cell>
          <cell r="V161">
            <v>114.95223194662634</v>
          </cell>
          <cell r="W161">
            <v>4</v>
          </cell>
          <cell r="X161" t="str">
            <v/>
          </cell>
          <cell r="Y161" t="str">
            <v/>
          </cell>
          <cell r="Z161">
            <v>-22.413037103989698</v>
          </cell>
          <cell r="AA161">
            <v>4</v>
          </cell>
          <cell r="AB161" t="str">
            <v/>
          </cell>
          <cell r="AC161" t="str">
            <v/>
          </cell>
          <cell r="AD161">
            <v>272.2808850282762</v>
          </cell>
          <cell r="AE161">
            <v>4</v>
          </cell>
          <cell r="AF161" t="str">
            <v/>
          </cell>
          <cell r="AG161" t="str">
            <v/>
          </cell>
          <cell r="AH161">
            <v>-7.1523221963204922</v>
          </cell>
          <cell r="AI161">
            <v>5</v>
          </cell>
          <cell r="AJ161" t="str">
            <v/>
          </cell>
          <cell r="AK161" t="str">
            <v/>
          </cell>
          <cell r="AL161">
            <v>41.571724721988737</v>
          </cell>
          <cell r="AM161">
            <v>4</v>
          </cell>
          <cell r="AN161" t="str">
            <v/>
          </cell>
          <cell r="AO161" t="str">
            <v/>
          </cell>
          <cell r="AP161">
            <v>2.8293778544062285</v>
          </cell>
        </row>
        <row r="162">
          <cell r="B162" t="str">
            <v>3.2028</v>
          </cell>
          <cell r="C162">
            <v>7</v>
          </cell>
          <cell r="D162" t="str">
            <v/>
          </cell>
          <cell r="E162" t="str">
            <v/>
          </cell>
          <cell r="F162">
            <v>-37.585278956574435</v>
          </cell>
          <cell r="G162">
            <v>9</v>
          </cell>
          <cell r="H162" t="str">
            <v/>
          </cell>
          <cell r="I162" t="str">
            <v/>
          </cell>
          <cell r="J162">
            <v>111.90571248724194</v>
          </cell>
          <cell r="K162">
            <v>3</v>
          </cell>
          <cell r="L162" t="str">
            <v/>
          </cell>
          <cell r="M162" t="str">
            <v/>
          </cell>
          <cell r="N162">
            <v>678.45079996335664</v>
          </cell>
          <cell r="O162">
            <v>4</v>
          </cell>
          <cell r="P162" t="str">
            <v/>
          </cell>
          <cell r="Q162" t="str">
            <v/>
          </cell>
          <cell r="R162">
            <v>0.95287779895061553</v>
          </cell>
          <cell r="S162">
            <v>6</v>
          </cell>
          <cell r="T162" t="str">
            <v/>
          </cell>
          <cell r="U162" t="str">
            <v/>
          </cell>
          <cell r="V162">
            <v>115.30176865483358</v>
          </cell>
          <cell r="W162">
            <v>4</v>
          </cell>
          <cell r="X162" t="str">
            <v/>
          </cell>
          <cell r="Y162" t="str">
            <v/>
          </cell>
          <cell r="Z162">
            <v>-22.418802951707477</v>
          </cell>
          <cell r="AA162">
            <v>4</v>
          </cell>
          <cell r="AB162" t="str">
            <v/>
          </cell>
          <cell r="AC162" t="str">
            <v/>
          </cell>
          <cell r="AD162">
            <v>272.82910443780293</v>
          </cell>
          <cell r="AE162">
            <v>4</v>
          </cell>
          <cell r="AF162" t="str">
            <v/>
          </cell>
          <cell r="AG162" t="str">
            <v/>
          </cell>
          <cell r="AH162">
            <v>-7.0501366233042333</v>
          </cell>
          <cell r="AI162">
            <v>5</v>
          </cell>
          <cell r="AJ162" t="str">
            <v/>
          </cell>
          <cell r="AK162" t="str">
            <v/>
          </cell>
          <cell r="AL162">
            <v>41.850616708356547</v>
          </cell>
          <cell r="AM162">
            <v>4</v>
          </cell>
          <cell r="AN162" t="str">
            <v/>
          </cell>
          <cell r="AO162" t="str">
            <v/>
          </cell>
          <cell r="AP162">
            <v>3.0489519535519047</v>
          </cell>
        </row>
        <row r="163">
          <cell r="B163" t="str">
            <v>4.2028</v>
          </cell>
          <cell r="C163">
            <v>7</v>
          </cell>
          <cell r="D163" t="str">
            <v/>
          </cell>
          <cell r="E163" t="str">
            <v/>
          </cell>
          <cell r="F163">
            <v>-37.577133040218143</v>
          </cell>
          <cell r="G163">
            <v>9</v>
          </cell>
          <cell r="H163" t="str">
            <v/>
          </cell>
          <cell r="I163" t="str">
            <v/>
          </cell>
          <cell r="J163">
            <v>112.22498621903506</v>
          </cell>
          <cell r="K163">
            <v>3</v>
          </cell>
          <cell r="L163" t="str">
            <v/>
          </cell>
          <cell r="M163" t="str">
            <v/>
          </cell>
          <cell r="N163">
            <v>677.00262555784707</v>
          </cell>
          <cell r="O163">
            <v>4</v>
          </cell>
          <cell r="P163" t="str">
            <v/>
          </cell>
          <cell r="Q163" t="str">
            <v/>
          </cell>
          <cell r="R163">
            <v>1.1604496830643527</v>
          </cell>
          <cell r="S163">
            <v>6</v>
          </cell>
          <cell r="T163" t="str">
            <v/>
          </cell>
          <cell r="U163" t="str">
            <v/>
          </cell>
          <cell r="V163">
            <v>115.65130536304082</v>
          </cell>
          <cell r="W163">
            <v>4</v>
          </cell>
          <cell r="X163" t="str">
            <v/>
          </cell>
          <cell r="Y163" t="str">
            <v/>
          </cell>
          <cell r="Z163">
            <v>-22.424568799425256</v>
          </cell>
          <cell r="AA163">
            <v>4</v>
          </cell>
          <cell r="AB163" t="str">
            <v/>
          </cell>
          <cell r="AC163" t="str">
            <v/>
          </cell>
          <cell r="AD163">
            <v>273.37732384732965</v>
          </cell>
          <cell r="AE163">
            <v>4</v>
          </cell>
          <cell r="AF163" t="str">
            <v/>
          </cell>
          <cell r="AG163" t="str">
            <v/>
          </cell>
          <cell r="AH163">
            <v>-6.9479510502879744</v>
          </cell>
          <cell r="AI163">
            <v>5</v>
          </cell>
          <cell r="AJ163" t="str">
            <v/>
          </cell>
          <cell r="AK163" t="str">
            <v/>
          </cell>
          <cell r="AL163">
            <v>42.129508694724358</v>
          </cell>
          <cell r="AM163">
            <v>4</v>
          </cell>
          <cell r="AN163" t="str">
            <v/>
          </cell>
          <cell r="AO163" t="str">
            <v/>
          </cell>
          <cell r="AP163">
            <v>3.268526052697581</v>
          </cell>
        </row>
        <row r="164">
          <cell r="B164" t="str">
            <v>5.2028</v>
          </cell>
          <cell r="C164">
            <v>7</v>
          </cell>
          <cell r="D164" t="str">
            <v/>
          </cell>
          <cell r="E164" t="str">
            <v/>
          </cell>
          <cell r="F164">
            <v>-37.568987123861852</v>
          </cell>
          <cell r="G164">
            <v>9</v>
          </cell>
          <cell r="H164" t="str">
            <v/>
          </cell>
          <cell r="I164" t="str">
            <v/>
          </cell>
          <cell r="J164">
            <v>112.54425995082818</v>
          </cell>
          <cell r="K164">
            <v>3</v>
          </cell>
          <cell r="L164" t="str">
            <v/>
          </cell>
          <cell r="M164" t="str">
            <v/>
          </cell>
          <cell r="N164">
            <v>675.55445115233749</v>
          </cell>
          <cell r="O164">
            <v>4</v>
          </cell>
          <cell r="P164" t="str">
            <v/>
          </cell>
          <cell r="Q164" t="str">
            <v/>
          </cell>
          <cell r="R164">
            <v>1.3680215671780898</v>
          </cell>
          <cell r="S164">
            <v>6</v>
          </cell>
          <cell r="T164" t="str">
            <v/>
          </cell>
          <cell r="U164" t="str">
            <v/>
          </cell>
          <cell r="V164">
            <v>116.00084207124806</v>
          </cell>
          <cell r="W164">
            <v>4</v>
          </cell>
          <cell r="X164" t="str">
            <v/>
          </cell>
          <cell r="Y164" t="str">
            <v/>
          </cell>
          <cell r="Z164">
            <v>-22.430334647143034</v>
          </cell>
          <cell r="AA164">
            <v>4</v>
          </cell>
          <cell r="AB164" t="str">
            <v/>
          </cell>
          <cell r="AC164" t="str">
            <v/>
          </cell>
          <cell r="AD164">
            <v>273.92554325685637</v>
          </cell>
          <cell r="AE164">
            <v>4</v>
          </cell>
          <cell r="AF164" t="str">
            <v/>
          </cell>
          <cell r="AG164" t="str">
            <v/>
          </cell>
          <cell r="AH164">
            <v>-6.8457654772717156</v>
          </cell>
          <cell r="AI164">
            <v>5</v>
          </cell>
          <cell r="AJ164" t="str">
            <v/>
          </cell>
          <cell r="AK164" t="str">
            <v/>
          </cell>
          <cell r="AL164">
            <v>42.408400681092168</v>
          </cell>
          <cell r="AM164">
            <v>4</v>
          </cell>
          <cell r="AN164" t="str">
            <v/>
          </cell>
          <cell r="AO164" t="str">
            <v/>
          </cell>
          <cell r="AP164">
            <v>3.4881001518432573</v>
          </cell>
        </row>
        <row r="165">
          <cell r="B165" t="str">
            <v>6.2028</v>
          </cell>
          <cell r="C165">
            <v>7</v>
          </cell>
          <cell r="D165" t="str">
            <v/>
          </cell>
          <cell r="E165" t="str">
            <v/>
          </cell>
          <cell r="F165">
            <v>-37.560841207505561</v>
          </cell>
          <cell r="G165">
            <v>9</v>
          </cell>
          <cell r="H165" t="str">
            <v/>
          </cell>
          <cell r="I165" t="str">
            <v/>
          </cell>
          <cell r="J165">
            <v>112.86353368262129</v>
          </cell>
          <cell r="K165">
            <v>3</v>
          </cell>
          <cell r="L165" t="str">
            <v/>
          </cell>
          <cell r="M165" t="str">
            <v/>
          </cell>
          <cell r="N165">
            <v>674.10627674682792</v>
          </cell>
          <cell r="O165">
            <v>4</v>
          </cell>
          <cell r="P165" t="str">
            <v/>
          </cell>
          <cell r="Q165" t="str">
            <v/>
          </cell>
          <cell r="R165">
            <v>1.5755934512918268</v>
          </cell>
          <cell r="S165">
            <v>6</v>
          </cell>
          <cell r="T165" t="str">
            <v/>
          </cell>
          <cell r="U165" t="str">
            <v/>
          </cell>
          <cell r="V165">
            <v>116.3503787794553</v>
          </cell>
          <cell r="W165">
            <v>4</v>
          </cell>
          <cell r="X165" t="str">
            <v/>
          </cell>
          <cell r="Y165" t="str">
            <v/>
          </cell>
          <cell r="Z165">
            <v>-22.436100494860813</v>
          </cell>
          <cell r="AA165">
            <v>4</v>
          </cell>
          <cell r="AB165" t="str">
            <v/>
          </cell>
          <cell r="AC165" t="str">
            <v/>
          </cell>
          <cell r="AD165">
            <v>274.4737626663831</v>
          </cell>
          <cell r="AE165">
            <v>4</v>
          </cell>
          <cell r="AF165" t="str">
            <v/>
          </cell>
          <cell r="AG165" t="str">
            <v/>
          </cell>
          <cell r="AH165">
            <v>-6.7435799042554567</v>
          </cell>
          <cell r="AI165">
            <v>5</v>
          </cell>
          <cell r="AJ165" t="str">
            <v/>
          </cell>
          <cell r="AK165" t="str">
            <v/>
          </cell>
          <cell r="AL165">
            <v>42.687292667459978</v>
          </cell>
          <cell r="AM165">
            <v>4</v>
          </cell>
          <cell r="AN165" t="str">
            <v/>
          </cell>
          <cell r="AO165" t="str">
            <v/>
          </cell>
          <cell r="AP165">
            <v>3.7076742509889336</v>
          </cell>
        </row>
        <row r="166">
          <cell r="B166" t="str">
            <v>7.2028</v>
          </cell>
          <cell r="C166">
            <v>7</v>
          </cell>
          <cell r="D166" t="str">
            <v/>
          </cell>
          <cell r="E166" t="str">
            <v/>
          </cell>
          <cell r="F166">
            <v>-37.55269529114927</v>
          </cell>
          <cell r="G166">
            <v>9</v>
          </cell>
          <cell r="H166" t="str">
            <v/>
          </cell>
          <cell r="I166" t="str">
            <v/>
          </cell>
          <cell r="J166">
            <v>113.18280741441441</v>
          </cell>
          <cell r="K166">
            <v>3</v>
          </cell>
          <cell r="L166" t="str">
            <v/>
          </cell>
          <cell r="M166" t="str">
            <v/>
          </cell>
          <cell r="N166">
            <v>672.65810234131834</v>
          </cell>
          <cell r="O166">
            <v>4</v>
          </cell>
          <cell r="P166" t="str">
            <v/>
          </cell>
          <cell r="Q166" t="str">
            <v/>
          </cell>
          <cell r="R166">
            <v>1.7831653354055639</v>
          </cell>
          <cell r="S166">
            <v>6</v>
          </cell>
          <cell r="T166" t="str">
            <v/>
          </cell>
          <cell r="U166" t="str">
            <v/>
          </cell>
          <cell r="V166">
            <v>116.69991548766254</v>
          </cell>
          <cell r="W166">
            <v>4</v>
          </cell>
          <cell r="X166" t="str">
            <v/>
          </cell>
          <cell r="Y166" t="str">
            <v/>
          </cell>
          <cell r="Z166">
            <v>-22.441866342578592</v>
          </cell>
          <cell r="AA166">
            <v>4</v>
          </cell>
          <cell r="AB166" t="str">
            <v/>
          </cell>
          <cell r="AC166" t="str">
            <v/>
          </cell>
          <cell r="AD166">
            <v>275.02198207590982</v>
          </cell>
          <cell r="AE166">
            <v>4</v>
          </cell>
          <cell r="AF166" t="str">
            <v/>
          </cell>
          <cell r="AG166" t="str">
            <v/>
          </cell>
          <cell r="AH166">
            <v>-6.6413943312391979</v>
          </cell>
          <cell r="AI166">
            <v>5</v>
          </cell>
          <cell r="AJ166" t="str">
            <v/>
          </cell>
          <cell r="AK166" t="str">
            <v/>
          </cell>
          <cell r="AL166">
            <v>42.966184653827789</v>
          </cell>
          <cell r="AM166">
            <v>4</v>
          </cell>
          <cell r="AN166" t="str">
            <v/>
          </cell>
          <cell r="AO166" t="str">
            <v/>
          </cell>
          <cell r="AP166">
            <v>3.9272483501346098</v>
          </cell>
        </row>
        <row r="167">
          <cell r="B167" t="str">
            <v>8.2028</v>
          </cell>
          <cell r="C167">
            <v>7</v>
          </cell>
          <cell r="D167" t="str">
            <v/>
          </cell>
          <cell r="E167" t="str">
            <v/>
          </cell>
          <cell r="F167">
            <v>-37.544549374792979</v>
          </cell>
          <cell r="G167">
            <v>9</v>
          </cell>
          <cell r="H167" t="str">
            <v/>
          </cell>
          <cell r="I167" t="str">
            <v/>
          </cell>
          <cell r="J167">
            <v>113.50208114620753</v>
          </cell>
          <cell r="K167">
            <v>3</v>
          </cell>
          <cell r="L167" t="str">
            <v/>
          </cell>
          <cell r="M167" t="str">
            <v/>
          </cell>
          <cell r="N167">
            <v>671.20992793580876</v>
          </cell>
          <cell r="O167">
            <v>4</v>
          </cell>
          <cell r="P167" t="str">
            <v/>
          </cell>
          <cell r="Q167" t="str">
            <v/>
          </cell>
          <cell r="R167">
            <v>1.9907372195193009</v>
          </cell>
          <cell r="S167">
            <v>6</v>
          </cell>
          <cell r="T167" t="str">
            <v/>
          </cell>
          <cell r="U167" t="str">
            <v/>
          </cell>
          <cell r="V167">
            <v>117.04945219586978</v>
          </cell>
          <cell r="W167">
            <v>4</v>
          </cell>
          <cell r="X167" t="str">
            <v/>
          </cell>
          <cell r="Y167" t="str">
            <v/>
          </cell>
          <cell r="Z167">
            <v>-22.447632190296371</v>
          </cell>
          <cell r="AA167">
            <v>4</v>
          </cell>
          <cell r="AB167" t="str">
            <v/>
          </cell>
          <cell r="AC167" t="str">
            <v/>
          </cell>
          <cell r="AD167">
            <v>275.57020148543654</v>
          </cell>
          <cell r="AE167">
            <v>4</v>
          </cell>
          <cell r="AF167" t="str">
            <v/>
          </cell>
          <cell r="AG167" t="str">
            <v/>
          </cell>
          <cell r="AH167">
            <v>-6.539208758222939</v>
          </cell>
          <cell r="AI167">
            <v>5</v>
          </cell>
          <cell r="AJ167" t="str">
            <v/>
          </cell>
          <cell r="AK167" t="str">
            <v/>
          </cell>
          <cell r="AL167">
            <v>43.245076640195599</v>
          </cell>
          <cell r="AM167">
            <v>4</v>
          </cell>
          <cell r="AN167" t="str">
            <v/>
          </cell>
          <cell r="AO167" t="str">
            <v/>
          </cell>
          <cell r="AP167">
            <v>4.1468224492802861</v>
          </cell>
        </row>
        <row r="168">
          <cell r="B168" t="str">
            <v>9.2028</v>
          </cell>
          <cell r="C168">
            <v>7</v>
          </cell>
          <cell r="D168" t="str">
            <v/>
          </cell>
          <cell r="E168" t="str">
            <v/>
          </cell>
          <cell r="F168">
            <v>-37.536403458436688</v>
          </cell>
          <cell r="G168">
            <v>9</v>
          </cell>
          <cell r="H168" t="str">
            <v/>
          </cell>
          <cell r="I168" t="str">
            <v/>
          </cell>
          <cell r="J168">
            <v>113.82135487800065</v>
          </cell>
          <cell r="K168">
            <v>3</v>
          </cell>
          <cell r="L168" t="str">
            <v/>
          </cell>
          <cell r="M168" t="str">
            <v/>
          </cell>
          <cell r="N168">
            <v>669.76175353029919</v>
          </cell>
          <cell r="O168">
            <v>4</v>
          </cell>
          <cell r="P168" t="str">
            <v/>
          </cell>
          <cell r="Q168" t="str">
            <v/>
          </cell>
          <cell r="R168">
            <v>2.1983091036330382</v>
          </cell>
          <cell r="S168">
            <v>6</v>
          </cell>
          <cell r="T168" t="str">
            <v/>
          </cell>
          <cell r="U168" t="str">
            <v/>
          </cell>
          <cell r="V168">
            <v>117.39898890407702</v>
          </cell>
          <cell r="W168">
            <v>4</v>
          </cell>
          <cell r="X168" t="str">
            <v/>
          </cell>
          <cell r="Y168" t="str">
            <v/>
          </cell>
          <cell r="Z168">
            <v>-22.45339803801415</v>
          </cell>
          <cell r="AA168">
            <v>4</v>
          </cell>
          <cell r="AB168" t="str">
            <v/>
          </cell>
          <cell r="AC168" t="str">
            <v/>
          </cell>
          <cell r="AD168">
            <v>276.11842089496326</v>
          </cell>
          <cell r="AE168">
            <v>4</v>
          </cell>
          <cell r="AF168" t="str">
            <v/>
          </cell>
          <cell r="AG168" t="str">
            <v/>
          </cell>
          <cell r="AH168">
            <v>-6.4370231852066802</v>
          </cell>
          <cell r="AI168">
            <v>5</v>
          </cell>
          <cell r="AJ168" t="str">
            <v/>
          </cell>
          <cell r="AK168" t="str">
            <v/>
          </cell>
          <cell r="AL168">
            <v>43.523968626563409</v>
          </cell>
          <cell r="AM168">
            <v>4</v>
          </cell>
          <cell r="AN168" t="str">
            <v/>
          </cell>
          <cell r="AO168" t="str">
            <v/>
          </cell>
          <cell r="AP168">
            <v>4.3663965484259624</v>
          </cell>
        </row>
        <row r="169">
          <cell r="B169" t="str">
            <v>10.2028</v>
          </cell>
          <cell r="C169">
            <v>7</v>
          </cell>
          <cell r="D169" t="str">
            <v/>
          </cell>
          <cell r="E169" t="str">
            <v/>
          </cell>
          <cell r="F169">
            <v>-37.528257542080397</v>
          </cell>
          <cell r="G169">
            <v>9</v>
          </cell>
          <cell r="H169" t="str">
            <v/>
          </cell>
          <cell r="I169" t="str">
            <v/>
          </cell>
          <cell r="J169">
            <v>114.14062860979377</v>
          </cell>
          <cell r="K169">
            <v>3</v>
          </cell>
          <cell r="L169" t="str">
            <v/>
          </cell>
          <cell r="M169" t="str">
            <v/>
          </cell>
          <cell r="N169">
            <v>668.31357912478961</v>
          </cell>
          <cell r="O169">
            <v>4</v>
          </cell>
          <cell r="P169" t="str">
            <v/>
          </cell>
          <cell r="Q169" t="str">
            <v/>
          </cell>
          <cell r="R169">
            <v>2.4058809877467753</v>
          </cell>
          <cell r="S169">
            <v>6</v>
          </cell>
          <cell r="T169" t="str">
            <v/>
          </cell>
          <cell r="U169" t="str">
            <v/>
          </cell>
          <cell r="V169">
            <v>117.74852561228425</v>
          </cell>
          <cell r="W169">
            <v>4</v>
          </cell>
          <cell r="X169" t="str">
            <v/>
          </cell>
          <cell r="Y169" t="str">
            <v/>
          </cell>
          <cell r="Z169">
            <v>-22.459163885731929</v>
          </cell>
          <cell r="AA169">
            <v>4</v>
          </cell>
          <cell r="AB169" t="str">
            <v/>
          </cell>
          <cell r="AC169" t="str">
            <v/>
          </cell>
          <cell r="AD169">
            <v>276.66664030448999</v>
          </cell>
          <cell r="AE169">
            <v>4</v>
          </cell>
          <cell r="AF169" t="str">
            <v/>
          </cell>
          <cell r="AG169" t="str">
            <v/>
          </cell>
          <cell r="AH169">
            <v>-6.3348376121904213</v>
          </cell>
          <cell r="AI169">
            <v>5</v>
          </cell>
          <cell r="AJ169" t="str">
            <v/>
          </cell>
          <cell r="AK169" t="str">
            <v/>
          </cell>
          <cell r="AL169">
            <v>43.802860612931219</v>
          </cell>
          <cell r="AM169">
            <v>4</v>
          </cell>
          <cell r="AN169" t="str">
            <v/>
          </cell>
          <cell r="AO169" t="str">
            <v/>
          </cell>
          <cell r="AP169">
            <v>4.5859706475716386</v>
          </cell>
        </row>
        <row r="170">
          <cell r="B170" t="str">
            <v>11.2028</v>
          </cell>
          <cell r="C170">
            <v>7</v>
          </cell>
          <cell r="D170" t="str">
            <v/>
          </cell>
          <cell r="E170" t="str">
            <v/>
          </cell>
          <cell r="F170">
            <v>-37.520111625724105</v>
          </cell>
          <cell r="G170">
            <v>9</v>
          </cell>
          <cell r="H170" t="str">
            <v/>
          </cell>
          <cell r="I170" t="str">
            <v/>
          </cell>
          <cell r="J170">
            <v>114.45990234158688</v>
          </cell>
          <cell r="K170">
            <v>3</v>
          </cell>
          <cell r="L170" t="str">
            <v/>
          </cell>
          <cell r="M170" t="str">
            <v/>
          </cell>
          <cell r="N170">
            <v>666.86540471928004</v>
          </cell>
          <cell r="O170">
            <v>4</v>
          </cell>
          <cell r="P170" t="str">
            <v/>
          </cell>
          <cell r="Q170" t="str">
            <v/>
          </cell>
          <cell r="R170">
            <v>2.6134528718605123</v>
          </cell>
          <cell r="S170">
            <v>6</v>
          </cell>
          <cell r="T170" t="str">
            <v/>
          </cell>
          <cell r="U170" t="str">
            <v/>
          </cell>
          <cell r="V170">
            <v>118.09806232049149</v>
          </cell>
          <cell r="W170">
            <v>4</v>
          </cell>
          <cell r="X170" t="str">
            <v/>
          </cell>
          <cell r="Y170" t="str">
            <v/>
          </cell>
          <cell r="Z170">
            <v>-22.464929733449708</v>
          </cell>
          <cell r="AA170">
            <v>4</v>
          </cell>
          <cell r="AB170" t="str">
            <v/>
          </cell>
          <cell r="AC170" t="str">
            <v/>
          </cell>
          <cell r="AD170">
            <v>277.21485971401671</v>
          </cell>
          <cell r="AE170">
            <v>4</v>
          </cell>
          <cell r="AF170" t="str">
            <v/>
          </cell>
          <cell r="AG170" t="str">
            <v/>
          </cell>
          <cell r="AH170">
            <v>-6.2326520391741624</v>
          </cell>
          <cell r="AI170">
            <v>5</v>
          </cell>
          <cell r="AJ170" t="str">
            <v/>
          </cell>
          <cell r="AK170" t="str">
            <v/>
          </cell>
          <cell r="AL170">
            <v>44.08175259929903</v>
          </cell>
          <cell r="AM170">
            <v>4</v>
          </cell>
          <cell r="AN170" t="str">
            <v/>
          </cell>
          <cell r="AO170" t="str">
            <v/>
          </cell>
          <cell r="AP170">
            <v>4.8055447467173149</v>
          </cell>
        </row>
        <row r="171">
          <cell r="B171" t="str">
            <v>12.2028</v>
          </cell>
          <cell r="C171">
            <v>7</v>
          </cell>
          <cell r="D171" t="str">
            <v/>
          </cell>
          <cell r="E171" t="str">
            <v/>
          </cell>
          <cell r="F171">
            <v>-37.511965709367814</v>
          </cell>
          <cell r="G171">
            <v>9</v>
          </cell>
          <cell r="H171" t="str">
            <v/>
          </cell>
          <cell r="I171" t="str">
            <v/>
          </cell>
          <cell r="J171">
            <v>114.77917607338</v>
          </cell>
          <cell r="K171">
            <v>3</v>
          </cell>
          <cell r="L171" t="str">
            <v/>
          </cell>
          <cell r="M171" t="str">
            <v/>
          </cell>
          <cell r="N171">
            <v>665.41723031377046</v>
          </cell>
          <cell r="O171">
            <v>4</v>
          </cell>
          <cell r="P171" t="str">
            <v/>
          </cell>
          <cell r="Q171" t="str">
            <v/>
          </cell>
          <cell r="R171">
            <v>2.8210247559742494</v>
          </cell>
          <cell r="S171">
            <v>6</v>
          </cell>
          <cell r="T171" t="str">
            <v/>
          </cell>
          <cell r="U171" t="str">
            <v/>
          </cell>
          <cell r="V171">
            <v>118.44759902869873</v>
          </cell>
          <cell r="W171">
            <v>4</v>
          </cell>
          <cell r="X171" t="str">
            <v/>
          </cell>
          <cell r="Y171" t="str">
            <v/>
          </cell>
          <cell r="Z171">
            <v>-22.470695581167487</v>
          </cell>
          <cell r="AA171">
            <v>4</v>
          </cell>
          <cell r="AB171" t="str">
            <v/>
          </cell>
          <cell r="AC171" t="str">
            <v/>
          </cell>
          <cell r="AD171">
            <v>277.76307912354343</v>
          </cell>
          <cell r="AE171">
            <v>4</v>
          </cell>
          <cell r="AF171" t="str">
            <v/>
          </cell>
          <cell r="AG171" t="str">
            <v/>
          </cell>
          <cell r="AH171">
            <v>-6.1304664661579036</v>
          </cell>
          <cell r="AI171">
            <v>5</v>
          </cell>
          <cell r="AJ171" t="str">
            <v/>
          </cell>
          <cell r="AK171" t="str">
            <v/>
          </cell>
          <cell r="AL171">
            <v>44.36064458566684</v>
          </cell>
          <cell r="AM171">
            <v>4</v>
          </cell>
          <cell r="AN171" t="str">
            <v/>
          </cell>
          <cell r="AO171" t="str">
            <v/>
          </cell>
          <cell r="AP171">
            <v>5.0251188458629912</v>
          </cell>
        </row>
        <row r="172">
          <cell r="B172" t="str">
            <v>1.2029</v>
          </cell>
          <cell r="C172">
            <v>7</v>
          </cell>
          <cell r="D172" t="str">
            <v/>
          </cell>
          <cell r="E172" t="str">
            <v/>
          </cell>
          <cell r="F172">
            <v>-37.503819793011523</v>
          </cell>
          <cell r="G172">
            <v>9</v>
          </cell>
          <cell r="H172" t="str">
            <v/>
          </cell>
          <cell r="I172" t="str">
            <v/>
          </cell>
          <cell r="J172">
            <v>115.09844980517312</v>
          </cell>
          <cell r="K172">
            <v>3</v>
          </cell>
          <cell r="L172" t="str">
            <v/>
          </cell>
          <cell r="M172" t="str">
            <v/>
          </cell>
          <cell r="N172">
            <v>663.96905590826088</v>
          </cell>
          <cell r="O172">
            <v>4</v>
          </cell>
          <cell r="P172" t="str">
            <v/>
          </cell>
          <cell r="Q172" t="str">
            <v/>
          </cell>
          <cell r="R172">
            <v>3.0285966400879865</v>
          </cell>
          <cell r="S172">
            <v>7</v>
          </cell>
          <cell r="T172">
            <v>172</v>
          </cell>
          <cell r="U172">
            <v>118.79713573690609</v>
          </cell>
          <cell r="V172">
            <v>118.79713573690609</v>
          </cell>
          <cell r="W172">
            <v>4</v>
          </cell>
          <cell r="X172" t="str">
            <v/>
          </cell>
          <cell r="Y172" t="str">
            <v/>
          </cell>
          <cell r="Z172">
            <v>-22.476461428885266</v>
          </cell>
          <cell r="AA172">
            <v>4</v>
          </cell>
          <cell r="AB172" t="str">
            <v/>
          </cell>
          <cell r="AC172" t="str">
            <v/>
          </cell>
          <cell r="AD172">
            <v>278.31129853307016</v>
          </cell>
          <cell r="AE172">
            <v>4</v>
          </cell>
          <cell r="AF172" t="str">
            <v/>
          </cell>
          <cell r="AG172" t="str">
            <v/>
          </cell>
          <cell r="AH172">
            <v>-6.0282808931416447</v>
          </cell>
          <cell r="AI172">
            <v>5</v>
          </cell>
          <cell r="AJ172" t="str">
            <v/>
          </cell>
          <cell r="AK172" t="str">
            <v/>
          </cell>
          <cell r="AL172">
            <v>44.63953657203465</v>
          </cell>
          <cell r="AM172">
            <v>4</v>
          </cell>
          <cell r="AN172" t="str">
            <v/>
          </cell>
          <cell r="AO172" t="str">
            <v/>
          </cell>
          <cell r="AP172">
            <v>5.2446929450086675</v>
          </cell>
        </row>
        <row r="173">
          <cell r="B173" t="str">
            <v>2.2029</v>
          </cell>
          <cell r="C173">
            <v>7</v>
          </cell>
          <cell r="D173" t="str">
            <v/>
          </cell>
          <cell r="E173" t="str">
            <v/>
          </cell>
          <cell r="F173">
            <v>-37.495673876655232</v>
          </cell>
          <cell r="G173">
            <v>9</v>
          </cell>
          <cell r="H173" t="str">
            <v/>
          </cell>
          <cell r="I173" t="str">
            <v/>
          </cell>
          <cell r="J173">
            <v>115.41772353696624</v>
          </cell>
          <cell r="K173">
            <v>3</v>
          </cell>
          <cell r="L173" t="str">
            <v/>
          </cell>
          <cell r="M173" t="str">
            <v/>
          </cell>
          <cell r="N173">
            <v>662.52088150275131</v>
          </cell>
          <cell r="O173">
            <v>4</v>
          </cell>
          <cell r="P173" t="str">
            <v/>
          </cell>
          <cell r="Q173" t="str">
            <v/>
          </cell>
          <cell r="R173">
            <v>3.2361685242017235</v>
          </cell>
          <cell r="S173">
            <v>7</v>
          </cell>
          <cell r="T173" t="str">
            <v/>
          </cell>
          <cell r="U173" t="str">
            <v/>
          </cell>
          <cell r="V173">
            <v>119.06535106454123</v>
          </cell>
          <cell r="W173">
            <v>4</v>
          </cell>
          <cell r="X173" t="str">
            <v/>
          </cell>
          <cell r="Y173" t="str">
            <v/>
          </cell>
          <cell r="Z173">
            <v>-22.482227276603044</v>
          </cell>
          <cell r="AA173">
            <v>4</v>
          </cell>
          <cell r="AB173" t="str">
            <v/>
          </cell>
          <cell r="AC173" t="str">
            <v/>
          </cell>
          <cell r="AD173">
            <v>278.85951794259688</v>
          </cell>
          <cell r="AE173">
            <v>4</v>
          </cell>
          <cell r="AF173" t="str">
            <v/>
          </cell>
          <cell r="AG173" t="str">
            <v/>
          </cell>
          <cell r="AH173">
            <v>-5.9260953201253859</v>
          </cell>
          <cell r="AI173">
            <v>5</v>
          </cell>
          <cell r="AJ173" t="str">
            <v/>
          </cell>
          <cell r="AK173" t="str">
            <v/>
          </cell>
          <cell r="AL173">
            <v>44.918428558402461</v>
          </cell>
          <cell r="AM173">
            <v>4</v>
          </cell>
          <cell r="AN173" t="str">
            <v/>
          </cell>
          <cell r="AO173" t="str">
            <v/>
          </cell>
          <cell r="AP173">
            <v>5.4642670441543437</v>
          </cell>
        </row>
        <row r="174">
          <cell r="B174" t="str">
            <v>3.2029</v>
          </cell>
          <cell r="C174">
            <v>7</v>
          </cell>
          <cell r="D174" t="str">
            <v/>
          </cell>
          <cell r="E174" t="str">
            <v/>
          </cell>
          <cell r="F174">
            <v>-37.487527960298941</v>
          </cell>
          <cell r="G174">
            <v>9</v>
          </cell>
          <cell r="H174" t="str">
            <v/>
          </cell>
          <cell r="I174" t="str">
            <v/>
          </cell>
          <cell r="J174">
            <v>115.73699726875935</v>
          </cell>
          <cell r="K174">
            <v>3</v>
          </cell>
          <cell r="L174" t="str">
            <v/>
          </cell>
          <cell r="M174" t="str">
            <v/>
          </cell>
          <cell r="N174">
            <v>661.07270709724173</v>
          </cell>
          <cell r="O174">
            <v>4</v>
          </cell>
          <cell r="P174" t="str">
            <v/>
          </cell>
          <cell r="Q174" t="str">
            <v/>
          </cell>
          <cell r="R174">
            <v>3.4437404083154606</v>
          </cell>
          <cell r="S174">
            <v>7</v>
          </cell>
          <cell r="T174" t="str">
            <v/>
          </cell>
          <cell r="U174" t="str">
            <v/>
          </cell>
          <cell r="V174">
            <v>119.33356639217638</v>
          </cell>
          <cell r="W174">
            <v>4</v>
          </cell>
          <cell r="X174" t="str">
            <v/>
          </cell>
          <cell r="Y174" t="str">
            <v/>
          </cell>
          <cell r="Z174">
            <v>-22.487993124320823</v>
          </cell>
          <cell r="AA174">
            <v>4</v>
          </cell>
          <cell r="AB174" t="str">
            <v/>
          </cell>
          <cell r="AC174" t="str">
            <v/>
          </cell>
          <cell r="AD174">
            <v>279.4077373521236</v>
          </cell>
          <cell r="AE174">
            <v>4</v>
          </cell>
          <cell r="AF174" t="str">
            <v/>
          </cell>
          <cell r="AG174" t="str">
            <v/>
          </cell>
          <cell r="AH174">
            <v>-5.823909747109127</v>
          </cell>
          <cell r="AI174">
            <v>5</v>
          </cell>
          <cell r="AJ174" t="str">
            <v/>
          </cell>
          <cell r="AK174" t="str">
            <v/>
          </cell>
          <cell r="AL174">
            <v>45.197320544770271</v>
          </cell>
          <cell r="AM174">
            <v>4</v>
          </cell>
          <cell r="AN174" t="str">
            <v/>
          </cell>
          <cell r="AO174" t="str">
            <v/>
          </cell>
          <cell r="AP174">
            <v>5.68384114330002</v>
          </cell>
        </row>
        <row r="175">
          <cell r="B175" t="str">
            <v>4.2029</v>
          </cell>
          <cell r="C175">
            <v>7</v>
          </cell>
          <cell r="D175" t="str">
            <v/>
          </cell>
          <cell r="E175" t="str">
            <v/>
          </cell>
          <cell r="F175">
            <v>-37.47938204394265</v>
          </cell>
          <cell r="G175">
            <v>9</v>
          </cell>
          <cell r="H175" t="str">
            <v/>
          </cell>
          <cell r="I175" t="str">
            <v/>
          </cell>
          <cell r="J175">
            <v>116.05627100055247</v>
          </cell>
          <cell r="K175">
            <v>3</v>
          </cell>
          <cell r="L175" t="str">
            <v/>
          </cell>
          <cell r="M175" t="str">
            <v/>
          </cell>
          <cell r="N175">
            <v>659.62453269173216</v>
          </cell>
          <cell r="O175">
            <v>4</v>
          </cell>
          <cell r="P175" t="str">
            <v/>
          </cell>
          <cell r="Q175" t="str">
            <v/>
          </cell>
          <cell r="R175">
            <v>3.6513122924291976</v>
          </cell>
          <cell r="S175">
            <v>7</v>
          </cell>
          <cell r="T175" t="str">
            <v/>
          </cell>
          <cell r="U175" t="str">
            <v/>
          </cell>
          <cell r="V175">
            <v>119.60178171981153</v>
          </cell>
          <cell r="W175">
            <v>4</v>
          </cell>
          <cell r="X175" t="str">
            <v/>
          </cell>
          <cell r="Y175" t="str">
            <v/>
          </cell>
          <cell r="Z175">
            <v>-22.493758972038602</v>
          </cell>
          <cell r="AA175">
            <v>4</v>
          </cell>
          <cell r="AB175" t="str">
            <v/>
          </cell>
          <cell r="AC175" t="str">
            <v/>
          </cell>
          <cell r="AD175">
            <v>279.95595676165033</v>
          </cell>
          <cell r="AE175">
            <v>4</v>
          </cell>
          <cell r="AF175" t="str">
            <v/>
          </cell>
          <cell r="AG175" t="str">
            <v/>
          </cell>
          <cell r="AH175">
            <v>-5.7217241740928682</v>
          </cell>
          <cell r="AI175">
            <v>5</v>
          </cell>
          <cell r="AJ175" t="str">
            <v/>
          </cell>
          <cell r="AK175" t="str">
            <v/>
          </cell>
          <cell r="AL175">
            <v>45.476212531138081</v>
          </cell>
          <cell r="AM175">
            <v>4</v>
          </cell>
          <cell r="AN175" t="str">
            <v/>
          </cell>
          <cell r="AO175" t="str">
            <v/>
          </cell>
          <cell r="AP175">
            <v>5.9034152424456963</v>
          </cell>
        </row>
        <row r="176">
          <cell r="B176" t="str">
            <v>5.2029</v>
          </cell>
          <cell r="C176">
            <v>7</v>
          </cell>
          <cell r="D176" t="str">
            <v/>
          </cell>
          <cell r="E176" t="str">
            <v/>
          </cell>
          <cell r="F176">
            <v>-37.471236127586359</v>
          </cell>
          <cell r="G176">
            <v>9</v>
          </cell>
          <cell r="H176" t="str">
            <v/>
          </cell>
          <cell r="I176" t="str">
            <v/>
          </cell>
          <cell r="J176">
            <v>116.37554473234559</v>
          </cell>
          <cell r="K176">
            <v>3</v>
          </cell>
          <cell r="L176" t="str">
            <v/>
          </cell>
          <cell r="M176" t="str">
            <v/>
          </cell>
          <cell r="N176">
            <v>658.17635828622258</v>
          </cell>
          <cell r="O176">
            <v>4</v>
          </cell>
          <cell r="P176" t="str">
            <v/>
          </cell>
          <cell r="Q176" t="str">
            <v/>
          </cell>
          <cell r="R176">
            <v>3.8588841765429347</v>
          </cell>
          <cell r="S176">
            <v>7</v>
          </cell>
          <cell r="T176" t="str">
            <v/>
          </cell>
          <cell r="U176" t="str">
            <v/>
          </cell>
          <cell r="V176">
            <v>119.86999704744667</v>
          </cell>
          <cell r="W176">
            <v>4</v>
          </cell>
          <cell r="X176" t="str">
            <v/>
          </cell>
          <cell r="Y176" t="str">
            <v/>
          </cell>
          <cell r="Z176">
            <v>-22.499524819756381</v>
          </cell>
          <cell r="AA176">
            <v>4</v>
          </cell>
          <cell r="AB176" t="str">
            <v/>
          </cell>
          <cell r="AC176" t="str">
            <v/>
          </cell>
          <cell r="AD176">
            <v>280.50417617117705</v>
          </cell>
          <cell r="AE176">
            <v>4</v>
          </cell>
          <cell r="AF176" t="str">
            <v/>
          </cell>
          <cell r="AG176" t="str">
            <v/>
          </cell>
          <cell r="AH176">
            <v>-5.6195386010766093</v>
          </cell>
          <cell r="AI176">
            <v>5</v>
          </cell>
          <cell r="AJ176" t="str">
            <v/>
          </cell>
          <cell r="AK176" t="str">
            <v/>
          </cell>
          <cell r="AL176">
            <v>45.755104517505892</v>
          </cell>
          <cell r="AM176">
            <v>4</v>
          </cell>
          <cell r="AN176" t="str">
            <v/>
          </cell>
          <cell r="AO176" t="str">
            <v/>
          </cell>
          <cell r="AP176">
            <v>6.1229893415913725</v>
          </cell>
        </row>
        <row r="177">
          <cell r="B177" t="str">
            <v>6.2029</v>
          </cell>
          <cell r="C177">
            <v>7</v>
          </cell>
          <cell r="D177" t="str">
            <v/>
          </cell>
          <cell r="E177" t="str">
            <v/>
          </cell>
          <cell r="F177">
            <v>-37.463090211230067</v>
          </cell>
          <cell r="G177">
            <v>9</v>
          </cell>
          <cell r="H177" t="str">
            <v/>
          </cell>
          <cell r="I177" t="str">
            <v/>
          </cell>
          <cell r="J177">
            <v>116.69481846413871</v>
          </cell>
          <cell r="K177">
            <v>3</v>
          </cell>
          <cell r="L177" t="str">
            <v/>
          </cell>
          <cell r="M177" t="str">
            <v/>
          </cell>
          <cell r="N177">
            <v>656.728183880713</v>
          </cell>
          <cell r="O177">
            <v>4</v>
          </cell>
          <cell r="P177" t="str">
            <v/>
          </cell>
          <cell r="Q177" t="str">
            <v/>
          </cell>
          <cell r="R177">
            <v>4.0664560606566722</v>
          </cell>
          <cell r="S177">
            <v>7</v>
          </cell>
          <cell r="T177" t="str">
            <v/>
          </cell>
          <cell r="U177" t="str">
            <v/>
          </cell>
          <cell r="V177">
            <v>120.13821237508182</v>
          </cell>
          <cell r="W177">
            <v>4</v>
          </cell>
          <cell r="X177" t="str">
            <v/>
          </cell>
          <cell r="Y177" t="str">
            <v/>
          </cell>
          <cell r="Z177">
            <v>-22.50529066747416</v>
          </cell>
          <cell r="AA177">
            <v>4</v>
          </cell>
          <cell r="AB177" t="str">
            <v/>
          </cell>
          <cell r="AC177" t="str">
            <v/>
          </cell>
          <cell r="AD177">
            <v>281.05239558070377</v>
          </cell>
          <cell r="AE177">
            <v>4</v>
          </cell>
          <cell r="AF177" t="str">
            <v/>
          </cell>
          <cell r="AG177" t="str">
            <v/>
          </cell>
          <cell r="AH177">
            <v>-5.5173530280603504</v>
          </cell>
          <cell r="AI177">
            <v>5</v>
          </cell>
          <cell r="AJ177" t="str">
            <v/>
          </cell>
          <cell r="AK177" t="str">
            <v/>
          </cell>
          <cell r="AL177">
            <v>46.033996503873702</v>
          </cell>
          <cell r="AM177">
            <v>4</v>
          </cell>
          <cell r="AN177" t="str">
            <v/>
          </cell>
          <cell r="AO177" t="str">
            <v/>
          </cell>
          <cell r="AP177">
            <v>6.3425634407370488</v>
          </cell>
        </row>
        <row r="178">
          <cell r="B178" t="str">
            <v>7.2029</v>
          </cell>
          <cell r="C178">
            <v>7</v>
          </cell>
          <cell r="D178" t="str">
            <v/>
          </cell>
          <cell r="E178" t="str">
            <v/>
          </cell>
          <cell r="F178">
            <v>-37.454944294873776</v>
          </cell>
          <cell r="G178">
            <v>9</v>
          </cell>
          <cell r="H178" t="str">
            <v/>
          </cell>
          <cell r="I178" t="str">
            <v/>
          </cell>
          <cell r="J178">
            <v>117.01409219593182</v>
          </cell>
          <cell r="K178">
            <v>3</v>
          </cell>
          <cell r="L178" t="str">
            <v/>
          </cell>
          <cell r="M178" t="str">
            <v/>
          </cell>
          <cell r="N178">
            <v>655.28000947520343</v>
          </cell>
          <cell r="O178">
            <v>4</v>
          </cell>
          <cell r="P178" t="str">
            <v/>
          </cell>
          <cell r="Q178" t="str">
            <v/>
          </cell>
          <cell r="R178">
            <v>4.2740279447704097</v>
          </cell>
          <cell r="S178">
            <v>7</v>
          </cell>
          <cell r="T178" t="str">
            <v/>
          </cell>
          <cell r="U178" t="str">
            <v/>
          </cell>
          <cell r="V178">
            <v>120.40642770271697</v>
          </cell>
          <cell r="W178">
            <v>4</v>
          </cell>
          <cell r="X178" t="str">
            <v/>
          </cell>
          <cell r="Y178" t="str">
            <v/>
          </cell>
          <cell r="Z178">
            <v>-22.511056515191939</v>
          </cell>
          <cell r="AA178">
            <v>4</v>
          </cell>
          <cell r="AB178" t="str">
            <v/>
          </cell>
          <cell r="AC178" t="str">
            <v/>
          </cell>
          <cell r="AD178">
            <v>281.6006149902305</v>
          </cell>
          <cell r="AE178">
            <v>4</v>
          </cell>
          <cell r="AF178" t="str">
            <v/>
          </cell>
          <cell r="AG178" t="str">
            <v/>
          </cell>
          <cell r="AH178">
            <v>-5.4151674550440916</v>
          </cell>
          <cell r="AI178">
            <v>5</v>
          </cell>
          <cell r="AJ178" t="str">
            <v/>
          </cell>
          <cell r="AK178" t="str">
            <v/>
          </cell>
          <cell r="AL178">
            <v>46.312888490241512</v>
          </cell>
          <cell r="AM178">
            <v>4</v>
          </cell>
          <cell r="AN178" t="str">
            <v/>
          </cell>
          <cell r="AO178" t="str">
            <v/>
          </cell>
          <cell r="AP178">
            <v>6.5621375398827251</v>
          </cell>
        </row>
        <row r="179">
          <cell r="B179" t="str">
            <v>8.2029</v>
          </cell>
          <cell r="C179">
            <v>7</v>
          </cell>
          <cell r="D179" t="str">
            <v/>
          </cell>
          <cell r="E179" t="str">
            <v/>
          </cell>
          <cell r="F179">
            <v>-37.446798378517485</v>
          </cell>
          <cell r="G179">
            <v>9</v>
          </cell>
          <cell r="H179" t="str">
            <v/>
          </cell>
          <cell r="I179" t="str">
            <v/>
          </cell>
          <cell r="J179">
            <v>117.33336592772494</v>
          </cell>
          <cell r="K179">
            <v>3</v>
          </cell>
          <cell r="L179" t="str">
            <v/>
          </cell>
          <cell r="M179" t="str">
            <v/>
          </cell>
          <cell r="N179">
            <v>653.83183506969385</v>
          </cell>
          <cell r="O179">
            <v>4</v>
          </cell>
          <cell r="P179" t="str">
            <v/>
          </cell>
          <cell r="Q179" t="str">
            <v/>
          </cell>
          <cell r="R179">
            <v>4.4815998288841472</v>
          </cell>
          <cell r="S179">
            <v>7</v>
          </cell>
          <cell r="T179" t="str">
            <v/>
          </cell>
          <cell r="U179" t="str">
            <v/>
          </cell>
          <cell r="V179">
            <v>120.67464303035212</v>
          </cell>
          <cell r="W179">
            <v>4</v>
          </cell>
          <cell r="X179" t="str">
            <v/>
          </cell>
          <cell r="Y179" t="str">
            <v/>
          </cell>
          <cell r="Z179">
            <v>-22.516822362909718</v>
          </cell>
          <cell r="AA179">
            <v>4</v>
          </cell>
          <cell r="AB179" t="str">
            <v/>
          </cell>
          <cell r="AC179" t="str">
            <v/>
          </cell>
          <cell r="AD179">
            <v>282.14883439975722</v>
          </cell>
          <cell r="AE179">
            <v>4</v>
          </cell>
          <cell r="AF179" t="str">
            <v/>
          </cell>
          <cell r="AG179" t="str">
            <v/>
          </cell>
          <cell r="AH179">
            <v>-5.3129818820278327</v>
          </cell>
          <cell r="AI179">
            <v>5</v>
          </cell>
          <cell r="AJ179" t="str">
            <v/>
          </cell>
          <cell r="AK179" t="str">
            <v/>
          </cell>
          <cell r="AL179">
            <v>46.591780476609323</v>
          </cell>
          <cell r="AM179">
            <v>4</v>
          </cell>
          <cell r="AN179" t="str">
            <v/>
          </cell>
          <cell r="AO179" t="str">
            <v/>
          </cell>
          <cell r="AP179">
            <v>6.7817116390284014</v>
          </cell>
        </row>
        <row r="180">
          <cell r="B180" t="str">
            <v>9.2029</v>
          </cell>
          <cell r="C180">
            <v>7</v>
          </cell>
          <cell r="D180" t="str">
            <v/>
          </cell>
          <cell r="E180" t="str">
            <v/>
          </cell>
          <cell r="F180">
            <v>-37.438652462161194</v>
          </cell>
          <cell r="G180">
            <v>9</v>
          </cell>
          <cell r="H180" t="str">
            <v/>
          </cell>
          <cell r="I180" t="str">
            <v/>
          </cell>
          <cell r="J180">
            <v>117.65263965951806</v>
          </cell>
          <cell r="K180">
            <v>3</v>
          </cell>
          <cell r="L180" t="str">
            <v/>
          </cell>
          <cell r="M180" t="str">
            <v/>
          </cell>
          <cell r="N180">
            <v>652.38366066418428</v>
          </cell>
          <cell r="O180">
            <v>4</v>
          </cell>
          <cell r="P180" t="str">
            <v/>
          </cell>
          <cell r="Q180" t="str">
            <v/>
          </cell>
          <cell r="R180">
            <v>4.6891717129978847</v>
          </cell>
          <cell r="S180">
            <v>7</v>
          </cell>
          <cell r="T180" t="str">
            <v/>
          </cell>
          <cell r="U180" t="str">
            <v/>
          </cell>
          <cell r="V180">
            <v>120.94285835798726</v>
          </cell>
          <cell r="W180">
            <v>4</v>
          </cell>
          <cell r="X180" t="str">
            <v/>
          </cell>
          <cell r="Y180" t="str">
            <v/>
          </cell>
          <cell r="Z180">
            <v>-22.522588210627497</v>
          </cell>
          <cell r="AA180">
            <v>4</v>
          </cell>
          <cell r="AB180" t="str">
            <v/>
          </cell>
          <cell r="AC180" t="str">
            <v/>
          </cell>
          <cell r="AD180">
            <v>282.69705380928394</v>
          </cell>
          <cell r="AE180">
            <v>4</v>
          </cell>
          <cell r="AF180" t="str">
            <v/>
          </cell>
          <cell r="AG180" t="str">
            <v/>
          </cell>
          <cell r="AH180">
            <v>-5.2107963090115739</v>
          </cell>
          <cell r="AI180">
            <v>5</v>
          </cell>
          <cell r="AJ180" t="str">
            <v/>
          </cell>
          <cell r="AK180" t="str">
            <v/>
          </cell>
          <cell r="AL180">
            <v>46.870672462977133</v>
          </cell>
          <cell r="AM180">
            <v>4</v>
          </cell>
          <cell r="AN180" t="str">
            <v/>
          </cell>
          <cell r="AO180" t="str">
            <v/>
          </cell>
          <cell r="AP180">
            <v>7.0012857381740776</v>
          </cell>
        </row>
        <row r="181">
          <cell r="B181" t="str">
            <v>10.2029</v>
          </cell>
          <cell r="C181">
            <v>7</v>
          </cell>
          <cell r="D181" t="str">
            <v/>
          </cell>
          <cell r="E181" t="str">
            <v/>
          </cell>
          <cell r="F181">
            <v>-37.430506545804903</v>
          </cell>
          <cell r="G181">
            <v>9</v>
          </cell>
          <cell r="H181" t="str">
            <v/>
          </cell>
          <cell r="I181" t="str">
            <v/>
          </cell>
          <cell r="J181">
            <v>117.97191339131118</v>
          </cell>
          <cell r="K181">
            <v>3</v>
          </cell>
          <cell r="L181" t="str">
            <v/>
          </cell>
          <cell r="M181" t="str">
            <v/>
          </cell>
          <cell r="N181">
            <v>650.9354862586747</v>
          </cell>
          <cell r="O181">
            <v>4</v>
          </cell>
          <cell r="P181" t="str">
            <v/>
          </cell>
          <cell r="Q181" t="str">
            <v/>
          </cell>
          <cell r="R181">
            <v>4.8967435971116222</v>
          </cell>
          <cell r="S181">
            <v>7</v>
          </cell>
          <cell r="T181" t="str">
            <v/>
          </cell>
          <cell r="U181" t="str">
            <v/>
          </cell>
          <cell r="V181">
            <v>121.21107368562241</v>
          </cell>
          <cell r="W181">
            <v>4</v>
          </cell>
          <cell r="X181" t="str">
            <v/>
          </cell>
          <cell r="Y181" t="str">
            <v/>
          </cell>
          <cell r="Z181">
            <v>-22.528354058345275</v>
          </cell>
          <cell r="AA181">
            <v>4</v>
          </cell>
          <cell r="AB181" t="str">
            <v/>
          </cell>
          <cell r="AC181" t="str">
            <v/>
          </cell>
          <cell r="AD181">
            <v>283.24527321881067</v>
          </cell>
          <cell r="AE181">
            <v>4</v>
          </cell>
          <cell r="AF181" t="str">
            <v/>
          </cell>
          <cell r="AG181" t="str">
            <v/>
          </cell>
          <cell r="AH181">
            <v>-5.108610735995315</v>
          </cell>
          <cell r="AI181">
            <v>5</v>
          </cell>
          <cell r="AJ181" t="str">
            <v/>
          </cell>
          <cell r="AK181" t="str">
            <v/>
          </cell>
          <cell r="AL181">
            <v>47.149564449344943</v>
          </cell>
          <cell r="AM181">
            <v>4</v>
          </cell>
          <cell r="AN181" t="str">
            <v/>
          </cell>
          <cell r="AO181" t="str">
            <v/>
          </cell>
          <cell r="AP181">
            <v>7.2208598373197539</v>
          </cell>
        </row>
        <row r="182">
          <cell r="B182" t="str">
            <v>11.2029</v>
          </cell>
          <cell r="C182">
            <v>7</v>
          </cell>
          <cell r="D182" t="str">
            <v/>
          </cell>
          <cell r="E182" t="str">
            <v/>
          </cell>
          <cell r="F182">
            <v>-37.422360629448612</v>
          </cell>
          <cell r="G182">
            <v>9</v>
          </cell>
          <cell r="H182" t="str">
            <v/>
          </cell>
          <cell r="I182" t="str">
            <v/>
          </cell>
          <cell r="J182">
            <v>118.29118712310429</v>
          </cell>
          <cell r="K182">
            <v>3</v>
          </cell>
          <cell r="L182" t="str">
            <v/>
          </cell>
          <cell r="M182" t="str">
            <v/>
          </cell>
          <cell r="N182">
            <v>649.48731185316512</v>
          </cell>
          <cell r="O182">
            <v>4</v>
          </cell>
          <cell r="P182" t="str">
            <v/>
          </cell>
          <cell r="Q182" t="str">
            <v/>
          </cell>
          <cell r="R182">
            <v>5.1043154812253597</v>
          </cell>
          <cell r="S182">
            <v>7</v>
          </cell>
          <cell r="T182" t="str">
            <v/>
          </cell>
          <cell r="U182" t="str">
            <v/>
          </cell>
          <cell r="V182">
            <v>121.47928901325756</v>
          </cell>
          <cell r="W182">
            <v>4</v>
          </cell>
          <cell r="X182" t="str">
            <v/>
          </cell>
          <cell r="Y182" t="str">
            <v/>
          </cell>
          <cell r="Z182">
            <v>-22.534119906063054</v>
          </cell>
          <cell r="AA182">
            <v>4</v>
          </cell>
          <cell r="AB182" t="str">
            <v/>
          </cell>
          <cell r="AC182" t="str">
            <v/>
          </cell>
          <cell r="AD182">
            <v>283.79349262833739</v>
          </cell>
          <cell r="AE182">
            <v>4</v>
          </cell>
          <cell r="AF182" t="str">
            <v/>
          </cell>
          <cell r="AG182" t="str">
            <v/>
          </cell>
          <cell r="AH182">
            <v>-5.0064251629790562</v>
          </cell>
          <cell r="AI182">
            <v>5</v>
          </cell>
          <cell r="AJ182" t="str">
            <v/>
          </cell>
          <cell r="AK182" t="str">
            <v/>
          </cell>
          <cell r="AL182">
            <v>47.428456435712754</v>
          </cell>
          <cell r="AM182">
            <v>4</v>
          </cell>
          <cell r="AN182" t="str">
            <v/>
          </cell>
          <cell r="AO182" t="str">
            <v/>
          </cell>
          <cell r="AP182">
            <v>7.4404339364654302</v>
          </cell>
        </row>
        <row r="183">
          <cell r="B183" t="str">
            <v>12.2029</v>
          </cell>
          <cell r="C183">
            <v>7</v>
          </cell>
          <cell r="D183" t="str">
            <v/>
          </cell>
          <cell r="E183" t="str">
            <v/>
          </cell>
          <cell r="F183">
            <v>-37.414214713092321</v>
          </cell>
          <cell r="G183">
            <v>9</v>
          </cell>
          <cell r="H183" t="str">
            <v/>
          </cell>
          <cell r="I183" t="str">
            <v/>
          </cell>
          <cell r="J183">
            <v>118.61046085489741</v>
          </cell>
          <cell r="K183">
            <v>3</v>
          </cell>
          <cell r="L183" t="str">
            <v/>
          </cell>
          <cell r="M183" t="str">
            <v/>
          </cell>
          <cell r="N183">
            <v>648.03913744765555</v>
          </cell>
          <cell r="O183">
            <v>4</v>
          </cell>
          <cell r="P183" t="str">
            <v/>
          </cell>
          <cell r="Q183" t="str">
            <v/>
          </cell>
          <cell r="R183">
            <v>5.3118873653390972</v>
          </cell>
          <cell r="S183">
            <v>7</v>
          </cell>
          <cell r="T183" t="str">
            <v/>
          </cell>
          <cell r="U183" t="str">
            <v/>
          </cell>
          <cell r="V183">
            <v>121.7475043408927</v>
          </cell>
          <cell r="W183">
            <v>4</v>
          </cell>
          <cell r="X183" t="str">
            <v/>
          </cell>
          <cell r="Y183" t="str">
            <v/>
          </cell>
          <cell r="Z183">
            <v>-22.539885753780833</v>
          </cell>
          <cell r="AA183">
            <v>4</v>
          </cell>
          <cell r="AB183" t="str">
            <v/>
          </cell>
          <cell r="AC183" t="str">
            <v/>
          </cell>
          <cell r="AD183">
            <v>284.34171203786411</v>
          </cell>
          <cell r="AE183">
            <v>4</v>
          </cell>
          <cell r="AF183" t="str">
            <v/>
          </cell>
          <cell r="AG183" t="str">
            <v/>
          </cell>
          <cell r="AH183">
            <v>-4.9042395899627973</v>
          </cell>
          <cell r="AI183">
            <v>5</v>
          </cell>
          <cell r="AJ183" t="str">
            <v/>
          </cell>
          <cell r="AK183" t="str">
            <v/>
          </cell>
          <cell r="AL183">
            <v>47.707348422080564</v>
          </cell>
          <cell r="AM183">
            <v>4</v>
          </cell>
          <cell r="AN183" t="str">
            <v/>
          </cell>
          <cell r="AO183" t="str">
            <v/>
          </cell>
          <cell r="AP183">
            <v>7.6600080356111064</v>
          </cell>
        </row>
        <row r="184">
          <cell r="B184" t="str">
            <v>1.2030</v>
          </cell>
          <cell r="C184">
            <v>7</v>
          </cell>
          <cell r="D184" t="str">
            <v/>
          </cell>
          <cell r="E184" t="str">
            <v/>
          </cell>
          <cell r="F184">
            <v>-37.406068796736029</v>
          </cell>
          <cell r="G184">
            <v>9</v>
          </cell>
          <cell r="H184" t="str">
            <v/>
          </cell>
          <cell r="I184" t="str">
            <v/>
          </cell>
          <cell r="J184">
            <v>118.92973458669053</v>
          </cell>
          <cell r="K184">
            <v>3</v>
          </cell>
          <cell r="L184" t="str">
            <v/>
          </cell>
          <cell r="M184" t="str">
            <v/>
          </cell>
          <cell r="N184">
            <v>646.59096304214597</v>
          </cell>
          <cell r="O184">
            <v>4</v>
          </cell>
          <cell r="P184" t="str">
            <v/>
          </cell>
          <cell r="Q184" t="str">
            <v/>
          </cell>
          <cell r="R184">
            <v>5.5194592494528347</v>
          </cell>
          <cell r="S184">
            <v>7</v>
          </cell>
          <cell r="T184" t="str">
            <v/>
          </cell>
          <cell r="U184" t="str">
            <v/>
          </cell>
          <cell r="V184">
            <v>122.01571966852785</v>
          </cell>
          <cell r="W184">
            <v>4</v>
          </cell>
          <cell r="X184" t="str">
            <v/>
          </cell>
          <cell r="Y184" t="str">
            <v/>
          </cell>
          <cell r="Z184">
            <v>-22.545651601498612</v>
          </cell>
          <cell r="AA184">
            <v>4</v>
          </cell>
          <cell r="AB184" t="str">
            <v/>
          </cell>
          <cell r="AC184" t="str">
            <v/>
          </cell>
          <cell r="AD184">
            <v>284.88993144739084</v>
          </cell>
          <cell r="AE184">
            <v>4</v>
          </cell>
          <cell r="AF184" t="str">
            <v/>
          </cell>
          <cell r="AG184" t="str">
            <v/>
          </cell>
          <cell r="AH184">
            <v>-4.8020540169465384</v>
          </cell>
          <cell r="AI184">
            <v>5</v>
          </cell>
          <cell r="AJ184" t="str">
            <v/>
          </cell>
          <cell r="AK184" t="str">
            <v/>
          </cell>
          <cell r="AL184">
            <v>47.986240408448374</v>
          </cell>
          <cell r="AM184">
            <v>4</v>
          </cell>
          <cell r="AN184" t="str">
            <v/>
          </cell>
          <cell r="AO184" t="str">
            <v/>
          </cell>
          <cell r="AP184">
            <v>7.8795821347567827</v>
          </cell>
        </row>
        <row r="185">
          <cell r="B185" t="str">
            <v>2.2030</v>
          </cell>
          <cell r="C185">
            <v>7</v>
          </cell>
          <cell r="D185" t="str">
            <v/>
          </cell>
          <cell r="E185" t="str">
            <v/>
          </cell>
          <cell r="F185">
            <v>-37.397922880379738</v>
          </cell>
          <cell r="G185">
            <v>9</v>
          </cell>
          <cell r="H185" t="str">
            <v/>
          </cell>
          <cell r="I185" t="str">
            <v/>
          </cell>
          <cell r="J185">
            <v>119.24900831848365</v>
          </cell>
          <cell r="K185">
            <v>4</v>
          </cell>
          <cell r="L185">
            <v>185</v>
          </cell>
          <cell r="M185">
            <v>645.14278863663333</v>
          </cell>
          <cell r="N185">
            <v>645.14278863663333</v>
          </cell>
          <cell r="O185">
            <v>4</v>
          </cell>
          <cell r="P185" t="str">
            <v/>
          </cell>
          <cell r="Q185" t="str">
            <v/>
          </cell>
          <cell r="R185">
            <v>5.7270311335665722</v>
          </cell>
          <cell r="S185">
            <v>7</v>
          </cell>
          <cell r="T185" t="str">
            <v/>
          </cell>
          <cell r="U185" t="str">
            <v/>
          </cell>
          <cell r="V185">
            <v>122.283934996163</v>
          </cell>
          <cell r="W185">
            <v>4</v>
          </cell>
          <cell r="X185" t="str">
            <v/>
          </cell>
          <cell r="Y185" t="str">
            <v/>
          </cell>
          <cell r="Z185">
            <v>-22.551417449216391</v>
          </cell>
          <cell r="AA185">
            <v>5</v>
          </cell>
          <cell r="AB185">
            <v>185</v>
          </cell>
          <cell r="AC185">
            <v>285.43815085691693</v>
          </cell>
          <cell r="AD185">
            <v>285.43815085691693</v>
          </cell>
          <cell r="AE185">
            <v>4</v>
          </cell>
          <cell r="AF185" t="str">
            <v/>
          </cell>
          <cell r="AG185" t="str">
            <v/>
          </cell>
          <cell r="AH185">
            <v>-4.6998684439302796</v>
          </cell>
          <cell r="AI185">
            <v>5</v>
          </cell>
          <cell r="AJ185" t="str">
            <v/>
          </cell>
          <cell r="AK185" t="str">
            <v/>
          </cell>
          <cell r="AL185">
            <v>48.265132394816185</v>
          </cell>
          <cell r="AM185">
            <v>4</v>
          </cell>
          <cell r="AN185" t="str">
            <v/>
          </cell>
          <cell r="AO185" t="str">
            <v/>
          </cell>
          <cell r="AP185">
            <v>8.099156233902459</v>
          </cell>
        </row>
        <row r="186">
          <cell r="B186" t="str">
            <v>3.2030</v>
          </cell>
          <cell r="C186">
            <v>7</v>
          </cell>
          <cell r="D186" t="str">
            <v/>
          </cell>
          <cell r="E186" t="str">
            <v/>
          </cell>
          <cell r="F186">
            <v>-37.389776964023447</v>
          </cell>
          <cell r="G186">
            <v>9</v>
          </cell>
          <cell r="H186" t="str">
            <v/>
          </cell>
          <cell r="I186" t="str">
            <v/>
          </cell>
          <cell r="J186">
            <v>119.56828205027676</v>
          </cell>
          <cell r="K186">
            <v>4</v>
          </cell>
          <cell r="L186" t="str">
            <v/>
          </cell>
          <cell r="M186" t="str">
            <v/>
          </cell>
          <cell r="N186">
            <v>644.36409173618733</v>
          </cell>
          <cell r="O186">
            <v>4</v>
          </cell>
          <cell r="P186" t="str">
            <v/>
          </cell>
          <cell r="Q186" t="str">
            <v/>
          </cell>
          <cell r="R186">
            <v>5.9346030176803097</v>
          </cell>
          <cell r="S186">
            <v>7</v>
          </cell>
          <cell r="T186" t="str">
            <v/>
          </cell>
          <cell r="U186" t="str">
            <v/>
          </cell>
          <cell r="V186">
            <v>122.55215032379814</v>
          </cell>
          <cell r="W186">
            <v>4</v>
          </cell>
          <cell r="X186" t="str">
            <v/>
          </cell>
          <cell r="Y186" t="str">
            <v/>
          </cell>
          <cell r="Z186">
            <v>-22.55718329693417</v>
          </cell>
          <cell r="AA186">
            <v>5</v>
          </cell>
          <cell r="AB186" t="str">
            <v/>
          </cell>
          <cell r="AC186" t="str">
            <v/>
          </cell>
          <cell r="AD186">
            <v>285.60379513211768</v>
          </cell>
          <cell r="AE186">
            <v>4</v>
          </cell>
          <cell r="AF186" t="str">
            <v/>
          </cell>
          <cell r="AG186" t="str">
            <v/>
          </cell>
          <cell r="AH186">
            <v>-4.5976828709140207</v>
          </cell>
          <cell r="AI186">
            <v>5</v>
          </cell>
          <cell r="AJ186" t="str">
            <v/>
          </cell>
          <cell r="AK186" t="str">
            <v/>
          </cell>
          <cell r="AL186">
            <v>48.544024381183995</v>
          </cell>
          <cell r="AM186">
            <v>4</v>
          </cell>
          <cell r="AN186" t="str">
            <v/>
          </cell>
          <cell r="AO186" t="str">
            <v/>
          </cell>
          <cell r="AP186">
            <v>8.3187303330481353</v>
          </cell>
        </row>
        <row r="187">
          <cell r="B187" t="str">
            <v>4.2030</v>
          </cell>
          <cell r="C187">
            <v>7</v>
          </cell>
          <cell r="D187" t="str">
            <v/>
          </cell>
          <cell r="E187" t="str">
            <v/>
          </cell>
          <cell r="F187">
            <v>-37.381631047667156</v>
          </cell>
          <cell r="G187">
            <v>9</v>
          </cell>
          <cell r="H187" t="str">
            <v/>
          </cell>
          <cell r="I187" t="str">
            <v/>
          </cell>
          <cell r="J187">
            <v>119.88755578206988</v>
          </cell>
          <cell r="K187">
            <v>4</v>
          </cell>
          <cell r="L187" t="str">
            <v/>
          </cell>
          <cell r="M187" t="str">
            <v/>
          </cell>
          <cell r="N187">
            <v>643.58539483574134</v>
          </cell>
          <cell r="O187">
            <v>4</v>
          </cell>
          <cell r="P187" t="str">
            <v/>
          </cell>
          <cell r="Q187" t="str">
            <v/>
          </cell>
          <cell r="R187">
            <v>6.1421749017940472</v>
          </cell>
          <cell r="S187">
            <v>7</v>
          </cell>
          <cell r="T187" t="str">
            <v/>
          </cell>
          <cell r="U187" t="str">
            <v/>
          </cell>
          <cell r="V187">
            <v>122.82036565143329</v>
          </cell>
          <cell r="W187">
            <v>4</v>
          </cell>
          <cell r="X187" t="str">
            <v/>
          </cell>
          <cell r="Y187" t="str">
            <v/>
          </cell>
          <cell r="Z187">
            <v>-22.562949144651949</v>
          </cell>
          <cell r="AA187">
            <v>5</v>
          </cell>
          <cell r="AB187" t="str">
            <v/>
          </cell>
          <cell r="AC187" t="str">
            <v/>
          </cell>
          <cell r="AD187">
            <v>285.76943940731843</v>
          </cell>
          <cell r="AE187">
            <v>4</v>
          </cell>
          <cell r="AF187" t="str">
            <v/>
          </cell>
          <cell r="AG187" t="str">
            <v/>
          </cell>
          <cell r="AH187">
            <v>-4.4954972978977619</v>
          </cell>
          <cell r="AI187">
            <v>5</v>
          </cell>
          <cell r="AJ187" t="str">
            <v/>
          </cell>
          <cell r="AK187" t="str">
            <v/>
          </cell>
          <cell r="AL187">
            <v>48.822916367551805</v>
          </cell>
          <cell r="AM187">
            <v>4</v>
          </cell>
          <cell r="AN187" t="str">
            <v/>
          </cell>
          <cell r="AO187" t="str">
            <v/>
          </cell>
          <cell r="AP187">
            <v>8.5383044321938115</v>
          </cell>
        </row>
        <row r="188">
          <cell r="B188" t="str">
            <v>5.2030</v>
          </cell>
          <cell r="C188">
            <v>7</v>
          </cell>
          <cell r="D188" t="str">
            <v/>
          </cell>
          <cell r="E188" t="str">
            <v/>
          </cell>
          <cell r="F188">
            <v>-37.373485131310865</v>
          </cell>
          <cell r="G188">
            <v>9</v>
          </cell>
          <cell r="H188" t="str">
            <v/>
          </cell>
          <cell r="I188" t="str">
            <v/>
          </cell>
          <cell r="J188">
            <v>120.206829513863</v>
          </cell>
          <cell r="K188">
            <v>4</v>
          </cell>
          <cell r="L188" t="str">
            <v/>
          </cell>
          <cell r="M188" t="str">
            <v/>
          </cell>
          <cell r="N188">
            <v>642.80669793529535</v>
          </cell>
          <cell r="O188">
            <v>4</v>
          </cell>
          <cell r="P188" t="str">
            <v/>
          </cell>
          <cell r="Q188" t="str">
            <v/>
          </cell>
          <cell r="R188">
            <v>6.3497467859077847</v>
          </cell>
          <cell r="S188">
            <v>7</v>
          </cell>
          <cell r="T188" t="str">
            <v/>
          </cell>
          <cell r="U188" t="str">
            <v/>
          </cell>
          <cell r="V188">
            <v>123.08858097906844</v>
          </cell>
          <cell r="W188">
            <v>4</v>
          </cell>
          <cell r="X188" t="str">
            <v/>
          </cell>
          <cell r="Y188" t="str">
            <v/>
          </cell>
          <cell r="Z188">
            <v>-22.568714992369728</v>
          </cell>
          <cell r="AA188">
            <v>5</v>
          </cell>
          <cell r="AB188" t="str">
            <v/>
          </cell>
          <cell r="AC188" t="str">
            <v/>
          </cell>
          <cell r="AD188">
            <v>285.93508368251918</v>
          </cell>
          <cell r="AE188">
            <v>4</v>
          </cell>
          <cell r="AF188" t="str">
            <v/>
          </cell>
          <cell r="AG188" t="str">
            <v/>
          </cell>
          <cell r="AH188">
            <v>-4.393311724881503</v>
          </cell>
          <cell r="AI188">
            <v>6</v>
          </cell>
          <cell r="AJ188">
            <v>188</v>
          </cell>
          <cell r="AK188">
            <v>49.101808353919488</v>
          </cell>
          <cell r="AL188">
            <v>49.101808353919488</v>
          </cell>
          <cell r="AM188">
            <v>4</v>
          </cell>
          <cell r="AN188" t="str">
            <v/>
          </cell>
          <cell r="AO188" t="str">
            <v/>
          </cell>
          <cell r="AP188">
            <v>8.7578785313394878</v>
          </cell>
        </row>
        <row r="189">
          <cell r="B189" t="str">
            <v>6.2030</v>
          </cell>
          <cell r="C189">
            <v>7</v>
          </cell>
          <cell r="D189" t="str">
            <v/>
          </cell>
          <cell r="E189" t="str">
            <v/>
          </cell>
          <cell r="F189">
            <v>-37.365339214954574</v>
          </cell>
          <cell r="G189">
            <v>9</v>
          </cell>
          <cell r="H189" t="str">
            <v/>
          </cell>
          <cell r="I189" t="str">
            <v/>
          </cell>
          <cell r="J189">
            <v>120.52610324565612</v>
          </cell>
          <cell r="K189">
            <v>4</v>
          </cell>
          <cell r="L189" t="str">
            <v/>
          </cell>
          <cell r="M189" t="str">
            <v/>
          </cell>
          <cell r="N189">
            <v>642.02800103484935</v>
          </cell>
          <cell r="O189">
            <v>4</v>
          </cell>
          <cell r="P189" t="str">
            <v/>
          </cell>
          <cell r="Q189" t="str">
            <v/>
          </cell>
          <cell r="R189">
            <v>6.5573186700215222</v>
          </cell>
          <cell r="S189">
            <v>7</v>
          </cell>
          <cell r="T189" t="str">
            <v/>
          </cell>
          <cell r="U189" t="str">
            <v/>
          </cell>
          <cell r="V189">
            <v>123.35679630670359</v>
          </cell>
          <cell r="W189">
            <v>4</v>
          </cell>
          <cell r="X189" t="str">
            <v/>
          </cell>
          <cell r="Y189" t="str">
            <v/>
          </cell>
          <cell r="Z189">
            <v>-22.574480840087507</v>
          </cell>
          <cell r="AA189">
            <v>5</v>
          </cell>
          <cell r="AB189" t="str">
            <v/>
          </cell>
          <cell r="AC189" t="str">
            <v/>
          </cell>
          <cell r="AD189">
            <v>286.10072795771993</v>
          </cell>
          <cell r="AE189">
            <v>4</v>
          </cell>
          <cell r="AF189" t="str">
            <v/>
          </cell>
          <cell r="AG189" t="str">
            <v/>
          </cell>
          <cell r="AH189">
            <v>-4.2911261518652442</v>
          </cell>
          <cell r="AI189">
            <v>6</v>
          </cell>
          <cell r="AJ189" t="str">
            <v/>
          </cell>
          <cell r="AK189" t="str">
            <v/>
          </cell>
          <cell r="AL189">
            <v>49.258799854503273</v>
          </cell>
          <cell r="AM189">
            <v>4</v>
          </cell>
          <cell r="AN189" t="str">
            <v/>
          </cell>
          <cell r="AO189" t="str">
            <v/>
          </cell>
          <cell r="AP189">
            <v>8.9774526304851641</v>
          </cell>
        </row>
        <row r="190">
          <cell r="B190" t="str">
            <v>7.2030</v>
          </cell>
          <cell r="C190">
            <v>7</v>
          </cell>
          <cell r="D190" t="str">
            <v/>
          </cell>
          <cell r="E190" t="str">
            <v/>
          </cell>
          <cell r="F190">
            <v>-37.357193298598283</v>
          </cell>
          <cell r="G190">
            <v>9</v>
          </cell>
          <cell r="H190" t="str">
            <v/>
          </cell>
          <cell r="I190" t="str">
            <v/>
          </cell>
          <cell r="J190">
            <v>120.84537697744923</v>
          </cell>
          <cell r="K190">
            <v>4</v>
          </cell>
          <cell r="L190" t="str">
            <v/>
          </cell>
          <cell r="M190" t="str">
            <v/>
          </cell>
          <cell r="N190">
            <v>641.24930413440336</v>
          </cell>
          <cell r="O190">
            <v>4</v>
          </cell>
          <cell r="P190" t="str">
            <v/>
          </cell>
          <cell r="Q190" t="str">
            <v/>
          </cell>
          <cell r="R190">
            <v>6.7648905541352597</v>
          </cell>
          <cell r="S190">
            <v>7</v>
          </cell>
          <cell r="T190" t="str">
            <v/>
          </cell>
          <cell r="U190" t="str">
            <v/>
          </cell>
          <cell r="V190">
            <v>123.62501163433873</v>
          </cell>
          <cell r="W190">
            <v>4</v>
          </cell>
          <cell r="X190" t="str">
            <v/>
          </cell>
          <cell r="Y190" t="str">
            <v/>
          </cell>
          <cell r="Z190">
            <v>-22.580246687805285</v>
          </cell>
          <cell r="AA190">
            <v>5</v>
          </cell>
          <cell r="AB190" t="str">
            <v/>
          </cell>
          <cell r="AC190" t="str">
            <v/>
          </cell>
          <cell r="AD190">
            <v>286.26637223292067</v>
          </cell>
          <cell r="AE190">
            <v>4</v>
          </cell>
          <cell r="AF190" t="str">
            <v/>
          </cell>
          <cell r="AG190" t="str">
            <v/>
          </cell>
          <cell r="AH190">
            <v>-4.1889405788489853</v>
          </cell>
          <cell r="AI190">
            <v>6</v>
          </cell>
          <cell r="AJ190" t="str">
            <v/>
          </cell>
          <cell r="AK190" t="str">
            <v/>
          </cell>
          <cell r="AL190">
            <v>49.415791355087059</v>
          </cell>
          <cell r="AM190">
            <v>4</v>
          </cell>
          <cell r="AN190" t="str">
            <v/>
          </cell>
          <cell r="AO190" t="str">
            <v/>
          </cell>
          <cell r="AP190">
            <v>9.1970267296308403</v>
          </cell>
        </row>
        <row r="191">
          <cell r="B191" t="str">
            <v>8.2030</v>
          </cell>
          <cell r="C191">
            <v>7</v>
          </cell>
          <cell r="D191" t="str">
            <v/>
          </cell>
          <cell r="E191" t="str">
            <v/>
          </cell>
          <cell r="F191">
            <v>-37.349047382241991</v>
          </cell>
          <cell r="G191">
            <v>9</v>
          </cell>
          <cell r="H191" t="str">
            <v/>
          </cell>
          <cell r="I191" t="str">
            <v/>
          </cell>
          <cell r="J191">
            <v>121.16465070924235</v>
          </cell>
          <cell r="K191">
            <v>4</v>
          </cell>
          <cell r="L191" t="str">
            <v/>
          </cell>
          <cell r="M191" t="str">
            <v/>
          </cell>
          <cell r="N191">
            <v>640.47060723395737</v>
          </cell>
          <cell r="O191">
            <v>4</v>
          </cell>
          <cell r="P191" t="str">
            <v/>
          </cell>
          <cell r="Q191" t="str">
            <v/>
          </cell>
          <cell r="R191">
            <v>6.9724624382489973</v>
          </cell>
          <cell r="S191">
            <v>7</v>
          </cell>
          <cell r="T191" t="str">
            <v/>
          </cell>
          <cell r="U191" t="str">
            <v/>
          </cell>
          <cell r="V191">
            <v>123.89322696197388</v>
          </cell>
          <cell r="W191">
            <v>4</v>
          </cell>
          <cell r="X191" t="str">
            <v/>
          </cell>
          <cell r="Y191" t="str">
            <v/>
          </cell>
          <cell r="Z191">
            <v>-22.586012535523064</v>
          </cell>
          <cell r="AA191">
            <v>5</v>
          </cell>
          <cell r="AB191" t="str">
            <v/>
          </cell>
          <cell r="AC191" t="str">
            <v/>
          </cell>
          <cell r="AD191">
            <v>286.43201650812142</v>
          </cell>
          <cell r="AE191">
            <v>4</v>
          </cell>
          <cell r="AF191" t="str">
            <v/>
          </cell>
          <cell r="AG191" t="str">
            <v/>
          </cell>
          <cell r="AH191">
            <v>-4.0867550058327264</v>
          </cell>
          <cell r="AI191">
            <v>6</v>
          </cell>
          <cell r="AJ191" t="str">
            <v/>
          </cell>
          <cell r="AK191" t="str">
            <v/>
          </cell>
          <cell r="AL191">
            <v>49.572782855670845</v>
          </cell>
          <cell r="AM191">
            <v>4</v>
          </cell>
          <cell r="AN191" t="str">
            <v/>
          </cell>
          <cell r="AO191" t="str">
            <v/>
          </cell>
          <cell r="AP191">
            <v>9.4166008287765166</v>
          </cell>
        </row>
        <row r="192">
          <cell r="B192" t="str">
            <v>9.2030</v>
          </cell>
          <cell r="C192">
            <v>7</v>
          </cell>
          <cell r="D192" t="str">
            <v/>
          </cell>
          <cell r="E192" t="str">
            <v/>
          </cell>
          <cell r="F192">
            <v>-37.3409014658857</v>
          </cell>
          <cell r="G192">
            <v>9</v>
          </cell>
          <cell r="H192" t="str">
            <v/>
          </cell>
          <cell r="I192" t="str">
            <v/>
          </cell>
          <cell r="J192">
            <v>121.48392444103547</v>
          </cell>
          <cell r="K192">
            <v>4</v>
          </cell>
          <cell r="L192" t="str">
            <v/>
          </cell>
          <cell r="M192" t="str">
            <v/>
          </cell>
          <cell r="N192">
            <v>639.69191033351137</v>
          </cell>
          <cell r="O192">
            <v>4</v>
          </cell>
          <cell r="P192" t="str">
            <v/>
          </cell>
          <cell r="Q192" t="str">
            <v/>
          </cell>
          <cell r="R192">
            <v>7.1800343223627348</v>
          </cell>
          <cell r="S192">
            <v>7</v>
          </cell>
          <cell r="T192" t="str">
            <v/>
          </cell>
          <cell r="U192" t="str">
            <v/>
          </cell>
          <cell r="V192">
            <v>124.16144228960903</v>
          </cell>
          <cell r="W192">
            <v>4</v>
          </cell>
          <cell r="X192" t="str">
            <v/>
          </cell>
          <cell r="Y192" t="str">
            <v/>
          </cell>
          <cell r="Z192">
            <v>-22.591778383240843</v>
          </cell>
          <cell r="AA192">
            <v>5</v>
          </cell>
          <cell r="AB192" t="str">
            <v/>
          </cell>
          <cell r="AC192" t="str">
            <v/>
          </cell>
          <cell r="AD192">
            <v>286.59766078332217</v>
          </cell>
          <cell r="AE192">
            <v>4</v>
          </cell>
          <cell r="AF192" t="str">
            <v/>
          </cell>
          <cell r="AG192" t="str">
            <v/>
          </cell>
          <cell r="AH192">
            <v>-3.9845694328164676</v>
          </cell>
          <cell r="AI192">
            <v>6</v>
          </cell>
          <cell r="AJ192" t="str">
            <v/>
          </cell>
          <cell r="AK192" t="str">
            <v/>
          </cell>
          <cell r="AL192">
            <v>49.72977435625463</v>
          </cell>
          <cell r="AM192">
            <v>4</v>
          </cell>
          <cell r="AN192" t="str">
            <v/>
          </cell>
          <cell r="AO192" t="str">
            <v/>
          </cell>
          <cell r="AP192">
            <v>9.6361749279221929</v>
          </cell>
        </row>
        <row r="193">
          <cell r="B193" t="str">
            <v>10.2030</v>
          </cell>
          <cell r="C193">
            <v>7</v>
          </cell>
          <cell r="D193" t="str">
            <v/>
          </cell>
          <cell r="E193" t="str">
            <v/>
          </cell>
          <cell r="F193">
            <v>-37.332755549529409</v>
          </cell>
          <cell r="G193">
            <v>9</v>
          </cell>
          <cell r="H193" t="str">
            <v/>
          </cell>
          <cell r="I193" t="str">
            <v/>
          </cell>
          <cell r="J193">
            <v>121.80319817282859</v>
          </cell>
          <cell r="K193">
            <v>4</v>
          </cell>
          <cell r="L193" t="str">
            <v/>
          </cell>
          <cell r="M193" t="str">
            <v/>
          </cell>
          <cell r="N193">
            <v>638.91321343306538</v>
          </cell>
          <cell r="O193">
            <v>4</v>
          </cell>
          <cell r="P193" t="str">
            <v/>
          </cell>
          <cell r="Q193" t="str">
            <v/>
          </cell>
          <cell r="R193">
            <v>7.3876062064764723</v>
          </cell>
          <cell r="S193">
            <v>7</v>
          </cell>
          <cell r="T193" t="str">
            <v/>
          </cell>
          <cell r="U193" t="str">
            <v/>
          </cell>
          <cell r="V193">
            <v>124.42965761724417</v>
          </cell>
          <cell r="W193">
            <v>4</v>
          </cell>
          <cell r="X193" t="str">
            <v/>
          </cell>
          <cell r="Y193" t="str">
            <v/>
          </cell>
          <cell r="Z193">
            <v>-22.597544230958622</v>
          </cell>
          <cell r="AA193">
            <v>5</v>
          </cell>
          <cell r="AB193" t="str">
            <v/>
          </cell>
          <cell r="AC193" t="str">
            <v/>
          </cell>
          <cell r="AD193">
            <v>286.76330505852292</v>
          </cell>
          <cell r="AE193">
            <v>4</v>
          </cell>
          <cell r="AF193" t="str">
            <v/>
          </cell>
          <cell r="AG193" t="str">
            <v/>
          </cell>
          <cell r="AH193">
            <v>-3.8823838598002087</v>
          </cell>
          <cell r="AI193">
            <v>6</v>
          </cell>
          <cell r="AJ193" t="str">
            <v/>
          </cell>
          <cell r="AK193" t="str">
            <v/>
          </cell>
          <cell r="AL193">
            <v>49.886765856838416</v>
          </cell>
          <cell r="AM193">
            <v>4</v>
          </cell>
          <cell r="AN193" t="str">
            <v/>
          </cell>
          <cell r="AO193" t="str">
            <v/>
          </cell>
          <cell r="AP193">
            <v>9.8557490270678692</v>
          </cell>
        </row>
        <row r="194">
          <cell r="B194" t="str">
            <v>11.2030</v>
          </cell>
          <cell r="C194">
            <v>7</v>
          </cell>
          <cell r="D194" t="str">
            <v/>
          </cell>
          <cell r="E194" t="str">
            <v/>
          </cell>
          <cell r="F194">
            <v>-37.324609633173118</v>
          </cell>
          <cell r="G194">
            <v>9</v>
          </cell>
          <cell r="H194" t="str">
            <v/>
          </cell>
          <cell r="I194" t="str">
            <v/>
          </cell>
          <cell r="J194">
            <v>122.1224719046217</v>
          </cell>
          <cell r="K194">
            <v>4</v>
          </cell>
          <cell r="L194" t="str">
            <v/>
          </cell>
          <cell r="M194" t="str">
            <v/>
          </cell>
          <cell r="N194">
            <v>638.13451653261939</v>
          </cell>
          <cell r="O194">
            <v>4</v>
          </cell>
          <cell r="P194" t="str">
            <v/>
          </cell>
          <cell r="Q194" t="str">
            <v/>
          </cell>
          <cell r="R194">
            <v>7.5951780905902098</v>
          </cell>
          <cell r="S194">
            <v>7</v>
          </cell>
          <cell r="T194" t="str">
            <v/>
          </cell>
          <cell r="U194" t="str">
            <v/>
          </cell>
          <cell r="V194">
            <v>124.69787294487932</v>
          </cell>
          <cell r="W194">
            <v>4</v>
          </cell>
          <cell r="X194" t="str">
            <v/>
          </cell>
          <cell r="Y194" t="str">
            <v/>
          </cell>
          <cell r="Z194">
            <v>-22.603310078676401</v>
          </cell>
          <cell r="AA194">
            <v>5</v>
          </cell>
          <cell r="AB194" t="str">
            <v/>
          </cell>
          <cell r="AC194" t="str">
            <v/>
          </cell>
          <cell r="AD194">
            <v>286.92894933372366</v>
          </cell>
          <cell r="AE194">
            <v>4</v>
          </cell>
          <cell r="AF194" t="str">
            <v/>
          </cell>
          <cell r="AG194" t="str">
            <v/>
          </cell>
          <cell r="AH194">
            <v>-3.7801982867839499</v>
          </cell>
          <cell r="AI194">
            <v>6</v>
          </cell>
          <cell r="AJ194" t="str">
            <v/>
          </cell>
          <cell r="AK194" t="str">
            <v/>
          </cell>
          <cell r="AL194">
            <v>50.043757357422201</v>
          </cell>
          <cell r="AM194">
            <v>4</v>
          </cell>
          <cell r="AN194" t="str">
            <v/>
          </cell>
          <cell r="AO194" t="str">
            <v/>
          </cell>
          <cell r="AP194">
            <v>10.075323126213545</v>
          </cell>
        </row>
        <row r="195">
          <cell r="B195" t="str">
            <v>12.2030</v>
          </cell>
          <cell r="C195">
            <v>7</v>
          </cell>
          <cell r="D195" t="str">
            <v/>
          </cell>
          <cell r="E195" t="str">
            <v/>
          </cell>
          <cell r="F195">
            <v>-37.316463716816827</v>
          </cell>
          <cell r="G195">
            <v>9</v>
          </cell>
          <cell r="H195" t="str">
            <v/>
          </cell>
          <cell r="I195" t="str">
            <v/>
          </cell>
          <cell r="J195">
            <v>122.44174563641482</v>
          </cell>
          <cell r="K195">
            <v>4</v>
          </cell>
          <cell r="L195" t="str">
            <v/>
          </cell>
          <cell r="M195" t="str">
            <v/>
          </cell>
          <cell r="N195">
            <v>637.35581963217339</v>
          </cell>
          <cell r="O195">
            <v>4</v>
          </cell>
          <cell r="P195" t="str">
            <v/>
          </cell>
          <cell r="Q195" t="str">
            <v/>
          </cell>
          <cell r="R195">
            <v>7.8027499747039473</v>
          </cell>
          <cell r="S195">
            <v>7</v>
          </cell>
          <cell r="T195" t="str">
            <v/>
          </cell>
          <cell r="U195" t="str">
            <v/>
          </cell>
          <cell r="V195">
            <v>124.96608827251447</v>
          </cell>
          <cell r="W195">
            <v>4</v>
          </cell>
          <cell r="X195" t="str">
            <v/>
          </cell>
          <cell r="Y195" t="str">
            <v/>
          </cell>
          <cell r="Z195">
            <v>-22.60907592639418</v>
          </cell>
          <cell r="AA195">
            <v>5</v>
          </cell>
          <cell r="AB195" t="str">
            <v/>
          </cell>
          <cell r="AC195" t="str">
            <v/>
          </cell>
          <cell r="AD195">
            <v>287.09459360892441</v>
          </cell>
          <cell r="AE195">
            <v>4</v>
          </cell>
          <cell r="AF195" t="str">
            <v/>
          </cell>
          <cell r="AG195" t="str">
            <v/>
          </cell>
          <cell r="AH195">
            <v>-3.678012713767691</v>
          </cell>
          <cell r="AI195">
            <v>6</v>
          </cell>
          <cell r="AJ195" t="str">
            <v/>
          </cell>
          <cell r="AK195" t="str">
            <v/>
          </cell>
          <cell r="AL195">
            <v>50.200748858005987</v>
          </cell>
          <cell r="AM195">
            <v>4</v>
          </cell>
          <cell r="AN195" t="str">
            <v/>
          </cell>
          <cell r="AO195" t="str">
            <v/>
          </cell>
          <cell r="AP195">
            <v>10.294897225359222</v>
          </cell>
        </row>
        <row r="196">
          <cell r="B196" t="str">
            <v>1.2031</v>
          </cell>
          <cell r="C196">
            <v>8</v>
          </cell>
          <cell r="D196">
            <v>196</v>
          </cell>
          <cell r="E196">
            <v>-37.308317800460657</v>
          </cell>
          <cell r="F196">
            <v>-37.308317800460657</v>
          </cell>
          <cell r="G196">
            <v>9</v>
          </cell>
          <cell r="H196" t="str">
            <v/>
          </cell>
          <cell r="I196" t="str">
            <v/>
          </cell>
          <cell r="J196">
            <v>122.76101936820794</v>
          </cell>
          <cell r="K196">
            <v>4</v>
          </cell>
          <cell r="L196" t="str">
            <v/>
          </cell>
          <cell r="M196" t="str">
            <v/>
          </cell>
          <cell r="N196">
            <v>636.5771227317274</v>
          </cell>
          <cell r="O196">
            <v>4</v>
          </cell>
          <cell r="P196" t="str">
            <v/>
          </cell>
          <cell r="Q196" t="str">
            <v/>
          </cell>
          <cell r="R196">
            <v>8.0103218588176848</v>
          </cell>
          <cell r="S196">
            <v>7</v>
          </cell>
          <cell r="T196" t="str">
            <v/>
          </cell>
          <cell r="U196" t="str">
            <v/>
          </cell>
          <cell r="V196">
            <v>125.23430360014962</v>
          </cell>
          <cell r="W196">
            <v>4</v>
          </cell>
          <cell r="X196" t="str">
            <v/>
          </cell>
          <cell r="Y196" t="str">
            <v/>
          </cell>
          <cell r="Z196">
            <v>-22.614841774111959</v>
          </cell>
          <cell r="AA196">
            <v>5</v>
          </cell>
          <cell r="AB196" t="str">
            <v/>
          </cell>
          <cell r="AC196" t="str">
            <v/>
          </cell>
          <cell r="AD196">
            <v>287.26023788412516</v>
          </cell>
          <cell r="AE196">
            <v>4</v>
          </cell>
          <cell r="AF196" t="str">
            <v/>
          </cell>
          <cell r="AG196" t="str">
            <v/>
          </cell>
          <cell r="AH196">
            <v>-3.5758271407514322</v>
          </cell>
          <cell r="AI196">
            <v>6</v>
          </cell>
          <cell r="AJ196" t="str">
            <v/>
          </cell>
          <cell r="AK196" t="str">
            <v/>
          </cell>
          <cell r="AL196">
            <v>50.357740358589773</v>
          </cell>
          <cell r="AM196">
            <v>4</v>
          </cell>
          <cell r="AN196" t="str">
            <v/>
          </cell>
          <cell r="AO196" t="str">
            <v/>
          </cell>
          <cell r="AP196">
            <v>10.514471324504898</v>
          </cell>
        </row>
        <row r="197">
          <cell r="B197" t="str">
            <v>2.2031</v>
          </cell>
          <cell r="C197">
            <v>8</v>
          </cell>
          <cell r="D197" t="str">
            <v/>
          </cell>
          <cell r="E197" t="str">
            <v/>
          </cell>
          <cell r="F197">
            <v>-37.22748181826659</v>
          </cell>
          <cell r="G197">
            <v>9</v>
          </cell>
          <cell r="H197" t="str">
            <v/>
          </cell>
          <cell r="I197" t="str">
            <v/>
          </cell>
          <cell r="J197">
            <v>123.08029310000106</v>
          </cell>
          <cell r="K197">
            <v>4</v>
          </cell>
          <cell r="L197" t="str">
            <v/>
          </cell>
          <cell r="M197" t="str">
            <v/>
          </cell>
          <cell r="N197">
            <v>635.79842583128141</v>
          </cell>
          <cell r="O197">
            <v>4</v>
          </cell>
          <cell r="P197" t="str">
            <v/>
          </cell>
          <cell r="Q197" t="str">
            <v/>
          </cell>
          <cell r="R197">
            <v>8.2178937429314214</v>
          </cell>
          <cell r="S197">
            <v>7</v>
          </cell>
          <cell r="T197" t="str">
            <v/>
          </cell>
          <cell r="U197" t="str">
            <v/>
          </cell>
          <cell r="V197">
            <v>125.50251892778476</v>
          </cell>
          <cell r="W197">
            <v>4</v>
          </cell>
          <cell r="X197" t="str">
            <v/>
          </cell>
          <cell r="Y197" t="str">
            <v/>
          </cell>
          <cell r="Z197">
            <v>-22.620607621829738</v>
          </cell>
          <cell r="AA197">
            <v>5</v>
          </cell>
          <cell r="AB197" t="str">
            <v/>
          </cell>
          <cell r="AC197" t="str">
            <v/>
          </cell>
          <cell r="AD197">
            <v>287.42588215932591</v>
          </cell>
          <cell r="AE197">
            <v>4</v>
          </cell>
          <cell r="AF197" t="str">
            <v/>
          </cell>
          <cell r="AG197" t="str">
            <v/>
          </cell>
          <cell r="AH197">
            <v>-3.4736415677351733</v>
          </cell>
          <cell r="AI197">
            <v>6</v>
          </cell>
          <cell r="AJ197" t="str">
            <v/>
          </cell>
          <cell r="AK197" t="str">
            <v/>
          </cell>
          <cell r="AL197">
            <v>50.514731859173558</v>
          </cell>
          <cell r="AM197">
            <v>4</v>
          </cell>
          <cell r="AN197" t="str">
            <v/>
          </cell>
          <cell r="AO197" t="str">
            <v/>
          </cell>
          <cell r="AP197">
            <v>10.734045423650574</v>
          </cell>
        </row>
        <row r="198">
          <cell r="B198" t="str">
            <v>3.2031</v>
          </cell>
          <cell r="C198">
            <v>8</v>
          </cell>
          <cell r="D198" t="str">
            <v/>
          </cell>
          <cell r="E198" t="str">
            <v/>
          </cell>
          <cell r="F198">
            <v>-37.146645836072523</v>
          </cell>
          <cell r="G198">
            <v>9</v>
          </cell>
          <cell r="H198" t="str">
            <v/>
          </cell>
          <cell r="I198" t="str">
            <v/>
          </cell>
          <cell r="J198">
            <v>123.39956683179417</v>
          </cell>
          <cell r="K198">
            <v>4</v>
          </cell>
          <cell r="L198" t="str">
            <v/>
          </cell>
          <cell r="M198" t="str">
            <v/>
          </cell>
          <cell r="N198">
            <v>635.01972893083541</v>
          </cell>
          <cell r="O198">
            <v>4</v>
          </cell>
          <cell r="P198" t="str">
            <v/>
          </cell>
          <cell r="Q198" t="str">
            <v/>
          </cell>
          <cell r="R198">
            <v>8.425465627045158</v>
          </cell>
          <cell r="S198">
            <v>7</v>
          </cell>
          <cell r="T198" t="str">
            <v/>
          </cell>
          <cell r="U198" t="str">
            <v/>
          </cell>
          <cell r="V198">
            <v>125.77073425541991</v>
          </cell>
          <cell r="W198">
            <v>4</v>
          </cell>
          <cell r="X198" t="str">
            <v/>
          </cell>
          <cell r="Y198" t="str">
            <v/>
          </cell>
          <cell r="Z198">
            <v>-22.626373469547516</v>
          </cell>
          <cell r="AA198">
            <v>5</v>
          </cell>
          <cell r="AB198" t="str">
            <v/>
          </cell>
          <cell r="AC198" t="str">
            <v/>
          </cell>
          <cell r="AD198">
            <v>287.59152643452666</v>
          </cell>
          <cell r="AE198">
            <v>4</v>
          </cell>
          <cell r="AF198" t="str">
            <v/>
          </cell>
          <cell r="AG198" t="str">
            <v/>
          </cell>
          <cell r="AH198">
            <v>-3.3714559947189144</v>
          </cell>
          <cell r="AI198">
            <v>6</v>
          </cell>
          <cell r="AJ198" t="str">
            <v/>
          </cell>
          <cell r="AK198" t="str">
            <v/>
          </cell>
          <cell r="AL198">
            <v>50.671723359757344</v>
          </cell>
          <cell r="AM198">
            <v>4</v>
          </cell>
          <cell r="AN198" t="str">
            <v/>
          </cell>
          <cell r="AO198" t="str">
            <v/>
          </cell>
          <cell r="AP198">
            <v>10.953619522796251</v>
          </cell>
        </row>
        <row r="199">
          <cell r="B199" t="str">
            <v>4.2031</v>
          </cell>
          <cell r="C199">
            <v>8</v>
          </cell>
          <cell r="D199" t="str">
            <v/>
          </cell>
          <cell r="E199" t="str">
            <v/>
          </cell>
          <cell r="F199">
            <v>-37.065809853878456</v>
          </cell>
          <cell r="G199">
            <v>9</v>
          </cell>
          <cell r="H199" t="str">
            <v/>
          </cell>
          <cell r="I199" t="str">
            <v/>
          </cell>
          <cell r="J199">
            <v>123.71884056358729</v>
          </cell>
          <cell r="K199">
            <v>4</v>
          </cell>
          <cell r="L199" t="str">
            <v/>
          </cell>
          <cell r="M199" t="str">
            <v/>
          </cell>
          <cell r="N199">
            <v>634.24103203038942</v>
          </cell>
          <cell r="O199">
            <v>4</v>
          </cell>
          <cell r="P199" t="str">
            <v/>
          </cell>
          <cell r="Q199" t="str">
            <v/>
          </cell>
          <cell r="R199">
            <v>8.6330375111588946</v>
          </cell>
          <cell r="S199">
            <v>7</v>
          </cell>
          <cell r="T199" t="str">
            <v/>
          </cell>
          <cell r="U199" t="str">
            <v/>
          </cell>
          <cell r="V199">
            <v>126.03894958305506</v>
          </cell>
          <cell r="W199">
            <v>4</v>
          </cell>
          <cell r="X199" t="str">
            <v/>
          </cell>
          <cell r="Y199" t="str">
            <v/>
          </cell>
          <cell r="Z199">
            <v>-22.632139317265295</v>
          </cell>
          <cell r="AA199">
            <v>5</v>
          </cell>
          <cell r="AB199" t="str">
            <v/>
          </cell>
          <cell r="AC199" t="str">
            <v/>
          </cell>
          <cell r="AD199">
            <v>287.7571707097274</v>
          </cell>
          <cell r="AE199">
            <v>4</v>
          </cell>
          <cell r="AF199" t="str">
            <v/>
          </cell>
          <cell r="AG199" t="str">
            <v/>
          </cell>
          <cell r="AH199">
            <v>-3.2692704217026556</v>
          </cell>
          <cell r="AI199">
            <v>6</v>
          </cell>
          <cell r="AJ199" t="str">
            <v/>
          </cell>
          <cell r="AK199" t="str">
            <v/>
          </cell>
          <cell r="AL199">
            <v>50.82871486034113</v>
          </cell>
          <cell r="AM199">
            <v>4</v>
          </cell>
          <cell r="AN199" t="str">
            <v/>
          </cell>
          <cell r="AO199" t="str">
            <v/>
          </cell>
          <cell r="AP199">
            <v>11.173193621941927</v>
          </cell>
        </row>
        <row r="200">
          <cell r="B200" t="str">
            <v>5.2031</v>
          </cell>
          <cell r="C200">
            <v>8</v>
          </cell>
          <cell r="D200" t="str">
            <v/>
          </cell>
          <cell r="E200" t="str">
            <v/>
          </cell>
          <cell r="F200">
            <v>-36.984973871684389</v>
          </cell>
          <cell r="G200">
            <v>10</v>
          </cell>
          <cell r="H200">
            <v>200</v>
          </cell>
          <cell r="I200">
            <v>124.03811429538084</v>
          </cell>
          <cell r="J200">
            <v>124.03811429538084</v>
          </cell>
          <cell r="K200">
            <v>4</v>
          </cell>
          <cell r="L200" t="str">
            <v/>
          </cell>
          <cell r="M200" t="str">
            <v/>
          </cell>
          <cell r="N200">
            <v>633.46233512994343</v>
          </cell>
          <cell r="O200">
            <v>5</v>
          </cell>
          <cell r="P200">
            <v>200</v>
          </cell>
          <cell r="Q200">
            <v>8.8406093952726259</v>
          </cell>
          <cell r="R200">
            <v>8.8406093952726259</v>
          </cell>
          <cell r="S200">
            <v>7</v>
          </cell>
          <cell r="T200" t="str">
            <v/>
          </cell>
          <cell r="U200" t="str">
            <v/>
          </cell>
          <cell r="V200">
            <v>126.3071649106902</v>
          </cell>
          <cell r="W200">
            <v>4</v>
          </cell>
          <cell r="X200" t="str">
            <v/>
          </cell>
          <cell r="Y200" t="str">
            <v/>
          </cell>
          <cell r="Z200">
            <v>-22.637905164983074</v>
          </cell>
          <cell r="AA200">
            <v>5</v>
          </cell>
          <cell r="AB200" t="str">
            <v/>
          </cell>
          <cell r="AC200" t="str">
            <v/>
          </cell>
          <cell r="AD200">
            <v>287.92281498492815</v>
          </cell>
          <cell r="AE200">
            <v>4</v>
          </cell>
          <cell r="AF200" t="str">
            <v/>
          </cell>
          <cell r="AG200" t="str">
            <v/>
          </cell>
          <cell r="AH200">
            <v>-3.1670848486863967</v>
          </cell>
          <cell r="AI200">
            <v>6</v>
          </cell>
          <cell r="AJ200" t="str">
            <v/>
          </cell>
          <cell r="AK200" t="str">
            <v/>
          </cell>
          <cell r="AL200">
            <v>50.985706360924915</v>
          </cell>
          <cell r="AM200">
            <v>4</v>
          </cell>
          <cell r="AN200" t="str">
            <v/>
          </cell>
          <cell r="AO200" t="str">
            <v/>
          </cell>
          <cell r="AP200">
            <v>11.392767721087603</v>
          </cell>
        </row>
        <row r="201">
          <cell r="B201" t="str">
            <v>6.2031</v>
          </cell>
          <cell r="C201">
            <v>8</v>
          </cell>
          <cell r="D201" t="str">
            <v/>
          </cell>
          <cell r="E201" t="str">
            <v/>
          </cell>
          <cell r="F201">
            <v>-36.904137889490322</v>
          </cell>
          <cell r="G201">
            <v>10</v>
          </cell>
          <cell r="H201" t="str">
            <v/>
          </cell>
          <cell r="I201" t="str">
            <v/>
          </cell>
          <cell r="J201">
            <v>124.25001495763135</v>
          </cell>
          <cell r="K201">
            <v>4</v>
          </cell>
          <cell r="L201" t="str">
            <v/>
          </cell>
          <cell r="M201" t="str">
            <v/>
          </cell>
          <cell r="N201">
            <v>632.68363822949743</v>
          </cell>
          <cell r="O201">
            <v>5</v>
          </cell>
          <cell r="P201" t="str">
            <v/>
          </cell>
          <cell r="Q201" t="str">
            <v/>
          </cell>
          <cell r="R201">
            <v>9.0401523870157234</v>
          </cell>
          <cell r="S201">
            <v>7</v>
          </cell>
          <cell r="T201" t="str">
            <v/>
          </cell>
          <cell r="U201" t="str">
            <v/>
          </cell>
          <cell r="V201">
            <v>126.57538023832535</v>
          </cell>
          <cell r="W201">
            <v>4</v>
          </cell>
          <cell r="X201" t="str">
            <v/>
          </cell>
          <cell r="Y201" t="str">
            <v/>
          </cell>
          <cell r="Z201">
            <v>-22.643671012700853</v>
          </cell>
          <cell r="AA201">
            <v>5</v>
          </cell>
          <cell r="AB201" t="str">
            <v/>
          </cell>
          <cell r="AC201" t="str">
            <v/>
          </cell>
          <cell r="AD201">
            <v>288.0884592601289</v>
          </cell>
          <cell r="AE201">
            <v>4</v>
          </cell>
          <cell r="AF201" t="str">
            <v/>
          </cell>
          <cell r="AG201" t="str">
            <v/>
          </cell>
          <cell r="AH201">
            <v>-3.0648992756701379</v>
          </cell>
          <cell r="AI201">
            <v>6</v>
          </cell>
          <cell r="AJ201" t="str">
            <v/>
          </cell>
          <cell r="AK201" t="str">
            <v/>
          </cell>
          <cell r="AL201">
            <v>51.142697861508701</v>
          </cell>
          <cell r="AM201">
            <v>5</v>
          </cell>
          <cell r="AN201">
            <v>201</v>
          </cell>
          <cell r="AO201">
            <v>11.61234182023327</v>
          </cell>
          <cell r="AP201">
            <v>11.61234182023327</v>
          </cell>
        </row>
        <row r="202">
          <cell r="B202" t="str">
            <v>7.2031</v>
          </cell>
          <cell r="C202">
            <v>8</v>
          </cell>
          <cell r="D202" t="str">
            <v/>
          </cell>
          <cell r="E202" t="str">
            <v/>
          </cell>
          <cell r="F202">
            <v>-36.823301907296255</v>
          </cell>
          <cell r="G202">
            <v>10</v>
          </cell>
          <cell r="H202" t="str">
            <v/>
          </cell>
          <cell r="I202" t="str">
            <v/>
          </cell>
          <cell r="J202">
            <v>124.46191561988186</v>
          </cell>
          <cell r="K202">
            <v>4</v>
          </cell>
          <cell r="L202" t="str">
            <v/>
          </cell>
          <cell r="M202" t="str">
            <v/>
          </cell>
          <cell r="N202">
            <v>631.90494132905144</v>
          </cell>
          <cell r="O202">
            <v>5</v>
          </cell>
          <cell r="P202" t="str">
            <v/>
          </cell>
          <cell r="Q202" t="str">
            <v/>
          </cell>
          <cell r="R202">
            <v>9.239695378758821</v>
          </cell>
          <cell r="S202">
            <v>7</v>
          </cell>
          <cell r="T202" t="str">
            <v/>
          </cell>
          <cell r="U202" t="str">
            <v/>
          </cell>
          <cell r="V202">
            <v>126.8435955659605</v>
          </cell>
          <cell r="W202">
            <v>4</v>
          </cell>
          <cell r="X202" t="str">
            <v/>
          </cell>
          <cell r="Y202" t="str">
            <v/>
          </cell>
          <cell r="Z202">
            <v>-22.649436860418632</v>
          </cell>
          <cell r="AA202">
            <v>5</v>
          </cell>
          <cell r="AB202" t="str">
            <v/>
          </cell>
          <cell r="AC202" t="str">
            <v/>
          </cell>
          <cell r="AD202">
            <v>288.25410353532965</v>
          </cell>
          <cell r="AE202">
            <v>4</v>
          </cell>
          <cell r="AF202" t="str">
            <v/>
          </cell>
          <cell r="AG202" t="str">
            <v/>
          </cell>
          <cell r="AH202">
            <v>-2.962713702653879</v>
          </cell>
          <cell r="AI202">
            <v>6</v>
          </cell>
          <cell r="AJ202" t="str">
            <v/>
          </cell>
          <cell r="AK202" t="str">
            <v/>
          </cell>
          <cell r="AL202">
            <v>51.299689362092487</v>
          </cell>
          <cell r="AM202">
            <v>5</v>
          </cell>
          <cell r="AN202" t="str">
            <v/>
          </cell>
          <cell r="AO202" t="str">
            <v/>
          </cell>
          <cell r="AP202">
            <v>11.832938670362589</v>
          </cell>
        </row>
        <row r="203">
          <cell r="B203" t="str">
            <v>8.2031</v>
          </cell>
          <cell r="C203">
            <v>8</v>
          </cell>
          <cell r="D203" t="str">
            <v/>
          </cell>
          <cell r="E203" t="str">
            <v/>
          </cell>
          <cell r="F203">
            <v>-36.742465925102188</v>
          </cell>
          <cell r="G203">
            <v>10</v>
          </cell>
          <cell r="H203" t="str">
            <v/>
          </cell>
          <cell r="I203" t="str">
            <v/>
          </cell>
          <cell r="J203">
            <v>124.67381628213238</v>
          </cell>
          <cell r="K203">
            <v>4</v>
          </cell>
          <cell r="L203" t="str">
            <v/>
          </cell>
          <cell r="M203" t="str">
            <v/>
          </cell>
          <cell r="N203">
            <v>631.12624442860545</v>
          </cell>
          <cell r="O203">
            <v>5</v>
          </cell>
          <cell r="P203" t="str">
            <v/>
          </cell>
          <cell r="Q203" t="str">
            <v/>
          </cell>
          <cell r="R203">
            <v>9.4392383705019185</v>
          </cell>
          <cell r="S203">
            <v>7</v>
          </cell>
          <cell r="T203" t="str">
            <v/>
          </cell>
          <cell r="U203" t="str">
            <v/>
          </cell>
          <cell r="V203">
            <v>127.11181089359565</v>
          </cell>
          <cell r="W203">
            <v>4</v>
          </cell>
          <cell r="X203" t="str">
            <v/>
          </cell>
          <cell r="Y203" t="str">
            <v/>
          </cell>
          <cell r="Z203">
            <v>-22.655202708136411</v>
          </cell>
          <cell r="AA203">
            <v>5</v>
          </cell>
          <cell r="AB203" t="str">
            <v/>
          </cell>
          <cell r="AC203" t="str">
            <v/>
          </cell>
          <cell r="AD203">
            <v>288.4197478105304</v>
          </cell>
          <cell r="AE203">
            <v>4</v>
          </cell>
          <cell r="AF203" t="str">
            <v/>
          </cell>
          <cell r="AG203" t="str">
            <v/>
          </cell>
          <cell r="AH203">
            <v>-2.8605281296376202</v>
          </cell>
          <cell r="AI203">
            <v>6</v>
          </cell>
          <cell r="AJ203" t="str">
            <v/>
          </cell>
          <cell r="AK203" t="str">
            <v/>
          </cell>
          <cell r="AL203">
            <v>51.456680862676272</v>
          </cell>
          <cell r="AM203">
            <v>5</v>
          </cell>
          <cell r="AN203" t="str">
            <v/>
          </cell>
          <cell r="AO203" t="str">
            <v/>
          </cell>
          <cell r="AP203">
            <v>12.053535520491907</v>
          </cell>
        </row>
        <row r="204">
          <cell r="B204" t="str">
            <v>9.2031</v>
          </cell>
          <cell r="C204">
            <v>8</v>
          </cell>
          <cell r="D204" t="str">
            <v/>
          </cell>
          <cell r="E204" t="str">
            <v/>
          </cell>
          <cell r="F204">
            <v>-36.661629942908121</v>
          </cell>
          <cell r="G204">
            <v>10</v>
          </cell>
          <cell r="H204" t="str">
            <v/>
          </cell>
          <cell r="I204" t="str">
            <v/>
          </cell>
          <cell r="J204">
            <v>124.88571694438289</v>
          </cell>
          <cell r="K204">
            <v>4</v>
          </cell>
          <cell r="L204" t="str">
            <v/>
          </cell>
          <cell r="M204" t="str">
            <v/>
          </cell>
          <cell r="N204">
            <v>630.34754752815945</v>
          </cell>
          <cell r="O204">
            <v>5</v>
          </cell>
          <cell r="P204" t="str">
            <v/>
          </cell>
          <cell r="Q204" t="str">
            <v/>
          </cell>
          <cell r="R204">
            <v>9.638781362245016</v>
          </cell>
          <cell r="S204">
            <v>7</v>
          </cell>
          <cell r="T204" t="str">
            <v/>
          </cell>
          <cell r="U204" t="str">
            <v/>
          </cell>
          <cell r="V204">
            <v>127.38002622123079</v>
          </cell>
          <cell r="W204">
            <v>4</v>
          </cell>
          <cell r="X204" t="str">
            <v/>
          </cell>
          <cell r="Y204" t="str">
            <v/>
          </cell>
          <cell r="Z204">
            <v>-22.66096855585419</v>
          </cell>
          <cell r="AA204">
            <v>5</v>
          </cell>
          <cell r="AB204" t="str">
            <v/>
          </cell>
          <cell r="AC204" t="str">
            <v/>
          </cell>
          <cell r="AD204">
            <v>288.58539208573114</v>
          </cell>
          <cell r="AE204">
            <v>4</v>
          </cell>
          <cell r="AF204" t="str">
            <v/>
          </cell>
          <cell r="AG204" t="str">
            <v/>
          </cell>
          <cell r="AH204">
            <v>-2.7583425566213613</v>
          </cell>
          <cell r="AI204">
            <v>6</v>
          </cell>
          <cell r="AJ204" t="str">
            <v/>
          </cell>
          <cell r="AK204" t="str">
            <v/>
          </cell>
          <cell r="AL204">
            <v>51.613672363260058</v>
          </cell>
          <cell r="AM204">
            <v>5</v>
          </cell>
          <cell r="AN204" t="str">
            <v/>
          </cell>
          <cell r="AO204" t="str">
            <v/>
          </cell>
          <cell r="AP204">
            <v>12.274132370621226</v>
          </cell>
        </row>
        <row r="205">
          <cell r="B205" t="str">
            <v>10.2031</v>
          </cell>
          <cell r="C205">
            <v>8</v>
          </cell>
          <cell r="D205" t="str">
            <v/>
          </cell>
          <cell r="E205" t="str">
            <v/>
          </cell>
          <cell r="F205">
            <v>-36.580793960714054</v>
          </cell>
          <cell r="G205">
            <v>10</v>
          </cell>
          <cell r="H205" t="str">
            <v/>
          </cell>
          <cell r="I205" t="str">
            <v/>
          </cell>
          <cell r="J205">
            <v>125.09761760663341</v>
          </cell>
          <cell r="K205">
            <v>4</v>
          </cell>
          <cell r="L205" t="str">
            <v/>
          </cell>
          <cell r="M205" t="str">
            <v/>
          </cell>
          <cell r="N205">
            <v>629.56885062771346</v>
          </cell>
          <cell r="O205">
            <v>5</v>
          </cell>
          <cell r="P205" t="str">
            <v/>
          </cell>
          <cell r="Q205" t="str">
            <v/>
          </cell>
          <cell r="R205">
            <v>9.8383243539881136</v>
          </cell>
          <cell r="S205">
            <v>7</v>
          </cell>
          <cell r="T205" t="str">
            <v/>
          </cell>
          <cell r="U205" t="str">
            <v/>
          </cell>
          <cell r="V205">
            <v>127.64824154886594</v>
          </cell>
          <cell r="W205">
            <v>4</v>
          </cell>
          <cell r="X205" t="str">
            <v/>
          </cell>
          <cell r="Y205" t="str">
            <v/>
          </cell>
          <cell r="Z205">
            <v>-22.666734403571969</v>
          </cell>
          <cell r="AA205">
            <v>5</v>
          </cell>
          <cell r="AB205" t="str">
            <v/>
          </cell>
          <cell r="AC205" t="str">
            <v/>
          </cell>
          <cell r="AD205">
            <v>288.75103636093189</v>
          </cell>
          <cell r="AE205">
            <v>4</v>
          </cell>
          <cell r="AF205" t="str">
            <v/>
          </cell>
          <cell r="AG205" t="str">
            <v/>
          </cell>
          <cell r="AH205">
            <v>-2.6561569836051024</v>
          </cell>
          <cell r="AI205">
            <v>6</v>
          </cell>
          <cell r="AJ205" t="str">
            <v/>
          </cell>
          <cell r="AK205" t="str">
            <v/>
          </cell>
          <cell r="AL205">
            <v>51.770663863843843</v>
          </cell>
          <cell r="AM205">
            <v>5</v>
          </cell>
          <cell r="AN205" t="str">
            <v/>
          </cell>
          <cell r="AO205" t="str">
            <v/>
          </cell>
          <cell r="AP205">
            <v>12.494729220750544</v>
          </cell>
        </row>
        <row r="206">
          <cell r="B206" t="str">
            <v>11.2031</v>
          </cell>
          <cell r="C206">
            <v>8</v>
          </cell>
          <cell r="D206" t="str">
            <v/>
          </cell>
          <cell r="E206" t="str">
            <v/>
          </cell>
          <cell r="F206">
            <v>-36.499957978519987</v>
          </cell>
          <cell r="G206">
            <v>10</v>
          </cell>
          <cell r="H206" t="str">
            <v/>
          </cell>
          <cell r="I206" t="str">
            <v/>
          </cell>
          <cell r="J206">
            <v>125.30951826888392</v>
          </cell>
          <cell r="K206">
            <v>4</v>
          </cell>
          <cell r="L206" t="str">
            <v/>
          </cell>
          <cell r="M206" t="str">
            <v/>
          </cell>
          <cell r="N206">
            <v>628.79015372726747</v>
          </cell>
          <cell r="O206">
            <v>5</v>
          </cell>
          <cell r="P206" t="str">
            <v/>
          </cell>
          <cell r="Q206" t="str">
            <v/>
          </cell>
          <cell r="R206">
            <v>10.037867345731211</v>
          </cell>
          <cell r="S206">
            <v>7</v>
          </cell>
          <cell r="T206" t="str">
            <v/>
          </cell>
          <cell r="U206" t="str">
            <v/>
          </cell>
          <cell r="V206">
            <v>127.91645687650109</v>
          </cell>
          <cell r="W206">
            <v>4</v>
          </cell>
          <cell r="X206" t="str">
            <v/>
          </cell>
          <cell r="Y206" t="str">
            <v/>
          </cell>
          <cell r="Z206">
            <v>-22.672500251289748</v>
          </cell>
          <cell r="AA206">
            <v>5</v>
          </cell>
          <cell r="AB206" t="str">
            <v/>
          </cell>
          <cell r="AC206" t="str">
            <v/>
          </cell>
          <cell r="AD206">
            <v>288.91668063613264</v>
          </cell>
          <cell r="AE206">
            <v>4</v>
          </cell>
          <cell r="AF206" t="str">
            <v/>
          </cell>
          <cell r="AG206" t="str">
            <v/>
          </cell>
          <cell r="AH206">
            <v>-2.5539714105888436</v>
          </cell>
          <cell r="AI206">
            <v>6</v>
          </cell>
          <cell r="AJ206" t="str">
            <v/>
          </cell>
          <cell r="AK206" t="str">
            <v/>
          </cell>
          <cell r="AL206">
            <v>51.927655364427629</v>
          </cell>
          <cell r="AM206">
            <v>5</v>
          </cell>
          <cell r="AN206" t="str">
            <v/>
          </cell>
          <cell r="AO206" t="str">
            <v/>
          </cell>
          <cell r="AP206">
            <v>12.715326070879863</v>
          </cell>
        </row>
        <row r="207">
          <cell r="B207" t="str">
            <v>12.2031</v>
          </cell>
          <cell r="C207">
            <v>8</v>
          </cell>
          <cell r="D207" t="str">
            <v/>
          </cell>
          <cell r="E207" t="str">
            <v/>
          </cell>
          <cell r="F207">
            <v>-36.41912199632592</v>
          </cell>
          <cell r="G207">
            <v>10</v>
          </cell>
          <cell r="H207" t="str">
            <v/>
          </cell>
          <cell r="I207" t="str">
            <v/>
          </cell>
          <cell r="J207">
            <v>125.52141893113443</v>
          </cell>
          <cell r="K207">
            <v>4</v>
          </cell>
          <cell r="L207" t="str">
            <v/>
          </cell>
          <cell r="M207" t="str">
            <v/>
          </cell>
          <cell r="N207">
            <v>628.01145682682147</v>
          </cell>
          <cell r="O207">
            <v>5</v>
          </cell>
          <cell r="P207" t="str">
            <v/>
          </cell>
          <cell r="Q207" t="str">
            <v/>
          </cell>
          <cell r="R207">
            <v>10.237410337474309</v>
          </cell>
          <cell r="S207">
            <v>7</v>
          </cell>
          <cell r="T207" t="str">
            <v/>
          </cell>
          <cell r="U207" t="str">
            <v/>
          </cell>
          <cell r="V207">
            <v>128.18467220413623</v>
          </cell>
          <cell r="W207">
            <v>4</v>
          </cell>
          <cell r="X207" t="str">
            <v/>
          </cell>
          <cell r="Y207" t="str">
            <v/>
          </cell>
          <cell r="Z207">
            <v>-22.678266099007526</v>
          </cell>
          <cell r="AA207">
            <v>5</v>
          </cell>
          <cell r="AB207" t="str">
            <v/>
          </cell>
          <cell r="AC207" t="str">
            <v/>
          </cell>
          <cell r="AD207">
            <v>289.08232491133339</v>
          </cell>
          <cell r="AE207">
            <v>4</v>
          </cell>
          <cell r="AF207" t="str">
            <v/>
          </cell>
          <cell r="AG207" t="str">
            <v/>
          </cell>
          <cell r="AH207">
            <v>-2.4517858375725847</v>
          </cell>
          <cell r="AI207">
            <v>6</v>
          </cell>
          <cell r="AJ207" t="str">
            <v/>
          </cell>
          <cell r="AK207" t="str">
            <v/>
          </cell>
          <cell r="AL207">
            <v>52.084646865011415</v>
          </cell>
          <cell r="AM207">
            <v>5</v>
          </cell>
          <cell r="AN207" t="str">
            <v/>
          </cell>
          <cell r="AO207" t="str">
            <v/>
          </cell>
          <cell r="AP207">
            <v>12.935922921009182</v>
          </cell>
        </row>
        <row r="208">
          <cell r="B208" t="str">
            <v>1.2032</v>
          </cell>
          <cell r="C208">
            <v>8</v>
          </cell>
          <cell r="D208" t="str">
            <v/>
          </cell>
          <cell r="E208" t="str">
            <v/>
          </cell>
          <cell r="F208">
            <v>-36.338286014131853</v>
          </cell>
          <cell r="G208">
            <v>10</v>
          </cell>
          <cell r="H208" t="str">
            <v/>
          </cell>
          <cell r="I208" t="str">
            <v/>
          </cell>
          <cell r="J208">
            <v>125.73331959338495</v>
          </cell>
          <cell r="K208">
            <v>4</v>
          </cell>
          <cell r="L208" t="str">
            <v/>
          </cell>
          <cell r="M208" t="str">
            <v/>
          </cell>
          <cell r="N208">
            <v>627.23275992637548</v>
          </cell>
          <cell r="O208">
            <v>5</v>
          </cell>
          <cell r="P208" t="str">
            <v/>
          </cell>
          <cell r="Q208" t="str">
            <v/>
          </cell>
          <cell r="R208">
            <v>10.436953329217406</v>
          </cell>
          <cell r="S208">
            <v>7</v>
          </cell>
          <cell r="T208" t="str">
            <v/>
          </cell>
          <cell r="U208" t="str">
            <v/>
          </cell>
          <cell r="V208">
            <v>128.45288753177138</v>
          </cell>
          <cell r="W208">
            <v>4</v>
          </cell>
          <cell r="X208" t="str">
            <v/>
          </cell>
          <cell r="Y208" t="str">
            <v/>
          </cell>
          <cell r="Z208">
            <v>-22.684031946725305</v>
          </cell>
          <cell r="AA208">
            <v>5</v>
          </cell>
          <cell r="AB208" t="str">
            <v/>
          </cell>
          <cell r="AC208" t="str">
            <v/>
          </cell>
          <cell r="AD208">
            <v>289.24796918653414</v>
          </cell>
          <cell r="AE208">
            <v>4</v>
          </cell>
          <cell r="AF208" t="str">
            <v/>
          </cell>
          <cell r="AG208" t="str">
            <v/>
          </cell>
          <cell r="AH208">
            <v>-2.3496002645563259</v>
          </cell>
          <cell r="AI208">
            <v>6</v>
          </cell>
          <cell r="AJ208" t="str">
            <v/>
          </cell>
          <cell r="AK208" t="str">
            <v/>
          </cell>
          <cell r="AL208">
            <v>52.2416383655952</v>
          </cell>
          <cell r="AM208">
            <v>5</v>
          </cell>
          <cell r="AN208" t="str">
            <v/>
          </cell>
          <cell r="AO208" t="str">
            <v/>
          </cell>
          <cell r="AP208">
            <v>13.1565197711385</v>
          </cell>
        </row>
        <row r="209">
          <cell r="B209" t="str">
            <v>2.2032</v>
          </cell>
          <cell r="C209">
            <v>8</v>
          </cell>
          <cell r="D209" t="str">
            <v/>
          </cell>
          <cell r="E209" t="str">
            <v/>
          </cell>
          <cell r="F209">
            <v>-36.257450031937786</v>
          </cell>
          <cell r="G209">
            <v>10</v>
          </cell>
          <cell r="H209" t="str">
            <v/>
          </cell>
          <cell r="I209" t="str">
            <v/>
          </cell>
          <cell r="J209">
            <v>125.94522025563546</v>
          </cell>
          <cell r="K209">
            <v>4</v>
          </cell>
          <cell r="L209" t="str">
            <v/>
          </cell>
          <cell r="M209" t="str">
            <v/>
          </cell>
          <cell r="N209">
            <v>626.45406302592949</v>
          </cell>
          <cell r="O209">
            <v>5</v>
          </cell>
          <cell r="P209" t="str">
            <v/>
          </cell>
          <cell r="Q209" t="str">
            <v/>
          </cell>
          <cell r="R209">
            <v>10.636496320960504</v>
          </cell>
          <cell r="S209">
            <v>7</v>
          </cell>
          <cell r="T209" t="str">
            <v/>
          </cell>
          <cell r="U209" t="str">
            <v/>
          </cell>
          <cell r="V209">
            <v>128.72110285940653</v>
          </cell>
          <cell r="W209">
            <v>4</v>
          </cell>
          <cell r="X209" t="str">
            <v/>
          </cell>
          <cell r="Y209" t="str">
            <v/>
          </cell>
          <cell r="Z209">
            <v>-22.689797794443084</v>
          </cell>
          <cell r="AA209">
            <v>5</v>
          </cell>
          <cell r="AB209" t="str">
            <v/>
          </cell>
          <cell r="AC209" t="str">
            <v/>
          </cell>
          <cell r="AD209">
            <v>289.41361346173488</v>
          </cell>
          <cell r="AE209">
            <v>4</v>
          </cell>
          <cell r="AF209" t="str">
            <v/>
          </cell>
          <cell r="AG209" t="str">
            <v/>
          </cell>
          <cell r="AH209">
            <v>-2.247414691540067</v>
          </cell>
          <cell r="AI209">
            <v>6</v>
          </cell>
          <cell r="AJ209" t="str">
            <v/>
          </cell>
          <cell r="AK209" t="str">
            <v/>
          </cell>
          <cell r="AL209">
            <v>52.398629866178986</v>
          </cell>
          <cell r="AM209">
            <v>5</v>
          </cell>
          <cell r="AN209" t="str">
            <v/>
          </cell>
          <cell r="AO209" t="str">
            <v/>
          </cell>
          <cell r="AP209">
            <v>13.377116621267819</v>
          </cell>
        </row>
        <row r="210">
          <cell r="B210" t="str">
            <v>3.2032</v>
          </cell>
          <cell r="C210">
            <v>8</v>
          </cell>
          <cell r="D210" t="str">
            <v/>
          </cell>
          <cell r="E210" t="str">
            <v/>
          </cell>
          <cell r="F210">
            <v>-36.176614049743719</v>
          </cell>
          <cell r="G210">
            <v>10</v>
          </cell>
          <cell r="H210" t="str">
            <v/>
          </cell>
          <cell r="I210" t="str">
            <v/>
          </cell>
          <cell r="J210">
            <v>126.15712091788598</v>
          </cell>
          <cell r="K210">
            <v>4</v>
          </cell>
          <cell r="L210" t="str">
            <v/>
          </cell>
          <cell r="M210" t="str">
            <v/>
          </cell>
          <cell r="N210">
            <v>625.67536612548349</v>
          </cell>
          <cell r="O210">
            <v>5</v>
          </cell>
          <cell r="P210" t="str">
            <v/>
          </cell>
          <cell r="Q210" t="str">
            <v/>
          </cell>
          <cell r="R210">
            <v>10.836039312703601</v>
          </cell>
          <cell r="S210">
            <v>7</v>
          </cell>
          <cell r="T210" t="str">
            <v/>
          </cell>
          <cell r="U210" t="str">
            <v/>
          </cell>
          <cell r="V210">
            <v>128.98931818704168</v>
          </cell>
          <cell r="W210">
            <v>4</v>
          </cell>
          <cell r="X210" t="str">
            <v/>
          </cell>
          <cell r="Y210" t="str">
            <v/>
          </cell>
          <cell r="Z210">
            <v>-22.695563642160863</v>
          </cell>
          <cell r="AA210">
            <v>5</v>
          </cell>
          <cell r="AB210" t="str">
            <v/>
          </cell>
          <cell r="AC210" t="str">
            <v/>
          </cell>
          <cell r="AD210">
            <v>289.57925773693563</v>
          </cell>
          <cell r="AE210">
            <v>4</v>
          </cell>
          <cell r="AF210" t="str">
            <v/>
          </cell>
          <cell r="AG210" t="str">
            <v/>
          </cell>
          <cell r="AH210">
            <v>-2.1452291185238082</v>
          </cell>
          <cell r="AI210">
            <v>6</v>
          </cell>
          <cell r="AJ210" t="str">
            <v/>
          </cell>
          <cell r="AK210" t="str">
            <v/>
          </cell>
          <cell r="AL210">
            <v>52.555621366762772</v>
          </cell>
          <cell r="AM210">
            <v>5</v>
          </cell>
          <cell r="AN210" t="str">
            <v/>
          </cell>
          <cell r="AO210" t="str">
            <v/>
          </cell>
          <cell r="AP210">
            <v>13.597713471397137</v>
          </cell>
        </row>
        <row r="211">
          <cell r="B211" t="str">
            <v>4.2032</v>
          </cell>
          <cell r="C211">
            <v>8</v>
          </cell>
          <cell r="D211" t="str">
            <v/>
          </cell>
          <cell r="E211" t="str">
            <v/>
          </cell>
          <cell r="F211">
            <v>-36.095778067549652</v>
          </cell>
          <cell r="G211">
            <v>10</v>
          </cell>
          <cell r="H211" t="str">
            <v/>
          </cell>
          <cell r="I211" t="str">
            <v/>
          </cell>
          <cell r="J211">
            <v>126.36902158013649</v>
          </cell>
          <cell r="K211">
            <v>4</v>
          </cell>
          <cell r="L211" t="str">
            <v/>
          </cell>
          <cell r="M211" t="str">
            <v/>
          </cell>
          <cell r="N211">
            <v>624.8966692250375</v>
          </cell>
          <cell r="O211">
            <v>5</v>
          </cell>
          <cell r="P211" t="str">
            <v/>
          </cell>
          <cell r="Q211" t="str">
            <v/>
          </cell>
          <cell r="R211">
            <v>11.035582304446699</v>
          </cell>
          <cell r="S211">
            <v>7</v>
          </cell>
          <cell r="T211" t="str">
            <v/>
          </cell>
          <cell r="U211" t="str">
            <v/>
          </cell>
          <cell r="V211">
            <v>129.25753351467682</v>
          </cell>
          <cell r="W211">
            <v>4</v>
          </cell>
          <cell r="X211" t="str">
            <v/>
          </cell>
          <cell r="Y211" t="str">
            <v/>
          </cell>
          <cell r="Z211">
            <v>-22.701329489878642</v>
          </cell>
          <cell r="AA211">
            <v>5</v>
          </cell>
          <cell r="AB211" t="str">
            <v/>
          </cell>
          <cell r="AC211" t="str">
            <v/>
          </cell>
          <cell r="AD211">
            <v>289.74490201213638</v>
          </cell>
          <cell r="AE211">
            <v>4</v>
          </cell>
          <cell r="AF211" t="str">
            <v/>
          </cell>
          <cell r="AG211" t="str">
            <v/>
          </cell>
          <cell r="AH211">
            <v>-2.0430435455075493</v>
          </cell>
          <cell r="AI211">
            <v>6</v>
          </cell>
          <cell r="AJ211" t="str">
            <v/>
          </cell>
          <cell r="AK211" t="str">
            <v/>
          </cell>
          <cell r="AL211">
            <v>52.712612867346557</v>
          </cell>
          <cell r="AM211">
            <v>5</v>
          </cell>
          <cell r="AN211" t="str">
            <v/>
          </cell>
          <cell r="AO211" t="str">
            <v/>
          </cell>
          <cell r="AP211">
            <v>13.818310321526456</v>
          </cell>
        </row>
        <row r="212">
          <cell r="B212" t="str">
            <v>5.2032</v>
          </cell>
          <cell r="C212">
            <v>8</v>
          </cell>
          <cell r="D212" t="str">
            <v/>
          </cell>
          <cell r="E212" t="str">
            <v/>
          </cell>
          <cell r="F212">
            <v>-36.014942085355585</v>
          </cell>
          <cell r="G212">
            <v>10</v>
          </cell>
          <cell r="H212" t="str">
            <v/>
          </cell>
          <cell r="I212" t="str">
            <v/>
          </cell>
          <cell r="J212">
            <v>126.580922242387</v>
          </cell>
          <cell r="K212">
            <v>4</v>
          </cell>
          <cell r="L212" t="str">
            <v/>
          </cell>
          <cell r="M212" t="str">
            <v/>
          </cell>
          <cell r="N212">
            <v>624.11797232459151</v>
          </cell>
          <cell r="O212">
            <v>5</v>
          </cell>
          <cell r="P212" t="str">
            <v/>
          </cell>
          <cell r="Q212" t="str">
            <v/>
          </cell>
          <cell r="R212">
            <v>11.235125296189796</v>
          </cell>
          <cell r="S212">
            <v>7</v>
          </cell>
          <cell r="T212" t="str">
            <v/>
          </cell>
          <cell r="U212" t="str">
            <v/>
          </cell>
          <cell r="V212">
            <v>129.52574884231197</v>
          </cell>
          <cell r="W212">
            <v>4</v>
          </cell>
          <cell r="X212" t="str">
            <v/>
          </cell>
          <cell r="Y212" t="str">
            <v/>
          </cell>
          <cell r="Z212">
            <v>-22.707095337596421</v>
          </cell>
          <cell r="AA212">
            <v>5</v>
          </cell>
          <cell r="AB212" t="str">
            <v/>
          </cell>
          <cell r="AC212" t="str">
            <v/>
          </cell>
          <cell r="AD212">
            <v>289.91054628733713</v>
          </cell>
          <cell r="AE212">
            <v>4</v>
          </cell>
          <cell r="AF212" t="str">
            <v/>
          </cell>
          <cell r="AG212" t="str">
            <v/>
          </cell>
          <cell r="AH212">
            <v>-1.9408579724912904</v>
          </cell>
          <cell r="AI212">
            <v>6</v>
          </cell>
          <cell r="AJ212" t="str">
            <v/>
          </cell>
          <cell r="AK212" t="str">
            <v/>
          </cell>
          <cell r="AL212">
            <v>52.869604367930343</v>
          </cell>
          <cell r="AM212">
            <v>5</v>
          </cell>
          <cell r="AN212" t="str">
            <v/>
          </cell>
          <cell r="AO212" t="str">
            <v/>
          </cell>
          <cell r="AP212">
            <v>14.038907171655774</v>
          </cell>
        </row>
        <row r="213">
          <cell r="B213" t="str">
            <v>6.2032</v>
          </cell>
          <cell r="C213">
            <v>8</v>
          </cell>
          <cell r="D213" t="str">
            <v/>
          </cell>
          <cell r="E213" t="str">
            <v/>
          </cell>
          <cell r="F213">
            <v>-35.934106103161518</v>
          </cell>
          <cell r="G213">
            <v>10</v>
          </cell>
          <cell r="H213" t="str">
            <v/>
          </cell>
          <cell r="I213" t="str">
            <v/>
          </cell>
          <cell r="J213">
            <v>126.79282290463752</v>
          </cell>
          <cell r="K213">
            <v>4</v>
          </cell>
          <cell r="L213" t="str">
            <v/>
          </cell>
          <cell r="M213" t="str">
            <v/>
          </cell>
          <cell r="N213">
            <v>623.33927542414551</v>
          </cell>
          <cell r="O213">
            <v>5</v>
          </cell>
          <cell r="P213" t="str">
            <v/>
          </cell>
          <cell r="Q213" t="str">
            <v/>
          </cell>
          <cell r="R213">
            <v>11.434668287932894</v>
          </cell>
          <cell r="S213">
            <v>7</v>
          </cell>
          <cell r="T213" t="str">
            <v/>
          </cell>
          <cell r="U213" t="str">
            <v/>
          </cell>
          <cell r="V213">
            <v>129.79396416994712</v>
          </cell>
          <cell r="W213">
            <v>4</v>
          </cell>
          <cell r="X213" t="str">
            <v/>
          </cell>
          <cell r="Y213" t="str">
            <v/>
          </cell>
          <cell r="Z213">
            <v>-22.7128611853142</v>
          </cell>
          <cell r="AA213">
            <v>5</v>
          </cell>
          <cell r="AB213" t="str">
            <v/>
          </cell>
          <cell r="AC213" t="str">
            <v/>
          </cell>
          <cell r="AD213">
            <v>290.07619056253787</v>
          </cell>
          <cell r="AE213">
            <v>4</v>
          </cell>
          <cell r="AF213" t="str">
            <v/>
          </cell>
          <cell r="AG213" t="str">
            <v/>
          </cell>
          <cell r="AH213">
            <v>-1.8386723994750316</v>
          </cell>
          <cell r="AI213">
            <v>6</v>
          </cell>
          <cell r="AJ213" t="str">
            <v/>
          </cell>
          <cell r="AK213" t="str">
            <v/>
          </cell>
          <cell r="AL213">
            <v>53.026595868514129</v>
          </cell>
          <cell r="AM213">
            <v>5</v>
          </cell>
          <cell r="AN213" t="str">
            <v/>
          </cell>
          <cell r="AO213" t="str">
            <v/>
          </cell>
          <cell r="AP213">
            <v>14.259504021785093</v>
          </cell>
        </row>
        <row r="214">
          <cell r="B214" t="str">
            <v>7.2032</v>
          </cell>
          <cell r="C214">
            <v>8</v>
          </cell>
          <cell r="D214" t="str">
            <v/>
          </cell>
          <cell r="E214" t="str">
            <v/>
          </cell>
          <cell r="F214">
            <v>-35.853270120967451</v>
          </cell>
          <cell r="G214">
            <v>10</v>
          </cell>
          <cell r="H214" t="str">
            <v/>
          </cell>
          <cell r="I214" t="str">
            <v/>
          </cell>
          <cell r="J214">
            <v>127.00472356688803</v>
          </cell>
          <cell r="K214">
            <v>4</v>
          </cell>
          <cell r="L214" t="str">
            <v/>
          </cell>
          <cell r="M214" t="str">
            <v/>
          </cell>
          <cell r="N214">
            <v>622.56057852369952</v>
          </cell>
          <cell r="O214">
            <v>5</v>
          </cell>
          <cell r="P214" t="str">
            <v/>
          </cell>
          <cell r="Q214" t="str">
            <v/>
          </cell>
          <cell r="R214">
            <v>11.634211279675991</v>
          </cell>
          <cell r="S214">
            <v>7</v>
          </cell>
          <cell r="T214" t="str">
            <v/>
          </cell>
          <cell r="U214" t="str">
            <v/>
          </cell>
          <cell r="V214">
            <v>130.06217949758226</v>
          </cell>
          <cell r="W214">
            <v>4</v>
          </cell>
          <cell r="X214" t="str">
            <v/>
          </cell>
          <cell r="Y214" t="str">
            <v/>
          </cell>
          <cell r="Z214">
            <v>-22.718627033031979</v>
          </cell>
          <cell r="AA214">
            <v>5</v>
          </cell>
          <cell r="AB214" t="str">
            <v/>
          </cell>
          <cell r="AC214" t="str">
            <v/>
          </cell>
          <cell r="AD214">
            <v>290.24183483773862</v>
          </cell>
          <cell r="AE214">
            <v>4</v>
          </cell>
          <cell r="AF214" t="str">
            <v/>
          </cell>
          <cell r="AG214" t="str">
            <v/>
          </cell>
          <cell r="AH214">
            <v>-1.7364868264587727</v>
          </cell>
          <cell r="AI214">
            <v>6</v>
          </cell>
          <cell r="AJ214" t="str">
            <v/>
          </cell>
          <cell r="AK214" t="str">
            <v/>
          </cell>
          <cell r="AL214">
            <v>53.183587369097914</v>
          </cell>
          <cell r="AM214">
            <v>5</v>
          </cell>
          <cell r="AN214" t="str">
            <v/>
          </cell>
          <cell r="AO214" t="str">
            <v/>
          </cell>
          <cell r="AP214">
            <v>14.480100871914411</v>
          </cell>
        </row>
        <row r="215">
          <cell r="B215" t="str">
            <v>8.2032</v>
          </cell>
          <cell r="C215">
            <v>8</v>
          </cell>
          <cell r="D215" t="str">
            <v/>
          </cell>
          <cell r="E215" t="str">
            <v/>
          </cell>
          <cell r="F215">
            <v>-35.772434138773384</v>
          </cell>
          <cell r="G215">
            <v>10</v>
          </cell>
          <cell r="H215" t="str">
            <v/>
          </cell>
          <cell r="I215" t="str">
            <v/>
          </cell>
          <cell r="J215">
            <v>127.21662422913855</v>
          </cell>
          <cell r="K215">
            <v>4</v>
          </cell>
          <cell r="L215" t="str">
            <v/>
          </cell>
          <cell r="M215" t="str">
            <v/>
          </cell>
          <cell r="N215">
            <v>621.78188162325353</v>
          </cell>
          <cell r="O215">
            <v>5</v>
          </cell>
          <cell r="P215" t="str">
            <v/>
          </cell>
          <cell r="Q215" t="str">
            <v/>
          </cell>
          <cell r="R215">
            <v>11.833754271419089</v>
          </cell>
          <cell r="S215">
            <v>7</v>
          </cell>
          <cell r="T215" t="str">
            <v/>
          </cell>
          <cell r="U215" t="str">
            <v/>
          </cell>
          <cell r="V215">
            <v>130.33039482521741</v>
          </cell>
          <cell r="W215">
            <v>4</v>
          </cell>
          <cell r="X215" t="str">
            <v/>
          </cell>
          <cell r="Y215" t="str">
            <v/>
          </cell>
          <cell r="Z215">
            <v>-22.724392880749757</v>
          </cell>
          <cell r="AA215">
            <v>5</v>
          </cell>
          <cell r="AB215" t="str">
            <v/>
          </cell>
          <cell r="AC215" t="str">
            <v/>
          </cell>
          <cell r="AD215">
            <v>290.40747911293937</v>
          </cell>
          <cell r="AE215">
            <v>4</v>
          </cell>
          <cell r="AF215" t="str">
            <v/>
          </cell>
          <cell r="AG215" t="str">
            <v/>
          </cell>
          <cell r="AH215">
            <v>-1.6343012534425139</v>
          </cell>
          <cell r="AI215">
            <v>6</v>
          </cell>
          <cell r="AJ215" t="str">
            <v/>
          </cell>
          <cell r="AK215" t="str">
            <v/>
          </cell>
          <cell r="AL215">
            <v>53.3405788696817</v>
          </cell>
          <cell r="AM215">
            <v>5</v>
          </cell>
          <cell r="AN215" t="str">
            <v/>
          </cell>
          <cell r="AO215" t="str">
            <v/>
          </cell>
          <cell r="AP215">
            <v>14.70069772204373</v>
          </cell>
        </row>
        <row r="216">
          <cell r="B216" t="str">
            <v>9.2032</v>
          </cell>
          <cell r="C216">
            <v>8</v>
          </cell>
          <cell r="D216" t="str">
            <v/>
          </cell>
          <cell r="E216" t="str">
            <v/>
          </cell>
          <cell r="F216">
            <v>-35.691598156579317</v>
          </cell>
          <cell r="G216">
            <v>10</v>
          </cell>
          <cell r="H216" t="str">
            <v/>
          </cell>
          <cell r="I216" t="str">
            <v/>
          </cell>
          <cell r="J216">
            <v>127.42852489138906</v>
          </cell>
          <cell r="K216">
            <v>4</v>
          </cell>
          <cell r="L216" t="str">
            <v/>
          </cell>
          <cell r="M216" t="str">
            <v/>
          </cell>
          <cell r="N216">
            <v>621.00318472280753</v>
          </cell>
          <cell r="O216">
            <v>5</v>
          </cell>
          <cell r="P216" t="str">
            <v/>
          </cell>
          <cell r="Q216" t="str">
            <v/>
          </cell>
          <cell r="R216">
            <v>12.033297263162186</v>
          </cell>
          <cell r="S216">
            <v>7</v>
          </cell>
          <cell r="T216" t="str">
            <v/>
          </cell>
          <cell r="U216" t="str">
            <v/>
          </cell>
          <cell r="V216">
            <v>130.59861015285256</v>
          </cell>
          <cell r="W216">
            <v>4</v>
          </cell>
          <cell r="X216" t="str">
            <v/>
          </cell>
          <cell r="Y216" t="str">
            <v/>
          </cell>
          <cell r="Z216">
            <v>-22.730158728467536</v>
          </cell>
          <cell r="AA216">
            <v>5</v>
          </cell>
          <cell r="AB216" t="str">
            <v/>
          </cell>
          <cell r="AC216" t="str">
            <v/>
          </cell>
          <cell r="AD216">
            <v>290.57312338814012</v>
          </cell>
          <cell r="AE216">
            <v>4</v>
          </cell>
          <cell r="AF216" t="str">
            <v/>
          </cell>
          <cell r="AG216" t="str">
            <v/>
          </cell>
          <cell r="AH216">
            <v>-1.532115680426255</v>
          </cell>
          <cell r="AI216">
            <v>6</v>
          </cell>
          <cell r="AJ216" t="str">
            <v/>
          </cell>
          <cell r="AK216" t="str">
            <v/>
          </cell>
          <cell r="AL216">
            <v>53.497570370265485</v>
          </cell>
          <cell r="AM216">
            <v>5</v>
          </cell>
          <cell r="AN216" t="str">
            <v/>
          </cell>
          <cell r="AO216" t="str">
            <v/>
          </cell>
          <cell r="AP216">
            <v>14.921294572173048</v>
          </cell>
        </row>
        <row r="217">
          <cell r="B217" t="str">
            <v>10.2032</v>
          </cell>
          <cell r="C217">
            <v>8</v>
          </cell>
          <cell r="D217" t="str">
            <v/>
          </cell>
          <cell r="E217" t="str">
            <v/>
          </cell>
          <cell r="F217">
            <v>-35.61076217438525</v>
          </cell>
          <cell r="G217">
            <v>10</v>
          </cell>
          <cell r="H217" t="str">
            <v/>
          </cell>
          <cell r="I217" t="str">
            <v/>
          </cell>
          <cell r="J217">
            <v>127.64042555363957</v>
          </cell>
          <cell r="K217">
            <v>4</v>
          </cell>
          <cell r="L217" t="str">
            <v/>
          </cell>
          <cell r="M217" t="str">
            <v/>
          </cell>
          <cell r="N217">
            <v>620.22448782236154</v>
          </cell>
          <cell r="O217">
            <v>5</v>
          </cell>
          <cell r="P217" t="str">
            <v/>
          </cell>
          <cell r="Q217" t="str">
            <v/>
          </cell>
          <cell r="R217">
            <v>12.232840254905284</v>
          </cell>
          <cell r="S217">
            <v>7</v>
          </cell>
          <cell r="T217" t="str">
            <v/>
          </cell>
          <cell r="U217" t="str">
            <v/>
          </cell>
          <cell r="V217">
            <v>130.86682548048771</v>
          </cell>
          <cell r="W217">
            <v>4</v>
          </cell>
          <cell r="X217" t="str">
            <v/>
          </cell>
          <cell r="Y217" t="str">
            <v/>
          </cell>
          <cell r="Z217">
            <v>-22.735924576185315</v>
          </cell>
          <cell r="AA217">
            <v>5</v>
          </cell>
          <cell r="AB217" t="str">
            <v/>
          </cell>
          <cell r="AC217" t="str">
            <v/>
          </cell>
          <cell r="AD217">
            <v>290.73876766334087</v>
          </cell>
          <cell r="AE217">
            <v>4</v>
          </cell>
          <cell r="AF217" t="str">
            <v/>
          </cell>
          <cell r="AG217" t="str">
            <v/>
          </cell>
          <cell r="AH217">
            <v>-1.4299301074099962</v>
          </cell>
          <cell r="AI217">
            <v>6</v>
          </cell>
          <cell r="AJ217" t="str">
            <v/>
          </cell>
          <cell r="AK217" t="str">
            <v/>
          </cell>
          <cell r="AL217">
            <v>53.654561870849271</v>
          </cell>
          <cell r="AM217">
            <v>5</v>
          </cell>
          <cell r="AN217" t="str">
            <v/>
          </cell>
          <cell r="AO217" t="str">
            <v/>
          </cell>
          <cell r="AP217">
            <v>15.141891422302367</v>
          </cell>
        </row>
        <row r="218">
          <cell r="B218" t="str">
            <v>11.2032</v>
          </cell>
          <cell r="C218">
            <v>8</v>
          </cell>
          <cell r="D218" t="str">
            <v/>
          </cell>
          <cell r="E218" t="str">
            <v/>
          </cell>
          <cell r="F218">
            <v>-35.529926192191184</v>
          </cell>
          <cell r="G218">
            <v>10</v>
          </cell>
          <cell r="H218" t="str">
            <v/>
          </cell>
          <cell r="I218" t="str">
            <v/>
          </cell>
          <cell r="J218">
            <v>127.85232621589009</v>
          </cell>
          <cell r="K218">
            <v>4</v>
          </cell>
          <cell r="L218" t="str">
            <v/>
          </cell>
          <cell r="M218" t="str">
            <v/>
          </cell>
          <cell r="N218">
            <v>619.44579092191555</v>
          </cell>
          <cell r="O218">
            <v>5</v>
          </cell>
          <cell r="P218" t="str">
            <v/>
          </cell>
          <cell r="Q218" t="str">
            <v/>
          </cell>
          <cell r="R218">
            <v>12.432383246648381</v>
          </cell>
          <cell r="S218">
            <v>7</v>
          </cell>
          <cell r="T218" t="str">
            <v/>
          </cell>
          <cell r="U218" t="str">
            <v/>
          </cell>
          <cell r="V218">
            <v>131.13504080812285</v>
          </cell>
          <cell r="W218">
            <v>4</v>
          </cell>
          <cell r="X218" t="str">
            <v/>
          </cell>
          <cell r="Y218" t="str">
            <v/>
          </cell>
          <cell r="Z218">
            <v>-22.741690423903094</v>
          </cell>
          <cell r="AA218">
            <v>5</v>
          </cell>
          <cell r="AB218" t="str">
            <v/>
          </cell>
          <cell r="AC218" t="str">
            <v/>
          </cell>
          <cell r="AD218">
            <v>290.90441193854161</v>
          </cell>
          <cell r="AE218">
            <v>4</v>
          </cell>
          <cell r="AF218" t="str">
            <v/>
          </cell>
          <cell r="AG218" t="str">
            <v/>
          </cell>
          <cell r="AH218">
            <v>-1.3277445343937373</v>
          </cell>
          <cell r="AI218">
            <v>6</v>
          </cell>
          <cell r="AJ218" t="str">
            <v/>
          </cell>
          <cell r="AK218" t="str">
            <v/>
          </cell>
          <cell r="AL218">
            <v>53.811553371433057</v>
          </cell>
          <cell r="AM218">
            <v>5</v>
          </cell>
          <cell r="AN218" t="str">
            <v/>
          </cell>
          <cell r="AO218" t="str">
            <v/>
          </cell>
          <cell r="AP218">
            <v>15.362488272431685</v>
          </cell>
        </row>
        <row r="219">
          <cell r="B219" t="str">
            <v>12.2032</v>
          </cell>
          <cell r="C219">
            <v>8</v>
          </cell>
          <cell r="D219" t="str">
            <v/>
          </cell>
          <cell r="E219" t="str">
            <v/>
          </cell>
          <cell r="F219">
            <v>-35.449090209997117</v>
          </cell>
          <cell r="G219">
            <v>10</v>
          </cell>
          <cell r="H219" t="str">
            <v/>
          </cell>
          <cell r="I219" t="str">
            <v/>
          </cell>
          <cell r="J219">
            <v>128.0642268781406</v>
          </cell>
          <cell r="K219">
            <v>4</v>
          </cell>
          <cell r="L219" t="str">
            <v/>
          </cell>
          <cell r="M219" t="str">
            <v/>
          </cell>
          <cell r="N219">
            <v>618.66709402146955</v>
          </cell>
          <cell r="O219">
            <v>5</v>
          </cell>
          <cell r="P219" t="str">
            <v/>
          </cell>
          <cell r="Q219" t="str">
            <v/>
          </cell>
          <cell r="R219">
            <v>12.631926238391479</v>
          </cell>
          <cell r="S219">
            <v>7</v>
          </cell>
          <cell r="T219" t="str">
            <v/>
          </cell>
          <cell r="U219" t="str">
            <v/>
          </cell>
          <cell r="V219">
            <v>131.403256135758</v>
          </cell>
          <cell r="W219">
            <v>4</v>
          </cell>
          <cell r="X219" t="str">
            <v/>
          </cell>
          <cell r="Y219" t="str">
            <v/>
          </cell>
          <cell r="Z219">
            <v>-22.747456271620873</v>
          </cell>
          <cell r="AA219">
            <v>5</v>
          </cell>
          <cell r="AB219" t="str">
            <v/>
          </cell>
          <cell r="AC219" t="str">
            <v/>
          </cell>
          <cell r="AD219">
            <v>291.07005621374236</v>
          </cell>
          <cell r="AE219">
            <v>4</v>
          </cell>
          <cell r="AF219" t="str">
            <v/>
          </cell>
          <cell r="AG219" t="str">
            <v/>
          </cell>
          <cell r="AH219">
            <v>-1.2255589613774784</v>
          </cell>
          <cell r="AI219">
            <v>6</v>
          </cell>
          <cell r="AJ219" t="str">
            <v/>
          </cell>
          <cell r="AK219" t="str">
            <v/>
          </cell>
          <cell r="AL219">
            <v>53.968544872016842</v>
          </cell>
          <cell r="AM219">
            <v>5</v>
          </cell>
          <cell r="AN219" t="str">
            <v/>
          </cell>
          <cell r="AO219" t="str">
            <v/>
          </cell>
          <cell r="AP219">
            <v>15.583085122561004</v>
          </cell>
        </row>
        <row r="220">
          <cell r="B220" t="str">
            <v>1.2033</v>
          </cell>
          <cell r="C220">
            <v>8</v>
          </cell>
          <cell r="D220" t="str">
            <v/>
          </cell>
          <cell r="E220" t="str">
            <v/>
          </cell>
          <cell r="F220">
            <v>-35.36825422780305</v>
          </cell>
          <cell r="G220">
            <v>10</v>
          </cell>
          <cell r="H220" t="str">
            <v/>
          </cell>
          <cell r="I220" t="str">
            <v/>
          </cell>
          <cell r="J220">
            <v>128.27612754039112</v>
          </cell>
          <cell r="K220">
            <v>4</v>
          </cell>
          <cell r="L220" t="str">
            <v/>
          </cell>
          <cell r="M220" t="str">
            <v/>
          </cell>
          <cell r="N220">
            <v>617.88839712102356</v>
          </cell>
          <cell r="O220">
            <v>5</v>
          </cell>
          <cell r="P220" t="str">
            <v/>
          </cell>
          <cell r="Q220" t="str">
            <v/>
          </cell>
          <cell r="R220">
            <v>12.831469230134577</v>
          </cell>
          <cell r="S220">
            <v>7</v>
          </cell>
          <cell r="T220" t="str">
            <v/>
          </cell>
          <cell r="U220" t="str">
            <v/>
          </cell>
          <cell r="V220">
            <v>131.67147146339315</v>
          </cell>
          <cell r="W220">
            <v>5</v>
          </cell>
          <cell r="X220">
            <v>220</v>
          </cell>
          <cell r="Y220">
            <v>-22.753222119338538</v>
          </cell>
          <cell r="Z220">
            <v>-22.753222119338538</v>
          </cell>
          <cell r="AA220">
            <v>5</v>
          </cell>
          <cell r="AB220" t="str">
            <v/>
          </cell>
          <cell r="AC220" t="str">
            <v/>
          </cell>
          <cell r="AD220">
            <v>291.23570048894311</v>
          </cell>
          <cell r="AE220">
            <v>4</v>
          </cell>
          <cell r="AF220" t="str">
            <v/>
          </cell>
          <cell r="AG220" t="str">
            <v/>
          </cell>
          <cell r="AH220">
            <v>-1.1233733883612196</v>
          </cell>
          <cell r="AI220">
            <v>6</v>
          </cell>
          <cell r="AJ220" t="str">
            <v/>
          </cell>
          <cell r="AK220" t="str">
            <v/>
          </cell>
          <cell r="AL220">
            <v>54.125536372600628</v>
          </cell>
          <cell r="AM220">
            <v>5</v>
          </cell>
          <cell r="AN220" t="str">
            <v/>
          </cell>
          <cell r="AO220" t="str">
            <v/>
          </cell>
          <cell r="AP220">
            <v>15.803681972690322</v>
          </cell>
        </row>
        <row r="221">
          <cell r="B221" t="str">
            <v>2.2033</v>
          </cell>
          <cell r="C221">
            <v>8</v>
          </cell>
          <cell r="D221" t="str">
            <v/>
          </cell>
          <cell r="E221" t="str">
            <v/>
          </cell>
          <cell r="F221">
            <v>-35.287418245608983</v>
          </cell>
          <cell r="G221">
            <v>10</v>
          </cell>
          <cell r="H221" t="str">
            <v/>
          </cell>
          <cell r="I221" t="str">
            <v/>
          </cell>
          <cell r="J221">
            <v>128.48802820264163</v>
          </cell>
          <cell r="K221">
            <v>4</v>
          </cell>
          <cell r="L221" t="str">
            <v/>
          </cell>
          <cell r="M221" t="str">
            <v/>
          </cell>
          <cell r="N221">
            <v>617.10970022057757</v>
          </cell>
          <cell r="O221">
            <v>5</v>
          </cell>
          <cell r="P221" t="str">
            <v/>
          </cell>
          <cell r="Q221" t="str">
            <v/>
          </cell>
          <cell r="R221">
            <v>13.031012221877674</v>
          </cell>
          <cell r="S221">
            <v>7</v>
          </cell>
          <cell r="T221" t="str">
            <v/>
          </cell>
          <cell r="U221" t="str">
            <v/>
          </cell>
          <cell r="V221">
            <v>131.93968679102829</v>
          </cell>
          <cell r="W221">
            <v>5</v>
          </cell>
          <cell r="X221" t="str">
            <v/>
          </cell>
          <cell r="Y221" t="str">
            <v/>
          </cell>
          <cell r="Z221">
            <v>-22.661413785845333</v>
          </cell>
          <cell r="AA221">
            <v>5</v>
          </cell>
          <cell r="AB221" t="str">
            <v/>
          </cell>
          <cell r="AC221" t="str">
            <v/>
          </cell>
          <cell r="AD221">
            <v>291.40134476414386</v>
          </cell>
          <cell r="AE221">
            <v>4</v>
          </cell>
          <cell r="AF221" t="str">
            <v/>
          </cell>
          <cell r="AG221" t="str">
            <v/>
          </cell>
          <cell r="AH221">
            <v>-1.0211878153449607</v>
          </cell>
          <cell r="AI221">
            <v>6</v>
          </cell>
          <cell r="AJ221" t="str">
            <v/>
          </cell>
          <cell r="AK221" t="str">
            <v/>
          </cell>
          <cell r="AL221">
            <v>54.282527873184414</v>
          </cell>
          <cell r="AM221">
            <v>5</v>
          </cell>
          <cell r="AN221" t="str">
            <v/>
          </cell>
          <cell r="AO221" t="str">
            <v/>
          </cell>
          <cell r="AP221">
            <v>16.024278822819642</v>
          </cell>
        </row>
        <row r="222">
          <cell r="B222" t="str">
            <v>3.2033</v>
          </cell>
          <cell r="C222">
            <v>8</v>
          </cell>
          <cell r="D222" t="str">
            <v/>
          </cell>
          <cell r="E222" t="str">
            <v/>
          </cell>
          <cell r="F222">
            <v>-35.206582263414916</v>
          </cell>
          <cell r="G222">
            <v>10</v>
          </cell>
          <cell r="H222" t="str">
            <v/>
          </cell>
          <cell r="I222" t="str">
            <v/>
          </cell>
          <cell r="J222">
            <v>128.69992886489214</v>
          </cell>
          <cell r="K222">
            <v>4</v>
          </cell>
          <cell r="L222" t="str">
            <v/>
          </cell>
          <cell r="M222" t="str">
            <v/>
          </cell>
          <cell r="N222">
            <v>616.33100332013157</v>
          </cell>
          <cell r="O222">
            <v>5</v>
          </cell>
          <cell r="P222" t="str">
            <v/>
          </cell>
          <cell r="Q222" t="str">
            <v/>
          </cell>
          <cell r="R222">
            <v>13.230555213620772</v>
          </cell>
          <cell r="S222">
            <v>7</v>
          </cell>
          <cell r="T222" t="str">
            <v/>
          </cell>
          <cell r="U222" t="str">
            <v/>
          </cell>
          <cell r="V222">
            <v>132.20790211866344</v>
          </cell>
          <cell r="W222">
            <v>5</v>
          </cell>
          <cell r="X222" t="str">
            <v/>
          </cell>
          <cell r="Y222" t="str">
            <v/>
          </cell>
          <cell r="Z222">
            <v>-22.569605452352128</v>
          </cell>
          <cell r="AA222">
            <v>5</v>
          </cell>
          <cell r="AB222" t="str">
            <v/>
          </cell>
          <cell r="AC222" t="str">
            <v/>
          </cell>
          <cell r="AD222">
            <v>291.56698903934461</v>
          </cell>
          <cell r="AE222">
            <v>4</v>
          </cell>
          <cell r="AF222" t="str">
            <v/>
          </cell>
          <cell r="AG222" t="str">
            <v/>
          </cell>
          <cell r="AH222">
            <v>-0.91900224232870187</v>
          </cell>
          <cell r="AI222">
            <v>6</v>
          </cell>
          <cell r="AJ222" t="str">
            <v/>
          </cell>
          <cell r="AK222" t="str">
            <v/>
          </cell>
          <cell r="AL222">
            <v>54.439519373768199</v>
          </cell>
          <cell r="AM222">
            <v>5</v>
          </cell>
          <cell r="AN222" t="str">
            <v/>
          </cell>
          <cell r="AO222" t="str">
            <v/>
          </cell>
          <cell r="AP222">
            <v>16.244875672948961</v>
          </cell>
        </row>
        <row r="223">
          <cell r="B223" t="str">
            <v>4.2033</v>
          </cell>
          <cell r="C223">
            <v>8</v>
          </cell>
          <cell r="D223" t="str">
            <v/>
          </cell>
          <cell r="E223" t="str">
            <v/>
          </cell>
          <cell r="F223">
            <v>-35.125746281220849</v>
          </cell>
          <cell r="G223">
            <v>10</v>
          </cell>
          <cell r="H223" t="str">
            <v/>
          </cell>
          <cell r="I223" t="str">
            <v/>
          </cell>
          <cell r="J223">
            <v>128.91182952714266</v>
          </cell>
          <cell r="K223">
            <v>4</v>
          </cell>
          <cell r="L223" t="str">
            <v/>
          </cell>
          <cell r="M223" t="str">
            <v/>
          </cell>
          <cell r="N223">
            <v>615.55230641968558</v>
          </cell>
          <cell r="O223">
            <v>5</v>
          </cell>
          <cell r="P223" t="str">
            <v/>
          </cell>
          <cell r="Q223" t="str">
            <v/>
          </cell>
          <cell r="R223">
            <v>13.430098205363869</v>
          </cell>
          <cell r="S223">
            <v>7</v>
          </cell>
          <cell r="T223" t="str">
            <v/>
          </cell>
          <cell r="U223" t="str">
            <v/>
          </cell>
          <cell r="V223">
            <v>132.47611744629859</v>
          </cell>
          <cell r="W223">
            <v>5</v>
          </cell>
          <cell r="X223" t="str">
            <v/>
          </cell>
          <cell r="Y223" t="str">
            <v/>
          </cell>
          <cell r="Z223">
            <v>-22.477797118858923</v>
          </cell>
          <cell r="AA223">
            <v>5</v>
          </cell>
          <cell r="AB223" t="str">
            <v/>
          </cell>
          <cell r="AC223" t="str">
            <v/>
          </cell>
          <cell r="AD223">
            <v>291.73263331454535</v>
          </cell>
          <cell r="AE223">
            <v>4</v>
          </cell>
          <cell r="AF223" t="str">
            <v/>
          </cell>
          <cell r="AG223" t="str">
            <v/>
          </cell>
          <cell r="AH223">
            <v>-0.81681666931244301</v>
          </cell>
          <cell r="AI223">
            <v>6</v>
          </cell>
          <cell r="AJ223" t="str">
            <v/>
          </cell>
          <cell r="AK223" t="str">
            <v/>
          </cell>
          <cell r="AL223">
            <v>54.596510874351985</v>
          </cell>
          <cell r="AM223">
            <v>5</v>
          </cell>
          <cell r="AN223" t="str">
            <v/>
          </cell>
          <cell r="AO223" t="str">
            <v/>
          </cell>
          <cell r="AP223">
            <v>16.465472523078279</v>
          </cell>
        </row>
        <row r="224">
          <cell r="B224" t="str">
            <v>5.2033</v>
          </cell>
          <cell r="C224">
            <v>8</v>
          </cell>
          <cell r="D224" t="str">
            <v/>
          </cell>
          <cell r="E224" t="str">
            <v/>
          </cell>
          <cell r="F224">
            <v>-35.044910299026782</v>
          </cell>
          <cell r="G224">
            <v>10</v>
          </cell>
          <cell r="H224" t="str">
            <v/>
          </cell>
          <cell r="I224" t="str">
            <v/>
          </cell>
          <cell r="J224">
            <v>129.12373018939317</v>
          </cell>
          <cell r="K224">
            <v>4</v>
          </cell>
          <cell r="L224" t="str">
            <v/>
          </cell>
          <cell r="M224" t="str">
            <v/>
          </cell>
          <cell r="N224">
            <v>614.77360951923959</v>
          </cell>
          <cell r="O224">
            <v>5</v>
          </cell>
          <cell r="P224" t="str">
            <v/>
          </cell>
          <cell r="Q224" t="str">
            <v/>
          </cell>
          <cell r="R224">
            <v>13.629641197106967</v>
          </cell>
          <cell r="S224">
            <v>7</v>
          </cell>
          <cell r="T224" t="str">
            <v/>
          </cell>
          <cell r="U224" t="str">
            <v/>
          </cell>
          <cell r="V224">
            <v>132.74433277393373</v>
          </cell>
          <cell r="W224">
            <v>5</v>
          </cell>
          <cell r="X224" t="str">
            <v/>
          </cell>
          <cell r="Y224" t="str">
            <v/>
          </cell>
          <cell r="Z224">
            <v>-22.385988785365718</v>
          </cell>
          <cell r="AA224">
            <v>5</v>
          </cell>
          <cell r="AB224" t="str">
            <v/>
          </cell>
          <cell r="AC224" t="str">
            <v/>
          </cell>
          <cell r="AD224">
            <v>291.8982775897461</v>
          </cell>
          <cell r="AE224">
            <v>4</v>
          </cell>
          <cell r="AF224" t="str">
            <v/>
          </cell>
          <cell r="AG224" t="str">
            <v/>
          </cell>
          <cell r="AH224">
            <v>-0.71463109629618415</v>
          </cell>
          <cell r="AI224">
            <v>6</v>
          </cell>
          <cell r="AJ224" t="str">
            <v/>
          </cell>
          <cell r="AK224" t="str">
            <v/>
          </cell>
          <cell r="AL224">
            <v>54.753502374935771</v>
          </cell>
          <cell r="AM224">
            <v>5</v>
          </cell>
          <cell r="AN224" t="str">
            <v/>
          </cell>
          <cell r="AO224" t="str">
            <v/>
          </cell>
          <cell r="AP224">
            <v>16.686069373207598</v>
          </cell>
        </row>
        <row r="225">
          <cell r="B225" t="str">
            <v>6.2033</v>
          </cell>
          <cell r="C225">
            <v>8</v>
          </cell>
          <cell r="D225" t="str">
            <v/>
          </cell>
          <cell r="E225" t="str">
            <v/>
          </cell>
          <cell r="F225">
            <v>-34.964074316832715</v>
          </cell>
          <cell r="G225">
            <v>10</v>
          </cell>
          <cell r="H225" t="str">
            <v/>
          </cell>
          <cell r="I225" t="str">
            <v/>
          </cell>
          <cell r="J225">
            <v>129.33563085164369</v>
          </cell>
          <cell r="K225">
            <v>4</v>
          </cell>
          <cell r="L225" t="str">
            <v/>
          </cell>
          <cell r="M225" t="str">
            <v/>
          </cell>
          <cell r="N225">
            <v>613.99491261879359</v>
          </cell>
          <cell r="O225">
            <v>5</v>
          </cell>
          <cell r="P225" t="str">
            <v/>
          </cell>
          <cell r="Q225" t="str">
            <v/>
          </cell>
          <cell r="R225">
            <v>13.829184188850064</v>
          </cell>
          <cell r="S225">
            <v>7</v>
          </cell>
          <cell r="T225" t="str">
            <v/>
          </cell>
          <cell r="U225" t="str">
            <v/>
          </cell>
          <cell r="V225">
            <v>133.01254810156888</v>
          </cell>
          <cell r="W225">
            <v>5</v>
          </cell>
          <cell r="X225" t="str">
            <v/>
          </cell>
          <cell r="Y225" t="str">
            <v/>
          </cell>
          <cell r="Z225">
            <v>-22.294180451872514</v>
          </cell>
          <cell r="AA225">
            <v>5</v>
          </cell>
          <cell r="AB225" t="str">
            <v/>
          </cell>
          <cell r="AC225" t="str">
            <v/>
          </cell>
          <cell r="AD225">
            <v>292.06392186494685</v>
          </cell>
          <cell r="AE225">
            <v>4</v>
          </cell>
          <cell r="AF225" t="str">
            <v/>
          </cell>
          <cell r="AG225" t="str">
            <v/>
          </cell>
          <cell r="AH225">
            <v>-0.6124455232799253</v>
          </cell>
          <cell r="AI225">
            <v>6</v>
          </cell>
          <cell r="AJ225" t="str">
            <v/>
          </cell>
          <cell r="AK225" t="str">
            <v/>
          </cell>
          <cell r="AL225">
            <v>54.910493875519556</v>
          </cell>
          <cell r="AM225">
            <v>5</v>
          </cell>
          <cell r="AN225" t="str">
            <v/>
          </cell>
          <cell r="AO225" t="str">
            <v/>
          </cell>
          <cell r="AP225">
            <v>16.906666223336916</v>
          </cell>
        </row>
        <row r="226">
          <cell r="B226" t="str">
            <v>7.2033</v>
          </cell>
          <cell r="C226">
            <v>8</v>
          </cell>
          <cell r="D226" t="str">
            <v/>
          </cell>
          <cell r="E226" t="str">
            <v/>
          </cell>
          <cell r="F226">
            <v>-34.883238334638648</v>
          </cell>
          <cell r="G226">
            <v>10</v>
          </cell>
          <cell r="H226" t="str">
            <v/>
          </cell>
          <cell r="I226" t="str">
            <v/>
          </cell>
          <cell r="J226">
            <v>129.5475315138942</v>
          </cell>
          <cell r="K226">
            <v>4</v>
          </cell>
          <cell r="L226" t="str">
            <v/>
          </cell>
          <cell r="M226" t="str">
            <v/>
          </cell>
          <cell r="N226">
            <v>613.2162157183476</v>
          </cell>
          <cell r="O226">
            <v>5</v>
          </cell>
          <cell r="P226" t="str">
            <v/>
          </cell>
          <cell r="Q226" t="str">
            <v/>
          </cell>
          <cell r="R226">
            <v>14.028727180593162</v>
          </cell>
          <cell r="S226">
            <v>7</v>
          </cell>
          <cell r="T226" t="str">
            <v/>
          </cell>
          <cell r="U226" t="str">
            <v/>
          </cell>
          <cell r="V226">
            <v>133.28076342920403</v>
          </cell>
          <cell r="W226">
            <v>5</v>
          </cell>
          <cell r="X226" t="str">
            <v/>
          </cell>
          <cell r="Y226" t="str">
            <v/>
          </cell>
          <cell r="Z226">
            <v>-22.202372118379309</v>
          </cell>
          <cell r="AA226">
            <v>5</v>
          </cell>
          <cell r="AB226" t="str">
            <v/>
          </cell>
          <cell r="AC226" t="str">
            <v/>
          </cell>
          <cell r="AD226">
            <v>292.2295661401476</v>
          </cell>
          <cell r="AE226">
            <v>4</v>
          </cell>
          <cell r="AF226" t="str">
            <v/>
          </cell>
          <cell r="AG226" t="str">
            <v/>
          </cell>
          <cell r="AH226">
            <v>-0.51025995026366644</v>
          </cell>
          <cell r="AI226">
            <v>6</v>
          </cell>
          <cell r="AJ226" t="str">
            <v/>
          </cell>
          <cell r="AK226" t="str">
            <v/>
          </cell>
          <cell r="AL226">
            <v>55.067485376103342</v>
          </cell>
          <cell r="AM226">
            <v>5</v>
          </cell>
          <cell r="AN226" t="str">
            <v/>
          </cell>
          <cell r="AO226" t="str">
            <v/>
          </cell>
          <cell r="AP226">
            <v>17.127263073466235</v>
          </cell>
        </row>
        <row r="227">
          <cell r="B227" t="str">
            <v>8.2033</v>
          </cell>
          <cell r="C227">
            <v>8</v>
          </cell>
          <cell r="D227" t="str">
            <v/>
          </cell>
          <cell r="E227" t="str">
            <v/>
          </cell>
          <cell r="F227">
            <v>-34.802402352444581</v>
          </cell>
          <cell r="G227">
            <v>10</v>
          </cell>
          <cell r="H227" t="str">
            <v/>
          </cell>
          <cell r="I227" t="str">
            <v/>
          </cell>
          <cell r="J227">
            <v>129.75943217614471</v>
          </cell>
          <cell r="K227">
            <v>4</v>
          </cell>
          <cell r="L227" t="str">
            <v/>
          </cell>
          <cell r="M227" t="str">
            <v/>
          </cell>
          <cell r="N227">
            <v>612.4375188179016</v>
          </cell>
          <cell r="O227">
            <v>5</v>
          </cell>
          <cell r="P227" t="str">
            <v/>
          </cell>
          <cell r="Q227" t="str">
            <v/>
          </cell>
          <cell r="R227">
            <v>14.228270172336259</v>
          </cell>
          <cell r="S227">
            <v>7</v>
          </cell>
          <cell r="T227" t="str">
            <v/>
          </cell>
          <cell r="U227" t="str">
            <v/>
          </cell>
          <cell r="V227">
            <v>133.54897875683918</v>
          </cell>
          <cell r="W227">
            <v>5</v>
          </cell>
          <cell r="X227" t="str">
            <v/>
          </cell>
          <cell r="Y227" t="str">
            <v/>
          </cell>
          <cell r="Z227">
            <v>-22.110563784886104</v>
          </cell>
          <cell r="AA227">
            <v>5</v>
          </cell>
          <cell r="AB227" t="str">
            <v/>
          </cell>
          <cell r="AC227" t="str">
            <v/>
          </cell>
          <cell r="AD227">
            <v>292.39521041534834</v>
          </cell>
          <cell r="AE227">
            <v>4</v>
          </cell>
          <cell r="AF227" t="str">
            <v/>
          </cell>
          <cell r="AG227" t="str">
            <v/>
          </cell>
          <cell r="AH227">
            <v>-0.40807437724740758</v>
          </cell>
          <cell r="AI227">
            <v>6</v>
          </cell>
          <cell r="AJ227" t="str">
            <v/>
          </cell>
          <cell r="AK227" t="str">
            <v/>
          </cell>
          <cell r="AL227">
            <v>55.224476876687127</v>
          </cell>
          <cell r="AM227">
            <v>5</v>
          </cell>
          <cell r="AN227" t="str">
            <v/>
          </cell>
          <cell r="AO227" t="str">
            <v/>
          </cell>
          <cell r="AP227">
            <v>17.347859923595554</v>
          </cell>
        </row>
        <row r="228">
          <cell r="B228" t="str">
            <v>9.2033</v>
          </cell>
          <cell r="C228">
            <v>8</v>
          </cell>
          <cell r="D228" t="str">
            <v/>
          </cell>
          <cell r="E228" t="str">
            <v/>
          </cell>
          <cell r="F228">
            <v>-34.721566370250514</v>
          </cell>
          <cell r="G228">
            <v>10</v>
          </cell>
          <cell r="H228" t="str">
            <v/>
          </cell>
          <cell r="I228" t="str">
            <v/>
          </cell>
          <cell r="J228">
            <v>129.97133283839523</v>
          </cell>
          <cell r="K228">
            <v>4</v>
          </cell>
          <cell r="L228" t="str">
            <v/>
          </cell>
          <cell r="M228" t="str">
            <v/>
          </cell>
          <cell r="N228">
            <v>611.65882191745561</v>
          </cell>
          <cell r="O228">
            <v>5</v>
          </cell>
          <cell r="P228" t="str">
            <v/>
          </cell>
          <cell r="Q228" t="str">
            <v/>
          </cell>
          <cell r="R228">
            <v>14.427813164079357</v>
          </cell>
          <cell r="S228">
            <v>7</v>
          </cell>
          <cell r="T228" t="str">
            <v/>
          </cell>
          <cell r="U228" t="str">
            <v/>
          </cell>
          <cell r="V228">
            <v>133.81719408447432</v>
          </cell>
          <cell r="W228">
            <v>5</v>
          </cell>
          <cell r="X228" t="str">
            <v/>
          </cell>
          <cell r="Y228" t="str">
            <v/>
          </cell>
          <cell r="Z228">
            <v>-22.018755451392899</v>
          </cell>
          <cell r="AA228">
            <v>5</v>
          </cell>
          <cell r="AB228" t="str">
            <v/>
          </cell>
          <cell r="AC228" t="str">
            <v/>
          </cell>
          <cell r="AD228">
            <v>292.56085469054909</v>
          </cell>
          <cell r="AE228">
            <v>4</v>
          </cell>
          <cell r="AF228" t="str">
            <v/>
          </cell>
          <cell r="AG228" t="str">
            <v/>
          </cell>
          <cell r="AH228">
            <v>-0.30588880423114873</v>
          </cell>
          <cell r="AI228">
            <v>6</v>
          </cell>
          <cell r="AJ228" t="str">
            <v/>
          </cell>
          <cell r="AK228" t="str">
            <v/>
          </cell>
          <cell r="AL228">
            <v>55.381468377270913</v>
          </cell>
          <cell r="AM228">
            <v>5</v>
          </cell>
          <cell r="AN228" t="str">
            <v/>
          </cell>
          <cell r="AO228" t="str">
            <v/>
          </cell>
          <cell r="AP228">
            <v>17.568456773724872</v>
          </cell>
        </row>
        <row r="229">
          <cell r="B229" t="str">
            <v>10.2033</v>
          </cell>
          <cell r="C229">
            <v>8</v>
          </cell>
          <cell r="D229" t="str">
            <v/>
          </cell>
          <cell r="E229" t="str">
            <v/>
          </cell>
          <cell r="F229">
            <v>-34.640730388056447</v>
          </cell>
          <cell r="G229">
            <v>10</v>
          </cell>
          <cell r="H229" t="str">
            <v/>
          </cell>
          <cell r="I229" t="str">
            <v/>
          </cell>
          <cell r="J229">
            <v>130.18323350064574</v>
          </cell>
          <cell r="K229">
            <v>4</v>
          </cell>
          <cell r="L229" t="str">
            <v/>
          </cell>
          <cell r="M229" t="str">
            <v/>
          </cell>
          <cell r="N229">
            <v>610.88012501700962</v>
          </cell>
          <cell r="O229">
            <v>5</v>
          </cell>
          <cell r="P229" t="str">
            <v/>
          </cell>
          <cell r="Q229" t="str">
            <v/>
          </cell>
          <cell r="R229">
            <v>14.627356155822454</v>
          </cell>
          <cell r="S229">
            <v>7</v>
          </cell>
          <cell r="T229" t="str">
            <v/>
          </cell>
          <cell r="U229" t="str">
            <v/>
          </cell>
          <cell r="V229">
            <v>134.08540941210947</v>
          </cell>
          <cell r="W229">
            <v>5</v>
          </cell>
          <cell r="X229" t="str">
            <v/>
          </cell>
          <cell r="Y229" t="str">
            <v/>
          </cell>
          <cell r="Z229">
            <v>-21.926947117899694</v>
          </cell>
          <cell r="AA229">
            <v>5</v>
          </cell>
          <cell r="AB229" t="str">
            <v/>
          </cell>
          <cell r="AC229" t="str">
            <v/>
          </cell>
          <cell r="AD229">
            <v>292.72649896574984</v>
          </cell>
          <cell r="AE229">
            <v>4</v>
          </cell>
          <cell r="AF229" t="str">
            <v/>
          </cell>
          <cell r="AG229" t="str">
            <v/>
          </cell>
          <cell r="AH229">
            <v>-0.20370323121488984</v>
          </cell>
          <cell r="AI229">
            <v>6</v>
          </cell>
          <cell r="AJ229" t="str">
            <v/>
          </cell>
          <cell r="AK229" t="str">
            <v/>
          </cell>
          <cell r="AL229">
            <v>55.538459877854699</v>
          </cell>
          <cell r="AM229">
            <v>5</v>
          </cell>
          <cell r="AN229" t="str">
            <v/>
          </cell>
          <cell r="AO229" t="str">
            <v/>
          </cell>
          <cell r="AP229">
            <v>17.789053623854191</v>
          </cell>
        </row>
        <row r="230">
          <cell r="B230" t="str">
            <v>11.2033</v>
          </cell>
          <cell r="C230">
            <v>8</v>
          </cell>
          <cell r="D230" t="str">
            <v/>
          </cell>
          <cell r="E230" t="str">
            <v/>
          </cell>
          <cell r="F230">
            <v>-34.55989440586238</v>
          </cell>
          <cell r="G230">
            <v>10</v>
          </cell>
          <cell r="H230" t="str">
            <v/>
          </cell>
          <cell r="I230" t="str">
            <v/>
          </cell>
          <cell r="J230">
            <v>130.39513416289626</v>
          </cell>
          <cell r="K230">
            <v>4</v>
          </cell>
          <cell r="L230" t="str">
            <v/>
          </cell>
          <cell r="M230" t="str">
            <v/>
          </cell>
          <cell r="N230">
            <v>610.10142811656362</v>
          </cell>
          <cell r="O230">
            <v>5</v>
          </cell>
          <cell r="P230" t="str">
            <v/>
          </cell>
          <cell r="Q230" t="str">
            <v/>
          </cell>
          <cell r="R230">
            <v>14.826899147565552</v>
          </cell>
          <cell r="S230">
            <v>7</v>
          </cell>
          <cell r="T230" t="str">
            <v/>
          </cell>
          <cell r="U230" t="str">
            <v/>
          </cell>
          <cell r="V230">
            <v>134.35362473974462</v>
          </cell>
          <cell r="W230">
            <v>5</v>
          </cell>
          <cell r="X230" t="str">
            <v/>
          </cell>
          <cell r="Y230" t="str">
            <v/>
          </cell>
          <cell r="Z230">
            <v>-21.835138784406489</v>
          </cell>
          <cell r="AA230">
            <v>5</v>
          </cell>
          <cell r="AB230" t="str">
            <v/>
          </cell>
          <cell r="AC230" t="str">
            <v/>
          </cell>
          <cell r="AD230">
            <v>292.89214324095059</v>
          </cell>
          <cell r="AE230">
            <v>4</v>
          </cell>
          <cell r="AF230" t="str">
            <v/>
          </cell>
          <cell r="AG230" t="str">
            <v/>
          </cell>
          <cell r="AH230">
            <v>-0.10151765819863096</v>
          </cell>
          <cell r="AI230">
            <v>6</v>
          </cell>
          <cell r="AJ230" t="str">
            <v/>
          </cell>
          <cell r="AK230" t="str">
            <v/>
          </cell>
          <cell r="AL230">
            <v>55.695451378438484</v>
          </cell>
          <cell r="AM230">
            <v>5</v>
          </cell>
          <cell r="AN230" t="str">
            <v/>
          </cell>
          <cell r="AO230" t="str">
            <v/>
          </cell>
          <cell r="AP230">
            <v>18.009650473983509</v>
          </cell>
        </row>
        <row r="231">
          <cell r="B231" t="str">
            <v>12.2033</v>
          </cell>
          <cell r="C231">
            <v>8</v>
          </cell>
          <cell r="D231" t="str">
            <v/>
          </cell>
          <cell r="E231" t="str">
            <v/>
          </cell>
          <cell r="F231">
            <v>-34.479058423668313</v>
          </cell>
          <cell r="G231">
            <v>10</v>
          </cell>
          <cell r="H231" t="str">
            <v/>
          </cell>
          <cell r="I231" t="str">
            <v/>
          </cell>
          <cell r="J231">
            <v>130.60703482514677</v>
          </cell>
          <cell r="K231">
            <v>4</v>
          </cell>
          <cell r="L231" t="str">
            <v/>
          </cell>
          <cell r="M231" t="str">
            <v/>
          </cell>
          <cell r="N231">
            <v>609.32273121611763</v>
          </cell>
          <cell r="O231">
            <v>5</v>
          </cell>
          <cell r="P231" t="str">
            <v/>
          </cell>
          <cell r="Q231" t="str">
            <v/>
          </cell>
          <cell r="R231">
            <v>15.026442139308649</v>
          </cell>
          <cell r="S231">
            <v>7</v>
          </cell>
          <cell r="T231" t="str">
            <v/>
          </cell>
          <cell r="U231" t="str">
            <v/>
          </cell>
          <cell r="V231">
            <v>134.62184006737976</v>
          </cell>
          <cell r="W231">
            <v>5</v>
          </cell>
          <cell r="X231" t="str">
            <v/>
          </cell>
          <cell r="Y231" t="str">
            <v/>
          </cell>
          <cell r="Z231">
            <v>-21.743330450913284</v>
          </cell>
          <cell r="AA231">
            <v>5</v>
          </cell>
          <cell r="AB231" t="str">
            <v/>
          </cell>
          <cell r="AC231" t="str">
            <v/>
          </cell>
          <cell r="AD231">
            <v>293.05778751615134</v>
          </cell>
          <cell r="AE231">
            <v>4</v>
          </cell>
          <cell r="AF231" t="str">
            <v/>
          </cell>
          <cell r="AG231" t="str">
            <v/>
          </cell>
          <cell r="AH231">
            <v>6.6791481762792926E-4</v>
          </cell>
          <cell r="AI231">
            <v>6</v>
          </cell>
          <cell r="AJ231" t="str">
            <v/>
          </cell>
          <cell r="AK231" t="str">
            <v/>
          </cell>
          <cell r="AL231">
            <v>55.85244287902227</v>
          </cell>
          <cell r="AM231">
            <v>5</v>
          </cell>
          <cell r="AN231" t="str">
            <v/>
          </cell>
          <cell r="AO231" t="str">
            <v/>
          </cell>
          <cell r="AP231">
            <v>18.230247324112828</v>
          </cell>
        </row>
        <row r="232">
          <cell r="B232" t="str">
            <v>1.2034</v>
          </cell>
          <cell r="C232">
            <v>8</v>
          </cell>
          <cell r="D232" t="str">
            <v/>
          </cell>
          <cell r="E232" t="str">
            <v/>
          </cell>
          <cell r="F232">
            <v>-34.398222441474246</v>
          </cell>
          <cell r="G232">
            <v>10</v>
          </cell>
          <cell r="H232" t="str">
            <v/>
          </cell>
          <cell r="I232" t="str">
            <v/>
          </cell>
          <cell r="J232">
            <v>130.81893548739728</v>
          </cell>
          <cell r="K232">
            <v>4</v>
          </cell>
          <cell r="L232" t="str">
            <v/>
          </cell>
          <cell r="M232" t="str">
            <v/>
          </cell>
          <cell r="N232">
            <v>608.54403431567164</v>
          </cell>
          <cell r="O232">
            <v>5</v>
          </cell>
          <cell r="P232" t="str">
            <v/>
          </cell>
          <cell r="Q232" t="str">
            <v/>
          </cell>
          <cell r="R232">
            <v>15.225985131051747</v>
          </cell>
          <cell r="S232">
            <v>7</v>
          </cell>
          <cell r="T232" t="str">
            <v/>
          </cell>
          <cell r="U232" t="str">
            <v/>
          </cell>
          <cell r="V232">
            <v>134.89005539501491</v>
          </cell>
          <cell r="W232">
            <v>5</v>
          </cell>
          <cell r="X232" t="str">
            <v/>
          </cell>
          <cell r="Y232" t="str">
            <v/>
          </cell>
          <cell r="Z232">
            <v>-21.651522117420079</v>
          </cell>
          <cell r="AA232">
            <v>5</v>
          </cell>
          <cell r="AB232" t="str">
            <v/>
          </cell>
          <cell r="AC232" t="str">
            <v/>
          </cell>
          <cell r="AD232">
            <v>293.22343179135208</v>
          </cell>
          <cell r="AE232">
            <v>4</v>
          </cell>
          <cell r="AF232" t="str">
            <v/>
          </cell>
          <cell r="AG232" t="str">
            <v/>
          </cell>
          <cell r="AH232">
            <v>0.10285348783388681</v>
          </cell>
          <cell r="AI232">
            <v>6</v>
          </cell>
          <cell r="AJ232" t="str">
            <v/>
          </cell>
          <cell r="AK232" t="str">
            <v/>
          </cell>
          <cell r="AL232">
            <v>56.009434379606056</v>
          </cell>
          <cell r="AM232">
            <v>5</v>
          </cell>
          <cell r="AN232" t="str">
            <v/>
          </cell>
          <cell r="AO232" t="str">
            <v/>
          </cell>
          <cell r="AP232">
            <v>18.450844174242146</v>
          </cell>
        </row>
        <row r="233">
          <cell r="B233" t="str">
            <v>2.2034</v>
          </cell>
          <cell r="C233">
            <v>8</v>
          </cell>
          <cell r="D233" t="str">
            <v/>
          </cell>
          <cell r="E233" t="str">
            <v/>
          </cell>
          <cell r="F233">
            <v>-34.317386459280179</v>
          </cell>
          <cell r="G233">
            <v>10</v>
          </cell>
          <cell r="H233" t="str">
            <v/>
          </cell>
          <cell r="I233" t="str">
            <v/>
          </cell>
          <cell r="J233">
            <v>131.0308361496478</v>
          </cell>
          <cell r="K233">
            <v>4</v>
          </cell>
          <cell r="L233" t="str">
            <v/>
          </cell>
          <cell r="M233" t="str">
            <v/>
          </cell>
          <cell r="N233">
            <v>607.76533741522564</v>
          </cell>
          <cell r="O233">
            <v>5</v>
          </cell>
          <cell r="P233" t="str">
            <v/>
          </cell>
          <cell r="Q233" t="str">
            <v/>
          </cell>
          <cell r="R233">
            <v>15.425528122794844</v>
          </cell>
          <cell r="S233">
            <v>7</v>
          </cell>
          <cell r="T233" t="str">
            <v/>
          </cell>
          <cell r="U233" t="str">
            <v/>
          </cell>
          <cell r="V233">
            <v>135.15827072265006</v>
          </cell>
          <cell r="W233">
            <v>5</v>
          </cell>
          <cell r="X233" t="str">
            <v/>
          </cell>
          <cell r="Y233" t="str">
            <v/>
          </cell>
          <cell r="Z233">
            <v>-21.559713783926874</v>
          </cell>
          <cell r="AA233">
            <v>5</v>
          </cell>
          <cell r="AB233" t="str">
            <v/>
          </cell>
          <cell r="AC233" t="str">
            <v/>
          </cell>
          <cell r="AD233">
            <v>293.38907606655283</v>
          </cell>
          <cell r="AE233">
            <v>4</v>
          </cell>
          <cell r="AF233" t="str">
            <v/>
          </cell>
          <cell r="AG233" t="str">
            <v/>
          </cell>
          <cell r="AH233">
            <v>0.2050390608501457</v>
          </cell>
          <cell r="AI233">
            <v>6</v>
          </cell>
          <cell r="AJ233" t="str">
            <v/>
          </cell>
          <cell r="AK233" t="str">
            <v/>
          </cell>
          <cell r="AL233">
            <v>56.166425880189841</v>
          </cell>
          <cell r="AM233">
            <v>5</v>
          </cell>
          <cell r="AN233" t="str">
            <v/>
          </cell>
          <cell r="AO233" t="str">
            <v/>
          </cell>
          <cell r="AP233">
            <v>18.671441024371465</v>
          </cell>
        </row>
        <row r="234">
          <cell r="B234" t="str">
            <v>3.2034</v>
          </cell>
          <cell r="C234">
            <v>8</v>
          </cell>
          <cell r="D234" t="str">
            <v/>
          </cell>
          <cell r="E234" t="str">
            <v/>
          </cell>
          <cell r="F234">
            <v>-34.236550477086112</v>
          </cell>
          <cell r="G234">
            <v>10</v>
          </cell>
          <cell r="H234" t="str">
            <v/>
          </cell>
          <cell r="I234" t="str">
            <v/>
          </cell>
          <cell r="J234">
            <v>131.24273681189831</v>
          </cell>
          <cell r="K234">
            <v>4</v>
          </cell>
          <cell r="L234" t="str">
            <v/>
          </cell>
          <cell r="M234" t="str">
            <v/>
          </cell>
          <cell r="N234">
            <v>606.98664051477965</v>
          </cell>
          <cell r="O234">
            <v>5</v>
          </cell>
          <cell r="P234" t="str">
            <v/>
          </cell>
          <cell r="Q234" t="str">
            <v/>
          </cell>
          <cell r="R234">
            <v>15.625071114537942</v>
          </cell>
          <cell r="S234">
            <v>7</v>
          </cell>
          <cell r="T234" t="str">
            <v/>
          </cell>
          <cell r="U234" t="str">
            <v/>
          </cell>
          <cell r="V234">
            <v>135.42648605028521</v>
          </cell>
          <cell r="W234">
            <v>5</v>
          </cell>
          <cell r="X234" t="str">
            <v/>
          </cell>
          <cell r="Y234" t="str">
            <v/>
          </cell>
          <cell r="Z234">
            <v>-21.467905450433669</v>
          </cell>
          <cell r="AA234">
            <v>5</v>
          </cell>
          <cell r="AB234" t="str">
            <v/>
          </cell>
          <cell r="AC234" t="str">
            <v/>
          </cell>
          <cell r="AD234">
            <v>293.55472034175358</v>
          </cell>
          <cell r="AE234">
            <v>4</v>
          </cell>
          <cell r="AF234" t="str">
            <v/>
          </cell>
          <cell r="AG234" t="str">
            <v/>
          </cell>
          <cell r="AH234">
            <v>0.30722463386640458</v>
          </cell>
          <cell r="AI234">
            <v>6</v>
          </cell>
          <cell r="AJ234" t="str">
            <v/>
          </cell>
          <cell r="AK234" t="str">
            <v/>
          </cell>
          <cell r="AL234">
            <v>56.323417380773627</v>
          </cell>
          <cell r="AM234">
            <v>5</v>
          </cell>
          <cell r="AN234" t="str">
            <v/>
          </cell>
          <cell r="AO234" t="str">
            <v/>
          </cell>
          <cell r="AP234">
            <v>18.892037874500783</v>
          </cell>
        </row>
        <row r="235">
          <cell r="B235" t="str">
            <v>4.2034</v>
          </cell>
          <cell r="C235">
            <v>8</v>
          </cell>
          <cell r="D235" t="str">
            <v/>
          </cell>
          <cell r="E235" t="str">
            <v/>
          </cell>
          <cell r="F235">
            <v>-34.155714494892045</v>
          </cell>
          <cell r="G235">
            <v>10</v>
          </cell>
          <cell r="H235" t="str">
            <v/>
          </cell>
          <cell r="I235" t="str">
            <v/>
          </cell>
          <cell r="J235">
            <v>131.45463747414883</v>
          </cell>
          <cell r="K235">
            <v>4</v>
          </cell>
          <cell r="L235" t="str">
            <v/>
          </cell>
          <cell r="M235" t="str">
            <v/>
          </cell>
          <cell r="N235">
            <v>606.20794361433366</v>
          </cell>
          <cell r="O235">
            <v>5</v>
          </cell>
          <cell r="P235" t="str">
            <v/>
          </cell>
          <cell r="Q235" t="str">
            <v/>
          </cell>
          <cell r="R235">
            <v>15.824614106281039</v>
          </cell>
          <cell r="S235">
            <v>7</v>
          </cell>
          <cell r="T235" t="str">
            <v/>
          </cell>
          <cell r="U235" t="str">
            <v/>
          </cell>
          <cell r="V235">
            <v>135.69470137792035</v>
          </cell>
          <cell r="W235">
            <v>5</v>
          </cell>
          <cell r="X235" t="str">
            <v/>
          </cell>
          <cell r="Y235" t="str">
            <v/>
          </cell>
          <cell r="Z235">
            <v>-21.376097116940464</v>
          </cell>
          <cell r="AA235">
            <v>5</v>
          </cell>
          <cell r="AB235" t="str">
            <v/>
          </cell>
          <cell r="AC235" t="str">
            <v/>
          </cell>
          <cell r="AD235">
            <v>293.72036461695433</v>
          </cell>
          <cell r="AE235">
            <v>4</v>
          </cell>
          <cell r="AF235" t="str">
            <v/>
          </cell>
          <cell r="AG235" t="str">
            <v/>
          </cell>
          <cell r="AH235">
            <v>0.4094102068826635</v>
          </cell>
          <cell r="AI235">
            <v>6</v>
          </cell>
          <cell r="AJ235" t="str">
            <v/>
          </cell>
          <cell r="AK235" t="str">
            <v/>
          </cell>
          <cell r="AL235">
            <v>56.480408881357413</v>
          </cell>
          <cell r="AM235">
            <v>5</v>
          </cell>
          <cell r="AN235" t="str">
            <v/>
          </cell>
          <cell r="AO235" t="str">
            <v/>
          </cell>
          <cell r="AP235">
            <v>19.112634724630102</v>
          </cell>
        </row>
        <row r="236">
          <cell r="B236" t="str">
            <v>5.2034</v>
          </cell>
          <cell r="C236">
            <v>8</v>
          </cell>
          <cell r="D236" t="str">
            <v/>
          </cell>
          <cell r="E236" t="str">
            <v/>
          </cell>
          <cell r="F236">
            <v>-34.074878512697978</v>
          </cell>
          <cell r="G236">
            <v>10</v>
          </cell>
          <cell r="H236" t="str">
            <v/>
          </cell>
          <cell r="I236" t="str">
            <v/>
          </cell>
          <cell r="J236">
            <v>131.66653813639934</v>
          </cell>
          <cell r="K236">
            <v>4</v>
          </cell>
          <cell r="L236" t="str">
            <v/>
          </cell>
          <cell r="M236" t="str">
            <v/>
          </cell>
          <cell r="N236">
            <v>605.42924671388766</v>
          </cell>
          <cell r="O236">
            <v>5</v>
          </cell>
          <cell r="P236" t="str">
            <v/>
          </cell>
          <cell r="Q236" t="str">
            <v/>
          </cell>
          <cell r="R236">
            <v>16.024157098024137</v>
          </cell>
          <cell r="S236">
            <v>7</v>
          </cell>
          <cell r="T236" t="str">
            <v/>
          </cell>
          <cell r="U236" t="str">
            <v/>
          </cell>
          <cell r="V236">
            <v>135.9629167055555</v>
          </cell>
          <cell r="W236">
            <v>5</v>
          </cell>
          <cell r="X236" t="str">
            <v/>
          </cell>
          <cell r="Y236" t="str">
            <v/>
          </cell>
          <cell r="Z236">
            <v>-21.284288783447259</v>
          </cell>
          <cell r="AA236">
            <v>5</v>
          </cell>
          <cell r="AB236" t="str">
            <v/>
          </cell>
          <cell r="AC236" t="str">
            <v/>
          </cell>
          <cell r="AD236">
            <v>293.88600889215508</v>
          </cell>
          <cell r="AE236">
            <v>5</v>
          </cell>
          <cell r="AF236">
            <v>236</v>
          </cell>
          <cell r="AG236">
            <v>0.5115957798989258</v>
          </cell>
          <cell r="AH236">
            <v>0.5115957798989258</v>
          </cell>
          <cell r="AI236">
            <v>6</v>
          </cell>
          <cell r="AJ236" t="str">
            <v/>
          </cell>
          <cell r="AK236" t="str">
            <v/>
          </cell>
          <cell r="AL236">
            <v>56.637400381941198</v>
          </cell>
          <cell r="AM236">
            <v>5</v>
          </cell>
          <cell r="AN236" t="str">
            <v/>
          </cell>
          <cell r="AO236" t="str">
            <v/>
          </cell>
          <cell r="AP236">
            <v>19.33323157475942</v>
          </cell>
        </row>
        <row r="237">
          <cell r="B237" t="str">
            <v>6.2034</v>
          </cell>
          <cell r="C237">
            <v>8</v>
          </cell>
          <cell r="D237" t="str">
            <v/>
          </cell>
          <cell r="E237" t="str">
            <v/>
          </cell>
          <cell r="F237">
            <v>-33.994042530503911</v>
          </cell>
          <cell r="G237">
            <v>10</v>
          </cell>
          <cell r="H237" t="str">
            <v/>
          </cell>
          <cell r="I237" t="str">
            <v/>
          </cell>
          <cell r="J237">
            <v>131.87843879864985</v>
          </cell>
          <cell r="K237">
            <v>4</v>
          </cell>
          <cell r="L237" t="str">
            <v/>
          </cell>
          <cell r="M237" t="str">
            <v/>
          </cell>
          <cell r="N237">
            <v>604.65054981344167</v>
          </cell>
          <cell r="O237">
            <v>5</v>
          </cell>
          <cell r="P237" t="str">
            <v/>
          </cell>
          <cell r="Q237" t="str">
            <v/>
          </cell>
          <cell r="R237">
            <v>16.223700089767235</v>
          </cell>
          <cell r="S237">
            <v>7</v>
          </cell>
          <cell r="T237" t="str">
            <v/>
          </cell>
          <cell r="U237" t="str">
            <v/>
          </cell>
          <cell r="V237">
            <v>136.23113203319065</v>
          </cell>
          <cell r="W237">
            <v>5</v>
          </cell>
          <cell r="X237" t="str">
            <v/>
          </cell>
          <cell r="Y237" t="str">
            <v/>
          </cell>
          <cell r="Z237">
            <v>-21.192480449954054</v>
          </cell>
          <cell r="AA237">
            <v>5</v>
          </cell>
          <cell r="AB237" t="str">
            <v/>
          </cell>
          <cell r="AC237" t="str">
            <v/>
          </cell>
          <cell r="AD237">
            <v>294.05165316735582</v>
          </cell>
          <cell r="AE237">
            <v>5</v>
          </cell>
          <cell r="AF237" t="str">
            <v/>
          </cell>
          <cell r="AG237" t="str">
            <v/>
          </cell>
          <cell r="AH237">
            <v>0.65353668442446744</v>
          </cell>
          <cell r="AI237">
            <v>6</v>
          </cell>
          <cell r="AJ237" t="str">
            <v/>
          </cell>
          <cell r="AK237" t="str">
            <v/>
          </cell>
          <cell r="AL237">
            <v>56.794391882524984</v>
          </cell>
          <cell r="AM237">
            <v>5</v>
          </cell>
          <cell r="AN237" t="str">
            <v/>
          </cell>
          <cell r="AO237" t="str">
            <v/>
          </cell>
          <cell r="AP237">
            <v>19.553828424888739</v>
          </cell>
        </row>
        <row r="238">
          <cell r="B238" t="str">
            <v>7.2034</v>
          </cell>
          <cell r="C238">
            <v>8</v>
          </cell>
          <cell r="D238" t="str">
            <v/>
          </cell>
          <cell r="E238" t="str">
            <v/>
          </cell>
          <cell r="F238">
            <v>-33.913206548309844</v>
          </cell>
          <cell r="G238">
            <v>10</v>
          </cell>
          <cell r="H238" t="str">
            <v/>
          </cell>
          <cell r="I238" t="str">
            <v/>
          </cell>
          <cell r="J238">
            <v>132.09033946090037</v>
          </cell>
          <cell r="K238">
            <v>4</v>
          </cell>
          <cell r="L238" t="str">
            <v/>
          </cell>
          <cell r="M238" t="str">
            <v/>
          </cell>
          <cell r="N238">
            <v>603.87185291299568</v>
          </cell>
          <cell r="O238">
            <v>5</v>
          </cell>
          <cell r="P238" t="str">
            <v/>
          </cell>
          <cell r="Q238" t="str">
            <v/>
          </cell>
          <cell r="R238">
            <v>16.423243081510332</v>
          </cell>
          <cell r="S238">
            <v>7</v>
          </cell>
          <cell r="T238" t="str">
            <v/>
          </cell>
          <cell r="U238" t="str">
            <v/>
          </cell>
          <cell r="V238">
            <v>136.49934736082579</v>
          </cell>
          <cell r="W238">
            <v>5</v>
          </cell>
          <cell r="X238" t="str">
            <v/>
          </cell>
          <cell r="Y238" t="str">
            <v/>
          </cell>
          <cell r="Z238">
            <v>-21.100672116460849</v>
          </cell>
          <cell r="AA238">
            <v>5</v>
          </cell>
          <cell r="AB238" t="str">
            <v/>
          </cell>
          <cell r="AC238" t="str">
            <v/>
          </cell>
          <cell r="AD238">
            <v>294.21729744255657</v>
          </cell>
          <cell r="AE238">
            <v>5</v>
          </cell>
          <cell r="AF238" t="str">
            <v/>
          </cell>
          <cell r="AG238" t="str">
            <v/>
          </cell>
          <cell r="AH238">
            <v>0.79547758895000908</v>
          </cell>
          <cell r="AI238">
            <v>6</v>
          </cell>
          <cell r="AJ238" t="str">
            <v/>
          </cell>
          <cell r="AK238" t="str">
            <v/>
          </cell>
          <cell r="AL238">
            <v>56.951383383108769</v>
          </cell>
          <cell r="AM238">
            <v>5</v>
          </cell>
          <cell r="AN238" t="str">
            <v/>
          </cell>
          <cell r="AO238" t="str">
            <v/>
          </cell>
          <cell r="AP238">
            <v>19.774425275018057</v>
          </cell>
        </row>
        <row r="239">
          <cell r="B239" t="str">
            <v>8.2034</v>
          </cell>
          <cell r="C239">
            <v>8</v>
          </cell>
          <cell r="D239" t="str">
            <v/>
          </cell>
          <cell r="E239" t="str">
            <v/>
          </cell>
          <cell r="F239">
            <v>-33.832370566115777</v>
          </cell>
          <cell r="G239">
            <v>10</v>
          </cell>
          <cell r="H239" t="str">
            <v/>
          </cell>
          <cell r="I239" t="str">
            <v/>
          </cell>
          <cell r="J239">
            <v>132.30224012315088</v>
          </cell>
          <cell r="K239">
            <v>4</v>
          </cell>
          <cell r="L239" t="str">
            <v/>
          </cell>
          <cell r="M239" t="str">
            <v/>
          </cell>
          <cell r="N239">
            <v>603.09315601254968</v>
          </cell>
          <cell r="O239">
            <v>5</v>
          </cell>
          <cell r="P239" t="str">
            <v/>
          </cell>
          <cell r="Q239" t="str">
            <v/>
          </cell>
          <cell r="R239">
            <v>16.62278607325343</v>
          </cell>
          <cell r="S239">
            <v>7</v>
          </cell>
          <cell r="T239" t="str">
            <v/>
          </cell>
          <cell r="U239" t="str">
            <v/>
          </cell>
          <cell r="V239">
            <v>136.76756268846094</v>
          </cell>
          <cell r="W239">
            <v>5</v>
          </cell>
          <cell r="X239" t="str">
            <v/>
          </cell>
          <cell r="Y239" t="str">
            <v/>
          </cell>
          <cell r="Z239">
            <v>-21.008863782967644</v>
          </cell>
          <cell r="AA239">
            <v>5</v>
          </cell>
          <cell r="AB239" t="str">
            <v/>
          </cell>
          <cell r="AC239" t="str">
            <v/>
          </cell>
          <cell r="AD239">
            <v>294.38294171775732</v>
          </cell>
          <cell r="AE239">
            <v>5</v>
          </cell>
          <cell r="AF239" t="str">
            <v/>
          </cell>
          <cell r="AG239" t="str">
            <v/>
          </cell>
          <cell r="AH239">
            <v>0.93741849347555073</v>
          </cell>
          <cell r="AI239">
            <v>6</v>
          </cell>
          <cell r="AJ239" t="str">
            <v/>
          </cell>
          <cell r="AK239" t="str">
            <v/>
          </cell>
          <cell r="AL239">
            <v>57.108374883692555</v>
          </cell>
          <cell r="AM239">
            <v>5</v>
          </cell>
          <cell r="AN239" t="str">
            <v/>
          </cell>
          <cell r="AO239" t="str">
            <v/>
          </cell>
          <cell r="AP239">
            <v>19.995022125147376</v>
          </cell>
        </row>
        <row r="240">
          <cell r="B240" t="str">
            <v>9.2034</v>
          </cell>
          <cell r="C240">
            <v>8</v>
          </cell>
          <cell r="D240" t="str">
            <v/>
          </cell>
          <cell r="E240" t="str">
            <v/>
          </cell>
          <cell r="F240">
            <v>-33.75153458392171</v>
          </cell>
          <cell r="G240">
            <v>10</v>
          </cell>
          <cell r="H240" t="str">
            <v/>
          </cell>
          <cell r="I240" t="str">
            <v/>
          </cell>
          <cell r="J240">
            <v>132.51414078540139</v>
          </cell>
          <cell r="K240">
            <v>4</v>
          </cell>
          <cell r="L240" t="str">
            <v/>
          </cell>
          <cell r="M240" t="str">
            <v/>
          </cell>
          <cell r="N240">
            <v>602.31445911210369</v>
          </cell>
          <cell r="O240">
            <v>5</v>
          </cell>
          <cell r="P240" t="str">
            <v/>
          </cell>
          <cell r="Q240" t="str">
            <v/>
          </cell>
          <cell r="R240">
            <v>16.822329064996527</v>
          </cell>
          <cell r="S240">
            <v>7</v>
          </cell>
          <cell r="T240" t="str">
            <v/>
          </cell>
          <cell r="U240" t="str">
            <v/>
          </cell>
          <cell r="V240">
            <v>137.03577801609609</v>
          </cell>
          <cell r="W240">
            <v>5</v>
          </cell>
          <cell r="X240" t="str">
            <v/>
          </cell>
          <cell r="Y240" t="str">
            <v/>
          </cell>
          <cell r="Z240">
            <v>-20.917055449474439</v>
          </cell>
          <cell r="AA240">
            <v>5</v>
          </cell>
          <cell r="AB240" t="str">
            <v/>
          </cell>
          <cell r="AC240" t="str">
            <v/>
          </cell>
          <cell r="AD240">
            <v>294.54858599295807</v>
          </cell>
          <cell r="AE240">
            <v>5</v>
          </cell>
          <cell r="AF240" t="str">
            <v/>
          </cell>
          <cell r="AG240" t="str">
            <v/>
          </cell>
          <cell r="AH240">
            <v>1.0793593980010923</v>
          </cell>
          <cell r="AI240">
            <v>6</v>
          </cell>
          <cell r="AJ240" t="str">
            <v/>
          </cell>
          <cell r="AK240" t="str">
            <v/>
          </cell>
          <cell r="AL240">
            <v>57.265366384276341</v>
          </cell>
          <cell r="AM240">
            <v>5</v>
          </cell>
          <cell r="AN240" t="str">
            <v/>
          </cell>
          <cell r="AO240" t="str">
            <v/>
          </cell>
          <cell r="AP240">
            <v>20.215618975276694</v>
          </cell>
        </row>
        <row r="241">
          <cell r="B241" t="str">
            <v>10.2034</v>
          </cell>
          <cell r="C241">
            <v>8</v>
          </cell>
          <cell r="D241" t="str">
            <v/>
          </cell>
          <cell r="E241" t="str">
            <v/>
          </cell>
          <cell r="F241">
            <v>-33.670698601727644</v>
          </cell>
          <cell r="G241">
            <v>10</v>
          </cell>
          <cell r="H241" t="str">
            <v/>
          </cell>
          <cell r="I241" t="str">
            <v/>
          </cell>
          <cell r="J241">
            <v>132.72604144765191</v>
          </cell>
          <cell r="K241">
            <v>4</v>
          </cell>
          <cell r="L241" t="str">
            <v/>
          </cell>
          <cell r="M241" t="str">
            <v/>
          </cell>
          <cell r="N241">
            <v>601.5357622116577</v>
          </cell>
          <cell r="O241">
            <v>5</v>
          </cell>
          <cell r="P241" t="str">
            <v/>
          </cell>
          <cell r="Q241" t="str">
            <v/>
          </cell>
          <cell r="R241">
            <v>17.021872056739625</v>
          </cell>
          <cell r="S241">
            <v>7</v>
          </cell>
          <cell r="T241" t="str">
            <v/>
          </cell>
          <cell r="U241" t="str">
            <v/>
          </cell>
          <cell r="V241">
            <v>137.30399334373124</v>
          </cell>
          <cell r="W241">
            <v>5</v>
          </cell>
          <cell r="X241" t="str">
            <v/>
          </cell>
          <cell r="Y241" t="str">
            <v/>
          </cell>
          <cell r="Z241">
            <v>-20.825247115981234</v>
          </cell>
          <cell r="AA241">
            <v>5</v>
          </cell>
          <cell r="AB241" t="str">
            <v/>
          </cell>
          <cell r="AC241" t="str">
            <v/>
          </cell>
          <cell r="AD241">
            <v>294.71423026815881</v>
          </cell>
          <cell r="AE241">
            <v>5</v>
          </cell>
          <cell r="AF241" t="str">
            <v/>
          </cell>
          <cell r="AG241" t="str">
            <v/>
          </cell>
          <cell r="AH241">
            <v>1.2213003025266338</v>
          </cell>
          <cell r="AI241">
            <v>6</v>
          </cell>
          <cell r="AJ241" t="str">
            <v/>
          </cell>
          <cell r="AK241" t="str">
            <v/>
          </cell>
          <cell r="AL241">
            <v>57.422357884860126</v>
          </cell>
          <cell r="AM241">
            <v>5</v>
          </cell>
          <cell r="AN241" t="str">
            <v/>
          </cell>
          <cell r="AO241" t="str">
            <v/>
          </cell>
          <cell r="AP241">
            <v>20.436215825406013</v>
          </cell>
        </row>
        <row r="242">
          <cell r="B242" t="str">
            <v>11.2034</v>
          </cell>
          <cell r="C242">
            <v>8</v>
          </cell>
          <cell r="D242" t="str">
            <v/>
          </cell>
          <cell r="E242" t="str">
            <v/>
          </cell>
          <cell r="F242">
            <v>-33.589862619533577</v>
          </cell>
          <cell r="G242">
            <v>10</v>
          </cell>
          <cell r="H242" t="str">
            <v/>
          </cell>
          <cell r="I242" t="str">
            <v/>
          </cell>
          <cell r="J242">
            <v>132.93794210990242</v>
          </cell>
          <cell r="K242">
            <v>4</v>
          </cell>
          <cell r="L242" t="str">
            <v/>
          </cell>
          <cell r="M242" t="str">
            <v/>
          </cell>
          <cell r="N242">
            <v>600.7570653112117</v>
          </cell>
          <cell r="O242">
            <v>5</v>
          </cell>
          <cell r="P242" t="str">
            <v/>
          </cell>
          <cell r="Q242" t="str">
            <v/>
          </cell>
          <cell r="R242">
            <v>17.221415048482722</v>
          </cell>
          <cell r="S242">
            <v>7</v>
          </cell>
          <cell r="T242" t="str">
            <v/>
          </cell>
          <cell r="U242" t="str">
            <v/>
          </cell>
          <cell r="V242">
            <v>137.57220867136638</v>
          </cell>
          <cell r="W242">
            <v>5</v>
          </cell>
          <cell r="X242" t="str">
            <v/>
          </cell>
          <cell r="Y242" t="str">
            <v/>
          </cell>
          <cell r="Z242">
            <v>-20.73343878248803</v>
          </cell>
          <cell r="AA242">
            <v>5</v>
          </cell>
          <cell r="AB242" t="str">
            <v/>
          </cell>
          <cell r="AC242" t="str">
            <v/>
          </cell>
          <cell r="AD242">
            <v>294.87987454335956</v>
          </cell>
          <cell r="AE242">
            <v>5</v>
          </cell>
          <cell r="AF242" t="str">
            <v/>
          </cell>
          <cell r="AG242" t="str">
            <v/>
          </cell>
          <cell r="AH242">
            <v>1.3632412070521753</v>
          </cell>
          <cell r="AI242">
            <v>6</v>
          </cell>
          <cell r="AJ242" t="str">
            <v/>
          </cell>
          <cell r="AK242" t="str">
            <v/>
          </cell>
          <cell r="AL242">
            <v>57.579349385443912</v>
          </cell>
          <cell r="AM242">
            <v>5</v>
          </cell>
          <cell r="AN242" t="str">
            <v/>
          </cell>
          <cell r="AO242" t="str">
            <v/>
          </cell>
          <cell r="AP242">
            <v>20.656812675535331</v>
          </cell>
        </row>
        <row r="243">
          <cell r="B243" t="str">
            <v>12.2034</v>
          </cell>
          <cell r="C243">
            <v>8</v>
          </cell>
          <cell r="D243" t="str">
            <v/>
          </cell>
          <cell r="E243" t="str">
            <v/>
          </cell>
          <cell r="F243">
            <v>-33.50902663733951</v>
          </cell>
          <cell r="G243">
            <v>10</v>
          </cell>
          <cell r="H243" t="str">
            <v/>
          </cell>
          <cell r="I243" t="str">
            <v/>
          </cell>
          <cell r="J243">
            <v>133.14984277215294</v>
          </cell>
          <cell r="K243">
            <v>4</v>
          </cell>
          <cell r="L243" t="str">
            <v/>
          </cell>
          <cell r="M243" t="str">
            <v/>
          </cell>
          <cell r="N243">
            <v>599.97836841076571</v>
          </cell>
          <cell r="O243">
            <v>5</v>
          </cell>
          <cell r="P243" t="str">
            <v/>
          </cell>
          <cell r="Q243" t="str">
            <v/>
          </cell>
          <cell r="R243">
            <v>17.42095804022582</v>
          </cell>
          <cell r="S243">
            <v>7</v>
          </cell>
          <cell r="T243" t="str">
            <v/>
          </cell>
          <cell r="U243" t="str">
            <v/>
          </cell>
          <cell r="V243">
            <v>137.84042399900153</v>
          </cell>
          <cell r="W243">
            <v>5</v>
          </cell>
          <cell r="X243" t="str">
            <v/>
          </cell>
          <cell r="Y243" t="str">
            <v/>
          </cell>
          <cell r="Z243">
            <v>-20.641630448994825</v>
          </cell>
          <cell r="AA243">
            <v>5</v>
          </cell>
          <cell r="AB243" t="str">
            <v/>
          </cell>
          <cell r="AC243" t="str">
            <v/>
          </cell>
          <cell r="AD243">
            <v>295.04551881856031</v>
          </cell>
          <cell r="AE243">
            <v>5</v>
          </cell>
          <cell r="AF243" t="str">
            <v/>
          </cell>
          <cell r="AG243" t="str">
            <v/>
          </cell>
          <cell r="AH243">
            <v>1.5051821115777169</v>
          </cell>
          <cell r="AI243">
            <v>6</v>
          </cell>
          <cell r="AJ243" t="str">
            <v/>
          </cell>
          <cell r="AK243" t="str">
            <v/>
          </cell>
          <cell r="AL243">
            <v>57.736340886027698</v>
          </cell>
          <cell r="AM243">
            <v>5</v>
          </cell>
          <cell r="AN243" t="str">
            <v/>
          </cell>
          <cell r="AO243" t="str">
            <v/>
          </cell>
          <cell r="AP243">
            <v>20.87740952566465</v>
          </cell>
        </row>
        <row r="244">
          <cell r="B244" t="str">
            <v>1.2035</v>
          </cell>
          <cell r="C244">
            <v>8</v>
          </cell>
          <cell r="D244" t="str">
            <v/>
          </cell>
          <cell r="E244" t="str">
            <v/>
          </cell>
          <cell r="F244">
            <v>-33.428190655145443</v>
          </cell>
          <cell r="G244">
            <v>10</v>
          </cell>
          <cell r="H244" t="str">
            <v/>
          </cell>
          <cell r="I244" t="str">
            <v/>
          </cell>
          <cell r="J244">
            <v>133.36174343440345</v>
          </cell>
          <cell r="K244">
            <v>4</v>
          </cell>
          <cell r="L244" t="str">
            <v/>
          </cell>
          <cell r="M244" t="str">
            <v/>
          </cell>
          <cell r="N244">
            <v>599.19967151031972</v>
          </cell>
          <cell r="O244">
            <v>5</v>
          </cell>
          <cell r="P244" t="str">
            <v/>
          </cell>
          <cell r="Q244" t="str">
            <v/>
          </cell>
          <cell r="R244">
            <v>17.620501031968917</v>
          </cell>
          <cell r="S244">
            <v>7</v>
          </cell>
          <cell r="T244" t="str">
            <v/>
          </cell>
          <cell r="U244" t="str">
            <v/>
          </cell>
          <cell r="V244">
            <v>138.10863932663668</v>
          </cell>
          <cell r="W244">
            <v>5</v>
          </cell>
          <cell r="X244" t="str">
            <v/>
          </cell>
          <cell r="Y244" t="str">
            <v/>
          </cell>
          <cell r="Z244">
            <v>-20.54982211550162</v>
          </cell>
          <cell r="AA244">
            <v>5</v>
          </cell>
          <cell r="AB244" t="str">
            <v/>
          </cell>
          <cell r="AC244" t="str">
            <v/>
          </cell>
          <cell r="AD244">
            <v>295.21116309376106</v>
          </cell>
          <cell r="AE244">
            <v>5</v>
          </cell>
          <cell r="AF244" t="str">
            <v/>
          </cell>
          <cell r="AG244" t="str">
            <v/>
          </cell>
          <cell r="AH244">
            <v>1.6471230161032584</v>
          </cell>
          <cell r="AI244">
            <v>6</v>
          </cell>
          <cell r="AJ244" t="str">
            <v/>
          </cell>
          <cell r="AK244" t="str">
            <v/>
          </cell>
          <cell r="AL244">
            <v>57.893332386611483</v>
          </cell>
          <cell r="AM244">
            <v>5</v>
          </cell>
          <cell r="AN244" t="str">
            <v/>
          </cell>
          <cell r="AO244" t="str">
            <v/>
          </cell>
          <cell r="AP244">
            <v>21.098006375793968</v>
          </cell>
        </row>
        <row r="245">
          <cell r="B245" t="str">
            <v>2.2035</v>
          </cell>
          <cell r="C245">
            <v>8</v>
          </cell>
          <cell r="D245" t="str">
            <v/>
          </cell>
          <cell r="E245" t="str">
            <v/>
          </cell>
          <cell r="F245">
            <v>-33.347354672951376</v>
          </cell>
          <cell r="G245">
            <v>10</v>
          </cell>
          <cell r="H245" t="str">
            <v/>
          </cell>
          <cell r="I245" t="str">
            <v/>
          </cell>
          <cell r="J245">
            <v>133.57364409665396</v>
          </cell>
          <cell r="K245">
            <v>4</v>
          </cell>
          <cell r="L245" t="str">
            <v/>
          </cell>
          <cell r="M245" t="str">
            <v/>
          </cell>
          <cell r="N245">
            <v>598.42097460987372</v>
          </cell>
          <cell r="O245">
            <v>5</v>
          </cell>
          <cell r="P245" t="str">
            <v/>
          </cell>
          <cell r="Q245" t="str">
            <v/>
          </cell>
          <cell r="R245">
            <v>17.820044023712015</v>
          </cell>
          <cell r="S245">
            <v>7</v>
          </cell>
          <cell r="T245" t="str">
            <v/>
          </cell>
          <cell r="U245" t="str">
            <v/>
          </cell>
          <cell r="V245">
            <v>138.37685465427182</v>
          </cell>
          <cell r="W245">
            <v>5</v>
          </cell>
          <cell r="X245" t="str">
            <v/>
          </cell>
          <cell r="Y245" t="str">
            <v/>
          </cell>
          <cell r="Z245">
            <v>-20.458013782008415</v>
          </cell>
          <cell r="AA245">
            <v>5</v>
          </cell>
          <cell r="AB245" t="str">
            <v/>
          </cell>
          <cell r="AC245" t="str">
            <v/>
          </cell>
          <cell r="AD245">
            <v>295.37680736896181</v>
          </cell>
          <cell r="AE245">
            <v>5</v>
          </cell>
          <cell r="AF245" t="str">
            <v/>
          </cell>
          <cell r="AG245" t="str">
            <v/>
          </cell>
          <cell r="AH245">
            <v>1.7890639206287999</v>
          </cell>
          <cell r="AI245">
            <v>6</v>
          </cell>
          <cell r="AJ245" t="str">
            <v/>
          </cell>
          <cell r="AK245" t="str">
            <v/>
          </cell>
          <cell r="AL245">
            <v>58.050323887195269</v>
          </cell>
          <cell r="AM245">
            <v>5</v>
          </cell>
          <cell r="AN245" t="str">
            <v/>
          </cell>
          <cell r="AO245" t="str">
            <v/>
          </cell>
          <cell r="AP245">
            <v>21.318603225923287</v>
          </cell>
        </row>
        <row r="246">
          <cell r="B246" t="str">
            <v>3.2035</v>
          </cell>
          <cell r="C246">
            <v>8</v>
          </cell>
          <cell r="D246" t="str">
            <v/>
          </cell>
          <cell r="E246" t="str">
            <v/>
          </cell>
          <cell r="F246">
            <v>-33.266518690757309</v>
          </cell>
          <cell r="G246">
            <v>10</v>
          </cell>
          <cell r="H246" t="str">
            <v/>
          </cell>
          <cell r="I246" t="str">
            <v/>
          </cell>
          <cell r="J246">
            <v>133.78554475890448</v>
          </cell>
          <cell r="K246">
            <v>4</v>
          </cell>
          <cell r="L246" t="str">
            <v/>
          </cell>
          <cell r="M246" t="str">
            <v/>
          </cell>
          <cell r="N246">
            <v>597.64227770942773</v>
          </cell>
          <cell r="O246">
            <v>5</v>
          </cell>
          <cell r="P246" t="str">
            <v/>
          </cell>
          <cell r="Q246" t="str">
            <v/>
          </cell>
          <cell r="R246">
            <v>18.019587015455112</v>
          </cell>
          <cell r="S246">
            <v>7</v>
          </cell>
          <cell r="T246" t="str">
            <v/>
          </cell>
          <cell r="U246" t="str">
            <v/>
          </cell>
          <cell r="V246">
            <v>138.64506998190697</v>
          </cell>
          <cell r="W246">
            <v>5</v>
          </cell>
          <cell r="X246" t="str">
            <v/>
          </cell>
          <cell r="Y246" t="str">
            <v/>
          </cell>
          <cell r="Z246">
            <v>-20.36620544851521</v>
          </cell>
          <cell r="AA246">
            <v>5</v>
          </cell>
          <cell r="AB246" t="str">
            <v/>
          </cell>
          <cell r="AC246" t="str">
            <v/>
          </cell>
          <cell r="AD246">
            <v>295.54245164416255</v>
          </cell>
          <cell r="AE246">
            <v>5</v>
          </cell>
          <cell r="AF246" t="str">
            <v/>
          </cell>
          <cell r="AG246" t="str">
            <v/>
          </cell>
          <cell r="AH246">
            <v>1.9310048251543415</v>
          </cell>
          <cell r="AI246">
            <v>6</v>
          </cell>
          <cell r="AJ246" t="str">
            <v/>
          </cell>
          <cell r="AK246" t="str">
            <v/>
          </cell>
          <cell r="AL246">
            <v>58.207315387779055</v>
          </cell>
          <cell r="AM246">
            <v>5</v>
          </cell>
          <cell r="AN246" t="str">
            <v/>
          </cell>
          <cell r="AO246" t="str">
            <v/>
          </cell>
          <cell r="AP246">
            <v>21.539200076052605</v>
          </cell>
        </row>
        <row r="247">
          <cell r="B247" t="str">
            <v>4.2035</v>
          </cell>
          <cell r="C247">
            <v>8</v>
          </cell>
          <cell r="D247" t="str">
            <v/>
          </cell>
          <cell r="E247" t="str">
            <v/>
          </cell>
          <cell r="F247">
            <v>-33.185682708563242</v>
          </cell>
          <cell r="G247">
            <v>10</v>
          </cell>
          <cell r="H247" t="str">
            <v/>
          </cell>
          <cell r="I247" t="str">
            <v/>
          </cell>
          <cell r="J247">
            <v>133.99744542115499</v>
          </cell>
          <cell r="K247">
            <v>4</v>
          </cell>
          <cell r="L247" t="str">
            <v/>
          </cell>
          <cell r="M247" t="str">
            <v/>
          </cell>
          <cell r="N247">
            <v>596.86358080898174</v>
          </cell>
          <cell r="O247">
            <v>5</v>
          </cell>
          <cell r="P247" t="str">
            <v/>
          </cell>
          <cell r="Q247" t="str">
            <v/>
          </cell>
          <cell r="R247">
            <v>18.21913000719821</v>
          </cell>
          <cell r="S247">
            <v>7</v>
          </cell>
          <cell r="T247" t="str">
            <v/>
          </cell>
          <cell r="U247" t="str">
            <v/>
          </cell>
          <cell r="V247">
            <v>138.91328530954212</v>
          </cell>
          <cell r="W247">
            <v>5</v>
          </cell>
          <cell r="X247" t="str">
            <v/>
          </cell>
          <cell r="Y247" t="str">
            <v/>
          </cell>
          <cell r="Z247">
            <v>-20.274397115022005</v>
          </cell>
          <cell r="AA247">
            <v>5</v>
          </cell>
          <cell r="AB247" t="str">
            <v/>
          </cell>
          <cell r="AC247" t="str">
            <v/>
          </cell>
          <cell r="AD247">
            <v>295.7080959193633</v>
          </cell>
          <cell r="AE247">
            <v>5</v>
          </cell>
          <cell r="AF247" t="str">
            <v/>
          </cell>
          <cell r="AG247" t="str">
            <v/>
          </cell>
          <cell r="AH247">
            <v>2.072945729679883</v>
          </cell>
          <cell r="AI247">
            <v>6</v>
          </cell>
          <cell r="AJ247" t="str">
            <v/>
          </cell>
          <cell r="AK247" t="str">
            <v/>
          </cell>
          <cell r="AL247">
            <v>58.36430688836284</v>
          </cell>
          <cell r="AM247">
            <v>5</v>
          </cell>
          <cell r="AN247" t="str">
            <v/>
          </cell>
          <cell r="AO247" t="str">
            <v/>
          </cell>
          <cell r="AP247">
            <v>21.759796926181924</v>
          </cell>
        </row>
        <row r="248">
          <cell r="B248" t="str">
            <v>5.2035</v>
          </cell>
          <cell r="C248">
            <v>8</v>
          </cell>
          <cell r="D248" t="str">
            <v/>
          </cell>
          <cell r="E248" t="str">
            <v/>
          </cell>
          <cell r="F248">
            <v>-33.104846726369175</v>
          </cell>
          <cell r="G248">
            <v>10</v>
          </cell>
          <cell r="H248" t="str">
            <v/>
          </cell>
          <cell r="I248" t="str">
            <v/>
          </cell>
          <cell r="J248">
            <v>134.20934608340551</v>
          </cell>
          <cell r="K248">
            <v>4</v>
          </cell>
          <cell r="L248" t="str">
            <v/>
          </cell>
          <cell r="M248" t="str">
            <v/>
          </cell>
          <cell r="N248">
            <v>596.08488390853574</v>
          </cell>
          <cell r="O248">
            <v>5</v>
          </cell>
          <cell r="P248" t="str">
            <v/>
          </cell>
          <cell r="Q248" t="str">
            <v/>
          </cell>
          <cell r="R248">
            <v>18.418672998941307</v>
          </cell>
          <cell r="S248">
            <v>7</v>
          </cell>
          <cell r="T248" t="str">
            <v/>
          </cell>
          <cell r="U248" t="str">
            <v/>
          </cell>
          <cell r="V248">
            <v>139.18150063717727</v>
          </cell>
          <cell r="W248">
            <v>5</v>
          </cell>
          <cell r="X248" t="str">
            <v/>
          </cell>
          <cell r="Y248" t="str">
            <v/>
          </cell>
          <cell r="Z248">
            <v>-20.1825887815288</v>
          </cell>
          <cell r="AA248">
            <v>5</v>
          </cell>
          <cell r="AB248" t="str">
            <v/>
          </cell>
          <cell r="AC248" t="str">
            <v/>
          </cell>
          <cell r="AD248">
            <v>295.87374019456405</v>
          </cell>
          <cell r="AE248">
            <v>5</v>
          </cell>
          <cell r="AF248" t="str">
            <v/>
          </cell>
          <cell r="AG248" t="str">
            <v/>
          </cell>
          <cell r="AH248">
            <v>2.2148866342054245</v>
          </cell>
          <cell r="AI248">
            <v>6</v>
          </cell>
          <cell r="AJ248" t="str">
            <v/>
          </cell>
          <cell r="AK248" t="str">
            <v/>
          </cell>
          <cell r="AL248">
            <v>58.521298388946626</v>
          </cell>
          <cell r="AM248">
            <v>5</v>
          </cell>
          <cell r="AN248" t="str">
            <v/>
          </cell>
          <cell r="AO248" t="str">
            <v/>
          </cell>
          <cell r="AP248">
            <v>21.980393776311242</v>
          </cell>
        </row>
        <row r="249">
          <cell r="B249" t="str">
            <v>6.2035</v>
          </cell>
          <cell r="C249">
            <v>8</v>
          </cell>
          <cell r="D249" t="str">
            <v/>
          </cell>
          <cell r="E249" t="str">
            <v/>
          </cell>
          <cell r="F249">
            <v>-33.024010744175108</v>
          </cell>
          <cell r="G249">
            <v>10</v>
          </cell>
          <cell r="H249" t="str">
            <v/>
          </cell>
          <cell r="I249" t="str">
            <v/>
          </cell>
          <cell r="J249">
            <v>134.42124674565602</v>
          </cell>
          <cell r="K249">
            <v>4</v>
          </cell>
          <cell r="L249" t="str">
            <v/>
          </cell>
          <cell r="M249" t="str">
            <v/>
          </cell>
          <cell r="N249">
            <v>595.30618700808975</v>
          </cell>
          <cell r="O249">
            <v>5</v>
          </cell>
          <cell r="P249" t="str">
            <v/>
          </cell>
          <cell r="Q249" t="str">
            <v/>
          </cell>
          <cell r="R249">
            <v>18.618215990684405</v>
          </cell>
          <cell r="S249">
            <v>7</v>
          </cell>
          <cell r="T249" t="str">
            <v/>
          </cell>
          <cell r="U249" t="str">
            <v/>
          </cell>
          <cell r="V249">
            <v>139.44971596481241</v>
          </cell>
          <cell r="W249">
            <v>5</v>
          </cell>
          <cell r="X249" t="str">
            <v/>
          </cell>
          <cell r="Y249" t="str">
            <v/>
          </cell>
          <cell r="Z249">
            <v>-20.090780448035595</v>
          </cell>
          <cell r="AA249">
            <v>5</v>
          </cell>
          <cell r="AB249" t="str">
            <v/>
          </cell>
          <cell r="AC249" t="str">
            <v/>
          </cell>
          <cell r="AD249">
            <v>296.0393844697648</v>
          </cell>
          <cell r="AE249">
            <v>5</v>
          </cell>
          <cell r="AF249" t="str">
            <v/>
          </cell>
          <cell r="AG249" t="str">
            <v/>
          </cell>
          <cell r="AH249">
            <v>2.3568275387309661</v>
          </cell>
          <cell r="AI249">
            <v>6</v>
          </cell>
          <cell r="AJ249" t="str">
            <v/>
          </cell>
          <cell r="AK249" t="str">
            <v/>
          </cell>
          <cell r="AL249">
            <v>58.678289889530411</v>
          </cell>
          <cell r="AM249">
            <v>5</v>
          </cell>
          <cell r="AN249" t="str">
            <v/>
          </cell>
          <cell r="AO249" t="str">
            <v/>
          </cell>
          <cell r="AP249">
            <v>22.200990626440561</v>
          </cell>
        </row>
        <row r="250">
          <cell r="B250" t="str">
            <v>7.2035</v>
          </cell>
          <cell r="C250">
            <v>8</v>
          </cell>
          <cell r="D250" t="str">
            <v/>
          </cell>
          <cell r="E250" t="str">
            <v/>
          </cell>
          <cell r="F250">
            <v>-32.943174761981041</v>
          </cell>
          <cell r="G250">
            <v>10</v>
          </cell>
          <cell r="H250" t="str">
            <v/>
          </cell>
          <cell r="I250" t="str">
            <v/>
          </cell>
          <cell r="J250">
            <v>134.63314740790653</v>
          </cell>
          <cell r="K250">
            <v>4</v>
          </cell>
          <cell r="L250" t="str">
            <v/>
          </cell>
          <cell r="M250" t="str">
            <v/>
          </cell>
          <cell r="N250">
            <v>594.52749010764376</v>
          </cell>
          <cell r="O250">
            <v>5</v>
          </cell>
          <cell r="P250" t="str">
            <v/>
          </cell>
          <cell r="Q250" t="str">
            <v/>
          </cell>
          <cell r="R250">
            <v>18.817758982427502</v>
          </cell>
          <cell r="S250">
            <v>7</v>
          </cell>
          <cell r="T250" t="str">
            <v/>
          </cell>
          <cell r="U250" t="str">
            <v/>
          </cell>
          <cell r="V250">
            <v>139.71793129244756</v>
          </cell>
          <cell r="W250">
            <v>5</v>
          </cell>
          <cell r="X250" t="str">
            <v/>
          </cell>
          <cell r="Y250" t="str">
            <v/>
          </cell>
          <cell r="Z250">
            <v>-19.99897211454239</v>
          </cell>
          <cell r="AA250">
            <v>5</v>
          </cell>
          <cell r="AB250" t="str">
            <v/>
          </cell>
          <cell r="AC250" t="str">
            <v/>
          </cell>
          <cell r="AD250">
            <v>296.20502874496555</v>
          </cell>
          <cell r="AE250">
            <v>5</v>
          </cell>
          <cell r="AF250" t="str">
            <v/>
          </cell>
          <cell r="AG250" t="str">
            <v/>
          </cell>
          <cell r="AH250">
            <v>2.4987684432565076</v>
          </cell>
          <cell r="AI250">
            <v>6</v>
          </cell>
          <cell r="AJ250" t="str">
            <v/>
          </cell>
          <cell r="AK250" t="str">
            <v/>
          </cell>
          <cell r="AL250">
            <v>58.835281390114197</v>
          </cell>
          <cell r="AM250">
            <v>5</v>
          </cell>
          <cell r="AN250" t="str">
            <v/>
          </cell>
          <cell r="AO250" t="str">
            <v/>
          </cell>
          <cell r="AP250">
            <v>22.421587476569879</v>
          </cell>
        </row>
        <row r="251">
          <cell r="B251" t="str">
            <v>8.2035</v>
          </cell>
          <cell r="C251">
            <v>8</v>
          </cell>
          <cell r="D251" t="str">
            <v/>
          </cell>
          <cell r="E251" t="str">
            <v/>
          </cell>
          <cell r="F251">
            <v>-32.862338779786974</v>
          </cell>
          <cell r="G251">
            <v>10</v>
          </cell>
          <cell r="H251" t="str">
            <v/>
          </cell>
          <cell r="I251" t="str">
            <v/>
          </cell>
          <cell r="J251">
            <v>134.84504807015705</v>
          </cell>
          <cell r="K251">
            <v>4</v>
          </cell>
          <cell r="L251" t="str">
            <v/>
          </cell>
          <cell r="M251" t="str">
            <v/>
          </cell>
          <cell r="N251">
            <v>593.74879320719776</v>
          </cell>
          <cell r="O251">
            <v>5</v>
          </cell>
          <cell r="P251" t="str">
            <v/>
          </cell>
          <cell r="Q251" t="str">
            <v/>
          </cell>
          <cell r="R251">
            <v>19.0173019741706</v>
          </cell>
          <cell r="S251">
            <v>7</v>
          </cell>
          <cell r="T251" t="str">
            <v/>
          </cell>
          <cell r="U251" t="str">
            <v/>
          </cell>
          <cell r="V251">
            <v>139.98614662008271</v>
          </cell>
          <cell r="W251">
            <v>5</v>
          </cell>
          <cell r="X251" t="str">
            <v/>
          </cell>
          <cell r="Y251" t="str">
            <v/>
          </cell>
          <cell r="Z251">
            <v>-19.907163781049185</v>
          </cell>
          <cell r="AA251">
            <v>5</v>
          </cell>
          <cell r="AB251" t="str">
            <v/>
          </cell>
          <cell r="AC251" t="str">
            <v/>
          </cell>
          <cell r="AD251">
            <v>296.37067302016629</v>
          </cell>
          <cell r="AE251">
            <v>5</v>
          </cell>
          <cell r="AF251" t="str">
            <v/>
          </cell>
          <cell r="AG251" t="str">
            <v/>
          </cell>
          <cell r="AH251">
            <v>2.6407093477820491</v>
          </cell>
          <cell r="AI251">
            <v>6</v>
          </cell>
          <cell r="AJ251" t="str">
            <v/>
          </cell>
          <cell r="AK251" t="str">
            <v/>
          </cell>
          <cell r="AL251">
            <v>58.992272890697983</v>
          </cell>
          <cell r="AM251">
            <v>5</v>
          </cell>
          <cell r="AN251" t="str">
            <v/>
          </cell>
          <cell r="AO251" t="str">
            <v/>
          </cell>
          <cell r="AP251">
            <v>22.642184326699198</v>
          </cell>
        </row>
        <row r="252">
          <cell r="B252" t="str">
            <v>9.2035</v>
          </cell>
          <cell r="C252">
            <v>8</v>
          </cell>
          <cell r="D252" t="str">
            <v/>
          </cell>
          <cell r="E252" t="str">
            <v/>
          </cell>
          <cell r="F252">
            <v>-32.781502797592907</v>
          </cell>
          <cell r="G252">
            <v>10</v>
          </cell>
          <cell r="H252" t="str">
            <v/>
          </cell>
          <cell r="I252" t="str">
            <v/>
          </cell>
          <cell r="J252">
            <v>135.05694873240756</v>
          </cell>
          <cell r="K252">
            <v>4</v>
          </cell>
          <cell r="L252" t="str">
            <v/>
          </cell>
          <cell r="M252" t="str">
            <v/>
          </cell>
          <cell r="N252">
            <v>592.97009630675177</v>
          </cell>
          <cell r="O252">
            <v>5</v>
          </cell>
          <cell r="P252" t="str">
            <v/>
          </cell>
          <cell r="Q252" t="str">
            <v/>
          </cell>
          <cell r="R252">
            <v>19.216844965913698</v>
          </cell>
          <cell r="S252">
            <v>7</v>
          </cell>
          <cell r="T252" t="str">
            <v/>
          </cell>
          <cell r="U252" t="str">
            <v/>
          </cell>
          <cell r="V252">
            <v>140.25436194771785</v>
          </cell>
          <cell r="W252">
            <v>5</v>
          </cell>
          <cell r="X252" t="str">
            <v/>
          </cell>
          <cell r="Y252" t="str">
            <v/>
          </cell>
          <cell r="Z252">
            <v>-19.81535544755598</v>
          </cell>
          <cell r="AA252">
            <v>5</v>
          </cell>
          <cell r="AB252" t="str">
            <v/>
          </cell>
          <cell r="AC252" t="str">
            <v/>
          </cell>
          <cell r="AD252">
            <v>296.53631729536704</v>
          </cell>
          <cell r="AE252">
            <v>5</v>
          </cell>
          <cell r="AF252" t="str">
            <v/>
          </cell>
          <cell r="AG252" t="str">
            <v/>
          </cell>
          <cell r="AH252">
            <v>2.7826502523075907</v>
          </cell>
          <cell r="AI252">
            <v>6</v>
          </cell>
          <cell r="AJ252" t="str">
            <v/>
          </cell>
          <cell r="AK252" t="str">
            <v/>
          </cell>
          <cell r="AL252">
            <v>59.149264391281768</v>
          </cell>
          <cell r="AM252">
            <v>5</v>
          </cell>
          <cell r="AN252" t="str">
            <v/>
          </cell>
          <cell r="AO252" t="str">
            <v/>
          </cell>
          <cell r="AP252">
            <v>22.862781176828516</v>
          </cell>
        </row>
        <row r="253">
          <cell r="B253" t="str">
            <v>10.2035</v>
          </cell>
          <cell r="C253">
            <v>8</v>
          </cell>
          <cell r="D253" t="str">
            <v/>
          </cell>
          <cell r="E253" t="str">
            <v/>
          </cell>
          <cell r="F253">
            <v>-32.70066681539884</v>
          </cell>
          <cell r="G253">
            <v>10</v>
          </cell>
          <cell r="H253" t="str">
            <v/>
          </cell>
          <cell r="I253" t="str">
            <v/>
          </cell>
          <cell r="J253">
            <v>135.26884939465808</v>
          </cell>
          <cell r="K253">
            <v>4</v>
          </cell>
          <cell r="L253" t="str">
            <v/>
          </cell>
          <cell r="M253" t="str">
            <v/>
          </cell>
          <cell r="N253">
            <v>592.19139940630578</v>
          </cell>
          <cell r="O253">
            <v>5</v>
          </cell>
          <cell r="P253" t="str">
            <v/>
          </cell>
          <cell r="Q253" t="str">
            <v/>
          </cell>
          <cell r="R253">
            <v>19.416387957656795</v>
          </cell>
          <cell r="S253">
            <v>7</v>
          </cell>
          <cell r="T253" t="str">
            <v/>
          </cell>
          <cell r="U253" t="str">
            <v/>
          </cell>
          <cell r="V253">
            <v>140.522577275353</v>
          </cell>
          <cell r="W253">
            <v>5</v>
          </cell>
          <cell r="X253" t="str">
            <v/>
          </cell>
          <cell r="Y253" t="str">
            <v/>
          </cell>
          <cell r="Z253">
            <v>-19.723547114062775</v>
          </cell>
          <cell r="AA253">
            <v>5</v>
          </cell>
          <cell r="AB253" t="str">
            <v/>
          </cell>
          <cell r="AC253" t="str">
            <v/>
          </cell>
          <cell r="AD253">
            <v>296.70196157056779</v>
          </cell>
          <cell r="AE253">
            <v>5</v>
          </cell>
          <cell r="AF253" t="str">
            <v/>
          </cell>
          <cell r="AG253" t="str">
            <v/>
          </cell>
          <cell r="AH253">
            <v>2.9245911568331322</v>
          </cell>
          <cell r="AI253">
            <v>6</v>
          </cell>
          <cell r="AJ253" t="str">
            <v/>
          </cell>
          <cell r="AK253" t="str">
            <v/>
          </cell>
          <cell r="AL253">
            <v>59.306255891865554</v>
          </cell>
          <cell r="AM253">
            <v>5</v>
          </cell>
          <cell r="AN253" t="str">
            <v/>
          </cell>
          <cell r="AO253" t="str">
            <v/>
          </cell>
          <cell r="AP253">
            <v>23.083378026957835</v>
          </cell>
        </row>
        <row r="254">
          <cell r="B254" t="str">
            <v>11.2035</v>
          </cell>
          <cell r="C254">
            <v>8</v>
          </cell>
          <cell r="D254" t="str">
            <v/>
          </cell>
          <cell r="E254" t="str">
            <v/>
          </cell>
          <cell r="F254">
            <v>-32.619830833204773</v>
          </cell>
          <cell r="G254">
            <v>10</v>
          </cell>
          <cell r="H254" t="str">
            <v/>
          </cell>
          <cell r="I254" t="str">
            <v/>
          </cell>
          <cell r="J254">
            <v>135.48075005690859</v>
          </cell>
          <cell r="K254">
            <v>4</v>
          </cell>
          <cell r="L254" t="str">
            <v/>
          </cell>
          <cell r="M254" t="str">
            <v/>
          </cell>
          <cell r="N254">
            <v>591.41270250585978</v>
          </cell>
          <cell r="O254">
            <v>5</v>
          </cell>
          <cell r="P254" t="str">
            <v/>
          </cell>
          <cell r="Q254" t="str">
            <v/>
          </cell>
          <cell r="R254">
            <v>19.615930949399893</v>
          </cell>
          <cell r="S254">
            <v>7</v>
          </cell>
          <cell r="T254" t="str">
            <v/>
          </cell>
          <cell r="U254" t="str">
            <v/>
          </cell>
          <cell r="V254">
            <v>140.79079260298815</v>
          </cell>
          <cell r="W254">
            <v>5</v>
          </cell>
          <cell r="X254" t="str">
            <v/>
          </cell>
          <cell r="Y254" t="str">
            <v/>
          </cell>
          <cell r="Z254">
            <v>-19.63173878056957</v>
          </cell>
          <cell r="AA254">
            <v>5</v>
          </cell>
          <cell r="AB254" t="str">
            <v/>
          </cell>
          <cell r="AC254" t="str">
            <v/>
          </cell>
          <cell r="AD254">
            <v>296.86760584576854</v>
          </cell>
          <cell r="AE254">
            <v>5</v>
          </cell>
          <cell r="AF254" t="str">
            <v/>
          </cell>
          <cell r="AG254" t="str">
            <v/>
          </cell>
          <cell r="AH254">
            <v>3.0665320613586737</v>
          </cell>
          <cell r="AI254">
            <v>6</v>
          </cell>
          <cell r="AJ254" t="str">
            <v/>
          </cell>
          <cell r="AK254" t="str">
            <v/>
          </cell>
          <cell r="AL254">
            <v>59.46324739244934</v>
          </cell>
          <cell r="AM254">
            <v>5</v>
          </cell>
          <cell r="AN254" t="str">
            <v/>
          </cell>
          <cell r="AO254" t="str">
            <v/>
          </cell>
          <cell r="AP254">
            <v>23.303974877087153</v>
          </cell>
        </row>
        <row r="255">
          <cell r="B255" t="str">
            <v>12.2035</v>
          </cell>
          <cell r="C255">
            <v>8</v>
          </cell>
          <cell r="D255" t="str">
            <v/>
          </cell>
          <cell r="E255" t="str">
            <v/>
          </cell>
          <cell r="F255">
            <v>-32.538994851010706</v>
          </cell>
          <cell r="G255">
            <v>10</v>
          </cell>
          <cell r="H255" t="str">
            <v/>
          </cell>
          <cell r="I255" t="str">
            <v/>
          </cell>
          <cell r="J255">
            <v>135.6926507191591</v>
          </cell>
          <cell r="K255">
            <v>4</v>
          </cell>
          <cell r="L255" t="str">
            <v/>
          </cell>
          <cell r="M255" t="str">
            <v/>
          </cell>
          <cell r="N255">
            <v>590.63400560541379</v>
          </cell>
          <cell r="O255">
            <v>5</v>
          </cell>
          <cell r="P255" t="str">
            <v/>
          </cell>
          <cell r="Q255" t="str">
            <v/>
          </cell>
          <cell r="R255">
            <v>19.81547394114299</v>
          </cell>
          <cell r="S255">
            <v>7</v>
          </cell>
          <cell r="T255" t="str">
            <v/>
          </cell>
          <cell r="U255" t="str">
            <v/>
          </cell>
          <cell r="V255">
            <v>141.0590079306233</v>
          </cell>
          <cell r="W255">
            <v>5</v>
          </cell>
          <cell r="X255" t="str">
            <v/>
          </cell>
          <cell r="Y255" t="str">
            <v/>
          </cell>
          <cell r="Z255">
            <v>-19.539930447076365</v>
          </cell>
          <cell r="AA255">
            <v>5</v>
          </cell>
          <cell r="AB255" t="str">
            <v/>
          </cell>
          <cell r="AC255" t="str">
            <v/>
          </cell>
          <cell r="AD255">
            <v>297.03325012096929</v>
          </cell>
          <cell r="AE255">
            <v>5</v>
          </cell>
          <cell r="AF255" t="str">
            <v/>
          </cell>
          <cell r="AG255" t="str">
            <v/>
          </cell>
          <cell r="AH255">
            <v>3.2084729658842153</v>
          </cell>
          <cell r="AI255">
            <v>6</v>
          </cell>
          <cell r="AJ255" t="str">
            <v/>
          </cell>
          <cell r="AK255" t="str">
            <v/>
          </cell>
          <cell r="AL255">
            <v>59.620238893033125</v>
          </cell>
          <cell r="AM255">
            <v>5</v>
          </cell>
          <cell r="AN255" t="str">
            <v/>
          </cell>
          <cell r="AO255" t="str">
            <v/>
          </cell>
          <cell r="AP255">
            <v>23.524571727216472</v>
          </cell>
        </row>
        <row r="256">
          <cell r="B256" t="str">
            <v>1.2036</v>
          </cell>
          <cell r="C256">
            <v>8</v>
          </cell>
          <cell r="D256" t="str">
            <v/>
          </cell>
          <cell r="E256" t="str">
            <v/>
          </cell>
          <cell r="F256">
            <v>-32.458158868816639</v>
          </cell>
          <cell r="G256">
            <v>10</v>
          </cell>
          <cell r="H256" t="str">
            <v/>
          </cell>
          <cell r="I256" t="str">
            <v/>
          </cell>
          <cell r="J256">
            <v>135.90455138140962</v>
          </cell>
          <cell r="K256">
            <v>4</v>
          </cell>
          <cell r="L256" t="str">
            <v/>
          </cell>
          <cell r="M256" t="str">
            <v/>
          </cell>
          <cell r="N256">
            <v>589.8553087049678</v>
          </cell>
          <cell r="O256">
            <v>5</v>
          </cell>
          <cell r="P256" t="str">
            <v/>
          </cell>
          <cell r="Q256" t="str">
            <v/>
          </cell>
          <cell r="R256">
            <v>20.015016932886088</v>
          </cell>
          <cell r="S256">
            <v>7</v>
          </cell>
          <cell r="T256" t="str">
            <v/>
          </cell>
          <cell r="U256" t="str">
            <v/>
          </cell>
          <cell r="V256">
            <v>141.32722325825844</v>
          </cell>
          <cell r="W256">
            <v>5</v>
          </cell>
          <cell r="X256" t="str">
            <v/>
          </cell>
          <cell r="Y256" t="str">
            <v/>
          </cell>
          <cell r="Z256">
            <v>-19.44812211358316</v>
          </cell>
          <cell r="AA256">
            <v>5</v>
          </cell>
          <cell r="AB256" t="str">
            <v/>
          </cell>
          <cell r="AC256" t="str">
            <v/>
          </cell>
          <cell r="AD256">
            <v>297.19889439617003</v>
          </cell>
          <cell r="AE256">
            <v>5</v>
          </cell>
          <cell r="AF256" t="str">
            <v/>
          </cell>
          <cell r="AG256" t="str">
            <v/>
          </cell>
          <cell r="AH256">
            <v>3.3504138704097568</v>
          </cell>
          <cell r="AI256">
            <v>6</v>
          </cell>
          <cell r="AJ256" t="str">
            <v/>
          </cell>
          <cell r="AK256" t="str">
            <v/>
          </cell>
          <cell r="AL256">
            <v>59.777230393616911</v>
          </cell>
          <cell r="AM256">
            <v>5</v>
          </cell>
          <cell r="AN256" t="str">
            <v/>
          </cell>
          <cell r="AO256" t="str">
            <v/>
          </cell>
          <cell r="AP256">
            <v>23.74516857734579</v>
          </cell>
        </row>
        <row r="257">
          <cell r="B257" t="str">
            <v>2.2036</v>
          </cell>
          <cell r="C257">
            <v>8</v>
          </cell>
          <cell r="D257" t="str">
            <v/>
          </cell>
          <cell r="E257" t="str">
            <v/>
          </cell>
          <cell r="F257">
            <v>-32.377322886622572</v>
          </cell>
          <cell r="G257">
            <v>10</v>
          </cell>
          <cell r="H257" t="str">
            <v/>
          </cell>
          <cell r="I257" t="str">
            <v/>
          </cell>
          <cell r="J257">
            <v>136.11645204366013</v>
          </cell>
          <cell r="K257">
            <v>4</v>
          </cell>
          <cell r="L257" t="str">
            <v/>
          </cell>
          <cell r="M257" t="str">
            <v/>
          </cell>
          <cell r="N257">
            <v>589.0766118045218</v>
          </cell>
          <cell r="O257">
            <v>5</v>
          </cell>
          <cell r="P257" t="str">
            <v/>
          </cell>
          <cell r="Q257" t="str">
            <v/>
          </cell>
          <cell r="R257">
            <v>20.214559924629185</v>
          </cell>
          <cell r="S257">
            <v>7</v>
          </cell>
          <cell r="T257" t="str">
            <v/>
          </cell>
          <cell r="U257" t="str">
            <v/>
          </cell>
          <cell r="V257">
            <v>141.59543858589359</v>
          </cell>
          <cell r="W257">
            <v>5</v>
          </cell>
          <cell r="X257" t="str">
            <v/>
          </cell>
          <cell r="Y257" t="str">
            <v/>
          </cell>
          <cell r="Z257">
            <v>-19.356313780089955</v>
          </cell>
          <cell r="AA257">
            <v>5</v>
          </cell>
          <cell r="AB257" t="str">
            <v/>
          </cell>
          <cell r="AC257" t="str">
            <v/>
          </cell>
          <cell r="AD257">
            <v>297.36453867137078</v>
          </cell>
          <cell r="AE257">
            <v>5</v>
          </cell>
          <cell r="AF257" t="str">
            <v/>
          </cell>
          <cell r="AG257" t="str">
            <v/>
          </cell>
          <cell r="AH257">
            <v>3.4923547749352983</v>
          </cell>
          <cell r="AI257">
            <v>6</v>
          </cell>
          <cell r="AJ257" t="str">
            <v/>
          </cell>
          <cell r="AK257" t="str">
            <v/>
          </cell>
          <cell r="AL257">
            <v>59.934221894200697</v>
          </cell>
          <cell r="AM257">
            <v>5</v>
          </cell>
          <cell r="AN257" t="str">
            <v/>
          </cell>
          <cell r="AO257" t="str">
            <v/>
          </cell>
          <cell r="AP257">
            <v>23.965765427475109</v>
          </cell>
        </row>
        <row r="258">
          <cell r="B258" t="str">
            <v>3.2036</v>
          </cell>
          <cell r="C258">
            <v>8</v>
          </cell>
          <cell r="D258" t="str">
            <v/>
          </cell>
          <cell r="E258" t="str">
            <v/>
          </cell>
          <cell r="F258">
            <v>-32.296486904428505</v>
          </cell>
          <cell r="G258">
            <v>10</v>
          </cell>
          <cell r="H258" t="str">
            <v/>
          </cell>
          <cell r="I258" t="str">
            <v/>
          </cell>
          <cell r="J258">
            <v>136.32835270591065</v>
          </cell>
          <cell r="K258">
            <v>4</v>
          </cell>
          <cell r="L258" t="str">
            <v/>
          </cell>
          <cell r="M258" t="str">
            <v/>
          </cell>
          <cell r="N258">
            <v>588.29791490407581</v>
          </cell>
          <cell r="O258">
            <v>5</v>
          </cell>
          <cell r="P258" t="str">
            <v/>
          </cell>
          <cell r="Q258" t="str">
            <v/>
          </cell>
          <cell r="R258">
            <v>20.414102916372283</v>
          </cell>
          <cell r="S258">
            <v>7</v>
          </cell>
          <cell r="T258" t="str">
            <v/>
          </cell>
          <cell r="U258" t="str">
            <v/>
          </cell>
          <cell r="V258">
            <v>141.86365391352874</v>
          </cell>
          <cell r="W258">
            <v>5</v>
          </cell>
          <cell r="X258" t="str">
            <v/>
          </cell>
          <cell r="Y258" t="str">
            <v/>
          </cell>
          <cell r="Z258">
            <v>-19.26450544659675</v>
          </cell>
          <cell r="AA258">
            <v>5</v>
          </cell>
          <cell r="AB258" t="str">
            <v/>
          </cell>
          <cell r="AC258" t="str">
            <v/>
          </cell>
          <cell r="AD258">
            <v>297.53018294657153</v>
          </cell>
          <cell r="AE258">
            <v>5</v>
          </cell>
          <cell r="AF258" t="str">
            <v/>
          </cell>
          <cell r="AG258" t="str">
            <v/>
          </cell>
          <cell r="AH258">
            <v>3.6342956794608399</v>
          </cell>
          <cell r="AI258">
            <v>6</v>
          </cell>
          <cell r="AJ258" t="str">
            <v/>
          </cell>
          <cell r="AK258" t="str">
            <v/>
          </cell>
          <cell r="AL258">
            <v>60.091213394784482</v>
          </cell>
          <cell r="AM258">
            <v>5</v>
          </cell>
          <cell r="AN258" t="str">
            <v/>
          </cell>
          <cell r="AO258" t="str">
            <v/>
          </cell>
          <cell r="AP258">
            <v>24.186362277604427</v>
          </cell>
        </row>
        <row r="259">
          <cell r="B259" t="str">
            <v>4.2036</v>
          </cell>
          <cell r="C259">
            <v>8</v>
          </cell>
          <cell r="D259" t="str">
            <v/>
          </cell>
          <cell r="E259" t="str">
            <v/>
          </cell>
          <cell r="F259">
            <v>-32.215650922234438</v>
          </cell>
          <cell r="G259">
            <v>10</v>
          </cell>
          <cell r="H259" t="str">
            <v/>
          </cell>
          <cell r="I259" t="str">
            <v/>
          </cell>
          <cell r="J259">
            <v>136.54025336816116</v>
          </cell>
          <cell r="K259">
            <v>4</v>
          </cell>
          <cell r="L259" t="str">
            <v/>
          </cell>
          <cell r="M259" t="str">
            <v/>
          </cell>
          <cell r="N259">
            <v>587.51921800362982</v>
          </cell>
          <cell r="O259">
            <v>5</v>
          </cell>
          <cell r="P259" t="str">
            <v/>
          </cell>
          <cell r="Q259" t="str">
            <v/>
          </cell>
          <cell r="R259">
            <v>20.61364590811538</v>
          </cell>
          <cell r="S259">
            <v>7</v>
          </cell>
          <cell r="T259" t="str">
            <v/>
          </cell>
          <cell r="U259" t="str">
            <v/>
          </cell>
          <cell r="V259">
            <v>142.13186924116388</v>
          </cell>
          <cell r="W259">
            <v>5</v>
          </cell>
          <cell r="X259" t="str">
            <v/>
          </cell>
          <cell r="Y259" t="str">
            <v/>
          </cell>
          <cell r="Z259">
            <v>-19.172697113103546</v>
          </cell>
          <cell r="AA259">
            <v>5</v>
          </cell>
          <cell r="AB259" t="str">
            <v/>
          </cell>
          <cell r="AC259" t="str">
            <v/>
          </cell>
          <cell r="AD259">
            <v>297.69582722177228</v>
          </cell>
          <cell r="AE259">
            <v>5</v>
          </cell>
          <cell r="AF259" t="str">
            <v/>
          </cell>
          <cell r="AG259" t="str">
            <v/>
          </cell>
          <cell r="AH259">
            <v>3.7762365839863814</v>
          </cell>
          <cell r="AI259">
            <v>6</v>
          </cell>
          <cell r="AJ259" t="str">
            <v/>
          </cell>
          <cell r="AK259" t="str">
            <v/>
          </cell>
          <cell r="AL259">
            <v>60.248204895368268</v>
          </cell>
          <cell r="AM259">
            <v>5</v>
          </cell>
          <cell r="AN259" t="str">
            <v/>
          </cell>
          <cell r="AO259" t="str">
            <v/>
          </cell>
          <cell r="AP259">
            <v>24.406959127733746</v>
          </cell>
        </row>
        <row r="260">
          <cell r="B260" t="str">
            <v>5.2036</v>
          </cell>
          <cell r="C260">
            <v>8</v>
          </cell>
          <cell r="D260" t="str">
            <v/>
          </cell>
          <cell r="E260" t="str">
            <v/>
          </cell>
          <cell r="F260">
            <v>-32.134814940040371</v>
          </cell>
          <cell r="G260">
            <v>10</v>
          </cell>
          <cell r="H260" t="str">
            <v/>
          </cell>
          <cell r="I260" t="str">
            <v/>
          </cell>
          <cell r="J260">
            <v>136.75215403041167</v>
          </cell>
          <cell r="K260">
            <v>4</v>
          </cell>
          <cell r="L260" t="str">
            <v/>
          </cell>
          <cell r="M260" t="str">
            <v/>
          </cell>
          <cell r="N260">
            <v>586.74052110318382</v>
          </cell>
          <cell r="O260">
            <v>5</v>
          </cell>
          <cell r="P260" t="str">
            <v/>
          </cell>
          <cell r="Q260" t="str">
            <v/>
          </cell>
          <cell r="R260">
            <v>20.813188899858478</v>
          </cell>
          <cell r="S260">
            <v>7</v>
          </cell>
          <cell r="T260" t="str">
            <v/>
          </cell>
          <cell r="U260" t="str">
            <v/>
          </cell>
          <cell r="V260">
            <v>142.40008456879903</v>
          </cell>
          <cell r="W260">
            <v>5</v>
          </cell>
          <cell r="X260" t="str">
            <v/>
          </cell>
          <cell r="Y260" t="str">
            <v/>
          </cell>
          <cell r="Z260">
            <v>-19.080888779610341</v>
          </cell>
          <cell r="AA260">
            <v>5</v>
          </cell>
          <cell r="AB260" t="str">
            <v/>
          </cell>
          <cell r="AC260" t="str">
            <v/>
          </cell>
          <cell r="AD260">
            <v>297.86147149697302</v>
          </cell>
          <cell r="AE260">
            <v>5</v>
          </cell>
          <cell r="AF260" t="str">
            <v/>
          </cell>
          <cell r="AG260" t="str">
            <v/>
          </cell>
          <cell r="AH260">
            <v>3.9181774885119229</v>
          </cell>
          <cell r="AI260">
            <v>6</v>
          </cell>
          <cell r="AJ260" t="str">
            <v/>
          </cell>
          <cell r="AK260" t="str">
            <v/>
          </cell>
          <cell r="AL260">
            <v>60.405196395952053</v>
          </cell>
          <cell r="AM260">
            <v>5</v>
          </cell>
          <cell r="AN260" t="str">
            <v/>
          </cell>
          <cell r="AO260" t="str">
            <v/>
          </cell>
          <cell r="AP260">
            <v>24.627555977863064</v>
          </cell>
        </row>
        <row r="261">
          <cell r="B261" t="str">
            <v>6.2036</v>
          </cell>
          <cell r="C261">
            <v>8</v>
          </cell>
          <cell r="D261" t="str">
            <v/>
          </cell>
          <cell r="E261" t="str">
            <v/>
          </cell>
          <cell r="F261">
            <v>-32.053978957846304</v>
          </cell>
          <cell r="G261">
            <v>10</v>
          </cell>
          <cell r="H261" t="str">
            <v/>
          </cell>
          <cell r="I261" t="str">
            <v/>
          </cell>
          <cell r="J261">
            <v>136.96405469266219</v>
          </cell>
          <cell r="K261">
            <v>4</v>
          </cell>
          <cell r="L261" t="str">
            <v/>
          </cell>
          <cell r="M261" t="str">
            <v/>
          </cell>
          <cell r="N261">
            <v>585.96182420273783</v>
          </cell>
          <cell r="O261">
            <v>5</v>
          </cell>
          <cell r="P261" t="str">
            <v/>
          </cell>
          <cell r="Q261" t="str">
            <v/>
          </cell>
          <cell r="R261">
            <v>21.012731891601575</v>
          </cell>
          <cell r="S261">
            <v>7</v>
          </cell>
          <cell r="T261" t="str">
            <v/>
          </cell>
          <cell r="U261" t="str">
            <v/>
          </cell>
          <cell r="V261">
            <v>142.66829989643418</v>
          </cell>
          <cell r="W261">
            <v>5</v>
          </cell>
          <cell r="X261" t="str">
            <v/>
          </cell>
          <cell r="Y261" t="str">
            <v/>
          </cell>
          <cell r="Z261">
            <v>-18.989080446117136</v>
          </cell>
          <cell r="AA261">
            <v>5</v>
          </cell>
          <cell r="AB261" t="str">
            <v/>
          </cell>
          <cell r="AC261" t="str">
            <v/>
          </cell>
          <cell r="AD261">
            <v>298.02711577217377</v>
          </cell>
          <cell r="AE261">
            <v>5</v>
          </cell>
          <cell r="AF261" t="str">
            <v/>
          </cell>
          <cell r="AG261" t="str">
            <v/>
          </cell>
          <cell r="AH261">
            <v>4.0601183930374649</v>
          </cell>
          <cell r="AI261">
            <v>6</v>
          </cell>
          <cell r="AJ261" t="str">
            <v/>
          </cell>
          <cell r="AK261" t="str">
            <v/>
          </cell>
          <cell r="AL261">
            <v>60.562187896535839</v>
          </cell>
          <cell r="AM261">
            <v>5</v>
          </cell>
          <cell r="AN261" t="str">
            <v/>
          </cell>
          <cell r="AO261" t="str">
            <v/>
          </cell>
          <cell r="AP261">
            <v>24.848152827992383</v>
          </cell>
        </row>
        <row r="262">
          <cell r="B262" t="str">
            <v>7.2036</v>
          </cell>
          <cell r="C262">
            <v>8</v>
          </cell>
          <cell r="D262" t="str">
            <v/>
          </cell>
          <cell r="E262" t="str">
            <v/>
          </cell>
          <cell r="F262">
            <v>-31.973142975652237</v>
          </cell>
          <cell r="G262">
            <v>10</v>
          </cell>
          <cell r="H262" t="str">
            <v/>
          </cell>
          <cell r="I262" t="str">
            <v/>
          </cell>
          <cell r="J262">
            <v>137.1759553549127</v>
          </cell>
          <cell r="K262">
            <v>4</v>
          </cell>
          <cell r="L262" t="str">
            <v/>
          </cell>
          <cell r="M262" t="str">
            <v/>
          </cell>
          <cell r="N262">
            <v>585.18312730229184</v>
          </cell>
          <cell r="O262">
            <v>5</v>
          </cell>
          <cell r="P262" t="str">
            <v/>
          </cell>
          <cell r="Q262" t="str">
            <v/>
          </cell>
          <cell r="R262">
            <v>21.212274883344673</v>
          </cell>
          <cell r="S262">
            <v>7</v>
          </cell>
          <cell r="T262" t="str">
            <v/>
          </cell>
          <cell r="U262" t="str">
            <v/>
          </cell>
          <cell r="V262">
            <v>142.93651522406932</v>
          </cell>
          <cell r="W262">
            <v>5</v>
          </cell>
          <cell r="X262" t="str">
            <v/>
          </cell>
          <cell r="Y262" t="str">
            <v/>
          </cell>
          <cell r="Z262">
            <v>-18.897272112623931</v>
          </cell>
          <cell r="AA262">
            <v>5</v>
          </cell>
          <cell r="AB262" t="str">
            <v/>
          </cell>
          <cell r="AC262" t="str">
            <v/>
          </cell>
          <cell r="AD262">
            <v>298.19276004737452</v>
          </cell>
          <cell r="AE262">
            <v>5</v>
          </cell>
          <cell r="AF262" t="str">
            <v/>
          </cell>
          <cell r="AG262" t="str">
            <v/>
          </cell>
          <cell r="AH262">
            <v>4.2020592975630064</v>
          </cell>
          <cell r="AI262">
            <v>6</v>
          </cell>
          <cell r="AJ262" t="str">
            <v/>
          </cell>
          <cell r="AK262" t="str">
            <v/>
          </cell>
          <cell r="AL262">
            <v>60.719179397119625</v>
          </cell>
          <cell r="AM262">
            <v>5</v>
          </cell>
          <cell r="AN262" t="str">
            <v/>
          </cell>
          <cell r="AO262" t="str">
            <v/>
          </cell>
          <cell r="AP262">
            <v>25.068749678121701</v>
          </cell>
        </row>
        <row r="263">
          <cell r="B263" t="str">
            <v>8.2036</v>
          </cell>
          <cell r="C263">
            <v>8</v>
          </cell>
          <cell r="D263" t="str">
            <v/>
          </cell>
          <cell r="E263" t="str">
            <v/>
          </cell>
          <cell r="F263">
            <v>-31.89230699345817</v>
          </cell>
          <cell r="G263">
            <v>10</v>
          </cell>
          <cell r="H263" t="str">
            <v/>
          </cell>
          <cell r="I263" t="str">
            <v/>
          </cell>
          <cell r="J263">
            <v>137.38785601716322</v>
          </cell>
          <cell r="K263">
            <v>4</v>
          </cell>
          <cell r="L263" t="str">
            <v/>
          </cell>
          <cell r="M263" t="str">
            <v/>
          </cell>
          <cell r="N263">
            <v>584.40443040184584</v>
          </cell>
          <cell r="O263">
            <v>5</v>
          </cell>
          <cell r="P263" t="str">
            <v/>
          </cell>
          <cell r="Q263" t="str">
            <v/>
          </cell>
          <cell r="R263">
            <v>21.41181787508777</v>
          </cell>
          <cell r="S263">
            <v>7</v>
          </cell>
          <cell r="T263" t="str">
            <v/>
          </cell>
          <cell r="U263" t="str">
            <v/>
          </cell>
          <cell r="V263">
            <v>143.20473055170447</v>
          </cell>
          <cell r="W263">
            <v>5</v>
          </cell>
          <cell r="X263" t="str">
            <v/>
          </cell>
          <cell r="Y263" t="str">
            <v/>
          </cell>
          <cell r="Z263">
            <v>-18.805463779130726</v>
          </cell>
          <cell r="AA263">
            <v>5</v>
          </cell>
          <cell r="AB263" t="str">
            <v/>
          </cell>
          <cell r="AC263" t="str">
            <v/>
          </cell>
          <cell r="AD263">
            <v>298.35840432257527</v>
          </cell>
          <cell r="AE263">
            <v>5</v>
          </cell>
          <cell r="AF263" t="str">
            <v/>
          </cell>
          <cell r="AG263" t="str">
            <v/>
          </cell>
          <cell r="AH263">
            <v>4.344000202088548</v>
          </cell>
          <cell r="AI263">
            <v>6</v>
          </cell>
          <cell r="AJ263" t="str">
            <v/>
          </cell>
          <cell r="AK263" t="str">
            <v/>
          </cell>
          <cell r="AL263">
            <v>60.87617089770341</v>
          </cell>
          <cell r="AM263">
            <v>5</v>
          </cell>
          <cell r="AN263" t="str">
            <v/>
          </cell>
          <cell r="AO263" t="str">
            <v/>
          </cell>
          <cell r="AP263">
            <v>25.28934652825102</v>
          </cell>
        </row>
        <row r="264">
          <cell r="B264" t="str">
            <v>9.2036</v>
          </cell>
          <cell r="C264">
            <v>8</v>
          </cell>
          <cell r="D264" t="str">
            <v/>
          </cell>
          <cell r="E264" t="str">
            <v/>
          </cell>
          <cell r="F264">
            <v>-31.811471011264103</v>
          </cell>
          <cell r="G264">
            <v>10</v>
          </cell>
          <cell r="H264" t="str">
            <v/>
          </cell>
          <cell r="I264" t="str">
            <v/>
          </cell>
          <cell r="J264">
            <v>137.59975667941373</v>
          </cell>
          <cell r="K264">
            <v>4</v>
          </cell>
          <cell r="L264" t="str">
            <v/>
          </cell>
          <cell r="M264" t="str">
            <v/>
          </cell>
          <cell r="N264">
            <v>583.62573350139985</v>
          </cell>
          <cell r="O264">
            <v>5</v>
          </cell>
          <cell r="P264" t="str">
            <v/>
          </cell>
          <cell r="Q264" t="str">
            <v/>
          </cell>
          <cell r="R264">
            <v>21.611360866830868</v>
          </cell>
          <cell r="S264">
            <v>7</v>
          </cell>
          <cell r="T264" t="str">
            <v/>
          </cell>
          <cell r="U264" t="str">
            <v/>
          </cell>
          <cell r="V264">
            <v>143.47294587933962</v>
          </cell>
          <cell r="W264">
            <v>5</v>
          </cell>
          <cell r="X264" t="str">
            <v/>
          </cell>
          <cell r="Y264" t="str">
            <v/>
          </cell>
          <cell r="Z264">
            <v>-18.713655445637521</v>
          </cell>
          <cell r="AA264">
            <v>5</v>
          </cell>
          <cell r="AB264" t="str">
            <v/>
          </cell>
          <cell r="AC264" t="str">
            <v/>
          </cell>
          <cell r="AD264">
            <v>298.52404859777602</v>
          </cell>
          <cell r="AE264">
            <v>5</v>
          </cell>
          <cell r="AF264" t="str">
            <v/>
          </cell>
          <cell r="AG264" t="str">
            <v/>
          </cell>
          <cell r="AH264">
            <v>4.4859411066140895</v>
          </cell>
          <cell r="AI264">
            <v>6</v>
          </cell>
          <cell r="AJ264" t="str">
            <v/>
          </cell>
          <cell r="AK264" t="str">
            <v/>
          </cell>
          <cell r="AL264">
            <v>61.033162398287196</v>
          </cell>
          <cell r="AM264">
            <v>5</v>
          </cell>
          <cell r="AN264" t="str">
            <v/>
          </cell>
          <cell r="AO264" t="str">
            <v/>
          </cell>
          <cell r="AP264">
            <v>25.509943378380338</v>
          </cell>
        </row>
        <row r="265">
          <cell r="B265" t="str">
            <v>10.2036</v>
          </cell>
          <cell r="C265">
            <v>8</v>
          </cell>
          <cell r="D265" t="str">
            <v/>
          </cell>
          <cell r="E265" t="str">
            <v/>
          </cell>
          <cell r="F265">
            <v>-31.730635029070037</v>
          </cell>
          <cell r="G265">
            <v>10</v>
          </cell>
          <cell r="H265" t="str">
            <v/>
          </cell>
          <cell r="I265" t="str">
            <v/>
          </cell>
          <cell r="J265">
            <v>137.81165734166424</v>
          </cell>
          <cell r="K265">
            <v>4</v>
          </cell>
          <cell r="L265" t="str">
            <v/>
          </cell>
          <cell r="M265" t="str">
            <v/>
          </cell>
          <cell r="N265">
            <v>582.84703660095386</v>
          </cell>
          <cell r="O265">
            <v>5</v>
          </cell>
          <cell r="P265" t="str">
            <v/>
          </cell>
          <cell r="Q265" t="str">
            <v/>
          </cell>
          <cell r="R265">
            <v>21.810903858573965</v>
          </cell>
          <cell r="S265">
            <v>7</v>
          </cell>
          <cell r="T265" t="str">
            <v/>
          </cell>
          <cell r="U265" t="str">
            <v/>
          </cell>
          <cell r="V265">
            <v>143.74116120697477</v>
          </cell>
          <cell r="W265">
            <v>5</v>
          </cell>
          <cell r="X265" t="str">
            <v/>
          </cell>
          <cell r="Y265" t="str">
            <v/>
          </cell>
          <cell r="Z265">
            <v>-18.621847112144316</v>
          </cell>
          <cell r="AA265">
            <v>5</v>
          </cell>
          <cell r="AB265" t="str">
            <v/>
          </cell>
          <cell r="AC265" t="str">
            <v/>
          </cell>
          <cell r="AD265">
            <v>298.68969287297676</v>
          </cell>
          <cell r="AE265">
            <v>5</v>
          </cell>
          <cell r="AF265" t="str">
            <v/>
          </cell>
          <cell r="AG265" t="str">
            <v/>
          </cell>
          <cell r="AH265">
            <v>4.627882011139631</v>
          </cell>
          <cell r="AI265">
            <v>6</v>
          </cell>
          <cell r="AJ265" t="str">
            <v/>
          </cell>
          <cell r="AK265" t="str">
            <v/>
          </cell>
          <cell r="AL265">
            <v>61.190153898870982</v>
          </cell>
          <cell r="AM265">
            <v>5</v>
          </cell>
          <cell r="AN265" t="str">
            <v/>
          </cell>
          <cell r="AO265" t="str">
            <v/>
          </cell>
          <cell r="AP265">
            <v>25.730540228509657</v>
          </cell>
        </row>
        <row r="266">
          <cell r="B266" t="str">
            <v>11.2036</v>
          </cell>
          <cell r="C266">
            <v>8</v>
          </cell>
          <cell r="D266" t="str">
            <v/>
          </cell>
          <cell r="E266" t="str">
            <v/>
          </cell>
          <cell r="F266">
            <v>-31.64979904687597</v>
          </cell>
          <cell r="G266">
            <v>10</v>
          </cell>
          <cell r="H266" t="str">
            <v/>
          </cell>
          <cell r="I266" t="str">
            <v/>
          </cell>
          <cell r="J266">
            <v>138.02355800391476</v>
          </cell>
          <cell r="K266">
            <v>4</v>
          </cell>
          <cell r="L266" t="str">
            <v/>
          </cell>
          <cell r="M266" t="str">
            <v/>
          </cell>
          <cell r="N266">
            <v>582.06833970050786</v>
          </cell>
          <cell r="O266">
            <v>5</v>
          </cell>
          <cell r="P266" t="str">
            <v/>
          </cell>
          <cell r="Q266" t="str">
            <v/>
          </cell>
          <cell r="R266">
            <v>22.010446850317063</v>
          </cell>
          <cell r="S266">
            <v>7</v>
          </cell>
          <cell r="T266" t="str">
            <v/>
          </cell>
          <cell r="U266" t="str">
            <v/>
          </cell>
          <cell r="V266">
            <v>144.00937653460991</v>
          </cell>
          <cell r="W266">
            <v>5</v>
          </cell>
          <cell r="X266" t="str">
            <v/>
          </cell>
          <cell r="Y266" t="str">
            <v/>
          </cell>
          <cell r="Z266">
            <v>-18.530038778651111</v>
          </cell>
          <cell r="AA266">
            <v>5</v>
          </cell>
          <cell r="AB266" t="str">
            <v/>
          </cell>
          <cell r="AC266" t="str">
            <v/>
          </cell>
          <cell r="AD266">
            <v>298.85533714817751</v>
          </cell>
          <cell r="AE266">
            <v>5</v>
          </cell>
          <cell r="AF266" t="str">
            <v/>
          </cell>
          <cell r="AG266" t="str">
            <v/>
          </cell>
          <cell r="AH266">
            <v>4.7698229156651726</v>
          </cell>
          <cell r="AI266">
            <v>6</v>
          </cell>
          <cell r="AJ266" t="str">
            <v/>
          </cell>
          <cell r="AK266" t="str">
            <v/>
          </cell>
          <cell r="AL266">
            <v>61.347145399454767</v>
          </cell>
          <cell r="AM266">
            <v>5</v>
          </cell>
          <cell r="AN266" t="str">
            <v/>
          </cell>
          <cell r="AO266" t="str">
            <v/>
          </cell>
          <cell r="AP266">
            <v>25.951137078638975</v>
          </cell>
        </row>
        <row r="267">
          <cell r="B267" t="str">
            <v>12.2036</v>
          </cell>
          <cell r="C267">
            <v>8</v>
          </cell>
          <cell r="D267" t="str">
            <v/>
          </cell>
          <cell r="E267" t="str">
            <v/>
          </cell>
          <cell r="F267">
            <v>-31.568963064681903</v>
          </cell>
          <cell r="G267">
            <v>10</v>
          </cell>
          <cell r="H267" t="str">
            <v/>
          </cell>
          <cell r="I267" t="str">
            <v/>
          </cell>
          <cell r="J267">
            <v>138.23545866616527</v>
          </cell>
          <cell r="K267">
            <v>4</v>
          </cell>
          <cell r="L267" t="str">
            <v/>
          </cell>
          <cell r="M267" t="str">
            <v/>
          </cell>
          <cell r="N267">
            <v>581.28964280006187</v>
          </cell>
          <cell r="O267">
            <v>5</v>
          </cell>
          <cell r="P267" t="str">
            <v/>
          </cell>
          <cell r="Q267" t="str">
            <v/>
          </cell>
          <cell r="R267">
            <v>22.20998984206016</v>
          </cell>
          <cell r="S267">
            <v>7</v>
          </cell>
          <cell r="T267" t="str">
            <v/>
          </cell>
          <cell r="U267" t="str">
            <v/>
          </cell>
          <cell r="V267">
            <v>144.27759186224506</v>
          </cell>
          <cell r="W267">
            <v>5</v>
          </cell>
          <cell r="X267" t="str">
            <v/>
          </cell>
          <cell r="Y267" t="str">
            <v/>
          </cell>
          <cell r="Z267">
            <v>-18.438230445157906</v>
          </cell>
          <cell r="AA267">
            <v>5</v>
          </cell>
          <cell r="AB267" t="str">
            <v/>
          </cell>
          <cell r="AC267" t="str">
            <v/>
          </cell>
          <cell r="AD267">
            <v>299.02098142337826</v>
          </cell>
          <cell r="AE267">
            <v>5</v>
          </cell>
          <cell r="AF267" t="str">
            <v/>
          </cell>
          <cell r="AG267" t="str">
            <v/>
          </cell>
          <cell r="AH267">
            <v>4.9117638201907141</v>
          </cell>
          <cell r="AI267">
            <v>6</v>
          </cell>
          <cell r="AJ267" t="str">
            <v/>
          </cell>
          <cell r="AK267" t="str">
            <v/>
          </cell>
          <cell r="AL267">
            <v>61.504136900038553</v>
          </cell>
          <cell r="AM267">
            <v>5</v>
          </cell>
          <cell r="AN267" t="str">
            <v/>
          </cell>
          <cell r="AO267" t="str">
            <v/>
          </cell>
          <cell r="AP267">
            <v>26.171733928768294</v>
          </cell>
        </row>
        <row r="268">
          <cell r="B268" t="str">
            <v>1.2037</v>
          </cell>
          <cell r="C268">
            <v>8</v>
          </cell>
          <cell r="D268" t="str">
            <v/>
          </cell>
          <cell r="E268" t="str">
            <v/>
          </cell>
          <cell r="F268">
            <v>-31.488127082487836</v>
          </cell>
          <cell r="G268">
            <v>10</v>
          </cell>
          <cell r="H268" t="str">
            <v/>
          </cell>
          <cell r="I268" t="str">
            <v/>
          </cell>
          <cell r="J268">
            <v>138.44735932841579</v>
          </cell>
          <cell r="K268">
            <v>4</v>
          </cell>
          <cell r="L268" t="str">
            <v/>
          </cell>
          <cell r="M268" t="str">
            <v/>
          </cell>
          <cell r="N268">
            <v>580.51094589961588</v>
          </cell>
          <cell r="O268">
            <v>5</v>
          </cell>
          <cell r="P268" t="str">
            <v/>
          </cell>
          <cell r="Q268" t="str">
            <v/>
          </cell>
          <cell r="R268">
            <v>22.409532833803258</v>
          </cell>
          <cell r="S268">
            <v>7</v>
          </cell>
          <cell r="T268" t="str">
            <v/>
          </cell>
          <cell r="U268" t="str">
            <v/>
          </cell>
          <cell r="V268">
            <v>144.54580718988021</v>
          </cell>
          <cell r="W268">
            <v>5</v>
          </cell>
          <cell r="X268" t="str">
            <v/>
          </cell>
          <cell r="Y268" t="str">
            <v/>
          </cell>
          <cell r="Z268">
            <v>-18.346422111664701</v>
          </cell>
          <cell r="AA268">
            <v>5</v>
          </cell>
          <cell r="AB268" t="str">
            <v/>
          </cell>
          <cell r="AC268" t="str">
            <v/>
          </cell>
          <cell r="AD268">
            <v>299.18662569857901</v>
          </cell>
          <cell r="AE268">
            <v>5</v>
          </cell>
          <cell r="AF268" t="str">
            <v/>
          </cell>
          <cell r="AG268" t="str">
            <v/>
          </cell>
          <cell r="AH268">
            <v>5.0537047247162556</v>
          </cell>
          <cell r="AI268">
            <v>6</v>
          </cell>
          <cell r="AJ268" t="str">
            <v/>
          </cell>
          <cell r="AK268" t="str">
            <v/>
          </cell>
          <cell r="AL268">
            <v>61.661128400622339</v>
          </cell>
          <cell r="AM268">
            <v>5</v>
          </cell>
          <cell r="AN268" t="str">
            <v/>
          </cell>
          <cell r="AO268" t="str">
            <v/>
          </cell>
          <cell r="AP268">
            <v>26.392330778897612</v>
          </cell>
        </row>
        <row r="269">
          <cell r="B269" t="str">
            <v>2.2037</v>
          </cell>
          <cell r="C269">
            <v>8</v>
          </cell>
          <cell r="D269" t="str">
            <v/>
          </cell>
          <cell r="E269" t="str">
            <v/>
          </cell>
          <cell r="F269">
            <v>-31.407291100293769</v>
          </cell>
          <cell r="G269">
            <v>10</v>
          </cell>
          <cell r="H269" t="str">
            <v/>
          </cell>
          <cell r="I269" t="str">
            <v/>
          </cell>
          <cell r="J269">
            <v>138.6592599906663</v>
          </cell>
          <cell r="K269">
            <v>4</v>
          </cell>
          <cell r="L269" t="str">
            <v/>
          </cell>
          <cell r="M269" t="str">
            <v/>
          </cell>
          <cell r="N269">
            <v>579.73224899916988</v>
          </cell>
          <cell r="O269">
            <v>5</v>
          </cell>
          <cell r="P269" t="str">
            <v/>
          </cell>
          <cell r="Q269" t="str">
            <v/>
          </cell>
          <cell r="R269">
            <v>22.609075825546356</v>
          </cell>
          <cell r="S269">
            <v>7</v>
          </cell>
          <cell r="T269" t="str">
            <v/>
          </cell>
          <cell r="U269" t="str">
            <v/>
          </cell>
          <cell r="V269">
            <v>144.81402251751535</v>
          </cell>
          <cell r="W269">
            <v>5</v>
          </cell>
          <cell r="X269" t="str">
            <v/>
          </cell>
          <cell r="Y269" t="str">
            <v/>
          </cell>
          <cell r="Z269">
            <v>-18.254613778171496</v>
          </cell>
          <cell r="AA269">
            <v>5</v>
          </cell>
          <cell r="AB269" t="str">
            <v/>
          </cell>
          <cell r="AC269" t="str">
            <v/>
          </cell>
          <cell r="AD269">
            <v>299.35226997377976</v>
          </cell>
          <cell r="AE269">
            <v>5</v>
          </cell>
          <cell r="AF269" t="str">
            <v/>
          </cell>
          <cell r="AG269" t="str">
            <v/>
          </cell>
          <cell r="AH269">
            <v>5.1956456292417972</v>
          </cell>
          <cell r="AI269">
            <v>6</v>
          </cell>
          <cell r="AJ269" t="str">
            <v/>
          </cell>
          <cell r="AK269" t="str">
            <v/>
          </cell>
          <cell r="AL269">
            <v>61.818119901206124</v>
          </cell>
          <cell r="AM269">
            <v>5</v>
          </cell>
          <cell r="AN269" t="str">
            <v/>
          </cell>
          <cell r="AO269" t="str">
            <v/>
          </cell>
          <cell r="AP269">
            <v>26.612927629026931</v>
          </cell>
        </row>
        <row r="270">
          <cell r="B270" t="str">
            <v>3.2037</v>
          </cell>
          <cell r="C270">
            <v>8</v>
          </cell>
          <cell r="D270" t="str">
            <v/>
          </cell>
          <cell r="E270" t="str">
            <v/>
          </cell>
          <cell r="F270">
            <v>-31.326455118099702</v>
          </cell>
          <cell r="G270">
            <v>10</v>
          </cell>
          <cell r="H270" t="str">
            <v/>
          </cell>
          <cell r="I270" t="str">
            <v/>
          </cell>
          <cell r="J270">
            <v>138.87116065291681</v>
          </cell>
          <cell r="K270">
            <v>4</v>
          </cell>
          <cell r="L270" t="str">
            <v/>
          </cell>
          <cell r="M270" t="str">
            <v/>
          </cell>
          <cell r="N270">
            <v>578.95355209872389</v>
          </cell>
          <cell r="O270">
            <v>5</v>
          </cell>
          <cell r="P270" t="str">
            <v/>
          </cell>
          <cell r="Q270" t="str">
            <v/>
          </cell>
          <cell r="R270">
            <v>22.808618817289453</v>
          </cell>
          <cell r="S270">
            <v>7</v>
          </cell>
          <cell r="T270" t="str">
            <v/>
          </cell>
          <cell r="U270" t="str">
            <v/>
          </cell>
          <cell r="V270">
            <v>145.0822378451505</v>
          </cell>
          <cell r="W270">
            <v>5</v>
          </cell>
          <cell r="X270" t="str">
            <v/>
          </cell>
          <cell r="Y270" t="str">
            <v/>
          </cell>
          <cell r="Z270">
            <v>-18.162805444678291</v>
          </cell>
          <cell r="AA270">
            <v>5</v>
          </cell>
          <cell r="AB270" t="str">
            <v/>
          </cell>
          <cell r="AC270" t="str">
            <v/>
          </cell>
          <cell r="AD270">
            <v>299.5179142489805</v>
          </cell>
          <cell r="AE270">
            <v>5</v>
          </cell>
          <cell r="AF270" t="str">
            <v/>
          </cell>
          <cell r="AG270" t="str">
            <v/>
          </cell>
          <cell r="AH270">
            <v>5.3375865337673387</v>
          </cell>
          <cell r="AI270">
            <v>6</v>
          </cell>
          <cell r="AJ270" t="str">
            <v/>
          </cell>
          <cell r="AK270" t="str">
            <v/>
          </cell>
          <cell r="AL270">
            <v>61.97511140178991</v>
          </cell>
          <cell r="AM270">
            <v>5</v>
          </cell>
          <cell r="AN270" t="str">
            <v/>
          </cell>
          <cell r="AO270" t="str">
            <v/>
          </cell>
          <cell r="AP270">
            <v>26.833524479156249</v>
          </cell>
        </row>
        <row r="271">
          <cell r="B271" t="str">
            <v>4.2037</v>
          </cell>
          <cell r="C271">
            <v>8</v>
          </cell>
          <cell r="D271" t="str">
            <v/>
          </cell>
          <cell r="E271" t="str">
            <v/>
          </cell>
          <cell r="F271">
            <v>-31.245619135905635</v>
          </cell>
          <cell r="G271">
            <v>10</v>
          </cell>
          <cell r="H271" t="str">
            <v/>
          </cell>
          <cell r="I271" t="str">
            <v/>
          </cell>
          <cell r="J271">
            <v>139.08306131516733</v>
          </cell>
          <cell r="K271">
            <v>4</v>
          </cell>
          <cell r="L271" t="str">
            <v/>
          </cell>
          <cell r="M271" t="str">
            <v/>
          </cell>
          <cell r="N271">
            <v>578.1748551982779</v>
          </cell>
          <cell r="O271">
            <v>5</v>
          </cell>
          <cell r="P271" t="str">
            <v/>
          </cell>
          <cell r="Q271" t="str">
            <v/>
          </cell>
          <cell r="R271">
            <v>23.008161809032551</v>
          </cell>
          <cell r="S271">
            <v>7</v>
          </cell>
          <cell r="T271" t="str">
            <v/>
          </cell>
          <cell r="U271" t="str">
            <v/>
          </cell>
          <cell r="V271">
            <v>145.35045317278565</v>
          </cell>
          <cell r="W271">
            <v>5</v>
          </cell>
          <cell r="X271" t="str">
            <v/>
          </cell>
          <cell r="Y271" t="str">
            <v/>
          </cell>
          <cell r="Z271">
            <v>-18.070997111185086</v>
          </cell>
          <cell r="AA271">
            <v>5</v>
          </cell>
          <cell r="AB271" t="str">
            <v/>
          </cell>
          <cell r="AC271" t="str">
            <v/>
          </cell>
          <cell r="AD271">
            <v>299.68355852418125</v>
          </cell>
          <cell r="AE271">
            <v>5</v>
          </cell>
          <cell r="AF271" t="str">
            <v/>
          </cell>
          <cell r="AG271" t="str">
            <v/>
          </cell>
          <cell r="AH271">
            <v>5.4795274382928802</v>
          </cell>
          <cell r="AI271">
            <v>6</v>
          </cell>
          <cell r="AJ271" t="str">
            <v/>
          </cell>
          <cell r="AK271" t="str">
            <v/>
          </cell>
          <cell r="AL271">
            <v>62.132102902373695</v>
          </cell>
          <cell r="AM271">
            <v>5</v>
          </cell>
          <cell r="AN271" t="str">
            <v/>
          </cell>
          <cell r="AO271" t="str">
            <v/>
          </cell>
          <cell r="AP271">
            <v>27.054121329285568</v>
          </cell>
        </row>
        <row r="272">
          <cell r="B272" t="str">
            <v>5.2037</v>
          </cell>
          <cell r="C272">
            <v>8</v>
          </cell>
          <cell r="D272" t="str">
            <v/>
          </cell>
          <cell r="E272" t="str">
            <v/>
          </cell>
          <cell r="F272">
            <v>-31.164783153711568</v>
          </cell>
          <cell r="G272">
            <v>10</v>
          </cell>
          <cell r="H272" t="str">
            <v/>
          </cell>
          <cell r="I272" t="str">
            <v/>
          </cell>
          <cell r="J272">
            <v>139.29496197741784</v>
          </cell>
          <cell r="K272">
            <v>4</v>
          </cell>
          <cell r="L272" t="str">
            <v/>
          </cell>
          <cell r="M272" t="str">
            <v/>
          </cell>
          <cell r="N272">
            <v>577.3961582978319</v>
          </cell>
          <cell r="O272">
            <v>5</v>
          </cell>
          <cell r="P272" t="str">
            <v/>
          </cell>
          <cell r="Q272" t="str">
            <v/>
          </cell>
          <cell r="R272">
            <v>23.207704800775648</v>
          </cell>
          <cell r="S272">
            <v>7</v>
          </cell>
          <cell r="T272" t="str">
            <v/>
          </cell>
          <cell r="U272" t="str">
            <v/>
          </cell>
          <cell r="V272">
            <v>145.6186685004208</v>
          </cell>
          <cell r="W272">
            <v>5</v>
          </cell>
          <cell r="X272" t="str">
            <v/>
          </cell>
          <cell r="Y272" t="str">
            <v/>
          </cell>
          <cell r="Z272">
            <v>-17.979188777691881</v>
          </cell>
          <cell r="AA272">
            <v>5</v>
          </cell>
          <cell r="AB272" t="str">
            <v/>
          </cell>
          <cell r="AC272" t="str">
            <v/>
          </cell>
          <cell r="AD272">
            <v>299.849202799382</v>
          </cell>
          <cell r="AE272">
            <v>5</v>
          </cell>
          <cell r="AF272" t="str">
            <v/>
          </cell>
          <cell r="AG272" t="str">
            <v/>
          </cell>
          <cell r="AH272">
            <v>5.6214683428184218</v>
          </cell>
          <cell r="AI272">
            <v>6</v>
          </cell>
          <cell r="AJ272" t="str">
            <v/>
          </cell>
          <cell r="AK272" t="str">
            <v/>
          </cell>
          <cell r="AL272">
            <v>62.289094402957481</v>
          </cell>
          <cell r="AM272">
            <v>5</v>
          </cell>
          <cell r="AN272" t="str">
            <v/>
          </cell>
          <cell r="AO272" t="str">
            <v/>
          </cell>
          <cell r="AP272">
            <v>27.274718179414887</v>
          </cell>
        </row>
        <row r="273">
          <cell r="B273" t="str">
            <v>6.2037</v>
          </cell>
          <cell r="C273">
            <v>8</v>
          </cell>
          <cell r="D273" t="str">
            <v/>
          </cell>
          <cell r="E273" t="str">
            <v/>
          </cell>
          <cell r="F273">
            <v>-31.083947171517501</v>
          </cell>
          <cell r="G273">
            <v>10</v>
          </cell>
          <cell r="H273" t="str">
            <v/>
          </cell>
          <cell r="I273" t="str">
            <v/>
          </cell>
          <cell r="J273">
            <v>139.50686263966836</v>
          </cell>
          <cell r="K273">
            <v>4</v>
          </cell>
          <cell r="L273" t="str">
            <v/>
          </cell>
          <cell r="M273" t="str">
            <v/>
          </cell>
          <cell r="N273">
            <v>576.61746139738591</v>
          </cell>
          <cell r="O273">
            <v>5</v>
          </cell>
          <cell r="P273" t="str">
            <v/>
          </cell>
          <cell r="Q273" t="str">
            <v/>
          </cell>
          <cell r="R273">
            <v>23.407247792518746</v>
          </cell>
          <cell r="S273">
            <v>7</v>
          </cell>
          <cell r="T273" t="str">
            <v/>
          </cell>
          <cell r="U273" t="str">
            <v/>
          </cell>
          <cell r="V273">
            <v>145.88688382805594</v>
          </cell>
          <cell r="W273">
            <v>5</v>
          </cell>
          <cell r="X273" t="str">
            <v/>
          </cell>
          <cell r="Y273" t="str">
            <v/>
          </cell>
          <cell r="Z273">
            <v>-17.887380444198676</v>
          </cell>
          <cell r="AA273">
            <v>5</v>
          </cell>
          <cell r="AB273" t="str">
            <v/>
          </cell>
          <cell r="AC273" t="str">
            <v/>
          </cell>
          <cell r="AD273">
            <v>300.01484707458275</v>
          </cell>
          <cell r="AE273">
            <v>5</v>
          </cell>
          <cell r="AF273" t="str">
            <v/>
          </cell>
          <cell r="AG273" t="str">
            <v/>
          </cell>
          <cell r="AH273">
            <v>5.7634092473439633</v>
          </cell>
          <cell r="AI273">
            <v>6</v>
          </cell>
          <cell r="AJ273" t="str">
            <v/>
          </cell>
          <cell r="AK273" t="str">
            <v/>
          </cell>
          <cell r="AL273">
            <v>62.446085903541267</v>
          </cell>
          <cell r="AM273">
            <v>5</v>
          </cell>
          <cell r="AN273" t="str">
            <v/>
          </cell>
          <cell r="AO273" t="str">
            <v/>
          </cell>
          <cell r="AP273">
            <v>27.495315029544205</v>
          </cell>
        </row>
        <row r="274">
          <cell r="B274" t="str">
            <v>7.2037</v>
          </cell>
          <cell r="C274">
            <v>8</v>
          </cell>
          <cell r="D274" t="str">
            <v/>
          </cell>
          <cell r="E274" t="str">
            <v/>
          </cell>
          <cell r="F274">
            <v>-31.003111189323434</v>
          </cell>
          <cell r="G274">
            <v>10</v>
          </cell>
          <cell r="H274" t="str">
            <v/>
          </cell>
          <cell r="I274" t="str">
            <v/>
          </cell>
          <cell r="J274">
            <v>139.71876330191887</v>
          </cell>
          <cell r="K274">
            <v>4</v>
          </cell>
          <cell r="L274" t="str">
            <v/>
          </cell>
          <cell r="M274" t="str">
            <v/>
          </cell>
          <cell r="N274">
            <v>575.83876449693992</v>
          </cell>
          <cell r="O274">
            <v>5</v>
          </cell>
          <cell r="P274" t="str">
            <v/>
          </cell>
          <cell r="Q274" t="str">
            <v/>
          </cell>
          <cell r="R274">
            <v>23.606790784261843</v>
          </cell>
          <cell r="S274">
            <v>7</v>
          </cell>
          <cell r="T274" t="str">
            <v/>
          </cell>
          <cell r="U274" t="str">
            <v/>
          </cell>
          <cell r="V274">
            <v>146.15509915569109</v>
          </cell>
          <cell r="W274">
            <v>5</v>
          </cell>
          <cell r="X274" t="str">
            <v/>
          </cell>
          <cell r="Y274" t="str">
            <v/>
          </cell>
          <cell r="Z274">
            <v>-17.795572110705471</v>
          </cell>
          <cell r="AA274">
            <v>5</v>
          </cell>
          <cell r="AB274" t="str">
            <v/>
          </cell>
          <cell r="AC274" t="str">
            <v/>
          </cell>
          <cell r="AD274">
            <v>300.18049134978349</v>
          </cell>
          <cell r="AE274">
            <v>5</v>
          </cell>
          <cell r="AF274" t="str">
            <v/>
          </cell>
          <cell r="AG274" t="str">
            <v/>
          </cell>
          <cell r="AH274">
            <v>5.9053501518695048</v>
          </cell>
          <cell r="AI274">
            <v>6</v>
          </cell>
          <cell r="AJ274" t="str">
            <v/>
          </cell>
          <cell r="AK274" t="str">
            <v/>
          </cell>
          <cell r="AL274">
            <v>62.603077404125052</v>
          </cell>
          <cell r="AM274">
            <v>5</v>
          </cell>
          <cell r="AN274" t="str">
            <v/>
          </cell>
          <cell r="AO274" t="str">
            <v/>
          </cell>
          <cell r="AP274">
            <v>27.715911879673524</v>
          </cell>
        </row>
        <row r="275">
          <cell r="B275" t="str">
            <v>8.2037</v>
          </cell>
          <cell r="C275">
            <v>8</v>
          </cell>
          <cell r="D275" t="str">
            <v/>
          </cell>
          <cell r="E275" t="str">
            <v/>
          </cell>
          <cell r="F275">
            <v>-30.922275207129367</v>
          </cell>
          <cell r="G275">
            <v>10</v>
          </cell>
          <cell r="H275" t="str">
            <v/>
          </cell>
          <cell r="I275" t="str">
            <v/>
          </cell>
          <cell r="J275">
            <v>139.93066396416938</v>
          </cell>
          <cell r="K275">
            <v>4</v>
          </cell>
          <cell r="L275" t="str">
            <v/>
          </cell>
          <cell r="M275" t="str">
            <v/>
          </cell>
          <cell r="N275">
            <v>575.06006759649392</v>
          </cell>
          <cell r="O275">
            <v>5</v>
          </cell>
          <cell r="P275" t="str">
            <v/>
          </cell>
          <cell r="Q275" t="str">
            <v/>
          </cell>
          <cell r="R275">
            <v>23.806333776004941</v>
          </cell>
          <cell r="S275">
            <v>7</v>
          </cell>
          <cell r="T275" t="str">
            <v/>
          </cell>
          <cell r="U275" t="str">
            <v/>
          </cell>
          <cell r="V275">
            <v>146.42331448332624</v>
          </cell>
          <cell r="W275">
            <v>5</v>
          </cell>
          <cell r="X275" t="str">
            <v/>
          </cell>
          <cell r="Y275" t="str">
            <v/>
          </cell>
          <cell r="Z275">
            <v>-17.703763777212266</v>
          </cell>
          <cell r="AA275">
            <v>5</v>
          </cell>
          <cell r="AB275" t="str">
            <v/>
          </cell>
          <cell r="AC275" t="str">
            <v/>
          </cell>
          <cell r="AD275">
            <v>300.34613562498424</v>
          </cell>
          <cell r="AE275">
            <v>5</v>
          </cell>
          <cell r="AF275" t="str">
            <v/>
          </cell>
          <cell r="AG275" t="str">
            <v/>
          </cell>
          <cell r="AH275">
            <v>6.0472910563950464</v>
          </cell>
          <cell r="AI275">
            <v>6</v>
          </cell>
          <cell r="AJ275" t="str">
            <v/>
          </cell>
          <cell r="AK275" t="str">
            <v/>
          </cell>
          <cell r="AL275">
            <v>62.760068904708838</v>
          </cell>
          <cell r="AM275">
            <v>5</v>
          </cell>
          <cell r="AN275" t="str">
            <v/>
          </cell>
          <cell r="AO275" t="str">
            <v/>
          </cell>
          <cell r="AP275">
            <v>27.936508729802842</v>
          </cell>
        </row>
        <row r="276">
          <cell r="B276" t="str">
            <v>9.2037</v>
          </cell>
          <cell r="C276">
            <v>8</v>
          </cell>
          <cell r="D276" t="str">
            <v/>
          </cell>
          <cell r="E276" t="str">
            <v/>
          </cell>
          <cell r="F276">
            <v>-30.8414392249353</v>
          </cell>
          <cell r="G276">
            <v>10</v>
          </cell>
          <cell r="H276" t="str">
            <v/>
          </cell>
          <cell r="I276" t="str">
            <v/>
          </cell>
          <cell r="J276">
            <v>140.1425646264199</v>
          </cell>
          <cell r="K276">
            <v>4</v>
          </cell>
          <cell r="L276" t="str">
            <v/>
          </cell>
          <cell r="M276" t="str">
            <v/>
          </cell>
          <cell r="N276">
            <v>574.28137069604793</v>
          </cell>
          <cell r="O276">
            <v>5</v>
          </cell>
          <cell r="P276" t="str">
            <v/>
          </cell>
          <cell r="Q276" t="str">
            <v/>
          </cell>
          <cell r="R276">
            <v>24.005876767748038</v>
          </cell>
          <cell r="S276">
            <v>7</v>
          </cell>
          <cell r="T276" t="str">
            <v/>
          </cell>
          <cell r="U276" t="str">
            <v/>
          </cell>
          <cell r="V276">
            <v>146.69152981096138</v>
          </cell>
          <cell r="W276">
            <v>5</v>
          </cell>
          <cell r="X276" t="str">
            <v/>
          </cell>
          <cell r="Y276" t="str">
            <v/>
          </cell>
          <cell r="Z276">
            <v>-17.611955443719062</v>
          </cell>
          <cell r="AA276">
            <v>5</v>
          </cell>
          <cell r="AB276" t="str">
            <v/>
          </cell>
          <cell r="AC276" t="str">
            <v/>
          </cell>
          <cell r="AD276">
            <v>300.51177990018499</v>
          </cell>
          <cell r="AE276">
            <v>5</v>
          </cell>
          <cell r="AF276" t="str">
            <v/>
          </cell>
          <cell r="AG276" t="str">
            <v/>
          </cell>
          <cell r="AH276">
            <v>6.1892319609205879</v>
          </cell>
          <cell r="AI276">
            <v>6</v>
          </cell>
          <cell r="AJ276" t="str">
            <v/>
          </cell>
          <cell r="AK276" t="str">
            <v/>
          </cell>
          <cell r="AL276">
            <v>62.917060405292624</v>
          </cell>
          <cell r="AM276">
            <v>5</v>
          </cell>
          <cell r="AN276" t="str">
            <v/>
          </cell>
          <cell r="AO276" t="str">
            <v/>
          </cell>
          <cell r="AP276">
            <v>28.157105579932161</v>
          </cell>
        </row>
        <row r="277">
          <cell r="B277" t="str">
            <v>10.2037</v>
          </cell>
          <cell r="C277">
            <v>8</v>
          </cell>
          <cell r="D277" t="str">
            <v/>
          </cell>
          <cell r="E277" t="str">
            <v/>
          </cell>
          <cell r="F277">
            <v>-30.760603242741233</v>
          </cell>
          <cell r="G277">
            <v>10</v>
          </cell>
          <cell r="H277" t="str">
            <v/>
          </cell>
          <cell r="I277" t="str">
            <v/>
          </cell>
          <cell r="J277">
            <v>140.35446528867041</v>
          </cell>
          <cell r="K277">
            <v>4</v>
          </cell>
          <cell r="L277" t="str">
            <v/>
          </cell>
          <cell r="M277" t="str">
            <v/>
          </cell>
          <cell r="N277">
            <v>573.50267379560194</v>
          </cell>
          <cell r="O277">
            <v>5</v>
          </cell>
          <cell r="P277" t="str">
            <v/>
          </cell>
          <cell r="Q277" t="str">
            <v/>
          </cell>
          <cell r="R277">
            <v>24.205419759491136</v>
          </cell>
          <cell r="S277">
            <v>7</v>
          </cell>
          <cell r="T277" t="str">
            <v/>
          </cell>
          <cell r="U277" t="str">
            <v/>
          </cell>
          <cell r="V277">
            <v>146.95974513859653</v>
          </cell>
          <cell r="W277">
            <v>5</v>
          </cell>
          <cell r="X277" t="str">
            <v/>
          </cell>
          <cell r="Y277" t="str">
            <v/>
          </cell>
          <cell r="Z277">
            <v>-17.520147110225857</v>
          </cell>
          <cell r="AA277">
            <v>5</v>
          </cell>
          <cell r="AB277" t="str">
            <v/>
          </cell>
          <cell r="AC277" t="str">
            <v/>
          </cell>
          <cell r="AD277">
            <v>300.67742417538574</v>
          </cell>
          <cell r="AE277">
            <v>5</v>
          </cell>
          <cell r="AF277" t="str">
            <v/>
          </cell>
          <cell r="AG277" t="str">
            <v/>
          </cell>
          <cell r="AH277">
            <v>6.3311728654461294</v>
          </cell>
          <cell r="AI277">
            <v>6</v>
          </cell>
          <cell r="AJ277" t="str">
            <v/>
          </cell>
          <cell r="AK277" t="str">
            <v/>
          </cell>
          <cell r="AL277">
            <v>63.074051905876409</v>
          </cell>
          <cell r="AM277">
            <v>5</v>
          </cell>
          <cell r="AN277" t="str">
            <v/>
          </cell>
          <cell r="AO277" t="str">
            <v/>
          </cell>
          <cell r="AP277">
            <v>28.377702430061479</v>
          </cell>
        </row>
        <row r="278">
          <cell r="B278" t="str">
            <v>11.2037</v>
          </cell>
          <cell r="C278">
            <v>8</v>
          </cell>
          <cell r="D278" t="str">
            <v/>
          </cell>
          <cell r="E278" t="str">
            <v/>
          </cell>
          <cell r="F278">
            <v>-30.679767260547166</v>
          </cell>
          <cell r="G278">
            <v>10</v>
          </cell>
          <cell r="H278" t="str">
            <v/>
          </cell>
          <cell r="I278" t="str">
            <v/>
          </cell>
          <cell r="J278">
            <v>140.56636595092093</v>
          </cell>
          <cell r="K278">
            <v>4</v>
          </cell>
          <cell r="L278" t="str">
            <v/>
          </cell>
          <cell r="M278" t="str">
            <v/>
          </cell>
          <cell r="N278">
            <v>572.72397689515594</v>
          </cell>
          <cell r="O278">
            <v>5</v>
          </cell>
          <cell r="P278" t="str">
            <v/>
          </cell>
          <cell r="Q278" t="str">
            <v/>
          </cell>
          <cell r="R278">
            <v>24.404962751234233</v>
          </cell>
          <cell r="S278">
            <v>7</v>
          </cell>
          <cell r="T278" t="str">
            <v/>
          </cell>
          <cell r="U278" t="str">
            <v/>
          </cell>
          <cell r="V278">
            <v>147.22796046623168</v>
          </cell>
          <cell r="W278">
            <v>5</v>
          </cell>
          <cell r="X278" t="str">
            <v/>
          </cell>
          <cell r="Y278" t="str">
            <v/>
          </cell>
          <cell r="Z278">
            <v>-17.428338776732652</v>
          </cell>
          <cell r="AA278">
            <v>5</v>
          </cell>
          <cell r="AB278" t="str">
            <v/>
          </cell>
          <cell r="AC278" t="str">
            <v/>
          </cell>
          <cell r="AD278">
            <v>300.84306845058649</v>
          </cell>
          <cell r="AE278">
            <v>5</v>
          </cell>
          <cell r="AF278" t="str">
            <v/>
          </cell>
          <cell r="AG278" t="str">
            <v/>
          </cell>
          <cell r="AH278">
            <v>6.473113769971671</v>
          </cell>
          <cell r="AI278">
            <v>6</v>
          </cell>
          <cell r="AJ278" t="str">
            <v/>
          </cell>
          <cell r="AK278" t="str">
            <v/>
          </cell>
          <cell r="AL278">
            <v>63.231043406460195</v>
          </cell>
          <cell r="AM278">
            <v>5</v>
          </cell>
          <cell r="AN278" t="str">
            <v/>
          </cell>
          <cell r="AO278" t="str">
            <v/>
          </cell>
          <cell r="AP278">
            <v>28.598299280190798</v>
          </cell>
        </row>
        <row r="279">
          <cell r="B279" t="str">
            <v>12.2037</v>
          </cell>
          <cell r="C279">
            <v>8</v>
          </cell>
          <cell r="D279" t="str">
            <v/>
          </cell>
          <cell r="E279" t="str">
            <v/>
          </cell>
          <cell r="F279">
            <v>-30.598931278353099</v>
          </cell>
          <cell r="G279">
            <v>10</v>
          </cell>
          <cell r="H279" t="str">
            <v/>
          </cell>
          <cell r="I279" t="str">
            <v/>
          </cell>
          <cell r="J279">
            <v>140.77826661317144</v>
          </cell>
          <cell r="K279">
            <v>4</v>
          </cell>
          <cell r="L279" t="str">
            <v/>
          </cell>
          <cell r="M279" t="str">
            <v/>
          </cell>
          <cell r="N279">
            <v>571.94527999470995</v>
          </cell>
          <cell r="O279">
            <v>5</v>
          </cell>
          <cell r="P279" t="str">
            <v/>
          </cell>
          <cell r="Q279" t="str">
            <v/>
          </cell>
          <cell r="R279">
            <v>24.604505742977331</v>
          </cell>
          <cell r="S279">
            <v>7</v>
          </cell>
          <cell r="T279" t="str">
            <v/>
          </cell>
          <cell r="U279" t="str">
            <v/>
          </cell>
          <cell r="V279">
            <v>147.49617579386683</v>
          </cell>
          <cell r="W279">
            <v>5</v>
          </cell>
          <cell r="X279" t="str">
            <v/>
          </cell>
          <cell r="Y279" t="str">
            <v/>
          </cell>
          <cell r="Z279">
            <v>-17.336530443239447</v>
          </cell>
          <cell r="AA279">
            <v>5</v>
          </cell>
          <cell r="AB279" t="str">
            <v/>
          </cell>
          <cell r="AC279" t="str">
            <v/>
          </cell>
          <cell r="AD279">
            <v>301.00871272578723</v>
          </cell>
          <cell r="AE279">
            <v>5</v>
          </cell>
          <cell r="AF279" t="str">
            <v/>
          </cell>
          <cell r="AG279" t="str">
            <v/>
          </cell>
          <cell r="AH279">
            <v>6.6150546744972125</v>
          </cell>
          <cell r="AI279">
            <v>6</v>
          </cell>
          <cell r="AJ279" t="str">
            <v/>
          </cell>
          <cell r="AK279" t="str">
            <v/>
          </cell>
          <cell r="AL279">
            <v>63.388034907043981</v>
          </cell>
          <cell r="AM279">
            <v>5</v>
          </cell>
          <cell r="AN279" t="str">
            <v/>
          </cell>
          <cell r="AO279" t="str">
            <v/>
          </cell>
          <cell r="AP279">
            <v>28.818896130320116</v>
          </cell>
        </row>
        <row r="280">
          <cell r="B280" t="str">
            <v>1.2038</v>
          </cell>
          <cell r="C280">
            <v>8</v>
          </cell>
          <cell r="D280" t="str">
            <v/>
          </cell>
          <cell r="E280" t="str">
            <v/>
          </cell>
          <cell r="F280">
            <v>-30.518095296159032</v>
          </cell>
          <cell r="G280">
            <v>10</v>
          </cell>
          <cell r="H280" t="str">
            <v/>
          </cell>
          <cell r="I280" t="str">
            <v/>
          </cell>
          <cell r="J280">
            <v>140.99016727542195</v>
          </cell>
          <cell r="K280">
            <v>4</v>
          </cell>
          <cell r="L280" t="str">
            <v/>
          </cell>
          <cell r="M280" t="str">
            <v/>
          </cell>
          <cell r="N280">
            <v>571.16658309426396</v>
          </cell>
          <cell r="O280">
            <v>5</v>
          </cell>
          <cell r="P280" t="str">
            <v/>
          </cell>
          <cell r="Q280" t="str">
            <v/>
          </cell>
          <cell r="R280">
            <v>24.804048734720428</v>
          </cell>
          <cell r="S280">
            <v>7</v>
          </cell>
          <cell r="T280" t="str">
            <v/>
          </cell>
          <cell r="U280" t="str">
            <v/>
          </cell>
          <cell r="V280">
            <v>147.76439112150197</v>
          </cell>
          <cell r="W280">
            <v>5</v>
          </cell>
          <cell r="X280" t="str">
            <v/>
          </cell>
          <cell r="Y280" t="str">
            <v/>
          </cell>
          <cell r="Z280">
            <v>-17.244722109746242</v>
          </cell>
          <cell r="AA280">
            <v>5</v>
          </cell>
          <cell r="AB280" t="str">
            <v/>
          </cell>
          <cell r="AC280" t="str">
            <v/>
          </cell>
          <cell r="AD280">
            <v>301.17435700098798</v>
          </cell>
          <cell r="AE280">
            <v>5</v>
          </cell>
          <cell r="AF280" t="str">
            <v/>
          </cell>
          <cell r="AG280" t="str">
            <v/>
          </cell>
          <cell r="AH280">
            <v>6.7569955790227541</v>
          </cell>
          <cell r="AI280">
            <v>6</v>
          </cell>
          <cell r="AJ280" t="str">
            <v/>
          </cell>
          <cell r="AK280" t="str">
            <v/>
          </cell>
          <cell r="AL280">
            <v>63.545026407627766</v>
          </cell>
          <cell r="AM280">
            <v>5</v>
          </cell>
          <cell r="AN280" t="str">
            <v/>
          </cell>
          <cell r="AO280" t="str">
            <v/>
          </cell>
          <cell r="AP280">
            <v>29.039492980449435</v>
          </cell>
        </row>
        <row r="281">
          <cell r="B281" t="str">
            <v>2.2038</v>
          </cell>
          <cell r="C281">
            <v>8</v>
          </cell>
          <cell r="D281" t="str">
            <v/>
          </cell>
          <cell r="E281" t="str">
            <v/>
          </cell>
          <cell r="F281">
            <v>-30.437259313964965</v>
          </cell>
          <cell r="G281">
            <v>10</v>
          </cell>
          <cell r="H281" t="str">
            <v/>
          </cell>
          <cell r="I281" t="str">
            <v/>
          </cell>
          <cell r="J281">
            <v>141.20206793767247</v>
          </cell>
          <cell r="K281">
            <v>4</v>
          </cell>
          <cell r="L281" t="str">
            <v/>
          </cell>
          <cell r="M281" t="str">
            <v/>
          </cell>
          <cell r="N281">
            <v>570.38788619381796</v>
          </cell>
          <cell r="O281">
            <v>5</v>
          </cell>
          <cell r="P281" t="str">
            <v/>
          </cell>
          <cell r="Q281" t="str">
            <v/>
          </cell>
          <cell r="R281">
            <v>25.003591726463526</v>
          </cell>
          <cell r="S281">
            <v>7</v>
          </cell>
          <cell r="T281" t="str">
            <v/>
          </cell>
          <cell r="U281" t="str">
            <v/>
          </cell>
          <cell r="V281">
            <v>148.03260644913712</v>
          </cell>
          <cell r="W281">
            <v>5</v>
          </cell>
          <cell r="X281" t="str">
            <v/>
          </cell>
          <cell r="Y281" t="str">
            <v/>
          </cell>
          <cell r="Z281">
            <v>-17.152913776253037</v>
          </cell>
          <cell r="AA281">
            <v>5</v>
          </cell>
          <cell r="AB281" t="str">
            <v/>
          </cell>
          <cell r="AC281" t="str">
            <v/>
          </cell>
          <cell r="AD281">
            <v>301.34000127618873</v>
          </cell>
          <cell r="AE281">
            <v>5</v>
          </cell>
          <cell r="AF281" t="str">
            <v/>
          </cell>
          <cell r="AG281" t="str">
            <v/>
          </cell>
          <cell r="AH281">
            <v>6.8989364835482956</v>
          </cell>
          <cell r="AI281">
            <v>6</v>
          </cell>
          <cell r="AJ281" t="str">
            <v/>
          </cell>
          <cell r="AK281" t="str">
            <v/>
          </cell>
          <cell r="AL281">
            <v>63.702017908211552</v>
          </cell>
          <cell r="AM281">
            <v>5</v>
          </cell>
          <cell r="AN281" t="str">
            <v/>
          </cell>
          <cell r="AO281" t="str">
            <v/>
          </cell>
          <cell r="AP281">
            <v>29.260089830578753</v>
          </cell>
        </row>
        <row r="282">
          <cell r="B282" t="str">
            <v>3.2038</v>
          </cell>
          <cell r="C282">
            <v>8</v>
          </cell>
          <cell r="D282" t="str">
            <v/>
          </cell>
          <cell r="E282" t="str">
            <v/>
          </cell>
          <cell r="F282">
            <v>-30.356423331770898</v>
          </cell>
          <cell r="G282">
            <v>10</v>
          </cell>
          <cell r="H282" t="str">
            <v/>
          </cell>
          <cell r="I282" t="str">
            <v/>
          </cell>
          <cell r="J282">
            <v>141.41396859992298</v>
          </cell>
          <cell r="K282">
            <v>4</v>
          </cell>
          <cell r="L282" t="str">
            <v/>
          </cell>
          <cell r="M282" t="str">
            <v/>
          </cell>
          <cell r="N282">
            <v>569.60918929337197</v>
          </cell>
          <cell r="O282">
            <v>5</v>
          </cell>
          <cell r="P282" t="str">
            <v/>
          </cell>
          <cell r="Q282" t="str">
            <v/>
          </cell>
          <cell r="R282">
            <v>25.203134718206623</v>
          </cell>
          <cell r="S282">
            <v>7</v>
          </cell>
          <cell r="T282" t="str">
            <v/>
          </cell>
          <cell r="U282" t="str">
            <v/>
          </cell>
          <cell r="V282">
            <v>148.30082177677227</v>
          </cell>
          <cell r="W282">
            <v>5</v>
          </cell>
          <cell r="X282" t="str">
            <v/>
          </cell>
          <cell r="Y282" t="str">
            <v/>
          </cell>
          <cell r="Z282">
            <v>-17.061105442759832</v>
          </cell>
          <cell r="AA282">
            <v>5</v>
          </cell>
          <cell r="AB282" t="str">
            <v/>
          </cell>
          <cell r="AC282" t="str">
            <v/>
          </cell>
          <cell r="AD282">
            <v>301.50564555138948</v>
          </cell>
          <cell r="AE282">
            <v>5</v>
          </cell>
          <cell r="AF282" t="str">
            <v/>
          </cell>
          <cell r="AG282" t="str">
            <v/>
          </cell>
          <cell r="AH282">
            <v>7.0408773880738371</v>
          </cell>
          <cell r="AI282">
            <v>6</v>
          </cell>
          <cell r="AJ282" t="str">
            <v/>
          </cell>
          <cell r="AK282" t="str">
            <v/>
          </cell>
          <cell r="AL282">
            <v>63.859009408795337</v>
          </cell>
          <cell r="AM282">
            <v>5</v>
          </cell>
          <cell r="AN282" t="str">
            <v/>
          </cell>
          <cell r="AO282" t="str">
            <v/>
          </cell>
          <cell r="AP282">
            <v>29.480686680708072</v>
          </cell>
        </row>
        <row r="283">
          <cell r="B283" t="str">
            <v>4.2038</v>
          </cell>
          <cell r="C283">
            <v>8</v>
          </cell>
          <cell r="D283" t="str">
            <v/>
          </cell>
          <cell r="E283" t="str">
            <v/>
          </cell>
          <cell r="F283">
            <v>-30.275587349576831</v>
          </cell>
          <cell r="G283">
            <v>10</v>
          </cell>
          <cell r="H283" t="str">
            <v/>
          </cell>
          <cell r="I283" t="str">
            <v/>
          </cell>
          <cell r="J283">
            <v>141.6258692621735</v>
          </cell>
          <cell r="K283">
            <v>4</v>
          </cell>
          <cell r="L283" t="str">
            <v/>
          </cell>
          <cell r="M283" t="str">
            <v/>
          </cell>
          <cell r="N283">
            <v>568.83049239292598</v>
          </cell>
          <cell r="O283">
            <v>5</v>
          </cell>
          <cell r="P283" t="str">
            <v/>
          </cell>
          <cell r="Q283" t="str">
            <v/>
          </cell>
          <cell r="R283">
            <v>25.402677709949721</v>
          </cell>
          <cell r="S283">
            <v>7</v>
          </cell>
          <cell r="T283" t="str">
            <v/>
          </cell>
          <cell r="U283" t="str">
            <v/>
          </cell>
          <cell r="V283">
            <v>148.56903710440741</v>
          </cell>
          <cell r="W283">
            <v>5</v>
          </cell>
          <cell r="X283" t="str">
            <v/>
          </cell>
          <cell r="Y283" t="str">
            <v/>
          </cell>
          <cell r="Z283">
            <v>-16.969297109266627</v>
          </cell>
          <cell r="AA283">
            <v>5</v>
          </cell>
          <cell r="AB283" t="str">
            <v/>
          </cell>
          <cell r="AC283" t="str">
            <v/>
          </cell>
          <cell r="AD283">
            <v>301.67128982659023</v>
          </cell>
          <cell r="AE283">
            <v>5</v>
          </cell>
          <cell r="AF283" t="str">
            <v/>
          </cell>
          <cell r="AG283" t="str">
            <v/>
          </cell>
          <cell r="AH283">
            <v>7.1828182925993787</v>
          </cell>
          <cell r="AI283">
            <v>6</v>
          </cell>
          <cell r="AJ283" t="str">
            <v/>
          </cell>
          <cell r="AK283" t="str">
            <v/>
          </cell>
          <cell r="AL283">
            <v>64.01600090937913</v>
          </cell>
          <cell r="AM283">
            <v>5</v>
          </cell>
          <cell r="AN283" t="str">
            <v/>
          </cell>
          <cell r="AO283" t="str">
            <v/>
          </cell>
          <cell r="AP283">
            <v>29.70128353083739</v>
          </cell>
        </row>
        <row r="284">
          <cell r="B284" t="str">
            <v>5.2038</v>
          </cell>
          <cell r="C284">
            <v>8</v>
          </cell>
          <cell r="D284" t="str">
            <v/>
          </cell>
          <cell r="E284" t="str">
            <v/>
          </cell>
          <cell r="F284">
            <v>-30.194751367382764</v>
          </cell>
          <cell r="G284">
            <v>10</v>
          </cell>
          <cell r="H284" t="str">
            <v/>
          </cell>
          <cell r="I284" t="str">
            <v/>
          </cell>
          <cell r="J284">
            <v>141.83776992442401</v>
          </cell>
          <cell r="K284">
            <v>4</v>
          </cell>
          <cell r="L284" t="str">
            <v/>
          </cell>
          <cell r="M284" t="str">
            <v/>
          </cell>
          <cell r="N284">
            <v>568.05179549247998</v>
          </cell>
          <cell r="O284">
            <v>5</v>
          </cell>
          <cell r="P284" t="str">
            <v/>
          </cell>
          <cell r="Q284" t="str">
            <v/>
          </cell>
          <cell r="R284">
            <v>25.602220701692818</v>
          </cell>
          <cell r="S284">
            <v>7</v>
          </cell>
          <cell r="T284" t="str">
            <v/>
          </cell>
          <cell r="U284" t="str">
            <v/>
          </cell>
          <cell r="V284">
            <v>148.83725243204256</v>
          </cell>
          <cell r="W284">
            <v>5</v>
          </cell>
          <cell r="X284" t="str">
            <v/>
          </cell>
          <cell r="Y284" t="str">
            <v/>
          </cell>
          <cell r="Z284">
            <v>-16.877488775773422</v>
          </cell>
          <cell r="AA284">
            <v>5</v>
          </cell>
          <cell r="AB284" t="str">
            <v/>
          </cell>
          <cell r="AC284" t="str">
            <v/>
          </cell>
          <cell r="AD284">
            <v>301.83693410179097</v>
          </cell>
          <cell r="AE284">
            <v>5</v>
          </cell>
          <cell r="AF284" t="str">
            <v/>
          </cell>
          <cell r="AG284" t="str">
            <v/>
          </cell>
          <cell r="AH284">
            <v>7.3247591971249202</v>
          </cell>
          <cell r="AI284">
            <v>6</v>
          </cell>
          <cell r="AJ284" t="str">
            <v/>
          </cell>
          <cell r="AK284" t="str">
            <v/>
          </cell>
          <cell r="AL284">
            <v>64.172992409962916</v>
          </cell>
          <cell r="AM284">
            <v>5</v>
          </cell>
          <cell r="AN284" t="str">
            <v/>
          </cell>
          <cell r="AO284" t="str">
            <v/>
          </cell>
          <cell r="AP284">
            <v>29.921880380966709</v>
          </cell>
        </row>
        <row r="285">
          <cell r="B285" t="str">
            <v>6.2038</v>
          </cell>
          <cell r="C285">
            <v>8</v>
          </cell>
          <cell r="D285" t="str">
            <v/>
          </cell>
          <cell r="E285" t="str">
            <v/>
          </cell>
          <cell r="F285">
            <v>-30.113915385188697</v>
          </cell>
          <cell r="G285">
            <v>10</v>
          </cell>
          <cell r="H285" t="str">
            <v/>
          </cell>
          <cell r="I285" t="str">
            <v/>
          </cell>
          <cell r="J285">
            <v>142.04967058667452</v>
          </cell>
          <cell r="K285">
            <v>4</v>
          </cell>
          <cell r="L285" t="str">
            <v/>
          </cell>
          <cell r="M285" t="str">
            <v/>
          </cell>
          <cell r="N285">
            <v>567.27309859203399</v>
          </cell>
          <cell r="O285">
            <v>5</v>
          </cell>
          <cell r="P285" t="str">
            <v/>
          </cell>
          <cell r="Q285" t="str">
            <v/>
          </cell>
          <cell r="R285">
            <v>25.801763693435916</v>
          </cell>
          <cell r="S285">
            <v>7</v>
          </cell>
          <cell r="T285" t="str">
            <v/>
          </cell>
          <cell r="U285" t="str">
            <v/>
          </cell>
          <cell r="V285">
            <v>149.10546775967771</v>
          </cell>
          <cell r="W285">
            <v>5</v>
          </cell>
          <cell r="X285" t="str">
            <v/>
          </cell>
          <cell r="Y285" t="str">
            <v/>
          </cell>
          <cell r="Z285">
            <v>-16.785680442280217</v>
          </cell>
          <cell r="AA285">
            <v>5</v>
          </cell>
          <cell r="AB285" t="str">
            <v/>
          </cell>
          <cell r="AC285" t="str">
            <v/>
          </cell>
          <cell r="AD285">
            <v>302.00257837699172</v>
          </cell>
          <cell r="AE285">
            <v>5</v>
          </cell>
          <cell r="AF285" t="str">
            <v/>
          </cell>
          <cell r="AG285" t="str">
            <v/>
          </cell>
          <cell r="AH285">
            <v>7.4667001016504617</v>
          </cell>
          <cell r="AI285">
            <v>6</v>
          </cell>
          <cell r="AJ285" t="str">
            <v/>
          </cell>
          <cell r="AK285" t="str">
            <v/>
          </cell>
          <cell r="AL285">
            <v>64.329983910546702</v>
          </cell>
          <cell r="AM285">
            <v>5</v>
          </cell>
          <cell r="AN285" t="str">
            <v/>
          </cell>
          <cell r="AO285" t="str">
            <v/>
          </cell>
          <cell r="AP285">
            <v>30.142477231096027</v>
          </cell>
        </row>
        <row r="286">
          <cell r="B286" t="str">
            <v>7.2038</v>
          </cell>
          <cell r="C286">
            <v>8</v>
          </cell>
          <cell r="D286" t="str">
            <v/>
          </cell>
          <cell r="E286" t="str">
            <v/>
          </cell>
          <cell r="F286">
            <v>-30.03307940299463</v>
          </cell>
          <cell r="G286">
            <v>10</v>
          </cell>
          <cell r="H286" t="str">
            <v/>
          </cell>
          <cell r="I286" t="str">
            <v/>
          </cell>
          <cell r="J286">
            <v>142.26157124892504</v>
          </cell>
          <cell r="K286">
            <v>4</v>
          </cell>
          <cell r="L286" t="str">
            <v/>
          </cell>
          <cell r="M286" t="str">
            <v/>
          </cell>
          <cell r="N286">
            <v>566.494401691588</v>
          </cell>
          <cell r="O286">
            <v>5</v>
          </cell>
          <cell r="P286" t="str">
            <v/>
          </cell>
          <cell r="Q286" t="str">
            <v/>
          </cell>
          <cell r="R286">
            <v>26.001306685179014</v>
          </cell>
          <cell r="S286">
            <v>7</v>
          </cell>
          <cell r="T286" t="str">
            <v/>
          </cell>
          <cell r="U286" t="str">
            <v/>
          </cell>
          <cell r="V286">
            <v>149.37368308731286</v>
          </cell>
          <cell r="W286">
            <v>5</v>
          </cell>
          <cell r="X286" t="str">
            <v/>
          </cell>
          <cell r="Y286" t="str">
            <v/>
          </cell>
          <cell r="Z286">
            <v>-16.693872108787012</v>
          </cell>
          <cell r="AA286">
            <v>5</v>
          </cell>
          <cell r="AB286" t="str">
            <v/>
          </cell>
          <cell r="AC286" t="str">
            <v/>
          </cell>
          <cell r="AD286">
            <v>302.16822265219247</v>
          </cell>
          <cell r="AE286">
            <v>5</v>
          </cell>
          <cell r="AF286" t="str">
            <v/>
          </cell>
          <cell r="AG286" t="str">
            <v/>
          </cell>
          <cell r="AH286">
            <v>7.6086410061760033</v>
          </cell>
          <cell r="AI286">
            <v>6</v>
          </cell>
          <cell r="AJ286" t="str">
            <v/>
          </cell>
          <cell r="AK286" t="str">
            <v/>
          </cell>
          <cell r="AL286">
            <v>64.486975411130487</v>
          </cell>
          <cell r="AM286">
            <v>5</v>
          </cell>
          <cell r="AN286" t="str">
            <v/>
          </cell>
          <cell r="AO286" t="str">
            <v/>
          </cell>
          <cell r="AP286">
            <v>30.363074081225346</v>
          </cell>
        </row>
        <row r="287">
          <cell r="B287" t="str">
            <v>8.2038</v>
          </cell>
          <cell r="C287">
            <v>8</v>
          </cell>
          <cell r="D287" t="str">
            <v/>
          </cell>
          <cell r="E287" t="str">
            <v/>
          </cell>
          <cell r="F287">
            <v>-29.952243420800563</v>
          </cell>
          <cell r="G287">
            <v>10</v>
          </cell>
          <cell r="H287" t="str">
            <v/>
          </cell>
          <cell r="I287" t="str">
            <v/>
          </cell>
          <cell r="J287">
            <v>142.47347191117555</v>
          </cell>
          <cell r="K287">
            <v>4</v>
          </cell>
          <cell r="L287" t="str">
            <v/>
          </cell>
          <cell r="M287" t="str">
            <v/>
          </cell>
          <cell r="N287">
            <v>565.715704791142</v>
          </cell>
          <cell r="O287">
            <v>5</v>
          </cell>
          <cell r="P287" t="str">
            <v/>
          </cell>
          <cell r="Q287" t="str">
            <v/>
          </cell>
          <cell r="R287">
            <v>26.200849676922111</v>
          </cell>
          <cell r="S287">
            <v>7</v>
          </cell>
          <cell r="T287" t="str">
            <v/>
          </cell>
          <cell r="U287" t="str">
            <v/>
          </cell>
          <cell r="V287">
            <v>149.641898414948</v>
          </cell>
          <cell r="W287">
            <v>5</v>
          </cell>
          <cell r="X287" t="str">
            <v/>
          </cell>
          <cell r="Y287" t="str">
            <v/>
          </cell>
          <cell r="Z287">
            <v>-16.602063775293807</v>
          </cell>
          <cell r="AA287">
            <v>5</v>
          </cell>
          <cell r="AB287" t="str">
            <v/>
          </cell>
          <cell r="AC287" t="str">
            <v/>
          </cell>
          <cell r="AD287">
            <v>302.33386692739322</v>
          </cell>
          <cell r="AE287">
            <v>5</v>
          </cell>
          <cell r="AF287" t="str">
            <v/>
          </cell>
          <cell r="AG287" t="str">
            <v/>
          </cell>
          <cell r="AH287">
            <v>7.7505819107015448</v>
          </cell>
          <cell r="AI287">
            <v>6</v>
          </cell>
          <cell r="AJ287" t="str">
            <v/>
          </cell>
          <cell r="AK287" t="str">
            <v/>
          </cell>
          <cell r="AL287">
            <v>64.643966911714273</v>
          </cell>
          <cell r="AM287">
            <v>5</v>
          </cell>
          <cell r="AN287" t="str">
            <v/>
          </cell>
          <cell r="AO287" t="str">
            <v/>
          </cell>
          <cell r="AP287">
            <v>30.583670931354664</v>
          </cell>
        </row>
        <row r="288">
          <cell r="B288" t="str">
            <v>9.2038</v>
          </cell>
          <cell r="C288">
            <v>8</v>
          </cell>
          <cell r="D288" t="str">
            <v/>
          </cell>
          <cell r="E288" t="str">
            <v/>
          </cell>
          <cell r="F288">
            <v>-29.871407438606496</v>
          </cell>
          <cell r="G288">
            <v>10</v>
          </cell>
          <cell r="H288" t="str">
            <v/>
          </cell>
          <cell r="I288" t="str">
            <v/>
          </cell>
          <cell r="J288">
            <v>142.68537257342606</v>
          </cell>
          <cell r="K288">
            <v>4</v>
          </cell>
          <cell r="L288" t="str">
            <v/>
          </cell>
          <cell r="M288" t="str">
            <v/>
          </cell>
          <cell r="N288">
            <v>564.93700789069601</v>
          </cell>
          <cell r="O288">
            <v>5</v>
          </cell>
          <cell r="P288" t="str">
            <v/>
          </cell>
          <cell r="Q288" t="str">
            <v/>
          </cell>
          <cell r="R288">
            <v>26.400392668665209</v>
          </cell>
          <cell r="S288">
            <v>7</v>
          </cell>
          <cell r="T288" t="str">
            <v/>
          </cell>
          <cell r="U288" t="str">
            <v/>
          </cell>
          <cell r="V288">
            <v>149.91011374258315</v>
          </cell>
          <cell r="W288">
            <v>5</v>
          </cell>
          <cell r="X288" t="str">
            <v/>
          </cell>
          <cell r="Y288" t="str">
            <v/>
          </cell>
          <cell r="Z288">
            <v>-16.510255441800602</v>
          </cell>
          <cell r="AA288">
            <v>5</v>
          </cell>
          <cell r="AB288" t="str">
            <v/>
          </cell>
          <cell r="AC288" t="str">
            <v/>
          </cell>
          <cell r="AD288">
            <v>302.49951120259396</v>
          </cell>
          <cell r="AE288">
            <v>5</v>
          </cell>
          <cell r="AF288" t="str">
            <v/>
          </cell>
          <cell r="AG288" t="str">
            <v/>
          </cell>
          <cell r="AH288">
            <v>7.8925228152270863</v>
          </cell>
          <cell r="AI288">
            <v>6</v>
          </cell>
          <cell r="AJ288" t="str">
            <v/>
          </cell>
          <cell r="AK288" t="str">
            <v/>
          </cell>
          <cell r="AL288">
            <v>64.800958412298058</v>
          </cell>
          <cell r="AM288">
            <v>5</v>
          </cell>
          <cell r="AN288" t="str">
            <v/>
          </cell>
          <cell r="AO288" t="str">
            <v/>
          </cell>
          <cell r="AP288">
            <v>30.804267781483983</v>
          </cell>
        </row>
        <row r="289">
          <cell r="B289" t="str">
            <v>10.2038</v>
          </cell>
          <cell r="C289">
            <v>8</v>
          </cell>
          <cell r="D289" t="str">
            <v/>
          </cell>
          <cell r="E289" t="str">
            <v/>
          </cell>
          <cell r="F289">
            <v>-29.79057145641243</v>
          </cell>
          <cell r="G289">
            <v>10</v>
          </cell>
          <cell r="H289" t="str">
            <v/>
          </cell>
          <cell r="I289" t="str">
            <v/>
          </cell>
          <cell r="J289">
            <v>142.89727323567658</v>
          </cell>
          <cell r="K289">
            <v>4</v>
          </cell>
          <cell r="L289" t="str">
            <v/>
          </cell>
          <cell r="M289" t="str">
            <v/>
          </cell>
          <cell r="N289">
            <v>564.15831099025002</v>
          </cell>
          <cell r="O289">
            <v>5</v>
          </cell>
          <cell r="P289" t="str">
            <v/>
          </cell>
          <cell r="Q289" t="str">
            <v/>
          </cell>
          <cell r="R289">
            <v>26.599935660408306</v>
          </cell>
          <cell r="S289">
            <v>7</v>
          </cell>
          <cell r="T289" t="str">
            <v/>
          </cell>
          <cell r="U289" t="str">
            <v/>
          </cell>
          <cell r="V289">
            <v>150.1783290702183</v>
          </cell>
          <cell r="W289">
            <v>5</v>
          </cell>
          <cell r="X289" t="str">
            <v/>
          </cell>
          <cell r="Y289" t="str">
            <v/>
          </cell>
          <cell r="Z289">
            <v>-16.418447108307397</v>
          </cell>
          <cell r="AA289">
            <v>5</v>
          </cell>
          <cell r="AB289" t="str">
            <v/>
          </cell>
          <cell r="AC289" t="str">
            <v/>
          </cell>
          <cell r="AD289">
            <v>302.66515547779471</v>
          </cell>
          <cell r="AE289">
            <v>5</v>
          </cell>
          <cell r="AF289" t="str">
            <v/>
          </cell>
          <cell r="AG289" t="str">
            <v/>
          </cell>
          <cell r="AH289">
            <v>8.0344637197526279</v>
          </cell>
          <cell r="AI289">
            <v>6</v>
          </cell>
          <cell r="AJ289" t="str">
            <v/>
          </cell>
          <cell r="AK289" t="str">
            <v/>
          </cell>
          <cell r="AL289">
            <v>64.957949912881844</v>
          </cell>
          <cell r="AM289">
            <v>5</v>
          </cell>
          <cell r="AN289" t="str">
            <v/>
          </cell>
          <cell r="AO289" t="str">
            <v/>
          </cell>
          <cell r="AP289">
            <v>31.024864631613301</v>
          </cell>
        </row>
        <row r="290">
          <cell r="B290" t="str">
            <v>11.2038</v>
          </cell>
          <cell r="C290">
            <v>8</v>
          </cell>
          <cell r="D290" t="str">
            <v/>
          </cell>
          <cell r="E290" t="str">
            <v/>
          </cell>
          <cell r="F290">
            <v>-29.709735474218363</v>
          </cell>
          <cell r="G290">
            <v>10</v>
          </cell>
          <cell r="H290" t="str">
            <v/>
          </cell>
          <cell r="I290" t="str">
            <v/>
          </cell>
          <cell r="J290">
            <v>143.10917389792709</v>
          </cell>
          <cell r="K290">
            <v>4</v>
          </cell>
          <cell r="L290" t="str">
            <v/>
          </cell>
          <cell r="M290" t="str">
            <v/>
          </cell>
          <cell r="N290">
            <v>563.37961408980402</v>
          </cell>
          <cell r="O290">
            <v>5</v>
          </cell>
          <cell r="P290" t="str">
            <v/>
          </cell>
          <cell r="Q290" t="str">
            <v/>
          </cell>
          <cell r="R290">
            <v>26.799478652151404</v>
          </cell>
          <cell r="S290">
            <v>7</v>
          </cell>
          <cell r="T290" t="str">
            <v/>
          </cell>
          <cell r="U290" t="str">
            <v/>
          </cell>
          <cell r="V290">
            <v>150.44654439785344</v>
          </cell>
          <cell r="W290">
            <v>5</v>
          </cell>
          <cell r="X290" t="str">
            <v/>
          </cell>
          <cell r="Y290" t="str">
            <v/>
          </cell>
          <cell r="Z290">
            <v>-16.326638774814192</v>
          </cell>
          <cell r="AA290">
            <v>5</v>
          </cell>
          <cell r="AB290" t="str">
            <v/>
          </cell>
          <cell r="AC290" t="str">
            <v/>
          </cell>
          <cell r="AD290">
            <v>302.83079975299546</v>
          </cell>
          <cell r="AE290">
            <v>5</v>
          </cell>
          <cell r="AF290" t="str">
            <v/>
          </cell>
          <cell r="AG290" t="str">
            <v/>
          </cell>
          <cell r="AH290">
            <v>8.1764046242781703</v>
          </cell>
          <cell r="AI290">
            <v>6</v>
          </cell>
          <cell r="AJ290" t="str">
            <v/>
          </cell>
          <cell r="AK290" t="str">
            <v/>
          </cell>
          <cell r="AL290">
            <v>65.11494141346563</v>
          </cell>
          <cell r="AM290">
            <v>5</v>
          </cell>
          <cell r="AN290" t="str">
            <v/>
          </cell>
          <cell r="AO290" t="str">
            <v/>
          </cell>
          <cell r="AP290">
            <v>31.24546148174262</v>
          </cell>
        </row>
        <row r="291">
          <cell r="B291" t="str">
            <v>12.2038</v>
          </cell>
          <cell r="C291">
            <v>8</v>
          </cell>
          <cell r="D291" t="str">
            <v/>
          </cell>
          <cell r="E291" t="str">
            <v/>
          </cell>
          <cell r="F291">
            <v>-29.628899492024296</v>
          </cell>
          <cell r="G291">
            <v>10</v>
          </cell>
          <cell r="H291" t="str">
            <v/>
          </cell>
          <cell r="I291" t="str">
            <v/>
          </cell>
          <cell r="J291">
            <v>143.32107456017761</v>
          </cell>
          <cell r="K291">
            <v>4</v>
          </cell>
          <cell r="L291" t="str">
            <v/>
          </cell>
          <cell r="M291" t="str">
            <v/>
          </cell>
          <cell r="N291">
            <v>562.60091718935803</v>
          </cell>
          <cell r="O291">
            <v>5</v>
          </cell>
          <cell r="P291" t="str">
            <v/>
          </cell>
          <cell r="Q291" t="str">
            <v/>
          </cell>
          <cell r="R291">
            <v>26.999021643894501</v>
          </cell>
          <cell r="S291">
            <v>7</v>
          </cell>
          <cell r="T291" t="str">
            <v/>
          </cell>
          <cell r="U291" t="str">
            <v/>
          </cell>
          <cell r="V291">
            <v>150.71475972548859</v>
          </cell>
          <cell r="W291">
            <v>5</v>
          </cell>
          <cell r="X291" t="str">
            <v/>
          </cell>
          <cell r="Y291" t="str">
            <v/>
          </cell>
          <cell r="Z291">
            <v>-16.234830441320987</v>
          </cell>
          <cell r="AA291">
            <v>5</v>
          </cell>
          <cell r="AB291" t="str">
            <v/>
          </cell>
          <cell r="AC291" t="str">
            <v/>
          </cell>
          <cell r="AD291">
            <v>302.99644402819621</v>
          </cell>
          <cell r="AE291">
            <v>5</v>
          </cell>
          <cell r="AF291" t="str">
            <v/>
          </cell>
          <cell r="AG291" t="str">
            <v/>
          </cell>
          <cell r="AH291">
            <v>8.3183455288037127</v>
          </cell>
          <cell r="AI291">
            <v>6</v>
          </cell>
          <cell r="AJ291" t="str">
            <v/>
          </cell>
          <cell r="AK291" t="str">
            <v/>
          </cell>
          <cell r="AL291">
            <v>65.271932914049415</v>
          </cell>
          <cell r="AM291">
            <v>5</v>
          </cell>
          <cell r="AN291" t="str">
            <v/>
          </cell>
          <cell r="AO291" t="str">
            <v/>
          </cell>
          <cell r="AP291">
            <v>31.466058331871938</v>
          </cell>
        </row>
        <row r="292">
          <cell r="B292" t="str">
            <v>1.2039</v>
          </cell>
          <cell r="C292">
            <v>8</v>
          </cell>
          <cell r="D292" t="str">
            <v/>
          </cell>
          <cell r="E292" t="str">
            <v/>
          </cell>
          <cell r="F292">
            <v>-29.548063509830229</v>
          </cell>
          <cell r="G292">
            <v>10</v>
          </cell>
          <cell r="H292" t="str">
            <v/>
          </cell>
          <cell r="I292" t="str">
            <v/>
          </cell>
          <cell r="J292">
            <v>143.53297522242812</v>
          </cell>
          <cell r="K292">
            <v>4</v>
          </cell>
          <cell r="L292" t="str">
            <v/>
          </cell>
          <cell r="M292" t="str">
            <v/>
          </cell>
          <cell r="N292">
            <v>561.82222028891204</v>
          </cell>
          <cell r="O292">
            <v>5</v>
          </cell>
          <cell r="P292" t="str">
            <v/>
          </cell>
          <cell r="Q292" t="str">
            <v/>
          </cell>
          <cell r="R292">
            <v>27.198564635637599</v>
          </cell>
          <cell r="S292">
            <v>7</v>
          </cell>
          <cell r="T292" t="str">
            <v/>
          </cell>
          <cell r="U292" t="str">
            <v/>
          </cell>
          <cell r="V292">
            <v>150.98297505312374</v>
          </cell>
          <cell r="W292">
            <v>5</v>
          </cell>
          <cell r="X292" t="str">
            <v/>
          </cell>
          <cell r="Y292" t="str">
            <v/>
          </cell>
          <cell r="Z292">
            <v>-16.143022107827782</v>
          </cell>
          <cell r="AA292">
            <v>5</v>
          </cell>
          <cell r="AB292" t="str">
            <v/>
          </cell>
          <cell r="AC292" t="str">
            <v/>
          </cell>
          <cell r="AD292">
            <v>303.16208830339696</v>
          </cell>
          <cell r="AE292">
            <v>5</v>
          </cell>
          <cell r="AF292" t="str">
            <v/>
          </cell>
          <cell r="AG292" t="str">
            <v/>
          </cell>
          <cell r="AH292">
            <v>8.4602864333292551</v>
          </cell>
          <cell r="AI292">
            <v>6</v>
          </cell>
          <cell r="AJ292" t="str">
            <v/>
          </cell>
          <cell r="AK292" t="str">
            <v/>
          </cell>
          <cell r="AL292">
            <v>65.428924414633201</v>
          </cell>
          <cell r="AM292">
            <v>5</v>
          </cell>
          <cell r="AN292" t="str">
            <v/>
          </cell>
          <cell r="AO292" t="str">
            <v/>
          </cell>
          <cell r="AP292">
            <v>31.686655182001257</v>
          </cell>
        </row>
        <row r="293">
          <cell r="B293" t="str">
            <v>2.2039</v>
          </cell>
          <cell r="C293">
            <v>8</v>
          </cell>
          <cell r="D293" t="str">
            <v/>
          </cell>
          <cell r="E293" t="str">
            <v/>
          </cell>
          <cell r="F293">
            <v>-29.467227527636162</v>
          </cell>
          <cell r="G293">
            <v>10</v>
          </cell>
          <cell r="H293" t="str">
            <v/>
          </cell>
          <cell r="I293" t="str">
            <v/>
          </cell>
          <cell r="J293">
            <v>143.74487588467863</v>
          </cell>
          <cell r="K293">
            <v>4</v>
          </cell>
          <cell r="L293" t="str">
            <v/>
          </cell>
          <cell r="M293" t="str">
            <v/>
          </cell>
          <cell r="N293">
            <v>561.04352338846604</v>
          </cell>
          <cell r="O293">
            <v>5</v>
          </cell>
          <cell r="P293" t="str">
            <v/>
          </cell>
          <cell r="Q293" t="str">
            <v/>
          </cell>
          <cell r="R293">
            <v>27.398107627380696</v>
          </cell>
          <cell r="S293">
            <v>7</v>
          </cell>
          <cell r="T293" t="str">
            <v/>
          </cell>
          <cell r="U293" t="str">
            <v/>
          </cell>
          <cell r="V293">
            <v>151.25119038075889</v>
          </cell>
          <cell r="W293">
            <v>5</v>
          </cell>
          <cell r="X293" t="str">
            <v/>
          </cell>
          <cell r="Y293" t="str">
            <v/>
          </cell>
          <cell r="Z293">
            <v>-16.051213774334578</v>
          </cell>
          <cell r="AA293">
            <v>5</v>
          </cell>
          <cell r="AB293" t="str">
            <v/>
          </cell>
          <cell r="AC293" t="str">
            <v/>
          </cell>
          <cell r="AD293">
            <v>303.3277325785977</v>
          </cell>
          <cell r="AE293">
            <v>5</v>
          </cell>
          <cell r="AF293" t="str">
            <v/>
          </cell>
          <cell r="AG293" t="str">
            <v/>
          </cell>
          <cell r="AH293">
            <v>8.6022273378547975</v>
          </cell>
          <cell r="AI293">
            <v>6</v>
          </cell>
          <cell r="AJ293" t="str">
            <v/>
          </cell>
          <cell r="AK293" t="str">
            <v/>
          </cell>
          <cell r="AL293">
            <v>65.585915915216987</v>
          </cell>
          <cell r="AM293">
            <v>5</v>
          </cell>
          <cell r="AN293" t="str">
            <v/>
          </cell>
          <cell r="AO293" t="str">
            <v/>
          </cell>
          <cell r="AP293">
            <v>31.907252032130575</v>
          </cell>
        </row>
        <row r="294">
          <cell r="B294" t="str">
            <v>3.2039</v>
          </cell>
          <cell r="C294">
            <v>8</v>
          </cell>
          <cell r="D294" t="str">
            <v/>
          </cell>
          <cell r="E294" t="str">
            <v/>
          </cell>
          <cell r="F294">
            <v>-29.386391545442095</v>
          </cell>
          <cell r="G294">
            <v>10</v>
          </cell>
          <cell r="H294" t="str">
            <v/>
          </cell>
          <cell r="I294" t="str">
            <v/>
          </cell>
          <cell r="J294">
            <v>143.95677654692915</v>
          </cell>
          <cell r="K294">
            <v>4</v>
          </cell>
          <cell r="L294" t="str">
            <v/>
          </cell>
          <cell r="M294" t="str">
            <v/>
          </cell>
          <cell r="N294">
            <v>560.26482648802005</v>
          </cell>
          <cell r="O294">
            <v>5</v>
          </cell>
          <cell r="P294" t="str">
            <v/>
          </cell>
          <cell r="Q294" t="str">
            <v/>
          </cell>
          <cell r="R294">
            <v>27.597650619123794</v>
          </cell>
          <cell r="S294">
            <v>7</v>
          </cell>
          <cell r="T294" t="str">
            <v/>
          </cell>
          <cell r="U294" t="str">
            <v/>
          </cell>
          <cell r="V294">
            <v>151.51940570839403</v>
          </cell>
          <cell r="W294">
            <v>5</v>
          </cell>
          <cell r="X294" t="str">
            <v/>
          </cell>
          <cell r="Y294" t="str">
            <v/>
          </cell>
          <cell r="Z294">
            <v>-15.959405440841371</v>
          </cell>
          <cell r="AA294">
            <v>5</v>
          </cell>
          <cell r="AB294" t="str">
            <v/>
          </cell>
          <cell r="AC294" t="str">
            <v/>
          </cell>
          <cell r="AD294">
            <v>303.49337685379845</v>
          </cell>
          <cell r="AE294">
            <v>5</v>
          </cell>
          <cell r="AF294" t="str">
            <v/>
          </cell>
          <cell r="AG294" t="str">
            <v/>
          </cell>
          <cell r="AH294">
            <v>8.74416824238034</v>
          </cell>
          <cell r="AI294">
            <v>6</v>
          </cell>
          <cell r="AJ294" t="str">
            <v/>
          </cell>
          <cell r="AK294" t="str">
            <v/>
          </cell>
          <cell r="AL294">
            <v>65.742907415800772</v>
          </cell>
          <cell r="AM294">
            <v>5</v>
          </cell>
          <cell r="AN294" t="str">
            <v/>
          </cell>
          <cell r="AO294" t="str">
            <v/>
          </cell>
          <cell r="AP294">
            <v>32.127848882259897</v>
          </cell>
        </row>
        <row r="295">
          <cell r="B295" t="str">
            <v>4.2039</v>
          </cell>
          <cell r="C295">
            <v>8</v>
          </cell>
          <cell r="D295" t="str">
            <v/>
          </cell>
          <cell r="E295" t="str">
            <v/>
          </cell>
          <cell r="F295">
            <v>-29.305555563248028</v>
          </cell>
          <cell r="G295">
            <v>10</v>
          </cell>
          <cell r="H295" t="str">
            <v/>
          </cell>
          <cell r="I295" t="str">
            <v/>
          </cell>
          <cell r="J295">
            <v>144.16867720917966</v>
          </cell>
          <cell r="K295">
            <v>4</v>
          </cell>
          <cell r="L295" t="str">
            <v/>
          </cell>
          <cell r="M295" t="str">
            <v/>
          </cell>
          <cell r="N295">
            <v>559.48612958757406</v>
          </cell>
          <cell r="O295">
            <v>5</v>
          </cell>
          <cell r="P295" t="str">
            <v/>
          </cell>
          <cell r="Q295" t="str">
            <v/>
          </cell>
          <cell r="R295">
            <v>27.797193610866891</v>
          </cell>
          <cell r="S295">
            <v>7</v>
          </cell>
          <cell r="T295" t="str">
            <v/>
          </cell>
          <cell r="U295" t="str">
            <v/>
          </cell>
          <cell r="V295">
            <v>151.78762103602918</v>
          </cell>
          <cell r="W295">
            <v>5</v>
          </cell>
          <cell r="X295" t="str">
            <v/>
          </cell>
          <cell r="Y295" t="str">
            <v/>
          </cell>
          <cell r="Z295">
            <v>-15.867597107348164</v>
          </cell>
          <cell r="AA295">
            <v>5</v>
          </cell>
          <cell r="AB295" t="str">
            <v/>
          </cell>
          <cell r="AC295" t="str">
            <v/>
          </cell>
          <cell r="AD295">
            <v>303.6590211289992</v>
          </cell>
          <cell r="AE295">
            <v>5</v>
          </cell>
          <cell r="AF295" t="str">
            <v/>
          </cell>
          <cell r="AG295" t="str">
            <v/>
          </cell>
          <cell r="AH295">
            <v>8.8861091469058824</v>
          </cell>
          <cell r="AI295">
            <v>6</v>
          </cell>
          <cell r="AJ295" t="str">
            <v/>
          </cell>
          <cell r="AK295" t="str">
            <v/>
          </cell>
          <cell r="AL295">
            <v>65.899898916384558</v>
          </cell>
          <cell r="AM295">
            <v>5</v>
          </cell>
          <cell r="AN295" t="str">
            <v/>
          </cell>
          <cell r="AO295" t="str">
            <v/>
          </cell>
          <cell r="AP295">
            <v>32.348445732389216</v>
          </cell>
        </row>
        <row r="296">
          <cell r="B296" t="str">
            <v>5.2039</v>
          </cell>
          <cell r="C296">
            <v>8</v>
          </cell>
          <cell r="D296" t="str">
            <v/>
          </cell>
          <cell r="E296" t="str">
            <v/>
          </cell>
          <cell r="F296">
            <v>-29.224719581053961</v>
          </cell>
          <cell r="G296">
            <v>10</v>
          </cell>
          <cell r="H296" t="str">
            <v/>
          </cell>
          <cell r="I296" t="str">
            <v/>
          </cell>
          <cell r="J296">
            <v>144.38057787143018</v>
          </cell>
          <cell r="K296">
            <v>4</v>
          </cell>
          <cell r="L296" t="str">
            <v/>
          </cell>
          <cell r="M296" t="str">
            <v/>
          </cell>
          <cell r="N296">
            <v>558.70743268712806</v>
          </cell>
          <cell r="O296">
            <v>5</v>
          </cell>
          <cell r="P296" t="str">
            <v/>
          </cell>
          <cell r="Q296" t="str">
            <v/>
          </cell>
          <cell r="R296">
            <v>27.996736602609989</v>
          </cell>
          <cell r="S296">
            <v>7</v>
          </cell>
          <cell r="T296" t="str">
            <v/>
          </cell>
          <cell r="U296" t="str">
            <v/>
          </cell>
          <cell r="V296">
            <v>152.05583636366433</v>
          </cell>
          <cell r="W296">
            <v>5</v>
          </cell>
          <cell r="X296" t="str">
            <v/>
          </cell>
          <cell r="Y296" t="str">
            <v/>
          </cell>
          <cell r="Z296">
            <v>-15.775788773854957</v>
          </cell>
          <cell r="AA296">
            <v>5</v>
          </cell>
          <cell r="AB296" t="str">
            <v/>
          </cell>
          <cell r="AC296" t="str">
            <v/>
          </cell>
          <cell r="AD296">
            <v>303.82466540419995</v>
          </cell>
          <cell r="AE296">
            <v>5</v>
          </cell>
          <cell r="AF296" t="str">
            <v/>
          </cell>
          <cell r="AG296" t="str">
            <v/>
          </cell>
          <cell r="AH296">
            <v>9.0280500514314248</v>
          </cell>
          <cell r="AI296">
            <v>6</v>
          </cell>
          <cell r="AJ296" t="str">
            <v/>
          </cell>
          <cell r="AK296" t="str">
            <v/>
          </cell>
          <cell r="AL296">
            <v>66.056890416968344</v>
          </cell>
          <cell r="AM296">
            <v>5</v>
          </cell>
          <cell r="AN296" t="str">
            <v/>
          </cell>
          <cell r="AO296" t="str">
            <v/>
          </cell>
          <cell r="AP296">
            <v>32.569042582518534</v>
          </cell>
        </row>
        <row r="297">
          <cell r="B297" t="str">
            <v>6.2039</v>
          </cell>
          <cell r="C297">
            <v>8</v>
          </cell>
          <cell r="D297" t="str">
            <v/>
          </cell>
          <cell r="E297" t="str">
            <v/>
          </cell>
          <cell r="F297">
            <v>-29.143883598859894</v>
          </cell>
          <cell r="G297">
            <v>10</v>
          </cell>
          <cell r="H297" t="str">
            <v/>
          </cell>
          <cell r="I297" t="str">
            <v/>
          </cell>
          <cell r="J297">
            <v>144.59247853368069</v>
          </cell>
          <cell r="K297">
            <v>4</v>
          </cell>
          <cell r="L297" t="str">
            <v/>
          </cell>
          <cell r="M297" t="str">
            <v/>
          </cell>
          <cell r="N297">
            <v>557.92873578668207</v>
          </cell>
          <cell r="O297">
            <v>5</v>
          </cell>
          <cell r="P297" t="str">
            <v/>
          </cell>
          <cell r="Q297" t="str">
            <v/>
          </cell>
          <cell r="R297">
            <v>28.196279594353086</v>
          </cell>
          <cell r="S297">
            <v>7</v>
          </cell>
          <cell r="T297" t="str">
            <v/>
          </cell>
          <cell r="U297" t="str">
            <v/>
          </cell>
          <cell r="V297">
            <v>152.32405169129947</v>
          </cell>
          <cell r="W297">
            <v>5</v>
          </cell>
          <cell r="X297" t="str">
            <v/>
          </cell>
          <cell r="Y297" t="str">
            <v/>
          </cell>
          <cell r="Z297">
            <v>-15.683980440361751</v>
          </cell>
          <cell r="AA297">
            <v>5</v>
          </cell>
          <cell r="AB297" t="str">
            <v/>
          </cell>
          <cell r="AC297" t="str">
            <v/>
          </cell>
          <cell r="AD297">
            <v>303.9903096794007</v>
          </cell>
          <cell r="AE297">
            <v>5</v>
          </cell>
          <cell r="AF297" t="str">
            <v/>
          </cell>
          <cell r="AG297" t="str">
            <v/>
          </cell>
          <cell r="AH297">
            <v>9.1699909559569672</v>
          </cell>
          <cell r="AI297">
            <v>6</v>
          </cell>
          <cell r="AJ297" t="str">
            <v/>
          </cell>
          <cell r="AK297" t="str">
            <v/>
          </cell>
          <cell r="AL297">
            <v>66.213881917552129</v>
          </cell>
          <cell r="AM297">
            <v>5</v>
          </cell>
          <cell r="AN297" t="str">
            <v/>
          </cell>
          <cell r="AO297" t="str">
            <v/>
          </cell>
          <cell r="AP297">
            <v>32.789639432647853</v>
          </cell>
        </row>
        <row r="298">
          <cell r="B298" t="str">
            <v>7.2039</v>
          </cell>
          <cell r="C298">
            <v>8</v>
          </cell>
          <cell r="D298" t="str">
            <v/>
          </cell>
          <cell r="E298" t="str">
            <v/>
          </cell>
          <cell r="F298">
            <v>-29.063047616665827</v>
          </cell>
          <cell r="G298">
            <v>10</v>
          </cell>
          <cell r="H298" t="str">
            <v/>
          </cell>
          <cell r="I298" t="str">
            <v/>
          </cell>
          <cell r="J298">
            <v>144.8043791959312</v>
          </cell>
          <cell r="K298">
            <v>4</v>
          </cell>
          <cell r="L298" t="str">
            <v/>
          </cell>
          <cell r="M298" t="str">
            <v/>
          </cell>
          <cell r="N298">
            <v>557.15003888623608</v>
          </cell>
          <cell r="O298">
            <v>5</v>
          </cell>
          <cell r="P298" t="str">
            <v/>
          </cell>
          <cell r="Q298" t="str">
            <v/>
          </cell>
          <cell r="R298">
            <v>28.395822586096184</v>
          </cell>
          <cell r="S298">
            <v>7</v>
          </cell>
          <cell r="T298" t="str">
            <v/>
          </cell>
          <cell r="U298" t="str">
            <v/>
          </cell>
          <cell r="V298">
            <v>152.59226701893462</v>
          </cell>
          <cell r="W298">
            <v>5</v>
          </cell>
          <cell r="X298" t="str">
            <v/>
          </cell>
          <cell r="Y298" t="str">
            <v/>
          </cell>
          <cell r="Z298">
            <v>-15.592172106868544</v>
          </cell>
          <cell r="AA298">
            <v>5</v>
          </cell>
          <cell r="AB298" t="str">
            <v/>
          </cell>
          <cell r="AC298" t="str">
            <v/>
          </cell>
          <cell r="AD298">
            <v>304.15595395460144</v>
          </cell>
          <cell r="AE298">
            <v>5</v>
          </cell>
          <cell r="AF298" t="str">
            <v/>
          </cell>
          <cell r="AG298" t="str">
            <v/>
          </cell>
          <cell r="AH298">
            <v>9.3119318604825096</v>
          </cell>
          <cell r="AI298">
            <v>6</v>
          </cell>
          <cell r="AJ298" t="str">
            <v/>
          </cell>
          <cell r="AK298" t="str">
            <v/>
          </cell>
          <cell r="AL298">
            <v>66.370873418135915</v>
          </cell>
          <cell r="AM298">
            <v>5</v>
          </cell>
          <cell r="AN298" t="str">
            <v/>
          </cell>
          <cell r="AO298" t="str">
            <v/>
          </cell>
          <cell r="AP298">
            <v>33.010236282777171</v>
          </cell>
        </row>
        <row r="299">
          <cell r="B299" t="str">
            <v>8.2039</v>
          </cell>
          <cell r="C299">
            <v>8</v>
          </cell>
          <cell r="D299" t="str">
            <v/>
          </cell>
          <cell r="E299" t="str">
            <v/>
          </cell>
          <cell r="F299">
            <v>-28.98221163447176</v>
          </cell>
          <cell r="G299">
            <v>10</v>
          </cell>
          <cell r="H299" t="str">
            <v/>
          </cell>
          <cell r="I299" t="str">
            <v/>
          </cell>
          <cell r="J299">
            <v>145.01627985818172</v>
          </cell>
          <cell r="K299">
            <v>4</v>
          </cell>
          <cell r="L299" t="str">
            <v/>
          </cell>
          <cell r="M299" t="str">
            <v/>
          </cell>
          <cell r="N299">
            <v>556.37134198579008</v>
          </cell>
          <cell r="O299">
            <v>5</v>
          </cell>
          <cell r="P299" t="str">
            <v/>
          </cell>
          <cell r="Q299" t="str">
            <v/>
          </cell>
          <cell r="R299">
            <v>28.595365577839281</v>
          </cell>
          <cell r="S299">
            <v>7</v>
          </cell>
          <cell r="T299" t="str">
            <v/>
          </cell>
          <cell r="U299" t="str">
            <v/>
          </cell>
          <cell r="V299">
            <v>152.86048234656977</v>
          </cell>
          <cell r="W299">
            <v>5</v>
          </cell>
          <cell r="X299" t="str">
            <v/>
          </cell>
          <cell r="Y299" t="str">
            <v/>
          </cell>
          <cell r="Z299">
            <v>-15.500363773375337</v>
          </cell>
          <cell r="AA299">
            <v>5</v>
          </cell>
          <cell r="AB299" t="str">
            <v/>
          </cell>
          <cell r="AC299" t="str">
            <v/>
          </cell>
          <cell r="AD299">
            <v>304.32159822980219</v>
          </cell>
          <cell r="AE299">
            <v>5</v>
          </cell>
          <cell r="AF299" t="str">
            <v/>
          </cell>
          <cell r="AG299" t="str">
            <v/>
          </cell>
          <cell r="AH299">
            <v>9.4538727650080521</v>
          </cell>
          <cell r="AI299">
            <v>6</v>
          </cell>
          <cell r="AJ299" t="str">
            <v/>
          </cell>
          <cell r="AK299" t="str">
            <v/>
          </cell>
          <cell r="AL299">
            <v>66.5278649187197</v>
          </cell>
          <cell r="AM299">
            <v>5</v>
          </cell>
          <cell r="AN299" t="str">
            <v/>
          </cell>
          <cell r="AO299" t="str">
            <v/>
          </cell>
          <cell r="AP299">
            <v>33.23083313290649</v>
          </cell>
        </row>
        <row r="300">
          <cell r="B300" t="str">
            <v>9.2039</v>
          </cell>
          <cell r="C300">
            <v>8</v>
          </cell>
          <cell r="D300" t="str">
            <v/>
          </cell>
          <cell r="E300" t="str">
            <v/>
          </cell>
          <cell r="F300">
            <v>-28.901375652277693</v>
          </cell>
          <cell r="G300">
            <v>10</v>
          </cell>
          <cell r="H300" t="str">
            <v/>
          </cell>
          <cell r="I300" t="str">
            <v/>
          </cell>
          <cell r="J300">
            <v>145.22818052043223</v>
          </cell>
          <cell r="K300">
            <v>4</v>
          </cell>
          <cell r="L300" t="str">
            <v/>
          </cell>
          <cell r="M300" t="str">
            <v/>
          </cell>
          <cell r="N300">
            <v>555.59264508534409</v>
          </cell>
          <cell r="O300">
            <v>5</v>
          </cell>
          <cell r="P300" t="str">
            <v/>
          </cell>
          <cell r="Q300" t="str">
            <v/>
          </cell>
          <cell r="R300">
            <v>28.794908569582379</v>
          </cell>
          <cell r="S300">
            <v>7</v>
          </cell>
          <cell r="T300" t="str">
            <v/>
          </cell>
          <cell r="U300" t="str">
            <v/>
          </cell>
          <cell r="V300">
            <v>153.12869767420491</v>
          </cell>
          <cell r="W300">
            <v>5</v>
          </cell>
          <cell r="X300" t="str">
            <v/>
          </cell>
          <cell r="Y300" t="str">
            <v/>
          </cell>
          <cell r="Z300">
            <v>-15.40855543988213</v>
          </cell>
          <cell r="AA300">
            <v>5</v>
          </cell>
          <cell r="AB300" t="str">
            <v/>
          </cell>
          <cell r="AC300" t="str">
            <v/>
          </cell>
          <cell r="AD300">
            <v>304.48724250500294</v>
          </cell>
          <cell r="AE300">
            <v>5</v>
          </cell>
          <cell r="AF300" t="str">
            <v/>
          </cell>
          <cell r="AG300" t="str">
            <v/>
          </cell>
          <cell r="AH300">
            <v>9.5958136695335945</v>
          </cell>
          <cell r="AI300">
            <v>6</v>
          </cell>
          <cell r="AJ300" t="str">
            <v/>
          </cell>
          <cell r="AK300" t="str">
            <v/>
          </cell>
          <cell r="AL300">
            <v>66.684856419303486</v>
          </cell>
          <cell r="AM300">
            <v>5</v>
          </cell>
          <cell r="AN300" t="str">
            <v/>
          </cell>
          <cell r="AO300" t="str">
            <v/>
          </cell>
          <cell r="AP300">
            <v>33.451429983035808</v>
          </cell>
        </row>
        <row r="301">
          <cell r="B301" t="str">
            <v>10.2039</v>
          </cell>
          <cell r="C301">
            <v>8</v>
          </cell>
          <cell r="D301" t="str">
            <v/>
          </cell>
          <cell r="E301" t="str">
            <v/>
          </cell>
          <cell r="F301">
            <v>-28.820539670083626</v>
          </cell>
          <cell r="G301">
            <v>10</v>
          </cell>
          <cell r="H301" t="str">
            <v/>
          </cell>
          <cell r="I301" t="str">
            <v/>
          </cell>
          <cell r="J301">
            <v>145.44008118268275</v>
          </cell>
          <cell r="K301">
            <v>4</v>
          </cell>
          <cell r="L301" t="str">
            <v/>
          </cell>
          <cell r="M301" t="str">
            <v/>
          </cell>
          <cell r="N301">
            <v>554.81394818489809</v>
          </cell>
          <cell r="O301">
            <v>5</v>
          </cell>
          <cell r="P301" t="str">
            <v/>
          </cell>
          <cell r="Q301" t="str">
            <v/>
          </cell>
          <cell r="R301">
            <v>28.994451561325477</v>
          </cell>
          <cell r="S301">
            <v>7</v>
          </cell>
          <cell r="T301" t="str">
            <v/>
          </cell>
          <cell r="U301" t="str">
            <v/>
          </cell>
          <cell r="V301">
            <v>153.39691300184006</v>
          </cell>
          <cell r="W301">
            <v>5</v>
          </cell>
          <cell r="X301" t="str">
            <v/>
          </cell>
          <cell r="Y301" t="str">
            <v/>
          </cell>
          <cell r="Z301">
            <v>-15.316747106388924</v>
          </cell>
          <cell r="AA301">
            <v>5</v>
          </cell>
          <cell r="AB301" t="str">
            <v/>
          </cell>
          <cell r="AC301" t="str">
            <v/>
          </cell>
          <cell r="AD301">
            <v>304.65288678020369</v>
          </cell>
          <cell r="AE301">
            <v>5</v>
          </cell>
          <cell r="AF301" t="str">
            <v/>
          </cell>
          <cell r="AG301" t="str">
            <v/>
          </cell>
          <cell r="AH301">
            <v>9.7377545740591369</v>
          </cell>
          <cell r="AI301">
            <v>6</v>
          </cell>
          <cell r="AJ301" t="str">
            <v/>
          </cell>
          <cell r="AK301" t="str">
            <v/>
          </cell>
          <cell r="AL301">
            <v>66.841847919887272</v>
          </cell>
          <cell r="AM301">
            <v>5</v>
          </cell>
          <cell r="AN301" t="str">
            <v/>
          </cell>
          <cell r="AO301" t="str">
            <v/>
          </cell>
          <cell r="AP301">
            <v>33.672026833165127</v>
          </cell>
        </row>
        <row r="302">
          <cell r="B302" t="str">
            <v>11.2039</v>
          </cell>
          <cell r="C302">
            <v>8</v>
          </cell>
          <cell r="D302" t="str">
            <v/>
          </cell>
          <cell r="E302" t="str">
            <v/>
          </cell>
          <cell r="F302">
            <v>-28.739703687889559</v>
          </cell>
          <cell r="G302">
            <v>10</v>
          </cell>
          <cell r="H302" t="str">
            <v/>
          </cell>
          <cell r="I302" t="str">
            <v/>
          </cell>
          <cell r="J302">
            <v>145.65198184493326</v>
          </cell>
          <cell r="K302">
            <v>4</v>
          </cell>
          <cell r="L302" t="str">
            <v/>
          </cell>
          <cell r="M302" t="str">
            <v/>
          </cell>
          <cell r="N302">
            <v>554.0352512844521</v>
          </cell>
          <cell r="O302">
            <v>5</v>
          </cell>
          <cell r="P302" t="str">
            <v/>
          </cell>
          <cell r="Q302" t="str">
            <v/>
          </cell>
          <cell r="R302">
            <v>29.193994553068574</v>
          </cell>
          <cell r="S302">
            <v>7</v>
          </cell>
          <cell r="T302" t="str">
            <v/>
          </cell>
          <cell r="U302" t="str">
            <v/>
          </cell>
          <cell r="V302">
            <v>153.66512832947521</v>
          </cell>
          <cell r="W302">
            <v>5</v>
          </cell>
          <cell r="X302" t="str">
            <v/>
          </cell>
          <cell r="Y302" t="str">
            <v/>
          </cell>
          <cell r="Z302">
            <v>-15.224938772895717</v>
          </cell>
          <cell r="AA302">
            <v>5</v>
          </cell>
          <cell r="AB302" t="str">
            <v/>
          </cell>
          <cell r="AC302" t="str">
            <v/>
          </cell>
          <cell r="AD302">
            <v>304.81853105540443</v>
          </cell>
          <cell r="AE302">
            <v>5</v>
          </cell>
          <cell r="AF302" t="str">
            <v/>
          </cell>
          <cell r="AG302" t="str">
            <v/>
          </cell>
          <cell r="AH302">
            <v>9.8796954785846793</v>
          </cell>
          <cell r="AI302">
            <v>6</v>
          </cell>
          <cell r="AJ302" t="str">
            <v/>
          </cell>
          <cell r="AK302" t="str">
            <v/>
          </cell>
          <cell r="AL302">
            <v>66.998839420471057</v>
          </cell>
          <cell r="AM302">
            <v>5</v>
          </cell>
          <cell r="AN302" t="str">
            <v/>
          </cell>
          <cell r="AO302" t="str">
            <v/>
          </cell>
          <cell r="AP302">
            <v>33.892623683294445</v>
          </cell>
        </row>
        <row r="303">
          <cell r="B303" t="str">
            <v>12.2039</v>
          </cell>
          <cell r="C303">
            <v>8</v>
          </cell>
          <cell r="D303" t="str">
            <v/>
          </cell>
          <cell r="E303" t="str">
            <v/>
          </cell>
          <cell r="F303">
            <v>-28.658867705695492</v>
          </cell>
          <cell r="G303">
            <v>10</v>
          </cell>
          <cell r="H303" t="str">
            <v/>
          </cell>
          <cell r="I303" t="str">
            <v/>
          </cell>
          <cell r="J303">
            <v>145.86388250718377</v>
          </cell>
          <cell r="K303">
            <v>4</v>
          </cell>
          <cell r="L303" t="str">
            <v/>
          </cell>
          <cell r="M303" t="str">
            <v/>
          </cell>
          <cell r="N303">
            <v>553.25655438400611</v>
          </cell>
          <cell r="O303">
            <v>5</v>
          </cell>
          <cell r="P303" t="str">
            <v/>
          </cell>
          <cell r="Q303" t="str">
            <v/>
          </cell>
          <cell r="R303">
            <v>29.393537544811672</v>
          </cell>
          <cell r="S303">
            <v>7</v>
          </cell>
          <cell r="T303" t="str">
            <v/>
          </cell>
          <cell r="U303" t="str">
            <v/>
          </cell>
          <cell r="V303">
            <v>153.93334365711036</v>
          </cell>
          <cell r="W303">
            <v>5</v>
          </cell>
          <cell r="X303" t="str">
            <v/>
          </cell>
          <cell r="Y303" t="str">
            <v/>
          </cell>
          <cell r="Z303">
            <v>-15.13313043940251</v>
          </cell>
          <cell r="AA303">
            <v>5</v>
          </cell>
          <cell r="AB303" t="str">
            <v/>
          </cell>
          <cell r="AC303" t="str">
            <v/>
          </cell>
          <cell r="AD303">
            <v>304.98417533060518</v>
          </cell>
          <cell r="AE303">
            <v>5</v>
          </cell>
          <cell r="AF303" t="str">
            <v/>
          </cell>
          <cell r="AG303" t="str">
            <v/>
          </cell>
          <cell r="AH303">
            <v>10.021636383110222</v>
          </cell>
          <cell r="AI303">
            <v>6</v>
          </cell>
          <cell r="AJ303" t="str">
            <v/>
          </cell>
          <cell r="AK303" t="str">
            <v/>
          </cell>
          <cell r="AL303">
            <v>67.155830921054843</v>
          </cell>
          <cell r="AM303">
            <v>5</v>
          </cell>
          <cell r="AN303" t="str">
            <v/>
          </cell>
          <cell r="AO303" t="str">
            <v/>
          </cell>
          <cell r="AP303">
            <v>34.113220533423764</v>
          </cell>
        </row>
        <row r="304">
          <cell r="B304" t="str">
            <v>1.2040</v>
          </cell>
          <cell r="C304">
            <v>8</v>
          </cell>
          <cell r="D304" t="str">
            <v/>
          </cell>
          <cell r="E304" t="str">
            <v/>
          </cell>
          <cell r="F304">
            <v>-28.578031723501425</v>
          </cell>
          <cell r="G304">
            <v>10</v>
          </cell>
          <cell r="H304" t="str">
            <v/>
          </cell>
          <cell r="I304" t="str">
            <v/>
          </cell>
          <cell r="J304">
            <v>146.07578316943429</v>
          </cell>
          <cell r="K304">
            <v>4</v>
          </cell>
          <cell r="L304" t="str">
            <v/>
          </cell>
          <cell r="M304" t="str">
            <v/>
          </cell>
          <cell r="N304">
            <v>552.47785748356011</v>
          </cell>
          <cell r="O304">
            <v>5</v>
          </cell>
          <cell r="P304" t="str">
            <v/>
          </cell>
          <cell r="Q304" t="str">
            <v/>
          </cell>
          <cell r="R304">
            <v>29.593080536554769</v>
          </cell>
          <cell r="S304">
            <v>7</v>
          </cell>
          <cell r="T304" t="str">
            <v/>
          </cell>
          <cell r="U304" t="str">
            <v/>
          </cell>
          <cell r="V304">
            <v>154.2015589847455</v>
          </cell>
          <cell r="W304">
            <v>5</v>
          </cell>
          <cell r="X304" t="str">
            <v/>
          </cell>
          <cell r="Y304" t="str">
            <v/>
          </cell>
          <cell r="Z304">
            <v>-15.041322105909304</v>
          </cell>
          <cell r="AA304">
            <v>5</v>
          </cell>
          <cell r="AB304" t="str">
            <v/>
          </cell>
          <cell r="AC304" t="str">
            <v/>
          </cell>
          <cell r="AD304">
            <v>305.14981960580593</v>
          </cell>
          <cell r="AE304">
            <v>5</v>
          </cell>
          <cell r="AF304" t="str">
            <v/>
          </cell>
          <cell r="AG304" t="str">
            <v/>
          </cell>
          <cell r="AH304">
            <v>10.163577287635764</v>
          </cell>
          <cell r="AI304">
            <v>6</v>
          </cell>
          <cell r="AJ304" t="str">
            <v/>
          </cell>
          <cell r="AK304" t="str">
            <v/>
          </cell>
          <cell r="AL304">
            <v>67.312822421638629</v>
          </cell>
          <cell r="AM304">
            <v>5</v>
          </cell>
          <cell r="AN304" t="str">
            <v/>
          </cell>
          <cell r="AO304" t="str">
            <v/>
          </cell>
          <cell r="AP304">
            <v>34.333817383553082</v>
          </cell>
        </row>
        <row r="305">
          <cell r="B305" t="str">
            <v>2.2040</v>
          </cell>
          <cell r="C305">
            <v>8</v>
          </cell>
          <cell r="D305" t="str">
            <v/>
          </cell>
          <cell r="E305" t="str">
            <v/>
          </cell>
          <cell r="F305">
            <v>-28.497195741307358</v>
          </cell>
          <cell r="G305">
            <v>10</v>
          </cell>
          <cell r="H305" t="str">
            <v/>
          </cell>
          <cell r="I305" t="str">
            <v/>
          </cell>
          <cell r="J305">
            <v>146.2876838316848</v>
          </cell>
          <cell r="K305">
            <v>4</v>
          </cell>
          <cell r="L305" t="str">
            <v/>
          </cell>
          <cell r="M305" t="str">
            <v/>
          </cell>
          <cell r="N305">
            <v>551.69916058311412</v>
          </cell>
          <cell r="O305">
            <v>5</v>
          </cell>
          <cell r="P305" t="str">
            <v/>
          </cell>
          <cell r="Q305" t="str">
            <v/>
          </cell>
          <cell r="R305">
            <v>29.792623528297867</v>
          </cell>
          <cell r="S305">
            <v>7</v>
          </cell>
          <cell r="T305" t="str">
            <v/>
          </cell>
          <cell r="U305" t="str">
            <v/>
          </cell>
          <cell r="V305">
            <v>154.46977431238065</v>
          </cell>
          <cell r="W305">
            <v>5</v>
          </cell>
          <cell r="X305" t="str">
            <v/>
          </cell>
          <cell r="Y305" t="str">
            <v/>
          </cell>
          <cell r="Z305">
            <v>-14.949513772416097</v>
          </cell>
          <cell r="AA305">
            <v>5</v>
          </cell>
          <cell r="AB305" t="str">
            <v/>
          </cell>
          <cell r="AC305" t="str">
            <v/>
          </cell>
          <cell r="AD305">
            <v>305.31546388100668</v>
          </cell>
          <cell r="AE305">
            <v>5</v>
          </cell>
          <cell r="AF305" t="str">
            <v/>
          </cell>
          <cell r="AG305" t="str">
            <v/>
          </cell>
          <cell r="AH305">
            <v>10.305518192161307</v>
          </cell>
          <cell r="AI305">
            <v>6</v>
          </cell>
          <cell r="AJ305" t="str">
            <v/>
          </cell>
          <cell r="AK305" t="str">
            <v/>
          </cell>
          <cell r="AL305">
            <v>67.469813922222414</v>
          </cell>
          <cell r="AM305">
            <v>5</v>
          </cell>
          <cell r="AN305" t="str">
            <v/>
          </cell>
          <cell r="AO305" t="str">
            <v/>
          </cell>
          <cell r="AP305">
            <v>34.554414233682401</v>
          </cell>
        </row>
        <row r="306">
          <cell r="B306" t="str">
            <v>3.2040</v>
          </cell>
          <cell r="C306">
            <v>8</v>
          </cell>
          <cell r="D306" t="str">
            <v/>
          </cell>
          <cell r="E306" t="str">
            <v/>
          </cell>
          <cell r="F306">
            <v>-28.416359759113291</v>
          </cell>
          <cell r="G306">
            <v>10</v>
          </cell>
          <cell r="H306" t="str">
            <v/>
          </cell>
          <cell r="I306" t="str">
            <v/>
          </cell>
          <cell r="J306">
            <v>146.49958449393532</v>
          </cell>
          <cell r="K306">
            <v>4</v>
          </cell>
          <cell r="L306" t="str">
            <v/>
          </cell>
          <cell r="M306" t="str">
            <v/>
          </cell>
          <cell r="N306">
            <v>550.92046368266813</v>
          </cell>
          <cell r="O306">
            <v>5</v>
          </cell>
          <cell r="P306" t="str">
            <v/>
          </cell>
          <cell r="Q306" t="str">
            <v/>
          </cell>
          <cell r="R306">
            <v>29.992166520040964</v>
          </cell>
          <cell r="S306">
            <v>7</v>
          </cell>
          <cell r="T306" t="str">
            <v/>
          </cell>
          <cell r="U306" t="str">
            <v/>
          </cell>
          <cell r="V306">
            <v>154.7379896400158</v>
          </cell>
          <cell r="W306">
            <v>5</v>
          </cell>
          <cell r="X306" t="str">
            <v/>
          </cell>
          <cell r="Y306" t="str">
            <v/>
          </cell>
          <cell r="Z306">
            <v>-14.85770543892289</v>
          </cell>
          <cell r="AA306">
            <v>5</v>
          </cell>
          <cell r="AB306" t="str">
            <v/>
          </cell>
          <cell r="AC306" t="str">
            <v/>
          </cell>
          <cell r="AD306">
            <v>305.48110815620743</v>
          </cell>
          <cell r="AE306">
            <v>5</v>
          </cell>
          <cell r="AF306" t="str">
            <v/>
          </cell>
          <cell r="AG306" t="str">
            <v/>
          </cell>
          <cell r="AH306">
            <v>10.447459096686849</v>
          </cell>
          <cell r="AI306">
            <v>6</v>
          </cell>
          <cell r="AJ306" t="str">
            <v/>
          </cell>
          <cell r="AK306" t="str">
            <v/>
          </cell>
          <cell r="AL306">
            <v>67.6268054228062</v>
          </cell>
          <cell r="AM306">
            <v>5</v>
          </cell>
          <cell r="AN306" t="str">
            <v/>
          </cell>
          <cell r="AO306" t="str">
            <v/>
          </cell>
          <cell r="AP306">
            <v>34.775011083811719</v>
          </cell>
        </row>
        <row r="307">
          <cell r="B307" t="str">
            <v>4.2040</v>
          </cell>
          <cell r="C307">
            <v>8</v>
          </cell>
          <cell r="D307" t="str">
            <v/>
          </cell>
          <cell r="E307" t="str">
            <v/>
          </cell>
          <cell r="F307">
            <v>-28.335523776919224</v>
          </cell>
          <cell r="G307">
            <v>10</v>
          </cell>
          <cell r="H307" t="str">
            <v/>
          </cell>
          <cell r="I307" t="str">
            <v/>
          </cell>
          <cell r="J307">
            <v>146.71148515618583</v>
          </cell>
          <cell r="K307">
            <v>4</v>
          </cell>
          <cell r="L307" t="str">
            <v/>
          </cell>
          <cell r="M307" t="str">
            <v/>
          </cell>
          <cell r="N307">
            <v>550.14176678222213</v>
          </cell>
          <cell r="O307">
            <v>5</v>
          </cell>
          <cell r="P307" t="str">
            <v/>
          </cell>
          <cell r="Q307" t="str">
            <v/>
          </cell>
          <cell r="R307">
            <v>30.191709511784062</v>
          </cell>
          <cell r="S307">
            <v>7</v>
          </cell>
          <cell r="T307" t="str">
            <v/>
          </cell>
          <cell r="U307" t="str">
            <v/>
          </cell>
          <cell r="V307">
            <v>155.00620496765094</v>
          </cell>
          <cell r="W307">
            <v>5</v>
          </cell>
          <cell r="X307" t="str">
            <v/>
          </cell>
          <cell r="Y307" t="str">
            <v/>
          </cell>
          <cell r="Z307">
            <v>-14.765897105429683</v>
          </cell>
          <cell r="AA307">
            <v>5</v>
          </cell>
          <cell r="AB307" t="str">
            <v/>
          </cell>
          <cell r="AC307" t="str">
            <v/>
          </cell>
          <cell r="AD307">
            <v>305.64675243140817</v>
          </cell>
          <cell r="AE307">
            <v>5</v>
          </cell>
          <cell r="AF307" t="str">
            <v/>
          </cell>
          <cell r="AG307" t="str">
            <v/>
          </cell>
          <cell r="AH307">
            <v>10.589400001212391</v>
          </cell>
          <cell r="AI307">
            <v>6</v>
          </cell>
          <cell r="AJ307" t="str">
            <v/>
          </cell>
          <cell r="AK307" t="str">
            <v/>
          </cell>
          <cell r="AL307">
            <v>67.783796923389986</v>
          </cell>
          <cell r="AM307">
            <v>5</v>
          </cell>
          <cell r="AN307" t="str">
            <v/>
          </cell>
          <cell r="AO307" t="str">
            <v/>
          </cell>
          <cell r="AP307">
            <v>34.995607933941038</v>
          </cell>
        </row>
        <row r="308">
          <cell r="B308" t="str">
            <v>5.2040</v>
          </cell>
          <cell r="C308">
            <v>8</v>
          </cell>
          <cell r="D308" t="str">
            <v/>
          </cell>
          <cell r="E308" t="str">
            <v/>
          </cell>
          <cell r="F308">
            <v>-28.254687794725157</v>
          </cell>
          <cell r="G308">
            <v>10</v>
          </cell>
          <cell r="H308" t="str">
            <v/>
          </cell>
          <cell r="I308" t="str">
            <v/>
          </cell>
          <cell r="J308">
            <v>146.92338581843634</v>
          </cell>
          <cell r="K308">
            <v>4</v>
          </cell>
          <cell r="L308" t="str">
            <v/>
          </cell>
          <cell r="M308" t="str">
            <v/>
          </cell>
          <cell r="N308">
            <v>549.36306988177614</v>
          </cell>
          <cell r="O308">
            <v>5</v>
          </cell>
          <cell r="P308" t="str">
            <v/>
          </cell>
          <cell r="Q308" t="str">
            <v/>
          </cell>
          <cell r="R308">
            <v>30.391252503527159</v>
          </cell>
          <cell r="S308">
            <v>7</v>
          </cell>
          <cell r="T308" t="str">
            <v/>
          </cell>
          <cell r="U308" t="str">
            <v/>
          </cell>
          <cell r="V308">
            <v>155.27442029528609</v>
          </cell>
          <cell r="W308">
            <v>5</v>
          </cell>
          <cell r="X308" t="str">
            <v/>
          </cell>
          <cell r="Y308" t="str">
            <v/>
          </cell>
          <cell r="Z308">
            <v>-14.674088771936477</v>
          </cell>
          <cell r="AA308">
            <v>5</v>
          </cell>
          <cell r="AB308" t="str">
            <v/>
          </cell>
          <cell r="AC308" t="str">
            <v/>
          </cell>
          <cell r="AD308">
            <v>305.81239670660892</v>
          </cell>
          <cell r="AE308">
            <v>5</v>
          </cell>
          <cell r="AF308" t="str">
            <v/>
          </cell>
          <cell r="AG308" t="str">
            <v/>
          </cell>
          <cell r="AH308">
            <v>10.731340905737934</v>
          </cell>
          <cell r="AI308">
            <v>6</v>
          </cell>
          <cell r="AJ308" t="str">
            <v/>
          </cell>
          <cell r="AK308" t="str">
            <v/>
          </cell>
          <cell r="AL308">
            <v>67.940788423973771</v>
          </cell>
          <cell r="AM308">
            <v>5</v>
          </cell>
          <cell r="AN308" t="str">
            <v/>
          </cell>
          <cell r="AO308" t="str">
            <v/>
          </cell>
          <cell r="AP308">
            <v>35.216204784070356</v>
          </cell>
        </row>
        <row r="309">
          <cell r="B309" t="str">
            <v>6.2040</v>
          </cell>
          <cell r="C309">
            <v>8</v>
          </cell>
          <cell r="D309" t="str">
            <v/>
          </cell>
          <cell r="E309" t="str">
            <v/>
          </cell>
          <cell r="F309">
            <v>-28.17385181253109</v>
          </cell>
          <cell r="G309">
            <v>10</v>
          </cell>
          <cell r="H309" t="str">
            <v/>
          </cell>
          <cell r="I309" t="str">
            <v/>
          </cell>
          <cell r="J309">
            <v>147.13528648068686</v>
          </cell>
          <cell r="K309">
            <v>4</v>
          </cell>
          <cell r="L309" t="str">
            <v/>
          </cell>
          <cell r="M309" t="str">
            <v/>
          </cell>
          <cell r="N309">
            <v>548.58437298133015</v>
          </cell>
          <cell r="O309">
            <v>5</v>
          </cell>
          <cell r="P309" t="str">
            <v/>
          </cell>
          <cell r="Q309" t="str">
            <v/>
          </cell>
          <cell r="R309">
            <v>30.590795495270257</v>
          </cell>
          <cell r="S309">
            <v>7</v>
          </cell>
          <cell r="T309" t="str">
            <v/>
          </cell>
          <cell r="U309" t="str">
            <v/>
          </cell>
          <cell r="V309">
            <v>155.54263562292124</v>
          </cell>
          <cell r="W309">
            <v>5</v>
          </cell>
          <cell r="X309" t="str">
            <v/>
          </cell>
          <cell r="Y309" t="str">
            <v/>
          </cell>
          <cell r="Z309">
            <v>-14.58228043844327</v>
          </cell>
          <cell r="AA309">
            <v>5</v>
          </cell>
          <cell r="AB309" t="str">
            <v/>
          </cell>
          <cell r="AC309" t="str">
            <v/>
          </cell>
          <cell r="AD309">
            <v>305.97804098180967</v>
          </cell>
          <cell r="AE309">
            <v>5</v>
          </cell>
          <cell r="AF309" t="str">
            <v/>
          </cell>
          <cell r="AG309" t="str">
            <v/>
          </cell>
          <cell r="AH309">
            <v>10.873281810263476</v>
          </cell>
          <cell r="AI309">
            <v>6</v>
          </cell>
          <cell r="AJ309" t="str">
            <v/>
          </cell>
          <cell r="AK309" t="str">
            <v/>
          </cell>
          <cell r="AL309">
            <v>68.097779924557557</v>
          </cell>
          <cell r="AM309">
            <v>5</v>
          </cell>
          <cell r="AN309" t="str">
            <v/>
          </cell>
          <cell r="AO309" t="str">
            <v/>
          </cell>
          <cell r="AP309">
            <v>35.436801634199675</v>
          </cell>
        </row>
        <row r="310">
          <cell r="B310" t="str">
            <v>7.2040</v>
          </cell>
          <cell r="C310">
            <v>8</v>
          </cell>
          <cell r="D310" t="str">
            <v/>
          </cell>
          <cell r="E310" t="str">
            <v/>
          </cell>
          <cell r="F310">
            <v>-28.093015830337023</v>
          </cell>
          <cell r="G310">
            <v>10</v>
          </cell>
          <cell r="H310" t="str">
            <v/>
          </cell>
          <cell r="I310" t="str">
            <v/>
          </cell>
          <cell r="J310">
            <v>147.34718714293737</v>
          </cell>
          <cell r="K310">
            <v>4</v>
          </cell>
          <cell r="L310" t="str">
            <v/>
          </cell>
          <cell r="M310" t="str">
            <v/>
          </cell>
          <cell r="N310">
            <v>547.80567608088415</v>
          </cell>
          <cell r="O310">
            <v>5</v>
          </cell>
          <cell r="P310" t="str">
            <v/>
          </cell>
          <cell r="Q310" t="str">
            <v/>
          </cell>
          <cell r="R310">
            <v>30.790338487013354</v>
          </cell>
          <cell r="S310">
            <v>7</v>
          </cell>
          <cell r="T310" t="str">
            <v/>
          </cell>
          <cell r="U310" t="str">
            <v/>
          </cell>
          <cell r="V310">
            <v>155.81085095055639</v>
          </cell>
          <cell r="W310">
            <v>5</v>
          </cell>
          <cell r="X310" t="str">
            <v/>
          </cell>
          <cell r="Y310" t="str">
            <v/>
          </cell>
          <cell r="Z310">
            <v>-14.490472104950063</v>
          </cell>
          <cell r="AA310">
            <v>5</v>
          </cell>
          <cell r="AB310" t="str">
            <v/>
          </cell>
          <cell r="AC310" t="str">
            <v/>
          </cell>
          <cell r="AD310">
            <v>306.14368525701042</v>
          </cell>
          <cell r="AE310">
            <v>5</v>
          </cell>
          <cell r="AF310" t="str">
            <v/>
          </cell>
          <cell r="AG310" t="str">
            <v/>
          </cell>
          <cell r="AH310">
            <v>11.015222714789019</v>
          </cell>
          <cell r="AI310">
            <v>6</v>
          </cell>
          <cell r="AJ310" t="str">
            <v/>
          </cell>
          <cell r="AK310" t="str">
            <v/>
          </cell>
          <cell r="AL310">
            <v>68.254771425141342</v>
          </cell>
          <cell r="AM310">
            <v>5</v>
          </cell>
          <cell r="AN310" t="str">
            <v/>
          </cell>
          <cell r="AO310" t="str">
            <v/>
          </cell>
          <cell r="AP310">
            <v>35.657398484328994</v>
          </cell>
        </row>
        <row r="311">
          <cell r="B311" t="str">
            <v>8.2040</v>
          </cell>
          <cell r="C311">
            <v>8</v>
          </cell>
          <cell r="D311" t="str">
            <v/>
          </cell>
          <cell r="E311" t="str">
            <v/>
          </cell>
          <cell r="F311">
            <v>-28.012179848142956</v>
          </cell>
          <cell r="G311">
            <v>10</v>
          </cell>
          <cell r="H311" t="str">
            <v/>
          </cell>
          <cell r="I311" t="str">
            <v/>
          </cell>
          <cell r="J311">
            <v>147.55908780518789</v>
          </cell>
          <cell r="K311">
            <v>4</v>
          </cell>
          <cell r="L311" t="str">
            <v/>
          </cell>
          <cell r="M311" t="str">
            <v/>
          </cell>
          <cell r="N311">
            <v>547.02697918043816</v>
          </cell>
          <cell r="O311">
            <v>5</v>
          </cell>
          <cell r="P311" t="str">
            <v/>
          </cell>
          <cell r="Q311" t="str">
            <v/>
          </cell>
          <cell r="R311">
            <v>30.989881478756452</v>
          </cell>
          <cell r="S311">
            <v>7</v>
          </cell>
          <cell r="T311" t="str">
            <v/>
          </cell>
          <cell r="U311" t="str">
            <v/>
          </cell>
          <cell r="V311">
            <v>156.07906627819153</v>
          </cell>
          <cell r="W311">
            <v>5</v>
          </cell>
          <cell r="X311" t="str">
            <v/>
          </cell>
          <cell r="Y311" t="str">
            <v/>
          </cell>
          <cell r="Z311">
            <v>-14.398663771456857</v>
          </cell>
          <cell r="AA311">
            <v>5</v>
          </cell>
          <cell r="AB311" t="str">
            <v/>
          </cell>
          <cell r="AC311" t="str">
            <v/>
          </cell>
          <cell r="AD311">
            <v>306.30932953221117</v>
          </cell>
          <cell r="AE311">
            <v>5</v>
          </cell>
          <cell r="AF311" t="str">
            <v/>
          </cell>
          <cell r="AG311" t="str">
            <v/>
          </cell>
          <cell r="AH311">
            <v>11.157163619314561</v>
          </cell>
          <cell r="AI311">
            <v>6</v>
          </cell>
          <cell r="AJ311" t="str">
            <v/>
          </cell>
          <cell r="AK311" t="str">
            <v/>
          </cell>
          <cell r="AL311">
            <v>68.411762925725128</v>
          </cell>
          <cell r="AM311">
            <v>5</v>
          </cell>
          <cell r="AN311" t="str">
            <v/>
          </cell>
          <cell r="AO311" t="str">
            <v/>
          </cell>
          <cell r="AP311">
            <v>35.877995334458312</v>
          </cell>
        </row>
        <row r="312">
          <cell r="B312" t="str">
            <v>9.2040</v>
          </cell>
          <cell r="C312">
            <v>8</v>
          </cell>
          <cell r="D312" t="str">
            <v/>
          </cell>
          <cell r="E312" t="str">
            <v/>
          </cell>
          <cell r="F312">
            <v>-27.93134386594889</v>
          </cell>
          <cell r="G312">
            <v>10</v>
          </cell>
          <cell r="H312" t="str">
            <v/>
          </cell>
          <cell r="I312" t="str">
            <v/>
          </cell>
          <cell r="J312">
            <v>147.7709884674384</v>
          </cell>
          <cell r="K312">
            <v>4</v>
          </cell>
          <cell r="L312" t="str">
            <v/>
          </cell>
          <cell r="M312" t="str">
            <v/>
          </cell>
          <cell r="N312">
            <v>546.24828227999217</v>
          </cell>
          <cell r="O312">
            <v>5</v>
          </cell>
          <cell r="P312" t="str">
            <v/>
          </cell>
          <cell r="Q312" t="str">
            <v/>
          </cell>
          <cell r="R312">
            <v>31.189424470499549</v>
          </cell>
          <cell r="S312">
            <v>7</v>
          </cell>
          <cell r="T312" t="str">
            <v/>
          </cell>
          <cell r="U312" t="str">
            <v/>
          </cell>
          <cell r="V312">
            <v>156.34728160582668</v>
          </cell>
          <cell r="W312">
            <v>5</v>
          </cell>
          <cell r="X312" t="str">
            <v/>
          </cell>
          <cell r="Y312" t="str">
            <v/>
          </cell>
          <cell r="Z312">
            <v>-14.30685543796365</v>
          </cell>
          <cell r="AA312">
            <v>5</v>
          </cell>
          <cell r="AB312" t="str">
            <v/>
          </cell>
          <cell r="AC312" t="str">
            <v/>
          </cell>
          <cell r="AD312">
            <v>306.47497380741191</v>
          </cell>
          <cell r="AE312">
            <v>5</v>
          </cell>
          <cell r="AF312" t="str">
            <v/>
          </cell>
          <cell r="AG312" t="str">
            <v/>
          </cell>
          <cell r="AH312">
            <v>11.299104523840104</v>
          </cell>
          <cell r="AI312">
            <v>6</v>
          </cell>
          <cell r="AJ312" t="str">
            <v/>
          </cell>
          <cell r="AK312" t="str">
            <v/>
          </cell>
          <cell r="AL312">
            <v>68.568754426308914</v>
          </cell>
          <cell r="AM312">
            <v>5</v>
          </cell>
          <cell r="AN312" t="str">
            <v/>
          </cell>
          <cell r="AO312" t="str">
            <v/>
          </cell>
          <cell r="AP312">
            <v>36.098592184587631</v>
          </cell>
        </row>
        <row r="313">
          <cell r="B313" t="str">
            <v>10.2040</v>
          </cell>
          <cell r="C313">
            <v>8</v>
          </cell>
          <cell r="D313" t="str">
            <v/>
          </cell>
          <cell r="E313" t="str">
            <v/>
          </cell>
          <cell r="F313">
            <v>-27.850507883754823</v>
          </cell>
          <cell r="G313">
            <v>10</v>
          </cell>
          <cell r="H313" t="str">
            <v/>
          </cell>
          <cell r="I313" t="str">
            <v/>
          </cell>
          <cell r="J313">
            <v>147.98288912968891</v>
          </cell>
          <cell r="K313">
            <v>4</v>
          </cell>
          <cell r="L313" t="str">
            <v/>
          </cell>
          <cell r="M313" t="str">
            <v/>
          </cell>
          <cell r="N313">
            <v>545.46958537954617</v>
          </cell>
          <cell r="O313">
            <v>5</v>
          </cell>
          <cell r="P313" t="str">
            <v/>
          </cell>
          <cell r="Q313" t="str">
            <v/>
          </cell>
          <cell r="R313">
            <v>31.388967462242647</v>
          </cell>
          <cell r="S313">
            <v>7</v>
          </cell>
          <cell r="T313" t="str">
            <v/>
          </cell>
          <cell r="U313" t="str">
            <v/>
          </cell>
          <cell r="V313">
            <v>156.61549693346183</v>
          </cell>
          <cell r="W313">
            <v>5</v>
          </cell>
          <cell r="X313" t="str">
            <v/>
          </cell>
          <cell r="Y313" t="str">
            <v/>
          </cell>
          <cell r="Z313">
            <v>-14.215047104470443</v>
          </cell>
          <cell r="AA313">
            <v>5</v>
          </cell>
          <cell r="AB313" t="str">
            <v/>
          </cell>
          <cell r="AC313" t="str">
            <v/>
          </cell>
          <cell r="AD313">
            <v>306.64061808261266</v>
          </cell>
          <cell r="AE313">
            <v>5</v>
          </cell>
          <cell r="AF313" t="str">
            <v/>
          </cell>
          <cell r="AG313" t="str">
            <v/>
          </cell>
          <cell r="AH313">
            <v>11.441045428365646</v>
          </cell>
          <cell r="AI313">
            <v>6</v>
          </cell>
          <cell r="AJ313" t="str">
            <v/>
          </cell>
          <cell r="AK313" t="str">
            <v/>
          </cell>
          <cell r="AL313">
            <v>68.725745926892699</v>
          </cell>
          <cell r="AM313">
            <v>5</v>
          </cell>
          <cell r="AN313" t="str">
            <v/>
          </cell>
          <cell r="AO313" t="str">
            <v/>
          </cell>
          <cell r="AP313">
            <v>36.319189034716949</v>
          </cell>
        </row>
        <row r="314">
          <cell r="B314" t="str">
            <v>11.2040</v>
          </cell>
          <cell r="C314">
            <v>8</v>
          </cell>
          <cell r="D314" t="str">
            <v/>
          </cell>
          <cell r="E314" t="str">
            <v/>
          </cell>
          <cell r="F314">
            <v>-27.769671901560756</v>
          </cell>
          <cell r="G314">
            <v>10</v>
          </cell>
          <cell r="H314" t="str">
            <v/>
          </cell>
          <cell r="I314" t="str">
            <v/>
          </cell>
          <cell r="J314">
            <v>148.19478979193943</v>
          </cell>
          <cell r="K314">
            <v>4</v>
          </cell>
          <cell r="L314" t="str">
            <v/>
          </cell>
          <cell r="M314" t="str">
            <v/>
          </cell>
          <cell r="N314">
            <v>544.69088847910018</v>
          </cell>
          <cell r="O314">
            <v>5</v>
          </cell>
          <cell r="P314" t="str">
            <v/>
          </cell>
          <cell r="Q314" t="str">
            <v/>
          </cell>
          <cell r="R314">
            <v>31.588510453985744</v>
          </cell>
          <cell r="S314">
            <v>7</v>
          </cell>
          <cell r="T314" t="str">
            <v/>
          </cell>
          <cell r="U314" t="str">
            <v/>
          </cell>
          <cell r="V314">
            <v>156.88371226109697</v>
          </cell>
          <cell r="W314">
            <v>5</v>
          </cell>
          <cell r="X314" t="str">
            <v/>
          </cell>
          <cell r="Y314" t="str">
            <v/>
          </cell>
          <cell r="Z314">
            <v>-14.123238770977236</v>
          </cell>
          <cell r="AA314">
            <v>5</v>
          </cell>
          <cell r="AB314" t="str">
            <v/>
          </cell>
          <cell r="AC314" t="str">
            <v/>
          </cell>
          <cell r="AD314">
            <v>306.80626235781341</v>
          </cell>
          <cell r="AE314">
            <v>5</v>
          </cell>
          <cell r="AF314" t="str">
            <v/>
          </cell>
          <cell r="AG314" t="str">
            <v/>
          </cell>
          <cell r="AH314">
            <v>11.582986332891188</v>
          </cell>
          <cell r="AI314">
            <v>6</v>
          </cell>
          <cell r="AJ314" t="str">
            <v/>
          </cell>
          <cell r="AK314" t="str">
            <v/>
          </cell>
          <cell r="AL314">
            <v>68.882737427476485</v>
          </cell>
          <cell r="AM314">
            <v>5</v>
          </cell>
          <cell r="AN314" t="str">
            <v/>
          </cell>
          <cell r="AO314" t="str">
            <v/>
          </cell>
          <cell r="AP314">
            <v>36.539785884846268</v>
          </cell>
        </row>
        <row r="315">
          <cell r="B315" t="str">
            <v>12.2040</v>
          </cell>
          <cell r="C315">
            <v>8</v>
          </cell>
          <cell r="D315" t="str">
            <v/>
          </cell>
          <cell r="E315" t="str">
            <v/>
          </cell>
          <cell r="F315">
            <v>-27.688835919366689</v>
          </cell>
          <cell r="G315">
            <v>10</v>
          </cell>
          <cell r="H315" t="str">
            <v/>
          </cell>
          <cell r="I315" t="str">
            <v/>
          </cell>
          <cell r="J315">
            <v>148.40669045418994</v>
          </cell>
          <cell r="K315">
            <v>4</v>
          </cell>
          <cell r="L315" t="str">
            <v/>
          </cell>
          <cell r="M315" t="str">
            <v/>
          </cell>
          <cell r="N315">
            <v>543.91219157865419</v>
          </cell>
          <cell r="O315">
            <v>5</v>
          </cell>
          <cell r="P315" t="str">
            <v/>
          </cell>
          <cell r="Q315" t="str">
            <v/>
          </cell>
          <cell r="R315">
            <v>31.788053445728842</v>
          </cell>
          <cell r="S315">
            <v>7</v>
          </cell>
          <cell r="T315" t="str">
            <v/>
          </cell>
          <cell r="U315" t="str">
            <v/>
          </cell>
          <cell r="V315">
            <v>157.15192758873212</v>
          </cell>
          <cell r="W315">
            <v>5</v>
          </cell>
          <cell r="X315" t="str">
            <v/>
          </cell>
          <cell r="Y315" t="str">
            <v/>
          </cell>
          <cell r="Z315">
            <v>-14.03143043748403</v>
          </cell>
          <cell r="AA315">
            <v>5</v>
          </cell>
          <cell r="AB315" t="str">
            <v/>
          </cell>
          <cell r="AC315" t="str">
            <v/>
          </cell>
          <cell r="AD315">
            <v>306.97190663301416</v>
          </cell>
          <cell r="AE315">
            <v>5</v>
          </cell>
          <cell r="AF315" t="str">
            <v/>
          </cell>
          <cell r="AG315" t="str">
            <v/>
          </cell>
          <cell r="AH315">
            <v>11.724927237416731</v>
          </cell>
          <cell r="AI315">
            <v>6</v>
          </cell>
          <cell r="AJ315" t="str">
            <v/>
          </cell>
          <cell r="AK315" t="str">
            <v/>
          </cell>
          <cell r="AL315">
            <v>69.039728928060271</v>
          </cell>
          <cell r="AM315">
            <v>5</v>
          </cell>
          <cell r="AN315" t="str">
            <v/>
          </cell>
          <cell r="AO315" t="str">
            <v/>
          </cell>
          <cell r="AP315">
            <v>36.760382734975586</v>
          </cell>
        </row>
        <row r="316">
          <cell r="B316" t="str">
            <v>1.2041</v>
          </cell>
          <cell r="C316">
            <v>8</v>
          </cell>
          <cell r="D316" t="str">
            <v/>
          </cell>
          <cell r="E316" t="str">
            <v/>
          </cell>
          <cell r="F316">
            <v>-27.607999937172622</v>
          </cell>
          <cell r="G316">
            <v>10</v>
          </cell>
          <cell r="H316" t="str">
            <v/>
          </cell>
          <cell r="I316" t="str">
            <v/>
          </cell>
          <cell r="J316">
            <v>148.61859111644046</v>
          </cell>
          <cell r="K316">
            <v>4</v>
          </cell>
          <cell r="L316" t="str">
            <v/>
          </cell>
          <cell r="M316" t="str">
            <v/>
          </cell>
          <cell r="N316">
            <v>543.13349467820819</v>
          </cell>
          <cell r="O316">
            <v>5</v>
          </cell>
          <cell r="P316" t="str">
            <v/>
          </cell>
          <cell r="Q316" t="str">
            <v/>
          </cell>
          <cell r="R316">
            <v>31.987596437471939</v>
          </cell>
          <cell r="S316">
            <v>7</v>
          </cell>
          <cell r="T316" t="str">
            <v/>
          </cell>
          <cell r="U316" t="str">
            <v/>
          </cell>
          <cell r="V316">
            <v>157.42014291636727</v>
          </cell>
          <cell r="W316">
            <v>5</v>
          </cell>
          <cell r="X316" t="str">
            <v/>
          </cell>
          <cell r="Y316" t="str">
            <v/>
          </cell>
          <cell r="Z316">
            <v>-13.939622103990823</v>
          </cell>
          <cell r="AA316">
            <v>5</v>
          </cell>
          <cell r="AB316" t="str">
            <v/>
          </cell>
          <cell r="AC316" t="str">
            <v/>
          </cell>
          <cell r="AD316">
            <v>307.13755090821491</v>
          </cell>
          <cell r="AE316">
            <v>5</v>
          </cell>
          <cell r="AF316" t="str">
            <v/>
          </cell>
          <cell r="AG316" t="str">
            <v/>
          </cell>
          <cell r="AH316">
            <v>11.866868141942273</v>
          </cell>
          <cell r="AI316">
            <v>6</v>
          </cell>
          <cell r="AJ316" t="str">
            <v/>
          </cell>
          <cell r="AK316" t="str">
            <v/>
          </cell>
          <cell r="AL316">
            <v>69.196720428644056</v>
          </cell>
          <cell r="AM316">
            <v>5</v>
          </cell>
          <cell r="AN316" t="str">
            <v/>
          </cell>
          <cell r="AO316" t="str">
            <v/>
          </cell>
          <cell r="AP316">
            <v>36.980979585104905</v>
          </cell>
        </row>
        <row r="317">
          <cell r="B317" t="str">
            <v>2.2041</v>
          </cell>
          <cell r="C317">
            <v>8</v>
          </cell>
          <cell r="D317" t="str">
            <v/>
          </cell>
          <cell r="E317" t="str">
            <v/>
          </cell>
          <cell r="F317">
            <v>-27.527163954978555</v>
          </cell>
          <cell r="G317">
            <v>10</v>
          </cell>
          <cell r="H317" t="str">
            <v/>
          </cell>
          <cell r="I317" t="str">
            <v/>
          </cell>
          <cell r="J317">
            <v>148.83049177869097</v>
          </cell>
          <cell r="K317">
            <v>4</v>
          </cell>
          <cell r="L317" t="str">
            <v/>
          </cell>
          <cell r="M317" t="str">
            <v/>
          </cell>
          <cell r="N317">
            <v>542.3547977777622</v>
          </cell>
          <cell r="O317">
            <v>5</v>
          </cell>
          <cell r="P317" t="str">
            <v/>
          </cell>
          <cell r="Q317" t="str">
            <v/>
          </cell>
          <cell r="R317">
            <v>32.187139429215037</v>
          </cell>
          <cell r="S317">
            <v>7</v>
          </cell>
          <cell r="T317" t="str">
            <v/>
          </cell>
          <cell r="U317" t="str">
            <v/>
          </cell>
          <cell r="V317">
            <v>157.68835824400242</v>
          </cell>
          <cell r="W317">
            <v>5</v>
          </cell>
          <cell r="X317" t="str">
            <v/>
          </cell>
          <cell r="Y317" t="str">
            <v/>
          </cell>
          <cell r="Z317">
            <v>-13.847813770497616</v>
          </cell>
          <cell r="AA317">
            <v>5</v>
          </cell>
          <cell r="AB317" t="str">
            <v/>
          </cell>
          <cell r="AC317" t="str">
            <v/>
          </cell>
          <cell r="AD317">
            <v>307.30319518341565</v>
          </cell>
          <cell r="AE317">
            <v>5</v>
          </cell>
          <cell r="AF317" t="str">
            <v/>
          </cell>
          <cell r="AG317" t="str">
            <v/>
          </cell>
          <cell r="AH317">
            <v>12.008809046467816</v>
          </cell>
          <cell r="AI317">
            <v>6</v>
          </cell>
          <cell r="AJ317" t="str">
            <v/>
          </cell>
          <cell r="AK317" t="str">
            <v/>
          </cell>
          <cell r="AL317">
            <v>69.353711929227842</v>
          </cell>
          <cell r="AM317">
            <v>5</v>
          </cell>
          <cell r="AN317" t="str">
            <v/>
          </cell>
          <cell r="AO317" t="str">
            <v/>
          </cell>
          <cell r="AP317">
            <v>37.201576435234223</v>
          </cell>
        </row>
        <row r="318">
          <cell r="B318" t="str">
            <v>3.2041</v>
          </cell>
          <cell r="C318">
            <v>8</v>
          </cell>
          <cell r="D318" t="str">
            <v/>
          </cell>
          <cell r="E318" t="str">
            <v/>
          </cell>
          <cell r="F318">
            <v>-27.446327972784488</v>
          </cell>
          <cell r="G318">
            <v>10</v>
          </cell>
          <cell r="H318" t="str">
            <v/>
          </cell>
          <cell r="I318" t="str">
            <v/>
          </cell>
          <cell r="J318">
            <v>149.04239244094148</v>
          </cell>
          <cell r="K318">
            <v>4</v>
          </cell>
          <cell r="L318" t="str">
            <v/>
          </cell>
          <cell r="M318" t="str">
            <v/>
          </cell>
          <cell r="N318">
            <v>541.57610087731621</v>
          </cell>
          <cell r="O318">
            <v>5</v>
          </cell>
          <cell r="P318" t="str">
            <v/>
          </cell>
          <cell r="Q318" t="str">
            <v/>
          </cell>
          <cell r="R318">
            <v>32.386682420958131</v>
          </cell>
          <cell r="S318">
            <v>7</v>
          </cell>
          <cell r="T318" t="str">
            <v/>
          </cell>
          <cell r="U318" t="str">
            <v/>
          </cell>
          <cell r="V318">
            <v>157.95657357163756</v>
          </cell>
          <cell r="W318">
            <v>5</v>
          </cell>
          <cell r="X318" t="str">
            <v/>
          </cell>
          <cell r="Y318" t="str">
            <v/>
          </cell>
          <cell r="Z318">
            <v>-13.75600543700441</v>
          </cell>
          <cell r="AA318">
            <v>5</v>
          </cell>
          <cell r="AB318" t="str">
            <v/>
          </cell>
          <cell r="AC318" t="str">
            <v/>
          </cell>
          <cell r="AD318">
            <v>307.4688394586164</v>
          </cell>
          <cell r="AE318">
            <v>5</v>
          </cell>
          <cell r="AF318" t="str">
            <v/>
          </cell>
          <cell r="AG318" t="str">
            <v/>
          </cell>
          <cell r="AH318">
            <v>12.150749950993358</v>
          </cell>
          <cell r="AI318">
            <v>6</v>
          </cell>
          <cell r="AJ318" t="str">
            <v/>
          </cell>
          <cell r="AK318" t="str">
            <v/>
          </cell>
          <cell r="AL318">
            <v>69.510703429811628</v>
          </cell>
          <cell r="AM318">
            <v>5</v>
          </cell>
          <cell r="AN318" t="str">
            <v/>
          </cell>
          <cell r="AO318" t="str">
            <v/>
          </cell>
          <cell r="AP318">
            <v>37.422173285363542</v>
          </cell>
        </row>
        <row r="319">
          <cell r="B319" t="str">
            <v>4.2041</v>
          </cell>
          <cell r="C319">
            <v>8</v>
          </cell>
          <cell r="D319" t="str">
            <v/>
          </cell>
          <cell r="E319" t="str">
            <v/>
          </cell>
          <cell r="F319">
            <v>-27.365491990590421</v>
          </cell>
          <cell r="G319">
            <v>10</v>
          </cell>
          <cell r="H319" t="str">
            <v/>
          </cell>
          <cell r="I319" t="str">
            <v/>
          </cell>
          <cell r="J319">
            <v>149.254293103192</v>
          </cell>
          <cell r="K319">
            <v>4</v>
          </cell>
          <cell r="L319" t="str">
            <v/>
          </cell>
          <cell r="M319" t="str">
            <v/>
          </cell>
          <cell r="N319">
            <v>540.79740397687021</v>
          </cell>
          <cell r="O319">
            <v>5</v>
          </cell>
          <cell r="P319" t="str">
            <v/>
          </cell>
          <cell r="Q319" t="str">
            <v/>
          </cell>
          <cell r="R319">
            <v>32.586225412701225</v>
          </cell>
          <cell r="S319">
            <v>7</v>
          </cell>
          <cell r="T319" t="str">
            <v/>
          </cell>
          <cell r="U319" t="str">
            <v/>
          </cell>
          <cell r="V319">
            <v>158.22478889927271</v>
          </cell>
          <cell r="W319">
            <v>5</v>
          </cell>
          <cell r="X319" t="str">
            <v/>
          </cell>
          <cell r="Y319" t="str">
            <v/>
          </cell>
          <cell r="Z319">
            <v>-13.664197103511203</v>
          </cell>
          <cell r="AA319">
            <v>5</v>
          </cell>
          <cell r="AB319" t="str">
            <v/>
          </cell>
          <cell r="AC319" t="str">
            <v/>
          </cell>
          <cell r="AD319">
            <v>307.63448373381715</v>
          </cell>
          <cell r="AE319">
            <v>5</v>
          </cell>
          <cell r="AF319" t="str">
            <v/>
          </cell>
          <cell r="AG319" t="str">
            <v/>
          </cell>
          <cell r="AH319">
            <v>12.292690855518901</v>
          </cell>
          <cell r="AI319">
            <v>6</v>
          </cell>
          <cell r="AJ319" t="str">
            <v/>
          </cell>
          <cell r="AK319" t="str">
            <v/>
          </cell>
          <cell r="AL319">
            <v>69.667694930395413</v>
          </cell>
          <cell r="AM319">
            <v>5</v>
          </cell>
          <cell r="AN319" t="str">
            <v/>
          </cell>
          <cell r="AO319" t="str">
            <v/>
          </cell>
          <cell r="AP319">
            <v>37.64277013549286</v>
          </cell>
        </row>
        <row r="320">
          <cell r="B320" t="str">
            <v>5.2041</v>
          </cell>
          <cell r="C320">
            <v>8</v>
          </cell>
          <cell r="D320" t="str">
            <v/>
          </cell>
          <cell r="E320" t="str">
            <v/>
          </cell>
          <cell r="F320">
            <v>-27.284656008396354</v>
          </cell>
          <cell r="G320">
            <v>10</v>
          </cell>
          <cell r="H320" t="str">
            <v/>
          </cell>
          <cell r="I320" t="str">
            <v/>
          </cell>
          <cell r="J320">
            <v>149.46619376544251</v>
          </cell>
          <cell r="K320">
            <v>4</v>
          </cell>
          <cell r="L320" t="str">
            <v/>
          </cell>
          <cell r="M320" t="str">
            <v/>
          </cell>
          <cell r="N320">
            <v>540.01870707642422</v>
          </cell>
          <cell r="O320">
            <v>5</v>
          </cell>
          <cell r="P320" t="str">
            <v/>
          </cell>
          <cell r="Q320" t="str">
            <v/>
          </cell>
          <cell r="R320">
            <v>32.785768404444319</v>
          </cell>
          <cell r="S320">
            <v>7</v>
          </cell>
          <cell r="T320" t="str">
            <v/>
          </cell>
          <cell r="U320" t="str">
            <v/>
          </cell>
          <cell r="V320">
            <v>158.49300422690786</v>
          </cell>
          <cell r="W320">
            <v>5</v>
          </cell>
          <cell r="X320" t="str">
            <v/>
          </cell>
          <cell r="Y320" t="str">
            <v/>
          </cell>
          <cell r="Z320">
            <v>-13.572388770017996</v>
          </cell>
          <cell r="AA320">
            <v>5</v>
          </cell>
          <cell r="AB320" t="str">
            <v/>
          </cell>
          <cell r="AC320" t="str">
            <v/>
          </cell>
          <cell r="AD320">
            <v>307.8001280090179</v>
          </cell>
          <cell r="AE320">
            <v>5</v>
          </cell>
          <cell r="AF320" t="str">
            <v/>
          </cell>
          <cell r="AG320" t="str">
            <v/>
          </cell>
          <cell r="AH320">
            <v>12.434631760044443</v>
          </cell>
          <cell r="AI320">
            <v>6</v>
          </cell>
          <cell r="AJ320" t="str">
            <v/>
          </cell>
          <cell r="AK320" t="str">
            <v/>
          </cell>
          <cell r="AL320">
            <v>69.824686430979199</v>
          </cell>
          <cell r="AM320">
            <v>5</v>
          </cell>
          <cell r="AN320" t="str">
            <v/>
          </cell>
          <cell r="AO320" t="str">
            <v/>
          </cell>
          <cell r="AP320">
            <v>37.863366985622179</v>
          </cell>
        </row>
        <row r="321">
          <cell r="B321" t="str">
            <v>6.2041</v>
          </cell>
          <cell r="C321">
            <v>8</v>
          </cell>
          <cell r="D321" t="str">
            <v/>
          </cell>
          <cell r="E321" t="str">
            <v/>
          </cell>
          <cell r="F321">
            <v>-27.203820026202287</v>
          </cell>
          <cell r="G321">
            <v>10</v>
          </cell>
          <cell r="H321" t="str">
            <v/>
          </cell>
          <cell r="I321" t="str">
            <v/>
          </cell>
          <cell r="J321">
            <v>149.67809442769303</v>
          </cell>
          <cell r="K321">
            <v>4</v>
          </cell>
          <cell r="L321" t="str">
            <v/>
          </cell>
          <cell r="M321" t="str">
            <v/>
          </cell>
          <cell r="N321">
            <v>539.24001017597823</v>
          </cell>
          <cell r="O321">
            <v>5</v>
          </cell>
          <cell r="P321" t="str">
            <v/>
          </cell>
          <cell r="Q321" t="str">
            <v/>
          </cell>
          <cell r="R321">
            <v>32.985311396187413</v>
          </cell>
          <cell r="S321">
            <v>7</v>
          </cell>
          <cell r="T321" t="str">
            <v/>
          </cell>
          <cell r="U321" t="str">
            <v/>
          </cell>
          <cell r="V321">
            <v>158.761219554543</v>
          </cell>
          <cell r="W321">
            <v>5</v>
          </cell>
          <cell r="X321" t="str">
            <v/>
          </cell>
          <cell r="Y321" t="str">
            <v/>
          </cell>
          <cell r="Z321">
            <v>-13.480580436524789</v>
          </cell>
          <cell r="AA321">
            <v>5</v>
          </cell>
          <cell r="AB321" t="str">
            <v/>
          </cell>
          <cell r="AC321" t="str">
            <v/>
          </cell>
          <cell r="AD321">
            <v>307.96577228421864</v>
          </cell>
          <cell r="AE321">
            <v>5</v>
          </cell>
          <cell r="AF321" t="str">
            <v/>
          </cell>
          <cell r="AG321" t="str">
            <v/>
          </cell>
          <cell r="AH321">
            <v>12.576572664569985</v>
          </cell>
          <cell r="AI321">
            <v>6</v>
          </cell>
          <cell r="AJ321" t="str">
            <v/>
          </cell>
          <cell r="AK321" t="str">
            <v/>
          </cell>
          <cell r="AL321">
            <v>69.981677931562984</v>
          </cell>
          <cell r="AM321">
            <v>5</v>
          </cell>
          <cell r="AN321" t="str">
            <v/>
          </cell>
          <cell r="AO321" t="str">
            <v/>
          </cell>
          <cell r="AP321">
            <v>38.083963835751497</v>
          </cell>
        </row>
        <row r="322">
          <cell r="B322" t="str">
            <v>7.2041</v>
          </cell>
          <cell r="C322">
            <v>8</v>
          </cell>
          <cell r="D322" t="str">
            <v/>
          </cell>
          <cell r="E322" t="str">
            <v/>
          </cell>
          <cell r="F322">
            <v>-27.12298404400822</v>
          </cell>
          <cell r="G322">
            <v>10</v>
          </cell>
          <cell r="H322" t="str">
            <v/>
          </cell>
          <cell r="I322" t="str">
            <v/>
          </cell>
          <cell r="J322">
            <v>149.88999508994354</v>
          </cell>
          <cell r="K322">
            <v>4</v>
          </cell>
          <cell r="L322" t="str">
            <v/>
          </cell>
          <cell r="M322" t="str">
            <v/>
          </cell>
          <cell r="N322">
            <v>538.46131327553223</v>
          </cell>
          <cell r="O322">
            <v>5</v>
          </cell>
          <cell r="P322" t="str">
            <v/>
          </cell>
          <cell r="Q322" t="str">
            <v/>
          </cell>
          <cell r="R322">
            <v>33.184854387930507</v>
          </cell>
          <cell r="S322">
            <v>7</v>
          </cell>
          <cell r="T322" t="str">
            <v/>
          </cell>
          <cell r="U322" t="str">
            <v/>
          </cell>
          <cell r="V322">
            <v>159.02943488217815</v>
          </cell>
          <cell r="W322">
            <v>5</v>
          </cell>
          <cell r="X322" t="str">
            <v/>
          </cell>
          <cell r="Y322" t="str">
            <v/>
          </cell>
          <cell r="Z322">
            <v>-13.388772103031583</v>
          </cell>
          <cell r="AA322">
            <v>5</v>
          </cell>
          <cell r="AB322" t="str">
            <v/>
          </cell>
          <cell r="AC322" t="str">
            <v/>
          </cell>
          <cell r="AD322">
            <v>308.13141655941939</v>
          </cell>
          <cell r="AE322">
            <v>5</v>
          </cell>
          <cell r="AF322" t="str">
            <v/>
          </cell>
          <cell r="AG322" t="str">
            <v/>
          </cell>
          <cell r="AH322">
            <v>12.718513569095528</v>
          </cell>
          <cell r="AI322">
            <v>6</v>
          </cell>
          <cell r="AJ322" t="str">
            <v/>
          </cell>
          <cell r="AK322" t="str">
            <v/>
          </cell>
          <cell r="AL322">
            <v>70.13866943214677</v>
          </cell>
          <cell r="AM322">
            <v>5</v>
          </cell>
          <cell r="AN322" t="str">
            <v/>
          </cell>
          <cell r="AO322" t="str">
            <v/>
          </cell>
          <cell r="AP322">
            <v>38.304560685880816</v>
          </cell>
        </row>
        <row r="323">
          <cell r="B323" t="str">
            <v>8.2041</v>
          </cell>
          <cell r="C323">
            <v>8</v>
          </cell>
          <cell r="D323" t="str">
            <v/>
          </cell>
          <cell r="E323" t="str">
            <v/>
          </cell>
          <cell r="F323">
            <v>-27.042148061814153</v>
          </cell>
          <cell r="G323">
            <v>10</v>
          </cell>
          <cell r="H323" t="str">
            <v/>
          </cell>
          <cell r="I323" t="str">
            <v/>
          </cell>
          <cell r="J323">
            <v>150.10189575219405</v>
          </cell>
          <cell r="K323">
            <v>4</v>
          </cell>
          <cell r="L323" t="str">
            <v/>
          </cell>
          <cell r="M323" t="str">
            <v/>
          </cell>
          <cell r="N323">
            <v>537.68261637508624</v>
          </cell>
          <cell r="O323">
            <v>5</v>
          </cell>
          <cell r="P323" t="str">
            <v/>
          </cell>
          <cell r="Q323" t="str">
            <v/>
          </cell>
          <cell r="R323">
            <v>33.384397379673601</v>
          </cell>
          <cell r="S323">
            <v>7</v>
          </cell>
          <cell r="T323" t="str">
            <v/>
          </cell>
          <cell r="U323" t="str">
            <v/>
          </cell>
          <cell r="V323">
            <v>159.2976502098133</v>
          </cell>
          <cell r="W323">
            <v>5</v>
          </cell>
          <cell r="X323" t="str">
            <v/>
          </cell>
          <cell r="Y323" t="str">
            <v/>
          </cell>
          <cell r="Z323">
            <v>-13.296963769538376</v>
          </cell>
          <cell r="AA323">
            <v>5</v>
          </cell>
          <cell r="AB323" t="str">
            <v/>
          </cell>
          <cell r="AC323" t="str">
            <v/>
          </cell>
          <cell r="AD323">
            <v>308.29706083462014</v>
          </cell>
          <cell r="AE323">
            <v>5</v>
          </cell>
          <cell r="AF323" t="str">
            <v/>
          </cell>
          <cell r="AG323" t="str">
            <v/>
          </cell>
          <cell r="AH323">
            <v>12.86045447362107</v>
          </cell>
          <cell r="AI323">
            <v>6</v>
          </cell>
          <cell r="AJ323" t="str">
            <v/>
          </cell>
          <cell r="AK323" t="str">
            <v/>
          </cell>
          <cell r="AL323">
            <v>70.295660932730556</v>
          </cell>
          <cell r="AM323">
            <v>5</v>
          </cell>
          <cell r="AN323" t="str">
            <v/>
          </cell>
          <cell r="AO323" t="str">
            <v/>
          </cell>
          <cell r="AP323">
            <v>38.525157536010134</v>
          </cell>
        </row>
        <row r="324">
          <cell r="B324" t="str">
            <v>9.2041</v>
          </cell>
          <cell r="C324">
            <v>8</v>
          </cell>
          <cell r="D324" t="str">
            <v/>
          </cell>
          <cell r="E324" t="str">
            <v/>
          </cell>
          <cell r="F324">
            <v>-26.961312079620086</v>
          </cell>
          <cell r="G324">
            <v>10</v>
          </cell>
          <cell r="H324" t="str">
            <v/>
          </cell>
          <cell r="I324" t="str">
            <v/>
          </cell>
          <cell r="J324">
            <v>150.31379641444457</v>
          </cell>
          <cell r="K324">
            <v>4</v>
          </cell>
          <cell r="L324" t="str">
            <v/>
          </cell>
          <cell r="M324" t="str">
            <v/>
          </cell>
          <cell r="N324">
            <v>536.90391947464025</v>
          </cell>
          <cell r="O324">
            <v>5</v>
          </cell>
          <cell r="P324" t="str">
            <v/>
          </cell>
          <cell r="Q324" t="str">
            <v/>
          </cell>
          <cell r="R324">
            <v>33.583940371416695</v>
          </cell>
          <cell r="S324">
            <v>7</v>
          </cell>
          <cell r="T324" t="str">
            <v/>
          </cell>
          <cell r="U324" t="str">
            <v/>
          </cell>
          <cell r="V324">
            <v>159.56586553744845</v>
          </cell>
          <cell r="W324">
            <v>5</v>
          </cell>
          <cell r="X324" t="str">
            <v/>
          </cell>
          <cell r="Y324" t="str">
            <v/>
          </cell>
          <cell r="Z324">
            <v>-13.205155436045169</v>
          </cell>
          <cell r="AA324">
            <v>5</v>
          </cell>
          <cell r="AB324" t="str">
            <v/>
          </cell>
          <cell r="AC324" t="str">
            <v/>
          </cell>
          <cell r="AD324">
            <v>308.46270510982089</v>
          </cell>
          <cell r="AE324">
            <v>5</v>
          </cell>
          <cell r="AF324" t="str">
            <v/>
          </cell>
          <cell r="AG324" t="str">
            <v/>
          </cell>
          <cell r="AH324">
            <v>13.002395378146613</v>
          </cell>
          <cell r="AI324">
            <v>6</v>
          </cell>
          <cell r="AJ324" t="str">
            <v/>
          </cell>
          <cell r="AK324" t="str">
            <v/>
          </cell>
          <cell r="AL324">
            <v>70.452652433314341</v>
          </cell>
          <cell r="AM324">
            <v>5</v>
          </cell>
          <cell r="AN324" t="str">
            <v/>
          </cell>
          <cell r="AO324" t="str">
            <v/>
          </cell>
          <cell r="AP324">
            <v>38.745754386139453</v>
          </cell>
        </row>
        <row r="325">
          <cell r="B325" t="str">
            <v>10.2041</v>
          </cell>
          <cell r="C325">
            <v>8</v>
          </cell>
          <cell r="D325" t="str">
            <v/>
          </cell>
          <cell r="E325" t="str">
            <v/>
          </cell>
          <cell r="F325">
            <v>-26.880476097426019</v>
          </cell>
          <cell r="G325">
            <v>10</v>
          </cell>
          <cell r="H325" t="str">
            <v/>
          </cell>
          <cell r="I325" t="str">
            <v/>
          </cell>
          <cell r="J325">
            <v>150.52569707669508</v>
          </cell>
          <cell r="K325">
            <v>4</v>
          </cell>
          <cell r="L325" t="str">
            <v/>
          </cell>
          <cell r="M325" t="str">
            <v/>
          </cell>
          <cell r="N325">
            <v>536.12522257419425</v>
          </cell>
          <cell r="O325">
            <v>5</v>
          </cell>
          <cell r="P325" t="str">
            <v/>
          </cell>
          <cell r="Q325" t="str">
            <v/>
          </cell>
          <cell r="R325">
            <v>33.783483363159789</v>
          </cell>
          <cell r="S325">
            <v>7</v>
          </cell>
          <cell r="T325" t="str">
            <v/>
          </cell>
          <cell r="U325" t="str">
            <v/>
          </cell>
          <cell r="V325">
            <v>159.83408086508359</v>
          </cell>
          <cell r="W325">
            <v>5</v>
          </cell>
          <cell r="X325" t="str">
            <v/>
          </cell>
          <cell r="Y325" t="str">
            <v/>
          </cell>
          <cell r="Z325">
            <v>-13.113347102551963</v>
          </cell>
          <cell r="AA325">
            <v>5</v>
          </cell>
          <cell r="AB325" t="str">
            <v/>
          </cell>
          <cell r="AC325" t="str">
            <v/>
          </cell>
          <cell r="AD325">
            <v>308.62834938502164</v>
          </cell>
          <cell r="AE325">
            <v>5</v>
          </cell>
          <cell r="AF325" t="str">
            <v/>
          </cell>
          <cell r="AG325" t="str">
            <v/>
          </cell>
          <cell r="AH325">
            <v>13.144336282672155</v>
          </cell>
          <cell r="AI325">
            <v>6</v>
          </cell>
          <cell r="AJ325" t="str">
            <v/>
          </cell>
          <cell r="AK325" t="str">
            <v/>
          </cell>
          <cell r="AL325">
            <v>70.609643933898127</v>
          </cell>
          <cell r="AM325">
            <v>5</v>
          </cell>
          <cell r="AN325" t="str">
            <v/>
          </cell>
          <cell r="AO325" t="str">
            <v/>
          </cell>
          <cell r="AP325">
            <v>38.966351236268771</v>
          </cell>
        </row>
        <row r="326">
          <cell r="B326" t="str">
            <v>11.2041</v>
          </cell>
          <cell r="C326">
            <v>8</v>
          </cell>
          <cell r="D326" t="str">
            <v/>
          </cell>
          <cell r="E326" t="str">
            <v/>
          </cell>
          <cell r="F326">
            <v>-26.799640115231952</v>
          </cell>
          <cell r="G326">
            <v>10</v>
          </cell>
          <cell r="H326" t="str">
            <v/>
          </cell>
          <cell r="I326" t="str">
            <v/>
          </cell>
          <cell r="J326">
            <v>150.7375977389456</v>
          </cell>
          <cell r="K326">
            <v>4</v>
          </cell>
          <cell r="L326" t="str">
            <v/>
          </cell>
          <cell r="M326" t="str">
            <v/>
          </cell>
          <cell r="N326">
            <v>535.34652567374826</v>
          </cell>
          <cell r="O326">
            <v>5</v>
          </cell>
          <cell r="P326" t="str">
            <v/>
          </cell>
          <cell r="Q326" t="str">
            <v/>
          </cell>
          <cell r="R326">
            <v>33.983026354902883</v>
          </cell>
          <cell r="S326">
            <v>7</v>
          </cell>
          <cell r="T326" t="str">
            <v/>
          </cell>
          <cell r="U326" t="str">
            <v/>
          </cell>
          <cell r="V326">
            <v>160.10229619271874</v>
          </cell>
          <cell r="W326">
            <v>5</v>
          </cell>
          <cell r="X326" t="str">
            <v/>
          </cell>
          <cell r="Y326" t="str">
            <v/>
          </cell>
          <cell r="Z326">
            <v>-13.021538769058756</v>
          </cell>
          <cell r="AA326">
            <v>5</v>
          </cell>
          <cell r="AB326" t="str">
            <v/>
          </cell>
          <cell r="AC326" t="str">
            <v/>
          </cell>
          <cell r="AD326">
            <v>308.79399366022238</v>
          </cell>
          <cell r="AE326">
            <v>5</v>
          </cell>
          <cell r="AF326" t="str">
            <v/>
          </cell>
          <cell r="AG326" t="str">
            <v/>
          </cell>
          <cell r="AH326">
            <v>13.286277187197697</v>
          </cell>
          <cell r="AI326">
            <v>6</v>
          </cell>
          <cell r="AJ326" t="str">
            <v/>
          </cell>
          <cell r="AK326" t="str">
            <v/>
          </cell>
          <cell r="AL326">
            <v>70.766635434481913</v>
          </cell>
          <cell r="AM326">
            <v>5</v>
          </cell>
          <cell r="AN326" t="str">
            <v/>
          </cell>
          <cell r="AO326" t="str">
            <v/>
          </cell>
          <cell r="AP326">
            <v>39.18694808639809</v>
          </cell>
        </row>
        <row r="327">
          <cell r="B327" t="str">
            <v>12.2041</v>
          </cell>
          <cell r="C327">
            <v>8</v>
          </cell>
          <cell r="D327" t="str">
            <v/>
          </cell>
          <cell r="E327" t="str">
            <v/>
          </cell>
          <cell r="F327">
            <v>-26.718804133037885</v>
          </cell>
          <cell r="G327">
            <v>10</v>
          </cell>
          <cell r="H327" t="str">
            <v/>
          </cell>
          <cell r="I327" t="str">
            <v/>
          </cell>
          <cell r="J327">
            <v>150.94949840119611</v>
          </cell>
          <cell r="K327">
            <v>4</v>
          </cell>
          <cell r="L327" t="str">
            <v/>
          </cell>
          <cell r="M327" t="str">
            <v/>
          </cell>
          <cell r="N327">
            <v>534.56782877330227</v>
          </cell>
          <cell r="O327">
            <v>5</v>
          </cell>
          <cell r="P327" t="str">
            <v/>
          </cell>
          <cell r="Q327" t="str">
            <v/>
          </cell>
          <cell r="R327">
            <v>34.182569346645977</v>
          </cell>
          <cell r="S327">
            <v>7</v>
          </cell>
          <cell r="T327" t="str">
            <v/>
          </cell>
          <cell r="U327" t="str">
            <v/>
          </cell>
          <cell r="V327">
            <v>160.37051152035389</v>
          </cell>
          <cell r="W327">
            <v>5</v>
          </cell>
          <cell r="X327" t="str">
            <v/>
          </cell>
          <cell r="Y327" t="str">
            <v/>
          </cell>
          <cell r="Z327">
            <v>-12.929730435565549</v>
          </cell>
          <cell r="AA327">
            <v>5</v>
          </cell>
          <cell r="AB327" t="str">
            <v/>
          </cell>
          <cell r="AC327" t="str">
            <v/>
          </cell>
          <cell r="AD327">
            <v>308.95963793542313</v>
          </cell>
          <cell r="AE327">
            <v>5</v>
          </cell>
          <cell r="AF327" t="str">
            <v/>
          </cell>
          <cell r="AG327" t="str">
            <v/>
          </cell>
          <cell r="AH327">
            <v>13.42821809172324</v>
          </cell>
          <cell r="AI327">
            <v>6</v>
          </cell>
          <cell r="AJ327" t="str">
            <v/>
          </cell>
          <cell r="AK327" t="str">
            <v/>
          </cell>
          <cell r="AL327">
            <v>70.923626935065698</v>
          </cell>
          <cell r="AM327">
            <v>5</v>
          </cell>
          <cell r="AN327" t="str">
            <v/>
          </cell>
          <cell r="AO327" t="str">
            <v/>
          </cell>
          <cell r="AP327">
            <v>39.407544936527408</v>
          </cell>
        </row>
        <row r="328">
          <cell r="B328" t="str">
            <v>1.2042</v>
          </cell>
          <cell r="C328">
            <v>8</v>
          </cell>
          <cell r="D328" t="str">
            <v/>
          </cell>
          <cell r="E328" t="str">
            <v/>
          </cell>
          <cell r="F328">
            <v>-26.637968150843818</v>
          </cell>
          <cell r="G328">
            <v>10</v>
          </cell>
          <cell r="H328" t="str">
            <v/>
          </cell>
          <cell r="I328" t="str">
            <v/>
          </cell>
          <cell r="J328">
            <v>151.16139906344662</v>
          </cell>
          <cell r="K328">
            <v>4</v>
          </cell>
          <cell r="L328" t="str">
            <v/>
          </cell>
          <cell r="M328" t="str">
            <v/>
          </cell>
          <cell r="N328">
            <v>533.78913187285627</v>
          </cell>
          <cell r="O328">
            <v>5</v>
          </cell>
          <cell r="P328" t="str">
            <v/>
          </cell>
          <cell r="Q328" t="str">
            <v/>
          </cell>
          <cell r="R328">
            <v>34.382112338389071</v>
          </cell>
          <cell r="S328">
            <v>7</v>
          </cell>
          <cell r="T328" t="str">
            <v/>
          </cell>
          <cell r="U328" t="str">
            <v/>
          </cell>
          <cell r="V328">
            <v>160.63872684798903</v>
          </cell>
          <cell r="W328">
            <v>5</v>
          </cell>
          <cell r="X328" t="str">
            <v/>
          </cell>
          <cell r="Y328" t="str">
            <v/>
          </cell>
          <cell r="Z328">
            <v>-12.837922102072342</v>
          </cell>
          <cell r="AA328">
            <v>5</v>
          </cell>
          <cell r="AB328" t="str">
            <v/>
          </cell>
          <cell r="AC328" t="str">
            <v/>
          </cell>
          <cell r="AD328">
            <v>309.12528221062388</v>
          </cell>
          <cell r="AE328">
            <v>5</v>
          </cell>
          <cell r="AF328" t="str">
            <v/>
          </cell>
          <cell r="AG328" t="str">
            <v/>
          </cell>
          <cell r="AH328">
            <v>13.570158996248782</v>
          </cell>
          <cell r="AI328">
            <v>6</v>
          </cell>
          <cell r="AJ328" t="str">
            <v/>
          </cell>
          <cell r="AK328" t="str">
            <v/>
          </cell>
          <cell r="AL328">
            <v>71.080618435649484</v>
          </cell>
          <cell r="AM328">
            <v>5</v>
          </cell>
          <cell r="AN328" t="str">
            <v/>
          </cell>
          <cell r="AO328" t="str">
            <v/>
          </cell>
          <cell r="AP328">
            <v>39.628141786656727</v>
          </cell>
        </row>
        <row r="329">
          <cell r="B329" t="str">
            <v>2.2042</v>
          </cell>
          <cell r="C329">
            <v>8</v>
          </cell>
          <cell r="D329" t="str">
            <v/>
          </cell>
          <cell r="E329" t="str">
            <v/>
          </cell>
          <cell r="F329">
            <v>-26.557132168649751</v>
          </cell>
          <cell r="G329">
            <v>10</v>
          </cell>
          <cell r="H329" t="str">
            <v/>
          </cell>
          <cell r="I329" t="str">
            <v/>
          </cell>
          <cell r="J329">
            <v>151.37329972569714</v>
          </cell>
          <cell r="K329">
            <v>5</v>
          </cell>
          <cell r="L329">
            <v>329</v>
          </cell>
          <cell r="M329">
            <v>533.01043497241005</v>
          </cell>
          <cell r="N329">
            <v>533.01043497241005</v>
          </cell>
          <cell r="O329">
            <v>5</v>
          </cell>
          <cell r="P329" t="str">
            <v/>
          </cell>
          <cell r="Q329" t="str">
            <v/>
          </cell>
          <cell r="R329">
            <v>34.581655330132165</v>
          </cell>
          <cell r="S329">
            <v>7</v>
          </cell>
          <cell r="T329" t="str">
            <v/>
          </cell>
          <cell r="U329" t="str">
            <v/>
          </cell>
          <cell r="V329">
            <v>160.90694217562418</v>
          </cell>
          <cell r="W329">
            <v>5</v>
          </cell>
          <cell r="X329" t="str">
            <v/>
          </cell>
          <cell r="Y329" t="str">
            <v/>
          </cell>
          <cell r="Z329">
            <v>-12.746113768579136</v>
          </cell>
          <cell r="AA329">
            <v>5</v>
          </cell>
          <cell r="AB329" t="str">
            <v/>
          </cell>
          <cell r="AC329" t="str">
            <v/>
          </cell>
          <cell r="AD329">
            <v>309.29092648582463</v>
          </cell>
          <cell r="AE329">
            <v>5</v>
          </cell>
          <cell r="AF329" t="str">
            <v/>
          </cell>
          <cell r="AG329" t="str">
            <v/>
          </cell>
          <cell r="AH329">
            <v>13.712099900774325</v>
          </cell>
          <cell r="AI329">
            <v>6</v>
          </cell>
          <cell r="AJ329" t="str">
            <v/>
          </cell>
          <cell r="AK329" t="str">
            <v/>
          </cell>
          <cell r="AL329">
            <v>71.23760993623327</v>
          </cell>
          <cell r="AM329">
            <v>5</v>
          </cell>
          <cell r="AN329" t="str">
            <v/>
          </cell>
          <cell r="AO329" t="str">
            <v/>
          </cell>
          <cell r="AP329">
            <v>39.848738636786045</v>
          </cell>
        </row>
        <row r="330">
          <cell r="B330" t="str">
            <v>3.2042</v>
          </cell>
          <cell r="C330">
            <v>8</v>
          </cell>
          <cell r="D330" t="str">
            <v/>
          </cell>
          <cell r="E330" t="str">
            <v/>
          </cell>
          <cell r="F330">
            <v>-26.476296186455684</v>
          </cell>
          <cell r="G330">
            <v>10</v>
          </cell>
          <cell r="H330" t="str">
            <v/>
          </cell>
          <cell r="I330" t="str">
            <v/>
          </cell>
          <cell r="J330">
            <v>151.58520038794765</v>
          </cell>
          <cell r="O330">
            <v>5</v>
          </cell>
          <cell r="P330" t="str">
            <v/>
          </cell>
          <cell r="Q330" t="str">
            <v/>
          </cell>
          <cell r="R330">
            <v>34.781198321875259</v>
          </cell>
          <cell r="S330">
            <v>7</v>
          </cell>
          <cell r="T330" t="str">
            <v/>
          </cell>
          <cell r="U330" t="str">
            <v/>
          </cell>
          <cell r="V330">
            <v>161.17515750325933</v>
          </cell>
          <cell r="W330">
            <v>5</v>
          </cell>
          <cell r="X330" t="str">
            <v/>
          </cell>
          <cell r="Y330" t="str">
            <v/>
          </cell>
          <cell r="Z330">
            <v>-12.654305435085929</v>
          </cell>
          <cell r="AA330">
            <v>5</v>
          </cell>
          <cell r="AB330" t="str">
            <v/>
          </cell>
          <cell r="AC330" t="str">
            <v/>
          </cell>
          <cell r="AD330">
            <v>309.45657076102538</v>
          </cell>
          <cell r="AE330">
            <v>5</v>
          </cell>
          <cell r="AF330" t="str">
            <v/>
          </cell>
          <cell r="AG330" t="str">
            <v/>
          </cell>
          <cell r="AH330">
            <v>13.854040805299867</v>
          </cell>
          <cell r="AI330">
            <v>6</v>
          </cell>
          <cell r="AJ330" t="str">
            <v/>
          </cell>
          <cell r="AK330" t="str">
            <v/>
          </cell>
          <cell r="AL330">
            <v>71.394601436817055</v>
          </cell>
          <cell r="AM330">
            <v>5</v>
          </cell>
          <cell r="AN330" t="str">
            <v/>
          </cell>
          <cell r="AO330" t="str">
            <v/>
          </cell>
          <cell r="AP330">
            <v>40.069335486915364</v>
          </cell>
        </row>
        <row r="331">
          <cell r="B331" t="str">
            <v>4.2042</v>
          </cell>
          <cell r="C331">
            <v>8</v>
          </cell>
          <cell r="D331" t="str">
            <v/>
          </cell>
          <cell r="E331" t="str">
            <v/>
          </cell>
          <cell r="F331">
            <v>-26.395460204261617</v>
          </cell>
          <cell r="G331">
            <v>10</v>
          </cell>
          <cell r="H331" t="str">
            <v/>
          </cell>
          <cell r="I331" t="str">
            <v/>
          </cell>
          <cell r="J331">
            <v>151.79710105019817</v>
          </cell>
          <cell r="O331">
            <v>5</v>
          </cell>
          <cell r="P331" t="str">
            <v/>
          </cell>
          <cell r="Q331" t="str">
            <v/>
          </cell>
          <cell r="R331">
            <v>34.980741313618353</v>
          </cell>
          <cell r="S331">
            <v>7</v>
          </cell>
          <cell r="T331" t="str">
            <v/>
          </cell>
          <cell r="U331" t="str">
            <v/>
          </cell>
          <cell r="V331">
            <v>161.44337283089448</v>
          </cell>
          <cell r="W331">
            <v>5</v>
          </cell>
          <cell r="X331" t="str">
            <v/>
          </cell>
          <cell r="Y331" t="str">
            <v/>
          </cell>
          <cell r="Z331">
            <v>-12.562497101592722</v>
          </cell>
          <cell r="AA331">
            <v>5</v>
          </cell>
          <cell r="AB331" t="str">
            <v/>
          </cell>
          <cell r="AC331" t="str">
            <v/>
          </cell>
          <cell r="AD331">
            <v>309.62221503622612</v>
          </cell>
          <cell r="AE331">
            <v>5</v>
          </cell>
          <cell r="AF331" t="str">
            <v/>
          </cell>
          <cell r="AG331" t="str">
            <v/>
          </cell>
          <cell r="AH331">
            <v>13.99598170982541</v>
          </cell>
          <cell r="AI331">
            <v>6</v>
          </cell>
          <cell r="AJ331" t="str">
            <v/>
          </cell>
          <cell r="AK331" t="str">
            <v/>
          </cell>
          <cell r="AL331">
            <v>71.551592937400841</v>
          </cell>
          <cell r="AM331">
            <v>5</v>
          </cell>
          <cell r="AN331" t="str">
            <v/>
          </cell>
          <cell r="AO331" t="str">
            <v/>
          </cell>
          <cell r="AP331">
            <v>40.289932337044682</v>
          </cell>
        </row>
        <row r="332">
          <cell r="B332" t="str">
            <v>5.2042</v>
          </cell>
          <cell r="C332">
            <v>8</v>
          </cell>
          <cell r="D332" t="str">
            <v/>
          </cell>
          <cell r="E332" t="str">
            <v/>
          </cell>
          <cell r="F332">
            <v>-26.31462422206755</v>
          </cell>
          <cell r="G332">
            <v>10</v>
          </cell>
          <cell r="H332" t="str">
            <v/>
          </cell>
          <cell r="I332" t="str">
            <v/>
          </cell>
          <cell r="J332">
            <v>152.00900171244868</v>
          </cell>
          <cell r="O332">
            <v>5</v>
          </cell>
          <cell r="P332" t="str">
            <v/>
          </cell>
          <cell r="Q332" t="str">
            <v/>
          </cell>
          <cell r="R332">
            <v>35.180284305361447</v>
          </cell>
          <cell r="S332">
            <v>7</v>
          </cell>
          <cell r="T332" t="str">
            <v/>
          </cell>
          <cell r="U332" t="str">
            <v/>
          </cell>
          <cell r="V332">
            <v>161.71158815852962</v>
          </cell>
          <cell r="W332">
            <v>5</v>
          </cell>
          <cell r="X332" t="str">
            <v/>
          </cell>
          <cell r="Y332" t="str">
            <v/>
          </cell>
          <cell r="Z332">
            <v>-12.470688768099516</v>
          </cell>
          <cell r="AA332">
            <v>5</v>
          </cell>
          <cell r="AB332" t="str">
            <v/>
          </cell>
          <cell r="AC332" t="str">
            <v/>
          </cell>
          <cell r="AD332">
            <v>309.78785931142687</v>
          </cell>
          <cell r="AE332">
            <v>5</v>
          </cell>
          <cell r="AF332" t="str">
            <v/>
          </cell>
          <cell r="AG332" t="str">
            <v/>
          </cell>
          <cell r="AH332">
            <v>14.137922614350952</v>
          </cell>
          <cell r="AI332">
            <v>6</v>
          </cell>
          <cell r="AJ332" t="str">
            <v/>
          </cell>
          <cell r="AK332" t="str">
            <v/>
          </cell>
          <cell r="AL332">
            <v>71.708584437984626</v>
          </cell>
          <cell r="AM332">
            <v>5</v>
          </cell>
          <cell r="AN332" t="str">
            <v/>
          </cell>
          <cell r="AO332" t="str">
            <v/>
          </cell>
          <cell r="AP332">
            <v>40.510529187174001</v>
          </cell>
        </row>
        <row r="333">
          <cell r="B333" t="str">
            <v>6.2042</v>
          </cell>
          <cell r="C333">
            <v>8</v>
          </cell>
          <cell r="D333" t="str">
            <v/>
          </cell>
          <cell r="E333" t="str">
            <v/>
          </cell>
          <cell r="F333">
            <v>-26.233788239873483</v>
          </cell>
          <cell r="G333">
            <v>10</v>
          </cell>
          <cell r="H333" t="str">
            <v/>
          </cell>
          <cell r="I333" t="str">
            <v/>
          </cell>
          <cell r="J333">
            <v>152.22090237469919</v>
          </cell>
          <cell r="O333">
            <v>5</v>
          </cell>
          <cell r="P333" t="str">
            <v/>
          </cell>
          <cell r="Q333" t="str">
            <v/>
          </cell>
          <cell r="R333">
            <v>35.379827297104541</v>
          </cell>
          <cell r="S333">
            <v>7</v>
          </cell>
          <cell r="T333" t="str">
            <v/>
          </cell>
          <cell r="U333" t="str">
            <v/>
          </cell>
          <cell r="V333">
            <v>161.97980348616477</v>
          </cell>
          <cell r="W333">
            <v>5</v>
          </cell>
          <cell r="X333" t="str">
            <v/>
          </cell>
          <cell r="Y333" t="str">
            <v/>
          </cell>
          <cell r="Z333">
            <v>-12.378880434606309</v>
          </cell>
          <cell r="AA333">
            <v>5</v>
          </cell>
          <cell r="AB333" t="str">
            <v/>
          </cell>
          <cell r="AC333" t="str">
            <v/>
          </cell>
          <cell r="AD333">
            <v>309.95350358662762</v>
          </cell>
          <cell r="AE333">
            <v>5</v>
          </cell>
          <cell r="AF333" t="str">
            <v/>
          </cell>
          <cell r="AG333" t="str">
            <v/>
          </cell>
          <cell r="AH333">
            <v>14.279863518876494</v>
          </cell>
          <cell r="AI333">
            <v>6</v>
          </cell>
          <cell r="AJ333" t="str">
            <v/>
          </cell>
          <cell r="AK333" t="str">
            <v/>
          </cell>
          <cell r="AL333">
            <v>71.865575938568412</v>
          </cell>
          <cell r="AM333">
            <v>5</v>
          </cell>
          <cell r="AN333" t="str">
            <v/>
          </cell>
          <cell r="AO333" t="str">
            <v/>
          </cell>
          <cell r="AP333">
            <v>40.731126037303319</v>
          </cell>
        </row>
        <row r="334">
          <cell r="B334" t="str">
            <v>7.2042</v>
          </cell>
          <cell r="C334">
            <v>8</v>
          </cell>
          <cell r="D334" t="str">
            <v/>
          </cell>
          <cell r="E334" t="str">
            <v/>
          </cell>
          <cell r="F334">
            <v>-26.152952257679416</v>
          </cell>
          <cell r="G334">
            <v>10</v>
          </cell>
          <cell r="H334" t="str">
            <v/>
          </cell>
          <cell r="I334" t="str">
            <v/>
          </cell>
          <cell r="J334">
            <v>152.43280303694971</v>
          </cell>
          <cell r="O334">
            <v>5</v>
          </cell>
          <cell r="P334" t="str">
            <v/>
          </cell>
          <cell r="Q334" t="str">
            <v/>
          </cell>
          <cell r="R334">
            <v>35.579370288847635</v>
          </cell>
          <cell r="S334">
            <v>7</v>
          </cell>
          <cell r="T334" t="str">
            <v/>
          </cell>
          <cell r="U334" t="str">
            <v/>
          </cell>
          <cell r="V334">
            <v>162.24801881379992</v>
          </cell>
          <cell r="W334">
            <v>5</v>
          </cell>
          <cell r="X334" t="str">
            <v/>
          </cell>
          <cell r="Y334" t="str">
            <v/>
          </cell>
          <cell r="Z334">
            <v>-12.287072101113102</v>
          </cell>
          <cell r="AA334">
            <v>5</v>
          </cell>
          <cell r="AB334" t="str">
            <v/>
          </cell>
          <cell r="AC334" t="str">
            <v/>
          </cell>
          <cell r="AD334">
            <v>310.11914786182837</v>
          </cell>
          <cell r="AE334">
            <v>5</v>
          </cell>
          <cell r="AF334" t="str">
            <v/>
          </cell>
          <cell r="AG334" t="str">
            <v/>
          </cell>
          <cell r="AH334">
            <v>14.421804423402037</v>
          </cell>
          <cell r="AI334">
            <v>6</v>
          </cell>
          <cell r="AJ334" t="str">
            <v/>
          </cell>
          <cell r="AK334" t="str">
            <v/>
          </cell>
          <cell r="AL334">
            <v>72.022567439152198</v>
          </cell>
          <cell r="AM334">
            <v>5</v>
          </cell>
          <cell r="AN334" t="str">
            <v/>
          </cell>
          <cell r="AO334" t="str">
            <v/>
          </cell>
          <cell r="AP334">
            <v>40.951722887432638</v>
          </cell>
        </row>
        <row r="335">
          <cell r="B335" t="str">
            <v>8.2042</v>
          </cell>
          <cell r="C335">
            <v>8</v>
          </cell>
          <cell r="D335" t="str">
            <v/>
          </cell>
          <cell r="E335" t="str">
            <v/>
          </cell>
          <cell r="F335">
            <v>-26.072116275485349</v>
          </cell>
          <cell r="G335">
            <v>10</v>
          </cell>
          <cell r="H335" t="str">
            <v/>
          </cell>
          <cell r="I335" t="str">
            <v/>
          </cell>
          <cell r="J335">
            <v>152.64470369920022</v>
          </cell>
          <cell r="O335">
            <v>5</v>
          </cell>
          <cell r="P335" t="str">
            <v/>
          </cell>
          <cell r="Q335" t="str">
            <v/>
          </cell>
          <cell r="R335">
            <v>35.778913280590729</v>
          </cell>
          <cell r="S335">
            <v>7</v>
          </cell>
          <cell r="T335" t="str">
            <v/>
          </cell>
          <cell r="U335" t="str">
            <v/>
          </cell>
          <cell r="V335">
            <v>162.51623414143506</v>
          </cell>
          <cell r="W335">
            <v>5</v>
          </cell>
          <cell r="X335" t="str">
            <v/>
          </cell>
          <cell r="Y335" t="str">
            <v/>
          </cell>
          <cell r="Z335">
            <v>-12.195263767619895</v>
          </cell>
          <cell r="AA335">
            <v>5</v>
          </cell>
          <cell r="AB335" t="str">
            <v/>
          </cell>
          <cell r="AC335" t="str">
            <v/>
          </cell>
          <cell r="AD335">
            <v>310.28479213702911</v>
          </cell>
          <cell r="AE335">
            <v>5</v>
          </cell>
          <cell r="AF335" t="str">
            <v/>
          </cell>
          <cell r="AG335" t="str">
            <v/>
          </cell>
          <cell r="AH335">
            <v>14.563745327927579</v>
          </cell>
          <cell r="AI335">
            <v>6</v>
          </cell>
          <cell r="AJ335" t="str">
            <v/>
          </cell>
          <cell r="AK335" t="str">
            <v/>
          </cell>
          <cell r="AL335">
            <v>72.179558939735983</v>
          </cell>
          <cell r="AM335">
            <v>5</v>
          </cell>
          <cell r="AN335" t="str">
            <v/>
          </cell>
          <cell r="AO335" t="str">
            <v/>
          </cell>
          <cell r="AP335">
            <v>41.172319737561956</v>
          </cell>
        </row>
        <row r="336">
          <cell r="B336" t="str">
            <v>9.2042</v>
          </cell>
          <cell r="C336">
            <v>8</v>
          </cell>
          <cell r="D336" t="str">
            <v/>
          </cell>
          <cell r="E336" t="str">
            <v/>
          </cell>
          <cell r="F336">
            <v>-25.991280293291283</v>
          </cell>
          <cell r="G336">
            <v>10</v>
          </cell>
          <cell r="H336" t="str">
            <v/>
          </cell>
          <cell r="I336" t="str">
            <v/>
          </cell>
          <cell r="J336">
            <v>152.85660436145074</v>
          </cell>
          <cell r="O336">
            <v>5</v>
          </cell>
          <cell r="P336" t="str">
            <v/>
          </cell>
          <cell r="Q336" t="str">
            <v/>
          </cell>
          <cell r="R336">
            <v>35.978456272333823</v>
          </cell>
          <cell r="S336">
            <v>7</v>
          </cell>
          <cell r="T336" t="str">
            <v/>
          </cell>
          <cell r="U336" t="str">
            <v/>
          </cell>
          <cell r="V336">
            <v>162.78444946907021</v>
          </cell>
          <cell r="W336">
            <v>5</v>
          </cell>
          <cell r="X336" t="str">
            <v/>
          </cell>
          <cell r="Y336" t="str">
            <v/>
          </cell>
          <cell r="Z336">
            <v>-12.103455434126689</v>
          </cell>
          <cell r="AA336">
            <v>5</v>
          </cell>
          <cell r="AB336" t="str">
            <v/>
          </cell>
          <cell r="AC336" t="str">
            <v/>
          </cell>
          <cell r="AD336">
            <v>310.45043641222986</v>
          </cell>
          <cell r="AE336">
            <v>5</v>
          </cell>
          <cell r="AF336" t="str">
            <v/>
          </cell>
          <cell r="AG336" t="str">
            <v/>
          </cell>
          <cell r="AH336">
            <v>14.705686232453122</v>
          </cell>
          <cell r="AI336">
            <v>6</v>
          </cell>
          <cell r="AJ336" t="str">
            <v/>
          </cell>
          <cell r="AK336" t="str">
            <v/>
          </cell>
          <cell r="AL336">
            <v>72.336550440319769</v>
          </cell>
          <cell r="AM336">
            <v>5</v>
          </cell>
          <cell r="AN336" t="str">
            <v/>
          </cell>
          <cell r="AO336" t="str">
            <v/>
          </cell>
          <cell r="AP336">
            <v>41.392916587691275</v>
          </cell>
        </row>
        <row r="337">
          <cell r="B337" t="str">
            <v>10.2042</v>
          </cell>
          <cell r="C337">
            <v>8</v>
          </cell>
          <cell r="D337" t="str">
            <v/>
          </cell>
          <cell r="E337" t="str">
            <v/>
          </cell>
          <cell r="F337">
            <v>-25.910444311097216</v>
          </cell>
          <cell r="G337">
            <v>10</v>
          </cell>
          <cell r="H337" t="str">
            <v/>
          </cell>
          <cell r="I337" t="str">
            <v/>
          </cell>
          <cell r="J337">
            <v>153.06850502370125</v>
          </cell>
          <cell r="O337">
            <v>5</v>
          </cell>
          <cell r="P337" t="str">
            <v/>
          </cell>
          <cell r="Q337" t="str">
            <v/>
          </cell>
          <cell r="R337">
            <v>36.177999264076917</v>
          </cell>
          <cell r="S337">
            <v>7</v>
          </cell>
          <cell r="T337" t="str">
            <v/>
          </cell>
          <cell r="U337" t="str">
            <v/>
          </cell>
          <cell r="V337">
            <v>163.05266479670536</v>
          </cell>
          <cell r="W337">
            <v>5</v>
          </cell>
          <cell r="X337" t="str">
            <v/>
          </cell>
          <cell r="Y337" t="str">
            <v/>
          </cell>
          <cell r="Z337">
            <v>-12.011647100633482</v>
          </cell>
          <cell r="AA337">
            <v>5</v>
          </cell>
          <cell r="AB337" t="str">
            <v/>
          </cell>
          <cell r="AC337" t="str">
            <v/>
          </cell>
          <cell r="AD337">
            <v>310.61608068743061</v>
          </cell>
          <cell r="AE337">
            <v>5</v>
          </cell>
          <cell r="AF337" t="str">
            <v/>
          </cell>
          <cell r="AG337" t="str">
            <v/>
          </cell>
          <cell r="AH337">
            <v>14.847627136978664</v>
          </cell>
          <cell r="AI337">
            <v>6</v>
          </cell>
          <cell r="AJ337" t="str">
            <v/>
          </cell>
          <cell r="AK337" t="str">
            <v/>
          </cell>
          <cell r="AL337">
            <v>72.493541940903555</v>
          </cell>
          <cell r="AM337">
            <v>5</v>
          </cell>
          <cell r="AN337" t="str">
            <v/>
          </cell>
          <cell r="AO337" t="str">
            <v/>
          </cell>
          <cell r="AP337">
            <v>41.613513437820593</v>
          </cell>
        </row>
        <row r="338">
          <cell r="B338" t="str">
            <v>11.2042</v>
          </cell>
          <cell r="C338">
            <v>8</v>
          </cell>
          <cell r="D338" t="str">
            <v/>
          </cell>
          <cell r="E338" t="str">
            <v/>
          </cell>
          <cell r="F338">
            <v>-25.829608328903149</v>
          </cell>
          <cell r="G338">
            <v>10</v>
          </cell>
          <cell r="H338" t="str">
            <v/>
          </cell>
          <cell r="I338" t="str">
            <v/>
          </cell>
          <cell r="J338">
            <v>153.28040568595176</v>
          </cell>
          <cell r="O338">
            <v>5</v>
          </cell>
          <cell r="P338" t="str">
            <v/>
          </cell>
          <cell r="Q338" t="str">
            <v/>
          </cell>
          <cell r="R338">
            <v>36.377542255820011</v>
          </cell>
          <cell r="S338">
            <v>7</v>
          </cell>
          <cell r="T338" t="str">
            <v/>
          </cell>
          <cell r="U338" t="str">
            <v/>
          </cell>
          <cell r="V338">
            <v>163.3208801243405</v>
          </cell>
          <cell r="W338">
            <v>5</v>
          </cell>
          <cell r="X338" t="str">
            <v/>
          </cell>
          <cell r="Y338" t="str">
            <v/>
          </cell>
          <cell r="Z338">
            <v>-11.919838767140275</v>
          </cell>
          <cell r="AA338">
            <v>5</v>
          </cell>
          <cell r="AB338" t="str">
            <v/>
          </cell>
          <cell r="AC338" t="str">
            <v/>
          </cell>
          <cell r="AD338">
            <v>310.78172496263136</v>
          </cell>
          <cell r="AE338">
            <v>5</v>
          </cell>
          <cell r="AF338" t="str">
            <v/>
          </cell>
          <cell r="AG338" t="str">
            <v/>
          </cell>
          <cell r="AH338">
            <v>14.989568041504207</v>
          </cell>
          <cell r="AI338">
            <v>6</v>
          </cell>
          <cell r="AJ338" t="str">
            <v/>
          </cell>
          <cell r="AK338" t="str">
            <v/>
          </cell>
          <cell r="AL338">
            <v>72.65053344148734</v>
          </cell>
          <cell r="AM338">
            <v>5</v>
          </cell>
          <cell r="AN338" t="str">
            <v/>
          </cell>
          <cell r="AO338" t="str">
            <v/>
          </cell>
          <cell r="AP338">
            <v>41.834110287949912</v>
          </cell>
        </row>
        <row r="339">
          <cell r="B339" t="str">
            <v>12.2042</v>
          </cell>
          <cell r="C339">
            <v>8</v>
          </cell>
          <cell r="D339" t="str">
            <v/>
          </cell>
          <cell r="E339" t="str">
            <v/>
          </cell>
          <cell r="F339">
            <v>-25.748772346709082</v>
          </cell>
          <cell r="G339">
            <v>10</v>
          </cell>
          <cell r="H339" t="str">
            <v/>
          </cell>
          <cell r="I339" t="str">
            <v/>
          </cell>
          <cell r="J339">
            <v>153.49230634820228</v>
          </cell>
          <cell r="O339">
            <v>5</v>
          </cell>
          <cell r="P339" t="str">
            <v/>
          </cell>
          <cell r="Q339" t="str">
            <v/>
          </cell>
          <cell r="R339">
            <v>36.577085247563105</v>
          </cell>
          <cell r="S339">
            <v>7</v>
          </cell>
          <cell r="T339" t="str">
            <v/>
          </cell>
          <cell r="U339" t="str">
            <v/>
          </cell>
          <cell r="V339">
            <v>163.58909545197565</v>
          </cell>
          <cell r="W339">
            <v>5</v>
          </cell>
          <cell r="X339" t="str">
            <v/>
          </cell>
          <cell r="Y339" t="str">
            <v/>
          </cell>
          <cell r="Z339">
            <v>-11.828030433647069</v>
          </cell>
          <cell r="AA339">
            <v>5</v>
          </cell>
          <cell r="AB339" t="str">
            <v/>
          </cell>
          <cell r="AC339" t="str">
            <v/>
          </cell>
          <cell r="AD339">
            <v>310.94736923783211</v>
          </cell>
          <cell r="AE339">
            <v>5</v>
          </cell>
          <cell r="AF339" t="str">
            <v/>
          </cell>
          <cell r="AG339" t="str">
            <v/>
          </cell>
          <cell r="AH339">
            <v>15.131508946029749</v>
          </cell>
          <cell r="AI339">
            <v>6</v>
          </cell>
          <cell r="AJ339" t="str">
            <v/>
          </cell>
          <cell r="AK339" t="str">
            <v/>
          </cell>
          <cell r="AL339">
            <v>72.807524942071126</v>
          </cell>
          <cell r="AM339">
            <v>5</v>
          </cell>
          <cell r="AN339" t="str">
            <v/>
          </cell>
          <cell r="AO339" t="str">
            <v/>
          </cell>
          <cell r="AP339">
            <v>42.05470713807923</v>
          </cell>
        </row>
        <row r="340">
          <cell r="B340" t="str">
            <v>1.2043</v>
          </cell>
          <cell r="C340">
            <v>8</v>
          </cell>
          <cell r="D340" t="str">
            <v/>
          </cell>
          <cell r="E340" t="str">
            <v/>
          </cell>
          <cell r="F340">
            <v>-25.667936364515015</v>
          </cell>
          <cell r="G340">
            <v>10</v>
          </cell>
          <cell r="H340" t="str">
            <v/>
          </cell>
          <cell r="I340" t="str">
            <v/>
          </cell>
          <cell r="J340">
            <v>153.70420701045279</v>
          </cell>
          <cell r="O340">
            <v>5</v>
          </cell>
          <cell r="P340" t="str">
            <v/>
          </cell>
          <cell r="Q340" t="str">
            <v/>
          </cell>
          <cell r="R340">
            <v>36.776628239306199</v>
          </cell>
          <cell r="S340">
            <v>7</v>
          </cell>
          <cell r="T340" t="str">
            <v/>
          </cell>
          <cell r="U340" t="str">
            <v/>
          </cell>
          <cell r="V340">
            <v>163.8573107796108</v>
          </cell>
          <cell r="W340">
            <v>5</v>
          </cell>
          <cell r="X340" t="str">
            <v/>
          </cell>
          <cell r="Y340" t="str">
            <v/>
          </cell>
          <cell r="Z340">
            <v>-11.736222100153862</v>
          </cell>
          <cell r="AA340">
            <v>5</v>
          </cell>
          <cell r="AB340" t="str">
            <v/>
          </cell>
          <cell r="AC340" t="str">
            <v/>
          </cell>
          <cell r="AD340">
            <v>311.11301351303285</v>
          </cell>
          <cell r="AE340">
            <v>5</v>
          </cell>
          <cell r="AF340" t="str">
            <v/>
          </cell>
          <cell r="AG340" t="str">
            <v/>
          </cell>
          <cell r="AH340">
            <v>15.273449850555291</v>
          </cell>
          <cell r="AI340">
            <v>6</v>
          </cell>
          <cell r="AJ340" t="str">
            <v/>
          </cell>
          <cell r="AK340" t="str">
            <v/>
          </cell>
          <cell r="AL340">
            <v>72.964516442654912</v>
          </cell>
          <cell r="AM340">
            <v>5</v>
          </cell>
          <cell r="AN340" t="str">
            <v/>
          </cell>
          <cell r="AO340" t="str">
            <v/>
          </cell>
          <cell r="AP340">
            <v>42.275303988208549</v>
          </cell>
        </row>
        <row r="341">
          <cell r="B341" t="str">
            <v>2.2043</v>
          </cell>
          <cell r="C341">
            <v>8</v>
          </cell>
          <cell r="D341" t="str">
            <v/>
          </cell>
          <cell r="E341" t="str">
            <v/>
          </cell>
          <cell r="F341">
            <v>-25.587100382320948</v>
          </cell>
          <cell r="G341">
            <v>10</v>
          </cell>
          <cell r="H341" t="str">
            <v/>
          </cell>
          <cell r="I341" t="str">
            <v/>
          </cell>
          <cell r="J341">
            <v>153.9161076727033</v>
          </cell>
          <cell r="O341">
            <v>5</v>
          </cell>
          <cell r="P341" t="str">
            <v/>
          </cell>
          <cell r="Q341" t="str">
            <v/>
          </cell>
          <cell r="R341">
            <v>36.976171231049292</v>
          </cell>
          <cell r="S341">
            <v>7</v>
          </cell>
          <cell r="T341" t="str">
            <v/>
          </cell>
          <cell r="U341" t="str">
            <v/>
          </cell>
          <cell r="V341">
            <v>164.12552610724595</v>
          </cell>
          <cell r="W341">
            <v>5</v>
          </cell>
          <cell r="X341" t="str">
            <v/>
          </cell>
          <cell r="Y341" t="str">
            <v/>
          </cell>
          <cell r="Z341">
            <v>-11.644413766660655</v>
          </cell>
          <cell r="AA341">
            <v>5</v>
          </cell>
          <cell r="AB341" t="str">
            <v/>
          </cell>
          <cell r="AC341" t="str">
            <v/>
          </cell>
          <cell r="AD341">
            <v>311.2786577882336</v>
          </cell>
          <cell r="AE341">
            <v>5</v>
          </cell>
          <cell r="AF341" t="str">
            <v/>
          </cell>
          <cell r="AG341" t="str">
            <v/>
          </cell>
          <cell r="AH341">
            <v>15.415390755080834</v>
          </cell>
          <cell r="AI341">
            <v>6</v>
          </cell>
          <cell r="AJ341" t="str">
            <v/>
          </cell>
          <cell r="AK341" t="str">
            <v/>
          </cell>
          <cell r="AL341">
            <v>73.121507943238697</v>
          </cell>
          <cell r="AM341">
            <v>5</v>
          </cell>
          <cell r="AN341" t="str">
            <v/>
          </cell>
          <cell r="AO341" t="str">
            <v/>
          </cell>
          <cell r="AP341">
            <v>42.495900838337867</v>
          </cell>
        </row>
        <row r="342">
          <cell r="B342" t="str">
            <v>3.2043</v>
          </cell>
          <cell r="C342">
            <v>8</v>
          </cell>
          <cell r="D342" t="str">
            <v/>
          </cell>
          <cell r="E342" t="str">
            <v/>
          </cell>
          <cell r="F342">
            <v>-25.506264400126881</v>
          </cell>
          <cell r="G342">
            <v>10</v>
          </cell>
          <cell r="H342" t="str">
            <v/>
          </cell>
          <cell r="I342" t="str">
            <v/>
          </cell>
          <cell r="J342">
            <v>154.12800833495382</v>
          </cell>
          <cell r="O342">
            <v>5</v>
          </cell>
          <cell r="P342" t="str">
            <v/>
          </cell>
          <cell r="Q342" t="str">
            <v/>
          </cell>
          <cell r="R342">
            <v>37.175714222792386</v>
          </cell>
          <cell r="S342">
            <v>7</v>
          </cell>
          <cell r="T342" t="str">
            <v/>
          </cell>
          <cell r="U342" t="str">
            <v/>
          </cell>
          <cell r="V342">
            <v>164.39374143488109</v>
          </cell>
          <cell r="W342">
            <v>5</v>
          </cell>
          <cell r="X342" t="str">
            <v/>
          </cell>
          <cell r="Y342" t="str">
            <v/>
          </cell>
          <cell r="Z342">
            <v>-11.552605433167448</v>
          </cell>
          <cell r="AA342">
            <v>5</v>
          </cell>
          <cell r="AB342" t="str">
            <v/>
          </cell>
          <cell r="AC342" t="str">
            <v/>
          </cell>
          <cell r="AD342">
            <v>311.44430206343435</v>
          </cell>
          <cell r="AE342">
            <v>5</v>
          </cell>
          <cell r="AF342" t="str">
            <v/>
          </cell>
          <cell r="AG342" t="str">
            <v/>
          </cell>
          <cell r="AH342">
            <v>15.557331659606376</v>
          </cell>
          <cell r="AI342">
            <v>6</v>
          </cell>
          <cell r="AJ342" t="str">
            <v/>
          </cell>
          <cell r="AK342" t="str">
            <v/>
          </cell>
          <cell r="AL342">
            <v>73.278499443822483</v>
          </cell>
          <cell r="AM342">
            <v>5</v>
          </cell>
          <cell r="AN342" t="str">
            <v/>
          </cell>
          <cell r="AO342" t="str">
            <v/>
          </cell>
          <cell r="AP342">
            <v>42.716497688467186</v>
          </cell>
        </row>
        <row r="343">
          <cell r="B343" t="str">
            <v>4.2043</v>
          </cell>
          <cell r="C343">
            <v>8</v>
          </cell>
          <cell r="D343" t="str">
            <v/>
          </cell>
          <cell r="E343" t="str">
            <v/>
          </cell>
          <cell r="F343">
            <v>-25.425428417932814</v>
          </cell>
          <cell r="G343">
            <v>10</v>
          </cell>
          <cell r="H343" t="str">
            <v/>
          </cell>
          <cell r="I343" t="str">
            <v/>
          </cell>
          <cell r="J343">
            <v>154.33990899720433</v>
          </cell>
          <cell r="O343">
            <v>5</v>
          </cell>
          <cell r="P343" t="str">
            <v/>
          </cell>
          <cell r="Q343" t="str">
            <v/>
          </cell>
          <cell r="R343">
            <v>37.37525721453548</v>
          </cell>
          <cell r="S343">
            <v>7</v>
          </cell>
          <cell r="T343" t="str">
            <v/>
          </cell>
          <cell r="U343" t="str">
            <v/>
          </cell>
          <cell r="V343">
            <v>164.66195676251624</v>
          </cell>
          <cell r="W343">
            <v>5</v>
          </cell>
          <cell r="X343" t="str">
            <v/>
          </cell>
          <cell r="Y343" t="str">
            <v/>
          </cell>
          <cell r="Z343">
            <v>-11.460797099674242</v>
          </cell>
          <cell r="AA343">
            <v>5</v>
          </cell>
          <cell r="AB343" t="str">
            <v/>
          </cell>
          <cell r="AC343" t="str">
            <v/>
          </cell>
          <cell r="AD343">
            <v>311.6099463386351</v>
          </cell>
          <cell r="AE343">
            <v>5</v>
          </cell>
          <cell r="AF343" t="str">
            <v/>
          </cell>
          <cell r="AG343" t="str">
            <v/>
          </cell>
          <cell r="AH343">
            <v>15.699272564131919</v>
          </cell>
          <cell r="AI343">
            <v>6</v>
          </cell>
          <cell r="AJ343" t="str">
            <v/>
          </cell>
          <cell r="AK343" t="str">
            <v/>
          </cell>
          <cell r="AL343">
            <v>73.435490944406268</v>
          </cell>
          <cell r="AM343">
            <v>5</v>
          </cell>
          <cell r="AN343" t="str">
            <v/>
          </cell>
          <cell r="AO343" t="str">
            <v/>
          </cell>
          <cell r="AP343">
            <v>42.937094538596504</v>
          </cell>
        </row>
        <row r="344">
          <cell r="B344" t="str">
            <v>5.2043</v>
          </cell>
          <cell r="C344">
            <v>8</v>
          </cell>
          <cell r="D344" t="str">
            <v/>
          </cell>
          <cell r="E344" t="str">
            <v/>
          </cell>
          <cell r="F344">
            <v>-25.344592435738747</v>
          </cell>
          <cell r="G344">
            <v>10</v>
          </cell>
          <cell r="H344" t="str">
            <v/>
          </cell>
          <cell r="I344" t="str">
            <v/>
          </cell>
          <cell r="J344">
            <v>154.55180965945485</v>
          </cell>
          <cell r="O344">
            <v>5</v>
          </cell>
          <cell r="P344" t="str">
            <v/>
          </cell>
          <cell r="Q344" t="str">
            <v/>
          </cell>
          <cell r="R344">
            <v>37.574800206278574</v>
          </cell>
          <cell r="S344">
            <v>7</v>
          </cell>
          <cell r="T344" t="str">
            <v/>
          </cell>
          <cell r="U344" t="str">
            <v/>
          </cell>
          <cell r="V344">
            <v>164.93017209015139</v>
          </cell>
          <cell r="W344">
            <v>5</v>
          </cell>
          <cell r="X344" t="str">
            <v/>
          </cell>
          <cell r="Y344" t="str">
            <v/>
          </cell>
          <cell r="Z344">
            <v>-11.368988766181035</v>
          </cell>
          <cell r="AA344">
            <v>5</v>
          </cell>
          <cell r="AB344" t="str">
            <v/>
          </cell>
          <cell r="AC344" t="str">
            <v/>
          </cell>
          <cell r="AD344">
            <v>311.77559061383585</v>
          </cell>
          <cell r="AE344">
            <v>5</v>
          </cell>
          <cell r="AF344" t="str">
            <v/>
          </cell>
          <cell r="AG344" t="str">
            <v/>
          </cell>
          <cell r="AH344">
            <v>15.841213468657461</v>
          </cell>
          <cell r="AI344">
            <v>6</v>
          </cell>
          <cell r="AJ344" t="str">
            <v/>
          </cell>
          <cell r="AK344" t="str">
            <v/>
          </cell>
          <cell r="AL344">
            <v>73.592482444990054</v>
          </cell>
          <cell r="AM344">
            <v>5</v>
          </cell>
          <cell r="AN344" t="str">
            <v/>
          </cell>
          <cell r="AO344" t="str">
            <v/>
          </cell>
          <cell r="AP344">
            <v>43.157691388725823</v>
          </cell>
        </row>
        <row r="345">
          <cell r="B345" t="str">
            <v>6.2043</v>
          </cell>
          <cell r="C345">
            <v>8</v>
          </cell>
          <cell r="D345" t="str">
            <v/>
          </cell>
          <cell r="E345" t="str">
            <v/>
          </cell>
          <cell r="F345">
            <v>-25.26375645354468</v>
          </cell>
          <cell r="G345">
            <v>10</v>
          </cell>
          <cell r="H345" t="str">
            <v/>
          </cell>
          <cell r="I345" t="str">
            <v/>
          </cell>
          <cell r="J345">
            <v>154.76371032170536</v>
          </cell>
          <cell r="O345">
            <v>5</v>
          </cell>
          <cell r="P345" t="str">
            <v/>
          </cell>
          <cell r="Q345" t="str">
            <v/>
          </cell>
          <cell r="R345">
            <v>37.774343198021668</v>
          </cell>
          <cell r="S345">
            <v>7</v>
          </cell>
          <cell r="T345" t="str">
            <v/>
          </cell>
          <cell r="U345" t="str">
            <v/>
          </cell>
          <cell r="V345">
            <v>165.19838741778653</v>
          </cell>
          <cell r="W345">
            <v>5</v>
          </cell>
          <cell r="X345" t="str">
            <v/>
          </cell>
          <cell r="Y345" t="str">
            <v/>
          </cell>
          <cell r="Z345">
            <v>-11.277180432687828</v>
          </cell>
          <cell r="AA345">
            <v>5</v>
          </cell>
          <cell r="AB345" t="str">
            <v/>
          </cell>
          <cell r="AC345" t="str">
            <v/>
          </cell>
          <cell r="AD345">
            <v>311.94123488903659</v>
          </cell>
          <cell r="AE345">
            <v>5</v>
          </cell>
          <cell r="AF345" t="str">
            <v/>
          </cell>
          <cell r="AG345" t="str">
            <v/>
          </cell>
          <cell r="AH345">
            <v>15.983154373183003</v>
          </cell>
          <cell r="AI345">
            <v>6</v>
          </cell>
          <cell r="AJ345" t="str">
            <v/>
          </cell>
          <cell r="AK345" t="str">
            <v/>
          </cell>
          <cell r="AL345">
            <v>73.74947394557384</v>
          </cell>
          <cell r="AM345">
            <v>5</v>
          </cell>
          <cell r="AN345" t="str">
            <v/>
          </cell>
          <cell r="AO345" t="str">
            <v/>
          </cell>
          <cell r="AP345">
            <v>43.378288238855141</v>
          </cell>
        </row>
        <row r="346">
          <cell r="B346" t="str">
            <v>7.2043</v>
          </cell>
          <cell r="C346">
            <v>8</v>
          </cell>
          <cell r="D346" t="str">
            <v/>
          </cell>
          <cell r="E346" t="str">
            <v/>
          </cell>
          <cell r="F346">
            <v>-25.182920471350613</v>
          </cell>
          <cell r="G346">
            <v>10</v>
          </cell>
          <cell r="H346" t="str">
            <v/>
          </cell>
          <cell r="I346" t="str">
            <v/>
          </cell>
          <cell r="J346">
            <v>154.97561098395587</v>
          </cell>
          <cell r="O346">
            <v>5</v>
          </cell>
          <cell r="P346" t="str">
            <v/>
          </cell>
          <cell r="Q346" t="str">
            <v/>
          </cell>
          <cell r="R346">
            <v>37.973886189764762</v>
          </cell>
          <cell r="S346">
            <v>7</v>
          </cell>
          <cell r="T346" t="str">
            <v/>
          </cell>
          <cell r="U346" t="str">
            <v/>
          </cell>
          <cell r="V346">
            <v>165.46660274542168</v>
          </cell>
          <cell r="W346">
            <v>5</v>
          </cell>
          <cell r="X346" t="str">
            <v/>
          </cell>
          <cell r="Y346" t="str">
            <v/>
          </cell>
          <cell r="Z346">
            <v>-11.185372099194621</v>
          </cell>
          <cell r="AA346">
            <v>5</v>
          </cell>
          <cell r="AB346" t="str">
            <v/>
          </cell>
          <cell r="AC346" t="str">
            <v/>
          </cell>
          <cell r="AD346">
            <v>312.10687916423734</v>
          </cell>
          <cell r="AE346">
            <v>5</v>
          </cell>
          <cell r="AF346" t="str">
            <v/>
          </cell>
          <cell r="AG346" t="str">
            <v/>
          </cell>
          <cell r="AH346">
            <v>16.125095277708546</v>
          </cell>
          <cell r="AI346">
            <v>6</v>
          </cell>
          <cell r="AJ346" t="str">
            <v/>
          </cell>
          <cell r="AK346" t="str">
            <v/>
          </cell>
          <cell r="AL346">
            <v>73.906465446157625</v>
          </cell>
          <cell r="AM346">
            <v>5</v>
          </cell>
          <cell r="AN346" t="str">
            <v/>
          </cell>
          <cell r="AO346" t="str">
            <v/>
          </cell>
          <cell r="AP346">
            <v>43.59888508898446</v>
          </cell>
        </row>
        <row r="347">
          <cell r="B347" t="str">
            <v>8.2043</v>
          </cell>
          <cell r="C347">
            <v>8</v>
          </cell>
          <cell r="D347" t="str">
            <v/>
          </cell>
          <cell r="E347" t="str">
            <v/>
          </cell>
          <cell r="F347">
            <v>-25.102084489156546</v>
          </cell>
          <cell r="G347">
            <v>10</v>
          </cell>
          <cell r="H347" t="str">
            <v/>
          </cell>
          <cell r="I347" t="str">
            <v/>
          </cell>
          <cell r="J347">
            <v>155.18751164620639</v>
          </cell>
          <cell r="O347">
            <v>5</v>
          </cell>
          <cell r="P347" t="str">
            <v/>
          </cell>
          <cell r="Q347" t="str">
            <v/>
          </cell>
          <cell r="R347">
            <v>38.173429181507856</v>
          </cell>
          <cell r="S347">
            <v>7</v>
          </cell>
          <cell r="T347" t="str">
            <v/>
          </cell>
          <cell r="U347" t="str">
            <v/>
          </cell>
          <cell r="V347">
            <v>165.73481807305683</v>
          </cell>
          <cell r="W347">
            <v>5</v>
          </cell>
          <cell r="X347" t="str">
            <v/>
          </cell>
          <cell r="Y347" t="str">
            <v/>
          </cell>
          <cell r="Z347">
            <v>-11.093563765701415</v>
          </cell>
          <cell r="AA347">
            <v>5</v>
          </cell>
          <cell r="AB347" t="str">
            <v/>
          </cell>
          <cell r="AC347" t="str">
            <v/>
          </cell>
          <cell r="AD347">
            <v>312.27252343943809</v>
          </cell>
          <cell r="AE347">
            <v>5</v>
          </cell>
          <cell r="AF347" t="str">
            <v/>
          </cell>
          <cell r="AG347" t="str">
            <v/>
          </cell>
          <cell r="AH347">
            <v>16.267036182234087</v>
          </cell>
          <cell r="AI347">
            <v>6</v>
          </cell>
          <cell r="AJ347" t="str">
            <v/>
          </cell>
          <cell r="AK347" t="str">
            <v/>
          </cell>
          <cell r="AL347">
            <v>74.063456946741411</v>
          </cell>
          <cell r="AM347">
            <v>5</v>
          </cell>
          <cell r="AN347" t="str">
            <v/>
          </cell>
          <cell r="AO347" t="str">
            <v/>
          </cell>
          <cell r="AP347">
            <v>43.819481939113778</v>
          </cell>
        </row>
        <row r="348">
          <cell r="B348" t="str">
            <v>9.2043</v>
          </cell>
          <cell r="C348">
            <v>8</v>
          </cell>
          <cell r="D348" t="str">
            <v/>
          </cell>
          <cell r="E348" t="str">
            <v/>
          </cell>
          <cell r="F348">
            <v>-25.021248506962479</v>
          </cell>
          <cell r="G348">
            <v>10</v>
          </cell>
          <cell r="H348" t="str">
            <v/>
          </cell>
          <cell r="I348" t="str">
            <v/>
          </cell>
          <cell r="J348">
            <v>155.3994123084569</v>
          </cell>
          <cell r="O348">
            <v>5</v>
          </cell>
          <cell r="P348" t="str">
            <v/>
          </cell>
          <cell r="Q348" t="str">
            <v/>
          </cell>
          <cell r="R348">
            <v>38.37297217325095</v>
          </cell>
          <cell r="S348">
            <v>7</v>
          </cell>
          <cell r="T348" t="str">
            <v/>
          </cell>
          <cell r="U348" t="str">
            <v/>
          </cell>
          <cell r="V348">
            <v>166.00303340069198</v>
          </cell>
          <cell r="W348">
            <v>5</v>
          </cell>
          <cell r="X348" t="str">
            <v/>
          </cell>
          <cell r="Y348" t="str">
            <v/>
          </cell>
          <cell r="Z348">
            <v>-11.001755432208208</v>
          </cell>
          <cell r="AA348">
            <v>5</v>
          </cell>
          <cell r="AB348" t="str">
            <v/>
          </cell>
          <cell r="AC348" t="str">
            <v/>
          </cell>
          <cell r="AD348">
            <v>312.43816771463884</v>
          </cell>
          <cell r="AE348">
            <v>5</v>
          </cell>
          <cell r="AF348" t="str">
            <v/>
          </cell>
          <cell r="AG348" t="str">
            <v/>
          </cell>
          <cell r="AH348">
            <v>16.408977086759627</v>
          </cell>
          <cell r="AI348">
            <v>6</v>
          </cell>
          <cell r="AJ348" t="str">
            <v/>
          </cell>
          <cell r="AK348" t="str">
            <v/>
          </cell>
          <cell r="AL348">
            <v>74.220448447325197</v>
          </cell>
          <cell r="AM348">
            <v>5</v>
          </cell>
          <cell r="AN348" t="str">
            <v/>
          </cell>
          <cell r="AO348" t="str">
            <v/>
          </cell>
          <cell r="AP348">
            <v>44.040078789243097</v>
          </cell>
        </row>
        <row r="349">
          <cell r="B349" t="str">
            <v>10.2043</v>
          </cell>
          <cell r="C349">
            <v>8</v>
          </cell>
          <cell r="D349" t="str">
            <v/>
          </cell>
          <cell r="E349" t="str">
            <v/>
          </cell>
          <cell r="F349">
            <v>-24.940412524768412</v>
          </cell>
          <cell r="G349">
            <v>10</v>
          </cell>
          <cell r="H349" t="str">
            <v/>
          </cell>
          <cell r="I349" t="str">
            <v/>
          </cell>
          <cell r="J349">
            <v>155.61131297070742</v>
          </cell>
          <cell r="O349">
            <v>5</v>
          </cell>
          <cell r="P349" t="str">
            <v/>
          </cell>
          <cell r="Q349" t="str">
            <v/>
          </cell>
          <cell r="R349">
            <v>38.572515164994044</v>
          </cell>
          <cell r="S349">
            <v>7</v>
          </cell>
          <cell r="T349" t="str">
            <v/>
          </cell>
          <cell r="U349" t="str">
            <v/>
          </cell>
          <cell r="V349">
            <v>166.27124872832712</v>
          </cell>
          <cell r="W349">
            <v>5</v>
          </cell>
          <cell r="X349" t="str">
            <v/>
          </cell>
          <cell r="Y349" t="str">
            <v/>
          </cell>
          <cell r="Z349">
            <v>-10.909947098715001</v>
          </cell>
          <cell r="AA349">
            <v>5</v>
          </cell>
          <cell r="AB349" t="str">
            <v/>
          </cell>
          <cell r="AC349" t="str">
            <v/>
          </cell>
          <cell r="AD349">
            <v>312.60381198983958</v>
          </cell>
          <cell r="AE349">
            <v>5</v>
          </cell>
          <cell r="AF349" t="str">
            <v/>
          </cell>
          <cell r="AG349" t="str">
            <v/>
          </cell>
          <cell r="AH349">
            <v>16.550917991285168</v>
          </cell>
          <cell r="AI349">
            <v>6</v>
          </cell>
          <cell r="AJ349" t="str">
            <v/>
          </cell>
          <cell r="AK349" t="str">
            <v/>
          </cell>
          <cell r="AL349">
            <v>74.377439947908982</v>
          </cell>
          <cell r="AM349">
            <v>5</v>
          </cell>
          <cell r="AN349" t="str">
            <v/>
          </cell>
          <cell r="AO349" t="str">
            <v/>
          </cell>
          <cell r="AP349">
            <v>44.260675639372415</v>
          </cell>
        </row>
        <row r="350">
          <cell r="B350" t="str">
            <v>11.2043</v>
          </cell>
          <cell r="C350">
            <v>8</v>
          </cell>
          <cell r="D350" t="str">
            <v/>
          </cell>
          <cell r="E350" t="str">
            <v/>
          </cell>
          <cell r="F350">
            <v>-24.859576542574345</v>
          </cell>
          <cell r="G350">
            <v>10</v>
          </cell>
          <cell r="H350" t="str">
            <v/>
          </cell>
          <cell r="I350" t="str">
            <v/>
          </cell>
          <cell r="J350">
            <v>155.82321363295793</v>
          </cell>
          <cell r="O350">
            <v>5</v>
          </cell>
          <cell r="P350" t="str">
            <v/>
          </cell>
          <cell r="Q350" t="str">
            <v/>
          </cell>
          <cell r="R350">
            <v>38.772058156737138</v>
          </cell>
          <cell r="S350">
            <v>7</v>
          </cell>
          <cell r="T350" t="str">
            <v/>
          </cell>
          <cell r="U350" t="str">
            <v/>
          </cell>
          <cell r="V350">
            <v>166.53946405596227</v>
          </cell>
          <cell r="W350">
            <v>5</v>
          </cell>
          <cell r="X350" t="str">
            <v/>
          </cell>
          <cell r="Y350" t="str">
            <v/>
          </cell>
          <cell r="Z350">
            <v>-10.818138765221795</v>
          </cell>
          <cell r="AA350">
            <v>5</v>
          </cell>
          <cell r="AB350" t="str">
            <v/>
          </cell>
          <cell r="AC350" t="str">
            <v/>
          </cell>
          <cell r="AD350">
            <v>312.76945626504033</v>
          </cell>
          <cell r="AE350">
            <v>5</v>
          </cell>
          <cell r="AF350" t="str">
            <v/>
          </cell>
          <cell r="AG350" t="str">
            <v/>
          </cell>
          <cell r="AH350">
            <v>16.692858895810708</v>
          </cell>
          <cell r="AI350">
            <v>6</v>
          </cell>
          <cell r="AJ350" t="str">
            <v/>
          </cell>
          <cell r="AK350" t="str">
            <v/>
          </cell>
          <cell r="AL350">
            <v>74.534431448492768</v>
          </cell>
          <cell r="AM350">
            <v>5</v>
          </cell>
          <cell r="AN350" t="str">
            <v/>
          </cell>
          <cell r="AO350" t="str">
            <v/>
          </cell>
          <cell r="AP350">
            <v>44.481272489501734</v>
          </cell>
        </row>
        <row r="351">
          <cell r="B351" t="str">
            <v>12.2043</v>
          </cell>
          <cell r="C351">
            <v>8</v>
          </cell>
          <cell r="D351" t="str">
            <v/>
          </cell>
          <cell r="E351" t="str">
            <v/>
          </cell>
          <cell r="F351">
            <v>-24.778740560380278</v>
          </cell>
          <cell r="G351">
            <v>10</v>
          </cell>
          <cell r="H351" t="str">
            <v/>
          </cell>
          <cell r="I351" t="str">
            <v/>
          </cell>
          <cell r="J351">
            <v>156.03511429520844</v>
          </cell>
          <cell r="O351">
            <v>5</v>
          </cell>
          <cell r="P351" t="str">
            <v/>
          </cell>
          <cell r="Q351" t="str">
            <v/>
          </cell>
          <cell r="R351">
            <v>38.971601148480232</v>
          </cell>
          <cell r="S351">
            <v>7</v>
          </cell>
          <cell r="T351" t="str">
            <v/>
          </cell>
          <cell r="U351" t="str">
            <v/>
          </cell>
          <cell r="V351">
            <v>166.80767938359742</v>
          </cell>
          <cell r="W351">
            <v>5</v>
          </cell>
          <cell r="X351" t="str">
            <v/>
          </cell>
          <cell r="Y351" t="str">
            <v/>
          </cell>
          <cell r="Z351">
            <v>-10.726330431728588</v>
          </cell>
          <cell r="AA351">
            <v>5</v>
          </cell>
          <cell r="AB351" t="str">
            <v/>
          </cell>
          <cell r="AC351" t="str">
            <v/>
          </cell>
          <cell r="AD351">
            <v>312.93510054024108</v>
          </cell>
          <cell r="AE351">
            <v>5</v>
          </cell>
          <cell r="AF351" t="str">
            <v/>
          </cell>
          <cell r="AG351" t="str">
            <v/>
          </cell>
          <cell r="AH351">
            <v>16.834799800336249</v>
          </cell>
          <cell r="AI351">
            <v>6</v>
          </cell>
          <cell r="AJ351" t="str">
            <v/>
          </cell>
          <cell r="AK351" t="str">
            <v/>
          </cell>
          <cell r="AL351">
            <v>74.691422949076554</v>
          </cell>
          <cell r="AM351">
            <v>5</v>
          </cell>
          <cell r="AN351" t="str">
            <v/>
          </cell>
          <cell r="AO351" t="str">
            <v/>
          </cell>
          <cell r="AP351">
            <v>44.701869339631052</v>
          </cell>
        </row>
        <row r="352">
          <cell r="B352" t="str">
            <v>1.2044</v>
          </cell>
          <cell r="C352">
            <v>8</v>
          </cell>
          <cell r="D352" t="str">
            <v/>
          </cell>
          <cell r="E352" t="str">
            <v/>
          </cell>
          <cell r="F352">
            <v>-24.697904578186211</v>
          </cell>
          <cell r="G352">
            <v>10</v>
          </cell>
          <cell r="H352" t="str">
            <v/>
          </cell>
          <cell r="I352" t="str">
            <v/>
          </cell>
          <cell r="J352">
            <v>156.24701495745896</v>
          </cell>
          <cell r="O352">
            <v>5</v>
          </cell>
          <cell r="P352" t="str">
            <v/>
          </cell>
          <cell r="Q352" t="str">
            <v/>
          </cell>
          <cell r="R352">
            <v>39.171144140223326</v>
          </cell>
          <cell r="S352">
            <v>7</v>
          </cell>
          <cell r="T352" t="str">
            <v/>
          </cell>
          <cell r="U352" t="str">
            <v/>
          </cell>
          <cell r="V352">
            <v>167.07589471123256</v>
          </cell>
          <cell r="W352">
            <v>5</v>
          </cell>
          <cell r="X352" t="str">
            <v/>
          </cell>
          <cell r="Y352" t="str">
            <v/>
          </cell>
          <cell r="Z352">
            <v>-10.634522098235381</v>
          </cell>
          <cell r="AA352">
            <v>5</v>
          </cell>
          <cell r="AB352" t="str">
            <v/>
          </cell>
          <cell r="AC352" t="str">
            <v/>
          </cell>
          <cell r="AD352">
            <v>313.10074481544183</v>
          </cell>
          <cell r="AE352">
            <v>5</v>
          </cell>
          <cell r="AF352" t="str">
            <v/>
          </cell>
          <cell r="AG352" t="str">
            <v/>
          </cell>
          <cell r="AH352">
            <v>16.97674070486179</v>
          </cell>
          <cell r="AI352">
            <v>6</v>
          </cell>
          <cell r="AJ352" t="str">
            <v/>
          </cell>
          <cell r="AK352" t="str">
            <v/>
          </cell>
          <cell r="AL352">
            <v>74.848414449660339</v>
          </cell>
          <cell r="AM352">
            <v>5</v>
          </cell>
          <cell r="AN352" t="str">
            <v/>
          </cell>
          <cell r="AO352" t="str">
            <v/>
          </cell>
          <cell r="AP352">
            <v>44.922466189760371</v>
          </cell>
        </row>
        <row r="353">
          <cell r="B353" t="str">
            <v>2.2044</v>
          </cell>
          <cell r="C353">
            <v>8</v>
          </cell>
          <cell r="D353" t="str">
            <v/>
          </cell>
          <cell r="E353" t="str">
            <v/>
          </cell>
          <cell r="F353">
            <v>-24.617068595992144</v>
          </cell>
          <cell r="G353">
            <v>10</v>
          </cell>
          <cell r="H353" t="str">
            <v/>
          </cell>
          <cell r="I353" t="str">
            <v/>
          </cell>
          <cell r="J353">
            <v>156.45891561970947</v>
          </cell>
          <cell r="O353">
            <v>5</v>
          </cell>
          <cell r="P353" t="str">
            <v/>
          </cell>
          <cell r="Q353" t="str">
            <v/>
          </cell>
          <cell r="R353">
            <v>39.37068713196642</v>
          </cell>
          <cell r="S353">
            <v>7</v>
          </cell>
          <cell r="T353" t="str">
            <v/>
          </cell>
          <cell r="U353" t="str">
            <v/>
          </cell>
          <cell r="V353">
            <v>167.34411003886771</v>
          </cell>
          <cell r="W353">
            <v>5</v>
          </cell>
          <cell r="X353" t="str">
            <v/>
          </cell>
          <cell r="Y353" t="str">
            <v/>
          </cell>
          <cell r="Z353">
            <v>-10.542713764742174</v>
          </cell>
          <cell r="AA353">
            <v>5</v>
          </cell>
          <cell r="AB353" t="str">
            <v/>
          </cell>
          <cell r="AC353" t="str">
            <v/>
          </cell>
          <cell r="AD353">
            <v>313.26638909064258</v>
          </cell>
          <cell r="AE353">
            <v>5</v>
          </cell>
          <cell r="AF353" t="str">
            <v/>
          </cell>
          <cell r="AG353" t="str">
            <v/>
          </cell>
          <cell r="AH353">
            <v>17.11868160938733</v>
          </cell>
          <cell r="AI353">
            <v>6</v>
          </cell>
          <cell r="AJ353" t="str">
            <v/>
          </cell>
          <cell r="AK353" t="str">
            <v/>
          </cell>
          <cell r="AL353">
            <v>75.005405950244125</v>
          </cell>
          <cell r="AM353">
            <v>5</v>
          </cell>
          <cell r="AN353" t="str">
            <v/>
          </cell>
          <cell r="AO353" t="str">
            <v/>
          </cell>
          <cell r="AP353">
            <v>45.143063039889689</v>
          </cell>
        </row>
        <row r="354">
          <cell r="B354" t="str">
            <v>3.2044</v>
          </cell>
          <cell r="C354">
            <v>8</v>
          </cell>
          <cell r="D354" t="str">
            <v/>
          </cell>
          <cell r="E354" t="str">
            <v/>
          </cell>
          <cell r="F354">
            <v>-24.536232613798077</v>
          </cell>
          <cell r="G354">
            <v>10</v>
          </cell>
          <cell r="H354" t="str">
            <v/>
          </cell>
          <cell r="I354" t="str">
            <v/>
          </cell>
          <cell r="J354">
            <v>156.67081628195999</v>
          </cell>
          <cell r="O354">
            <v>5</v>
          </cell>
          <cell r="P354" t="str">
            <v/>
          </cell>
          <cell r="Q354" t="str">
            <v/>
          </cell>
          <cell r="R354">
            <v>39.570230123709514</v>
          </cell>
          <cell r="S354">
            <v>7</v>
          </cell>
          <cell r="T354" t="str">
            <v/>
          </cell>
          <cell r="U354" t="str">
            <v/>
          </cell>
          <cell r="V354">
            <v>167.61232536650286</v>
          </cell>
          <cell r="W354">
            <v>5</v>
          </cell>
          <cell r="X354" t="str">
            <v/>
          </cell>
          <cell r="Y354" t="str">
            <v/>
          </cell>
          <cell r="Z354">
            <v>-10.450905431248968</v>
          </cell>
          <cell r="AA354">
            <v>5</v>
          </cell>
          <cell r="AB354" t="str">
            <v/>
          </cell>
          <cell r="AC354" t="str">
            <v/>
          </cell>
          <cell r="AD354">
            <v>313.43203336584332</v>
          </cell>
          <cell r="AE354">
            <v>5</v>
          </cell>
          <cell r="AF354" t="str">
            <v/>
          </cell>
          <cell r="AG354" t="str">
            <v/>
          </cell>
          <cell r="AH354">
            <v>17.260622513912871</v>
          </cell>
          <cell r="AI354">
            <v>6</v>
          </cell>
          <cell r="AJ354" t="str">
            <v/>
          </cell>
          <cell r="AK354" t="str">
            <v/>
          </cell>
          <cell r="AL354">
            <v>75.16239745082791</v>
          </cell>
          <cell r="AM354">
            <v>5</v>
          </cell>
          <cell r="AN354" t="str">
            <v/>
          </cell>
          <cell r="AO354" t="str">
            <v/>
          </cell>
          <cell r="AP354">
            <v>45.363659890019008</v>
          </cell>
        </row>
        <row r="355">
          <cell r="B355" t="str">
            <v>4.2044</v>
          </cell>
          <cell r="C355">
            <v>8</v>
          </cell>
          <cell r="D355" t="str">
            <v/>
          </cell>
          <cell r="E355" t="str">
            <v/>
          </cell>
          <cell r="F355">
            <v>-24.45539663160401</v>
          </cell>
          <cell r="G355">
            <v>10</v>
          </cell>
          <cell r="H355" t="str">
            <v/>
          </cell>
          <cell r="I355" t="str">
            <v/>
          </cell>
          <cell r="J355">
            <v>156.8827169442105</v>
          </cell>
          <cell r="O355">
            <v>5</v>
          </cell>
          <cell r="P355" t="str">
            <v/>
          </cell>
          <cell r="Q355" t="str">
            <v/>
          </cell>
          <cell r="R355">
            <v>39.769773115452608</v>
          </cell>
          <cell r="S355">
            <v>7</v>
          </cell>
          <cell r="T355" t="str">
            <v/>
          </cell>
          <cell r="U355" t="str">
            <v/>
          </cell>
          <cell r="V355">
            <v>167.88054069413801</v>
          </cell>
          <cell r="W355">
            <v>5</v>
          </cell>
          <cell r="X355" t="str">
            <v/>
          </cell>
          <cell r="Y355" t="str">
            <v/>
          </cell>
          <cell r="Z355">
            <v>-10.359097097755761</v>
          </cell>
          <cell r="AA355">
            <v>5</v>
          </cell>
          <cell r="AB355" t="str">
            <v/>
          </cell>
          <cell r="AC355" t="str">
            <v/>
          </cell>
          <cell r="AD355">
            <v>313.59767764104407</v>
          </cell>
          <cell r="AE355">
            <v>5</v>
          </cell>
          <cell r="AF355" t="str">
            <v/>
          </cell>
          <cell r="AG355" t="str">
            <v/>
          </cell>
          <cell r="AH355">
            <v>17.402563418438412</v>
          </cell>
          <cell r="AI355">
            <v>6</v>
          </cell>
          <cell r="AJ355" t="str">
            <v/>
          </cell>
          <cell r="AK355" t="str">
            <v/>
          </cell>
          <cell r="AL355">
            <v>75.319388951411696</v>
          </cell>
          <cell r="AM355">
            <v>5</v>
          </cell>
          <cell r="AN355" t="str">
            <v/>
          </cell>
          <cell r="AO355" t="str">
            <v/>
          </cell>
          <cell r="AP355">
            <v>45.584256740148327</v>
          </cell>
        </row>
        <row r="356">
          <cell r="B356" t="str">
            <v>5.2044</v>
          </cell>
          <cell r="C356">
            <v>8</v>
          </cell>
          <cell r="D356" t="str">
            <v/>
          </cell>
          <cell r="E356" t="str">
            <v/>
          </cell>
          <cell r="F356">
            <v>-24.374560649409943</v>
          </cell>
          <cell r="G356">
            <v>10</v>
          </cell>
          <cell r="H356" t="str">
            <v/>
          </cell>
          <cell r="I356" t="str">
            <v/>
          </cell>
          <cell r="J356">
            <v>157.09461760646101</v>
          </cell>
          <cell r="O356">
            <v>5</v>
          </cell>
          <cell r="P356" t="str">
            <v/>
          </cell>
          <cell r="Q356" t="str">
            <v/>
          </cell>
          <cell r="R356">
            <v>39.969316107195702</v>
          </cell>
          <cell r="S356">
            <v>7</v>
          </cell>
          <cell r="T356" t="str">
            <v/>
          </cell>
          <cell r="U356" t="str">
            <v/>
          </cell>
          <cell r="V356">
            <v>168.14875602177315</v>
          </cell>
          <cell r="W356">
            <v>5</v>
          </cell>
          <cell r="X356" t="str">
            <v/>
          </cell>
          <cell r="Y356" t="str">
            <v/>
          </cell>
          <cell r="Z356">
            <v>-10.267288764262554</v>
          </cell>
          <cell r="AA356">
            <v>5</v>
          </cell>
          <cell r="AB356" t="str">
            <v/>
          </cell>
          <cell r="AC356" t="str">
            <v/>
          </cell>
          <cell r="AD356">
            <v>313.76332191624482</v>
          </cell>
          <cell r="AE356">
            <v>5</v>
          </cell>
          <cell r="AF356" t="str">
            <v/>
          </cell>
          <cell r="AG356" t="str">
            <v/>
          </cell>
          <cell r="AH356">
            <v>17.544504322963952</v>
          </cell>
          <cell r="AI356">
            <v>6</v>
          </cell>
          <cell r="AJ356" t="str">
            <v/>
          </cell>
          <cell r="AK356" t="str">
            <v/>
          </cell>
          <cell r="AL356">
            <v>75.476380451995482</v>
          </cell>
          <cell r="AM356">
            <v>5</v>
          </cell>
          <cell r="AN356" t="str">
            <v/>
          </cell>
          <cell r="AO356" t="str">
            <v/>
          </cell>
          <cell r="AP356">
            <v>45.804853590277645</v>
          </cell>
        </row>
        <row r="357">
          <cell r="B357" t="str">
            <v>6.2044</v>
          </cell>
          <cell r="C357">
            <v>8</v>
          </cell>
          <cell r="D357" t="str">
            <v/>
          </cell>
          <cell r="E357" t="str">
            <v/>
          </cell>
          <cell r="F357">
            <v>-24.293724667215876</v>
          </cell>
          <cell r="G357">
            <v>10</v>
          </cell>
          <cell r="H357" t="str">
            <v/>
          </cell>
          <cell r="I357" t="str">
            <v/>
          </cell>
          <cell r="J357">
            <v>157.30651826871153</v>
          </cell>
          <cell r="O357">
            <v>5</v>
          </cell>
          <cell r="P357" t="str">
            <v/>
          </cell>
          <cell r="Q357" t="str">
            <v/>
          </cell>
          <cell r="R357">
            <v>40.168859098938796</v>
          </cell>
          <cell r="S357">
            <v>7</v>
          </cell>
          <cell r="T357" t="str">
            <v/>
          </cell>
          <cell r="U357" t="str">
            <v/>
          </cell>
          <cell r="V357">
            <v>168.4169713494083</v>
          </cell>
          <cell r="W357">
            <v>5</v>
          </cell>
          <cell r="X357" t="str">
            <v/>
          </cell>
          <cell r="Y357" t="str">
            <v/>
          </cell>
          <cell r="Z357">
            <v>-10.175480430769348</v>
          </cell>
          <cell r="AA357">
            <v>5</v>
          </cell>
          <cell r="AB357" t="str">
            <v/>
          </cell>
          <cell r="AC357" t="str">
            <v/>
          </cell>
          <cell r="AD357">
            <v>313.92896619144557</v>
          </cell>
          <cell r="AE357">
            <v>6</v>
          </cell>
          <cell r="AF357">
            <v>357</v>
          </cell>
          <cell r="AG357">
            <v>17.686445227489461</v>
          </cell>
          <cell r="AH357">
            <v>17.686445227489461</v>
          </cell>
          <cell r="AI357">
            <v>6</v>
          </cell>
          <cell r="AJ357" t="str">
            <v/>
          </cell>
          <cell r="AK357" t="str">
            <v/>
          </cell>
          <cell r="AL357">
            <v>75.633371952579267</v>
          </cell>
          <cell r="AM357">
            <v>5</v>
          </cell>
          <cell r="AN357" t="str">
            <v/>
          </cell>
          <cell r="AO357" t="str">
            <v/>
          </cell>
          <cell r="AP357">
            <v>46.025450440406964</v>
          </cell>
        </row>
        <row r="358">
          <cell r="B358" t="str">
            <v>7.2044</v>
          </cell>
          <cell r="C358">
            <v>8</v>
          </cell>
          <cell r="D358" t="str">
            <v/>
          </cell>
          <cell r="E358" t="str">
            <v/>
          </cell>
          <cell r="F358">
            <v>-24.212888685021809</v>
          </cell>
          <cell r="G358">
            <v>10</v>
          </cell>
          <cell r="H358" t="str">
            <v/>
          </cell>
          <cell r="I358" t="str">
            <v/>
          </cell>
          <cell r="J358">
            <v>157.51841893096204</v>
          </cell>
          <cell r="O358">
            <v>5</v>
          </cell>
          <cell r="P358" t="str">
            <v/>
          </cell>
          <cell r="Q358" t="str">
            <v/>
          </cell>
          <cell r="R358">
            <v>40.36840209068189</v>
          </cell>
          <cell r="S358">
            <v>7</v>
          </cell>
          <cell r="T358" t="str">
            <v/>
          </cell>
          <cell r="U358" t="str">
            <v/>
          </cell>
          <cell r="V358">
            <v>168.68518667704345</v>
          </cell>
          <cell r="W358">
            <v>5</v>
          </cell>
          <cell r="X358" t="str">
            <v/>
          </cell>
          <cell r="Y358" t="str">
            <v/>
          </cell>
          <cell r="Z358">
            <v>-10.083672097276141</v>
          </cell>
          <cell r="AA358">
            <v>5</v>
          </cell>
          <cell r="AB358" t="str">
            <v/>
          </cell>
          <cell r="AC358" t="str">
            <v/>
          </cell>
          <cell r="AD358">
            <v>314.09461046664632</v>
          </cell>
          <cell r="AE358">
            <v>6</v>
          </cell>
          <cell r="AF358" t="str">
            <v/>
          </cell>
          <cell r="AG358" t="str">
            <v/>
          </cell>
          <cell r="AH358">
            <v>17.781450492079284</v>
          </cell>
          <cell r="AI358">
            <v>6</v>
          </cell>
          <cell r="AJ358" t="str">
            <v/>
          </cell>
          <cell r="AK358" t="str">
            <v/>
          </cell>
          <cell r="AL358">
            <v>75.790363453163053</v>
          </cell>
          <cell r="AM358">
            <v>5</v>
          </cell>
          <cell r="AN358" t="str">
            <v/>
          </cell>
          <cell r="AO358" t="str">
            <v/>
          </cell>
          <cell r="AP358">
            <v>46.246047290536282</v>
          </cell>
        </row>
        <row r="359">
          <cell r="B359" t="str">
            <v>8.2044</v>
          </cell>
          <cell r="C359">
            <v>8</v>
          </cell>
          <cell r="D359" t="str">
            <v/>
          </cell>
          <cell r="E359" t="str">
            <v/>
          </cell>
          <cell r="F359">
            <v>-24.132052702827743</v>
          </cell>
          <cell r="G359">
            <v>10</v>
          </cell>
          <cell r="H359" t="str">
            <v/>
          </cell>
          <cell r="I359" t="str">
            <v/>
          </cell>
          <cell r="J359">
            <v>157.73031959321256</v>
          </cell>
          <cell r="O359">
            <v>5</v>
          </cell>
          <cell r="P359" t="str">
            <v/>
          </cell>
          <cell r="Q359" t="str">
            <v/>
          </cell>
          <cell r="R359">
            <v>40.567945082424984</v>
          </cell>
          <cell r="S359">
            <v>7</v>
          </cell>
          <cell r="T359" t="str">
            <v/>
          </cell>
          <cell r="U359" t="str">
            <v/>
          </cell>
          <cell r="V359">
            <v>168.95340200467859</v>
          </cell>
          <cell r="W359">
            <v>5</v>
          </cell>
          <cell r="X359" t="str">
            <v/>
          </cell>
          <cell r="Y359" t="str">
            <v/>
          </cell>
          <cell r="Z359">
            <v>-9.9918637637829342</v>
          </cell>
          <cell r="AA359">
            <v>5</v>
          </cell>
          <cell r="AB359" t="str">
            <v/>
          </cell>
          <cell r="AC359" t="str">
            <v/>
          </cell>
          <cell r="AD359">
            <v>314.26025474184706</v>
          </cell>
          <cell r="AE359">
            <v>6</v>
          </cell>
          <cell r="AF359" t="str">
            <v/>
          </cell>
          <cell r="AG359" t="str">
            <v/>
          </cell>
          <cell r="AH359">
            <v>17.876455756669106</v>
          </cell>
          <cell r="AI359">
            <v>6</v>
          </cell>
          <cell r="AJ359" t="str">
            <v/>
          </cell>
          <cell r="AK359" t="str">
            <v/>
          </cell>
          <cell r="AL359">
            <v>75.947354953746839</v>
          </cell>
          <cell r="AM359">
            <v>5</v>
          </cell>
          <cell r="AN359" t="str">
            <v/>
          </cell>
          <cell r="AO359" t="str">
            <v/>
          </cell>
          <cell r="AP359">
            <v>46.466644140665601</v>
          </cell>
        </row>
        <row r="360">
          <cell r="B360" t="str">
            <v>9.2044</v>
          </cell>
          <cell r="C360">
            <v>8</v>
          </cell>
          <cell r="D360" t="str">
            <v/>
          </cell>
          <cell r="E360" t="str">
            <v/>
          </cell>
          <cell r="F360">
            <v>-24.051216720633676</v>
          </cell>
          <cell r="G360">
            <v>10</v>
          </cell>
          <cell r="H360" t="str">
            <v/>
          </cell>
          <cell r="I360" t="str">
            <v/>
          </cell>
          <cell r="J360">
            <v>157.94222025546307</v>
          </cell>
          <cell r="O360">
            <v>5</v>
          </cell>
          <cell r="P360" t="str">
            <v/>
          </cell>
          <cell r="Q360" t="str">
            <v/>
          </cell>
          <cell r="R360">
            <v>40.767488074168078</v>
          </cell>
          <cell r="S360">
            <v>7</v>
          </cell>
          <cell r="T360" t="str">
            <v/>
          </cell>
          <cell r="U360" t="str">
            <v/>
          </cell>
          <cell r="V360">
            <v>169.22161733231374</v>
          </cell>
          <cell r="W360">
            <v>5</v>
          </cell>
          <cell r="X360" t="str">
            <v/>
          </cell>
          <cell r="Y360" t="str">
            <v/>
          </cell>
          <cell r="Z360">
            <v>-9.9000554302897275</v>
          </cell>
          <cell r="AA360">
            <v>5</v>
          </cell>
          <cell r="AB360" t="str">
            <v/>
          </cell>
          <cell r="AC360" t="str">
            <v/>
          </cell>
          <cell r="AD360">
            <v>314.42589901704781</v>
          </cell>
          <cell r="AE360">
            <v>6</v>
          </cell>
          <cell r="AF360" t="str">
            <v/>
          </cell>
          <cell r="AG360" t="str">
            <v/>
          </cell>
          <cell r="AH360">
            <v>17.971461021258929</v>
          </cell>
          <cell r="AI360">
            <v>6</v>
          </cell>
          <cell r="AJ360" t="str">
            <v/>
          </cell>
          <cell r="AK360" t="str">
            <v/>
          </cell>
          <cell r="AL360">
            <v>76.104346454330624</v>
          </cell>
          <cell r="AM360">
            <v>5</v>
          </cell>
          <cell r="AN360" t="str">
            <v/>
          </cell>
          <cell r="AO360" t="str">
            <v/>
          </cell>
          <cell r="AP360">
            <v>46.687240990794919</v>
          </cell>
        </row>
        <row r="361">
          <cell r="B361" t="str">
            <v>10.2044</v>
          </cell>
          <cell r="C361">
            <v>8</v>
          </cell>
          <cell r="D361" t="str">
            <v/>
          </cell>
          <cell r="E361" t="str">
            <v/>
          </cell>
          <cell r="F361">
            <v>-23.970380738439609</v>
          </cell>
          <cell r="G361">
            <v>10</v>
          </cell>
          <cell r="H361" t="str">
            <v/>
          </cell>
          <cell r="I361" t="str">
            <v/>
          </cell>
          <cell r="J361">
            <v>158.15412091771358</v>
          </cell>
          <cell r="O361">
            <v>5</v>
          </cell>
          <cell r="P361" t="str">
            <v/>
          </cell>
          <cell r="Q361" t="str">
            <v/>
          </cell>
          <cell r="R361">
            <v>40.967031065911172</v>
          </cell>
          <cell r="S361">
            <v>7</v>
          </cell>
          <cell r="T361" t="str">
            <v/>
          </cell>
          <cell r="U361" t="str">
            <v/>
          </cell>
          <cell r="V361">
            <v>169.48983265994889</v>
          </cell>
          <cell r="W361">
            <v>5</v>
          </cell>
          <cell r="X361" t="str">
            <v/>
          </cell>
          <cell r="Y361" t="str">
            <v/>
          </cell>
          <cell r="Z361">
            <v>-9.8082470967965207</v>
          </cell>
          <cell r="AA361">
            <v>5</v>
          </cell>
          <cell r="AB361" t="str">
            <v/>
          </cell>
          <cell r="AC361" t="str">
            <v/>
          </cell>
          <cell r="AD361">
            <v>314.59154329224856</v>
          </cell>
          <cell r="AE361">
            <v>6</v>
          </cell>
          <cell r="AF361" t="str">
            <v/>
          </cell>
          <cell r="AG361" t="str">
            <v/>
          </cell>
          <cell r="AH361">
            <v>18.066466285848751</v>
          </cell>
          <cell r="AI361">
            <v>6</v>
          </cell>
          <cell r="AJ361" t="str">
            <v/>
          </cell>
          <cell r="AK361" t="str">
            <v/>
          </cell>
          <cell r="AL361">
            <v>76.26133795491441</v>
          </cell>
          <cell r="AM361">
            <v>5</v>
          </cell>
          <cell r="AN361" t="str">
            <v/>
          </cell>
          <cell r="AO361" t="str">
            <v/>
          </cell>
          <cell r="AP361">
            <v>46.907837840924238</v>
          </cell>
        </row>
        <row r="362">
          <cell r="B362" t="str">
            <v>11.2044</v>
          </cell>
          <cell r="C362">
            <v>8</v>
          </cell>
          <cell r="D362" t="str">
            <v/>
          </cell>
          <cell r="E362" t="str">
            <v/>
          </cell>
          <cell r="F362">
            <v>-23.889544756245542</v>
          </cell>
          <cell r="G362">
            <v>10</v>
          </cell>
          <cell r="H362" t="str">
            <v/>
          </cell>
          <cell r="I362" t="str">
            <v/>
          </cell>
          <cell r="J362">
            <v>158.3660215799641</v>
          </cell>
          <cell r="O362">
            <v>5</v>
          </cell>
          <cell r="P362" t="str">
            <v/>
          </cell>
          <cell r="Q362" t="str">
            <v/>
          </cell>
          <cell r="R362">
            <v>41.166574057654266</v>
          </cell>
          <cell r="S362">
            <v>7</v>
          </cell>
          <cell r="T362" t="str">
            <v/>
          </cell>
          <cell r="U362" t="str">
            <v/>
          </cell>
          <cell r="V362">
            <v>169.75804798758404</v>
          </cell>
          <cell r="W362">
            <v>5</v>
          </cell>
          <cell r="X362" t="str">
            <v/>
          </cell>
          <cell r="Y362" t="str">
            <v/>
          </cell>
          <cell r="Z362">
            <v>-9.716438763303314</v>
          </cell>
          <cell r="AA362">
            <v>5</v>
          </cell>
          <cell r="AB362" t="str">
            <v/>
          </cell>
          <cell r="AC362" t="str">
            <v/>
          </cell>
          <cell r="AD362">
            <v>314.75718756744931</v>
          </cell>
          <cell r="AE362">
            <v>6</v>
          </cell>
          <cell r="AF362" t="str">
            <v/>
          </cell>
          <cell r="AG362" t="str">
            <v/>
          </cell>
          <cell r="AH362">
            <v>18.161471550438574</v>
          </cell>
          <cell r="AI362">
            <v>6</v>
          </cell>
          <cell r="AJ362" t="str">
            <v/>
          </cell>
          <cell r="AK362" t="str">
            <v/>
          </cell>
          <cell r="AL362">
            <v>76.418329455498196</v>
          </cell>
          <cell r="AM362">
            <v>5</v>
          </cell>
          <cell r="AN362" t="str">
            <v/>
          </cell>
          <cell r="AO362" t="str">
            <v/>
          </cell>
          <cell r="AP362">
            <v>47.128434691053556</v>
          </cell>
        </row>
        <row r="363">
          <cell r="B363" t="str">
            <v>12.2044</v>
          </cell>
          <cell r="C363">
            <v>8</v>
          </cell>
          <cell r="D363" t="str">
            <v/>
          </cell>
          <cell r="E363" t="str">
            <v/>
          </cell>
          <cell r="F363">
            <v>-23.808708774051475</v>
          </cell>
          <cell r="G363">
            <v>10</v>
          </cell>
          <cell r="H363" t="str">
            <v/>
          </cell>
          <cell r="I363" t="str">
            <v/>
          </cell>
          <cell r="J363">
            <v>158.57792224221461</v>
          </cell>
          <cell r="O363">
            <v>5</v>
          </cell>
          <cell r="P363" t="str">
            <v/>
          </cell>
          <cell r="Q363" t="str">
            <v/>
          </cell>
          <cell r="R363">
            <v>41.36611704939736</v>
          </cell>
          <cell r="S363">
            <v>7</v>
          </cell>
          <cell r="T363" t="str">
            <v/>
          </cell>
          <cell r="U363" t="str">
            <v/>
          </cell>
          <cell r="V363">
            <v>170.02626331521918</v>
          </cell>
          <cell r="W363">
            <v>5</v>
          </cell>
          <cell r="X363" t="str">
            <v/>
          </cell>
          <cell r="Y363" t="str">
            <v/>
          </cell>
          <cell r="Z363">
            <v>-9.6246304298101073</v>
          </cell>
          <cell r="AA363">
            <v>5</v>
          </cell>
          <cell r="AB363" t="str">
            <v/>
          </cell>
          <cell r="AC363" t="str">
            <v/>
          </cell>
          <cell r="AD363">
            <v>314.92283184265006</v>
          </cell>
          <cell r="AE363">
            <v>6</v>
          </cell>
          <cell r="AF363" t="str">
            <v/>
          </cell>
          <cell r="AG363" t="str">
            <v/>
          </cell>
          <cell r="AH363">
            <v>18.256476815028396</v>
          </cell>
          <cell r="AI363">
            <v>6</v>
          </cell>
          <cell r="AJ363" t="str">
            <v/>
          </cell>
          <cell r="AK363" t="str">
            <v/>
          </cell>
          <cell r="AL363">
            <v>76.575320956081981</v>
          </cell>
          <cell r="AM363">
            <v>5</v>
          </cell>
          <cell r="AN363" t="str">
            <v/>
          </cell>
          <cell r="AO363" t="str">
            <v/>
          </cell>
          <cell r="AP363">
            <v>47.349031541182875</v>
          </cell>
        </row>
        <row r="364">
          <cell r="B364" t="str">
            <v>1.2045</v>
          </cell>
          <cell r="C364">
            <v>8</v>
          </cell>
          <cell r="D364" t="str">
            <v/>
          </cell>
          <cell r="E364" t="str">
            <v/>
          </cell>
          <cell r="F364">
            <v>-23.727872791857408</v>
          </cell>
          <cell r="G364">
            <v>10</v>
          </cell>
          <cell r="H364" t="str">
            <v/>
          </cell>
          <cell r="I364" t="str">
            <v/>
          </cell>
          <cell r="J364">
            <v>158.78982290446513</v>
          </cell>
          <cell r="O364">
            <v>5</v>
          </cell>
          <cell r="P364" t="str">
            <v/>
          </cell>
          <cell r="Q364" t="str">
            <v/>
          </cell>
          <cell r="R364">
            <v>41.565660041140454</v>
          </cell>
          <cell r="S364">
            <v>7</v>
          </cell>
          <cell r="T364" t="str">
            <v/>
          </cell>
          <cell r="U364" t="str">
            <v/>
          </cell>
          <cell r="V364">
            <v>170.29447864285433</v>
          </cell>
          <cell r="W364">
            <v>5</v>
          </cell>
          <cell r="X364" t="str">
            <v/>
          </cell>
          <cell r="Y364" t="str">
            <v/>
          </cell>
          <cell r="Z364">
            <v>-9.5328220963169006</v>
          </cell>
          <cell r="AA364">
            <v>5</v>
          </cell>
          <cell r="AB364" t="str">
            <v/>
          </cell>
          <cell r="AC364" t="str">
            <v/>
          </cell>
          <cell r="AD364">
            <v>315.0884761178508</v>
          </cell>
          <cell r="AE364">
            <v>6</v>
          </cell>
          <cell r="AF364" t="str">
            <v/>
          </cell>
          <cell r="AG364" t="str">
            <v/>
          </cell>
          <cell r="AH364">
            <v>18.351482079618219</v>
          </cell>
          <cell r="AI364">
            <v>6</v>
          </cell>
          <cell r="AJ364" t="str">
            <v/>
          </cell>
          <cell r="AK364" t="str">
            <v/>
          </cell>
          <cell r="AL364">
            <v>76.732312456665767</v>
          </cell>
          <cell r="AM364">
            <v>5</v>
          </cell>
          <cell r="AN364" t="str">
            <v/>
          </cell>
          <cell r="AO364" t="str">
            <v/>
          </cell>
          <cell r="AP364">
            <v>47.569628391312193</v>
          </cell>
        </row>
        <row r="365">
          <cell r="B365" t="str">
            <v>2.2045</v>
          </cell>
          <cell r="C365">
            <v>8</v>
          </cell>
          <cell r="D365" t="str">
            <v/>
          </cell>
          <cell r="E365" t="str">
            <v/>
          </cell>
          <cell r="F365">
            <v>-23.647036809663341</v>
          </cell>
          <cell r="G365">
            <v>10</v>
          </cell>
          <cell r="H365" t="str">
            <v/>
          </cell>
          <cell r="I365" t="str">
            <v/>
          </cell>
          <cell r="J365">
            <v>159.00172356671564</v>
          </cell>
          <cell r="O365">
            <v>5</v>
          </cell>
          <cell r="P365" t="str">
            <v/>
          </cell>
          <cell r="Q365" t="str">
            <v/>
          </cell>
          <cell r="R365">
            <v>41.765203032883548</v>
          </cell>
          <cell r="S365">
            <v>7</v>
          </cell>
          <cell r="T365" t="str">
            <v/>
          </cell>
          <cell r="U365" t="str">
            <v/>
          </cell>
          <cell r="V365">
            <v>170.56269397048948</v>
          </cell>
          <cell r="W365">
            <v>5</v>
          </cell>
          <cell r="X365" t="str">
            <v/>
          </cell>
          <cell r="Y365" t="str">
            <v/>
          </cell>
          <cell r="Z365">
            <v>-9.4410137628236939</v>
          </cell>
          <cell r="AA365">
            <v>6</v>
          </cell>
          <cell r="AB365">
            <v>365</v>
          </cell>
          <cell r="AC365">
            <v>315.25412039304882</v>
          </cell>
          <cell r="AD365">
            <v>315.25412039304882</v>
          </cell>
          <cell r="AE365">
            <v>6</v>
          </cell>
          <cell r="AF365" t="str">
            <v/>
          </cell>
          <cell r="AG365" t="str">
            <v/>
          </cell>
          <cell r="AH365">
            <v>18.446487344208041</v>
          </cell>
          <cell r="AI365">
            <v>7</v>
          </cell>
          <cell r="AJ365">
            <v>365</v>
          </cell>
          <cell r="AK365">
            <v>76.889303957249894</v>
          </cell>
          <cell r="AL365">
            <v>76.889303957249894</v>
          </cell>
          <cell r="AM365">
            <v>5</v>
          </cell>
          <cell r="AN365" t="str">
            <v/>
          </cell>
          <cell r="AO365" t="str">
            <v/>
          </cell>
          <cell r="AP365">
            <v>47.790225241441512</v>
          </cell>
        </row>
        <row r="366">
          <cell r="B366" t="str">
            <v>3.2045</v>
          </cell>
          <cell r="C366">
            <v>8</v>
          </cell>
          <cell r="D366" t="str">
            <v/>
          </cell>
          <cell r="E366" t="str">
            <v/>
          </cell>
          <cell r="F366">
            <v>-23.566200827469274</v>
          </cell>
          <cell r="G366">
            <v>10</v>
          </cell>
          <cell r="H366" t="str">
            <v/>
          </cell>
          <cell r="I366" t="str">
            <v/>
          </cell>
          <cell r="J366">
            <v>159.21362422896615</v>
          </cell>
          <cell r="O366">
            <v>5</v>
          </cell>
          <cell r="P366" t="str">
            <v/>
          </cell>
          <cell r="Q366" t="str">
            <v/>
          </cell>
          <cell r="R366">
            <v>41.964746024626642</v>
          </cell>
          <cell r="S366">
            <v>7</v>
          </cell>
          <cell r="T366" t="str">
            <v/>
          </cell>
          <cell r="U366" t="str">
            <v/>
          </cell>
          <cell r="V366">
            <v>170.83090929812462</v>
          </cell>
          <cell r="W366">
            <v>5</v>
          </cell>
          <cell r="X366" t="str">
            <v/>
          </cell>
          <cell r="Y366" t="str">
            <v/>
          </cell>
          <cell r="Z366">
            <v>-9.3492054293304871</v>
          </cell>
          <cell r="AE366">
            <v>6</v>
          </cell>
          <cell r="AF366" t="str">
            <v/>
          </cell>
          <cell r="AG366" t="str">
            <v/>
          </cell>
          <cell r="AH366">
            <v>18.541492608797864</v>
          </cell>
          <cell r="AM366">
            <v>5</v>
          </cell>
          <cell r="AN366" t="str">
            <v/>
          </cell>
          <cell r="AO366" t="str">
            <v/>
          </cell>
          <cell r="AP366">
            <v>48.01082209157083</v>
          </cell>
        </row>
        <row r="367">
          <cell r="B367" t="str">
            <v>4.2045</v>
          </cell>
          <cell r="C367">
            <v>8</v>
          </cell>
          <cell r="D367" t="str">
            <v/>
          </cell>
          <cell r="E367" t="str">
            <v/>
          </cell>
          <cell r="F367">
            <v>-23.485364845275207</v>
          </cell>
          <cell r="G367">
            <v>10</v>
          </cell>
          <cell r="H367" t="str">
            <v/>
          </cell>
          <cell r="I367" t="str">
            <v/>
          </cell>
          <cell r="J367">
            <v>159.42552489121667</v>
          </cell>
          <cell r="O367">
            <v>5</v>
          </cell>
          <cell r="P367" t="str">
            <v/>
          </cell>
          <cell r="Q367" t="str">
            <v/>
          </cell>
          <cell r="R367">
            <v>42.164289016369736</v>
          </cell>
          <cell r="S367">
            <v>7</v>
          </cell>
          <cell r="T367" t="str">
            <v/>
          </cell>
          <cell r="U367" t="str">
            <v/>
          </cell>
          <cell r="V367">
            <v>171.09912462575977</v>
          </cell>
          <cell r="W367">
            <v>5</v>
          </cell>
          <cell r="X367" t="str">
            <v/>
          </cell>
          <cell r="Y367" t="str">
            <v/>
          </cell>
          <cell r="Z367">
            <v>-9.2573970958372804</v>
          </cell>
          <cell r="AE367">
            <v>6</v>
          </cell>
          <cell r="AF367" t="str">
            <v/>
          </cell>
          <cell r="AG367" t="str">
            <v/>
          </cell>
          <cell r="AH367">
            <v>18.636497873387686</v>
          </cell>
          <cell r="AM367">
            <v>5</v>
          </cell>
          <cell r="AN367" t="str">
            <v/>
          </cell>
          <cell r="AO367" t="str">
            <v/>
          </cell>
          <cell r="AP367">
            <v>48.231418941700149</v>
          </cell>
        </row>
        <row r="368">
          <cell r="B368" t="str">
            <v>5.2045</v>
          </cell>
          <cell r="C368">
            <v>8</v>
          </cell>
          <cell r="D368" t="str">
            <v/>
          </cell>
          <cell r="E368" t="str">
            <v/>
          </cell>
          <cell r="F368">
            <v>-23.40452886308114</v>
          </cell>
          <cell r="G368">
            <v>10</v>
          </cell>
          <cell r="H368" t="str">
            <v/>
          </cell>
          <cell r="I368" t="str">
            <v/>
          </cell>
          <cell r="J368">
            <v>159.63742555346718</v>
          </cell>
          <cell r="O368">
            <v>6</v>
          </cell>
          <cell r="P368">
            <v>368</v>
          </cell>
          <cell r="Q368">
            <v>42.363832008112887</v>
          </cell>
          <cell r="R368">
            <v>42.363832008112887</v>
          </cell>
          <cell r="S368">
            <v>7</v>
          </cell>
          <cell r="T368" t="str">
            <v/>
          </cell>
          <cell r="U368" t="str">
            <v/>
          </cell>
          <cell r="V368">
            <v>171.36733995339492</v>
          </cell>
          <cell r="W368">
            <v>5</v>
          </cell>
          <cell r="X368" t="str">
            <v/>
          </cell>
          <cell r="Y368" t="str">
            <v/>
          </cell>
          <cell r="Z368">
            <v>-9.1655887623440737</v>
          </cell>
          <cell r="AE368">
            <v>6</v>
          </cell>
          <cell r="AF368" t="str">
            <v/>
          </cell>
          <cell r="AG368" t="str">
            <v/>
          </cell>
          <cell r="AH368">
            <v>18.731503137977509</v>
          </cell>
          <cell r="AM368">
            <v>5</v>
          </cell>
          <cell r="AN368" t="str">
            <v/>
          </cell>
          <cell r="AO368" t="str">
            <v/>
          </cell>
          <cell r="AP368">
            <v>48.452015791829467</v>
          </cell>
        </row>
        <row r="369">
          <cell r="B369" t="str">
            <v>6.2045</v>
          </cell>
          <cell r="C369">
            <v>8</v>
          </cell>
          <cell r="D369" t="str">
            <v/>
          </cell>
          <cell r="E369" t="str">
            <v/>
          </cell>
          <cell r="F369">
            <v>-23.323692880887073</v>
          </cell>
          <cell r="G369">
            <v>10</v>
          </cell>
          <cell r="H369" t="str">
            <v/>
          </cell>
          <cell r="I369" t="str">
            <v/>
          </cell>
          <cell r="J369">
            <v>159.8493262157177</v>
          </cell>
          <cell r="O369">
            <v>6</v>
          </cell>
          <cell r="P369" t="str">
            <v/>
          </cell>
          <cell r="Q369" t="str">
            <v/>
          </cell>
          <cell r="R369">
            <v>42.526162853621464</v>
          </cell>
          <cell r="S369">
            <v>7</v>
          </cell>
          <cell r="T369" t="str">
            <v/>
          </cell>
          <cell r="U369" t="str">
            <v/>
          </cell>
          <cell r="V369">
            <v>171.63555528103007</v>
          </cell>
          <cell r="W369">
            <v>5</v>
          </cell>
          <cell r="X369" t="str">
            <v/>
          </cell>
          <cell r="Y369" t="str">
            <v/>
          </cell>
          <cell r="Z369">
            <v>-9.073780428850867</v>
          </cell>
          <cell r="AE369">
            <v>6</v>
          </cell>
          <cell r="AF369" t="str">
            <v/>
          </cell>
          <cell r="AG369" t="str">
            <v/>
          </cell>
          <cell r="AH369">
            <v>18.826508402567331</v>
          </cell>
          <cell r="AM369">
            <v>5</v>
          </cell>
          <cell r="AN369" t="str">
            <v/>
          </cell>
          <cell r="AO369" t="str">
            <v/>
          </cell>
          <cell r="AP369">
            <v>48.672612641958786</v>
          </cell>
        </row>
        <row r="370">
          <cell r="B370" t="str">
            <v>7.2045</v>
          </cell>
          <cell r="C370">
            <v>8</v>
          </cell>
          <cell r="D370" t="str">
            <v/>
          </cell>
          <cell r="E370" t="str">
            <v/>
          </cell>
          <cell r="F370">
            <v>-23.242856898693006</v>
          </cell>
          <cell r="G370">
            <v>10</v>
          </cell>
          <cell r="H370" t="str">
            <v/>
          </cell>
          <cell r="I370" t="str">
            <v/>
          </cell>
          <cell r="J370">
            <v>160.06122687796821</v>
          </cell>
          <cell r="O370">
            <v>6</v>
          </cell>
          <cell r="P370" t="str">
            <v/>
          </cell>
          <cell r="Q370" t="str">
            <v/>
          </cell>
          <cell r="R370">
            <v>42.688493699130042</v>
          </cell>
          <cell r="S370">
            <v>7</v>
          </cell>
          <cell r="T370" t="str">
            <v/>
          </cell>
          <cell r="U370" t="str">
            <v/>
          </cell>
          <cell r="V370">
            <v>171.90377060866521</v>
          </cell>
          <cell r="W370">
            <v>5</v>
          </cell>
          <cell r="X370" t="str">
            <v/>
          </cell>
          <cell r="Y370" t="str">
            <v/>
          </cell>
          <cell r="Z370">
            <v>-8.9819720953576603</v>
          </cell>
          <cell r="AE370">
            <v>6</v>
          </cell>
          <cell r="AF370" t="str">
            <v/>
          </cell>
          <cell r="AG370" t="str">
            <v/>
          </cell>
          <cell r="AH370">
            <v>18.921513667157154</v>
          </cell>
          <cell r="AM370">
            <v>5</v>
          </cell>
          <cell r="AN370" t="str">
            <v/>
          </cell>
          <cell r="AO370" t="str">
            <v/>
          </cell>
          <cell r="AP370">
            <v>48.893209492088104</v>
          </cell>
        </row>
        <row r="371">
          <cell r="B371" t="str">
            <v>8.2045</v>
          </cell>
          <cell r="C371">
            <v>8</v>
          </cell>
          <cell r="D371" t="str">
            <v/>
          </cell>
          <cell r="E371" t="str">
            <v/>
          </cell>
          <cell r="F371">
            <v>-23.162020916498939</v>
          </cell>
          <cell r="G371">
            <v>10</v>
          </cell>
          <cell r="H371" t="str">
            <v/>
          </cell>
          <cell r="I371" t="str">
            <v/>
          </cell>
          <cell r="J371">
            <v>160.27312754021872</v>
          </cell>
          <cell r="O371">
            <v>6</v>
          </cell>
          <cell r="P371" t="str">
            <v/>
          </cell>
          <cell r="Q371" t="str">
            <v/>
          </cell>
          <cell r="R371">
            <v>42.85082454463862</v>
          </cell>
          <cell r="S371">
            <v>7</v>
          </cell>
          <cell r="T371" t="str">
            <v/>
          </cell>
          <cell r="U371" t="str">
            <v/>
          </cell>
          <cell r="V371">
            <v>172.17198593630036</v>
          </cell>
          <cell r="W371">
            <v>5</v>
          </cell>
          <cell r="X371" t="str">
            <v/>
          </cell>
          <cell r="Y371" t="str">
            <v/>
          </cell>
          <cell r="Z371">
            <v>-8.8901637618644536</v>
          </cell>
          <cell r="AE371">
            <v>6</v>
          </cell>
          <cell r="AF371" t="str">
            <v/>
          </cell>
          <cell r="AG371" t="str">
            <v/>
          </cell>
          <cell r="AH371">
            <v>19.016518931746976</v>
          </cell>
          <cell r="AM371">
            <v>5</v>
          </cell>
          <cell r="AN371" t="str">
            <v/>
          </cell>
          <cell r="AO371" t="str">
            <v/>
          </cell>
          <cell r="AP371">
            <v>49.113806342217423</v>
          </cell>
        </row>
        <row r="372">
          <cell r="B372" t="str">
            <v>9.2045</v>
          </cell>
          <cell r="C372">
            <v>8</v>
          </cell>
          <cell r="D372" t="str">
            <v/>
          </cell>
          <cell r="E372" t="str">
            <v/>
          </cell>
          <cell r="F372">
            <v>-23.081184934304872</v>
          </cell>
          <cell r="G372">
            <v>10</v>
          </cell>
          <cell r="H372" t="str">
            <v/>
          </cell>
          <cell r="I372" t="str">
            <v/>
          </cell>
          <cell r="J372">
            <v>160.48502820246924</v>
          </cell>
          <cell r="O372">
            <v>6</v>
          </cell>
          <cell r="P372" t="str">
            <v/>
          </cell>
          <cell r="Q372" t="str">
            <v/>
          </cell>
          <cell r="R372">
            <v>43.013155390147197</v>
          </cell>
          <cell r="S372">
            <v>7</v>
          </cell>
          <cell r="T372" t="str">
            <v/>
          </cell>
          <cell r="U372" t="str">
            <v/>
          </cell>
          <cell r="V372">
            <v>172.44020126393551</v>
          </cell>
          <cell r="W372">
            <v>5</v>
          </cell>
          <cell r="X372" t="str">
            <v/>
          </cell>
          <cell r="Y372" t="str">
            <v/>
          </cell>
          <cell r="Z372">
            <v>-8.7983554283712468</v>
          </cell>
          <cell r="AE372">
            <v>6</v>
          </cell>
          <cell r="AF372" t="str">
            <v/>
          </cell>
          <cell r="AG372" t="str">
            <v/>
          </cell>
          <cell r="AH372">
            <v>19.111524196336799</v>
          </cell>
          <cell r="AM372">
            <v>5</v>
          </cell>
          <cell r="AN372" t="str">
            <v/>
          </cell>
          <cell r="AO372" t="str">
            <v/>
          </cell>
          <cell r="AP372">
            <v>49.334403192346741</v>
          </cell>
        </row>
        <row r="373">
          <cell r="B373" t="str">
            <v>10.2045</v>
          </cell>
          <cell r="C373">
            <v>8</v>
          </cell>
          <cell r="D373" t="str">
            <v/>
          </cell>
          <cell r="E373" t="str">
            <v/>
          </cell>
          <cell r="F373">
            <v>-23.000348952110805</v>
          </cell>
          <cell r="G373">
            <v>10</v>
          </cell>
          <cell r="H373" t="str">
            <v/>
          </cell>
          <cell r="I373" t="str">
            <v/>
          </cell>
          <cell r="J373">
            <v>160.69692886471975</v>
          </cell>
          <cell r="O373">
            <v>6</v>
          </cell>
          <cell r="P373" t="str">
            <v/>
          </cell>
          <cell r="Q373" t="str">
            <v/>
          </cell>
          <cell r="R373">
            <v>43.175486235655775</v>
          </cell>
          <cell r="S373">
            <v>7</v>
          </cell>
          <cell r="T373" t="str">
            <v/>
          </cell>
          <cell r="U373" t="str">
            <v/>
          </cell>
          <cell r="V373">
            <v>172.70841659157065</v>
          </cell>
          <cell r="W373">
            <v>5</v>
          </cell>
          <cell r="X373" t="str">
            <v/>
          </cell>
          <cell r="Y373" t="str">
            <v/>
          </cell>
          <cell r="Z373">
            <v>-8.7065470948780401</v>
          </cell>
          <cell r="AE373">
            <v>6</v>
          </cell>
          <cell r="AF373" t="str">
            <v/>
          </cell>
          <cell r="AG373" t="str">
            <v/>
          </cell>
          <cell r="AH373">
            <v>19.206529460926621</v>
          </cell>
          <cell r="AM373">
            <v>5</v>
          </cell>
          <cell r="AN373" t="str">
            <v/>
          </cell>
          <cell r="AO373" t="str">
            <v/>
          </cell>
          <cell r="AP373">
            <v>49.55500004247606</v>
          </cell>
        </row>
        <row r="374">
          <cell r="B374" t="str">
            <v>11.2045</v>
          </cell>
          <cell r="C374">
            <v>8</v>
          </cell>
          <cell r="D374" t="str">
            <v/>
          </cell>
          <cell r="E374" t="str">
            <v/>
          </cell>
          <cell r="F374">
            <v>-22.919512969916738</v>
          </cell>
          <cell r="G374">
            <v>10</v>
          </cell>
          <cell r="H374" t="str">
            <v/>
          </cell>
          <cell r="I374" t="str">
            <v/>
          </cell>
          <cell r="J374">
            <v>160.90882952697027</v>
          </cell>
          <cell r="O374">
            <v>6</v>
          </cell>
          <cell r="P374" t="str">
            <v/>
          </cell>
          <cell r="Q374" t="str">
            <v/>
          </cell>
          <cell r="R374">
            <v>43.337817081164353</v>
          </cell>
          <cell r="S374">
            <v>7</v>
          </cell>
          <cell r="T374" t="str">
            <v/>
          </cell>
          <cell r="U374" t="str">
            <v/>
          </cell>
          <cell r="V374">
            <v>172.9766319192058</v>
          </cell>
          <cell r="W374">
            <v>5</v>
          </cell>
          <cell r="X374" t="str">
            <v/>
          </cell>
          <cell r="Y374" t="str">
            <v/>
          </cell>
          <cell r="Z374">
            <v>-8.6147387613848334</v>
          </cell>
          <cell r="AE374">
            <v>6</v>
          </cell>
          <cell r="AF374" t="str">
            <v/>
          </cell>
          <cell r="AG374" t="str">
            <v/>
          </cell>
          <cell r="AH374">
            <v>19.301534725516444</v>
          </cell>
          <cell r="AM374">
            <v>5</v>
          </cell>
          <cell r="AN374" t="str">
            <v/>
          </cell>
          <cell r="AO374" t="str">
            <v/>
          </cell>
          <cell r="AP374">
            <v>49.775596892605378</v>
          </cell>
        </row>
        <row r="375">
          <cell r="B375" t="str">
            <v>12.2045</v>
          </cell>
          <cell r="C375">
            <v>8</v>
          </cell>
          <cell r="D375" t="str">
            <v/>
          </cell>
          <cell r="E375" t="str">
            <v/>
          </cell>
          <cell r="F375">
            <v>-22.838676987722671</v>
          </cell>
          <cell r="G375">
            <v>10</v>
          </cell>
          <cell r="H375" t="str">
            <v/>
          </cell>
          <cell r="I375" t="str">
            <v/>
          </cell>
          <cell r="J375">
            <v>161.12073018922078</v>
          </cell>
          <cell r="O375">
            <v>6</v>
          </cell>
          <cell r="P375" t="str">
            <v/>
          </cell>
          <cell r="Q375" t="str">
            <v/>
          </cell>
          <cell r="R375">
            <v>43.500147926672931</v>
          </cell>
          <cell r="S375">
            <v>7</v>
          </cell>
          <cell r="T375" t="str">
            <v/>
          </cell>
          <cell r="U375" t="str">
            <v/>
          </cell>
          <cell r="V375">
            <v>173.24484724684095</v>
          </cell>
          <cell r="W375">
            <v>5</v>
          </cell>
          <cell r="X375" t="str">
            <v/>
          </cell>
          <cell r="Y375" t="str">
            <v/>
          </cell>
          <cell r="Z375">
            <v>-8.5229304278916267</v>
          </cell>
          <cell r="AE375">
            <v>6</v>
          </cell>
          <cell r="AF375" t="str">
            <v/>
          </cell>
          <cell r="AG375" t="str">
            <v/>
          </cell>
          <cell r="AH375">
            <v>19.396539990106266</v>
          </cell>
          <cell r="AM375">
            <v>5</v>
          </cell>
          <cell r="AN375" t="str">
            <v/>
          </cell>
          <cell r="AO375" t="str">
            <v/>
          </cell>
          <cell r="AP375">
            <v>49.996193742734697</v>
          </cell>
        </row>
        <row r="376">
          <cell r="B376" t="str">
            <v>1.2046</v>
          </cell>
          <cell r="C376">
            <v>8</v>
          </cell>
          <cell r="D376" t="str">
            <v/>
          </cell>
          <cell r="E376" t="str">
            <v/>
          </cell>
          <cell r="F376">
            <v>-22.757841005528604</v>
          </cell>
          <cell r="G376">
            <v>10</v>
          </cell>
          <cell r="H376" t="str">
            <v/>
          </cell>
          <cell r="I376" t="str">
            <v/>
          </cell>
          <cell r="J376">
            <v>161.33263085147129</v>
          </cell>
          <cell r="O376">
            <v>6</v>
          </cell>
          <cell r="P376" t="str">
            <v/>
          </cell>
          <cell r="Q376" t="str">
            <v/>
          </cell>
          <cell r="R376">
            <v>43.662478772181508</v>
          </cell>
          <cell r="S376">
            <v>7</v>
          </cell>
          <cell r="T376" t="str">
            <v/>
          </cell>
          <cell r="U376" t="str">
            <v/>
          </cell>
          <cell r="V376">
            <v>173.51306257447609</v>
          </cell>
          <cell r="W376">
            <v>5</v>
          </cell>
          <cell r="X376" t="str">
            <v/>
          </cell>
          <cell r="Y376" t="str">
            <v/>
          </cell>
          <cell r="Z376">
            <v>-8.43112209439842</v>
          </cell>
          <cell r="AE376">
            <v>6</v>
          </cell>
          <cell r="AF376" t="str">
            <v/>
          </cell>
          <cell r="AG376" t="str">
            <v/>
          </cell>
          <cell r="AH376">
            <v>19.491545254696089</v>
          </cell>
          <cell r="AM376">
            <v>5</v>
          </cell>
          <cell r="AN376" t="str">
            <v/>
          </cell>
          <cell r="AO376" t="str">
            <v/>
          </cell>
          <cell r="AP376">
            <v>50.216790592864015</v>
          </cell>
        </row>
        <row r="377">
          <cell r="B377" t="str">
            <v>2.2046</v>
          </cell>
          <cell r="C377">
            <v>8</v>
          </cell>
          <cell r="D377" t="str">
            <v/>
          </cell>
          <cell r="E377" t="str">
            <v/>
          </cell>
          <cell r="F377">
            <v>-22.677005023334537</v>
          </cell>
          <cell r="G377">
            <v>10</v>
          </cell>
          <cell r="H377" t="str">
            <v/>
          </cell>
          <cell r="I377" t="str">
            <v/>
          </cell>
          <cell r="J377">
            <v>161.54453151372181</v>
          </cell>
          <cell r="O377">
            <v>6</v>
          </cell>
          <cell r="P377" t="str">
            <v/>
          </cell>
          <cell r="Q377" t="str">
            <v/>
          </cell>
          <cell r="R377">
            <v>43.824809617690086</v>
          </cell>
          <cell r="S377">
            <v>7</v>
          </cell>
          <cell r="T377" t="str">
            <v/>
          </cell>
          <cell r="U377" t="str">
            <v/>
          </cell>
          <cell r="V377">
            <v>173.78127790211124</v>
          </cell>
          <cell r="W377">
            <v>5</v>
          </cell>
          <cell r="X377" t="str">
            <v/>
          </cell>
          <cell r="Y377" t="str">
            <v/>
          </cell>
          <cell r="Z377">
            <v>-8.3393137609052133</v>
          </cell>
          <cell r="AE377">
            <v>6</v>
          </cell>
          <cell r="AF377" t="str">
            <v/>
          </cell>
          <cell r="AG377" t="str">
            <v/>
          </cell>
          <cell r="AH377">
            <v>19.586550519285911</v>
          </cell>
          <cell r="AM377">
            <v>5</v>
          </cell>
          <cell r="AN377" t="str">
            <v/>
          </cell>
          <cell r="AO377" t="str">
            <v/>
          </cell>
          <cell r="AP377">
            <v>50.437387442993334</v>
          </cell>
        </row>
        <row r="378">
          <cell r="B378" t="str">
            <v>3.2046</v>
          </cell>
          <cell r="C378">
            <v>8</v>
          </cell>
          <cell r="D378" t="str">
            <v/>
          </cell>
          <cell r="E378" t="str">
            <v/>
          </cell>
          <cell r="F378">
            <v>-22.59616904114047</v>
          </cell>
          <cell r="G378">
            <v>10</v>
          </cell>
          <cell r="H378" t="str">
            <v/>
          </cell>
          <cell r="I378" t="str">
            <v/>
          </cell>
          <cell r="J378">
            <v>161.75643217597232</v>
          </cell>
          <cell r="O378">
            <v>6</v>
          </cell>
          <cell r="P378" t="str">
            <v/>
          </cell>
          <cell r="Q378" t="str">
            <v/>
          </cell>
          <cell r="R378">
            <v>43.987140463198664</v>
          </cell>
          <cell r="S378">
            <v>7</v>
          </cell>
          <cell r="T378" t="str">
            <v/>
          </cell>
          <cell r="U378" t="str">
            <v/>
          </cell>
          <cell r="V378">
            <v>174.04949322974639</v>
          </cell>
          <cell r="W378">
            <v>5</v>
          </cell>
          <cell r="X378" t="str">
            <v/>
          </cell>
          <cell r="Y378" t="str">
            <v/>
          </cell>
          <cell r="Z378">
            <v>-8.2475054274120065</v>
          </cell>
          <cell r="AE378">
            <v>6</v>
          </cell>
          <cell r="AF378" t="str">
            <v/>
          </cell>
          <cell r="AG378" t="str">
            <v/>
          </cell>
          <cell r="AH378">
            <v>19.681555783875734</v>
          </cell>
          <cell r="AM378">
            <v>5</v>
          </cell>
          <cell r="AN378" t="str">
            <v/>
          </cell>
          <cell r="AO378" t="str">
            <v/>
          </cell>
          <cell r="AP378">
            <v>50.657984293122652</v>
          </cell>
        </row>
        <row r="379">
          <cell r="B379" t="str">
            <v>4.2046</v>
          </cell>
          <cell r="C379">
            <v>8</v>
          </cell>
          <cell r="D379" t="str">
            <v/>
          </cell>
          <cell r="E379" t="str">
            <v/>
          </cell>
          <cell r="F379">
            <v>-22.515333058946403</v>
          </cell>
          <cell r="G379">
            <v>10</v>
          </cell>
          <cell r="H379" t="str">
            <v/>
          </cell>
          <cell r="I379" t="str">
            <v/>
          </cell>
          <cell r="J379">
            <v>161.96833283822284</v>
          </cell>
          <cell r="O379">
            <v>6</v>
          </cell>
          <cell r="P379" t="str">
            <v/>
          </cell>
          <cell r="Q379" t="str">
            <v/>
          </cell>
          <cell r="R379">
            <v>44.149471308707241</v>
          </cell>
          <cell r="S379">
            <v>7</v>
          </cell>
          <cell r="T379" t="str">
            <v/>
          </cell>
          <cell r="U379" t="str">
            <v/>
          </cell>
          <cell r="V379">
            <v>174.31770855738154</v>
          </cell>
          <cell r="W379">
            <v>5</v>
          </cell>
          <cell r="X379" t="str">
            <v/>
          </cell>
          <cell r="Y379" t="str">
            <v/>
          </cell>
          <cell r="Z379">
            <v>-8.1556970939187998</v>
          </cell>
          <cell r="AE379">
            <v>6</v>
          </cell>
          <cell r="AF379" t="str">
            <v/>
          </cell>
          <cell r="AG379" t="str">
            <v/>
          </cell>
          <cell r="AH379">
            <v>19.776561048465556</v>
          </cell>
          <cell r="AM379">
            <v>5</v>
          </cell>
          <cell r="AN379" t="str">
            <v/>
          </cell>
          <cell r="AO379" t="str">
            <v/>
          </cell>
          <cell r="AP379">
            <v>50.878581143251971</v>
          </cell>
        </row>
        <row r="380">
          <cell r="B380" t="str">
            <v>5.2046</v>
          </cell>
          <cell r="C380">
            <v>8</v>
          </cell>
          <cell r="D380" t="str">
            <v/>
          </cell>
          <cell r="E380" t="str">
            <v/>
          </cell>
          <cell r="F380">
            <v>-22.434497076752336</v>
          </cell>
          <cell r="G380">
            <v>10</v>
          </cell>
          <cell r="H380" t="str">
            <v/>
          </cell>
          <cell r="I380" t="str">
            <v/>
          </cell>
          <cell r="J380">
            <v>162.18023350047335</v>
          </cell>
          <cell r="O380">
            <v>6</v>
          </cell>
          <cell r="P380" t="str">
            <v/>
          </cell>
          <cell r="Q380" t="str">
            <v/>
          </cell>
          <cell r="R380">
            <v>44.311802154215819</v>
          </cell>
          <cell r="S380">
            <v>7</v>
          </cell>
          <cell r="T380" t="str">
            <v/>
          </cell>
          <cell r="U380" t="str">
            <v/>
          </cell>
          <cell r="V380">
            <v>174.58592388501668</v>
          </cell>
          <cell r="W380">
            <v>5</v>
          </cell>
          <cell r="X380" t="str">
            <v/>
          </cell>
          <cell r="Y380" t="str">
            <v/>
          </cell>
          <cell r="Z380">
            <v>-8.0638887604255931</v>
          </cell>
          <cell r="AE380">
            <v>6</v>
          </cell>
          <cell r="AF380" t="str">
            <v/>
          </cell>
          <cell r="AG380" t="str">
            <v/>
          </cell>
          <cell r="AH380">
            <v>19.871566313055379</v>
          </cell>
          <cell r="AM380">
            <v>5</v>
          </cell>
          <cell r="AN380" t="str">
            <v/>
          </cell>
          <cell r="AO380" t="str">
            <v/>
          </cell>
          <cell r="AP380">
            <v>51.099177993381289</v>
          </cell>
        </row>
        <row r="381">
          <cell r="B381" t="str">
            <v>6.2046</v>
          </cell>
          <cell r="C381">
            <v>8</v>
          </cell>
          <cell r="D381" t="str">
            <v/>
          </cell>
          <cell r="E381" t="str">
            <v/>
          </cell>
          <cell r="F381">
            <v>-22.353661094558269</v>
          </cell>
          <cell r="G381">
            <v>10</v>
          </cell>
          <cell r="H381" t="str">
            <v/>
          </cell>
          <cell r="I381" t="str">
            <v/>
          </cell>
          <cell r="J381">
            <v>162.39213416272386</v>
          </cell>
          <cell r="O381">
            <v>6</v>
          </cell>
          <cell r="P381" t="str">
            <v/>
          </cell>
          <cell r="Q381" t="str">
            <v/>
          </cell>
          <cell r="R381">
            <v>44.474132999724397</v>
          </cell>
          <cell r="S381">
            <v>7</v>
          </cell>
          <cell r="T381" t="str">
            <v/>
          </cell>
          <cell r="U381" t="str">
            <v/>
          </cell>
          <cell r="V381">
            <v>174.85413921265183</v>
          </cell>
          <cell r="W381">
            <v>5</v>
          </cell>
          <cell r="X381" t="str">
            <v/>
          </cell>
          <cell r="Y381" t="str">
            <v/>
          </cell>
          <cell r="Z381">
            <v>-7.9720804269323873</v>
          </cell>
          <cell r="AE381">
            <v>6</v>
          </cell>
          <cell r="AF381" t="str">
            <v/>
          </cell>
          <cell r="AG381" t="str">
            <v/>
          </cell>
          <cell r="AH381">
            <v>19.966571577645201</v>
          </cell>
          <cell r="AM381">
            <v>5</v>
          </cell>
          <cell r="AN381" t="str">
            <v/>
          </cell>
          <cell r="AO381" t="str">
            <v/>
          </cell>
          <cell r="AP381">
            <v>51.319774843510608</v>
          </cell>
        </row>
        <row r="382">
          <cell r="B382" t="str">
            <v>7.2046</v>
          </cell>
          <cell r="C382">
            <v>8</v>
          </cell>
          <cell r="D382" t="str">
            <v/>
          </cell>
          <cell r="E382" t="str">
            <v/>
          </cell>
          <cell r="F382">
            <v>-22.272825112364202</v>
          </cell>
          <cell r="G382">
            <v>10</v>
          </cell>
          <cell r="H382" t="str">
            <v/>
          </cell>
          <cell r="I382" t="str">
            <v/>
          </cell>
          <cell r="J382">
            <v>162.60403482497438</v>
          </cell>
          <cell r="O382">
            <v>6</v>
          </cell>
          <cell r="P382" t="str">
            <v/>
          </cell>
          <cell r="Q382" t="str">
            <v/>
          </cell>
          <cell r="R382">
            <v>44.636463845232974</v>
          </cell>
          <cell r="S382">
            <v>7</v>
          </cell>
          <cell r="T382" t="str">
            <v/>
          </cell>
          <cell r="U382" t="str">
            <v/>
          </cell>
          <cell r="V382">
            <v>175.12235454028698</v>
          </cell>
          <cell r="W382">
            <v>5</v>
          </cell>
          <cell r="X382" t="str">
            <v/>
          </cell>
          <cell r="Y382" t="str">
            <v/>
          </cell>
          <cell r="Z382">
            <v>-7.8802720934391814</v>
          </cell>
          <cell r="AE382">
            <v>6</v>
          </cell>
          <cell r="AF382" t="str">
            <v/>
          </cell>
          <cell r="AG382" t="str">
            <v/>
          </cell>
          <cell r="AH382">
            <v>20.061576842235024</v>
          </cell>
          <cell r="AM382">
            <v>5</v>
          </cell>
          <cell r="AN382" t="str">
            <v/>
          </cell>
          <cell r="AO382" t="str">
            <v/>
          </cell>
          <cell r="AP382">
            <v>51.540371693639926</v>
          </cell>
        </row>
        <row r="383">
          <cell r="B383" t="str">
            <v>8.2046</v>
          </cell>
          <cell r="C383">
            <v>9</v>
          </cell>
          <cell r="D383">
            <v>383</v>
          </cell>
          <cell r="E383">
            <v>-22.191989130169897</v>
          </cell>
          <cell r="F383">
            <v>-22.191989130169897</v>
          </cell>
          <cell r="G383">
            <v>10</v>
          </cell>
          <cell r="H383" t="str">
            <v/>
          </cell>
          <cell r="I383" t="str">
            <v/>
          </cell>
          <cell r="J383">
            <v>162.81593548722489</v>
          </cell>
          <cell r="O383">
            <v>6</v>
          </cell>
          <cell r="P383" t="str">
            <v/>
          </cell>
          <cell r="Q383" t="str">
            <v/>
          </cell>
          <cell r="R383">
            <v>44.798794690741552</v>
          </cell>
          <cell r="S383">
            <v>7</v>
          </cell>
          <cell r="T383" t="str">
            <v/>
          </cell>
          <cell r="U383" t="str">
            <v/>
          </cell>
          <cell r="V383">
            <v>175.39056986792212</v>
          </cell>
          <cell r="W383">
            <v>5</v>
          </cell>
          <cell r="X383" t="str">
            <v/>
          </cell>
          <cell r="Y383" t="str">
            <v/>
          </cell>
          <cell r="Z383">
            <v>-7.7884637599459756</v>
          </cell>
          <cell r="AE383">
            <v>6</v>
          </cell>
          <cell r="AF383" t="str">
            <v/>
          </cell>
          <cell r="AG383" t="str">
            <v/>
          </cell>
          <cell r="AH383">
            <v>20.156582106824846</v>
          </cell>
          <cell r="AM383">
            <v>5</v>
          </cell>
          <cell r="AN383" t="str">
            <v/>
          </cell>
          <cell r="AO383" t="str">
            <v/>
          </cell>
          <cell r="AP383">
            <v>51.760968543769245</v>
          </cell>
        </row>
        <row r="384">
          <cell r="B384" t="str">
            <v>9.2046</v>
          </cell>
          <cell r="G384">
            <v>10</v>
          </cell>
          <cell r="H384" t="str">
            <v/>
          </cell>
          <cell r="I384" t="str">
            <v/>
          </cell>
          <cell r="J384">
            <v>163.02783614947541</v>
          </cell>
          <cell r="O384">
            <v>6</v>
          </cell>
          <cell r="P384" t="str">
            <v/>
          </cell>
          <cell r="Q384" t="str">
            <v/>
          </cell>
          <cell r="R384">
            <v>44.96112553625013</v>
          </cell>
          <cell r="S384">
            <v>7</v>
          </cell>
          <cell r="T384" t="str">
            <v/>
          </cell>
          <cell r="U384" t="str">
            <v/>
          </cell>
          <cell r="V384">
            <v>175.65878519555727</v>
          </cell>
          <cell r="W384">
            <v>5</v>
          </cell>
          <cell r="X384" t="str">
            <v/>
          </cell>
          <cell r="Y384" t="str">
            <v/>
          </cell>
          <cell r="Z384">
            <v>-7.6966554264527698</v>
          </cell>
          <cell r="AE384">
            <v>6</v>
          </cell>
          <cell r="AF384" t="str">
            <v/>
          </cell>
          <cell r="AG384" t="str">
            <v/>
          </cell>
          <cell r="AH384">
            <v>20.251587371414669</v>
          </cell>
          <cell r="AM384">
            <v>5</v>
          </cell>
          <cell r="AN384" t="str">
            <v/>
          </cell>
          <cell r="AO384" t="str">
            <v/>
          </cell>
          <cell r="AP384">
            <v>51.981565393898563</v>
          </cell>
        </row>
        <row r="385">
          <cell r="B385" t="str">
            <v>10.2046</v>
          </cell>
          <cell r="G385">
            <v>10</v>
          </cell>
          <cell r="H385" t="str">
            <v/>
          </cell>
          <cell r="I385" t="str">
            <v/>
          </cell>
          <cell r="J385">
            <v>163.23973681172592</v>
          </cell>
          <cell r="O385">
            <v>6</v>
          </cell>
          <cell r="P385" t="str">
            <v/>
          </cell>
          <cell r="Q385" t="str">
            <v/>
          </cell>
          <cell r="R385">
            <v>45.123456381758707</v>
          </cell>
          <cell r="S385">
            <v>8</v>
          </cell>
          <cell r="T385">
            <v>385</v>
          </cell>
          <cell r="U385">
            <v>175.92700052319151</v>
          </cell>
          <cell r="V385">
            <v>175.92700052319151</v>
          </cell>
          <cell r="W385">
            <v>5</v>
          </cell>
          <cell r="X385" t="str">
            <v/>
          </cell>
          <cell r="Y385" t="str">
            <v/>
          </cell>
          <cell r="Z385">
            <v>-7.604847092959564</v>
          </cell>
          <cell r="AE385">
            <v>6</v>
          </cell>
          <cell r="AF385" t="str">
            <v/>
          </cell>
          <cell r="AG385" t="str">
            <v/>
          </cell>
          <cell r="AH385">
            <v>20.346592636004491</v>
          </cell>
          <cell r="AM385">
            <v>5</v>
          </cell>
          <cell r="AN385" t="str">
            <v/>
          </cell>
          <cell r="AO385" t="str">
            <v/>
          </cell>
          <cell r="AP385">
            <v>52.202162244027882</v>
          </cell>
        </row>
        <row r="386">
          <cell r="B386" t="str">
            <v>11.2046</v>
          </cell>
          <cell r="G386">
            <v>10</v>
          </cell>
          <cell r="H386" t="str">
            <v/>
          </cell>
          <cell r="I386" t="str">
            <v/>
          </cell>
          <cell r="J386">
            <v>163.45163747397643</v>
          </cell>
          <cell r="O386">
            <v>6</v>
          </cell>
          <cell r="P386" t="str">
            <v/>
          </cell>
          <cell r="Q386" t="str">
            <v/>
          </cell>
          <cell r="R386">
            <v>45.285787227267285</v>
          </cell>
          <cell r="W386">
            <v>5</v>
          </cell>
          <cell r="X386" t="str">
            <v/>
          </cell>
          <cell r="Y386" t="str">
            <v/>
          </cell>
          <cell r="Z386">
            <v>-7.5130387594663581</v>
          </cell>
          <cell r="AE386">
            <v>6</v>
          </cell>
          <cell r="AF386" t="str">
            <v/>
          </cell>
          <cell r="AG386" t="str">
            <v/>
          </cell>
          <cell r="AH386">
            <v>20.441597900594314</v>
          </cell>
          <cell r="AM386">
            <v>5</v>
          </cell>
          <cell r="AN386" t="str">
            <v/>
          </cell>
          <cell r="AO386" t="str">
            <v/>
          </cell>
          <cell r="AP386">
            <v>52.4227590941572</v>
          </cell>
        </row>
        <row r="387">
          <cell r="B387" t="str">
            <v>12.2046</v>
          </cell>
          <cell r="G387">
            <v>10</v>
          </cell>
          <cell r="H387" t="str">
            <v/>
          </cell>
          <cell r="I387" t="str">
            <v/>
          </cell>
          <cell r="J387">
            <v>163.66353813622695</v>
          </cell>
          <cell r="O387">
            <v>6</v>
          </cell>
          <cell r="P387" t="str">
            <v/>
          </cell>
          <cell r="Q387" t="str">
            <v/>
          </cell>
          <cell r="R387">
            <v>45.448118072775863</v>
          </cell>
          <cell r="W387">
            <v>5</v>
          </cell>
          <cell r="X387" t="str">
            <v/>
          </cell>
          <cell r="Y387" t="str">
            <v/>
          </cell>
          <cell r="Z387">
            <v>-7.4212304259731523</v>
          </cell>
          <cell r="AE387">
            <v>6</v>
          </cell>
          <cell r="AF387" t="str">
            <v/>
          </cell>
          <cell r="AG387" t="str">
            <v/>
          </cell>
          <cell r="AH387">
            <v>20.536603165184136</v>
          </cell>
          <cell r="AM387">
            <v>5</v>
          </cell>
          <cell r="AN387" t="str">
            <v/>
          </cell>
          <cell r="AO387" t="str">
            <v/>
          </cell>
          <cell r="AP387">
            <v>52.643355944286519</v>
          </cell>
        </row>
        <row r="388">
          <cell r="B388" t="str">
            <v>1.2047</v>
          </cell>
          <cell r="G388">
            <v>10</v>
          </cell>
          <cell r="H388" t="str">
            <v/>
          </cell>
          <cell r="I388" t="str">
            <v/>
          </cell>
          <cell r="J388">
            <v>163.87543879847746</v>
          </cell>
          <cell r="O388">
            <v>6</v>
          </cell>
          <cell r="P388" t="str">
            <v/>
          </cell>
          <cell r="Q388" t="str">
            <v/>
          </cell>
          <cell r="R388">
            <v>45.61044891828444</v>
          </cell>
          <cell r="W388">
            <v>6</v>
          </cell>
          <cell r="X388">
            <v>388</v>
          </cell>
          <cell r="Y388">
            <v>-7.3294220924799456</v>
          </cell>
          <cell r="Z388">
            <v>-7.3294220924799456</v>
          </cell>
          <cell r="AE388">
            <v>6</v>
          </cell>
          <cell r="AF388" t="str">
            <v/>
          </cell>
          <cell r="AG388" t="str">
            <v/>
          </cell>
          <cell r="AH388">
            <v>20.631608429773959</v>
          </cell>
          <cell r="AM388">
            <v>5</v>
          </cell>
          <cell r="AN388" t="str">
            <v/>
          </cell>
          <cell r="AO388" t="str">
            <v/>
          </cell>
          <cell r="AP388">
            <v>52.863952794415837</v>
          </cell>
        </row>
        <row r="389">
          <cell r="B389" t="str">
            <v>2.2047</v>
          </cell>
          <cell r="G389">
            <v>10</v>
          </cell>
          <cell r="H389" t="str">
            <v/>
          </cell>
          <cell r="I389" t="str">
            <v/>
          </cell>
          <cell r="J389">
            <v>164.08733946072797</v>
          </cell>
          <cell r="O389">
            <v>6</v>
          </cell>
          <cell r="P389" t="str">
            <v/>
          </cell>
          <cell r="Q389" t="str">
            <v/>
          </cell>
          <cell r="R389">
            <v>45.772779763793018</v>
          </cell>
          <cell r="AE389">
            <v>6</v>
          </cell>
          <cell r="AF389" t="str">
            <v/>
          </cell>
          <cell r="AG389" t="str">
            <v/>
          </cell>
          <cell r="AH389">
            <v>20.726613694363781</v>
          </cell>
          <cell r="AM389">
            <v>5</v>
          </cell>
          <cell r="AN389" t="str">
            <v/>
          </cell>
          <cell r="AO389" t="str">
            <v/>
          </cell>
          <cell r="AP389">
            <v>53.084549644545156</v>
          </cell>
        </row>
        <row r="390">
          <cell r="B390" t="str">
            <v>3.2047</v>
          </cell>
          <cell r="G390">
            <v>11</v>
          </cell>
          <cell r="H390">
            <v>390</v>
          </cell>
          <cell r="I390">
            <v>164.29924012297917</v>
          </cell>
          <cell r="J390">
            <v>164.29924012297917</v>
          </cell>
          <cell r="O390">
            <v>6</v>
          </cell>
          <cell r="P390" t="str">
            <v/>
          </cell>
          <cell r="Q390" t="str">
            <v/>
          </cell>
          <cell r="R390">
            <v>45.935110609301596</v>
          </cell>
          <cell r="AE390">
            <v>6</v>
          </cell>
          <cell r="AF390" t="str">
            <v/>
          </cell>
          <cell r="AG390" t="str">
            <v/>
          </cell>
          <cell r="AH390">
            <v>20.821618958953604</v>
          </cell>
          <cell r="AM390">
            <v>5</v>
          </cell>
          <cell r="AN390" t="str">
            <v/>
          </cell>
          <cell r="AO390" t="str">
            <v/>
          </cell>
          <cell r="AP390">
            <v>53.305146494674474</v>
          </cell>
        </row>
        <row r="391">
          <cell r="B391" t="str">
            <v>4.2047</v>
          </cell>
          <cell r="O391">
            <v>6</v>
          </cell>
          <cell r="P391" t="str">
            <v/>
          </cell>
          <cell r="Q391" t="str">
            <v/>
          </cell>
          <cell r="R391">
            <v>46.097441454810173</v>
          </cell>
          <cell r="AE391">
            <v>6</v>
          </cell>
          <cell r="AF391" t="str">
            <v/>
          </cell>
          <cell r="AG391" t="str">
            <v/>
          </cell>
          <cell r="AH391">
            <v>20.916624223543426</v>
          </cell>
          <cell r="AM391">
            <v>5</v>
          </cell>
          <cell r="AN391" t="str">
            <v/>
          </cell>
          <cell r="AO391" t="str">
            <v/>
          </cell>
          <cell r="AP391">
            <v>53.525743344803793</v>
          </cell>
        </row>
        <row r="392">
          <cell r="B392" t="str">
            <v>5.2047</v>
          </cell>
          <cell r="O392">
            <v>6</v>
          </cell>
          <cell r="P392" t="str">
            <v/>
          </cell>
          <cell r="Q392" t="str">
            <v/>
          </cell>
          <cell r="R392">
            <v>46.259772300318751</v>
          </cell>
          <cell r="AE392">
            <v>6</v>
          </cell>
          <cell r="AF392" t="str">
            <v/>
          </cell>
          <cell r="AG392" t="str">
            <v/>
          </cell>
          <cell r="AH392">
            <v>21.011629488133249</v>
          </cell>
          <cell r="AM392">
            <v>5</v>
          </cell>
          <cell r="AN392" t="str">
            <v/>
          </cell>
          <cell r="AO392" t="str">
            <v/>
          </cell>
          <cell r="AP392">
            <v>53.746340194933111</v>
          </cell>
        </row>
        <row r="393">
          <cell r="B393" t="str">
            <v>6.2047</v>
          </cell>
          <cell r="O393">
            <v>6</v>
          </cell>
          <cell r="P393" t="str">
            <v/>
          </cell>
          <cell r="Q393" t="str">
            <v/>
          </cell>
          <cell r="R393">
            <v>46.422103145827329</v>
          </cell>
          <cell r="AE393">
            <v>6</v>
          </cell>
          <cell r="AF393" t="str">
            <v/>
          </cell>
          <cell r="AG393" t="str">
            <v/>
          </cell>
          <cell r="AH393">
            <v>21.106634752723071</v>
          </cell>
          <cell r="AM393">
            <v>6</v>
          </cell>
          <cell r="AN393">
            <v>393</v>
          </cell>
          <cell r="AO393">
            <v>53.966937045062522</v>
          </cell>
          <cell r="AP393">
            <v>53.966937045062522</v>
          </cell>
        </row>
        <row r="394">
          <cell r="B394" t="str">
            <v>7.2047</v>
          </cell>
          <cell r="O394">
            <v>6</v>
          </cell>
          <cell r="P394" t="str">
            <v/>
          </cell>
          <cell r="Q394" t="str">
            <v/>
          </cell>
          <cell r="R394">
            <v>46.584433991335906</v>
          </cell>
          <cell r="AE394">
            <v>6</v>
          </cell>
          <cell r="AF394" t="str">
            <v/>
          </cell>
          <cell r="AG394" t="str">
            <v/>
          </cell>
          <cell r="AH394">
            <v>21.201640017312894</v>
          </cell>
        </row>
        <row r="395">
          <cell r="B395" t="str">
            <v>8.2047</v>
          </cell>
          <cell r="O395">
            <v>6</v>
          </cell>
          <cell r="P395" t="str">
            <v/>
          </cell>
          <cell r="Q395" t="str">
            <v/>
          </cell>
          <cell r="R395">
            <v>46.746764836844484</v>
          </cell>
          <cell r="AE395">
            <v>6</v>
          </cell>
          <cell r="AF395" t="str">
            <v/>
          </cell>
          <cell r="AG395" t="str">
            <v/>
          </cell>
          <cell r="AH395">
            <v>21.296645281902716</v>
          </cell>
        </row>
        <row r="396">
          <cell r="B396" t="str">
            <v>9.2047</v>
          </cell>
          <cell r="O396">
            <v>6</v>
          </cell>
          <cell r="P396" t="str">
            <v/>
          </cell>
          <cell r="Q396" t="str">
            <v/>
          </cell>
          <cell r="R396">
            <v>46.909095682353062</v>
          </cell>
          <cell r="AE396">
            <v>6</v>
          </cell>
          <cell r="AF396" t="str">
            <v/>
          </cell>
          <cell r="AG396" t="str">
            <v/>
          </cell>
          <cell r="AH396">
            <v>21.391650546492539</v>
          </cell>
        </row>
        <row r="397">
          <cell r="B397" t="str">
            <v>10.2047</v>
          </cell>
          <cell r="O397">
            <v>6</v>
          </cell>
          <cell r="P397" t="str">
            <v/>
          </cell>
          <cell r="Q397" t="str">
            <v/>
          </cell>
          <cell r="R397">
            <v>47.071426527861639</v>
          </cell>
          <cell r="AE397">
            <v>6</v>
          </cell>
          <cell r="AF397" t="str">
            <v/>
          </cell>
          <cell r="AG397" t="str">
            <v/>
          </cell>
          <cell r="AH397">
            <v>21.486655811082361</v>
          </cell>
        </row>
        <row r="398">
          <cell r="B398" t="str">
            <v>11.2047</v>
          </cell>
          <cell r="O398">
            <v>6</v>
          </cell>
          <cell r="P398" t="str">
            <v/>
          </cell>
          <cell r="Q398" t="str">
            <v/>
          </cell>
          <cell r="R398">
            <v>47.233757373370217</v>
          </cell>
          <cell r="AE398">
            <v>6</v>
          </cell>
          <cell r="AF398" t="str">
            <v/>
          </cell>
          <cell r="AG398" t="str">
            <v/>
          </cell>
          <cell r="AH398">
            <v>21.581661075672184</v>
          </cell>
        </row>
        <row r="399">
          <cell r="B399" t="str">
            <v>12.2047</v>
          </cell>
          <cell r="O399">
            <v>6</v>
          </cell>
          <cell r="P399" t="str">
            <v/>
          </cell>
          <cell r="Q399" t="str">
            <v/>
          </cell>
          <cell r="R399">
            <v>47.396088218878795</v>
          </cell>
          <cell r="AE399">
            <v>6</v>
          </cell>
          <cell r="AF399" t="str">
            <v/>
          </cell>
          <cell r="AG399" t="str">
            <v/>
          </cell>
          <cell r="AH399">
            <v>21.676666340262006</v>
          </cell>
        </row>
        <row r="400">
          <cell r="B400" t="str">
            <v>1.2048</v>
          </cell>
          <cell r="O400">
            <v>6</v>
          </cell>
          <cell r="P400" t="str">
            <v/>
          </cell>
          <cell r="Q400" t="str">
            <v/>
          </cell>
          <cell r="R400">
            <v>47.558419064387373</v>
          </cell>
          <cell r="AE400">
            <v>6</v>
          </cell>
          <cell r="AF400" t="str">
            <v/>
          </cell>
          <cell r="AG400" t="str">
            <v/>
          </cell>
          <cell r="AH400">
            <v>21.771671604851829</v>
          </cell>
        </row>
        <row r="401">
          <cell r="B401" t="str">
            <v>2.2048</v>
          </cell>
          <cell r="O401">
            <v>6</v>
          </cell>
          <cell r="P401" t="str">
            <v/>
          </cell>
          <cell r="Q401" t="str">
            <v/>
          </cell>
          <cell r="R401">
            <v>47.72074990989595</v>
          </cell>
          <cell r="AE401">
            <v>6</v>
          </cell>
          <cell r="AF401" t="str">
            <v/>
          </cell>
          <cell r="AG401" t="str">
            <v/>
          </cell>
          <cell r="AH401">
            <v>21.866676869441651</v>
          </cell>
        </row>
        <row r="402">
          <cell r="B402" t="str">
            <v>3.2048</v>
          </cell>
          <cell r="O402">
            <v>6</v>
          </cell>
          <cell r="P402" t="str">
            <v/>
          </cell>
          <cell r="Q402" t="str">
            <v/>
          </cell>
          <cell r="R402">
            <v>47.883080755404528</v>
          </cell>
          <cell r="AE402">
            <v>6</v>
          </cell>
          <cell r="AF402" t="str">
            <v/>
          </cell>
          <cell r="AG402" t="str">
            <v/>
          </cell>
          <cell r="AH402">
            <v>21.961682134031474</v>
          </cell>
        </row>
        <row r="403">
          <cell r="B403" t="str">
            <v>4.2048</v>
          </cell>
          <cell r="O403">
            <v>6</v>
          </cell>
          <cell r="P403" t="str">
            <v/>
          </cell>
          <cell r="Q403" t="str">
            <v/>
          </cell>
          <cell r="R403">
            <v>48.045411600913106</v>
          </cell>
          <cell r="AE403">
            <v>6</v>
          </cell>
          <cell r="AF403" t="str">
            <v/>
          </cell>
          <cell r="AG403" t="str">
            <v/>
          </cell>
          <cell r="AH403">
            <v>22.056687398621296</v>
          </cell>
        </row>
        <row r="404">
          <cell r="B404" t="str">
            <v>5.2048</v>
          </cell>
          <cell r="O404">
            <v>6</v>
          </cell>
          <cell r="P404" t="str">
            <v/>
          </cell>
          <cell r="Q404" t="str">
            <v/>
          </cell>
          <cell r="R404">
            <v>48.207742446421683</v>
          </cell>
          <cell r="AE404">
            <v>6</v>
          </cell>
          <cell r="AF404" t="str">
            <v/>
          </cell>
          <cell r="AG404" t="str">
            <v/>
          </cell>
          <cell r="AH404">
            <v>22.151692663211119</v>
          </cell>
        </row>
        <row r="405">
          <cell r="B405" t="str">
            <v>6.2048</v>
          </cell>
          <cell r="O405">
            <v>6</v>
          </cell>
          <cell r="P405" t="str">
            <v/>
          </cell>
          <cell r="Q405" t="str">
            <v/>
          </cell>
          <cell r="R405">
            <v>48.370073291930261</v>
          </cell>
          <cell r="AE405">
            <v>6</v>
          </cell>
          <cell r="AF405" t="str">
            <v/>
          </cell>
          <cell r="AG405" t="str">
            <v/>
          </cell>
          <cell r="AH405">
            <v>22.246697927800941</v>
          </cell>
        </row>
        <row r="406">
          <cell r="B406" t="str">
            <v>7.2048</v>
          </cell>
          <cell r="O406">
            <v>6</v>
          </cell>
          <cell r="P406" t="str">
            <v/>
          </cell>
          <cell r="Q406" t="str">
            <v/>
          </cell>
          <cell r="R406">
            <v>48.532404137438839</v>
          </cell>
          <cell r="AE406">
            <v>6</v>
          </cell>
          <cell r="AF406" t="str">
            <v/>
          </cell>
          <cell r="AG406" t="str">
            <v/>
          </cell>
          <cell r="AH406">
            <v>22.341703192390764</v>
          </cell>
        </row>
        <row r="407">
          <cell r="B407" t="str">
            <v>8.2048</v>
          </cell>
          <cell r="O407">
            <v>6</v>
          </cell>
          <cell r="P407" t="str">
            <v/>
          </cell>
          <cell r="Q407" t="str">
            <v/>
          </cell>
          <cell r="R407">
            <v>48.694734982947416</v>
          </cell>
          <cell r="AE407">
            <v>6</v>
          </cell>
          <cell r="AF407" t="str">
            <v/>
          </cell>
          <cell r="AG407" t="str">
            <v/>
          </cell>
          <cell r="AH407">
            <v>22.436708456980586</v>
          </cell>
        </row>
        <row r="408">
          <cell r="B408" t="str">
            <v>9.2048</v>
          </cell>
          <cell r="O408">
            <v>6</v>
          </cell>
          <cell r="P408" t="str">
            <v/>
          </cell>
          <cell r="Q408" t="str">
            <v/>
          </cell>
          <cell r="R408">
            <v>48.857065828455994</v>
          </cell>
          <cell r="AE408">
            <v>6</v>
          </cell>
          <cell r="AF408" t="str">
            <v/>
          </cell>
          <cell r="AG408" t="str">
            <v/>
          </cell>
          <cell r="AH408">
            <v>22.531713721570409</v>
          </cell>
        </row>
        <row r="409">
          <cell r="B409" t="str">
            <v>10.2048</v>
          </cell>
          <cell r="O409">
            <v>6</v>
          </cell>
          <cell r="P409" t="str">
            <v/>
          </cell>
          <cell r="Q409" t="str">
            <v/>
          </cell>
          <cell r="R409">
            <v>49.019396673964572</v>
          </cell>
          <cell r="AE409">
            <v>6</v>
          </cell>
          <cell r="AF409" t="str">
            <v/>
          </cell>
          <cell r="AG409" t="str">
            <v/>
          </cell>
          <cell r="AH409">
            <v>22.626718986160231</v>
          </cell>
        </row>
        <row r="410">
          <cell r="B410" t="str">
            <v>11.2048</v>
          </cell>
          <cell r="O410">
            <v>6</v>
          </cell>
          <cell r="P410" t="str">
            <v/>
          </cell>
          <cell r="Q410" t="str">
            <v/>
          </cell>
          <cell r="R410">
            <v>49.181727519473149</v>
          </cell>
          <cell r="AE410">
            <v>6</v>
          </cell>
          <cell r="AF410" t="str">
            <v/>
          </cell>
          <cell r="AG410" t="str">
            <v/>
          </cell>
          <cell r="AH410">
            <v>22.721724250750054</v>
          </cell>
        </row>
        <row r="411">
          <cell r="B411" t="str">
            <v>12.2048</v>
          </cell>
          <cell r="O411">
            <v>6</v>
          </cell>
          <cell r="P411" t="str">
            <v/>
          </cell>
          <cell r="Q411" t="str">
            <v/>
          </cell>
          <cell r="R411">
            <v>49.344058364981727</v>
          </cell>
          <cell r="AE411">
            <v>6</v>
          </cell>
          <cell r="AF411" t="str">
            <v/>
          </cell>
          <cell r="AG411" t="str">
            <v/>
          </cell>
          <cell r="AH411">
            <v>22.816729515339876</v>
          </cell>
        </row>
        <row r="412">
          <cell r="B412" t="str">
            <v>1.2049</v>
          </cell>
          <cell r="O412">
            <v>6</v>
          </cell>
          <cell r="P412" t="str">
            <v/>
          </cell>
          <cell r="Q412" t="str">
            <v/>
          </cell>
          <cell r="R412">
            <v>49.506389210490305</v>
          </cell>
          <cell r="AE412">
            <v>6</v>
          </cell>
          <cell r="AF412" t="str">
            <v/>
          </cell>
          <cell r="AG412" t="str">
            <v/>
          </cell>
          <cell r="AH412">
            <v>22.911734779929699</v>
          </cell>
        </row>
        <row r="413">
          <cell r="B413" t="str">
            <v>2.2049</v>
          </cell>
          <cell r="O413">
            <v>6</v>
          </cell>
          <cell r="P413" t="str">
            <v/>
          </cell>
          <cell r="Q413" t="str">
            <v/>
          </cell>
          <cell r="R413">
            <v>49.668720055998882</v>
          </cell>
          <cell r="AE413">
            <v>6</v>
          </cell>
          <cell r="AF413" t="str">
            <v/>
          </cell>
          <cell r="AG413" t="str">
            <v/>
          </cell>
          <cell r="AH413">
            <v>23.006740044519521</v>
          </cell>
        </row>
        <row r="414">
          <cell r="B414" t="str">
            <v>3.2049</v>
          </cell>
          <cell r="O414">
            <v>6</v>
          </cell>
          <cell r="P414" t="str">
            <v/>
          </cell>
          <cell r="Q414" t="str">
            <v/>
          </cell>
          <cell r="R414">
            <v>49.83105090150746</v>
          </cell>
          <cell r="AE414">
            <v>6</v>
          </cell>
          <cell r="AF414" t="str">
            <v/>
          </cell>
          <cell r="AG414" t="str">
            <v/>
          </cell>
          <cell r="AH414">
            <v>23.101745309109344</v>
          </cell>
        </row>
        <row r="415">
          <cell r="B415" t="str">
            <v>4.2049</v>
          </cell>
          <cell r="O415">
            <v>6</v>
          </cell>
          <cell r="P415" t="str">
            <v/>
          </cell>
          <cell r="Q415" t="str">
            <v/>
          </cell>
          <cell r="R415">
            <v>49.993381747016038</v>
          </cell>
          <cell r="AE415">
            <v>6</v>
          </cell>
          <cell r="AF415" t="str">
            <v/>
          </cell>
          <cell r="AG415" t="str">
            <v/>
          </cell>
          <cell r="AH415">
            <v>23.196750573699166</v>
          </cell>
        </row>
        <row r="416">
          <cell r="B416" t="str">
            <v>5.2049</v>
          </cell>
          <cell r="O416">
            <v>6</v>
          </cell>
          <cell r="P416" t="str">
            <v/>
          </cell>
          <cell r="Q416" t="str">
            <v/>
          </cell>
          <cell r="R416">
            <v>50.155712592524615</v>
          </cell>
          <cell r="AE416">
            <v>6</v>
          </cell>
          <cell r="AF416" t="str">
            <v/>
          </cell>
          <cell r="AG416" t="str">
            <v/>
          </cell>
          <cell r="AH416">
            <v>23.291755838288989</v>
          </cell>
        </row>
        <row r="417">
          <cell r="B417" t="str">
            <v>6.2049</v>
          </cell>
          <cell r="O417">
            <v>6</v>
          </cell>
          <cell r="P417" t="str">
            <v/>
          </cell>
          <cell r="Q417" t="str">
            <v/>
          </cell>
          <cell r="R417">
            <v>50.318043438033193</v>
          </cell>
          <cell r="AE417">
            <v>6</v>
          </cell>
          <cell r="AF417" t="str">
            <v/>
          </cell>
          <cell r="AG417" t="str">
            <v/>
          </cell>
          <cell r="AH417">
            <v>23.386761102878811</v>
          </cell>
        </row>
        <row r="418">
          <cell r="B418" t="str">
            <v>7.2049</v>
          </cell>
          <cell r="O418">
            <v>6</v>
          </cell>
          <cell r="P418" t="str">
            <v/>
          </cell>
          <cell r="Q418" t="str">
            <v/>
          </cell>
          <cell r="R418">
            <v>50.480374283541771</v>
          </cell>
          <cell r="AE418">
            <v>6</v>
          </cell>
          <cell r="AF418" t="str">
            <v/>
          </cell>
          <cell r="AG418" t="str">
            <v/>
          </cell>
          <cell r="AH418">
            <v>23.481766367468634</v>
          </cell>
        </row>
        <row r="419">
          <cell r="B419" t="str">
            <v>8.2049</v>
          </cell>
          <cell r="O419">
            <v>6</v>
          </cell>
          <cell r="P419" t="str">
            <v/>
          </cell>
          <cell r="Q419" t="str">
            <v/>
          </cell>
          <cell r="R419">
            <v>50.642705129050348</v>
          </cell>
          <cell r="AE419">
            <v>6</v>
          </cell>
          <cell r="AF419" t="str">
            <v/>
          </cell>
          <cell r="AG419" t="str">
            <v/>
          </cell>
          <cell r="AH419">
            <v>23.576771632058456</v>
          </cell>
        </row>
        <row r="420">
          <cell r="B420" t="str">
            <v>9.2049</v>
          </cell>
          <cell r="O420">
            <v>6</v>
          </cell>
          <cell r="P420" t="str">
            <v/>
          </cell>
          <cell r="Q420" t="str">
            <v/>
          </cell>
          <cell r="R420">
            <v>50.805035974558926</v>
          </cell>
          <cell r="AE420">
            <v>6</v>
          </cell>
          <cell r="AF420" t="str">
            <v/>
          </cell>
          <cell r="AG420" t="str">
            <v/>
          </cell>
          <cell r="AH420">
            <v>23.671776896648279</v>
          </cell>
        </row>
        <row r="421">
          <cell r="B421" t="str">
            <v>10.2049</v>
          </cell>
          <cell r="O421">
            <v>6</v>
          </cell>
          <cell r="P421" t="str">
            <v/>
          </cell>
          <cell r="Q421" t="str">
            <v/>
          </cell>
          <cell r="R421">
            <v>50.967366820067504</v>
          </cell>
          <cell r="AE421">
            <v>6</v>
          </cell>
          <cell r="AF421" t="str">
            <v/>
          </cell>
          <cell r="AG421" t="str">
            <v/>
          </cell>
          <cell r="AH421">
            <v>23.766782161238101</v>
          </cell>
        </row>
        <row r="422">
          <cell r="B422" t="str">
            <v>11.2049</v>
          </cell>
          <cell r="O422">
            <v>6</v>
          </cell>
          <cell r="P422" t="str">
            <v/>
          </cell>
          <cell r="Q422" t="str">
            <v/>
          </cell>
          <cell r="R422">
            <v>51.129697665576082</v>
          </cell>
          <cell r="AE422">
            <v>6</v>
          </cell>
          <cell r="AF422" t="str">
            <v/>
          </cell>
          <cell r="AG422" t="str">
            <v/>
          </cell>
          <cell r="AH422">
            <v>23.861787425827924</v>
          </cell>
        </row>
        <row r="423">
          <cell r="B423" t="str">
            <v>12.2049</v>
          </cell>
          <cell r="O423">
            <v>6</v>
          </cell>
          <cell r="P423" t="str">
            <v/>
          </cell>
          <cell r="Q423" t="str">
            <v/>
          </cell>
          <cell r="R423">
            <v>51.292028511084659</v>
          </cell>
          <cell r="AE423">
            <v>6</v>
          </cell>
          <cell r="AF423" t="str">
            <v/>
          </cell>
          <cell r="AG423" t="str">
            <v/>
          </cell>
          <cell r="AH423">
            <v>23.956792690417746</v>
          </cell>
        </row>
        <row r="424">
          <cell r="B424" t="str">
            <v>1.2050</v>
          </cell>
          <cell r="O424">
            <v>6</v>
          </cell>
          <cell r="P424" t="str">
            <v/>
          </cell>
          <cell r="Q424" t="str">
            <v/>
          </cell>
          <cell r="R424">
            <v>51.454359356593237</v>
          </cell>
          <cell r="AE424">
            <v>6</v>
          </cell>
          <cell r="AF424" t="str">
            <v/>
          </cell>
          <cell r="AG424" t="str">
            <v/>
          </cell>
          <cell r="AH424">
            <v>24.051797955007569</v>
          </cell>
        </row>
        <row r="425">
          <cell r="B425" t="str">
            <v>2.2050</v>
          </cell>
          <cell r="O425">
            <v>6</v>
          </cell>
          <cell r="P425" t="str">
            <v/>
          </cell>
          <cell r="Q425" t="str">
            <v/>
          </cell>
          <cell r="R425">
            <v>51.616690202101815</v>
          </cell>
          <cell r="AE425">
            <v>6</v>
          </cell>
          <cell r="AF425" t="str">
            <v/>
          </cell>
          <cell r="AG425" t="str">
            <v/>
          </cell>
          <cell r="AH425">
            <v>24.146803219597391</v>
          </cell>
        </row>
        <row r="426">
          <cell r="B426" t="str">
            <v>3.2050</v>
          </cell>
          <cell r="O426">
            <v>6</v>
          </cell>
          <cell r="P426" t="str">
            <v/>
          </cell>
          <cell r="Q426" t="str">
            <v/>
          </cell>
          <cell r="R426">
            <v>51.779021047610392</v>
          </cell>
          <cell r="AE426">
            <v>6</v>
          </cell>
          <cell r="AF426" t="str">
            <v/>
          </cell>
          <cell r="AG426" t="str">
            <v/>
          </cell>
          <cell r="AH426">
            <v>24.241808484187214</v>
          </cell>
        </row>
        <row r="427">
          <cell r="B427" t="str">
            <v>4.2050</v>
          </cell>
          <cell r="O427">
            <v>6</v>
          </cell>
          <cell r="P427" t="str">
            <v/>
          </cell>
          <cell r="Q427" t="str">
            <v/>
          </cell>
          <cell r="R427">
            <v>51.94135189311897</v>
          </cell>
          <cell r="AE427">
            <v>6</v>
          </cell>
          <cell r="AF427" t="str">
            <v/>
          </cell>
          <cell r="AG427" t="str">
            <v/>
          </cell>
          <cell r="AH427">
            <v>24.336813748777036</v>
          </cell>
        </row>
        <row r="428">
          <cell r="B428" t="str">
            <v>5.2050</v>
          </cell>
          <cell r="O428">
            <v>6</v>
          </cell>
          <cell r="P428" t="str">
            <v/>
          </cell>
          <cell r="Q428" t="str">
            <v/>
          </cell>
          <cell r="R428">
            <v>52.103682738627548</v>
          </cell>
          <cell r="AE428">
            <v>6</v>
          </cell>
          <cell r="AF428" t="str">
            <v/>
          </cell>
          <cell r="AG428" t="str">
            <v/>
          </cell>
          <cell r="AH428">
            <v>24.431819013366859</v>
          </cell>
        </row>
        <row r="429">
          <cell r="B429" t="str">
            <v>6.2050</v>
          </cell>
          <cell r="O429">
            <v>6</v>
          </cell>
          <cell r="P429" t="str">
            <v/>
          </cell>
          <cell r="Q429" t="str">
            <v/>
          </cell>
          <cell r="R429">
            <v>52.266013584136125</v>
          </cell>
          <cell r="AE429">
            <v>6</v>
          </cell>
          <cell r="AF429" t="str">
            <v/>
          </cell>
          <cell r="AG429" t="str">
            <v/>
          </cell>
          <cell r="AH429">
            <v>24.526824277956681</v>
          </cell>
        </row>
        <row r="430">
          <cell r="B430" t="str">
            <v>7.2050</v>
          </cell>
          <cell r="O430">
            <v>6</v>
          </cell>
          <cell r="P430" t="str">
            <v/>
          </cell>
          <cell r="Q430" t="str">
            <v/>
          </cell>
          <cell r="R430">
            <v>52.428344429644703</v>
          </cell>
          <cell r="AE430">
            <v>6</v>
          </cell>
          <cell r="AF430" t="str">
            <v/>
          </cell>
          <cell r="AG430" t="str">
            <v/>
          </cell>
          <cell r="AH430">
            <v>24.621829542546504</v>
          </cell>
        </row>
        <row r="431">
          <cell r="B431" t="str">
            <v>8.2050</v>
          </cell>
          <cell r="O431">
            <v>6</v>
          </cell>
          <cell r="P431" t="str">
            <v/>
          </cell>
          <cell r="Q431" t="str">
            <v/>
          </cell>
          <cell r="R431">
            <v>52.590675275153281</v>
          </cell>
          <cell r="AE431">
            <v>6</v>
          </cell>
          <cell r="AF431" t="str">
            <v/>
          </cell>
          <cell r="AG431" t="str">
            <v/>
          </cell>
          <cell r="AH431">
            <v>24.716834807136326</v>
          </cell>
        </row>
        <row r="432">
          <cell r="B432" t="str">
            <v>9.2050</v>
          </cell>
          <cell r="O432">
            <v>6</v>
          </cell>
          <cell r="P432" t="str">
            <v/>
          </cell>
          <cell r="Q432" t="str">
            <v/>
          </cell>
          <cell r="R432">
            <v>52.753006120661858</v>
          </cell>
          <cell r="AE432">
            <v>6</v>
          </cell>
          <cell r="AF432" t="str">
            <v/>
          </cell>
          <cell r="AG432" t="str">
            <v/>
          </cell>
          <cell r="AH432">
            <v>24.811840071726149</v>
          </cell>
        </row>
        <row r="433">
          <cell r="B433" t="str">
            <v>10.2050</v>
          </cell>
          <cell r="O433">
            <v>6</v>
          </cell>
          <cell r="P433" t="str">
            <v/>
          </cell>
          <cell r="Q433" t="str">
            <v/>
          </cell>
          <cell r="R433">
            <v>52.915336966170436</v>
          </cell>
          <cell r="AE433">
            <v>6</v>
          </cell>
          <cell r="AF433" t="str">
            <v/>
          </cell>
          <cell r="AG433" t="str">
            <v/>
          </cell>
          <cell r="AH433">
            <v>24.906845336315971</v>
          </cell>
        </row>
        <row r="434">
          <cell r="B434" t="str">
            <v>11.2050</v>
          </cell>
          <cell r="O434">
            <v>6</v>
          </cell>
          <cell r="P434" t="str">
            <v/>
          </cell>
          <cell r="Q434" t="str">
            <v/>
          </cell>
          <cell r="R434">
            <v>53.077667811679014</v>
          </cell>
          <cell r="AE434">
            <v>6</v>
          </cell>
          <cell r="AF434" t="str">
            <v/>
          </cell>
          <cell r="AG434" t="str">
            <v/>
          </cell>
          <cell r="AH434">
            <v>25.001850600905794</v>
          </cell>
        </row>
        <row r="435">
          <cell r="B435" t="str">
            <v>12.2050</v>
          </cell>
          <cell r="O435">
            <v>6</v>
          </cell>
          <cell r="P435" t="str">
            <v/>
          </cell>
          <cell r="Q435" t="str">
            <v/>
          </cell>
          <cell r="R435">
            <v>53.239998657187591</v>
          </cell>
          <cell r="AE435">
            <v>6</v>
          </cell>
          <cell r="AF435" t="str">
            <v/>
          </cell>
          <cell r="AG435" t="str">
            <v/>
          </cell>
          <cell r="AH435">
            <v>25.096855865495616</v>
          </cell>
        </row>
        <row r="436">
          <cell r="B436" t="str">
            <v>1.2051</v>
          </cell>
          <cell r="O436">
            <v>6</v>
          </cell>
          <cell r="P436" t="str">
            <v/>
          </cell>
          <cell r="Q436" t="str">
            <v/>
          </cell>
          <cell r="R436">
            <v>53.402329502696169</v>
          </cell>
          <cell r="AE436">
            <v>6</v>
          </cell>
          <cell r="AF436" t="str">
            <v/>
          </cell>
          <cell r="AG436" t="str">
            <v/>
          </cell>
          <cell r="AH436">
            <v>25.191861130085439</v>
          </cell>
        </row>
        <row r="437">
          <cell r="B437" t="str">
            <v>2.2051</v>
          </cell>
          <cell r="O437">
            <v>6</v>
          </cell>
          <cell r="P437" t="str">
            <v/>
          </cell>
          <cell r="Q437" t="str">
            <v/>
          </cell>
          <cell r="R437">
            <v>53.564660348204747</v>
          </cell>
          <cell r="AE437">
            <v>6</v>
          </cell>
          <cell r="AF437" t="str">
            <v/>
          </cell>
          <cell r="AG437" t="str">
            <v/>
          </cell>
          <cell r="AH437">
            <v>25.286866394675261</v>
          </cell>
        </row>
        <row r="438">
          <cell r="B438" t="str">
            <v>3.2051</v>
          </cell>
          <cell r="O438">
            <v>6</v>
          </cell>
          <cell r="P438" t="str">
            <v/>
          </cell>
          <cell r="Q438" t="str">
            <v/>
          </cell>
          <cell r="R438">
            <v>53.726991193713324</v>
          </cell>
          <cell r="AE438">
            <v>6</v>
          </cell>
          <cell r="AF438" t="str">
            <v/>
          </cell>
          <cell r="AG438" t="str">
            <v/>
          </cell>
          <cell r="AH438">
            <v>25.381871659265084</v>
          </cell>
        </row>
        <row r="439">
          <cell r="B439" t="str">
            <v>4.2051</v>
          </cell>
          <cell r="O439">
            <v>6</v>
          </cell>
          <cell r="P439" t="str">
            <v/>
          </cell>
          <cell r="Q439" t="str">
            <v/>
          </cell>
          <cell r="R439">
            <v>53.889322039221902</v>
          </cell>
          <cell r="AE439">
            <v>6</v>
          </cell>
          <cell r="AF439" t="str">
            <v/>
          </cell>
          <cell r="AG439" t="str">
            <v/>
          </cell>
          <cell r="AH439">
            <v>25.476876923854906</v>
          </cell>
        </row>
        <row r="440">
          <cell r="B440" t="str">
            <v>5.2051</v>
          </cell>
          <cell r="O440">
            <v>6</v>
          </cell>
          <cell r="P440" t="str">
            <v/>
          </cell>
          <cell r="Q440" t="str">
            <v/>
          </cell>
          <cell r="R440">
            <v>54.05165288473048</v>
          </cell>
          <cell r="AE440">
            <v>6</v>
          </cell>
          <cell r="AF440" t="str">
            <v/>
          </cell>
          <cell r="AG440" t="str">
            <v/>
          </cell>
          <cell r="AH440">
            <v>25.571882188444729</v>
          </cell>
        </row>
        <row r="441">
          <cell r="B441" t="str">
            <v>6.2051</v>
          </cell>
          <cell r="O441">
            <v>6</v>
          </cell>
          <cell r="P441" t="str">
            <v/>
          </cell>
          <cell r="Q441" t="str">
            <v/>
          </cell>
          <cell r="R441">
            <v>54.213983730239057</v>
          </cell>
          <cell r="AE441">
            <v>6</v>
          </cell>
          <cell r="AF441" t="str">
            <v/>
          </cell>
          <cell r="AG441" t="str">
            <v/>
          </cell>
          <cell r="AH441">
            <v>25.666887453034551</v>
          </cell>
        </row>
        <row r="442">
          <cell r="B442" t="str">
            <v>7.2051</v>
          </cell>
          <cell r="O442">
            <v>6</v>
          </cell>
          <cell r="P442" t="str">
            <v/>
          </cell>
          <cell r="Q442" t="str">
            <v/>
          </cell>
          <cell r="R442">
            <v>54.376314575747635</v>
          </cell>
          <cell r="AE442">
            <v>6</v>
          </cell>
          <cell r="AF442" t="str">
            <v/>
          </cell>
          <cell r="AG442" t="str">
            <v/>
          </cell>
          <cell r="AH442">
            <v>25.761892717624374</v>
          </cell>
        </row>
        <row r="443">
          <cell r="B443" t="str">
            <v>8.2051</v>
          </cell>
          <cell r="O443">
            <v>6</v>
          </cell>
          <cell r="P443" t="str">
            <v/>
          </cell>
          <cell r="Q443" t="str">
            <v/>
          </cell>
          <cell r="R443">
            <v>54.538645421256213</v>
          </cell>
          <cell r="AE443">
            <v>6</v>
          </cell>
          <cell r="AF443" t="str">
            <v/>
          </cell>
          <cell r="AG443" t="str">
            <v/>
          </cell>
          <cell r="AH443">
            <v>25.856897982214196</v>
          </cell>
        </row>
        <row r="444">
          <cell r="B444" t="str">
            <v>9.2051</v>
          </cell>
          <cell r="O444">
            <v>6</v>
          </cell>
          <cell r="P444" t="str">
            <v/>
          </cell>
          <cell r="Q444" t="str">
            <v/>
          </cell>
          <cell r="R444">
            <v>54.700976266764791</v>
          </cell>
          <cell r="AE444">
            <v>6</v>
          </cell>
          <cell r="AF444" t="str">
            <v/>
          </cell>
          <cell r="AG444" t="str">
            <v/>
          </cell>
          <cell r="AH444">
            <v>25.951903246804019</v>
          </cell>
        </row>
        <row r="445">
          <cell r="B445" t="str">
            <v>10.2051</v>
          </cell>
          <cell r="O445">
            <v>6</v>
          </cell>
          <cell r="P445" t="str">
            <v/>
          </cell>
          <cell r="Q445" t="str">
            <v/>
          </cell>
          <cell r="R445">
            <v>54.863307112273368</v>
          </cell>
          <cell r="AE445">
            <v>6</v>
          </cell>
          <cell r="AF445" t="str">
            <v/>
          </cell>
          <cell r="AG445" t="str">
            <v/>
          </cell>
          <cell r="AH445">
            <v>26.046908511393841</v>
          </cell>
        </row>
        <row r="446">
          <cell r="B446" t="str">
            <v>11.2051</v>
          </cell>
          <cell r="O446">
            <v>6</v>
          </cell>
          <cell r="P446" t="str">
            <v/>
          </cell>
          <cell r="Q446" t="str">
            <v/>
          </cell>
          <cell r="R446">
            <v>55.025637957781946</v>
          </cell>
          <cell r="AE446">
            <v>6</v>
          </cell>
          <cell r="AF446" t="str">
            <v/>
          </cell>
          <cell r="AG446" t="str">
            <v/>
          </cell>
          <cell r="AH446">
            <v>26.141913775983664</v>
          </cell>
        </row>
        <row r="447">
          <cell r="B447" t="str">
            <v>12.2051</v>
          </cell>
          <cell r="O447">
            <v>6</v>
          </cell>
          <cell r="P447" t="str">
            <v/>
          </cell>
          <cell r="Q447" t="str">
            <v/>
          </cell>
          <cell r="R447">
            <v>55.187968803290524</v>
          </cell>
          <cell r="AE447">
            <v>6</v>
          </cell>
          <cell r="AF447" t="str">
            <v/>
          </cell>
          <cell r="AG447" t="str">
            <v/>
          </cell>
          <cell r="AH447">
            <v>26.236919040573486</v>
          </cell>
        </row>
        <row r="448">
          <cell r="B448" t="str">
            <v>1.2052</v>
          </cell>
          <cell r="O448">
            <v>6</v>
          </cell>
          <cell r="P448" t="str">
            <v/>
          </cell>
          <cell r="Q448" t="str">
            <v/>
          </cell>
          <cell r="R448">
            <v>55.350299648799101</v>
          </cell>
          <cell r="AE448">
            <v>6</v>
          </cell>
          <cell r="AF448" t="str">
            <v/>
          </cell>
          <cell r="AG448" t="str">
            <v/>
          </cell>
          <cell r="AH448">
            <v>26.331924305163309</v>
          </cell>
        </row>
        <row r="449">
          <cell r="B449" t="str">
            <v>2.2052</v>
          </cell>
          <cell r="O449">
            <v>6</v>
          </cell>
          <cell r="P449" t="str">
            <v/>
          </cell>
          <cell r="Q449" t="str">
            <v/>
          </cell>
          <cell r="R449">
            <v>55.512630494307679</v>
          </cell>
          <cell r="AE449">
            <v>6</v>
          </cell>
          <cell r="AF449" t="str">
            <v/>
          </cell>
          <cell r="AG449" t="str">
            <v/>
          </cell>
          <cell r="AH449">
            <v>26.426929569753131</v>
          </cell>
        </row>
        <row r="450">
          <cell r="B450" t="str">
            <v>3.2052</v>
          </cell>
          <cell r="O450">
            <v>6</v>
          </cell>
          <cell r="P450" t="str">
            <v/>
          </cell>
          <cell r="Q450" t="str">
            <v/>
          </cell>
          <cell r="R450">
            <v>55.674961339816257</v>
          </cell>
          <cell r="AE450">
            <v>6</v>
          </cell>
          <cell r="AF450" t="str">
            <v/>
          </cell>
          <cell r="AG450" t="str">
            <v/>
          </cell>
          <cell r="AH450">
            <v>26.521934834342954</v>
          </cell>
        </row>
        <row r="451">
          <cell r="B451" t="str">
            <v>4.2052</v>
          </cell>
          <cell r="O451">
            <v>6</v>
          </cell>
          <cell r="P451" t="str">
            <v/>
          </cell>
          <cell r="Q451" t="str">
            <v/>
          </cell>
          <cell r="R451">
            <v>55.837292185324834</v>
          </cell>
          <cell r="AE451">
            <v>6</v>
          </cell>
          <cell r="AF451" t="str">
            <v/>
          </cell>
          <cell r="AG451" t="str">
            <v/>
          </cell>
          <cell r="AH451">
            <v>26.616940098932776</v>
          </cell>
        </row>
        <row r="452">
          <cell r="B452" t="str">
            <v>5.2052</v>
          </cell>
          <cell r="O452">
            <v>6</v>
          </cell>
          <cell r="P452" t="str">
            <v/>
          </cell>
          <cell r="Q452" t="str">
            <v/>
          </cell>
          <cell r="R452">
            <v>55.999623030833412</v>
          </cell>
          <cell r="AE452">
            <v>6</v>
          </cell>
          <cell r="AF452" t="str">
            <v/>
          </cell>
          <cell r="AG452" t="str">
            <v/>
          </cell>
          <cell r="AH452">
            <v>26.711945363522599</v>
          </cell>
        </row>
        <row r="453">
          <cell r="B453" t="str">
            <v>6.2052</v>
          </cell>
          <cell r="O453">
            <v>6</v>
          </cell>
          <cell r="P453" t="str">
            <v/>
          </cell>
          <cell r="Q453" t="str">
            <v/>
          </cell>
          <cell r="R453">
            <v>56.16195387634199</v>
          </cell>
          <cell r="AE453">
            <v>6</v>
          </cell>
          <cell r="AF453" t="str">
            <v/>
          </cell>
          <cell r="AG453" t="str">
            <v/>
          </cell>
          <cell r="AH453">
            <v>26.806950628112421</v>
          </cell>
        </row>
        <row r="454">
          <cell r="B454" t="str">
            <v>7.2052</v>
          </cell>
          <cell r="O454">
            <v>6</v>
          </cell>
          <cell r="P454" t="str">
            <v/>
          </cell>
          <cell r="Q454" t="str">
            <v/>
          </cell>
          <cell r="R454">
            <v>56.324284721850567</v>
          </cell>
          <cell r="AE454">
            <v>6</v>
          </cell>
          <cell r="AF454" t="str">
            <v/>
          </cell>
          <cell r="AG454" t="str">
            <v/>
          </cell>
          <cell r="AH454">
            <v>26.901955892702244</v>
          </cell>
        </row>
        <row r="455">
          <cell r="B455" t="str">
            <v>8.2052</v>
          </cell>
          <cell r="O455">
            <v>6</v>
          </cell>
          <cell r="P455" t="str">
            <v/>
          </cell>
          <cell r="Q455" t="str">
            <v/>
          </cell>
          <cell r="R455">
            <v>56.486615567359145</v>
          </cell>
          <cell r="AE455">
            <v>6</v>
          </cell>
          <cell r="AF455" t="str">
            <v/>
          </cell>
          <cell r="AG455" t="str">
            <v/>
          </cell>
          <cell r="AH455">
            <v>26.996961157292066</v>
          </cell>
        </row>
        <row r="456">
          <cell r="B456" t="str">
            <v>9.2052</v>
          </cell>
          <cell r="O456">
            <v>6</v>
          </cell>
          <cell r="P456" t="str">
            <v/>
          </cell>
          <cell r="Q456" t="str">
            <v/>
          </cell>
          <cell r="R456">
            <v>56.648946412867723</v>
          </cell>
          <cell r="AE456">
            <v>6</v>
          </cell>
          <cell r="AF456" t="str">
            <v/>
          </cell>
          <cell r="AG456" t="str">
            <v/>
          </cell>
          <cell r="AH456">
            <v>27.091966421881889</v>
          </cell>
        </row>
        <row r="457">
          <cell r="B457" t="str">
            <v>10.2052</v>
          </cell>
          <cell r="O457">
            <v>6</v>
          </cell>
          <cell r="P457" t="str">
            <v/>
          </cell>
          <cell r="Q457" t="str">
            <v/>
          </cell>
          <cell r="R457">
            <v>56.8112772583763</v>
          </cell>
          <cell r="AE457">
            <v>6</v>
          </cell>
          <cell r="AF457" t="str">
            <v/>
          </cell>
          <cell r="AG457" t="str">
            <v/>
          </cell>
          <cell r="AH457">
            <v>27.186971686471711</v>
          </cell>
        </row>
        <row r="458">
          <cell r="B458" t="str">
            <v>11.2052</v>
          </cell>
          <cell r="O458">
            <v>6</v>
          </cell>
          <cell r="P458" t="str">
            <v/>
          </cell>
          <cell r="Q458" t="str">
            <v/>
          </cell>
          <cell r="R458">
            <v>56.973608103884878</v>
          </cell>
          <cell r="AE458">
            <v>6</v>
          </cell>
          <cell r="AF458" t="str">
            <v/>
          </cell>
          <cell r="AG458" t="str">
            <v/>
          </cell>
          <cell r="AH458">
            <v>27.281976951061534</v>
          </cell>
        </row>
        <row r="459">
          <cell r="B459" t="str">
            <v>12.2052</v>
          </cell>
          <cell r="O459">
            <v>6</v>
          </cell>
          <cell r="P459" t="str">
            <v/>
          </cell>
          <cell r="Q459" t="str">
            <v/>
          </cell>
          <cell r="R459">
            <v>57.135938949393456</v>
          </cell>
          <cell r="AE459">
            <v>6</v>
          </cell>
          <cell r="AF459" t="str">
            <v/>
          </cell>
          <cell r="AG459" t="str">
            <v/>
          </cell>
          <cell r="AH459">
            <v>27.376982215651356</v>
          </cell>
        </row>
        <row r="460">
          <cell r="B460" t="str">
            <v>1.2053</v>
          </cell>
          <cell r="O460">
            <v>6</v>
          </cell>
          <cell r="P460" t="str">
            <v/>
          </cell>
          <cell r="Q460" t="str">
            <v/>
          </cell>
          <cell r="R460">
            <v>57.298269794902033</v>
          </cell>
          <cell r="AE460">
            <v>6</v>
          </cell>
          <cell r="AF460" t="str">
            <v/>
          </cell>
          <cell r="AG460" t="str">
            <v/>
          </cell>
          <cell r="AH460">
            <v>27.471987480241179</v>
          </cell>
        </row>
        <row r="461">
          <cell r="B461" t="str">
            <v>2.2053</v>
          </cell>
          <cell r="O461">
            <v>6</v>
          </cell>
          <cell r="P461" t="str">
            <v/>
          </cell>
          <cell r="Q461" t="str">
            <v/>
          </cell>
          <cell r="R461">
            <v>57.460600640410611</v>
          </cell>
          <cell r="AE461">
            <v>6</v>
          </cell>
          <cell r="AF461" t="str">
            <v/>
          </cell>
          <cell r="AG461" t="str">
            <v/>
          </cell>
          <cell r="AH461">
            <v>27.566992744831001</v>
          </cell>
        </row>
        <row r="462">
          <cell r="B462" t="str">
            <v>3.2053</v>
          </cell>
          <cell r="O462">
            <v>6</v>
          </cell>
          <cell r="P462" t="str">
            <v/>
          </cell>
          <cell r="Q462" t="str">
            <v/>
          </cell>
          <cell r="R462">
            <v>57.622931485919189</v>
          </cell>
          <cell r="AE462">
            <v>6</v>
          </cell>
          <cell r="AF462" t="str">
            <v/>
          </cell>
          <cell r="AG462" t="str">
            <v/>
          </cell>
          <cell r="AH462">
            <v>27.661998009420824</v>
          </cell>
        </row>
        <row r="463">
          <cell r="B463" t="str">
            <v>4.2053</v>
          </cell>
          <cell r="O463">
            <v>6</v>
          </cell>
          <cell r="P463" t="str">
            <v/>
          </cell>
          <cell r="Q463" t="str">
            <v/>
          </cell>
          <cell r="R463">
            <v>57.785262331427766</v>
          </cell>
          <cell r="AE463">
            <v>6</v>
          </cell>
          <cell r="AF463" t="str">
            <v/>
          </cell>
          <cell r="AG463" t="str">
            <v/>
          </cell>
          <cell r="AH463">
            <v>27.757003274010646</v>
          </cell>
        </row>
        <row r="464">
          <cell r="B464" t="str">
            <v>5.2053</v>
          </cell>
          <cell r="O464">
            <v>6</v>
          </cell>
          <cell r="P464" t="str">
            <v/>
          </cell>
          <cell r="Q464" t="str">
            <v/>
          </cell>
          <cell r="R464">
            <v>57.947593176936344</v>
          </cell>
          <cell r="AE464">
            <v>6</v>
          </cell>
          <cell r="AF464" t="str">
            <v/>
          </cell>
          <cell r="AG464" t="str">
            <v/>
          </cell>
          <cell r="AH464">
            <v>27.852008538600469</v>
          </cell>
        </row>
        <row r="465">
          <cell r="B465" t="str">
            <v>6.2053</v>
          </cell>
          <cell r="O465">
            <v>6</v>
          </cell>
          <cell r="P465" t="str">
            <v/>
          </cell>
          <cell r="Q465" t="str">
            <v/>
          </cell>
          <cell r="R465">
            <v>58.109924022444922</v>
          </cell>
          <cell r="AE465">
            <v>6</v>
          </cell>
          <cell r="AF465" t="str">
            <v/>
          </cell>
          <cell r="AG465" t="str">
            <v/>
          </cell>
          <cell r="AH465">
            <v>27.947013803190291</v>
          </cell>
        </row>
        <row r="466">
          <cell r="B466" t="str">
            <v>7.2053</v>
          </cell>
          <cell r="O466">
            <v>6</v>
          </cell>
          <cell r="P466" t="str">
            <v/>
          </cell>
          <cell r="Q466" t="str">
            <v/>
          </cell>
          <cell r="R466">
            <v>58.2722548679535</v>
          </cell>
          <cell r="AE466">
            <v>6</v>
          </cell>
          <cell r="AF466" t="str">
            <v/>
          </cell>
          <cell r="AG466" t="str">
            <v/>
          </cell>
          <cell r="AH466">
            <v>28.042019067780114</v>
          </cell>
        </row>
        <row r="467">
          <cell r="B467" t="str">
            <v>8.2053</v>
          </cell>
          <cell r="O467">
            <v>6</v>
          </cell>
          <cell r="P467" t="str">
            <v/>
          </cell>
          <cell r="Q467" t="str">
            <v/>
          </cell>
          <cell r="R467">
            <v>58.434585713462077</v>
          </cell>
          <cell r="AE467">
            <v>6</v>
          </cell>
          <cell r="AF467" t="str">
            <v/>
          </cell>
          <cell r="AG467" t="str">
            <v/>
          </cell>
          <cell r="AH467">
            <v>28.137024332369936</v>
          </cell>
        </row>
        <row r="468">
          <cell r="B468" t="str">
            <v>9.2053</v>
          </cell>
          <cell r="O468">
            <v>6</v>
          </cell>
          <cell r="P468" t="str">
            <v/>
          </cell>
          <cell r="Q468" t="str">
            <v/>
          </cell>
          <cell r="R468">
            <v>58.596916558970655</v>
          </cell>
          <cell r="AE468">
            <v>6</v>
          </cell>
          <cell r="AF468" t="str">
            <v/>
          </cell>
          <cell r="AG468" t="str">
            <v/>
          </cell>
          <cell r="AH468">
            <v>28.232029596959759</v>
          </cell>
        </row>
        <row r="469">
          <cell r="B469" t="str">
            <v>10.2053</v>
          </cell>
          <cell r="O469">
            <v>6</v>
          </cell>
          <cell r="P469" t="str">
            <v/>
          </cell>
          <cell r="Q469" t="str">
            <v/>
          </cell>
          <cell r="R469">
            <v>58.759247404479233</v>
          </cell>
          <cell r="AE469">
            <v>6</v>
          </cell>
          <cell r="AF469" t="str">
            <v/>
          </cell>
          <cell r="AG469" t="str">
            <v/>
          </cell>
          <cell r="AH469">
            <v>28.327034861549581</v>
          </cell>
        </row>
        <row r="470">
          <cell r="B470" t="str">
            <v>11.2053</v>
          </cell>
          <cell r="O470">
            <v>6</v>
          </cell>
          <cell r="P470" t="str">
            <v/>
          </cell>
          <cell r="Q470" t="str">
            <v/>
          </cell>
          <cell r="R470">
            <v>58.92157824998781</v>
          </cell>
          <cell r="AE470">
            <v>6</v>
          </cell>
          <cell r="AF470" t="str">
            <v/>
          </cell>
          <cell r="AG470" t="str">
            <v/>
          </cell>
          <cell r="AH470">
            <v>28.422040126139404</v>
          </cell>
        </row>
        <row r="471">
          <cell r="B471" t="str">
            <v>12.2053</v>
          </cell>
          <cell r="O471">
            <v>6</v>
          </cell>
          <cell r="P471" t="str">
            <v/>
          </cell>
          <cell r="Q471" t="str">
            <v/>
          </cell>
          <cell r="R471">
            <v>59.083909095496388</v>
          </cell>
          <cell r="AE471">
            <v>6</v>
          </cell>
          <cell r="AF471" t="str">
            <v/>
          </cell>
          <cell r="AG471" t="str">
            <v/>
          </cell>
          <cell r="AH471">
            <v>28.517045390729226</v>
          </cell>
        </row>
        <row r="472">
          <cell r="B472" t="str">
            <v>1.2054</v>
          </cell>
          <cell r="O472">
            <v>6</v>
          </cell>
          <cell r="P472" t="str">
            <v/>
          </cell>
          <cell r="Q472" t="str">
            <v/>
          </cell>
          <cell r="R472">
            <v>59.246239941004966</v>
          </cell>
          <cell r="AE472">
            <v>6</v>
          </cell>
          <cell r="AF472" t="str">
            <v/>
          </cell>
          <cell r="AG472" t="str">
            <v/>
          </cell>
          <cell r="AH472">
            <v>28.612050655319049</v>
          </cell>
        </row>
        <row r="473">
          <cell r="B473" t="str">
            <v>2.2054</v>
          </cell>
          <cell r="O473">
            <v>6</v>
          </cell>
          <cell r="P473" t="str">
            <v/>
          </cell>
          <cell r="Q473" t="str">
            <v/>
          </cell>
          <cell r="R473">
            <v>59.408570786513543</v>
          </cell>
          <cell r="AE473">
            <v>6</v>
          </cell>
          <cell r="AF473" t="str">
            <v/>
          </cell>
          <cell r="AG473" t="str">
            <v/>
          </cell>
          <cell r="AH473">
            <v>28.707055919908871</v>
          </cell>
        </row>
        <row r="474">
          <cell r="B474" t="str">
            <v>3.2054</v>
          </cell>
          <cell r="O474">
            <v>6</v>
          </cell>
          <cell r="P474" t="str">
            <v/>
          </cell>
          <cell r="Q474" t="str">
            <v/>
          </cell>
          <cell r="R474">
            <v>59.570901632022121</v>
          </cell>
          <cell r="AE474">
            <v>6</v>
          </cell>
          <cell r="AF474" t="str">
            <v/>
          </cell>
          <cell r="AG474" t="str">
            <v/>
          </cell>
          <cell r="AH474">
            <v>28.802061184498694</v>
          </cell>
        </row>
        <row r="475">
          <cell r="B475" t="str">
            <v>4.2054</v>
          </cell>
          <cell r="O475">
            <v>6</v>
          </cell>
          <cell r="P475" t="str">
            <v/>
          </cell>
          <cell r="Q475" t="str">
            <v/>
          </cell>
          <cell r="R475">
            <v>59.733232477530699</v>
          </cell>
          <cell r="AE475">
            <v>6</v>
          </cell>
          <cell r="AF475" t="str">
            <v/>
          </cell>
          <cell r="AG475" t="str">
            <v/>
          </cell>
          <cell r="AH475">
            <v>28.897066449088516</v>
          </cell>
        </row>
        <row r="476">
          <cell r="B476" t="str">
            <v>5.2054</v>
          </cell>
          <cell r="O476">
            <v>6</v>
          </cell>
          <cell r="P476" t="str">
            <v/>
          </cell>
          <cell r="Q476" t="str">
            <v/>
          </cell>
          <cell r="R476">
            <v>59.895563323039276</v>
          </cell>
          <cell r="AE476">
            <v>6</v>
          </cell>
          <cell r="AF476" t="str">
            <v/>
          </cell>
          <cell r="AG476" t="str">
            <v/>
          </cell>
          <cell r="AH476">
            <v>28.992071713678339</v>
          </cell>
        </row>
        <row r="477">
          <cell r="B477" t="str">
            <v>6.2054</v>
          </cell>
          <cell r="O477">
            <v>6</v>
          </cell>
          <cell r="P477" t="str">
            <v/>
          </cell>
          <cell r="Q477" t="str">
            <v/>
          </cell>
          <cell r="R477">
            <v>60.057894168547854</v>
          </cell>
          <cell r="AE477">
            <v>6</v>
          </cell>
          <cell r="AF477" t="str">
            <v/>
          </cell>
          <cell r="AG477" t="str">
            <v/>
          </cell>
          <cell r="AH477">
            <v>29.087076978268161</v>
          </cell>
        </row>
        <row r="478">
          <cell r="B478" t="str">
            <v>7.2054</v>
          </cell>
          <cell r="O478">
            <v>6</v>
          </cell>
          <cell r="P478" t="str">
            <v/>
          </cell>
          <cell r="Q478" t="str">
            <v/>
          </cell>
          <cell r="R478">
            <v>60.220225014056432</v>
          </cell>
          <cell r="AE478">
            <v>6</v>
          </cell>
          <cell r="AF478" t="str">
            <v/>
          </cell>
          <cell r="AG478" t="str">
            <v/>
          </cell>
          <cell r="AH478">
            <v>29.182082242857984</v>
          </cell>
        </row>
        <row r="479">
          <cell r="B479" t="str">
            <v>8.2054</v>
          </cell>
          <cell r="O479">
            <v>6</v>
          </cell>
          <cell r="P479" t="str">
            <v/>
          </cell>
          <cell r="Q479" t="str">
            <v/>
          </cell>
          <cell r="R479">
            <v>60.382555859565009</v>
          </cell>
          <cell r="AE479">
            <v>6</v>
          </cell>
          <cell r="AF479" t="str">
            <v/>
          </cell>
          <cell r="AG479" t="str">
            <v/>
          </cell>
          <cell r="AH479">
            <v>29.277087507447806</v>
          </cell>
        </row>
        <row r="480">
          <cell r="B480" t="str">
            <v>9.2054</v>
          </cell>
          <cell r="O480">
            <v>6</v>
          </cell>
          <cell r="P480" t="str">
            <v/>
          </cell>
          <cell r="Q480" t="str">
            <v/>
          </cell>
          <cell r="R480">
            <v>60.544886705073587</v>
          </cell>
          <cell r="AE480">
            <v>6</v>
          </cell>
          <cell r="AF480" t="str">
            <v/>
          </cell>
          <cell r="AG480" t="str">
            <v/>
          </cell>
          <cell r="AH480">
            <v>29.372092772037629</v>
          </cell>
        </row>
        <row r="481">
          <cell r="B481" t="str">
            <v>10.2054</v>
          </cell>
          <cell r="O481">
            <v>6</v>
          </cell>
          <cell r="P481" t="str">
            <v/>
          </cell>
          <cell r="Q481" t="str">
            <v/>
          </cell>
          <cell r="R481">
            <v>60.707217550582165</v>
          </cell>
          <cell r="AE481">
            <v>6</v>
          </cell>
          <cell r="AF481" t="str">
            <v/>
          </cell>
          <cell r="AG481" t="str">
            <v/>
          </cell>
          <cell r="AH481">
            <v>29.467098036627451</v>
          </cell>
        </row>
        <row r="482">
          <cell r="B482" t="str">
            <v>11.2054</v>
          </cell>
          <cell r="O482">
            <v>6</v>
          </cell>
          <cell r="P482" t="str">
            <v/>
          </cell>
          <cell r="Q482" t="str">
            <v/>
          </cell>
          <cell r="R482">
            <v>60.869548396090742</v>
          </cell>
          <cell r="AE482">
            <v>6</v>
          </cell>
          <cell r="AF482" t="str">
            <v/>
          </cell>
          <cell r="AG482" t="str">
            <v/>
          </cell>
          <cell r="AH482">
            <v>29.562103301217274</v>
          </cell>
        </row>
        <row r="483">
          <cell r="B483" t="str">
            <v>12.2054</v>
          </cell>
          <cell r="O483">
            <v>6</v>
          </cell>
          <cell r="P483" t="str">
            <v/>
          </cell>
          <cell r="Q483" t="str">
            <v/>
          </cell>
          <cell r="R483">
            <v>61.03187924159932</v>
          </cell>
          <cell r="AE483">
            <v>6</v>
          </cell>
          <cell r="AF483" t="str">
            <v/>
          </cell>
          <cell r="AG483" t="str">
            <v/>
          </cell>
          <cell r="AH483">
            <v>29.657108565807096</v>
          </cell>
        </row>
        <row r="484">
          <cell r="B484" t="str">
            <v>1.2055</v>
          </cell>
          <cell r="O484">
            <v>6</v>
          </cell>
          <cell r="P484" t="str">
            <v/>
          </cell>
          <cell r="Q484" t="str">
            <v/>
          </cell>
          <cell r="R484">
            <v>61.194210087107898</v>
          </cell>
          <cell r="AE484">
            <v>6</v>
          </cell>
          <cell r="AF484" t="str">
            <v/>
          </cell>
          <cell r="AG484" t="str">
            <v/>
          </cell>
          <cell r="AH484">
            <v>29.752113830396919</v>
          </cell>
        </row>
        <row r="485">
          <cell r="B485" t="str">
            <v>2.2055</v>
          </cell>
          <cell r="O485">
            <v>6</v>
          </cell>
          <cell r="P485" t="str">
            <v/>
          </cell>
          <cell r="Q485" t="str">
            <v/>
          </cell>
          <cell r="R485">
            <v>61.356540932616475</v>
          </cell>
          <cell r="AE485">
            <v>6</v>
          </cell>
          <cell r="AF485" t="str">
            <v/>
          </cell>
          <cell r="AG485" t="str">
            <v/>
          </cell>
          <cell r="AH485">
            <v>29.847119094986741</v>
          </cell>
        </row>
        <row r="486">
          <cell r="B486" t="str">
            <v>3.2055</v>
          </cell>
          <cell r="O486">
            <v>6</v>
          </cell>
          <cell r="P486" t="str">
            <v/>
          </cell>
          <cell r="Q486" t="str">
            <v/>
          </cell>
          <cell r="R486">
            <v>61.518871778125053</v>
          </cell>
          <cell r="AE486">
            <v>6</v>
          </cell>
          <cell r="AF486" t="str">
            <v/>
          </cell>
          <cell r="AG486" t="str">
            <v/>
          </cell>
          <cell r="AH486">
            <v>29.942124359576564</v>
          </cell>
        </row>
        <row r="487">
          <cell r="B487" t="str">
            <v>4.2055</v>
          </cell>
          <cell r="O487">
            <v>6</v>
          </cell>
          <cell r="P487" t="str">
            <v/>
          </cell>
          <cell r="Q487" t="str">
            <v/>
          </cell>
          <cell r="R487">
            <v>61.681202623633631</v>
          </cell>
          <cell r="AE487">
            <v>6</v>
          </cell>
          <cell r="AF487" t="str">
            <v/>
          </cell>
          <cell r="AG487" t="str">
            <v/>
          </cell>
          <cell r="AH487">
            <v>30.037129624166386</v>
          </cell>
        </row>
        <row r="488">
          <cell r="B488" t="str">
            <v>5.2055</v>
          </cell>
          <cell r="O488">
            <v>6</v>
          </cell>
          <cell r="P488" t="str">
            <v/>
          </cell>
          <cell r="Q488" t="str">
            <v/>
          </cell>
          <cell r="R488">
            <v>61.843533469142209</v>
          </cell>
          <cell r="AE488">
            <v>6</v>
          </cell>
          <cell r="AF488" t="str">
            <v/>
          </cell>
          <cell r="AG488" t="str">
            <v/>
          </cell>
          <cell r="AH488">
            <v>30.132134888756209</v>
          </cell>
        </row>
        <row r="489">
          <cell r="B489" t="str">
            <v>6.2055</v>
          </cell>
          <cell r="O489">
            <v>6</v>
          </cell>
          <cell r="P489" t="str">
            <v/>
          </cell>
          <cell r="Q489" t="str">
            <v/>
          </cell>
          <cell r="R489">
            <v>62.005864314650786</v>
          </cell>
          <cell r="AE489">
            <v>6</v>
          </cell>
          <cell r="AF489" t="str">
            <v/>
          </cell>
          <cell r="AG489" t="str">
            <v/>
          </cell>
          <cell r="AH489">
            <v>30.227140153346031</v>
          </cell>
        </row>
        <row r="490">
          <cell r="B490" t="str">
            <v>7.2055</v>
          </cell>
          <cell r="O490">
            <v>6</v>
          </cell>
          <cell r="P490" t="str">
            <v/>
          </cell>
          <cell r="Q490" t="str">
            <v/>
          </cell>
          <cell r="R490">
            <v>62.168195160159364</v>
          </cell>
          <cell r="AE490">
            <v>6</v>
          </cell>
          <cell r="AF490" t="str">
            <v/>
          </cell>
          <cell r="AG490" t="str">
            <v/>
          </cell>
          <cell r="AH490">
            <v>30.322145417935854</v>
          </cell>
        </row>
        <row r="491">
          <cell r="B491" t="str">
            <v>8.2055</v>
          </cell>
          <cell r="O491">
            <v>6</v>
          </cell>
          <cell r="P491" t="str">
            <v/>
          </cell>
          <cell r="Q491" t="str">
            <v/>
          </cell>
          <cell r="R491">
            <v>62.330526005667942</v>
          </cell>
          <cell r="AE491">
            <v>6</v>
          </cell>
          <cell r="AF491" t="str">
            <v/>
          </cell>
          <cell r="AG491" t="str">
            <v/>
          </cell>
          <cell r="AH491">
            <v>30.417150682525676</v>
          </cell>
        </row>
        <row r="492">
          <cell r="B492" t="str">
            <v>9.2055</v>
          </cell>
          <cell r="O492">
            <v>6</v>
          </cell>
          <cell r="P492" t="str">
            <v/>
          </cell>
          <cell r="Q492" t="str">
            <v/>
          </cell>
          <cell r="R492">
            <v>62.492856851176519</v>
          </cell>
          <cell r="AE492">
            <v>6</v>
          </cell>
          <cell r="AF492" t="str">
            <v/>
          </cell>
          <cell r="AG492" t="str">
            <v/>
          </cell>
          <cell r="AH492">
            <v>30.512155947115499</v>
          </cell>
        </row>
        <row r="493">
          <cell r="B493" t="str">
            <v>10.2055</v>
          </cell>
          <cell r="O493">
            <v>6</v>
          </cell>
          <cell r="P493" t="str">
            <v/>
          </cell>
          <cell r="Q493" t="str">
            <v/>
          </cell>
          <cell r="R493">
            <v>62.655187696685097</v>
          </cell>
          <cell r="AE493">
            <v>6</v>
          </cell>
          <cell r="AF493" t="str">
            <v/>
          </cell>
          <cell r="AG493" t="str">
            <v/>
          </cell>
          <cell r="AH493">
            <v>30.607161211705321</v>
          </cell>
        </row>
        <row r="494">
          <cell r="B494" t="str">
            <v>11.2055</v>
          </cell>
          <cell r="O494">
            <v>6</v>
          </cell>
          <cell r="P494" t="str">
            <v/>
          </cell>
          <cell r="Q494" t="str">
            <v/>
          </cell>
          <cell r="R494">
            <v>62.817518542193675</v>
          </cell>
          <cell r="AE494">
            <v>6</v>
          </cell>
          <cell r="AF494" t="str">
            <v/>
          </cell>
          <cell r="AG494" t="str">
            <v/>
          </cell>
          <cell r="AH494">
            <v>30.702166476295144</v>
          </cell>
        </row>
        <row r="495">
          <cell r="B495" t="str">
            <v>12.2055</v>
          </cell>
          <cell r="O495">
            <v>6</v>
          </cell>
          <cell r="P495" t="str">
            <v/>
          </cell>
          <cell r="Q495" t="str">
            <v/>
          </cell>
          <cell r="R495">
            <v>62.979849387702252</v>
          </cell>
          <cell r="AE495">
            <v>6</v>
          </cell>
          <cell r="AF495" t="str">
            <v/>
          </cell>
          <cell r="AG495" t="str">
            <v/>
          </cell>
          <cell r="AH495">
            <v>30.797171740884966</v>
          </cell>
        </row>
        <row r="496">
          <cell r="B496" t="str">
            <v>1.2056</v>
          </cell>
          <cell r="O496">
            <v>6</v>
          </cell>
          <cell r="P496" t="str">
            <v/>
          </cell>
          <cell r="Q496" t="str">
            <v/>
          </cell>
          <cell r="R496">
            <v>63.14218023321083</v>
          </cell>
          <cell r="AE496">
            <v>6</v>
          </cell>
          <cell r="AF496" t="str">
            <v/>
          </cell>
          <cell r="AG496" t="str">
            <v/>
          </cell>
          <cell r="AH496">
            <v>30.892177005474789</v>
          </cell>
        </row>
        <row r="497">
          <cell r="B497" t="str">
            <v>2.2056</v>
          </cell>
          <cell r="O497">
            <v>6</v>
          </cell>
          <cell r="P497" t="str">
            <v/>
          </cell>
          <cell r="Q497" t="str">
            <v/>
          </cell>
          <cell r="R497">
            <v>63.304511078719408</v>
          </cell>
          <cell r="AE497">
            <v>6</v>
          </cell>
          <cell r="AF497" t="str">
            <v/>
          </cell>
          <cell r="AG497" t="str">
            <v/>
          </cell>
          <cell r="AH497">
            <v>30.987182270064611</v>
          </cell>
        </row>
        <row r="498">
          <cell r="B498" t="str">
            <v>3.2056</v>
          </cell>
          <cell r="O498">
            <v>6</v>
          </cell>
          <cell r="P498" t="str">
            <v/>
          </cell>
          <cell r="Q498" t="str">
            <v/>
          </cell>
          <cell r="R498">
            <v>63.466841924227985</v>
          </cell>
          <cell r="AE498">
            <v>6</v>
          </cell>
          <cell r="AF498" t="str">
            <v/>
          </cell>
          <cell r="AG498" t="str">
            <v/>
          </cell>
          <cell r="AH498">
            <v>31.082187534654434</v>
          </cell>
        </row>
        <row r="499">
          <cell r="B499" t="str">
            <v>4.2056</v>
          </cell>
          <cell r="O499">
            <v>6</v>
          </cell>
          <cell r="P499" t="str">
            <v/>
          </cell>
          <cell r="Q499" t="str">
            <v/>
          </cell>
          <cell r="R499">
            <v>63.629172769736563</v>
          </cell>
          <cell r="AE499">
            <v>6</v>
          </cell>
          <cell r="AF499" t="str">
            <v/>
          </cell>
          <cell r="AG499" t="str">
            <v/>
          </cell>
          <cell r="AH499">
            <v>31.177192799244256</v>
          </cell>
        </row>
        <row r="500">
          <cell r="B500" t="str">
            <v>5.2056</v>
          </cell>
          <cell r="O500">
            <v>6</v>
          </cell>
          <cell r="P500" t="str">
            <v/>
          </cell>
          <cell r="Q500" t="str">
            <v/>
          </cell>
          <cell r="R500">
            <v>63.791503615245141</v>
          </cell>
          <cell r="AE500">
            <v>6</v>
          </cell>
          <cell r="AF500" t="str">
            <v/>
          </cell>
          <cell r="AG500" t="str">
            <v/>
          </cell>
          <cell r="AH500">
            <v>31.272198063834079</v>
          </cell>
        </row>
        <row r="501">
          <cell r="B501" t="str">
            <v>6.2056</v>
          </cell>
          <cell r="O501">
            <v>6</v>
          </cell>
          <cell r="P501" t="str">
            <v/>
          </cell>
          <cell r="Q501" t="str">
            <v/>
          </cell>
          <cell r="R501">
            <v>63.953834460753718</v>
          </cell>
          <cell r="AE501">
            <v>6</v>
          </cell>
          <cell r="AF501" t="str">
            <v/>
          </cell>
          <cell r="AG501" t="str">
            <v/>
          </cell>
          <cell r="AH501">
            <v>31.367203328423901</v>
          </cell>
        </row>
        <row r="502">
          <cell r="B502" t="str">
            <v>7.2056</v>
          </cell>
          <cell r="O502">
            <v>6</v>
          </cell>
          <cell r="P502" t="str">
            <v/>
          </cell>
          <cell r="Q502" t="str">
            <v/>
          </cell>
          <cell r="R502">
            <v>64.116165306262289</v>
          </cell>
          <cell r="AE502">
            <v>6</v>
          </cell>
          <cell r="AF502" t="str">
            <v/>
          </cell>
          <cell r="AG502" t="str">
            <v/>
          </cell>
          <cell r="AH502">
            <v>31.462208593013724</v>
          </cell>
        </row>
        <row r="503">
          <cell r="B503" t="str">
            <v>8.2056</v>
          </cell>
          <cell r="O503">
            <v>6</v>
          </cell>
          <cell r="P503" t="str">
            <v/>
          </cell>
          <cell r="Q503" t="str">
            <v/>
          </cell>
          <cell r="R503">
            <v>64.278496151770867</v>
          </cell>
          <cell r="AE503">
            <v>6</v>
          </cell>
          <cell r="AF503" t="str">
            <v/>
          </cell>
          <cell r="AG503" t="str">
            <v/>
          </cell>
          <cell r="AH503">
            <v>31.557213857603546</v>
          </cell>
        </row>
        <row r="504">
          <cell r="B504" t="str">
            <v>9.2056</v>
          </cell>
          <cell r="O504">
            <v>6</v>
          </cell>
          <cell r="P504" t="str">
            <v/>
          </cell>
          <cell r="Q504" t="str">
            <v/>
          </cell>
          <cell r="R504">
            <v>64.440826997279444</v>
          </cell>
          <cell r="AE504">
            <v>6</v>
          </cell>
          <cell r="AF504" t="str">
            <v/>
          </cell>
          <cell r="AG504" t="str">
            <v/>
          </cell>
          <cell r="AH504">
            <v>31.652219122193369</v>
          </cell>
        </row>
        <row r="505">
          <cell r="B505" t="str">
            <v>10.2056</v>
          </cell>
          <cell r="O505">
            <v>6</v>
          </cell>
          <cell r="P505" t="str">
            <v/>
          </cell>
          <cell r="Q505" t="str">
            <v/>
          </cell>
          <cell r="R505">
            <v>64.603157842788022</v>
          </cell>
          <cell r="AE505">
            <v>6</v>
          </cell>
          <cell r="AF505" t="str">
            <v/>
          </cell>
          <cell r="AG505" t="str">
            <v/>
          </cell>
          <cell r="AH505">
            <v>31.747224386783191</v>
          </cell>
        </row>
        <row r="506">
          <cell r="B506" t="str">
            <v>11.2056</v>
          </cell>
          <cell r="O506">
            <v>6</v>
          </cell>
          <cell r="P506" t="str">
            <v/>
          </cell>
          <cell r="Q506" t="str">
            <v/>
          </cell>
          <cell r="R506">
            <v>64.7654886882966</v>
          </cell>
          <cell r="AE506">
            <v>6</v>
          </cell>
          <cell r="AF506" t="str">
            <v/>
          </cell>
          <cell r="AG506" t="str">
            <v/>
          </cell>
          <cell r="AH506">
            <v>31.842229651373014</v>
          </cell>
        </row>
        <row r="507">
          <cell r="B507" t="str">
            <v>12.2056</v>
          </cell>
          <cell r="O507">
            <v>6</v>
          </cell>
          <cell r="P507" t="str">
            <v/>
          </cell>
          <cell r="Q507" t="str">
            <v/>
          </cell>
          <cell r="R507">
            <v>64.927819533805177</v>
          </cell>
          <cell r="AE507">
            <v>6</v>
          </cell>
          <cell r="AF507" t="str">
            <v/>
          </cell>
          <cell r="AG507" t="str">
            <v/>
          </cell>
          <cell r="AH507">
            <v>31.937234915962836</v>
          </cell>
        </row>
        <row r="508">
          <cell r="B508" t="str">
            <v>1.2057</v>
          </cell>
          <cell r="O508">
            <v>6</v>
          </cell>
          <cell r="P508" t="str">
            <v/>
          </cell>
          <cell r="Q508" t="str">
            <v/>
          </cell>
          <cell r="R508">
            <v>65.090150379313755</v>
          </cell>
          <cell r="AE508">
            <v>6</v>
          </cell>
          <cell r="AF508" t="str">
            <v/>
          </cell>
          <cell r="AG508" t="str">
            <v/>
          </cell>
          <cell r="AH508">
            <v>32.032240180552655</v>
          </cell>
        </row>
        <row r="509">
          <cell r="B509" t="str">
            <v>2.2057</v>
          </cell>
          <cell r="O509">
            <v>6</v>
          </cell>
          <cell r="P509" t="str">
            <v/>
          </cell>
          <cell r="Q509" t="str">
            <v/>
          </cell>
          <cell r="R509">
            <v>65.252481224822333</v>
          </cell>
          <cell r="AE509">
            <v>6</v>
          </cell>
          <cell r="AF509" t="str">
            <v/>
          </cell>
          <cell r="AG509" t="str">
            <v/>
          </cell>
          <cell r="AH509">
            <v>32.127245445142478</v>
          </cell>
        </row>
        <row r="510">
          <cell r="B510" t="str">
            <v>3.2057</v>
          </cell>
          <cell r="O510">
            <v>6</v>
          </cell>
          <cell r="P510" t="str">
            <v/>
          </cell>
          <cell r="Q510" t="str">
            <v/>
          </cell>
          <cell r="R510">
            <v>65.41481207033091</v>
          </cell>
          <cell r="AE510">
            <v>6</v>
          </cell>
          <cell r="AF510" t="str">
            <v/>
          </cell>
          <cell r="AG510" t="str">
            <v/>
          </cell>
          <cell r="AH510">
            <v>32.2222507097323</v>
          </cell>
        </row>
        <row r="511">
          <cell r="B511" t="str">
            <v>4.2057</v>
          </cell>
          <cell r="O511">
            <v>6</v>
          </cell>
          <cell r="P511" t="str">
            <v/>
          </cell>
          <cell r="Q511" t="str">
            <v/>
          </cell>
          <cell r="R511">
            <v>65.577142915839488</v>
          </cell>
          <cell r="AE511">
            <v>6</v>
          </cell>
          <cell r="AF511" t="str">
            <v/>
          </cell>
          <cell r="AG511" t="str">
            <v/>
          </cell>
          <cell r="AH511">
            <v>32.317255974322123</v>
          </cell>
        </row>
        <row r="512">
          <cell r="B512" t="str">
            <v>5.2057</v>
          </cell>
          <cell r="O512">
            <v>6</v>
          </cell>
          <cell r="P512" t="str">
            <v/>
          </cell>
          <cell r="Q512" t="str">
            <v/>
          </cell>
          <cell r="R512">
            <v>65.739473761348066</v>
          </cell>
          <cell r="AE512">
            <v>6</v>
          </cell>
          <cell r="AF512" t="str">
            <v/>
          </cell>
          <cell r="AG512" t="str">
            <v/>
          </cell>
          <cell r="AH512">
            <v>32.412261238911945</v>
          </cell>
        </row>
        <row r="513">
          <cell r="B513" t="str">
            <v>6.2057</v>
          </cell>
          <cell r="O513">
            <v>6</v>
          </cell>
          <cell r="P513" t="str">
            <v/>
          </cell>
          <cell r="Q513" t="str">
            <v/>
          </cell>
          <cell r="R513">
            <v>65.901804606856643</v>
          </cell>
          <cell r="AE513">
            <v>6</v>
          </cell>
          <cell r="AF513" t="str">
            <v/>
          </cell>
          <cell r="AG513" t="str">
            <v/>
          </cell>
          <cell r="AH513">
            <v>32.507266503501768</v>
          </cell>
        </row>
        <row r="514">
          <cell r="B514" t="str">
            <v>7.2057</v>
          </cell>
          <cell r="O514">
            <v>6</v>
          </cell>
          <cell r="P514" t="str">
            <v/>
          </cell>
          <cell r="Q514" t="str">
            <v/>
          </cell>
          <cell r="R514">
            <v>66.064135452365221</v>
          </cell>
          <cell r="AE514">
            <v>6</v>
          </cell>
          <cell r="AF514" t="str">
            <v/>
          </cell>
          <cell r="AG514" t="str">
            <v/>
          </cell>
          <cell r="AH514">
            <v>32.60227176809159</v>
          </cell>
        </row>
        <row r="515">
          <cell r="B515" t="str">
            <v>8.2057</v>
          </cell>
          <cell r="O515">
            <v>6</v>
          </cell>
          <cell r="P515" t="str">
            <v/>
          </cell>
          <cell r="Q515" t="str">
            <v/>
          </cell>
          <cell r="R515">
            <v>66.226466297873799</v>
          </cell>
          <cell r="AE515">
            <v>6</v>
          </cell>
          <cell r="AF515" t="str">
            <v/>
          </cell>
          <cell r="AG515" t="str">
            <v/>
          </cell>
          <cell r="AH515">
            <v>32.697277032681413</v>
          </cell>
        </row>
        <row r="516">
          <cell r="B516" t="str">
            <v>9.2057</v>
          </cell>
          <cell r="O516">
            <v>6</v>
          </cell>
          <cell r="P516" t="str">
            <v/>
          </cell>
          <cell r="Q516" t="str">
            <v/>
          </cell>
          <cell r="R516">
            <v>66.388797143382376</v>
          </cell>
          <cell r="AE516">
            <v>6</v>
          </cell>
          <cell r="AF516" t="str">
            <v/>
          </cell>
          <cell r="AG516" t="str">
            <v/>
          </cell>
          <cell r="AH516">
            <v>32.792282297271235</v>
          </cell>
        </row>
        <row r="517">
          <cell r="B517" t="str">
            <v>10.2057</v>
          </cell>
          <cell r="O517">
            <v>6</v>
          </cell>
          <cell r="P517" t="str">
            <v/>
          </cell>
          <cell r="Q517" t="str">
            <v/>
          </cell>
          <cell r="R517">
            <v>66.551127988890954</v>
          </cell>
          <cell r="AE517">
            <v>6</v>
          </cell>
          <cell r="AF517" t="str">
            <v/>
          </cell>
          <cell r="AG517" t="str">
            <v/>
          </cell>
          <cell r="AH517">
            <v>32.887287561861058</v>
          </cell>
        </row>
        <row r="518">
          <cell r="B518" t="str">
            <v>11.2057</v>
          </cell>
          <cell r="O518">
            <v>6</v>
          </cell>
          <cell r="P518" t="str">
            <v/>
          </cell>
          <cell r="Q518" t="str">
            <v/>
          </cell>
          <cell r="R518">
            <v>66.713458834399532</v>
          </cell>
          <cell r="AE518">
            <v>6</v>
          </cell>
          <cell r="AF518" t="str">
            <v/>
          </cell>
          <cell r="AG518" t="str">
            <v/>
          </cell>
          <cell r="AH518">
            <v>32.98229282645088</v>
          </cell>
        </row>
        <row r="519">
          <cell r="B519" t="str">
            <v>12.2057</v>
          </cell>
          <cell r="O519">
            <v>6</v>
          </cell>
          <cell r="P519" t="str">
            <v/>
          </cell>
          <cell r="Q519" t="str">
            <v/>
          </cell>
          <cell r="R519">
            <v>66.87578967990811</v>
          </cell>
          <cell r="AE519">
            <v>6</v>
          </cell>
          <cell r="AF519" t="str">
            <v/>
          </cell>
          <cell r="AG519" t="str">
            <v/>
          </cell>
          <cell r="AH519">
            <v>33.077298091040703</v>
          </cell>
        </row>
        <row r="520">
          <cell r="B520" t="str">
            <v>1.2058</v>
          </cell>
          <cell r="O520">
            <v>6</v>
          </cell>
          <cell r="P520" t="str">
            <v/>
          </cell>
          <cell r="Q520" t="str">
            <v/>
          </cell>
          <cell r="R520">
            <v>67.038120525416687</v>
          </cell>
          <cell r="AE520">
            <v>6</v>
          </cell>
          <cell r="AF520" t="str">
            <v/>
          </cell>
          <cell r="AG520" t="str">
            <v/>
          </cell>
          <cell r="AH520">
            <v>33.172303355630525</v>
          </cell>
        </row>
        <row r="521">
          <cell r="B521" t="str">
            <v>2.2058</v>
          </cell>
          <cell r="O521">
            <v>6</v>
          </cell>
          <cell r="P521" t="str">
            <v/>
          </cell>
          <cell r="Q521" t="str">
            <v/>
          </cell>
          <cell r="R521">
            <v>67.200451370925265</v>
          </cell>
          <cell r="AE521">
            <v>6</v>
          </cell>
          <cell r="AF521" t="str">
            <v/>
          </cell>
          <cell r="AG521" t="str">
            <v/>
          </cell>
          <cell r="AH521">
            <v>33.267308620220348</v>
          </cell>
        </row>
        <row r="522">
          <cell r="B522" t="str">
            <v>3.2058</v>
          </cell>
          <cell r="O522">
            <v>6</v>
          </cell>
          <cell r="P522" t="str">
            <v/>
          </cell>
          <cell r="Q522" t="str">
            <v/>
          </cell>
          <cell r="R522">
            <v>67.362782216433843</v>
          </cell>
          <cell r="AE522">
            <v>6</v>
          </cell>
          <cell r="AF522" t="str">
            <v/>
          </cell>
          <cell r="AG522" t="str">
            <v/>
          </cell>
          <cell r="AH522">
            <v>33.36231388481017</v>
          </cell>
        </row>
        <row r="523">
          <cell r="B523" t="str">
            <v>4.2058</v>
          </cell>
          <cell r="O523">
            <v>6</v>
          </cell>
          <cell r="P523" t="str">
            <v/>
          </cell>
          <cell r="Q523" t="str">
            <v/>
          </cell>
          <cell r="R523">
            <v>67.52511306194242</v>
          </cell>
          <cell r="AE523">
            <v>6</v>
          </cell>
          <cell r="AF523" t="str">
            <v/>
          </cell>
          <cell r="AG523" t="str">
            <v/>
          </cell>
          <cell r="AH523">
            <v>33.457319149399993</v>
          </cell>
        </row>
        <row r="524">
          <cell r="B524" t="str">
            <v>5.2058</v>
          </cell>
          <cell r="O524">
            <v>6</v>
          </cell>
          <cell r="P524" t="str">
            <v/>
          </cell>
          <cell r="Q524" t="str">
            <v/>
          </cell>
          <cell r="R524">
            <v>67.687443907450998</v>
          </cell>
          <cell r="AE524">
            <v>6</v>
          </cell>
          <cell r="AF524" t="str">
            <v/>
          </cell>
          <cell r="AG524" t="str">
            <v/>
          </cell>
          <cell r="AH524">
            <v>33.552324413989815</v>
          </cell>
        </row>
        <row r="525">
          <cell r="B525" t="str">
            <v>6.2058</v>
          </cell>
          <cell r="O525">
            <v>6</v>
          </cell>
          <cell r="P525" t="str">
            <v/>
          </cell>
          <cell r="Q525" t="str">
            <v/>
          </cell>
          <cell r="R525">
            <v>67.849774752959576</v>
          </cell>
          <cell r="AE525">
            <v>6</v>
          </cell>
          <cell r="AF525" t="str">
            <v/>
          </cell>
          <cell r="AG525" t="str">
            <v/>
          </cell>
          <cell r="AH525">
            <v>33.647329678579638</v>
          </cell>
        </row>
        <row r="526">
          <cell r="B526" t="str">
            <v>7.2058</v>
          </cell>
          <cell r="O526">
            <v>6</v>
          </cell>
          <cell r="P526" t="str">
            <v/>
          </cell>
          <cell r="Q526" t="str">
            <v/>
          </cell>
          <cell r="R526">
            <v>68.012105598468153</v>
          </cell>
          <cell r="AE526">
            <v>6</v>
          </cell>
          <cell r="AF526" t="str">
            <v/>
          </cell>
          <cell r="AG526" t="str">
            <v/>
          </cell>
          <cell r="AH526">
            <v>33.74233494316946</v>
          </cell>
        </row>
        <row r="527">
          <cell r="B527" t="str">
            <v>8.2058</v>
          </cell>
          <cell r="O527">
            <v>6</v>
          </cell>
          <cell r="P527" t="str">
            <v/>
          </cell>
          <cell r="Q527" t="str">
            <v/>
          </cell>
          <cell r="R527">
            <v>68.174436443976731</v>
          </cell>
          <cell r="AE527">
            <v>6</v>
          </cell>
          <cell r="AF527" t="str">
            <v/>
          </cell>
          <cell r="AG527" t="str">
            <v/>
          </cell>
          <cell r="AH527">
            <v>33.837340207759283</v>
          </cell>
        </row>
        <row r="528">
          <cell r="B528" t="str">
            <v>9.2058</v>
          </cell>
          <cell r="O528">
            <v>6</v>
          </cell>
          <cell r="P528" t="str">
            <v/>
          </cell>
          <cell r="Q528" t="str">
            <v/>
          </cell>
          <cell r="R528">
            <v>68.336767289485309</v>
          </cell>
          <cell r="AE528">
            <v>6</v>
          </cell>
          <cell r="AF528" t="str">
            <v/>
          </cell>
          <cell r="AG528" t="str">
            <v/>
          </cell>
          <cell r="AH528">
            <v>33.932345472349105</v>
          </cell>
        </row>
        <row r="529">
          <cell r="B529" t="str">
            <v>10.2058</v>
          </cell>
          <cell r="O529">
            <v>6</v>
          </cell>
          <cell r="P529" t="str">
            <v/>
          </cell>
          <cell r="Q529" t="str">
            <v/>
          </cell>
          <cell r="R529">
            <v>68.499098134993886</v>
          </cell>
          <cell r="AE529">
            <v>6</v>
          </cell>
          <cell r="AF529" t="str">
            <v/>
          </cell>
          <cell r="AG529" t="str">
            <v/>
          </cell>
          <cell r="AH529">
            <v>34.027350736938928</v>
          </cell>
        </row>
        <row r="530">
          <cell r="B530" t="str">
            <v>11.2058</v>
          </cell>
          <cell r="O530">
            <v>6</v>
          </cell>
          <cell r="P530" t="str">
            <v/>
          </cell>
          <cell r="Q530" t="str">
            <v/>
          </cell>
          <cell r="R530">
            <v>68.661428980502464</v>
          </cell>
          <cell r="AE530">
            <v>6</v>
          </cell>
          <cell r="AF530" t="str">
            <v/>
          </cell>
          <cell r="AG530" t="str">
            <v/>
          </cell>
          <cell r="AH530">
            <v>34.12235600152875</v>
          </cell>
        </row>
        <row r="531">
          <cell r="B531" t="str">
            <v>12.2058</v>
          </cell>
          <cell r="O531">
            <v>6</v>
          </cell>
          <cell r="P531" t="str">
            <v/>
          </cell>
          <cell r="Q531" t="str">
            <v/>
          </cell>
          <cell r="R531">
            <v>68.823759826011042</v>
          </cell>
          <cell r="AE531">
            <v>6</v>
          </cell>
          <cell r="AF531" t="str">
            <v/>
          </cell>
          <cell r="AG531" t="str">
            <v/>
          </cell>
          <cell r="AH531">
            <v>34.217361266118573</v>
          </cell>
        </row>
        <row r="532">
          <cell r="B532" t="str">
            <v>1.2059</v>
          </cell>
          <cell r="O532">
            <v>6</v>
          </cell>
          <cell r="P532" t="str">
            <v/>
          </cell>
          <cell r="Q532" t="str">
            <v/>
          </cell>
          <cell r="R532">
            <v>68.986090671519619</v>
          </cell>
          <cell r="AE532">
            <v>6</v>
          </cell>
          <cell r="AF532" t="str">
            <v/>
          </cell>
          <cell r="AG532" t="str">
            <v/>
          </cell>
          <cell r="AH532">
            <v>34.312366530708395</v>
          </cell>
        </row>
        <row r="533">
          <cell r="B533" t="str">
            <v>2.2059</v>
          </cell>
          <cell r="O533">
            <v>6</v>
          </cell>
          <cell r="P533" t="str">
            <v/>
          </cell>
          <cell r="Q533" t="str">
            <v/>
          </cell>
          <cell r="R533">
            <v>69.148421517028197</v>
          </cell>
          <cell r="AE533">
            <v>6</v>
          </cell>
          <cell r="AF533" t="str">
            <v/>
          </cell>
          <cell r="AG533" t="str">
            <v/>
          </cell>
          <cell r="AH533">
            <v>34.407371795298218</v>
          </cell>
        </row>
        <row r="534">
          <cell r="B534" t="str">
            <v>3.2059</v>
          </cell>
          <cell r="O534">
            <v>6</v>
          </cell>
          <cell r="P534" t="str">
            <v/>
          </cell>
          <cell r="Q534" t="str">
            <v/>
          </cell>
          <cell r="R534">
            <v>69.310752362536775</v>
          </cell>
          <cell r="AE534">
            <v>6</v>
          </cell>
          <cell r="AF534" t="str">
            <v/>
          </cell>
          <cell r="AG534" t="str">
            <v/>
          </cell>
          <cell r="AH534">
            <v>34.50237705988804</v>
          </cell>
        </row>
        <row r="535">
          <cell r="B535" t="str">
            <v>4.2059</v>
          </cell>
          <cell r="O535">
            <v>6</v>
          </cell>
          <cell r="P535" t="str">
            <v/>
          </cell>
          <cell r="Q535" t="str">
            <v/>
          </cell>
          <cell r="R535">
            <v>69.473083208045352</v>
          </cell>
          <cell r="AE535">
            <v>6</v>
          </cell>
          <cell r="AF535" t="str">
            <v/>
          </cell>
          <cell r="AG535" t="str">
            <v/>
          </cell>
          <cell r="AH535">
            <v>34.597382324477863</v>
          </cell>
        </row>
        <row r="536">
          <cell r="B536" t="str">
            <v>5.2059</v>
          </cell>
          <cell r="O536">
            <v>6</v>
          </cell>
          <cell r="P536" t="str">
            <v/>
          </cell>
          <cell r="Q536" t="str">
            <v/>
          </cell>
          <cell r="R536">
            <v>69.63541405355393</v>
          </cell>
          <cell r="AE536">
            <v>6</v>
          </cell>
          <cell r="AF536" t="str">
            <v/>
          </cell>
          <cell r="AG536" t="str">
            <v/>
          </cell>
          <cell r="AH536">
            <v>34.692387589067685</v>
          </cell>
        </row>
        <row r="537">
          <cell r="B537" t="str">
            <v>6.2059</v>
          </cell>
          <cell r="O537">
            <v>6</v>
          </cell>
          <cell r="P537" t="str">
            <v/>
          </cell>
          <cell r="Q537" t="str">
            <v/>
          </cell>
          <cell r="R537">
            <v>69.797744899062508</v>
          </cell>
          <cell r="AE537">
            <v>6</v>
          </cell>
          <cell r="AF537" t="str">
            <v/>
          </cell>
          <cell r="AG537" t="str">
            <v/>
          </cell>
          <cell r="AH537">
            <v>34.787392853657508</v>
          </cell>
        </row>
        <row r="538">
          <cell r="B538" t="str">
            <v>7.2059</v>
          </cell>
          <cell r="O538">
            <v>6</v>
          </cell>
          <cell r="P538" t="str">
            <v/>
          </cell>
          <cell r="Q538" t="str">
            <v/>
          </cell>
          <cell r="R538">
            <v>69.960075744571085</v>
          </cell>
          <cell r="AE538">
            <v>6</v>
          </cell>
          <cell r="AF538" t="str">
            <v/>
          </cell>
          <cell r="AG538" t="str">
            <v/>
          </cell>
          <cell r="AH538">
            <v>34.88239811824733</v>
          </cell>
        </row>
        <row r="539">
          <cell r="B539" t="str">
            <v>8.2059</v>
          </cell>
          <cell r="O539">
            <v>6</v>
          </cell>
          <cell r="P539" t="str">
            <v/>
          </cell>
          <cell r="Q539" t="str">
            <v/>
          </cell>
          <cell r="R539">
            <v>70.122406590079663</v>
          </cell>
          <cell r="AE539">
            <v>6</v>
          </cell>
          <cell r="AF539" t="str">
            <v/>
          </cell>
          <cell r="AG539" t="str">
            <v/>
          </cell>
          <cell r="AH539">
            <v>34.977403382837153</v>
          </cell>
        </row>
        <row r="540">
          <cell r="B540" t="str">
            <v>9.2059</v>
          </cell>
          <cell r="O540">
            <v>6</v>
          </cell>
          <cell r="P540" t="str">
            <v/>
          </cell>
          <cell r="Q540" t="str">
            <v/>
          </cell>
          <cell r="R540">
            <v>70.284737435588241</v>
          </cell>
          <cell r="AE540">
            <v>6</v>
          </cell>
          <cell r="AF540" t="str">
            <v/>
          </cell>
          <cell r="AG540" t="str">
            <v/>
          </cell>
          <cell r="AH540">
            <v>35.072408647426975</v>
          </cell>
        </row>
        <row r="541">
          <cell r="B541" t="str">
            <v>10.2059</v>
          </cell>
          <cell r="O541">
            <v>6</v>
          </cell>
          <cell r="P541" t="str">
            <v/>
          </cell>
          <cell r="Q541" t="str">
            <v/>
          </cell>
          <cell r="R541">
            <v>70.447068281096819</v>
          </cell>
          <cell r="AE541">
            <v>6</v>
          </cell>
          <cell r="AF541" t="str">
            <v/>
          </cell>
          <cell r="AG541" t="str">
            <v/>
          </cell>
          <cell r="AH541">
            <v>35.167413912016798</v>
          </cell>
        </row>
        <row r="542">
          <cell r="B542" t="str">
            <v>11.2059</v>
          </cell>
          <cell r="O542">
            <v>6</v>
          </cell>
          <cell r="P542" t="str">
            <v/>
          </cell>
          <cell r="Q542" t="str">
            <v/>
          </cell>
          <cell r="R542">
            <v>70.609399126605396</v>
          </cell>
          <cell r="AE542">
            <v>6</v>
          </cell>
          <cell r="AF542" t="str">
            <v/>
          </cell>
          <cell r="AG542" t="str">
            <v/>
          </cell>
          <cell r="AH542">
            <v>35.26241917660662</v>
          </cell>
        </row>
        <row r="543">
          <cell r="B543" t="str">
            <v>12.2059</v>
          </cell>
          <cell r="O543">
            <v>6</v>
          </cell>
          <cell r="P543" t="str">
            <v/>
          </cell>
          <cell r="Q543" t="str">
            <v/>
          </cell>
          <cell r="R543">
            <v>70.771729972113974</v>
          </cell>
          <cell r="AE543">
            <v>6</v>
          </cell>
          <cell r="AF543" t="str">
            <v/>
          </cell>
          <cell r="AG543" t="str">
            <v/>
          </cell>
          <cell r="AH543">
            <v>35.357424441196443</v>
          </cell>
        </row>
        <row r="544">
          <cell r="B544" t="str">
            <v>1.2060</v>
          </cell>
          <cell r="O544">
            <v>6</v>
          </cell>
          <cell r="P544" t="str">
            <v/>
          </cell>
          <cell r="Q544" t="str">
            <v/>
          </cell>
          <cell r="R544">
            <v>70.934060817622552</v>
          </cell>
          <cell r="AE544">
            <v>6</v>
          </cell>
          <cell r="AF544" t="str">
            <v/>
          </cell>
          <cell r="AG544" t="str">
            <v/>
          </cell>
          <cell r="AH544">
            <v>35.452429705786265</v>
          </cell>
        </row>
        <row r="545">
          <cell r="B545" t="str">
            <v>2.2060</v>
          </cell>
          <cell r="O545">
            <v>6</v>
          </cell>
          <cell r="P545" t="str">
            <v/>
          </cell>
          <cell r="Q545" t="str">
            <v/>
          </cell>
          <cell r="R545">
            <v>71.096391663131129</v>
          </cell>
          <cell r="AE545">
            <v>6</v>
          </cell>
          <cell r="AF545" t="str">
            <v/>
          </cell>
          <cell r="AG545" t="str">
            <v/>
          </cell>
          <cell r="AH545">
            <v>35.547434970376088</v>
          </cell>
        </row>
        <row r="546">
          <cell r="B546" t="str">
            <v>3.2060</v>
          </cell>
          <cell r="O546">
            <v>6</v>
          </cell>
          <cell r="P546" t="str">
            <v/>
          </cell>
          <cell r="Q546" t="str">
            <v/>
          </cell>
          <cell r="R546">
            <v>71.258722508639707</v>
          </cell>
          <cell r="AE546">
            <v>6</v>
          </cell>
          <cell r="AF546" t="str">
            <v/>
          </cell>
          <cell r="AG546" t="str">
            <v/>
          </cell>
          <cell r="AH546">
            <v>35.64244023496591</v>
          </cell>
        </row>
        <row r="547">
          <cell r="B547" t="str">
            <v>4.2060</v>
          </cell>
          <cell r="O547">
            <v>6</v>
          </cell>
          <cell r="P547" t="str">
            <v/>
          </cell>
          <cell r="Q547" t="str">
            <v/>
          </cell>
          <cell r="R547">
            <v>71.421053354148285</v>
          </cell>
          <cell r="AE547">
            <v>6</v>
          </cell>
          <cell r="AF547" t="str">
            <v/>
          </cell>
          <cell r="AG547" t="str">
            <v/>
          </cell>
          <cell r="AH547">
            <v>35.737445499555733</v>
          </cell>
        </row>
        <row r="548">
          <cell r="B548" t="str">
            <v>5.2060</v>
          </cell>
          <cell r="O548">
            <v>6</v>
          </cell>
          <cell r="P548" t="str">
            <v/>
          </cell>
          <cell r="Q548" t="str">
            <v/>
          </cell>
          <cell r="R548">
            <v>71.583384199656862</v>
          </cell>
          <cell r="AE548">
            <v>6</v>
          </cell>
          <cell r="AF548" t="str">
            <v/>
          </cell>
          <cell r="AG548" t="str">
            <v/>
          </cell>
          <cell r="AH548">
            <v>35.832450764145555</v>
          </cell>
        </row>
        <row r="549">
          <cell r="B549" t="str">
            <v>6.2060</v>
          </cell>
          <cell r="O549">
            <v>6</v>
          </cell>
          <cell r="P549" t="str">
            <v/>
          </cell>
          <cell r="Q549" t="str">
            <v/>
          </cell>
          <cell r="R549">
            <v>71.74571504516544</v>
          </cell>
          <cell r="AE549">
            <v>6</v>
          </cell>
          <cell r="AF549" t="str">
            <v/>
          </cell>
          <cell r="AG549" t="str">
            <v/>
          </cell>
          <cell r="AH549">
            <v>35.927456028735378</v>
          </cell>
        </row>
        <row r="550">
          <cell r="B550" t="str">
            <v>7.2060</v>
          </cell>
          <cell r="O550">
            <v>6</v>
          </cell>
          <cell r="P550" t="str">
            <v/>
          </cell>
          <cell r="Q550" t="str">
            <v/>
          </cell>
          <cell r="R550">
            <v>71.908045890674018</v>
          </cell>
          <cell r="AE550">
            <v>6</v>
          </cell>
          <cell r="AF550" t="str">
            <v/>
          </cell>
          <cell r="AG550" t="str">
            <v/>
          </cell>
          <cell r="AH550">
            <v>36.0224612933252</v>
          </cell>
        </row>
        <row r="551">
          <cell r="B551" t="str">
            <v>8.2060</v>
          </cell>
          <cell r="O551">
            <v>6</v>
          </cell>
          <cell r="P551" t="str">
            <v/>
          </cell>
          <cell r="Q551" t="str">
            <v/>
          </cell>
          <cell r="R551">
            <v>72.070376736182595</v>
          </cell>
          <cell r="AE551">
            <v>6</v>
          </cell>
          <cell r="AF551" t="str">
            <v/>
          </cell>
          <cell r="AG551" t="str">
            <v/>
          </cell>
          <cell r="AH551">
            <v>36.117466557915023</v>
          </cell>
        </row>
        <row r="552">
          <cell r="B552" t="str">
            <v>9.2060</v>
          </cell>
          <cell r="O552">
            <v>6</v>
          </cell>
          <cell r="P552" t="str">
            <v/>
          </cell>
          <cell r="Q552" t="str">
            <v/>
          </cell>
          <cell r="R552">
            <v>72.232707581691173</v>
          </cell>
          <cell r="AE552">
            <v>6</v>
          </cell>
          <cell r="AF552" t="str">
            <v/>
          </cell>
          <cell r="AG552" t="str">
            <v/>
          </cell>
          <cell r="AH552">
            <v>36.212471822504845</v>
          </cell>
        </row>
        <row r="553">
          <cell r="B553" t="str">
            <v>10.2060</v>
          </cell>
          <cell r="O553">
            <v>6</v>
          </cell>
          <cell r="P553" t="str">
            <v/>
          </cell>
          <cell r="Q553" t="str">
            <v/>
          </cell>
          <cell r="R553">
            <v>72.395038427199751</v>
          </cell>
          <cell r="AE553">
            <v>6</v>
          </cell>
          <cell r="AF553" t="str">
            <v/>
          </cell>
          <cell r="AG553" t="str">
            <v/>
          </cell>
          <cell r="AH553">
            <v>36.307477087094668</v>
          </cell>
        </row>
        <row r="554">
          <cell r="B554" t="str">
            <v>11.2060</v>
          </cell>
          <cell r="O554">
            <v>6</v>
          </cell>
          <cell r="P554" t="str">
            <v/>
          </cell>
          <cell r="Q554" t="str">
            <v/>
          </cell>
          <cell r="R554">
            <v>72.557369272708328</v>
          </cell>
          <cell r="AE554">
            <v>6</v>
          </cell>
          <cell r="AF554" t="str">
            <v/>
          </cell>
          <cell r="AG554" t="str">
            <v/>
          </cell>
          <cell r="AH554">
            <v>36.40248235168449</v>
          </cell>
        </row>
        <row r="555">
          <cell r="B555" t="str">
            <v>12.2060</v>
          </cell>
          <cell r="O555">
            <v>6</v>
          </cell>
          <cell r="P555" t="str">
            <v/>
          </cell>
          <cell r="Q555" t="str">
            <v/>
          </cell>
          <cell r="R555">
            <v>72.719700118216906</v>
          </cell>
          <cell r="AE555">
            <v>6</v>
          </cell>
          <cell r="AF555" t="str">
            <v/>
          </cell>
          <cell r="AG555" t="str">
            <v/>
          </cell>
          <cell r="AH555">
            <v>36.497487616274313</v>
          </cell>
        </row>
        <row r="556">
          <cell r="B556" t="str">
            <v>1.2061</v>
          </cell>
          <cell r="O556">
            <v>6</v>
          </cell>
          <cell r="P556" t="str">
            <v/>
          </cell>
          <cell r="Q556" t="str">
            <v/>
          </cell>
          <cell r="R556">
            <v>72.882030963725484</v>
          </cell>
          <cell r="AE556">
            <v>6</v>
          </cell>
          <cell r="AF556" t="str">
            <v/>
          </cell>
          <cell r="AG556" t="str">
            <v/>
          </cell>
          <cell r="AH556">
            <v>36.592492880864135</v>
          </cell>
        </row>
        <row r="557">
          <cell r="B557" t="str">
            <v>2.2061</v>
          </cell>
          <cell r="O557">
            <v>6</v>
          </cell>
          <cell r="P557" t="str">
            <v/>
          </cell>
          <cell r="Q557" t="str">
            <v/>
          </cell>
          <cell r="R557">
            <v>73.044361809234061</v>
          </cell>
          <cell r="AE557">
            <v>6</v>
          </cell>
          <cell r="AF557" t="str">
            <v/>
          </cell>
          <cell r="AG557" t="str">
            <v/>
          </cell>
          <cell r="AH557">
            <v>36.687498145453958</v>
          </cell>
        </row>
        <row r="558">
          <cell r="B558" t="str">
            <v>3.2061</v>
          </cell>
          <cell r="O558">
            <v>6</v>
          </cell>
          <cell r="P558" t="str">
            <v/>
          </cell>
          <cell r="Q558" t="str">
            <v/>
          </cell>
          <cell r="R558">
            <v>73.206692654742639</v>
          </cell>
          <cell r="AE558">
            <v>6</v>
          </cell>
          <cell r="AF558" t="str">
            <v/>
          </cell>
          <cell r="AG558" t="str">
            <v/>
          </cell>
          <cell r="AH558">
            <v>36.78250341004378</v>
          </cell>
        </row>
        <row r="559">
          <cell r="B559" t="str">
            <v>4.2061</v>
          </cell>
          <cell r="O559">
            <v>6</v>
          </cell>
          <cell r="P559" t="str">
            <v/>
          </cell>
          <cell r="Q559" t="str">
            <v/>
          </cell>
          <cell r="R559">
            <v>73.369023500251217</v>
          </cell>
          <cell r="AE559">
            <v>6</v>
          </cell>
          <cell r="AF559" t="str">
            <v/>
          </cell>
          <cell r="AG559" t="str">
            <v/>
          </cell>
          <cell r="AH559">
            <v>36.877508674633603</v>
          </cell>
        </row>
        <row r="560">
          <cell r="B560" t="str">
            <v>5.2061</v>
          </cell>
          <cell r="O560">
            <v>6</v>
          </cell>
          <cell r="P560" t="str">
            <v/>
          </cell>
          <cell r="Q560" t="str">
            <v/>
          </cell>
          <cell r="R560">
            <v>73.531354345759794</v>
          </cell>
          <cell r="AE560">
            <v>6</v>
          </cell>
          <cell r="AF560" t="str">
            <v/>
          </cell>
          <cell r="AG560" t="str">
            <v/>
          </cell>
          <cell r="AH560">
            <v>36.972513939223425</v>
          </cell>
        </row>
        <row r="561">
          <cell r="B561" t="str">
            <v>6.2061</v>
          </cell>
          <cell r="O561">
            <v>6</v>
          </cell>
          <cell r="P561" t="str">
            <v/>
          </cell>
          <cell r="Q561" t="str">
            <v/>
          </cell>
          <cell r="R561">
            <v>73.693685191268372</v>
          </cell>
          <cell r="AE561">
            <v>6</v>
          </cell>
          <cell r="AF561" t="str">
            <v/>
          </cell>
          <cell r="AG561" t="str">
            <v/>
          </cell>
          <cell r="AH561">
            <v>37.067519203813248</v>
          </cell>
        </row>
        <row r="562">
          <cell r="B562" t="str">
            <v>7.2061</v>
          </cell>
          <cell r="O562">
            <v>6</v>
          </cell>
          <cell r="P562" t="str">
            <v/>
          </cell>
          <cell r="Q562" t="str">
            <v/>
          </cell>
          <cell r="R562">
            <v>73.85601603677695</v>
          </cell>
          <cell r="AE562">
            <v>6</v>
          </cell>
          <cell r="AF562" t="str">
            <v/>
          </cell>
          <cell r="AG562" t="str">
            <v/>
          </cell>
          <cell r="AH562">
            <v>37.16252446840307</v>
          </cell>
        </row>
        <row r="563">
          <cell r="B563" t="str">
            <v>8.2061</v>
          </cell>
          <cell r="O563">
            <v>6</v>
          </cell>
          <cell r="P563" t="str">
            <v/>
          </cell>
          <cell r="Q563" t="str">
            <v/>
          </cell>
          <cell r="R563">
            <v>74.018346882285527</v>
          </cell>
          <cell r="AE563">
            <v>6</v>
          </cell>
          <cell r="AF563" t="str">
            <v/>
          </cell>
          <cell r="AG563" t="str">
            <v/>
          </cell>
          <cell r="AH563">
            <v>37.257529732992893</v>
          </cell>
        </row>
        <row r="564">
          <cell r="B564" t="str">
            <v>9.2061</v>
          </cell>
          <cell r="O564">
            <v>6</v>
          </cell>
          <cell r="P564" t="str">
            <v/>
          </cell>
          <cell r="Q564" t="str">
            <v/>
          </cell>
          <cell r="R564">
            <v>74.180677727794105</v>
          </cell>
          <cell r="AE564">
            <v>6</v>
          </cell>
          <cell r="AF564" t="str">
            <v/>
          </cell>
          <cell r="AG564" t="str">
            <v/>
          </cell>
          <cell r="AH564">
            <v>37.352534997582715</v>
          </cell>
        </row>
        <row r="565">
          <cell r="B565" t="str">
            <v>10.2061</v>
          </cell>
          <cell r="O565">
            <v>6</v>
          </cell>
          <cell r="P565" t="str">
            <v/>
          </cell>
          <cell r="Q565" t="str">
            <v/>
          </cell>
          <cell r="R565">
            <v>74.343008573302683</v>
          </cell>
          <cell r="AE565">
            <v>6</v>
          </cell>
          <cell r="AF565" t="str">
            <v/>
          </cell>
          <cell r="AG565" t="str">
            <v/>
          </cell>
          <cell r="AH565">
            <v>37.447540262172538</v>
          </cell>
        </row>
        <row r="566">
          <cell r="B566" t="str">
            <v>11.2061</v>
          </cell>
          <cell r="O566">
            <v>6</v>
          </cell>
          <cell r="P566" t="str">
            <v/>
          </cell>
          <cell r="Q566" t="str">
            <v/>
          </cell>
          <cell r="R566">
            <v>74.505339418811261</v>
          </cell>
          <cell r="AE566">
            <v>6</v>
          </cell>
          <cell r="AF566" t="str">
            <v/>
          </cell>
          <cell r="AG566" t="str">
            <v/>
          </cell>
          <cell r="AH566">
            <v>37.54254552676236</v>
          </cell>
        </row>
        <row r="567">
          <cell r="B567" t="str">
            <v>12.2061</v>
          </cell>
          <cell r="O567">
            <v>6</v>
          </cell>
          <cell r="P567" t="str">
            <v/>
          </cell>
          <cell r="Q567" t="str">
            <v/>
          </cell>
          <cell r="R567">
            <v>74.667670264319838</v>
          </cell>
          <cell r="AE567">
            <v>6</v>
          </cell>
          <cell r="AF567" t="str">
            <v/>
          </cell>
          <cell r="AG567" t="str">
            <v/>
          </cell>
          <cell r="AH567">
            <v>37.637550791352183</v>
          </cell>
        </row>
        <row r="568">
          <cell r="B568" t="str">
            <v>1.2062</v>
          </cell>
          <cell r="O568">
            <v>6</v>
          </cell>
          <cell r="P568" t="str">
            <v/>
          </cell>
          <cell r="Q568" t="str">
            <v/>
          </cell>
          <cell r="R568">
            <v>74.830001109828416</v>
          </cell>
          <cell r="AE568">
            <v>7</v>
          </cell>
          <cell r="AF568">
            <v>568</v>
          </cell>
          <cell r="AG568">
            <v>37.732556055941679</v>
          </cell>
          <cell r="AH568">
            <v>37.732556055941679</v>
          </cell>
        </row>
        <row r="569">
          <cell r="B569" t="str">
            <v>2.2062</v>
          </cell>
          <cell r="O569">
            <v>6</v>
          </cell>
          <cell r="P569" t="str">
            <v/>
          </cell>
          <cell r="Q569" t="str">
            <v/>
          </cell>
          <cell r="R569">
            <v>74.992331955336994</v>
          </cell>
        </row>
        <row r="570">
          <cell r="B570" t="str">
            <v>3.2062</v>
          </cell>
          <cell r="O570">
            <v>6</v>
          </cell>
          <cell r="P570" t="str">
            <v/>
          </cell>
          <cell r="Q570" t="str">
            <v/>
          </cell>
          <cell r="R570">
            <v>75.154662800845571</v>
          </cell>
        </row>
        <row r="571">
          <cell r="B571" t="str">
            <v>4.2062</v>
          </cell>
          <cell r="O571">
            <v>6</v>
          </cell>
          <cell r="P571" t="str">
            <v/>
          </cell>
          <cell r="Q571" t="str">
            <v/>
          </cell>
          <cell r="R571">
            <v>75.316993646354149</v>
          </cell>
        </row>
        <row r="572">
          <cell r="B572" t="str">
            <v>5.2062</v>
          </cell>
          <cell r="O572">
            <v>6</v>
          </cell>
          <cell r="P572" t="str">
            <v/>
          </cell>
          <cell r="Q572" t="str">
            <v/>
          </cell>
          <cell r="R572">
            <v>75.479324491862727</v>
          </cell>
        </row>
        <row r="573">
          <cell r="B573" t="str">
            <v>6.2062</v>
          </cell>
          <cell r="O573">
            <v>6</v>
          </cell>
          <cell r="P573" t="str">
            <v/>
          </cell>
          <cell r="Q573" t="str">
            <v/>
          </cell>
          <cell r="R573">
            <v>75.641655337371304</v>
          </cell>
        </row>
        <row r="574">
          <cell r="B574" t="str">
            <v>7.2062</v>
          </cell>
          <cell r="O574">
            <v>6</v>
          </cell>
          <cell r="P574" t="str">
            <v/>
          </cell>
          <cell r="Q574" t="str">
            <v/>
          </cell>
          <cell r="R574">
            <v>75.803986182879882</v>
          </cell>
        </row>
        <row r="575">
          <cell r="B575" t="str">
            <v>8.2062</v>
          </cell>
          <cell r="O575">
            <v>6</v>
          </cell>
          <cell r="P575" t="str">
            <v/>
          </cell>
          <cell r="Q575" t="str">
            <v/>
          </cell>
          <cell r="R575">
            <v>75.96631702838846</v>
          </cell>
        </row>
        <row r="576">
          <cell r="B576" t="str">
            <v>9.2062</v>
          </cell>
          <cell r="O576">
            <v>6</v>
          </cell>
          <cell r="P576" t="str">
            <v/>
          </cell>
          <cell r="Q576" t="str">
            <v/>
          </cell>
          <cell r="R576">
            <v>76.128647873897037</v>
          </cell>
        </row>
        <row r="577">
          <cell r="B577" t="str">
            <v>10.2062</v>
          </cell>
          <cell r="O577">
            <v>6</v>
          </cell>
          <cell r="P577" t="str">
            <v/>
          </cell>
          <cell r="Q577" t="str">
            <v/>
          </cell>
          <cell r="R577">
            <v>76.290978719405615</v>
          </cell>
        </row>
        <row r="578">
          <cell r="B578" t="str">
            <v>11.2062</v>
          </cell>
          <cell r="O578">
            <v>6</v>
          </cell>
          <cell r="P578" t="str">
            <v/>
          </cell>
          <cell r="Q578" t="str">
            <v/>
          </cell>
          <cell r="R578">
            <v>76.453309564914193</v>
          </cell>
        </row>
        <row r="579">
          <cell r="B579" t="str">
            <v>12.2062</v>
          </cell>
          <cell r="O579">
            <v>6</v>
          </cell>
          <cell r="P579" t="str">
            <v/>
          </cell>
          <cell r="Q579" t="str">
            <v/>
          </cell>
          <cell r="R579">
            <v>76.61564041042277</v>
          </cell>
        </row>
        <row r="580">
          <cell r="B580" t="str">
            <v>1.2063</v>
          </cell>
          <cell r="O580">
            <v>6</v>
          </cell>
          <cell r="P580" t="str">
            <v/>
          </cell>
          <cell r="Q580" t="str">
            <v/>
          </cell>
          <cell r="R580">
            <v>76.777971255931348</v>
          </cell>
        </row>
        <row r="581">
          <cell r="B581" t="str">
            <v>2.2063</v>
          </cell>
          <cell r="O581">
            <v>6</v>
          </cell>
          <cell r="P581" t="str">
            <v/>
          </cell>
          <cell r="Q581" t="str">
            <v/>
          </cell>
          <cell r="R581">
            <v>76.940302101439926</v>
          </cell>
        </row>
        <row r="582">
          <cell r="B582" t="str">
            <v>3.2063</v>
          </cell>
          <cell r="O582">
            <v>6</v>
          </cell>
          <cell r="P582" t="str">
            <v/>
          </cell>
          <cell r="Q582" t="str">
            <v/>
          </cell>
          <cell r="R582">
            <v>77.102632946948503</v>
          </cell>
        </row>
        <row r="583">
          <cell r="B583" t="str">
            <v>4.2063</v>
          </cell>
          <cell r="O583">
            <v>6</v>
          </cell>
          <cell r="P583" t="str">
            <v/>
          </cell>
          <cell r="Q583" t="str">
            <v/>
          </cell>
          <cell r="R583">
            <v>77.264963792457081</v>
          </cell>
        </row>
        <row r="584">
          <cell r="B584" t="str">
            <v>5.2063</v>
          </cell>
          <cell r="O584">
            <v>6</v>
          </cell>
          <cell r="P584" t="str">
            <v/>
          </cell>
          <cell r="Q584" t="str">
            <v/>
          </cell>
          <cell r="R584">
            <v>77.427294637965659</v>
          </cell>
        </row>
        <row r="585">
          <cell r="B585" t="str">
            <v>6.2063</v>
          </cell>
          <cell r="O585">
            <v>6</v>
          </cell>
          <cell r="P585" t="str">
            <v/>
          </cell>
          <cell r="Q585" t="str">
            <v/>
          </cell>
          <cell r="R585">
            <v>77.589625483474236</v>
          </cell>
        </row>
        <row r="586">
          <cell r="B586" t="str">
            <v>7.2063</v>
          </cell>
          <cell r="O586">
            <v>6</v>
          </cell>
          <cell r="P586" t="str">
            <v/>
          </cell>
          <cell r="Q586" t="str">
            <v/>
          </cell>
          <cell r="R586">
            <v>77.751956328982814</v>
          </cell>
        </row>
        <row r="587">
          <cell r="B587" t="str">
            <v>8.2063</v>
          </cell>
          <cell r="O587">
            <v>6</v>
          </cell>
          <cell r="P587" t="str">
            <v/>
          </cell>
          <cell r="Q587" t="str">
            <v/>
          </cell>
          <cell r="R587">
            <v>77.914287174491392</v>
          </cell>
        </row>
        <row r="588">
          <cell r="B588" t="str">
            <v>9.2063</v>
          </cell>
          <cell r="O588">
            <v>6</v>
          </cell>
          <cell r="P588" t="str">
            <v/>
          </cell>
          <cell r="Q588" t="str">
            <v/>
          </cell>
          <cell r="R588">
            <v>78.07661801999997</v>
          </cell>
        </row>
        <row r="589">
          <cell r="B589" t="str">
            <v>10.2063</v>
          </cell>
          <cell r="O589">
            <v>6</v>
          </cell>
          <cell r="P589" t="str">
            <v/>
          </cell>
          <cell r="Q589" t="str">
            <v/>
          </cell>
          <cell r="R589">
            <v>78.238948865508547</v>
          </cell>
        </row>
        <row r="590">
          <cell r="B590" t="str">
            <v>11.2063</v>
          </cell>
          <cell r="O590">
            <v>6</v>
          </cell>
          <cell r="P590" t="str">
            <v/>
          </cell>
          <cell r="Q590" t="str">
            <v/>
          </cell>
          <cell r="R590">
            <v>78.401279711017125</v>
          </cell>
        </row>
        <row r="591">
          <cell r="B591" t="str">
            <v>12.2063</v>
          </cell>
          <cell r="O591">
            <v>6</v>
          </cell>
          <cell r="P591" t="str">
            <v/>
          </cell>
          <cell r="Q591" t="str">
            <v/>
          </cell>
          <cell r="R591">
            <v>78.563610556525703</v>
          </cell>
        </row>
        <row r="592">
          <cell r="B592" t="str">
            <v>1.2064</v>
          </cell>
          <cell r="O592">
            <v>6</v>
          </cell>
          <cell r="P592" t="str">
            <v/>
          </cell>
          <cell r="Q592" t="str">
            <v/>
          </cell>
          <cell r="R592">
            <v>78.72594140203428</v>
          </cell>
        </row>
        <row r="593">
          <cell r="B593" t="str">
            <v>2.2064</v>
          </cell>
          <cell r="O593">
            <v>6</v>
          </cell>
          <cell r="P593" t="str">
            <v/>
          </cell>
          <cell r="Q593" t="str">
            <v/>
          </cell>
          <cell r="R593">
            <v>78.888272247542858</v>
          </cell>
        </row>
        <row r="594">
          <cell r="B594" t="str">
            <v>3.2064</v>
          </cell>
          <cell r="O594">
            <v>6</v>
          </cell>
          <cell r="P594" t="str">
            <v/>
          </cell>
          <cell r="Q594" t="str">
            <v/>
          </cell>
          <cell r="R594">
            <v>79.050603093051436</v>
          </cell>
        </row>
        <row r="595">
          <cell r="B595" t="str">
            <v>4.2064</v>
          </cell>
          <cell r="O595">
            <v>6</v>
          </cell>
          <cell r="P595" t="str">
            <v/>
          </cell>
          <cell r="Q595" t="str">
            <v/>
          </cell>
          <cell r="R595">
            <v>79.212933938560013</v>
          </cell>
        </row>
        <row r="596">
          <cell r="B596" t="str">
            <v>5.2064</v>
          </cell>
          <cell r="O596">
            <v>6</v>
          </cell>
          <cell r="P596" t="str">
            <v/>
          </cell>
          <cell r="Q596" t="str">
            <v/>
          </cell>
          <cell r="R596">
            <v>79.375264784068591</v>
          </cell>
        </row>
        <row r="597">
          <cell r="B597" t="str">
            <v>6.2064</v>
          </cell>
          <cell r="O597">
            <v>6</v>
          </cell>
          <cell r="P597" t="str">
            <v/>
          </cell>
          <cell r="Q597" t="str">
            <v/>
          </cell>
          <cell r="R597">
            <v>79.537595629577169</v>
          </cell>
        </row>
        <row r="598">
          <cell r="B598" t="str">
            <v>7.2064</v>
          </cell>
          <cell r="O598">
            <v>6</v>
          </cell>
          <cell r="P598" t="str">
            <v/>
          </cell>
          <cell r="Q598" t="str">
            <v/>
          </cell>
          <cell r="R598">
            <v>79.699926475085746</v>
          </cell>
        </row>
        <row r="599">
          <cell r="B599" t="str">
            <v>8.2064</v>
          </cell>
          <cell r="O599">
            <v>6</v>
          </cell>
          <cell r="P599" t="str">
            <v/>
          </cell>
          <cell r="Q599" t="str">
            <v/>
          </cell>
          <cell r="R599">
            <v>79.862257320594324</v>
          </cell>
        </row>
        <row r="600">
          <cell r="B600" t="str">
            <v>9.2064</v>
          </cell>
          <cell r="O600">
            <v>6</v>
          </cell>
          <cell r="P600" t="str">
            <v/>
          </cell>
          <cell r="Q600" t="str">
            <v/>
          </cell>
          <cell r="R600">
            <v>80.024588166102902</v>
          </cell>
        </row>
        <row r="601">
          <cell r="B601" t="str">
            <v>10.2064</v>
          </cell>
          <cell r="O601">
            <v>6</v>
          </cell>
          <cell r="P601" t="str">
            <v/>
          </cell>
          <cell r="Q601" t="str">
            <v/>
          </cell>
          <cell r="R601">
            <v>80.186919011611479</v>
          </cell>
        </row>
        <row r="602">
          <cell r="B602" t="str">
            <v>11.2064</v>
          </cell>
          <cell r="O602">
            <v>6</v>
          </cell>
          <cell r="P602" t="str">
            <v/>
          </cell>
          <cell r="Q602" t="str">
            <v/>
          </cell>
          <cell r="R602">
            <v>80.349249857120057</v>
          </cell>
        </row>
        <row r="603">
          <cell r="B603" t="str">
            <v>12.2064</v>
          </cell>
          <cell r="O603">
            <v>6</v>
          </cell>
          <cell r="P603" t="str">
            <v/>
          </cell>
          <cell r="Q603" t="str">
            <v/>
          </cell>
          <cell r="R603">
            <v>80.511580702628635</v>
          </cell>
        </row>
        <row r="604">
          <cell r="B604" t="str">
            <v>1.2065</v>
          </cell>
          <cell r="O604">
            <v>6</v>
          </cell>
          <cell r="P604" t="str">
            <v/>
          </cell>
          <cell r="Q604" t="str">
            <v/>
          </cell>
          <cell r="R604">
            <v>80.673911548137212</v>
          </cell>
        </row>
        <row r="605">
          <cell r="B605" t="str">
            <v>2.2065</v>
          </cell>
          <cell r="O605">
            <v>6</v>
          </cell>
          <cell r="P605" t="str">
            <v/>
          </cell>
          <cell r="Q605" t="str">
            <v/>
          </cell>
          <cell r="R605">
            <v>80.83624239364579</v>
          </cell>
        </row>
        <row r="606">
          <cell r="B606" t="str">
            <v>3.2065</v>
          </cell>
          <cell r="O606">
            <v>6</v>
          </cell>
          <cell r="P606" t="str">
            <v/>
          </cell>
          <cell r="Q606" t="str">
            <v/>
          </cell>
          <cell r="R606">
            <v>80.998573239154368</v>
          </cell>
        </row>
        <row r="607">
          <cell r="B607" t="str">
            <v>4.2065</v>
          </cell>
          <cell r="O607">
            <v>6</v>
          </cell>
          <cell r="P607" t="str">
            <v/>
          </cell>
          <cell r="Q607" t="str">
            <v/>
          </cell>
          <cell r="R607">
            <v>81.160904084662945</v>
          </cell>
        </row>
        <row r="608">
          <cell r="B608" t="str">
            <v>5.2065</v>
          </cell>
          <cell r="O608">
            <v>6</v>
          </cell>
          <cell r="P608" t="str">
            <v/>
          </cell>
          <cell r="Q608" t="str">
            <v/>
          </cell>
          <cell r="R608">
            <v>81.323234930171523</v>
          </cell>
        </row>
        <row r="609">
          <cell r="B609" t="str">
            <v>6.2065</v>
          </cell>
          <cell r="O609">
            <v>6</v>
          </cell>
          <cell r="P609" t="str">
            <v/>
          </cell>
          <cell r="Q609" t="str">
            <v/>
          </cell>
          <cell r="R609">
            <v>81.485565775680101</v>
          </cell>
        </row>
        <row r="610">
          <cell r="B610" t="str">
            <v>7.2065</v>
          </cell>
          <cell r="O610">
            <v>6</v>
          </cell>
          <cell r="P610" t="str">
            <v/>
          </cell>
          <cell r="Q610" t="str">
            <v/>
          </cell>
          <cell r="R610">
            <v>81.647896621188679</v>
          </cell>
        </row>
        <row r="611">
          <cell r="B611" t="str">
            <v>8.2065</v>
          </cell>
          <cell r="O611">
            <v>6</v>
          </cell>
          <cell r="P611" t="str">
            <v/>
          </cell>
          <cell r="Q611" t="str">
            <v/>
          </cell>
          <cell r="R611">
            <v>81.810227466697256</v>
          </cell>
        </row>
        <row r="612">
          <cell r="B612" t="str">
            <v>9.2065</v>
          </cell>
          <cell r="O612">
            <v>6</v>
          </cell>
          <cell r="P612" t="str">
            <v/>
          </cell>
          <cell r="Q612" t="str">
            <v/>
          </cell>
          <cell r="R612">
            <v>81.972558312205834</v>
          </cell>
        </row>
        <row r="613">
          <cell r="B613" t="str">
            <v>10.2065</v>
          </cell>
          <cell r="O613">
            <v>6</v>
          </cell>
          <cell r="P613" t="str">
            <v/>
          </cell>
          <cell r="Q613" t="str">
            <v/>
          </cell>
          <cell r="R613">
            <v>82.134889157714412</v>
          </cell>
        </row>
        <row r="614">
          <cell r="B614" t="str">
            <v>11.2065</v>
          </cell>
          <cell r="O614">
            <v>6</v>
          </cell>
          <cell r="P614" t="str">
            <v/>
          </cell>
          <cell r="Q614" t="str">
            <v/>
          </cell>
          <cell r="R614">
            <v>82.297220003222989</v>
          </cell>
        </row>
        <row r="615">
          <cell r="B615" t="str">
            <v>12.2065</v>
          </cell>
          <cell r="O615">
            <v>6</v>
          </cell>
          <cell r="P615" t="str">
            <v/>
          </cell>
          <cell r="Q615" t="str">
            <v/>
          </cell>
          <cell r="R615">
            <v>82.459550848731567</v>
          </cell>
        </row>
        <row r="616">
          <cell r="B616" t="str">
            <v>1.2066</v>
          </cell>
          <cell r="O616">
            <v>6</v>
          </cell>
          <cell r="P616" t="str">
            <v/>
          </cell>
          <cell r="Q616" t="str">
            <v/>
          </cell>
          <cell r="R616">
            <v>82.621881694240145</v>
          </cell>
        </row>
        <row r="617">
          <cell r="B617" t="str">
            <v>2.2066</v>
          </cell>
          <cell r="O617">
            <v>6</v>
          </cell>
          <cell r="P617" t="str">
            <v/>
          </cell>
          <cell r="Q617" t="str">
            <v/>
          </cell>
          <cell r="R617">
            <v>82.784212539748722</v>
          </cell>
        </row>
        <row r="618">
          <cell r="B618" t="str">
            <v>3.2066</v>
          </cell>
          <cell r="O618">
            <v>6</v>
          </cell>
          <cell r="P618" t="str">
            <v/>
          </cell>
          <cell r="Q618" t="str">
            <v/>
          </cell>
          <cell r="R618">
            <v>82.9465433852573</v>
          </cell>
        </row>
        <row r="619">
          <cell r="B619" t="str">
            <v>4.2066</v>
          </cell>
          <cell r="O619">
            <v>6</v>
          </cell>
          <cell r="P619" t="str">
            <v/>
          </cell>
          <cell r="Q619" t="str">
            <v/>
          </cell>
          <cell r="R619">
            <v>83.108874230765878</v>
          </cell>
        </row>
        <row r="620">
          <cell r="B620" t="str">
            <v>5.2066</v>
          </cell>
          <cell r="O620">
            <v>7</v>
          </cell>
          <cell r="P620">
            <v>620</v>
          </cell>
          <cell r="Q620">
            <v>83.271205076274001</v>
          </cell>
          <cell r="R620">
            <v>83.271205076274001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>
        <row r="1">
          <cell r="D1" t="str">
            <v>Code</v>
          </cell>
          <cell r="I1" t="str">
            <v>Side</v>
          </cell>
        </row>
        <row r="2">
          <cell r="D2" t="str">
            <v>IT0004867070</v>
          </cell>
          <cell r="I2">
            <v>2</v>
          </cell>
        </row>
        <row r="3">
          <cell r="D3" t="str">
            <v>IT0003242747</v>
          </cell>
          <cell r="I3">
            <v>10</v>
          </cell>
        </row>
        <row r="4">
          <cell r="D4" t="str">
            <v>IT0005177909</v>
          </cell>
          <cell r="I4">
            <v>-2</v>
          </cell>
        </row>
        <row r="5">
          <cell r="D5" t="str">
            <v>IT0005089955</v>
          </cell>
          <cell r="I5">
            <v>10</v>
          </cell>
        </row>
        <row r="6">
          <cell r="D6" t="str">
            <v>IT0005089955</v>
          </cell>
          <cell r="I6">
            <v>15</v>
          </cell>
        </row>
        <row r="7">
          <cell r="D7" t="str">
            <v>IT0005089955</v>
          </cell>
          <cell r="I7">
            <v>5</v>
          </cell>
        </row>
        <row r="8">
          <cell r="D8" t="str">
            <v>IT0005089955</v>
          </cell>
          <cell r="I8">
            <v>5</v>
          </cell>
        </row>
        <row r="9">
          <cell r="D9" t="str">
            <v>IT0005089955</v>
          </cell>
          <cell r="I9">
            <v>6</v>
          </cell>
        </row>
        <row r="10">
          <cell r="D10" t="str">
            <v>IT0005089955</v>
          </cell>
          <cell r="I10">
            <v>5</v>
          </cell>
        </row>
        <row r="11">
          <cell r="D11" t="str">
            <v>IT0005089955</v>
          </cell>
          <cell r="I11">
            <v>4</v>
          </cell>
        </row>
        <row r="12">
          <cell r="D12" t="str">
            <v>NL0006227316</v>
          </cell>
          <cell r="I12">
            <v>-10</v>
          </cell>
        </row>
        <row r="13">
          <cell r="D13" t="str">
            <v>IT0004513641</v>
          </cell>
          <cell r="I13">
            <v>-2</v>
          </cell>
        </row>
        <row r="14">
          <cell r="D14" t="str">
            <v>IT0003242747</v>
          </cell>
          <cell r="I14">
            <v>2.5</v>
          </cell>
        </row>
        <row r="15">
          <cell r="D15" t="str">
            <v>IT0005172322</v>
          </cell>
          <cell r="I15">
            <v>-3</v>
          </cell>
        </row>
        <row r="16">
          <cell r="D16" t="str">
            <v>IT0005058463</v>
          </cell>
          <cell r="I16">
            <v>-10</v>
          </cell>
        </row>
        <row r="17">
          <cell r="D17" t="str">
            <v>IT0005058463</v>
          </cell>
          <cell r="I17">
            <v>-6</v>
          </cell>
        </row>
        <row r="18">
          <cell r="D18" t="str">
            <v>IT0005058463</v>
          </cell>
          <cell r="I18">
            <v>-4</v>
          </cell>
        </row>
        <row r="19">
          <cell r="D19" t="str">
            <v>IT0004273493</v>
          </cell>
          <cell r="I19">
            <v>-2</v>
          </cell>
        </row>
        <row r="20">
          <cell r="D20" t="str">
            <v>IT0003535157</v>
          </cell>
          <cell r="I20">
            <v>-2</v>
          </cell>
        </row>
        <row r="21">
          <cell r="D21" t="str">
            <v>IT0005058463</v>
          </cell>
          <cell r="I21">
            <v>-5</v>
          </cell>
        </row>
        <row r="22">
          <cell r="D22" t="str">
            <v>IT0005058463</v>
          </cell>
          <cell r="I22">
            <v>-10</v>
          </cell>
        </row>
        <row r="23">
          <cell r="D23" t="str">
            <v>IT0005058463</v>
          </cell>
          <cell r="I23">
            <v>-10</v>
          </cell>
        </row>
        <row r="24">
          <cell r="D24" t="str">
            <v>IT0005058463</v>
          </cell>
          <cell r="I24">
            <v>-6</v>
          </cell>
        </row>
        <row r="25">
          <cell r="D25" t="str">
            <v>IT0005160111</v>
          </cell>
          <cell r="I25">
            <v>2</v>
          </cell>
        </row>
        <row r="26">
          <cell r="D26" t="str">
            <v>FR0011982776</v>
          </cell>
          <cell r="I26">
            <v>2.5</v>
          </cell>
        </row>
        <row r="27">
          <cell r="D27" t="str">
            <v>FR0011982776</v>
          </cell>
          <cell r="I27">
            <v>2.5</v>
          </cell>
        </row>
        <row r="28">
          <cell r="D28" t="str">
            <v>IT0004922909</v>
          </cell>
          <cell r="I28">
            <v>2</v>
          </cell>
        </row>
        <row r="29">
          <cell r="D29" t="str">
            <v>IT0003535157</v>
          </cell>
          <cell r="I29">
            <v>-2</v>
          </cell>
        </row>
        <row r="30">
          <cell r="D30" t="str">
            <v>IT0005023459</v>
          </cell>
          <cell r="I30">
            <v>-23.5</v>
          </cell>
        </row>
        <row r="31">
          <cell r="D31" t="str">
            <v>IT0005023459</v>
          </cell>
          <cell r="I31">
            <v>-6.5</v>
          </cell>
        </row>
        <row r="32">
          <cell r="D32" t="str">
            <v>IT0005023459</v>
          </cell>
          <cell r="I32">
            <v>-2.5</v>
          </cell>
        </row>
        <row r="33">
          <cell r="D33" t="str">
            <v>IT0003535157</v>
          </cell>
          <cell r="I33">
            <v>3</v>
          </cell>
        </row>
        <row r="34">
          <cell r="D34" t="str">
            <v>IT0005069395</v>
          </cell>
          <cell r="I34">
            <v>2</v>
          </cell>
        </row>
        <row r="35">
          <cell r="D35" t="str">
            <v>IT0004273493</v>
          </cell>
          <cell r="I35">
            <v>-2</v>
          </cell>
        </row>
        <row r="36">
          <cell r="D36" t="str">
            <v>IT0005160111</v>
          </cell>
          <cell r="I36">
            <v>12</v>
          </cell>
        </row>
        <row r="37">
          <cell r="D37" t="str">
            <v>IT0004960826</v>
          </cell>
          <cell r="I37">
            <v>-2</v>
          </cell>
        </row>
        <row r="38">
          <cell r="D38" t="str">
            <v>IT0004960826</v>
          </cell>
          <cell r="I38">
            <v>-10</v>
          </cell>
        </row>
        <row r="39">
          <cell r="D39" t="str">
            <v>IT0004960826</v>
          </cell>
          <cell r="I39">
            <v>-10</v>
          </cell>
        </row>
        <row r="40">
          <cell r="D40" t="str">
            <v>IT0003535157</v>
          </cell>
          <cell r="I40">
            <v>-7</v>
          </cell>
        </row>
        <row r="41">
          <cell r="D41" t="str">
            <v>IT0004960826</v>
          </cell>
          <cell r="I41">
            <v>-20</v>
          </cell>
        </row>
        <row r="42">
          <cell r="D42" t="str">
            <v>IT0003535157</v>
          </cell>
          <cell r="I42">
            <v>-2</v>
          </cell>
        </row>
        <row r="43">
          <cell r="D43" t="str">
            <v>IT0004960826</v>
          </cell>
          <cell r="I43">
            <v>-20</v>
          </cell>
        </row>
        <row r="44">
          <cell r="D44" t="str">
            <v>IT0004960826</v>
          </cell>
          <cell r="I44">
            <v>-20</v>
          </cell>
        </row>
        <row r="45">
          <cell r="D45" t="str">
            <v>IT0004922909</v>
          </cell>
          <cell r="I45">
            <v>-5</v>
          </cell>
        </row>
        <row r="46">
          <cell r="D46" t="str">
            <v>IT0004922909</v>
          </cell>
          <cell r="I46">
            <v>-8</v>
          </cell>
        </row>
        <row r="47">
          <cell r="D47" t="str">
            <v>IT0005160111</v>
          </cell>
          <cell r="I47">
            <v>6</v>
          </cell>
        </row>
        <row r="48">
          <cell r="D48" t="str">
            <v>IT0003535157</v>
          </cell>
          <cell r="I48">
            <v>-7</v>
          </cell>
        </row>
        <row r="49">
          <cell r="D49" t="str">
            <v>IT0004960826</v>
          </cell>
          <cell r="I49">
            <v>-20</v>
          </cell>
        </row>
        <row r="50">
          <cell r="D50" t="str">
            <v>IT0005185456</v>
          </cell>
          <cell r="I50">
            <v>-5</v>
          </cell>
        </row>
        <row r="51">
          <cell r="D51" t="str">
            <v>IT0004960826</v>
          </cell>
          <cell r="I51">
            <v>-10</v>
          </cell>
        </row>
        <row r="52">
          <cell r="D52" t="str">
            <v>IT0004489610</v>
          </cell>
          <cell r="I52">
            <v>-5</v>
          </cell>
        </row>
        <row r="53">
          <cell r="D53" t="str">
            <v>IT0004489610</v>
          </cell>
          <cell r="I53">
            <v>-12</v>
          </cell>
        </row>
        <row r="54">
          <cell r="D54" t="str">
            <v>IT0004489610</v>
          </cell>
          <cell r="I54">
            <v>-10</v>
          </cell>
        </row>
        <row r="55">
          <cell r="D55" t="str">
            <v>IT0004489610</v>
          </cell>
          <cell r="I55">
            <v>-5</v>
          </cell>
        </row>
        <row r="56">
          <cell r="D56" t="str">
            <v>IT0004489610</v>
          </cell>
          <cell r="I56">
            <v>-6</v>
          </cell>
        </row>
        <row r="57">
          <cell r="D57" t="str">
            <v>IT0004489610</v>
          </cell>
          <cell r="I57">
            <v>-5</v>
          </cell>
        </row>
        <row r="58">
          <cell r="D58" t="str">
            <v>IT0004960826</v>
          </cell>
          <cell r="I58">
            <v>-2</v>
          </cell>
        </row>
        <row r="59">
          <cell r="D59" t="str">
            <v>IT0004489610</v>
          </cell>
          <cell r="I59">
            <v>-5</v>
          </cell>
        </row>
        <row r="60">
          <cell r="D60" t="str">
            <v>IT0004489610</v>
          </cell>
          <cell r="I60">
            <v>-6</v>
          </cell>
        </row>
        <row r="61">
          <cell r="D61" t="str">
            <v>IT0004489610</v>
          </cell>
          <cell r="I61">
            <v>-10</v>
          </cell>
        </row>
        <row r="62">
          <cell r="D62" t="str">
            <v>IT0004489610</v>
          </cell>
          <cell r="I62">
            <v>-6</v>
          </cell>
        </row>
        <row r="63">
          <cell r="D63" t="str">
            <v>IT0004489610</v>
          </cell>
          <cell r="I63">
            <v>-4</v>
          </cell>
        </row>
        <row r="64">
          <cell r="D64" t="str">
            <v>IT0005142739</v>
          </cell>
          <cell r="I64">
            <v>12</v>
          </cell>
        </row>
        <row r="65">
          <cell r="D65" t="str">
            <v>IT0005142739</v>
          </cell>
          <cell r="I65">
            <v>11</v>
          </cell>
        </row>
        <row r="66">
          <cell r="D66" t="str">
            <v>IT0005142739</v>
          </cell>
          <cell r="I66">
            <v>10</v>
          </cell>
        </row>
        <row r="67">
          <cell r="D67" t="str">
            <v>IT0005142739</v>
          </cell>
          <cell r="I67">
            <v>5</v>
          </cell>
        </row>
        <row r="68">
          <cell r="D68" t="str">
            <v>IT0005142739</v>
          </cell>
          <cell r="I68">
            <v>10</v>
          </cell>
        </row>
        <row r="69">
          <cell r="D69" t="str">
            <v>IT0004960826</v>
          </cell>
          <cell r="I69">
            <v>-10</v>
          </cell>
        </row>
        <row r="70">
          <cell r="D70" t="str">
            <v>IT0005142739</v>
          </cell>
          <cell r="I70">
            <v>2</v>
          </cell>
        </row>
        <row r="71">
          <cell r="D71" t="str">
            <v>IT0005142739</v>
          </cell>
          <cell r="I71">
            <v>8</v>
          </cell>
        </row>
        <row r="72">
          <cell r="D72" t="str">
            <v>IT0005142739</v>
          </cell>
          <cell r="I72">
            <v>15</v>
          </cell>
        </row>
        <row r="73">
          <cell r="D73" t="str">
            <v>IT0005142739</v>
          </cell>
          <cell r="I73">
            <v>10</v>
          </cell>
        </row>
        <row r="74">
          <cell r="D74" t="str">
            <v>IT0005142739</v>
          </cell>
          <cell r="I74">
            <v>10</v>
          </cell>
        </row>
        <row r="75">
          <cell r="D75" t="str">
            <v>IT0005142739</v>
          </cell>
          <cell r="I75">
            <v>5</v>
          </cell>
        </row>
        <row r="76">
          <cell r="D76" t="str">
            <v>IT0005142739</v>
          </cell>
          <cell r="I76">
            <v>10</v>
          </cell>
        </row>
        <row r="77">
          <cell r="D77" t="str">
            <v>IT0005154775</v>
          </cell>
          <cell r="I77">
            <v>12</v>
          </cell>
        </row>
        <row r="78">
          <cell r="D78" t="str">
            <v>IT0005154775</v>
          </cell>
          <cell r="I78">
            <v>11</v>
          </cell>
        </row>
        <row r="79">
          <cell r="D79" t="str">
            <v>IT0005154775</v>
          </cell>
          <cell r="I79">
            <v>10</v>
          </cell>
        </row>
        <row r="80">
          <cell r="D80" t="str">
            <v>IT0004960826</v>
          </cell>
          <cell r="I80">
            <v>-10</v>
          </cell>
        </row>
        <row r="81">
          <cell r="D81" t="str">
            <v>IT0005154775</v>
          </cell>
          <cell r="I81">
            <v>5</v>
          </cell>
        </row>
        <row r="82">
          <cell r="D82" t="str">
            <v>IT0005160111</v>
          </cell>
          <cell r="I82">
            <v>2</v>
          </cell>
        </row>
        <row r="83">
          <cell r="D83" t="str">
            <v>IT0005160111</v>
          </cell>
          <cell r="I83">
            <v>2</v>
          </cell>
        </row>
        <row r="84">
          <cell r="D84" t="str">
            <v>IT0005160111</v>
          </cell>
          <cell r="I84">
            <v>2</v>
          </cell>
        </row>
        <row r="85">
          <cell r="D85" t="str">
            <v>IT0005142739</v>
          </cell>
          <cell r="I85">
            <v>10</v>
          </cell>
        </row>
        <row r="86">
          <cell r="D86" t="str">
            <v>IT0005154775</v>
          </cell>
          <cell r="I86">
            <v>-10</v>
          </cell>
        </row>
        <row r="87">
          <cell r="D87" t="str">
            <v>IT0005154775</v>
          </cell>
          <cell r="I87">
            <v>-6</v>
          </cell>
        </row>
        <row r="88">
          <cell r="D88" t="str">
            <v>IT0005142739</v>
          </cell>
          <cell r="I88">
            <v>-10</v>
          </cell>
        </row>
        <row r="89">
          <cell r="D89" t="str">
            <v>IT0005176182</v>
          </cell>
          <cell r="I89">
            <v>-10</v>
          </cell>
        </row>
        <row r="90">
          <cell r="D90" t="str">
            <v>IT0003535157</v>
          </cell>
          <cell r="I90">
            <v>5</v>
          </cell>
        </row>
        <row r="91">
          <cell r="D91" t="str">
            <v>IT0004960826</v>
          </cell>
          <cell r="I91">
            <v>-10</v>
          </cell>
        </row>
        <row r="92">
          <cell r="D92" t="str">
            <v>IT0004273493</v>
          </cell>
          <cell r="I92">
            <v>-2</v>
          </cell>
        </row>
        <row r="93">
          <cell r="D93" t="str">
            <v>IT0003535157</v>
          </cell>
          <cell r="I93">
            <v>5</v>
          </cell>
        </row>
        <row r="94">
          <cell r="D94" t="str">
            <v>IT0005127375</v>
          </cell>
          <cell r="I94">
            <v>10</v>
          </cell>
        </row>
        <row r="95">
          <cell r="D95" t="str">
            <v>IT0005127375</v>
          </cell>
          <cell r="I95">
            <v>10</v>
          </cell>
        </row>
        <row r="96">
          <cell r="D96" t="str">
            <v>IT0005127375</v>
          </cell>
          <cell r="I96">
            <v>12</v>
          </cell>
        </row>
        <row r="97">
          <cell r="D97" t="str">
            <v>IT0005127375</v>
          </cell>
          <cell r="I97">
            <v>6</v>
          </cell>
        </row>
        <row r="98">
          <cell r="D98" t="str">
            <v>IT0005127375</v>
          </cell>
          <cell r="I98">
            <v>5</v>
          </cell>
        </row>
        <row r="99">
          <cell r="D99" t="str">
            <v>IT0004634132</v>
          </cell>
          <cell r="I99">
            <v>5</v>
          </cell>
        </row>
        <row r="100">
          <cell r="D100" t="str">
            <v>IT0004695075</v>
          </cell>
          <cell r="I100">
            <v>5</v>
          </cell>
        </row>
        <row r="101">
          <cell r="D101" t="str">
            <v>IT0004634132</v>
          </cell>
          <cell r="I101">
            <v>8</v>
          </cell>
        </row>
        <row r="102">
          <cell r="D102" t="str">
            <v>IT0004960826</v>
          </cell>
          <cell r="I102">
            <v>-5</v>
          </cell>
        </row>
        <row r="103">
          <cell r="D103" t="str">
            <v>IT0004695075</v>
          </cell>
          <cell r="I103">
            <v>8</v>
          </cell>
        </row>
        <row r="104">
          <cell r="D104" t="str">
            <v>IT0004634132</v>
          </cell>
          <cell r="I104">
            <v>10</v>
          </cell>
        </row>
        <row r="105">
          <cell r="D105" t="str">
            <v>IT0004695075</v>
          </cell>
          <cell r="I105">
            <v>5</v>
          </cell>
        </row>
        <row r="106">
          <cell r="D106" t="str">
            <v>IT0004634132</v>
          </cell>
          <cell r="I106">
            <v>6</v>
          </cell>
        </row>
        <row r="107">
          <cell r="D107" t="str">
            <v>IT0004695075</v>
          </cell>
          <cell r="I107">
            <v>10</v>
          </cell>
        </row>
        <row r="108">
          <cell r="D108" t="str">
            <v>IT0004634132</v>
          </cell>
          <cell r="I108">
            <v>5</v>
          </cell>
        </row>
        <row r="109">
          <cell r="D109" t="str">
            <v>IT0004695075</v>
          </cell>
          <cell r="I109">
            <v>5</v>
          </cell>
        </row>
        <row r="110">
          <cell r="D110" t="str">
            <v>IT0004634132</v>
          </cell>
          <cell r="I110">
            <v>5</v>
          </cell>
        </row>
        <row r="111">
          <cell r="D111" t="str">
            <v>IT0004695075</v>
          </cell>
          <cell r="I111">
            <v>5</v>
          </cell>
        </row>
        <row r="112">
          <cell r="D112" t="str">
            <v>IT0004695075</v>
          </cell>
          <cell r="I112">
            <v>5</v>
          </cell>
        </row>
        <row r="113">
          <cell r="D113" t="str">
            <v>IT0005126989</v>
          </cell>
          <cell r="I113">
            <v>10</v>
          </cell>
        </row>
        <row r="114">
          <cell r="D114" t="str">
            <v>IT0004960826</v>
          </cell>
          <cell r="I114">
            <v>-15</v>
          </cell>
        </row>
        <row r="115">
          <cell r="D115" t="str">
            <v>IT0004695075</v>
          </cell>
          <cell r="I115">
            <v>7</v>
          </cell>
        </row>
        <row r="116">
          <cell r="D116" t="str">
            <v>IT0004695075</v>
          </cell>
          <cell r="I116">
            <v>10</v>
          </cell>
        </row>
        <row r="117">
          <cell r="D117" t="str">
            <v>IT0004009673</v>
          </cell>
          <cell r="I117">
            <v>5</v>
          </cell>
        </row>
        <row r="118">
          <cell r="D118" t="str">
            <v>IT0004009673</v>
          </cell>
          <cell r="I118">
            <v>5</v>
          </cell>
        </row>
        <row r="119">
          <cell r="D119" t="str">
            <v>IT0004009673</v>
          </cell>
          <cell r="I119">
            <v>10</v>
          </cell>
        </row>
        <row r="120">
          <cell r="D120" t="str">
            <v>IT0004009673</v>
          </cell>
          <cell r="I120">
            <v>5</v>
          </cell>
        </row>
        <row r="121">
          <cell r="D121" t="str">
            <v>IT0004009673</v>
          </cell>
          <cell r="I121">
            <v>5</v>
          </cell>
        </row>
        <row r="122">
          <cell r="D122" t="str">
            <v>IT0004009673</v>
          </cell>
          <cell r="I122">
            <v>6</v>
          </cell>
        </row>
        <row r="123">
          <cell r="D123" t="str">
            <v>IT0004009673</v>
          </cell>
          <cell r="I123">
            <v>6</v>
          </cell>
        </row>
        <row r="124">
          <cell r="D124" t="str">
            <v>IT0004009673</v>
          </cell>
          <cell r="I124">
            <v>8</v>
          </cell>
        </row>
        <row r="125">
          <cell r="D125" t="str">
            <v>IT0004960826</v>
          </cell>
          <cell r="I125">
            <v>-6</v>
          </cell>
        </row>
        <row r="126">
          <cell r="D126" t="str">
            <v>IT0004695075</v>
          </cell>
          <cell r="I126">
            <v>5</v>
          </cell>
        </row>
        <row r="127">
          <cell r="D127" t="str">
            <v>IT0004695075</v>
          </cell>
          <cell r="I127">
            <v>10</v>
          </cell>
        </row>
        <row r="128">
          <cell r="D128" t="str">
            <v>IT0005069395</v>
          </cell>
          <cell r="I128">
            <v>2</v>
          </cell>
        </row>
        <row r="129">
          <cell r="D129" t="str">
            <v>FI4000197959</v>
          </cell>
          <cell r="I129">
            <v>-10</v>
          </cell>
        </row>
        <row r="130">
          <cell r="D130" t="str">
            <v>IT0005171720</v>
          </cell>
          <cell r="I130">
            <v>-10</v>
          </cell>
        </row>
        <row r="131">
          <cell r="D131" t="str">
            <v>IT0005171720</v>
          </cell>
          <cell r="I131">
            <v>-5</v>
          </cell>
        </row>
        <row r="132">
          <cell r="D132" t="str">
            <v>IT0005171720</v>
          </cell>
          <cell r="I132">
            <v>-5</v>
          </cell>
        </row>
        <row r="133">
          <cell r="D133" t="str">
            <v>IT0005171720</v>
          </cell>
          <cell r="I133">
            <v>-15</v>
          </cell>
        </row>
        <row r="134">
          <cell r="D134" t="str">
            <v>IT0005171720</v>
          </cell>
          <cell r="I134">
            <v>-7</v>
          </cell>
        </row>
        <row r="135">
          <cell r="D135" t="str">
            <v>IT0005171720</v>
          </cell>
          <cell r="I135">
            <v>-10</v>
          </cell>
        </row>
        <row r="136">
          <cell r="D136" t="str">
            <v>IT0004960826</v>
          </cell>
          <cell r="I136">
            <v>-4</v>
          </cell>
        </row>
        <row r="137">
          <cell r="D137" t="str">
            <v>IT0005171720</v>
          </cell>
          <cell r="I137">
            <v>-10</v>
          </cell>
        </row>
        <row r="138">
          <cell r="D138" t="str">
            <v>IT0005106049</v>
          </cell>
          <cell r="I138">
            <v>13</v>
          </cell>
        </row>
        <row r="139">
          <cell r="D139" t="str">
            <v>IT0005106049</v>
          </cell>
          <cell r="I139">
            <v>5</v>
          </cell>
        </row>
        <row r="140">
          <cell r="D140" t="str">
            <v>IT0005106049</v>
          </cell>
          <cell r="I140">
            <v>10</v>
          </cell>
        </row>
        <row r="141">
          <cell r="D141" t="str">
            <v>IT0005106049</v>
          </cell>
          <cell r="I141">
            <v>6</v>
          </cell>
        </row>
        <row r="142">
          <cell r="D142" t="str">
            <v>IT0005106049</v>
          </cell>
          <cell r="I142">
            <v>6</v>
          </cell>
        </row>
        <row r="143">
          <cell r="D143" t="str">
            <v>FR0011461037</v>
          </cell>
          <cell r="I143">
            <v>5</v>
          </cell>
        </row>
        <row r="144">
          <cell r="D144" t="str">
            <v>FR0011461037</v>
          </cell>
          <cell r="I144">
            <v>5</v>
          </cell>
        </row>
        <row r="145">
          <cell r="D145" t="str">
            <v>IT0005171738</v>
          </cell>
          <cell r="I145">
            <v>10</v>
          </cell>
        </row>
        <row r="146">
          <cell r="D146" t="str">
            <v>IT0005171738</v>
          </cell>
          <cell r="I146">
            <v>15</v>
          </cell>
        </row>
        <row r="147">
          <cell r="D147" t="str">
            <v>IT0005160129</v>
          </cell>
          <cell r="I147">
            <v>6</v>
          </cell>
        </row>
        <row r="148">
          <cell r="D148" t="str">
            <v>IT0005171738</v>
          </cell>
          <cell r="I148">
            <v>10</v>
          </cell>
        </row>
        <row r="149">
          <cell r="D149" t="str">
            <v>IT0005171738</v>
          </cell>
          <cell r="I149">
            <v>11</v>
          </cell>
        </row>
        <row r="150">
          <cell r="D150" t="str">
            <v>IT0005171738</v>
          </cell>
          <cell r="I150">
            <v>10</v>
          </cell>
        </row>
        <row r="151">
          <cell r="D151" t="str">
            <v>IT0003535157</v>
          </cell>
          <cell r="I151">
            <v>-7</v>
          </cell>
        </row>
        <row r="152">
          <cell r="D152" t="str">
            <v>IT0003535157</v>
          </cell>
          <cell r="I152">
            <v>-2</v>
          </cell>
        </row>
        <row r="153">
          <cell r="D153" t="str">
            <v>IT0003535157</v>
          </cell>
          <cell r="I153">
            <v>5</v>
          </cell>
        </row>
        <row r="154">
          <cell r="D154" t="str">
            <v>IT0005122061</v>
          </cell>
          <cell r="I154">
            <v>15</v>
          </cell>
        </row>
        <row r="155">
          <cell r="D155" t="str">
            <v>IT0005122061</v>
          </cell>
          <cell r="I155">
            <v>12</v>
          </cell>
        </row>
        <row r="156">
          <cell r="D156" t="str">
            <v>IT0005122061</v>
          </cell>
          <cell r="I156">
            <v>10</v>
          </cell>
        </row>
        <row r="157">
          <cell r="D157" t="str">
            <v>IT0005122061</v>
          </cell>
          <cell r="I157">
            <v>5</v>
          </cell>
        </row>
        <row r="158">
          <cell r="D158" t="str">
            <v>IT0005160129</v>
          </cell>
          <cell r="I158">
            <v>10</v>
          </cell>
        </row>
        <row r="159">
          <cell r="D159" t="str">
            <v>IT0005122061</v>
          </cell>
          <cell r="I159">
            <v>8</v>
          </cell>
        </row>
        <row r="160">
          <cell r="D160" t="str">
            <v>IT0005122061</v>
          </cell>
          <cell r="I160">
            <v>2</v>
          </cell>
        </row>
        <row r="161">
          <cell r="D161" t="str">
            <v>IT0005122061</v>
          </cell>
          <cell r="I161">
            <v>10</v>
          </cell>
        </row>
        <row r="162">
          <cell r="D162" t="str">
            <v>IT0005122061</v>
          </cell>
          <cell r="I162">
            <v>10</v>
          </cell>
        </row>
        <row r="163">
          <cell r="D163" t="str">
            <v>IT0005122061</v>
          </cell>
          <cell r="I163">
            <v>5</v>
          </cell>
        </row>
        <row r="164">
          <cell r="D164" t="str">
            <v>IT0005122061</v>
          </cell>
          <cell r="I164">
            <v>10</v>
          </cell>
        </row>
        <row r="165">
          <cell r="D165" t="str">
            <v>IT0005122061</v>
          </cell>
          <cell r="I165">
            <v>-10</v>
          </cell>
        </row>
        <row r="166">
          <cell r="D166" t="str">
            <v>IT0005122061</v>
          </cell>
          <cell r="I166">
            <v>8</v>
          </cell>
        </row>
        <row r="167">
          <cell r="D167" t="str">
            <v>IT0005122061</v>
          </cell>
          <cell r="I167">
            <v>2</v>
          </cell>
        </row>
        <row r="168">
          <cell r="D168" t="str">
            <v>IT0003535157</v>
          </cell>
          <cell r="I168">
            <v>-2</v>
          </cell>
        </row>
        <row r="169">
          <cell r="D169" t="str">
            <v>IT0005160129</v>
          </cell>
          <cell r="I169">
            <v>10</v>
          </cell>
        </row>
        <row r="170">
          <cell r="D170" t="str">
            <v>IT0003535157</v>
          </cell>
          <cell r="I170">
            <v>-2</v>
          </cell>
        </row>
        <row r="171">
          <cell r="D171" t="str">
            <v>IT0003535157</v>
          </cell>
          <cell r="I171">
            <v>-2</v>
          </cell>
        </row>
        <row r="172">
          <cell r="D172" t="str">
            <v>IT0004922909</v>
          </cell>
          <cell r="I172">
            <v>5</v>
          </cell>
        </row>
        <row r="173">
          <cell r="D173" t="str">
            <v>IT0005175598</v>
          </cell>
          <cell r="I173">
            <v>-10</v>
          </cell>
        </row>
        <row r="174">
          <cell r="D174" t="str">
            <v>IT0004922909</v>
          </cell>
          <cell r="I174">
            <v>5</v>
          </cell>
        </row>
        <row r="175">
          <cell r="D175" t="str">
            <v>IT0003535157</v>
          </cell>
          <cell r="I175">
            <v>-3</v>
          </cell>
        </row>
        <row r="176">
          <cell r="D176" t="str">
            <v>IT0003535157</v>
          </cell>
          <cell r="I176">
            <v>-2</v>
          </cell>
        </row>
        <row r="177">
          <cell r="D177" t="str">
            <v>IT0005094088</v>
          </cell>
          <cell r="I177">
            <v>-2.5</v>
          </cell>
        </row>
        <row r="178">
          <cell r="D178" t="str">
            <v>IT0005106049</v>
          </cell>
          <cell r="I178">
            <v>-2</v>
          </cell>
        </row>
        <row r="179">
          <cell r="D179" t="str">
            <v>IT0005185456</v>
          </cell>
          <cell r="I179">
            <v>-5</v>
          </cell>
        </row>
        <row r="180">
          <cell r="D180" t="str">
            <v>IT0005160129</v>
          </cell>
          <cell r="I180">
            <v>15</v>
          </cell>
        </row>
        <row r="181">
          <cell r="D181" t="str">
            <v>IT0004361041</v>
          </cell>
          <cell r="I181">
            <v>-2</v>
          </cell>
        </row>
        <row r="182">
          <cell r="D182" t="str">
            <v>IT0005139099</v>
          </cell>
          <cell r="I182">
            <v>2</v>
          </cell>
        </row>
        <row r="183">
          <cell r="D183" t="str">
            <v>IT0004907843</v>
          </cell>
          <cell r="I183">
            <v>10</v>
          </cell>
        </row>
        <row r="184">
          <cell r="D184" t="str">
            <v>IT0004907843</v>
          </cell>
          <cell r="I184">
            <v>10</v>
          </cell>
        </row>
        <row r="185">
          <cell r="D185" t="str">
            <v>IT0004634132</v>
          </cell>
          <cell r="I185">
            <v>2</v>
          </cell>
        </row>
        <row r="186">
          <cell r="D186" t="str">
            <v>IT0003256820</v>
          </cell>
          <cell r="I186">
            <v>2</v>
          </cell>
        </row>
        <row r="187">
          <cell r="D187" t="str">
            <v>IT0003256820</v>
          </cell>
          <cell r="I187">
            <v>5</v>
          </cell>
        </row>
        <row r="188">
          <cell r="D188" t="str">
            <v>IT0003535157</v>
          </cell>
          <cell r="I188">
            <v>3</v>
          </cell>
        </row>
        <row r="189">
          <cell r="D189" t="str">
            <v>IT0005162828</v>
          </cell>
          <cell r="I189">
            <v>2</v>
          </cell>
        </row>
        <row r="190">
          <cell r="D190" t="str">
            <v>IT0003256820</v>
          </cell>
          <cell r="I190">
            <v>2</v>
          </cell>
        </row>
        <row r="191">
          <cell r="D191" t="str">
            <v>IT0005160129</v>
          </cell>
          <cell r="I191">
            <v>10</v>
          </cell>
        </row>
        <row r="192">
          <cell r="D192" t="str">
            <v>IT0003535157</v>
          </cell>
          <cell r="I192">
            <v>3</v>
          </cell>
        </row>
        <row r="193">
          <cell r="D193" t="str">
            <v>IT0005162828</v>
          </cell>
          <cell r="I193">
            <v>5</v>
          </cell>
        </row>
        <row r="194">
          <cell r="D194" t="str">
            <v>IT0003256820</v>
          </cell>
          <cell r="I194">
            <v>5</v>
          </cell>
        </row>
        <row r="195">
          <cell r="D195" t="str">
            <v>IT0003535157</v>
          </cell>
          <cell r="I195">
            <v>2</v>
          </cell>
        </row>
        <row r="196">
          <cell r="D196" t="str">
            <v>IT0005162828</v>
          </cell>
          <cell r="I196">
            <v>2</v>
          </cell>
        </row>
        <row r="197">
          <cell r="D197" t="str">
            <v>IT0003256820</v>
          </cell>
          <cell r="I197">
            <v>5</v>
          </cell>
        </row>
        <row r="198">
          <cell r="D198" t="str">
            <v>IT0003535157</v>
          </cell>
          <cell r="I198">
            <v>2</v>
          </cell>
        </row>
        <row r="199">
          <cell r="D199" t="str">
            <v>IT0005162828</v>
          </cell>
          <cell r="I199">
            <v>2.5</v>
          </cell>
        </row>
        <row r="200">
          <cell r="D200" t="str">
            <v>IT0005083057</v>
          </cell>
          <cell r="I200">
            <v>2</v>
          </cell>
        </row>
        <row r="201">
          <cell r="D201" t="str">
            <v>IT0003535157</v>
          </cell>
          <cell r="I201">
            <v>5</v>
          </cell>
        </row>
        <row r="202">
          <cell r="D202" t="str">
            <v>IT0005160129</v>
          </cell>
          <cell r="I202">
            <v>12</v>
          </cell>
        </row>
        <row r="203">
          <cell r="D203" t="str">
            <v>IT0005162828</v>
          </cell>
          <cell r="I203">
            <v>2.5</v>
          </cell>
        </row>
        <row r="204">
          <cell r="D204" t="str">
            <v>IT0003535157</v>
          </cell>
          <cell r="I204">
            <v>5</v>
          </cell>
        </row>
        <row r="205">
          <cell r="D205" t="str">
            <v>IT0005162828</v>
          </cell>
          <cell r="I205">
            <v>3.5</v>
          </cell>
        </row>
        <row r="206">
          <cell r="D206" t="str">
            <v>IT0005083057</v>
          </cell>
          <cell r="I206">
            <v>5</v>
          </cell>
        </row>
        <row r="207">
          <cell r="D207" t="str">
            <v>IT0005162828</v>
          </cell>
          <cell r="I207">
            <v>5</v>
          </cell>
        </row>
        <row r="208">
          <cell r="D208" t="str">
            <v>IT0003535157</v>
          </cell>
          <cell r="I208">
            <v>2</v>
          </cell>
        </row>
        <row r="209">
          <cell r="D209" t="str">
            <v>IT0005083057</v>
          </cell>
          <cell r="I209">
            <v>2</v>
          </cell>
        </row>
        <row r="210">
          <cell r="D210" t="str">
            <v>IT0005162828</v>
          </cell>
          <cell r="I210">
            <v>5</v>
          </cell>
        </row>
        <row r="211">
          <cell r="D211" t="str">
            <v>IT0003535157</v>
          </cell>
          <cell r="I211">
            <v>2.5</v>
          </cell>
        </row>
        <row r="212">
          <cell r="D212" t="str">
            <v>IT0003535157</v>
          </cell>
          <cell r="I212">
            <v>5</v>
          </cell>
        </row>
        <row r="213">
          <cell r="D213" t="str">
            <v>IT0005160129</v>
          </cell>
          <cell r="I213">
            <v>5</v>
          </cell>
        </row>
        <row r="214">
          <cell r="D214" t="str">
            <v>IT0005162828</v>
          </cell>
          <cell r="I214">
            <v>4</v>
          </cell>
        </row>
        <row r="215">
          <cell r="D215" t="str">
            <v>IT0005083057</v>
          </cell>
          <cell r="I215">
            <v>3.5</v>
          </cell>
        </row>
        <row r="216">
          <cell r="D216" t="str">
            <v>IT0003535157</v>
          </cell>
          <cell r="I216">
            <v>3.5</v>
          </cell>
        </row>
        <row r="217">
          <cell r="D217" t="str">
            <v>IT0005162828</v>
          </cell>
          <cell r="I217">
            <v>5</v>
          </cell>
        </row>
        <row r="218">
          <cell r="D218" t="str">
            <v>IT0003535157</v>
          </cell>
          <cell r="I218">
            <v>5</v>
          </cell>
        </row>
        <row r="219">
          <cell r="D219" t="str">
            <v>IT0005083057</v>
          </cell>
          <cell r="I219">
            <v>5</v>
          </cell>
        </row>
        <row r="220">
          <cell r="D220" t="str">
            <v>IT0003535157</v>
          </cell>
          <cell r="I220">
            <v>2</v>
          </cell>
        </row>
        <row r="221">
          <cell r="D221" t="str">
            <v>IT0003256820</v>
          </cell>
          <cell r="I221">
            <v>2.5</v>
          </cell>
        </row>
        <row r="222">
          <cell r="D222" t="str">
            <v>IT0003535157</v>
          </cell>
          <cell r="I222">
            <v>2.5</v>
          </cell>
        </row>
        <row r="223">
          <cell r="D223" t="str">
            <v>IT0003256820</v>
          </cell>
          <cell r="I223">
            <v>2</v>
          </cell>
        </row>
        <row r="224">
          <cell r="D224" t="str">
            <v>IT0005126989</v>
          </cell>
          <cell r="I224">
            <v>5</v>
          </cell>
        </row>
        <row r="225">
          <cell r="D225" t="str">
            <v>IT0005160129</v>
          </cell>
          <cell r="I225">
            <v>10</v>
          </cell>
        </row>
        <row r="226">
          <cell r="D226" t="str">
            <v>IT0005083057</v>
          </cell>
          <cell r="I226">
            <v>2.5</v>
          </cell>
        </row>
        <row r="227">
          <cell r="D227" t="str">
            <v>IT0005083057</v>
          </cell>
          <cell r="I227">
            <v>2.5</v>
          </cell>
        </row>
        <row r="228">
          <cell r="D228" t="str">
            <v>IT0005094088</v>
          </cell>
          <cell r="I228">
            <v>4</v>
          </cell>
        </row>
        <row r="229">
          <cell r="D229" t="str">
            <v>IT0004907843</v>
          </cell>
          <cell r="I229">
            <v>5</v>
          </cell>
        </row>
        <row r="230">
          <cell r="D230" t="str">
            <v>IT0005083057</v>
          </cell>
          <cell r="I230">
            <v>2</v>
          </cell>
        </row>
        <row r="231">
          <cell r="D231" t="str">
            <v>IT0004286966</v>
          </cell>
          <cell r="I231">
            <v>2</v>
          </cell>
        </row>
        <row r="232">
          <cell r="D232" t="str">
            <v>FR0000187361</v>
          </cell>
          <cell r="I232">
            <v>10</v>
          </cell>
        </row>
        <row r="233">
          <cell r="D233" t="str">
            <v>IT0005094088</v>
          </cell>
          <cell r="I233">
            <v>-2.5</v>
          </cell>
        </row>
        <row r="234">
          <cell r="D234" t="str">
            <v>IT0005118325</v>
          </cell>
          <cell r="I234">
            <v>5</v>
          </cell>
        </row>
        <row r="235">
          <cell r="D235" t="str">
            <v>IT0005118325</v>
          </cell>
          <cell r="I235">
            <v>10</v>
          </cell>
        </row>
        <row r="236">
          <cell r="D236" t="str">
            <v>IT0005160129</v>
          </cell>
          <cell r="I236">
            <v>10</v>
          </cell>
        </row>
        <row r="237">
          <cell r="D237" t="str">
            <v>IT0005118325</v>
          </cell>
          <cell r="I237">
            <v>5</v>
          </cell>
        </row>
        <row r="238">
          <cell r="D238" t="str">
            <v>IT0005118325</v>
          </cell>
          <cell r="I238">
            <v>5</v>
          </cell>
        </row>
        <row r="239">
          <cell r="D239" t="str">
            <v>IT0005172322</v>
          </cell>
          <cell r="I239">
            <v>-5</v>
          </cell>
        </row>
        <row r="240">
          <cell r="D240" t="str">
            <v>IT0005171720</v>
          </cell>
          <cell r="I240">
            <v>-25</v>
          </cell>
        </row>
        <row r="241">
          <cell r="D241" t="str">
            <v>IT0005171720</v>
          </cell>
          <cell r="I241">
            <v>-5</v>
          </cell>
        </row>
        <row r="242">
          <cell r="D242" t="str">
            <v>IT0005175366</v>
          </cell>
          <cell r="I242">
            <v>7.5</v>
          </cell>
        </row>
        <row r="243">
          <cell r="D243" t="str">
            <v>IT0005142143</v>
          </cell>
          <cell r="I243">
            <v>5</v>
          </cell>
        </row>
        <row r="244">
          <cell r="D244" t="str">
            <v>IT0005107708</v>
          </cell>
          <cell r="I244">
            <v>5</v>
          </cell>
        </row>
        <row r="245">
          <cell r="D245" t="str">
            <v>IT0005107708</v>
          </cell>
          <cell r="I245">
            <v>5</v>
          </cell>
        </row>
        <row r="246">
          <cell r="D246" t="str">
            <v>IT0005107708</v>
          </cell>
          <cell r="I246">
            <v>6</v>
          </cell>
        </row>
        <row r="247">
          <cell r="D247" t="str">
            <v>IT0005122061</v>
          </cell>
          <cell r="I247">
            <v>6</v>
          </cell>
        </row>
        <row r="248">
          <cell r="D248" t="str">
            <v>IT0005107708</v>
          </cell>
          <cell r="I248">
            <v>2.5</v>
          </cell>
        </row>
        <row r="249">
          <cell r="D249" t="str">
            <v>IT0005107708</v>
          </cell>
          <cell r="I249">
            <v>5</v>
          </cell>
        </row>
        <row r="250">
          <cell r="D250" t="str">
            <v>IT0005107708</v>
          </cell>
          <cell r="I250">
            <v>5</v>
          </cell>
        </row>
        <row r="251">
          <cell r="D251" t="str">
            <v>IT0004966401</v>
          </cell>
          <cell r="I251">
            <v>10</v>
          </cell>
        </row>
        <row r="252">
          <cell r="D252" t="str">
            <v>IT0004966401</v>
          </cell>
          <cell r="I252">
            <v>8.5</v>
          </cell>
        </row>
        <row r="253">
          <cell r="D253" t="str">
            <v>IT0004536949</v>
          </cell>
          <cell r="I253">
            <v>5</v>
          </cell>
        </row>
        <row r="254">
          <cell r="D254" t="str">
            <v>IT0004536949</v>
          </cell>
          <cell r="I254">
            <v>5</v>
          </cell>
        </row>
        <row r="255">
          <cell r="D255" t="str">
            <v>IT0004536949</v>
          </cell>
          <cell r="I255">
            <v>5</v>
          </cell>
        </row>
        <row r="256">
          <cell r="D256" t="str">
            <v>IT0004536949</v>
          </cell>
          <cell r="I256">
            <v>10</v>
          </cell>
        </row>
        <row r="257">
          <cell r="D257" t="str">
            <v>IT0004536949</v>
          </cell>
          <cell r="I257">
            <v>6</v>
          </cell>
        </row>
        <row r="258">
          <cell r="D258" t="str">
            <v>IT0005122061</v>
          </cell>
          <cell r="I258">
            <v>12</v>
          </cell>
        </row>
        <row r="259">
          <cell r="D259" t="str">
            <v>IT0004536949</v>
          </cell>
          <cell r="I259">
            <v>6</v>
          </cell>
        </row>
        <row r="260">
          <cell r="D260" t="str">
            <v>IT0004536949</v>
          </cell>
          <cell r="I260">
            <v>5</v>
          </cell>
        </row>
        <row r="261">
          <cell r="D261" t="str">
            <v>IT0004536949</v>
          </cell>
          <cell r="I261">
            <v>6</v>
          </cell>
        </row>
        <row r="262">
          <cell r="D262" t="str">
            <v>IT0004536949</v>
          </cell>
          <cell r="I262">
            <v>5</v>
          </cell>
        </row>
        <row r="263">
          <cell r="D263" t="str">
            <v>IT0004536949</v>
          </cell>
          <cell r="I263">
            <v>5</v>
          </cell>
        </row>
        <row r="264">
          <cell r="D264" t="str">
            <v>IT0004966401</v>
          </cell>
          <cell r="I264">
            <v>5</v>
          </cell>
        </row>
        <row r="265">
          <cell r="D265" t="str">
            <v>IT0004536949</v>
          </cell>
          <cell r="I265">
            <v>2</v>
          </cell>
        </row>
        <row r="266">
          <cell r="D266" t="str">
            <v>IT0004966401</v>
          </cell>
          <cell r="I266">
            <v>3.5</v>
          </cell>
        </row>
        <row r="267">
          <cell r="D267" t="str">
            <v>IT0004536949</v>
          </cell>
          <cell r="I267">
            <v>3</v>
          </cell>
        </row>
        <row r="268">
          <cell r="D268" t="str">
            <v>IT0005107708</v>
          </cell>
          <cell r="I268">
            <v>6</v>
          </cell>
        </row>
        <row r="269">
          <cell r="D269" t="str">
            <v>IT0005122061</v>
          </cell>
          <cell r="I269">
            <v>10</v>
          </cell>
        </row>
        <row r="270">
          <cell r="D270" t="str">
            <v>IT0005107708</v>
          </cell>
          <cell r="I270">
            <v>6</v>
          </cell>
        </row>
        <row r="271">
          <cell r="D271" t="str">
            <v>IT0005030504</v>
          </cell>
          <cell r="I271">
            <v>5</v>
          </cell>
        </row>
        <row r="272">
          <cell r="D272" t="str">
            <v>IT0005069395</v>
          </cell>
          <cell r="I272">
            <v>3</v>
          </cell>
        </row>
        <row r="273">
          <cell r="D273" t="str">
            <v>IT0005030504</v>
          </cell>
          <cell r="I273">
            <v>5</v>
          </cell>
        </row>
        <row r="274">
          <cell r="D274" t="str">
            <v>IT0005107708</v>
          </cell>
          <cell r="I274">
            <v>5</v>
          </cell>
        </row>
        <row r="275">
          <cell r="D275" t="str">
            <v>IT0004536949</v>
          </cell>
          <cell r="I275">
            <v>5</v>
          </cell>
        </row>
        <row r="276">
          <cell r="D276" t="str">
            <v>IT0003242747</v>
          </cell>
          <cell r="I276">
            <v>-2.5</v>
          </cell>
        </row>
        <row r="277">
          <cell r="D277" t="str">
            <v>IT0005171738</v>
          </cell>
          <cell r="I277">
            <v>2</v>
          </cell>
        </row>
        <row r="278">
          <cell r="D278" t="str">
            <v>IT0003535157</v>
          </cell>
          <cell r="I278">
            <v>2.5</v>
          </cell>
        </row>
        <row r="279">
          <cell r="D279" t="str">
            <v>IT0005185456</v>
          </cell>
          <cell r="I279">
            <v>-5</v>
          </cell>
        </row>
        <row r="280">
          <cell r="D280" t="str">
            <v>IT0005122061</v>
          </cell>
          <cell r="I280">
            <v>5</v>
          </cell>
        </row>
        <row r="281">
          <cell r="D281" t="str">
            <v>IT0005185456</v>
          </cell>
          <cell r="I281">
            <v>-5</v>
          </cell>
        </row>
        <row r="282">
          <cell r="D282" t="str">
            <v>IT0004536949</v>
          </cell>
          <cell r="I282">
            <v>5</v>
          </cell>
        </row>
        <row r="283">
          <cell r="D283" t="str">
            <v>IT0003535157</v>
          </cell>
          <cell r="I283">
            <v>-2.5</v>
          </cell>
        </row>
        <row r="284">
          <cell r="D284" t="str">
            <v>IT0005106049</v>
          </cell>
          <cell r="I284">
            <v>-10</v>
          </cell>
        </row>
        <row r="285">
          <cell r="D285" t="str">
            <v>IT0004907843</v>
          </cell>
          <cell r="I285">
            <v>-5</v>
          </cell>
        </row>
        <row r="286">
          <cell r="D286" t="str">
            <v>IT0004536949</v>
          </cell>
          <cell r="I286">
            <v>9</v>
          </cell>
        </row>
        <row r="287">
          <cell r="D287" t="str">
            <v>IT0004907843</v>
          </cell>
          <cell r="I287">
            <v>10</v>
          </cell>
        </row>
        <row r="288">
          <cell r="D288" t="str">
            <v>IT0004907843</v>
          </cell>
          <cell r="I288">
            <v>10</v>
          </cell>
        </row>
        <row r="289">
          <cell r="D289" t="str">
            <v>IT0004907843</v>
          </cell>
          <cell r="I289">
            <v>6</v>
          </cell>
        </row>
        <row r="290">
          <cell r="D290" t="str">
            <v>IT0004907843</v>
          </cell>
          <cell r="I290">
            <v>4</v>
          </cell>
        </row>
        <row r="291">
          <cell r="D291" t="str">
            <v>IT0005122061</v>
          </cell>
          <cell r="I291">
            <v>10</v>
          </cell>
        </row>
        <row r="292">
          <cell r="D292" t="str">
            <v>IT0003644769</v>
          </cell>
          <cell r="I292">
            <v>7</v>
          </cell>
        </row>
        <row r="293">
          <cell r="D293" t="str">
            <v>IT0005106049</v>
          </cell>
          <cell r="I293">
            <v>-10</v>
          </cell>
        </row>
        <row r="294">
          <cell r="D294" t="str">
            <v>IT0004922909</v>
          </cell>
          <cell r="I294">
            <v>5</v>
          </cell>
        </row>
        <row r="295">
          <cell r="D295" t="str">
            <v>IT0004922909</v>
          </cell>
          <cell r="I295">
            <v>6</v>
          </cell>
        </row>
        <row r="296">
          <cell r="D296" t="str">
            <v>IT0004907843</v>
          </cell>
          <cell r="I296">
            <v>4</v>
          </cell>
        </row>
        <row r="297">
          <cell r="D297" t="str">
            <v>IT0004604671</v>
          </cell>
          <cell r="I297">
            <v>2.5</v>
          </cell>
        </row>
        <row r="298">
          <cell r="D298" t="str">
            <v>IT0004085210</v>
          </cell>
          <cell r="I298">
            <v>10</v>
          </cell>
        </row>
        <row r="299">
          <cell r="D299" t="str">
            <v>IT0005154775</v>
          </cell>
          <cell r="I299">
            <v>-10</v>
          </cell>
        </row>
        <row r="300">
          <cell r="D300" t="str">
            <v>IT0005171738</v>
          </cell>
          <cell r="I300">
            <v>10</v>
          </cell>
        </row>
        <row r="301">
          <cell r="D301" t="str">
            <v>IT0005171738</v>
          </cell>
          <cell r="I301">
            <v>13</v>
          </cell>
        </row>
        <row r="302">
          <cell r="D302" t="str">
            <v>IT0005122061</v>
          </cell>
          <cell r="I302">
            <v>10</v>
          </cell>
        </row>
        <row r="303">
          <cell r="D303" t="str">
            <v>IT0005175366</v>
          </cell>
          <cell r="I303">
            <v>-2.5</v>
          </cell>
        </row>
        <row r="304">
          <cell r="D304" t="str">
            <v>IT0004907843</v>
          </cell>
          <cell r="I304">
            <v>-10</v>
          </cell>
        </row>
        <row r="305">
          <cell r="D305" t="str">
            <v>IT0004907843</v>
          </cell>
          <cell r="I305">
            <v>-5</v>
          </cell>
        </row>
        <row r="306">
          <cell r="D306" t="str">
            <v>IT0004907843</v>
          </cell>
          <cell r="I306">
            <v>-2</v>
          </cell>
        </row>
        <row r="307">
          <cell r="D307" t="str">
            <v>IT0004907843</v>
          </cell>
          <cell r="I307">
            <v>-3</v>
          </cell>
        </row>
        <row r="308">
          <cell r="D308" t="str">
            <v>IT0005171720</v>
          </cell>
          <cell r="I308">
            <v>-10</v>
          </cell>
        </row>
        <row r="309">
          <cell r="D309" t="str">
            <v>IT0005171720</v>
          </cell>
          <cell r="I309">
            <v>-10</v>
          </cell>
        </row>
        <row r="310">
          <cell r="D310" t="str">
            <v>IT0005171720</v>
          </cell>
          <cell r="I310">
            <v>-10</v>
          </cell>
        </row>
        <row r="311">
          <cell r="D311" t="str">
            <v>IT0005171720</v>
          </cell>
          <cell r="I311">
            <v>-5</v>
          </cell>
        </row>
        <row r="312">
          <cell r="D312" t="str">
            <v>IT0005171720</v>
          </cell>
          <cell r="I312">
            <v>-5</v>
          </cell>
        </row>
        <row r="313">
          <cell r="D313" t="str">
            <v>IT0005122061</v>
          </cell>
          <cell r="I313">
            <v>10</v>
          </cell>
        </row>
        <row r="314">
          <cell r="D314" t="str">
            <v>IT0005171720</v>
          </cell>
          <cell r="I314">
            <v>-10</v>
          </cell>
        </row>
        <row r="315">
          <cell r="D315" t="str">
            <v>IT0005171720</v>
          </cell>
          <cell r="I315">
            <v>-10</v>
          </cell>
        </row>
        <row r="316">
          <cell r="D316" t="str">
            <v>IT0005171720</v>
          </cell>
          <cell r="I316">
            <v>-5</v>
          </cell>
        </row>
        <row r="317">
          <cell r="D317" t="str">
            <v>IT0005171720</v>
          </cell>
          <cell r="I317">
            <v>-10</v>
          </cell>
        </row>
        <row r="318">
          <cell r="D318" t="str">
            <v>IT0005171720</v>
          </cell>
          <cell r="I318">
            <v>-7</v>
          </cell>
        </row>
        <row r="319">
          <cell r="D319" t="str">
            <v>IT0005171720</v>
          </cell>
          <cell r="I319">
            <v>-10</v>
          </cell>
        </row>
        <row r="320">
          <cell r="D320" t="str">
            <v>IT0005171720</v>
          </cell>
          <cell r="I320">
            <v>-10</v>
          </cell>
        </row>
        <row r="321">
          <cell r="D321" t="str">
            <v>IT0005106049</v>
          </cell>
          <cell r="I321">
            <v>-2</v>
          </cell>
        </row>
        <row r="322">
          <cell r="D322" t="str">
            <v>IT0005171720</v>
          </cell>
          <cell r="I322">
            <v>-10</v>
          </cell>
        </row>
        <row r="323">
          <cell r="D323" t="str">
            <v>IT0005106049</v>
          </cell>
          <cell r="I323">
            <v>-10</v>
          </cell>
        </row>
        <row r="324">
          <cell r="D324" t="str">
            <v>IT0005160129</v>
          </cell>
          <cell r="I324">
            <v>15</v>
          </cell>
        </row>
        <row r="325">
          <cell r="D325" t="str">
            <v>IT0004652175</v>
          </cell>
          <cell r="I325">
            <v>-5</v>
          </cell>
        </row>
        <row r="326">
          <cell r="D326" t="str">
            <v>IT0005106049</v>
          </cell>
          <cell r="I326">
            <v>-3</v>
          </cell>
        </row>
        <row r="327">
          <cell r="D327" t="str">
            <v>IT0005106049</v>
          </cell>
          <cell r="I327">
            <v>-2</v>
          </cell>
        </row>
        <row r="328">
          <cell r="D328" t="str">
            <v>IT0004922909</v>
          </cell>
          <cell r="I328">
            <v>5</v>
          </cell>
        </row>
        <row r="329">
          <cell r="D329" t="str">
            <v>IT0005094088</v>
          </cell>
          <cell r="I329">
            <v>2.5</v>
          </cell>
        </row>
        <row r="330">
          <cell r="D330" t="str">
            <v>IT0004085210</v>
          </cell>
          <cell r="I330">
            <v>5</v>
          </cell>
        </row>
        <row r="331">
          <cell r="D331" t="str">
            <v>IT0004380546</v>
          </cell>
          <cell r="I331">
            <v>-2.5</v>
          </cell>
        </row>
        <row r="332">
          <cell r="D332" t="str">
            <v>IT0004380546</v>
          </cell>
          <cell r="I332">
            <v>-2.5</v>
          </cell>
        </row>
        <row r="333">
          <cell r="D333" t="str">
            <v>IT0004380546</v>
          </cell>
          <cell r="I333">
            <v>-4</v>
          </cell>
        </row>
        <row r="334">
          <cell r="D334" t="str">
            <v>IT0004380546</v>
          </cell>
          <cell r="I334">
            <v>-2.5</v>
          </cell>
        </row>
        <row r="335">
          <cell r="D335" t="str">
            <v>IT0005171720</v>
          </cell>
          <cell r="I335">
            <v>-5</v>
          </cell>
        </row>
        <row r="336">
          <cell r="D336" t="str">
            <v>IT0005160129</v>
          </cell>
          <cell r="I336">
            <v>10</v>
          </cell>
        </row>
        <row r="337">
          <cell r="D337" t="str">
            <v>IT0004380546</v>
          </cell>
          <cell r="I337">
            <v>-2.5</v>
          </cell>
        </row>
        <row r="338">
          <cell r="D338" t="str">
            <v>IT0004380546</v>
          </cell>
          <cell r="I338">
            <v>-3</v>
          </cell>
        </row>
        <row r="339">
          <cell r="D339" t="str">
            <v>IT0004380546</v>
          </cell>
          <cell r="I339">
            <v>-8</v>
          </cell>
        </row>
        <row r="340">
          <cell r="D340" t="str">
            <v>IT0004085210</v>
          </cell>
          <cell r="I340">
            <v>5</v>
          </cell>
        </row>
        <row r="341">
          <cell r="D341" t="str">
            <v>IT0005176190</v>
          </cell>
          <cell r="I341">
            <v>-10</v>
          </cell>
        </row>
        <row r="342">
          <cell r="D342" t="str">
            <v>IT0005176190</v>
          </cell>
          <cell r="I342">
            <v>-10</v>
          </cell>
        </row>
        <row r="343">
          <cell r="D343" t="str">
            <v>IT0005176190</v>
          </cell>
          <cell r="I343">
            <v>-15</v>
          </cell>
        </row>
        <row r="344">
          <cell r="D344" t="str">
            <v>IT0005176190</v>
          </cell>
          <cell r="I344">
            <v>-10</v>
          </cell>
        </row>
        <row r="345">
          <cell r="D345" t="str">
            <v>IT0005176190</v>
          </cell>
          <cell r="I345">
            <v>-10</v>
          </cell>
        </row>
        <row r="346">
          <cell r="D346" t="str">
            <v>IT0005176190</v>
          </cell>
          <cell r="I346">
            <v>-7</v>
          </cell>
        </row>
        <row r="347">
          <cell r="D347" t="str">
            <v>IT0004960826</v>
          </cell>
          <cell r="I347">
            <v>-10</v>
          </cell>
        </row>
        <row r="348">
          <cell r="D348" t="str">
            <v>IT0005176190</v>
          </cell>
          <cell r="I348">
            <v>-10</v>
          </cell>
        </row>
        <row r="349">
          <cell r="D349" t="str">
            <v>IT0005176190</v>
          </cell>
          <cell r="I349">
            <v>-5</v>
          </cell>
        </row>
        <row r="350">
          <cell r="D350" t="str">
            <v>IT0005176190</v>
          </cell>
          <cell r="I350">
            <v>-5</v>
          </cell>
        </row>
        <row r="351">
          <cell r="D351" t="str">
            <v>IT0005176190</v>
          </cell>
          <cell r="I351">
            <v>-5</v>
          </cell>
        </row>
        <row r="352">
          <cell r="D352" t="str">
            <v>IT0005176190</v>
          </cell>
          <cell r="I352">
            <v>-5</v>
          </cell>
        </row>
        <row r="353">
          <cell r="D353" t="str">
            <v>IT0005176190</v>
          </cell>
          <cell r="I353">
            <v>-5</v>
          </cell>
        </row>
        <row r="354">
          <cell r="D354" t="str">
            <v>IT0005094088</v>
          </cell>
          <cell r="I354">
            <v>3</v>
          </cell>
        </row>
        <row r="355">
          <cell r="D355" t="str">
            <v>IT0005171720</v>
          </cell>
          <cell r="I355">
            <v>-50</v>
          </cell>
        </row>
        <row r="356">
          <cell r="D356" t="str">
            <v>IT0005023459</v>
          </cell>
          <cell r="I356">
            <v>5</v>
          </cell>
        </row>
        <row r="357">
          <cell r="D357" t="str">
            <v>IT0005107708</v>
          </cell>
          <cell r="I357">
            <v>2</v>
          </cell>
        </row>
        <row r="358">
          <cell r="D358" t="str">
            <v>IT0004960826</v>
          </cell>
          <cell r="I358">
            <v>-10</v>
          </cell>
        </row>
        <row r="359">
          <cell r="D359" t="str">
            <v>IT0005023459</v>
          </cell>
          <cell r="I359">
            <v>12</v>
          </cell>
        </row>
        <row r="360">
          <cell r="D360" t="str">
            <v>IT0005023459</v>
          </cell>
          <cell r="I360">
            <v>11</v>
          </cell>
        </row>
        <row r="361">
          <cell r="D361" t="str">
            <v>IT0005023459</v>
          </cell>
          <cell r="I361">
            <v>10</v>
          </cell>
        </row>
        <row r="362">
          <cell r="D362" t="str">
            <v>IT0005023459</v>
          </cell>
          <cell r="I362">
            <v>10</v>
          </cell>
        </row>
        <row r="363">
          <cell r="D363" t="str">
            <v>IT0005023459</v>
          </cell>
          <cell r="I363">
            <v>10</v>
          </cell>
        </row>
        <row r="364">
          <cell r="D364" t="str">
            <v>IT0005023459</v>
          </cell>
          <cell r="I364">
            <v>5</v>
          </cell>
        </row>
        <row r="365">
          <cell r="D365" t="str">
            <v>IT0005023459</v>
          </cell>
          <cell r="I365">
            <v>8</v>
          </cell>
        </row>
        <row r="366">
          <cell r="D366" t="str">
            <v>IT0005023459</v>
          </cell>
          <cell r="I366">
            <v>2</v>
          </cell>
        </row>
        <row r="367">
          <cell r="D367" t="str">
            <v>IT0005023459</v>
          </cell>
          <cell r="I367">
            <v>10</v>
          </cell>
        </row>
        <row r="368">
          <cell r="D368" t="str">
            <v>IT0005086886</v>
          </cell>
          <cell r="I368">
            <v>3</v>
          </cell>
        </row>
        <row r="369">
          <cell r="D369" t="str">
            <v>IT0004960826</v>
          </cell>
          <cell r="I369">
            <v>-15</v>
          </cell>
        </row>
        <row r="370">
          <cell r="D370" t="str">
            <v>IT0004085210</v>
          </cell>
          <cell r="I370">
            <v>-2.5</v>
          </cell>
        </row>
        <row r="371">
          <cell r="D371" t="str">
            <v>IT0004085210</v>
          </cell>
          <cell r="I371">
            <v>-5</v>
          </cell>
        </row>
        <row r="372">
          <cell r="D372" t="str">
            <v>IT0004085210</v>
          </cell>
          <cell r="I372">
            <v>-4</v>
          </cell>
        </row>
        <row r="373">
          <cell r="D373" t="str">
            <v>IT0004085210</v>
          </cell>
          <cell r="I373">
            <v>-10</v>
          </cell>
        </row>
        <row r="374">
          <cell r="D374" t="str">
            <v>IT0003535157</v>
          </cell>
          <cell r="I374">
            <v>2</v>
          </cell>
        </row>
        <row r="375">
          <cell r="D375" t="str">
            <v>IT0004867070</v>
          </cell>
          <cell r="I375">
            <v>10</v>
          </cell>
        </row>
        <row r="376">
          <cell r="D376" t="str">
            <v>IT0004867070</v>
          </cell>
          <cell r="I376">
            <v>6</v>
          </cell>
        </row>
        <row r="377">
          <cell r="D377" t="str">
            <v>IT0004867070</v>
          </cell>
          <cell r="I377">
            <v>6</v>
          </cell>
        </row>
        <row r="378">
          <cell r="D378" t="str">
            <v>IT0004867070</v>
          </cell>
          <cell r="I378">
            <v>10</v>
          </cell>
        </row>
        <row r="379">
          <cell r="D379" t="str">
            <v>IT0004867070</v>
          </cell>
          <cell r="I379">
            <v>5</v>
          </cell>
        </row>
        <row r="380">
          <cell r="D380" t="str">
            <v>IT0004960826</v>
          </cell>
          <cell r="I380">
            <v>-5</v>
          </cell>
        </row>
        <row r="381">
          <cell r="D381" t="str">
            <v>IT0004867070</v>
          </cell>
          <cell r="I381">
            <v>7</v>
          </cell>
        </row>
        <row r="382">
          <cell r="D382" t="str">
            <v>IT0004867070</v>
          </cell>
          <cell r="I382">
            <v>2</v>
          </cell>
        </row>
        <row r="383">
          <cell r="D383" t="str">
            <v>IT0004867070</v>
          </cell>
          <cell r="I383">
            <v>6</v>
          </cell>
        </row>
        <row r="384">
          <cell r="D384" t="str">
            <v>IT0004867070</v>
          </cell>
          <cell r="I384">
            <v>-15</v>
          </cell>
        </row>
        <row r="385">
          <cell r="D385" t="str">
            <v>IT0004867070</v>
          </cell>
          <cell r="I385">
            <v>-18</v>
          </cell>
        </row>
        <row r="386">
          <cell r="D386" t="str">
            <v>IT0005086886</v>
          </cell>
          <cell r="I386">
            <v>7</v>
          </cell>
        </row>
        <row r="387">
          <cell r="D387" t="str">
            <v>IT0005171720</v>
          </cell>
          <cell r="I387">
            <v>-50</v>
          </cell>
        </row>
        <row r="388">
          <cell r="D388" t="str">
            <v>IT0004867070</v>
          </cell>
          <cell r="I388">
            <v>5</v>
          </cell>
        </row>
        <row r="389">
          <cell r="D389" t="str">
            <v>IT0005023459</v>
          </cell>
          <cell r="I389">
            <v>10</v>
          </cell>
        </row>
        <row r="390">
          <cell r="D390" t="str">
            <v>IT0004867070</v>
          </cell>
          <cell r="I390">
            <v>10</v>
          </cell>
        </row>
        <row r="391">
          <cell r="D391" t="str">
            <v>IT0004960826</v>
          </cell>
          <cell r="I391">
            <v>-10</v>
          </cell>
        </row>
        <row r="392">
          <cell r="D392" t="str">
            <v>IT0005023459</v>
          </cell>
          <cell r="I392">
            <v>5</v>
          </cell>
        </row>
        <row r="393">
          <cell r="D393" t="str">
            <v>IT0003242747</v>
          </cell>
          <cell r="I393">
            <v>14</v>
          </cell>
        </row>
        <row r="394">
          <cell r="D394" t="str">
            <v>IT0003242747</v>
          </cell>
          <cell r="I394">
            <v>6</v>
          </cell>
        </row>
        <row r="395">
          <cell r="D395" t="str">
            <v>IT0003242747</v>
          </cell>
          <cell r="I395">
            <v>5</v>
          </cell>
        </row>
        <row r="396">
          <cell r="D396" t="str">
            <v>IT0003242747</v>
          </cell>
          <cell r="I396">
            <v>12</v>
          </cell>
        </row>
        <row r="397">
          <cell r="D397" t="str">
            <v>IT0003242747</v>
          </cell>
          <cell r="I397">
            <v>10</v>
          </cell>
        </row>
        <row r="398">
          <cell r="D398" t="str">
            <v>IT0004820426</v>
          </cell>
          <cell r="I398">
            <v>20</v>
          </cell>
        </row>
        <row r="399">
          <cell r="D399" t="str">
            <v>IT0004820426</v>
          </cell>
          <cell r="I399">
            <v>5</v>
          </cell>
        </row>
        <row r="400">
          <cell r="D400" t="str">
            <v>IT0004820426</v>
          </cell>
          <cell r="I400">
            <v>5</v>
          </cell>
        </row>
        <row r="401">
          <cell r="D401" t="str">
            <v>IT0004820426</v>
          </cell>
          <cell r="I401">
            <v>10</v>
          </cell>
        </row>
        <row r="402">
          <cell r="D402" t="str">
            <v>IT0004960826</v>
          </cell>
          <cell r="I402">
            <v>-4</v>
          </cell>
        </row>
        <row r="403">
          <cell r="D403" t="str">
            <v>IT0004820426</v>
          </cell>
          <cell r="I403">
            <v>5</v>
          </cell>
        </row>
        <row r="404">
          <cell r="D404" t="str">
            <v>IT0004820426</v>
          </cell>
          <cell r="I404">
            <v>5</v>
          </cell>
        </row>
        <row r="405">
          <cell r="D405" t="str">
            <v>IT0005171720</v>
          </cell>
          <cell r="I405">
            <v>-13</v>
          </cell>
        </row>
        <row r="406">
          <cell r="D406" t="str">
            <v>IT0005171720</v>
          </cell>
          <cell r="I406">
            <v>-5</v>
          </cell>
        </row>
        <row r="407">
          <cell r="D407" t="str">
            <v>IT0004898034</v>
          </cell>
          <cell r="I407">
            <v>7</v>
          </cell>
        </row>
        <row r="408">
          <cell r="D408" t="str">
            <v>IT0004898034</v>
          </cell>
          <cell r="I408">
            <v>8</v>
          </cell>
        </row>
        <row r="409">
          <cell r="D409" t="str">
            <v>IT0005171720</v>
          </cell>
          <cell r="I409">
            <v>23</v>
          </cell>
        </row>
        <row r="410">
          <cell r="D410" t="str">
            <v>IT0005171720</v>
          </cell>
          <cell r="I410">
            <v>6</v>
          </cell>
        </row>
        <row r="411">
          <cell r="D411" t="str">
            <v>IT0004584204</v>
          </cell>
          <cell r="I411">
            <v>2</v>
          </cell>
        </row>
        <row r="412">
          <cell r="D412" t="str">
            <v>IT0004584204</v>
          </cell>
          <cell r="I412">
            <v>5</v>
          </cell>
        </row>
        <row r="413">
          <cell r="D413" t="str">
            <v>IT0004960826</v>
          </cell>
          <cell r="I413">
            <v>-5</v>
          </cell>
        </row>
        <row r="414">
          <cell r="D414" t="str">
            <v>IT0004584204</v>
          </cell>
          <cell r="I414">
            <v>7</v>
          </cell>
        </row>
        <row r="415">
          <cell r="D415" t="str">
            <v>IT0004584204</v>
          </cell>
          <cell r="I415">
            <v>5</v>
          </cell>
        </row>
        <row r="416">
          <cell r="D416" t="str">
            <v>IT0004584204</v>
          </cell>
          <cell r="I416">
            <v>10</v>
          </cell>
        </row>
        <row r="417">
          <cell r="D417" t="str">
            <v>IT0004584204</v>
          </cell>
          <cell r="I417">
            <v>6</v>
          </cell>
        </row>
        <row r="418">
          <cell r="D418" t="str">
            <v>IT0004584204</v>
          </cell>
          <cell r="I418">
            <v>5</v>
          </cell>
        </row>
        <row r="419">
          <cell r="D419" t="str">
            <v>IT0004584204</v>
          </cell>
          <cell r="I419">
            <v>5</v>
          </cell>
        </row>
        <row r="420">
          <cell r="D420" t="str">
            <v>IT0004584204</v>
          </cell>
          <cell r="I420">
            <v>5</v>
          </cell>
        </row>
        <row r="421">
          <cell r="D421" t="str">
            <v>IT0004584204</v>
          </cell>
          <cell r="I421">
            <v>5</v>
          </cell>
        </row>
        <row r="422">
          <cell r="D422" t="str">
            <v>IT0005107708</v>
          </cell>
          <cell r="I422">
            <v>-2</v>
          </cell>
        </row>
        <row r="423">
          <cell r="D423" t="str">
            <v>IT0005030504</v>
          </cell>
          <cell r="I423">
            <v>2</v>
          </cell>
        </row>
        <row r="424">
          <cell r="D424" t="str">
            <v>IT0004960826</v>
          </cell>
          <cell r="I424">
            <v>-5</v>
          </cell>
        </row>
        <row r="425">
          <cell r="D425" t="str">
            <v>IT0005107708</v>
          </cell>
          <cell r="I425">
            <v>-2</v>
          </cell>
        </row>
        <row r="426">
          <cell r="D426" t="str">
            <v>IT0005030504</v>
          </cell>
          <cell r="I426">
            <v>2</v>
          </cell>
        </row>
        <row r="427">
          <cell r="D427" t="str">
            <v>IT0005142739</v>
          </cell>
          <cell r="I427">
            <v>-2</v>
          </cell>
        </row>
        <row r="428">
          <cell r="D428" t="str">
            <v>IT0005142739</v>
          </cell>
          <cell r="I428">
            <v>-7</v>
          </cell>
        </row>
        <row r="429">
          <cell r="D429" t="str">
            <v>IT0005142739</v>
          </cell>
          <cell r="I429">
            <v>-10</v>
          </cell>
        </row>
        <row r="430">
          <cell r="D430" t="str">
            <v>IT0005142739</v>
          </cell>
          <cell r="I430">
            <v>-10</v>
          </cell>
        </row>
        <row r="431">
          <cell r="D431" t="str">
            <v>IT0005142739</v>
          </cell>
          <cell r="I431">
            <v>-10</v>
          </cell>
        </row>
        <row r="432">
          <cell r="D432" t="str">
            <v>IT0005142739</v>
          </cell>
          <cell r="I432">
            <v>-5</v>
          </cell>
        </row>
        <row r="433">
          <cell r="D433" t="str">
            <v>IT0005142739</v>
          </cell>
          <cell r="I433">
            <v>-10</v>
          </cell>
        </row>
        <row r="434">
          <cell r="D434" t="str">
            <v>IT0005142739</v>
          </cell>
          <cell r="I434">
            <v>-10</v>
          </cell>
        </row>
        <row r="435">
          <cell r="D435" t="str">
            <v>IT0005107708</v>
          </cell>
          <cell r="I435">
            <v>5</v>
          </cell>
        </row>
        <row r="436">
          <cell r="D436" t="str">
            <v>IT0005142739</v>
          </cell>
          <cell r="I436">
            <v>-12</v>
          </cell>
        </row>
        <row r="437">
          <cell r="D437" t="str">
            <v>IT0005142739</v>
          </cell>
          <cell r="I437">
            <v>-15</v>
          </cell>
        </row>
        <row r="438">
          <cell r="D438" t="str">
            <v>IT0005142739</v>
          </cell>
          <cell r="I438">
            <v>-10</v>
          </cell>
        </row>
        <row r="439">
          <cell r="D439" t="str">
            <v>IT0005171720</v>
          </cell>
          <cell r="I439">
            <v>-13</v>
          </cell>
        </row>
        <row r="440">
          <cell r="D440" t="str">
            <v>IT0005171720</v>
          </cell>
          <cell r="I440">
            <v>-6</v>
          </cell>
        </row>
        <row r="441">
          <cell r="D441" t="str">
            <v>IT0004960826</v>
          </cell>
          <cell r="I441">
            <v>-2</v>
          </cell>
        </row>
        <row r="442">
          <cell r="D442" t="str">
            <v>IT0005142739</v>
          </cell>
          <cell r="I442">
            <v>-2</v>
          </cell>
        </row>
        <row r="443">
          <cell r="D443" t="str">
            <v>IT0005142739</v>
          </cell>
          <cell r="I443">
            <v>-7</v>
          </cell>
        </row>
        <row r="444">
          <cell r="D444" t="str">
            <v>IT0005142739</v>
          </cell>
          <cell r="I444">
            <v>-2</v>
          </cell>
        </row>
        <row r="445">
          <cell r="D445" t="str">
            <v>IT0005142739</v>
          </cell>
          <cell r="I445">
            <v>-7</v>
          </cell>
        </row>
        <row r="446">
          <cell r="D446" t="str">
            <v>IT0005171720</v>
          </cell>
          <cell r="I446">
            <v>-15</v>
          </cell>
        </row>
        <row r="447">
          <cell r="D447" t="str">
            <v>IT0005154775</v>
          </cell>
          <cell r="I447">
            <v>2</v>
          </cell>
        </row>
        <row r="448">
          <cell r="D448" t="str">
            <v>IT0005171720</v>
          </cell>
          <cell r="I448">
            <v>-10</v>
          </cell>
        </row>
        <row r="449">
          <cell r="D449" t="str">
            <v>IT0005030504</v>
          </cell>
          <cell r="I449">
            <v>2</v>
          </cell>
        </row>
        <row r="450">
          <cell r="D450" t="str">
            <v>IT0005030504</v>
          </cell>
          <cell r="I450">
            <v>6</v>
          </cell>
        </row>
        <row r="451">
          <cell r="D451" t="str">
            <v>IT0005030504</v>
          </cell>
          <cell r="I451">
            <v>2</v>
          </cell>
        </row>
        <row r="452">
          <cell r="D452" t="str">
            <v>IT0005030504</v>
          </cell>
          <cell r="I452">
            <v>3</v>
          </cell>
        </row>
        <row r="453">
          <cell r="D453" t="str">
            <v>IT0005058463</v>
          </cell>
          <cell r="I453">
            <v>10</v>
          </cell>
        </row>
        <row r="454">
          <cell r="D454" t="str">
            <v>IT0005058463</v>
          </cell>
          <cell r="I454">
            <v>10</v>
          </cell>
        </row>
        <row r="455">
          <cell r="D455" t="str">
            <v>IT0005030504</v>
          </cell>
          <cell r="I455">
            <v>5</v>
          </cell>
        </row>
        <row r="456">
          <cell r="D456" t="str">
            <v>IT0005058463</v>
          </cell>
          <cell r="I456">
            <v>5</v>
          </cell>
        </row>
        <row r="457">
          <cell r="D457" t="str">
            <v>IT0005030504</v>
          </cell>
          <cell r="I457">
            <v>5</v>
          </cell>
        </row>
        <row r="458">
          <cell r="D458" t="str">
            <v>IT0005154775</v>
          </cell>
          <cell r="I458">
            <v>12</v>
          </cell>
        </row>
        <row r="459">
          <cell r="D459" t="str">
            <v>IT0004273493</v>
          </cell>
          <cell r="I459">
            <v>12</v>
          </cell>
        </row>
        <row r="460">
          <cell r="D460" t="str">
            <v>IT0004273493</v>
          </cell>
          <cell r="I460">
            <v>6</v>
          </cell>
        </row>
        <row r="461">
          <cell r="D461" t="str">
            <v>IT0004273493</v>
          </cell>
          <cell r="I461">
            <v>5</v>
          </cell>
        </row>
        <row r="462">
          <cell r="D462" t="str">
            <v>IT0004273493</v>
          </cell>
          <cell r="I462">
            <v>10</v>
          </cell>
        </row>
        <row r="463">
          <cell r="D463" t="str">
            <v>IT0005030504</v>
          </cell>
          <cell r="I463">
            <v>10</v>
          </cell>
        </row>
        <row r="464">
          <cell r="D464" t="str">
            <v>IT0001278511</v>
          </cell>
          <cell r="I464">
            <v>-10</v>
          </cell>
        </row>
        <row r="465">
          <cell r="D465" t="str">
            <v>IT0001278511</v>
          </cell>
          <cell r="I465">
            <v>-5</v>
          </cell>
        </row>
        <row r="466">
          <cell r="D466" t="str">
            <v>IT0004957574</v>
          </cell>
          <cell r="I466">
            <v>-3.5</v>
          </cell>
        </row>
        <row r="467">
          <cell r="D467" t="str">
            <v>IT0005139099</v>
          </cell>
          <cell r="I467">
            <v>5</v>
          </cell>
        </row>
        <row r="468">
          <cell r="D468" t="str">
            <v>IT0005171720</v>
          </cell>
          <cell r="I468">
            <v>25</v>
          </cell>
        </row>
        <row r="469">
          <cell r="D469" t="str">
            <v>IT0005154775</v>
          </cell>
          <cell r="I469">
            <v>5</v>
          </cell>
        </row>
        <row r="470">
          <cell r="D470" t="str">
            <v>IT0004957574</v>
          </cell>
          <cell r="I470">
            <v>5</v>
          </cell>
        </row>
        <row r="471">
          <cell r="D471" t="str">
            <v>IT0004957574</v>
          </cell>
          <cell r="I471">
            <v>10</v>
          </cell>
        </row>
        <row r="472">
          <cell r="D472" t="str">
            <v>IT0005175598</v>
          </cell>
          <cell r="I472">
            <v>5</v>
          </cell>
        </row>
        <row r="473">
          <cell r="D473" t="str">
            <v>IT0003535157</v>
          </cell>
          <cell r="I473">
            <v>-2</v>
          </cell>
        </row>
        <row r="474">
          <cell r="D474" t="str">
            <v>IT0004957574</v>
          </cell>
          <cell r="I474">
            <v>5</v>
          </cell>
        </row>
        <row r="475">
          <cell r="D475" t="str">
            <v>IT0005139099</v>
          </cell>
          <cell r="I475">
            <v>5</v>
          </cell>
        </row>
        <row r="476">
          <cell r="D476" t="str">
            <v>NL0011005137</v>
          </cell>
          <cell r="I476">
            <v>-10</v>
          </cell>
        </row>
        <row r="477">
          <cell r="D477" t="str">
            <v>NL0011005137</v>
          </cell>
          <cell r="I477">
            <v>-10</v>
          </cell>
        </row>
        <row r="478">
          <cell r="D478" t="str">
            <v>NL0011005137</v>
          </cell>
          <cell r="I478">
            <v>-10</v>
          </cell>
        </row>
        <row r="479">
          <cell r="D479" t="str">
            <v>NL0011005137</v>
          </cell>
          <cell r="I479">
            <v>-10</v>
          </cell>
        </row>
        <row r="480">
          <cell r="D480" t="str">
            <v>IT0005154775</v>
          </cell>
          <cell r="I480">
            <v>6</v>
          </cell>
        </row>
        <row r="481">
          <cell r="D481" t="str">
            <v>NL0011005137</v>
          </cell>
          <cell r="I481">
            <v>-10</v>
          </cell>
        </row>
        <row r="482">
          <cell r="D482" t="str">
            <v>NL0011005137</v>
          </cell>
          <cell r="I482">
            <v>-10</v>
          </cell>
        </row>
        <row r="483">
          <cell r="D483" t="str">
            <v>NL0011005137</v>
          </cell>
          <cell r="I483">
            <v>-10</v>
          </cell>
        </row>
        <row r="484">
          <cell r="D484" t="str">
            <v>NL0011005137</v>
          </cell>
          <cell r="I484">
            <v>-10</v>
          </cell>
        </row>
        <row r="485">
          <cell r="D485" t="str">
            <v>IT0005125627</v>
          </cell>
          <cell r="I485">
            <v>-10</v>
          </cell>
        </row>
        <row r="486">
          <cell r="D486" t="str">
            <v>IT0005125627</v>
          </cell>
          <cell r="I486">
            <v>-11.5</v>
          </cell>
        </row>
        <row r="487">
          <cell r="D487" t="str">
            <v>IT0005160129</v>
          </cell>
          <cell r="I487">
            <v>-6</v>
          </cell>
        </row>
        <row r="488">
          <cell r="D488" t="str">
            <v>IT0005160129</v>
          </cell>
          <cell r="I488">
            <v>-5</v>
          </cell>
        </row>
        <row r="489">
          <cell r="D489" t="str">
            <v>IT0005142739</v>
          </cell>
          <cell r="I489">
            <v>-2</v>
          </cell>
        </row>
        <row r="490">
          <cell r="D490" t="str">
            <v>IT0005142739</v>
          </cell>
          <cell r="I490">
            <v>-9</v>
          </cell>
        </row>
        <row r="491">
          <cell r="D491" t="str">
            <v>IT0005154775</v>
          </cell>
          <cell r="I491">
            <v>12</v>
          </cell>
        </row>
        <row r="492">
          <cell r="D492" t="str">
            <v>IT0005122061</v>
          </cell>
          <cell r="I492">
            <v>10</v>
          </cell>
        </row>
        <row r="493">
          <cell r="D493" t="str">
            <v>IT0004644735</v>
          </cell>
          <cell r="I493">
            <v>-6</v>
          </cell>
        </row>
        <row r="494">
          <cell r="D494" t="str">
            <v>IT0004644735</v>
          </cell>
          <cell r="I494">
            <v>-5</v>
          </cell>
        </row>
        <row r="495">
          <cell r="D495" t="str">
            <v>NL0011220108</v>
          </cell>
          <cell r="I495">
            <v>10</v>
          </cell>
        </row>
        <row r="496">
          <cell r="D496" t="str">
            <v>IT0005127086</v>
          </cell>
          <cell r="I496">
            <v>-8</v>
          </cell>
        </row>
        <row r="497">
          <cell r="D497" t="str">
            <v>IT0005127086</v>
          </cell>
          <cell r="I497">
            <v>-5</v>
          </cell>
        </row>
        <row r="498">
          <cell r="D498" t="str">
            <v>IT0004922909</v>
          </cell>
          <cell r="I498">
            <v>-5</v>
          </cell>
        </row>
        <row r="499">
          <cell r="D499" t="str">
            <v>IT0004695075</v>
          </cell>
          <cell r="I499">
            <v>5</v>
          </cell>
        </row>
        <row r="500">
          <cell r="D500" t="str">
            <v>IT0004695075</v>
          </cell>
          <cell r="I500">
            <v>10</v>
          </cell>
        </row>
        <row r="501">
          <cell r="D501" t="str">
            <v>IT0004695075</v>
          </cell>
          <cell r="I501">
            <v>8</v>
          </cell>
        </row>
        <row r="502">
          <cell r="D502" t="str">
            <v>IT0005126989</v>
          </cell>
          <cell r="I502">
            <v>5</v>
          </cell>
        </row>
        <row r="503">
          <cell r="D503" t="str">
            <v>IT0004489610</v>
          </cell>
          <cell r="I503">
            <v>3</v>
          </cell>
        </row>
        <row r="504">
          <cell r="D504" t="str">
            <v>IT0005030504</v>
          </cell>
          <cell r="I504">
            <v>5</v>
          </cell>
        </row>
        <row r="505">
          <cell r="D505" t="str">
            <v>IT0005030504</v>
          </cell>
          <cell r="I505">
            <v>5</v>
          </cell>
        </row>
        <row r="506">
          <cell r="D506" t="str">
            <v>IT0004907843</v>
          </cell>
          <cell r="I506">
            <v>-10</v>
          </cell>
        </row>
        <row r="507">
          <cell r="D507" t="str">
            <v>IT0004907843</v>
          </cell>
          <cell r="I507">
            <v>-6</v>
          </cell>
        </row>
        <row r="508">
          <cell r="D508" t="str">
            <v>IT0004907843</v>
          </cell>
          <cell r="I508">
            <v>-4</v>
          </cell>
        </row>
        <row r="509">
          <cell r="D509" t="str">
            <v>BE0000308172</v>
          </cell>
          <cell r="I509">
            <v>-10</v>
          </cell>
        </row>
        <row r="510">
          <cell r="D510" t="str">
            <v>IT0004922909</v>
          </cell>
          <cell r="I510">
            <v>5</v>
          </cell>
        </row>
        <row r="511">
          <cell r="D511" t="str">
            <v>IT0004361041</v>
          </cell>
          <cell r="I511">
            <v>-3</v>
          </cell>
        </row>
        <row r="512">
          <cell r="D512" t="str">
            <v>IT0005106049</v>
          </cell>
          <cell r="I512">
            <v>5</v>
          </cell>
        </row>
        <row r="513">
          <cell r="D513" t="str">
            <v>IT0004793474</v>
          </cell>
          <cell r="I513">
            <v>10</v>
          </cell>
        </row>
        <row r="514">
          <cell r="D514" t="str">
            <v>IT0005106049</v>
          </cell>
          <cell r="I514">
            <v>5</v>
          </cell>
        </row>
        <row r="515">
          <cell r="D515" t="str">
            <v>IT0005058463</v>
          </cell>
          <cell r="I515">
            <v>2</v>
          </cell>
        </row>
        <row r="516">
          <cell r="D516" t="str">
            <v>NL0011005137</v>
          </cell>
          <cell r="I516">
            <v>-10</v>
          </cell>
        </row>
        <row r="517">
          <cell r="D517" t="str">
            <v>NL0011005137</v>
          </cell>
          <cell r="I517">
            <v>-10</v>
          </cell>
        </row>
        <row r="518">
          <cell r="D518" t="str">
            <v>NL0011005137</v>
          </cell>
          <cell r="I518">
            <v>-10</v>
          </cell>
        </row>
        <row r="519">
          <cell r="D519" t="str">
            <v>NL0011005137</v>
          </cell>
          <cell r="I519">
            <v>-10</v>
          </cell>
        </row>
        <row r="520">
          <cell r="D520" t="str">
            <v>NL0011005137</v>
          </cell>
          <cell r="I520">
            <v>-10</v>
          </cell>
        </row>
        <row r="521">
          <cell r="D521" t="str">
            <v>NL0011005137</v>
          </cell>
          <cell r="I521">
            <v>-10</v>
          </cell>
        </row>
        <row r="522">
          <cell r="D522" t="str">
            <v>NL0011005137</v>
          </cell>
          <cell r="I522">
            <v>-7</v>
          </cell>
        </row>
        <row r="523">
          <cell r="D523" t="str">
            <v>IT0005044976</v>
          </cell>
          <cell r="I523">
            <v>15</v>
          </cell>
        </row>
        <row r="524">
          <cell r="D524" t="str">
            <v>IT0004793474</v>
          </cell>
          <cell r="I524">
            <v>5</v>
          </cell>
        </row>
        <row r="525">
          <cell r="D525" t="str">
            <v>IT0005044976</v>
          </cell>
          <cell r="I525">
            <v>10</v>
          </cell>
        </row>
        <row r="526">
          <cell r="D526" t="str">
            <v>IT0005044976</v>
          </cell>
          <cell r="I526">
            <v>5</v>
          </cell>
        </row>
        <row r="527">
          <cell r="D527" t="str">
            <v>IT0005044976</v>
          </cell>
          <cell r="I527">
            <v>10</v>
          </cell>
        </row>
        <row r="528">
          <cell r="D528" t="str">
            <v>IT0005044976</v>
          </cell>
          <cell r="I528">
            <v>10</v>
          </cell>
        </row>
        <row r="529">
          <cell r="D529" t="str">
            <v>IT0005044976</v>
          </cell>
          <cell r="I529">
            <v>10</v>
          </cell>
        </row>
        <row r="530">
          <cell r="D530" t="str">
            <v>IT0005044976</v>
          </cell>
          <cell r="I530">
            <v>10</v>
          </cell>
        </row>
        <row r="531">
          <cell r="D531" t="str">
            <v>IT0005044976</v>
          </cell>
          <cell r="I531">
            <v>5</v>
          </cell>
        </row>
        <row r="532">
          <cell r="D532" t="str">
            <v>IT0005044976</v>
          </cell>
          <cell r="I532">
            <v>6</v>
          </cell>
        </row>
        <row r="533">
          <cell r="D533" t="str">
            <v>IT0005044976</v>
          </cell>
          <cell r="I533">
            <v>3.5</v>
          </cell>
        </row>
        <row r="534">
          <cell r="D534" t="str">
            <v>IT0005044976</v>
          </cell>
          <cell r="I534">
            <v>2</v>
          </cell>
        </row>
        <row r="535">
          <cell r="D535" t="str">
            <v>IT0005023459</v>
          </cell>
          <cell r="I535">
            <v>20</v>
          </cell>
        </row>
        <row r="536">
          <cell r="D536" t="str">
            <v>IT0001174611</v>
          </cell>
          <cell r="I536">
            <v>2</v>
          </cell>
        </row>
        <row r="537">
          <cell r="D537" t="str">
            <v>IT0005044976</v>
          </cell>
          <cell r="I537">
            <v>4</v>
          </cell>
        </row>
        <row r="538">
          <cell r="D538" t="str">
            <v>IT0005023459</v>
          </cell>
          <cell r="I538">
            <v>12</v>
          </cell>
        </row>
        <row r="539">
          <cell r="D539" t="str">
            <v>IT0004489610</v>
          </cell>
          <cell r="I539">
            <v>3</v>
          </cell>
        </row>
        <row r="540">
          <cell r="D540" t="str">
            <v>IT0005126989</v>
          </cell>
          <cell r="I540">
            <v>5</v>
          </cell>
        </row>
        <row r="541">
          <cell r="D541" t="str">
            <v>IT0004992308</v>
          </cell>
          <cell r="I541">
            <v>5</v>
          </cell>
        </row>
        <row r="542">
          <cell r="D542" t="str">
            <v>IT0004922909</v>
          </cell>
          <cell r="I542">
            <v>-5</v>
          </cell>
        </row>
        <row r="543">
          <cell r="D543" t="str">
            <v>IT0004489610</v>
          </cell>
          <cell r="I543">
            <v>3</v>
          </cell>
        </row>
        <row r="544">
          <cell r="D544" t="str">
            <v>IT0004922909</v>
          </cell>
          <cell r="I544">
            <v>5</v>
          </cell>
        </row>
        <row r="545">
          <cell r="D545" t="str">
            <v>IT0004922909</v>
          </cell>
          <cell r="I545">
            <v>5</v>
          </cell>
        </row>
        <row r="546">
          <cell r="D546" t="str">
            <v>IT0004867070</v>
          </cell>
          <cell r="I546">
            <v>7</v>
          </cell>
        </row>
        <row r="547">
          <cell r="D547" t="str">
            <v>IT0004273493</v>
          </cell>
          <cell r="I547">
            <v>-26</v>
          </cell>
        </row>
        <row r="548">
          <cell r="D548" t="str">
            <v>IT0004273493</v>
          </cell>
          <cell r="I548">
            <v>-14</v>
          </cell>
        </row>
        <row r="549">
          <cell r="D549" t="str">
            <v>IT0004273493</v>
          </cell>
          <cell r="I549">
            <v>-6</v>
          </cell>
        </row>
        <row r="550">
          <cell r="D550" t="str">
            <v>IT0004273493</v>
          </cell>
          <cell r="I550">
            <v>-6</v>
          </cell>
        </row>
        <row r="551">
          <cell r="D551" t="str">
            <v>IT0005058463</v>
          </cell>
          <cell r="I551">
            <v>15</v>
          </cell>
        </row>
        <row r="552">
          <cell r="D552" t="str">
            <v>IT0005058463</v>
          </cell>
          <cell r="I552">
            <v>10</v>
          </cell>
        </row>
        <row r="553">
          <cell r="D553" t="str">
            <v>IT0004907843</v>
          </cell>
          <cell r="I553">
            <v>2</v>
          </cell>
        </row>
        <row r="554">
          <cell r="D554" t="str">
            <v>IT0004907843</v>
          </cell>
          <cell r="I554">
            <v>2</v>
          </cell>
        </row>
        <row r="555">
          <cell r="D555" t="str">
            <v>IT0005104473</v>
          </cell>
          <cell r="I555">
            <v>7.5</v>
          </cell>
        </row>
        <row r="556">
          <cell r="D556" t="str">
            <v>IT0005104473</v>
          </cell>
          <cell r="I556">
            <v>10</v>
          </cell>
        </row>
        <row r="557">
          <cell r="D557" t="str">
            <v>IT0005176182</v>
          </cell>
          <cell r="I557">
            <v>15</v>
          </cell>
        </row>
        <row r="558">
          <cell r="D558" t="str">
            <v>IT0004867070</v>
          </cell>
          <cell r="I558">
            <v>6</v>
          </cell>
        </row>
        <row r="559">
          <cell r="D559" t="str">
            <v>IT0005104473</v>
          </cell>
          <cell r="I559">
            <v>5</v>
          </cell>
        </row>
        <row r="560">
          <cell r="D560" t="str">
            <v>IT0005104473</v>
          </cell>
          <cell r="I560">
            <v>5</v>
          </cell>
        </row>
        <row r="561">
          <cell r="D561" t="str">
            <v>IT0005104473</v>
          </cell>
          <cell r="I561">
            <v>5</v>
          </cell>
        </row>
        <row r="562">
          <cell r="D562" t="str">
            <v>IT0005104473</v>
          </cell>
          <cell r="I562">
            <v>5</v>
          </cell>
        </row>
        <row r="563">
          <cell r="D563" t="str">
            <v>IT0005104473</v>
          </cell>
          <cell r="I563">
            <v>5</v>
          </cell>
        </row>
        <row r="564">
          <cell r="D564" t="str">
            <v>IT0005104473</v>
          </cell>
          <cell r="I564">
            <v>5</v>
          </cell>
        </row>
        <row r="565">
          <cell r="D565" t="str">
            <v>IT0005104473</v>
          </cell>
          <cell r="I565">
            <v>6</v>
          </cell>
        </row>
        <row r="566">
          <cell r="D566" t="str">
            <v>IT0005104473</v>
          </cell>
          <cell r="I566">
            <v>6</v>
          </cell>
        </row>
        <row r="567">
          <cell r="D567" t="str">
            <v>IT0005104473</v>
          </cell>
          <cell r="I567">
            <v>10</v>
          </cell>
        </row>
        <row r="568">
          <cell r="D568" t="str">
            <v>IT0005104473</v>
          </cell>
          <cell r="I568">
            <v>4</v>
          </cell>
        </row>
        <row r="569">
          <cell r="D569" t="str">
            <v>IT0004867070</v>
          </cell>
          <cell r="I569">
            <v>7</v>
          </cell>
        </row>
        <row r="570">
          <cell r="D570" t="str">
            <v>IT0005104473</v>
          </cell>
          <cell r="I570">
            <v>5</v>
          </cell>
        </row>
        <row r="571">
          <cell r="D571" t="str">
            <v>IT0005137614</v>
          </cell>
          <cell r="I571">
            <v>5</v>
          </cell>
        </row>
        <row r="572">
          <cell r="D572" t="str">
            <v>IT0005107708</v>
          </cell>
          <cell r="I572">
            <v>10</v>
          </cell>
        </row>
        <row r="573">
          <cell r="D573" t="str">
            <v>IT0005107708</v>
          </cell>
          <cell r="I573">
            <v>2.5</v>
          </cell>
        </row>
        <row r="574">
          <cell r="D574" t="str">
            <v>IT0005107708</v>
          </cell>
          <cell r="I574">
            <v>5</v>
          </cell>
        </row>
        <row r="575">
          <cell r="D575" t="str">
            <v>IT0005056541</v>
          </cell>
          <cell r="I575">
            <v>5</v>
          </cell>
        </row>
        <row r="576">
          <cell r="D576" t="str">
            <v>IT0005056541</v>
          </cell>
          <cell r="I576">
            <v>5</v>
          </cell>
        </row>
        <row r="577">
          <cell r="D577" t="str">
            <v>IT0005056541</v>
          </cell>
          <cell r="I577">
            <v>6</v>
          </cell>
        </row>
        <row r="578">
          <cell r="D578" t="str">
            <v>IT0005009839</v>
          </cell>
          <cell r="I578">
            <v>5</v>
          </cell>
        </row>
        <row r="579">
          <cell r="D579" t="str">
            <v>IT0005009839</v>
          </cell>
          <cell r="I579">
            <v>5</v>
          </cell>
        </row>
        <row r="580">
          <cell r="D580" t="str">
            <v>AT0000A0DXC2</v>
          </cell>
          <cell r="I580">
            <v>5</v>
          </cell>
        </row>
        <row r="581">
          <cell r="D581" t="str">
            <v>IT0004922909</v>
          </cell>
          <cell r="I581">
            <v>3</v>
          </cell>
        </row>
        <row r="582">
          <cell r="D582" t="str">
            <v>NL0009086115</v>
          </cell>
          <cell r="I582">
            <v>10</v>
          </cell>
        </row>
        <row r="583">
          <cell r="D583" t="str">
            <v>IT0005170839</v>
          </cell>
          <cell r="I583">
            <v>5</v>
          </cell>
        </row>
        <row r="584">
          <cell r="D584" t="str">
            <v>IT0004922909</v>
          </cell>
          <cell r="I584">
            <v>5</v>
          </cell>
        </row>
        <row r="585">
          <cell r="D585" t="str">
            <v>IT0005107708</v>
          </cell>
          <cell r="I585">
            <v>-2</v>
          </cell>
        </row>
        <row r="586">
          <cell r="D586" t="str">
            <v>NL0006227316</v>
          </cell>
          <cell r="I586">
            <v>-10</v>
          </cell>
        </row>
        <row r="587">
          <cell r="D587" t="str">
            <v>FR0013131877</v>
          </cell>
          <cell r="I587">
            <v>5</v>
          </cell>
        </row>
        <row r="588">
          <cell r="D588" t="str">
            <v>IT0004809809</v>
          </cell>
          <cell r="I588">
            <v>5</v>
          </cell>
        </row>
        <row r="589">
          <cell r="D589" t="str">
            <v>IT0005023459</v>
          </cell>
          <cell r="I589">
            <v>4</v>
          </cell>
        </row>
        <row r="590">
          <cell r="D590" t="str">
            <v>IT0005170839</v>
          </cell>
          <cell r="I590">
            <v>2</v>
          </cell>
        </row>
        <row r="591">
          <cell r="D591" t="str">
            <v>IT0005126989</v>
          </cell>
          <cell r="I591">
            <v>5</v>
          </cell>
        </row>
        <row r="592">
          <cell r="D592" t="str">
            <v>IT0005170839</v>
          </cell>
          <cell r="I592">
            <v>3</v>
          </cell>
        </row>
        <row r="593">
          <cell r="D593" t="str">
            <v>ES00000123C7</v>
          </cell>
          <cell r="I593">
            <v>3</v>
          </cell>
        </row>
        <row r="594">
          <cell r="D594" t="str">
            <v>IT0005137614</v>
          </cell>
          <cell r="I594">
            <v>5</v>
          </cell>
        </row>
        <row r="595">
          <cell r="D595" t="str">
            <v>IT0005137614</v>
          </cell>
          <cell r="I595">
            <v>5</v>
          </cell>
        </row>
        <row r="596">
          <cell r="D596" t="str">
            <v>IT0005137614</v>
          </cell>
          <cell r="I596">
            <v>5</v>
          </cell>
        </row>
        <row r="597">
          <cell r="D597" t="str">
            <v>IT0005137614</v>
          </cell>
          <cell r="I597">
            <v>5</v>
          </cell>
        </row>
        <row r="598">
          <cell r="D598" t="str">
            <v>IT0005137614</v>
          </cell>
          <cell r="I598">
            <v>5</v>
          </cell>
        </row>
        <row r="599">
          <cell r="D599" t="str">
            <v>IT0005137614</v>
          </cell>
          <cell r="I599">
            <v>5</v>
          </cell>
        </row>
        <row r="600">
          <cell r="D600" t="str">
            <v>IT0005104473</v>
          </cell>
          <cell r="I600">
            <v>2</v>
          </cell>
        </row>
        <row r="601">
          <cell r="D601" t="str">
            <v>IT0004992308</v>
          </cell>
          <cell r="I601">
            <v>5</v>
          </cell>
        </row>
        <row r="602">
          <cell r="D602" t="str">
            <v>IT0004867070</v>
          </cell>
          <cell r="I602">
            <v>5</v>
          </cell>
        </row>
        <row r="603">
          <cell r="D603" t="str">
            <v>IT0004992308</v>
          </cell>
          <cell r="I603">
            <v>10</v>
          </cell>
        </row>
        <row r="604">
          <cell r="D604" t="str">
            <v>IT0004992308</v>
          </cell>
          <cell r="I604">
            <v>3</v>
          </cell>
        </row>
        <row r="605">
          <cell r="D605" t="str">
            <v>IT0005177271</v>
          </cell>
          <cell r="I605">
            <v>5</v>
          </cell>
        </row>
        <row r="606">
          <cell r="D606" t="str">
            <v>IT0004644735</v>
          </cell>
          <cell r="I606">
            <v>2</v>
          </cell>
        </row>
        <row r="607">
          <cell r="D607" t="str">
            <v>ES0L01610143</v>
          </cell>
          <cell r="I607">
            <v>15</v>
          </cell>
        </row>
        <row r="608">
          <cell r="D608" t="str">
            <v>IT0004644735</v>
          </cell>
          <cell r="I608">
            <v>2</v>
          </cell>
        </row>
        <row r="609">
          <cell r="D609" t="str">
            <v>IT0005127086</v>
          </cell>
          <cell r="I609">
            <v>-5</v>
          </cell>
        </row>
        <row r="610">
          <cell r="D610" t="str">
            <v>IT0005127086</v>
          </cell>
          <cell r="I610">
            <v>-8</v>
          </cell>
        </row>
        <row r="611">
          <cell r="D611" t="str">
            <v>IT0005177909</v>
          </cell>
          <cell r="I611">
            <v>-2</v>
          </cell>
        </row>
        <row r="612">
          <cell r="D612" t="str">
            <v>IT0004922909</v>
          </cell>
          <cell r="I612">
            <v>-5</v>
          </cell>
        </row>
        <row r="613">
          <cell r="D613" t="str">
            <v>IT0005176190</v>
          </cell>
          <cell r="I613">
            <v>-15</v>
          </cell>
        </row>
        <row r="614">
          <cell r="D614" t="str">
            <v>IT0004922909</v>
          </cell>
          <cell r="I614">
            <v>-5</v>
          </cell>
        </row>
        <row r="615">
          <cell r="D615" t="str">
            <v>IT0003242747</v>
          </cell>
          <cell r="I615">
            <v>-6</v>
          </cell>
        </row>
        <row r="616">
          <cell r="D616" t="str">
            <v>IT0003242747</v>
          </cell>
          <cell r="I616">
            <v>-5</v>
          </cell>
        </row>
        <row r="617">
          <cell r="D617" t="str">
            <v>IT0004922909</v>
          </cell>
          <cell r="I617">
            <v>5</v>
          </cell>
        </row>
        <row r="618">
          <cell r="D618" t="str">
            <v>IT0004922909</v>
          </cell>
          <cell r="I618">
            <v>5</v>
          </cell>
        </row>
        <row r="619">
          <cell r="D619" t="str">
            <v>IT0004922909</v>
          </cell>
          <cell r="I619">
            <v>5</v>
          </cell>
        </row>
        <row r="620">
          <cell r="D620" t="str">
            <v>IT0004922909</v>
          </cell>
          <cell r="I620">
            <v>15</v>
          </cell>
        </row>
        <row r="621">
          <cell r="D621" t="str">
            <v>IT0004922909</v>
          </cell>
          <cell r="I621">
            <v>10</v>
          </cell>
        </row>
        <row r="622">
          <cell r="D622" t="str">
            <v>IT0004922909</v>
          </cell>
          <cell r="I622">
            <v>-5</v>
          </cell>
        </row>
        <row r="623">
          <cell r="D623" t="str">
            <v>IT0005139099</v>
          </cell>
          <cell r="I623">
            <v>5</v>
          </cell>
        </row>
        <row r="624">
          <cell r="D624" t="str">
            <v>IT0005176190</v>
          </cell>
          <cell r="I624">
            <v>-10</v>
          </cell>
        </row>
        <row r="625">
          <cell r="D625" t="str">
            <v>IT0005023459</v>
          </cell>
          <cell r="I625">
            <v>-12</v>
          </cell>
        </row>
        <row r="626">
          <cell r="D626" t="str">
            <v>IT0005023459</v>
          </cell>
          <cell r="I626">
            <v>-11</v>
          </cell>
        </row>
        <row r="627">
          <cell r="D627" t="str">
            <v>IT0005023459</v>
          </cell>
          <cell r="I627">
            <v>-4</v>
          </cell>
        </row>
        <row r="628">
          <cell r="D628" t="str">
            <v>IT0005023459</v>
          </cell>
          <cell r="I628">
            <v>-6</v>
          </cell>
        </row>
        <row r="629">
          <cell r="D629" t="str">
            <v>IT0005023459</v>
          </cell>
          <cell r="I629">
            <v>-3</v>
          </cell>
        </row>
        <row r="630">
          <cell r="D630" t="str">
            <v>IT0005023459</v>
          </cell>
          <cell r="I630">
            <v>-4</v>
          </cell>
        </row>
        <row r="631">
          <cell r="D631" t="str">
            <v>IT0005023459</v>
          </cell>
          <cell r="I631">
            <v>-3</v>
          </cell>
        </row>
        <row r="632">
          <cell r="D632" t="str">
            <v>IT0005023459</v>
          </cell>
          <cell r="I632">
            <v>-3</v>
          </cell>
        </row>
        <row r="633">
          <cell r="D633" t="str">
            <v>IT0005175366</v>
          </cell>
          <cell r="I633">
            <v>-5</v>
          </cell>
        </row>
        <row r="634">
          <cell r="D634" t="str">
            <v>IT0005175366</v>
          </cell>
          <cell r="I634">
            <v>-12</v>
          </cell>
        </row>
        <row r="635">
          <cell r="D635" t="str">
            <v>IT0005176190</v>
          </cell>
          <cell r="I635">
            <v>-12</v>
          </cell>
        </row>
        <row r="636">
          <cell r="D636" t="str">
            <v>IT0005139099</v>
          </cell>
          <cell r="I636">
            <v>2</v>
          </cell>
        </row>
        <row r="637">
          <cell r="D637" t="str">
            <v>IT0004423957</v>
          </cell>
          <cell r="I637">
            <v>-2</v>
          </cell>
        </row>
        <row r="638">
          <cell r="D638" t="str">
            <v>IT0004423957</v>
          </cell>
          <cell r="I638">
            <v>-4</v>
          </cell>
        </row>
        <row r="639">
          <cell r="D639" t="str">
            <v>IT0004917792</v>
          </cell>
          <cell r="I639">
            <v>-10</v>
          </cell>
        </row>
        <row r="640">
          <cell r="D640" t="str">
            <v>IT0004917792</v>
          </cell>
          <cell r="I640">
            <v>-10</v>
          </cell>
        </row>
        <row r="641">
          <cell r="D641" t="str">
            <v>IT0005023459</v>
          </cell>
          <cell r="I641">
            <v>-10</v>
          </cell>
        </row>
        <row r="642">
          <cell r="D642" t="str">
            <v>FR0011982776</v>
          </cell>
          <cell r="I642">
            <v>2.5</v>
          </cell>
        </row>
        <row r="643">
          <cell r="D643" t="str">
            <v>FR0011982776</v>
          </cell>
          <cell r="I643">
            <v>4</v>
          </cell>
        </row>
        <row r="644">
          <cell r="D644" t="str">
            <v>IT0004644735</v>
          </cell>
          <cell r="I644">
            <v>2</v>
          </cell>
        </row>
        <row r="645">
          <cell r="D645" t="str">
            <v>IT0004644735</v>
          </cell>
          <cell r="I645">
            <v>2</v>
          </cell>
        </row>
        <row r="646">
          <cell r="D646" t="str">
            <v>IT0005176190</v>
          </cell>
          <cell r="I646">
            <v>-5</v>
          </cell>
        </row>
        <row r="647">
          <cell r="D647" t="str">
            <v>IT0004644735</v>
          </cell>
          <cell r="I647">
            <v>2</v>
          </cell>
        </row>
        <row r="648">
          <cell r="D648" t="str">
            <v>IT0004907843</v>
          </cell>
          <cell r="I648">
            <v>5</v>
          </cell>
        </row>
        <row r="649">
          <cell r="D649" t="str">
            <v>IT0004907843</v>
          </cell>
          <cell r="I649">
            <v>6</v>
          </cell>
        </row>
        <row r="650">
          <cell r="D650" t="str">
            <v>IT0004907843</v>
          </cell>
          <cell r="I650">
            <v>10</v>
          </cell>
        </row>
        <row r="651">
          <cell r="D651" t="str">
            <v>IT0004907843</v>
          </cell>
          <cell r="I651">
            <v>10</v>
          </cell>
        </row>
        <row r="652">
          <cell r="D652" t="str">
            <v>IT0004907843</v>
          </cell>
          <cell r="I652">
            <v>9</v>
          </cell>
        </row>
        <row r="653">
          <cell r="D653" t="str">
            <v>IT0004907843</v>
          </cell>
          <cell r="I653">
            <v>10</v>
          </cell>
        </row>
        <row r="654">
          <cell r="D654" t="str">
            <v>IT0004907843</v>
          </cell>
          <cell r="I654">
            <v>5</v>
          </cell>
        </row>
        <row r="655">
          <cell r="D655" t="str">
            <v>IT0004907843</v>
          </cell>
          <cell r="I655">
            <v>10</v>
          </cell>
        </row>
        <row r="656">
          <cell r="D656" t="str">
            <v>IT0004907843</v>
          </cell>
          <cell r="I656">
            <v>2</v>
          </cell>
        </row>
        <row r="657">
          <cell r="D657" t="str">
            <v>IT0005176190</v>
          </cell>
          <cell r="I657">
            <v>-7</v>
          </cell>
        </row>
        <row r="658">
          <cell r="D658" t="str">
            <v>IT0004907843</v>
          </cell>
          <cell r="I658">
            <v>8</v>
          </cell>
        </row>
        <row r="659">
          <cell r="D659" t="str">
            <v>IT0005170839</v>
          </cell>
          <cell r="I659">
            <v>5</v>
          </cell>
        </row>
        <row r="660">
          <cell r="D660" t="str">
            <v>IT0005175366</v>
          </cell>
          <cell r="I660">
            <v>5</v>
          </cell>
        </row>
        <row r="661">
          <cell r="D661" t="str">
            <v>IT0005175366</v>
          </cell>
          <cell r="I661">
            <v>15</v>
          </cell>
        </row>
        <row r="662">
          <cell r="D662" t="str">
            <v>IT0005175366</v>
          </cell>
          <cell r="I662">
            <v>5</v>
          </cell>
        </row>
        <row r="663">
          <cell r="D663" t="str">
            <v>IT0005170839</v>
          </cell>
          <cell r="I663">
            <v>5</v>
          </cell>
        </row>
        <row r="664">
          <cell r="D664" t="str">
            <v>IT0003493258</v>
          </cell>
          <cell r="I664">
            <v>2</v>
          </cell>
        </row>
        <row r="665">
          <cell r="D665" t="str">
            <v>IT0003493258</v>
          </cell>
          <cell r="I665">
            <v>2</v>
          </cell>
        </row>
        <row r="666">
          <cell r="D666" t="str">
            <v>IT0004907843</v>
          </cell>
          <cell r="I666">
            <v>10</v>
          </cell>
        </row>
        <row r="667">
          <cell r="D667" t="str">
            <v>IT0004907843</v>
          </cell>
          <cell r="I667">
            <v>10</v>
          </cell>
        </row>
        <row r="668">
          <cell r="D668" t="str">
            <v>IT0005176182</v>
          </cell>
          <cell r="I668">
            <v>15</v>
          </cell>
        </row>
        <row r="669">
          <cell r="D669" t="str">
            <v>IT0005176190</v>
          </cell>
          <cell r="I669">
            <v>-5</v>
          </cell>
        </row>
        <row r="670">
          <cell r="D670" t="str">
            <v>IT0004907843</v>
          </cell>
          <cell r="I670">
            <v>10</v>
          </cell>
        </row>
        <row r="671">
          <cell r="D671" t="str">
            <v>IT0004907843</v>
          </cell>
          <cell r="I671">
            <v>10</v>
          </cell>
        </row>
        <row r="672">
          <cell r="D672" t="str">
            <v>IT0004907843</v>
          </cell>
          <cell r="I672">
            <v>10</v>
          </cell>
        </row>
        <row r="673">
          <cell r="D673" t="str">
            <v>IT0004907843</v>
          </cell>
          <cell r="I673">
            <v>10</v>
          </cell>
        </row>
        <row r="674">
          <cell r="D674" t="str">
            <v>IT0004907843</v>
          </cell>
          <cell r="I674">
            <v>10</v>
          </cell>
        </row>
        <row r="675">
          <cell r="D675" t="str">
            <v>FR0012558310</v>
          </cell>
          <cell r="I675">
            <v>-2.5</v>
          </cell>
        </row>
        <row r="676">
          <cell r="D676" t="str">
            <v>FR0012558310</v>
          </cell>
          <cell r="I676">
            <v>-2.5</v>
          </cell>
        </row>
        <row r="677">
          <cell r="D677" t="str">
            <v>FR0012558310</v>
          </cell>
          <cell r="I677">
            <v>-2.5</v>
          </cell>
        </row>
        <row r="678">
          <cell r="D678" t="str">
            <v>FR0012558310</v>
          </cell>
          <cell r="I678">
            <v>-2.5</v>
          </cell>
        </row>
        <row r="679">
          <cell r="D679" t="str">
            <v>IT0004761950</v>
          </cell>
          <cell r="I679">
            <v>2</v>
          </cell>
        </row>
        <row r="680">
          <cell r="D680" t="str">
            <v>IT0005176190</v>
          </cell>
          <cell r="I680">
            <v>-5</v>
          </cell>
        </row>
        <row r="681">
          <cell r="D681" t="str">
            <v>IT0004761950</v>
          </cell>
          <cell r="I681">
            <v>5</v>
          </cell>
        </row>
        <row r="682">
          <cell r="D682" t="str">
            <v>IT0004761950</v>
          </cell>
          <cell r="I682">
            <v>10</v>
          </cell>
        </row>
        <row r="683">
          <cell r="D683" t="str">
            <v>IT0004761950</v>
          </cell>
          <cell r="I683">
            <v>10</v>
          </cell>
        </row>
        <row r="684">
          <cell r="D684" t="str">
            <v>IT0004761950</v>
          </cell>
          <cell r="I684">
            <v>5</v>
          </cell>
        </row>
        <row r="685">
          <cell r="D685" t="str">
            <v>IT0004761950</v>
          </cell>
          <cell r="I685">
            <v>10</v>
          </cell>
        </row>
        <row r="686">
          <cell r="D686" t="str">
            <v>IT0004761950</v>
          </cell>
          <cell r="I686">
            <v>2</v>
          </cell>
        </row>
        <row r="687">
          <cell r="D687" t="str">
            <v>FR0012558310</v>
          </cell>
          <cell r="I687">
            <v>-2.5</v>
          </cell>
        </row>
        <row r="688">
          <cell r="D688" t="str">
            <v>FR0012558310</v>
          </cell>
          <cell r="I688">
            <v>-2.5</v>
          </cell>
        </row>
        <row r="689">
          <cell r="D689" t="str">
            <v>DE0001030542</v>
          </cell>
          <cell r="I689">
            <v>-5</v>
          </cell>
        </row>
        <row r="690">
          <cell r="D690" t="str">
            <v>IT0004917792</v>
          </cell>
          <cell r="I690">
            <v>-10</v>
          </cell>
        </row>
        <row r="691">
          <cell r="D691" t="str">
            <v>IT0005176190</v>
          </cell>
          <cell r="I691">
            <v>-4</v>
          </cell>
        </row>
        <row r="692">
          <cell r="D692" t="str">
            <v>NL0011765920</v>
          </cell>
          <cell r="I692">
            <v>10</v>
          </cell>
        </row>
        <row r="693">
          <cell r="D693" t="str">
            <v>NL0011765920</v>
          </cell>
          <cell r="I693">
            <v>10</v>
          </cell>
        </row>
        <row r="694">
          <cell r="D694" t="str">
            <v>NL0011765920</v>
          </cell>
          <cell r="I694">
            <v>10</v>
          </cell>
        </row>
        <row r="695">
          <cell r="D695" t="str">
            <v>IT0004716319</v>
          </cell>
          <cell r="I695">
            <v>5</v>
          </cell>
        </row>
        <row r="696">
          <cell r="D696" t="str">
            <v>IT0004716319</v>
          </cell>
          <cell r="I696">
            <v>5</v>
          </cell>
        </row>
        <row r="697">
          <cell r="D697" t="str">
            <v>IT0004716319</v>
          </cell>
          <cell r="I697">
            <v>5</v>
          </cell>
        </row>
        <row r="698">
          <cell r="D698" t="str">
            <v>FR0011427848</v>
          </cell>
          <cell r="I698">
            <v>5</v>
          </cell>
        </row>
        <row r="699">
          <cell r="D699" t="str">
            <v>IT0005023459</v>
          </cell>
          <cell r="I699">
            <v>10</v>
          </cell>
        </row>
        <row r="700">
          <cell r="D700" t="str">
            <v>IT0005023459</v>
          </cell>
          <cell r="I700">
            <v>10</v>
          </cell>
        </row>
        <row r="701">
          <cell r="D701" t="str">
            <v>IT0005126989</v>
          </cell>
          <cell r="I701">
            <v>2</v>
          </cell>
        </row>
        <row r="702">
          <cell r="D702" t="str">
            <v>IT0005177909</v>
          </cell>
          <cell r="I702">
            <v>10</v>
          </cell>
        </row>
        <row r="703">
          <cell r="D703" t="str">
            <v>IT0005126989</v>
          </cell>
          <cell r="I703">
            <v>10</v>
          </cell>
        </row>
        <row r="704">
          <cell r="D704" t="str">
            <v>IT0004953417</v>
          </cell>
          <cell r="I704">
            <v>-5</v>
          </cell>
        </row>
        <row r="705">
          <cell r="D705" t="str">
            <v>IT0004953417</v>
          </cell>
          <cell r="I705">
            <v>-5</v>
          </cell>
        </row>
        <row r="706">
          <cell r="D706" t="str">
            <v>IT0005175598</v>
          </cell>
          <cell r="I706">
            <v>-2</v>
          </cell>
        </row>
        <row r="707">
          <cell r="D707" t="str">
            <v>IT0005175598</v>
          </cell>
          <cell r="I707">
            <v>-3</v>
          </cell>
        </row>
        <row r="708">
          <cell r="D708" t="str">
            <v>IT0005125627</v>
          </cell>
          <cell r="I708">
            <v>12</v>
          </cell>
        </row>
        <row r="709">
          <cell r="D709" t="str">
            <v>IT0004820426</v>
          </cell>
          <cell r="I709">
            <v>-10</v>
          </cell>
        </row>
        <row r="710">
          <cell r="D710" t="str">
            <v>IT0004820426</v>
          </cell>
          <cell r="I710">
            <v>-5</v>
          </cell>
        </row>
        <row r="711">
          <cell r="D711" t="str">
            <v>IT0005023459</v>
          </cell>
          <cell r="I711">
            <v>-10</v>
          </cell>
        </row>
        <row r="712">
          <cell r="D712" t="str">
            <v>IT0005023459</v>
          </cell>
          <cell r="I712">
            <v>-12</v>
          </cell>
        </row>
        <row r="713">
          <cell r="D713" t="str">
            <v>IT0004644735</v>
          </cell>
          <cell r="I713">
            <v>-5</v>
          </cell>
        </row>
        <row r="714">
          <cell r="D714" t="str">
            <v>IT0005023459</v>
          </cell>
          <cell r="I714">
            <v>-10</v>
          </cell>
        </row>
        <row r="715">
          <cell r="D715" t="str">
            <v>IT0005023459</v>
          </cell>
          <cell r="I715">
            <v>-10</v>
          </cell>
        </row>
        <row r="716">
          <cell r="D716" t="str">
            <v>IT0005023459</v>
          </cell>
          <cell r="I716">
            <v>-5</v>
          </cell>
        </row>
        <row r="717">
          <cell r="D717" t="str">
            <v>IT0005023459</v>
          </cell>
          <cell r="I717">
            <v>-12</v>
          </cell>
        </row>
        <row r="718">
          <cell r="D718" t="str">
            <v>IT0005023459</v>
          </cell>
          <cell r="I718">
            <v>-5</v>
          </cell>
        </row>
        <row r="719">
          <cell r="D719" t="str">
            <v>IT0005023459</v>
          </cell>
          <cell r="I719">
            <v>-11</v>
          </cell>
        </row>
        <row r="720">
          <cell r="D720" t="str">
            <v>IT0005023459</v>
          </cell>
          <cell r="I720">
            <v>-6</v>
          </cell>
        </row>
        <row r="721">
          <cell r="D721" t="str">
            <v>IT0005023459</v>
          </cell>
          <cell r="I721">
            <v>-5</v>
          </cell>
        </row>
        <row r="722">
          <cell r="D722" t="str">
            <v>IT0005023459</v>
          </cell>
          <cell r="I722">
            <v>-6</v>
          </cell>
        </row>
        <row r="723">
          <cell r="D723" t="str">
            <v>IT0005023459</v>
          </cell>
          <cell r="I723">
            <v>-3</v>
          </cell>
        </row>
        <row r="724">
          <cell r="D724" t="str">
            <v>IT0005023459</v>
          </cell>
          <cell r="I724">
            <v>10</v>
          </cell>
        </row>
        <row r="725">
          <cell r="D725" t="str">
            <v>IT0005023459</v>
          </cell>
          <cell r="I725">
            <v>-5</v>
          </cell>
        </row>
        <row r="726">
          <cell r="D726" t="str">
            <v>ES00000126Z1</v>
          </cell>
          <cell r="I726">
            <v>-5</v>
          </cell>
        </row>
        <row r="727">
          <cell r="D727" t="str">
            <v>IT0005139099</v>
          </cell>
          <cell r="I727">
            <v>-6</v>
          </cell>
        </row>
        <row r="728">
          <cell r="D728" t="str">
            <v>IT0005139099</v>
          </cell>
          <cell r="I728">
            <v>-7</v>
          </cell>
        </row>
        <row r="729">
          <cell r="D729" t="str">
            <v>IT0004922909</v>
          </cell>
          <cell r="I729">
            <v>-5</v>
          </cell>
        </row>
        <row r="730">
          <cell r="D730" t="str">
            <v>IT0005154775</v>
          </cell>
          <cell r="I730">
            <v>-12</v>
          </cell>
        </row>
        <row r="731">
          <cell r="D731" t="str">
            <v>IT0005154775</v>
          </cell>
          <cell r="I731">
            <v>-10</v>
          </cell>
        </row>
        <row r="732">
          <cell r="D732" t="str">
            <v>IT0005154775</v>
          </cell>
          <cell r="I732">
            <v>-6</v>
          </cell>
        </row>
        <row r="733">
          <cell r="D733" t="str">
            <v>IT0005154775</v>
          </cell>
          <cell r="I733">
            <v>-11</v>
          </cell>
        </row>
        <row r="734">
          <cell r="D734" t="str">
            <v>IT0005154775</v>
          </cell>
          <cell r="I734">
            <v>-10</v>
          </cell>
        </row>
        <row r="735">
          <cell r="D735" t="str">
            <v>IT0004634132</v>
          </cell>
          <cell r="I735">
            <v>-6</v>
          </cell>
        </row>
        <row r="736">
          <cell r="D736" t="str">
            <v>IT0005154775</v>
          </cell>
          <cell r="I736">
            <v>-6</v>
          </cell>
        </row>
        <row r="737">
          <cell r="D737" t="str">
            <v>IT0005154775</v>
          </cell>
          <cell r="I737">
            <v>-5</v>
          </cell>
        </row>
        <row r="738">
          <cell r="D738" t="str">
            <v>IT0005154775</v>
          </cell>
          <cell r="I738">
            <v>-10</v>
          </cell>
        </row>
        <row r="739">
          <cell r="D739" t="str">
            <v>IT0005154775</v>
          </cell>
          <cell r="I739">
            <v>-10</v>
          </cell>
        </row>
        <row r="740">
          <cell r="D740" t="str">
            <v>IT0005154775</v>
          </cell>
          <cell r="I740">
            <v>-10</v>
          </cell>
        </row>
        <row r="741">
          <cell r="D741" t="str">
            <v>IT0005154775</v>
          </cell>
          <cell r="I741">
            <v>-5</v>
          </cell>
        </row>
        <row r="742">
          <cell r="D742" t="str">
            <v>IT0005154775</v>
          </cell>
          <cell r="I742">
            <v>-4</v>
          </cell>
        </row>
        <row r="743">
          <cell r="D743" t="str">
            <v>IT0005154775</v>
          </cell>
          <cell r="I743">
            <v>-10</v>
          </cell>
        </row>
        <row r="744">
          <cell r="D744" t="str">
            <v>IT0005142739</v>
          </cell>
          <cell r="I744">
            <v>-2</v>
          </cell>
        </row>
        <row r="745">
          <cell r="D745" t="str">
            <v>IT0005154775</v>
          </cell>
          <cell r="I745">
            <v>-10</v>
          </cell>
        </row>
        <row r="746">
          <cell r="D746" t="str">
            <v>IT0005142739</v>
          </cell>
          <cell r="I746">
            <v>12</v>
          </cell>
        </row>
        <row r="747">
          <cell r="D747" t="str">
            <v>IT0005160111</v>
          </cell>
          <cell r="I747">
            <v>-9.5</v>
          </cell>
        </row>
        <row r="748">
          <cell r="D748" t="str">
            <v>IT0005154775</v>
          </cell>
          <cell r="I748">
            <v>-10</v>
          </cell>
        </row>
        <row r="749">
          <cell r="D749" t="str">
            <v>IT0005154775</v>
          </cell>
          <cell r="I749">
            <v>-10</v>
          </cell>
        </row>
        <row r="750">
          <cell r="D750" t="str">
            <v>IT0005126989</v>
          </cell>
          <cell r="I750">
            <v>-5</v>
          </cell>
        </row>
        <row r="751">
          <cell r="D751" t="str">
            <v>IT0005127375</v>
          </cell>
          <cell r="I751">
            <v>-5</v>
          </cell>
        </row>
        <row r="752">
          <cell r="D752" t="str">
            <v>IT0005127375</v>
          </cell>
          <cell r="I752">
            <v>-11</v>
          </cell>
        </row>
        <row r="753">
          <cell r="D753" t="str">
            <v>IT0005127375</v>
          </cell>
          <cell r="I753">
            <v>-10</v>
          </cell>
        </row>
        <row r="754">
          <cell r="D754" t="str">
            <v>IT0005127375</v>
          </cell>
          <cell r="I754">
            <v>-6</v>
          </cell>
        </row>
        <row r="755">
          <cell r="D755" t="str">
            <v>IT0005089955</v>
          </cell>
          <cell r="I755">
            <v>-2.5</v>
          </cell>
        </row>
        <row r="756">
          <cell r="D756" t="str">
            <v>IT0005089955</v>
          </cell>
          <cell r="I756">
            <v>-10</v>
          </cell>
        </row>
        <row r="757">
          <cell r="D757" t="str">
            <v>IT0005142739</v>
          </cell>
          <cell r="I757">
            <v>6</v>
          </cell>
        </row>
        <row r="758">
          <cell r="D758" t="str">
            <v>IT0005089955</v>
          </cell>
          <cell r="I758">
            <v>-5</v>
          </cell>
        </row>
        <row r="759">
          <cell r="D759" t="str">
            <v>IT0005089955</v>
          </cell>
          <cell r="I759">
            <v>-5</v>
          </cell>
        </row>
        <row r="760">
          <cell r="D760" t="str">
            <v>IT0005089955</v>
          </cell>
          <cell r="I760">
            <v>-10</v>
          </cell>
        </row>
        <row r="761">
          <cell r="D761" t="str">
            <v>IT0005089955</v>
          </cell>
          <cell r="I761">
            <v>-10</v>
          </cell>
        </row>
        <row r="762">
          <cell r="D762" t="str">
            <v>IT0005089955</v>
          </cell>
          <cell r="I762">
            <v>-10</v>
          </cell>
        </row>
        <row r="763">
          <cell r="D763" t="str">
            <v>IT0005089955</v>
          </cell>
          <cell r="I763">
            <v>-6</v>
          </cell>
        </row>
        <row r="764">
          <cell r="D764" t="str">
            <v>IT0005089955</v>
          </cell>
          <cell r="I764">
            <v>-5</v>
          </cell>
        </row>
        <row r="765">
          <cell r="D765" t="str">
            <v>IT0005089955</v>
          </cell>
          <cell r="I765">
            <v>-5</v>
          </cell>
        </row>
        <row r="766">
          <cell r="D766" t="str">
            <v>IT0005058463</v>
          </cell>
          <cell r="I766">
            <v>-2</v>
          </cell>
        </row>
        <row r="767">
          <cell r="D767" t="str">
            <v>IT0004867070</v>
          </cell>
          <cell r="I767">
            <v>-2</v>
          </cell>
        </row>
        <row r="768">
          <cell r="D768" t="str">
            <v>IT0005142739</v>
          </cell>
          <cell r="I768">
            <v>5</v>
          </cell>
        </row>
        <row r="769">
          <cell r="D769" t="str">
            <v>IT0004820426</v>
          </cell>
          <cell r="I769">
            <v>-10</v>
          </cell>
        </row>
        <row r="770">
          <cell r="D770" t="str">
            <v>IT0004820426</v>
          </cell>
          <cell r="I770">
            <v>-5</v>
          </cell>
        </row>
        <row r="771">
          <cell r="D771" t="str">
            <v>IT0004820426</v>
          </cell>
          <cell r="I771">
            <v>-5</v>
          </cell>
        </row>
        <row r="772">
          <cell r="D772" t="str">
            <v>FR0011982776</v>
          </cell>
          <cell r="I772">
            <v>-2.5</v>
          </cell>
        </row>
        <row r="773">
          <cell r="D773" t="str">
            <v>IT0004966401</v>
          </cell>
          <cell r="I773">
            <v>10</v>
          </cell>
        </row>
        <row r="774">
          <cell r="D774" t="str">
            <v>IT0004966401</v>
          </cell>
          <cell r="I774">
            <v>5</v>
          </cell>
        </row>
        <row r="775">
          <cell r="D775" t="str">
            <v>IT0004966401</v>
          </cell>
          <cell r="I775">
            <v>6</v>
          </cell>
        </row>
        <row r="776">
          <cell r="D776" t="str">
            <v>IT0005044976</v>
          </cell>
          <cell r="I776">
            <v>10</v>
          </cell>
        </row>
        <row r="777">
          <cell r="D777" t="str">
            <v>IT0004907843</v>
          </cell>
          <cell r="I777">
            <v>10</v>
          </cell>
        </row>
        <row r="778">
          <cell r="D778" t="str">
            <v>IT0005176182</v>
          </cell>
          <cell r="I778">
            <v>10</v>
          </cell>
        </row>
        <row r="779">
          <cell r="D779" t="str">
            <v>IT0005142739</v>
          </cell>
          <cell r="I779">
            <v>5</v>
          </cell>
        </row>
        <row r="780">
          <cell r="D780" t="str">
            <v>IT0005142739</v>
          </cell>
          <cell r="I780">
            <v>10</v>
          </cell>
        </row>
        <row r="781">
          <cell r="D781" t="str">
            <v>IT0005142739</v>
          </cell>
          <cell r="I781">
            <v>5</v>
          </cell>
        </row>
        <row r="782">
          <cell r="D782" t="str">
            <v>IT0005154775</v>
          </cell>
          <cell r="I782">
            <v>2</v>
          </cell>
        </row>
        <row r="783">
          <cell r="D783" t="str">
            <v>IT0005154775</v>
          </cell>
          <cell r="I783">
            <v>5</v>
          </cell>
        </row>
        <row r="784">
          <cell r="D784" t="str">
            <v>IT0005154775</v>
          </cell>
          <cell r="I784">
            <v>12</v>
          </cell>
        </row>
        <row r="785">
          <cell r="D785" t="str">
            <v>IT0005154775</v>
          </cell>
          <cell r="I785">
            <v>8</v>
          </cell>
        </row>
        <row r="786">
          <cell r="D786" t="str">
            <v>IT0005154775</v>
          </cell>
          <cell r="I786">
            <v>2</v>
          </cell>
        </row>
        <row r="787">
          <cell r="D787" t="str">
            <v>IT0005175366</v>
          </cell>
          <cell r="I787">
            <v>6</v>
          </cell>
        </row>
        <row r="788">
          <cell r="D788" t="str">
            <v>IT0005175366</v>
          </cell>
          <cell r="I788">
            <v>5</v>
          </cell>
        </row>
        <row r="789">
          <cell r="D789" t="str">
            <v>IT0003242747</v>
          </cell>
          <cell r="I789">
            <v>12</v>
          </cell>
        </row>
        <row r="790">
          <cell r="D790" t="str">
            <v>IT0005175366</v>
          </cell>
          <cell r="I790">
            <v>6</v>
          </cell>
        </row>
        <row r="791">
          <cell r="D791" t="str">
            <v>IT0005175366</v>
          </cell>
          <cell r="I791">
            <v>10</v>
          </cell>
        </row>
        <row r="792">
          <cell r="D792" t="str">
            <v>IT0005175366</v>
          </cell>
          <cell r="I792">
            <v>2.5</v>
          </cell>
        </row>
        <row r="793">
          <cell r="D793" t="str">
            <v>IT0005175366</v>
          </cell>
          <cell r="I793">
            <v>5</v>
          </cell>
        </row>
        <row r="794">
          <cell r="D794" t="str">
            <v>IT0005175366</v>
          </cell>
          <cell r="I794">
            <v>6</v>
          </cell>
        </row>
        <row r="795">
          <cell r="D795" t="str">
            <v>IT0004907843</v>
          </cell>
          <cell r="I795">
            <v>-5</v>
          </cell>
        </row>
        <row r="796">
          <cell r="D796" t="str">
            <v>IT0005175366</v>
          </cell>
          <cell r="I796">
            <v>6</v>
          </cell>
        </row>
        <row r="797">
          <cell r="D797" t="str">
            <v>IT0005089955</v>
          </cell>
          <cell r="I797">
            <v>5</v>
          </cell>
        </row>
        <row r="798">
          <cell r="D798" t="str">
            <v>IT0005176190</v>
          </cell>
          <cell r="I798">
            <v>12</v>
          </cell>
        </row>
        <row r="799">
          <cell r="D799" t="str">
            <v>IT0005176190</v>
          </cell>
          <cell r="I799">
            <v>10</v>
          </cell>
        </row>
        <row r="800">
          <cell r="D800" t="e">
            <v>#REF!</v>
          </cell>
          <cell r="I800" t="e">
            <v>#REF!</v>
          </cell>
        </row>
        <row r="801">
          <cell r="D801" t="e">
            <v>#REF!</v>
          </cell>
          <cell r="I801" t="e">
            <v>#REF!</v>
          </cell>
        </row>
        <row r="802">
          <cell r="D802" t="e">
            <v>#REF!</v>
          </cell>
          <cell r="I802" t="e">
            <v>#REF!</v>
          </cell>
        </row>
        <row r="803">
          <cell r="D803" t="e">
            <v>#REF!</v>
          </cell>
          <cell r="I803" t="e">
            <v>#REF!</v>
          </cell>
        </row>
        <row r="804">
          <cell r="D804" t="e">
            <v>#REF!</v>
          </cell>
          <cell r="I804" t="e">
            <v>#REF!</v>
          </cell>
        </row>
        <row r="805">
          <cell r="D805" t="e">
            <v>#REF!</v>
          </cell>
          <cell r="I805" t="e">
            <v>#REF!</v>
          </cell>
        </row>
        <row r="806">
          <cell r="D806" t="e">
            <v>#REF!</v>
          </cell>
          <cell r="I806" t="e">
            <v>#REF!</v>
          </cell>
        </row>
        <row r="807">
          <cell r="D807" t="e">
            <v>#REF!</v>
          </cell>
          <cell r="I807" t="e">
            <v>#REF!</v>
          </cell>
        </row>
        <row r="808">
          <cell r="D808" t="e">
            <v>#REF!</v>
          </cell>
          <cell r="I808" t="e">
            <v>#REF!</v>
          </cell>
        </row>
        <row r="809">
          <cell r="D809" t="e">
            <v>#REF!</v>
          </cell>
          <cell r="I809" t="e">
            <v>#REF!</v>
          </cell>
        </row>
        <row r="810">
          <cell r="D810" t="e">
            <v>#REF!</v>
          </cell>
          <cell r="I810" t="e">
            <v>#REF!</v>
          </cell>
        </row>
        <row r="811">
          <cell r="D811" t="e">
            <v>#REF!</v>
          </cell>
          <cell r="I811" t="e">
            <v>#REF!</v>
          </cell>
        </row>
        <row r="812">
          <cell r="D812" t="e">
            <v>#REF!</v>
          </cell>
          <cell r="I812" t="e">
            <v>#REF!</v>
          </cell>
        </row>
        <row r="813">
          <cell r="D813" t="e">
            <v>#REF!</v>
          </cell>
          <cell r="I813" t="e">
            <v>#REF!</v>
          </cell>
        </row>
        <row r="814">
          <cell r="D814" t="e">
            <v>#REF!</v>
          </cell>
          <cell r="I814" t="e">
            <v>#REF!</v>
          </cell>
        </row>
        <row r="815">
          <cell r="D815" t="e">
            <v>#REF!</v>
          </cell>
          <cell r="I815" t="e">
            <v>#REF!</v>
          </cell>
        </row>
        <row r="816">
          <cell r="D816" t="e">
            <v>#REF!</v>
          </cell>
          <cell r="I816" t="e">
            <v>#REF!</v>
          </cell>
        </row>
        <row r="817">
          <cell r="D817" t="e">
            <v>#REF!</v>
          </cell>
          <cell r="I817" t="e">
            <v>#REF!</v>
          </cell>
        </row>
        <row r="818">
          <cell r="D818" t="e">
            <v>#REF!</v>
          </cell>
          <cell r="I818" t="e">
            <v>#REF!</v>
          </cell>
        </row>
        <row r="819">
          <cell r="D819" t="e">
            <v>#REF!</v>
          </cell>
          <cell r="I819" t="e">
            <v>#REF!</v>
          </cell>
        </row>
        <row r="820">
          <cell r="D820" t="e">
            <v>#REF!</v>
          </cell>
          <cell r="I820" t="e">
            <v>#REF!</v>
          </cell>
        </row>
        <row r="821">
          <cell r="D821" t="e">
            <v>#REF!</v>
          </cell>
          <cell r="I821" t="e">
            <v>#REF!</v>
          </cell>
        </row>
        <row r="822">
          <cell r="D822" t="e">
            <v>#REF!</v>
          </cell>
          <cell r="I822" t="e">
            <v>#REF!</v>
          </cell>
        </row>
        <row r="823">
          <cell r="D823" t="e">
            <v>#REF!</v>
          </cell>
          <cell r="I823" t="e">
            <v>#REF!</v>
          </cell>
        </row>
        <row r="824">
          <cell r="D824" t="e">
            <v>#REF!</v>
          </cell>
          <cell r="I824" t="e">
            <v>#REF!</v>
          </cell>
        </row>
        <row r="825">
          <cell r="D825" t="e">
            <v>#REF!</v>
          </cell>
          <cell r="I825" t="e">
            <v>#REF!</v>
          </cell>
        </row>
        <row r="826">
          <cell r="D826" t="e">
            <v>#REF!</v>
          </cell>
          <cell r="I826" t="e">
            <v>#REF!</v>
          </cell>
        </row>
        <row r="827">
          <cell r="D827" t="e">
            <v>#REF!</v>
          </cell>
          <cell r="I827" t="e">
            <v>#REF!</v>
          </cell>
        </row>
        <row r="828">
          <cell r="D828" t="e">
            <v>#REF!</v>
          </cell>
          <cell r="I828" t="e">
            <v>#REF!</v>
          </cell>
        </row>
        <row r="829">
          <cell r="D829" t="e">
            <v>#REF!</v>
          </cell>
          <cell r="I829" t="e">
            <v>#REF!</v>
          </cell>
        </row>
        <row r="830">
          <cell r="D830" t="e">
            <v>#REF!</v>
          </cell>
          <cell r="I830" t="e">
            <v>#REF!</v>
          </cell>
        </row>
        <row r="831">
          <cell r="D831" t="e">
            <v>#REF!</v>
          </cell>
          <cell r="I831" t="e">
            <v>#REF!</v>
          </cell>
        </row>
        <row r="832">
          <cell r="D832" t="e">
            <v>#REF!</v>
          </cell>
          <cell r="I832" t="e">
            <v>#REF!</v>
          </cell>
        </row>
        <row r="833">
          <cell r="D833" t="e">
            <v>#REF!</v>
          </cell>
          <cell r="I833" t="e">
            <v>#REF!</v>
          </cell>
        </row>
        <row r="834">
          <cell r="D834" t="e">
            <v>#REF!</v>
          </cell>
          <cell r="I834" t="e">
            <v>#REF!</v>
          </cell>
        </row>
        <row r="835">
          <cell r="D835" t="e">
            <v>#REF!</v>
          </cell>
          <cell r="I835" t="e">
            <v>#REF!</v>
          </cell>
        </row>
        <row r="836">
          <cell r="D836" t="e">
            <v>#REF!</v>
          </cell>
          <cell r="I836" t="e">
            <v>#REF!</v>
          </cell>
        </row>
        <row r="837">
          <cell r="D837" t="e">
            <v>#REF!</v>
          </cell>
          <cell r="I837" t="e">
            <v>#REF!</v>
          </cell>
        </row>
        <row r="838">
          <cell r="D838" t="e">
            <v>#REF!</v>
          </cell>
          <cell r="I838" t="e">
            <v>#REF!</v>
          </cell>
        </row>
        <row r="839">
          <cell r="D839" t="e">
            <v>#REF!</v>
          </cell>
          <cell r="I839" t="e">
            <v>#REF!</v>
          </cell>
        </row>
        <row r="840">
          <cell r="D840" t="e">
            <v>#REF!</v>
          </cell>
          <cell r="I840" t="e">
            <v>#REF!</v>
          </cell>
        </row>
        <row r="841">
          <cell r="D841" t="e">
            <v>#REF!</v>
          </cell>
          <cell r="I841" t="e">
            <v>#REF!</v>
          </cell>
        </row>
        <row r="842">
          <cell r="D842" t="e">
            <v>#REF!</v>
          </cell>
          <cell r="I842" t="e">
            <v>#REF!</v>
          </cell>
        </row>
        <row r="843">
          <cell r="D843" t="e">
            <v>#REF!</v>
          </cell>
          <cell r="I843" t="e">
            <v>#REF!</v>
          </cell>
        </row>
        <row r="844">
          <cell r="D844" t="e">
            <v>#REF!</v>
          </cell>
          <cell r="I844" t="e">
            <v>#REF!</v>
          </cell>
        </row>
        <row r="845">
          <cell r="D845" t="e">
            <v>#REF!</v>
          </cell>
          <cell r="I845" t="e">
            <v>#REF!</v>
          </cell>
        </row>
        <row r="846">
          <cell r="D846" t="e">
            <v>#REF!</v>
          </cell>
          <cell r="I846" t="e">
            <v>#REF!</v>
          </cell>
        </row>
        <row r="847">
          <cell r="D847" t="e">
            <v>#REF!</v>
          </cell>
          <cell r="I847" t="e">
            <v>#REF!</v>
          </cell>
        </row>
        <row r="848">
          <cell r="D848" t="e">
            <v>#REF!</v>
          </cell>
          <cell r="I848" t="e">
            <v>#REF!</v>
          </cell>
        </row>
        <row r="849">
          <cell r="D849" t="e">
            <v>#REF!</v>
          </cell>
          <cell r="I849" t="e">
            <v>#REF!</v>
          </cell>
        </row>
        <row r="850">
          <cell r="D850" t="e">
            <v>#REF!</v>
          </cell>
          <cell r="I850" t="e">
            <v>#REF!</v>
          </cell>
        </row>
        <row r="851">
          <cell r="D851" t="e">
            <v>#REF!</v>
          </cell>
          <cell r="I851" t="e">
            <v>#REF!</v>
          </cell>
        </row>
        <row r="852">
          <cell r="D852" t="e">
            <v>#REF!</v>
          </cell>
          <cell r="I852" t="e">
            <v>#REF!</v>
          </cell>
        </row>
        <row r="853">
          <cell r="D853" t="e">
            <v>#REF!</v>
          </cell>
          <cell r="I853" t="e">
            <v>#REF!</v>
          </cell>
        </row>
        <row r="854">
          <cell r="D854" t="e">
            <v>#REF!</v>
          </cell>
          <cell r="I854" t="e">
            <v>#REF!</v>
          </cell>
        </row>
        <row r="855">
          <cell r="D855" t="e">
            <v>#REF!</v>
          </cell>
          <cell r="I855" t="e">
            <v>#REF!</v>
          </cell>
        </row>
        <row r="856">
          <cell r="D856" t="e">
            <v>#REF!</v>
          </cell>
          <cell r="I856" t="e">
            <v>#REF!</v>
          </cell>
        </row>
        <row r="857">
          <cell r="D857" t="e">
            <v>#REF!</v>
          </cell>
          <cell r="I857" t="e">
            <v>#REF!</v>
          </cell>
        </row>
        <row r="858">
          <cell r="D858" t="e">
            <v>#REF!</v>
          </cell>
          <cell r="I858" t="e">
            <v>#REF!</v>
          </cell>
        </row>
        <row r="859">
          <cell r="D859" t="e">
            <v>#REF!</v>
          </cell>
          <cell r="I859" t="e">
            <v>#REF!</v>
          </cell>
        </row>
        <row r="860">
          <cell r="D860" t="e">
            <v>#REF!</v>
          </cell>
          <cell r="I860" t="e">
            <v>#REF!</v>
          </cell>
        </row>
        <row r="861">
          <cell r="D861" t="e">
            <v>#REF!</v>
          </cell>
          <cell r="I861" t="e">
            <v>#REF!</v>
          </cell>
        </row>
        <row r="862">
          <cell r="D862" t="e">
            <v>#REF!</v>
          </cell>
          <cell r="I862" t="e">
            <v>#REF!</v>
          </cell>
        </row>
        <row r="863">
          <cell r="D863" t="e">
            <v>#REF!</v>
          </cell>
          <cell r="I863" t="e">
            <v>#REF!</v>
          </cell>
        </row>
        <row r="864">
          <cell r="D864" t="e">
            <v>#REF!</v>
          </cell>
          <cell r="I864" t="e">
            <v>#REF!</v>
          </cell>
        </row>
        <row r="865">
          <cell r="D865" t="e">
            <v>#REF!</v>
          </cell>
          <cell r="I865" t="e">
            <v>#REF!</v>
          </cell>
        </row>
        <row r="866">
          <cell r="D866" t="e">
            <v>#REF!</v>
          </cell>
          <cell r="I866" t="e">
            <v>#REF!</v>
          </cell>
        </row>
        <row r="867">
          <cell r="D867" t="e">
            <v>#REF!</v>
          </cell>
          <cell r="I867" t="e">
            <v>#REF!</v>
          </cell>
        </row>
        <row r="868">
          <cell r="D868" t="e">
            <v>#REF!</v>
          </cell>
          <cell r="I868" t="e">
            <v>#REF!</v>
          </cell>
        </row>
        <row r="869">
          <cell r="D869" t="e">
            <v>#REF!</v>
          </cell>
          <cell r="I869" t="e">
            <v>#REF!</v>
          </cell>
        </row>
        <row r="870">
          <cell r="D870" t="e">
            <v>#REF!</v>
          </cell>
          <cell r="I870" t="e">
            <v>#REF!</v>
          </cell>
        </row>
        <row r="871">
          <cell r="D871" t="e">
            <v>#REF!</v>
          </cell>
          <cell r="I871" t="e">
            <v>#REF!</v>
          </cell>
        </row>
        <row r="872">
          <cell r="D872" t="e">
            <v>#REF!</v>
          </cell>
          <cell r="I872" t="e">
            <v>#REF!</v>
          </cell>
        </row>
        <row r="873">
          <cell r="D873" t="e">
            <v>#REF!</v>
          </cell>
          <cell r="I873" t="e">
            <v>#REF!</v>
          </cell>
        </row>
        <row r="874">
          <cell r="D874" t="e">
            <v>#REF!</v>
          </cell>
          <cell r="I874" t="e">
            <v>#REF!</v>
          </cell>
        </row>
        <row r="875">
          <cell r="D875" t="e">
            <v>#REF!</v>
          </cell>
          <cell r="I875" t="e">
            <v>#REF!</v>
          </cell>
        </row>
        <row r="876">
          <cell r="D876" t="e">
            <v>#REF!</v>
          </cell>
          <cell r="I876" t="e">
            <v>#REF!</v>
          </cell>
        </row>
        <row r="877">
          <cell r="D877" t="e">
            <v>#REF!</v>
          </cell>
          <cell r="I877" t="e">
            <v>#REF!</v>
          </cell>
        </row>
        <row r="878">
          <cell r="D878" t="e">
            <v>#REF!</v>
          </cell>
          <cell r="I878" t="e">
            <v>#REF!</v>
          </cell>
        </row>
        <row r="879">
          <cell r="D879" t="e">
            <v>#REF!</v>
          </cell>
          <cell r="I879" t="e">
            <v>#REF!</v>
          </cell>
        </row>
        <row r="880">
          <cell r="D880" t="e">
            <v>#REF!</v>
          </cell>
          <cell r="I880" t="e">
            <v>#REF!</v>
          </cell>
        </row>
        <row r="881">
          <cell r="D881" t="e">
            <v>#REF!</v>
          </cell>
          <cell r="I881" t="e">
            <v>#REF!</v>
          </cell>
        </row>
        <row r="882">
          <cell r="D882" t="e">
            <v>#REF!</v>
          </cell>
          <cell r="I882" t="e">
            <v>#REF!</v>
          </cell>
        </row>
        <row r="883">
          <cell r="D883" t="e">
            <v>#REF!</v>
          </cell>
          <cell r="I883" t="e">
            <v>#REF!</v>
          </cell>
        </row>
        <row r="884">
          <cell r="D884" t="e">
            <v>#REF!</v>
          </cell>
          <cell r="I884" t="e">
            <v>#REF!</v>
          </cell>
        </row>
        <row r="885">
          <cell r="D885" t="e">
            <v>#REF!</v>
          </cell>
          <cell r="I885" t="e">
            <v>#REF!</v>
          </cell>
        </row>
        <row r="886">
          <cell r="D886" t="e">
            <v>#REF!</v>
          </cell>
          <cell r="I886" t="e">
            <v>#REF!</v>
          </cell>
        </row>
        <row r="887">
          <cell r="D887" t="e">
            <v>#REF!</v>
          </cell>
          <cell r="I887" t="e">
            <v>#REF!</v>
          </cell>
        </row>
        <row r="888">
          <cell r="D888" t="e">
            <v>#REF!</v>
          </cell>
          <cell r="I888" t="e">
            <v>#REF!</v>
          </cell>
        </row>
        <row r="889">
          <cell r="D889" t="e">
            <v>#REF!</v>
          </cell>
          <cell r="I889" t="e">
            <v>#REF!</v>
          </cell>
        </row>
        <row r="890">
          <cell r="D890" t="e">
            <v>#REF!</v>
          </cell>
          <cell r="I890" t="e">
            <v>#REF!</v>
          </cell>
        </row>
        <row r="891">
          <cell r="D891" t="e">
            <v>#REF!</v>
          </cell>
          <cell r="I891" t="e">
            <v>#REF!</v>
          </cell>
        </row>
        <row r="892">
          <cell r="D892" t="e">
            <v>#REF!</v>
          </cell>
          <cell r="I892" t="e">
            <v>#REF!</v>
          </cell>
        </row>
        <row r="893">
          <cell r="D893" t="e">
            <v>#REF!</v>
          </cell>
          <cell r="I893" t="e">
            <v>#REF!</v>
          </cell>
        </row>
        <row r="894">
          <cell r="D894" t="e">
            <v>#REF!</v>
          </cell>
          <cell r="I894" t="e">
            <v>#REF!</v>
          </cell>
        </row>
        <row r="895">
          <cell r="D895" t="e">
            <v>#REF!</v>
          </cell>
          <cell r="I895" t="e">
            <v>#REF!</v>
          </cell>
        </row>
        <row r="896">
          <cell r="D896" t="e">
            <v>#REF!</v>
          </cell>
          <cell r="I896" t="e">
            <v>#REF!</v>
          </cell>
        </row>
        <row r="897">
          <cell r="D897" t="e">
            <v>#REF!</v>
          </cell>
          <cell r="I897" t="e">
            <v>#REF!</v>
          </cell>
        </row>
        <row r="898">
          <cell r="D898" t="e">
            <v>#REF!</v>
          </cell>
          <cell r="I898" t="e">
            <v>#REF!</v>
          </cell>
        </row>
        <row r="899">
          <cell r="D899" t="e">
            <v>#REF!</v>
          </cell>
          <cell r="I899" t="e">
            <v>#REF!</v>
          </cell>
        </row>
        <row r="900">
          <cell r="D900" t="e">
            <v>#REF!</v>
          </cell>
          <cell r="I900" t="e">
            <v>#REF!</v>
          </cell>
        </row>
        <row r="901">
          <cell r="D901" t="e">
            <v>#REF!</v>
          </cell>
          <cell r="I901" t="e">
            <v>#REF!</v>
          </cell>
        </row>
        <row r="902">
          <cell r="D902" t="e">
            <v>#REF!</v>
          </cell>
          <cell r="I902" t="e">
            <v>#REF!</v>
          </cell>
        </row>
        <row r="903">
          <cell r="D903" t="e">
            <v>#REF!</v>
          </cell>
          <cell r="I903" t="e">
            <v>#REF!</v>
          </cell>
        </row>
        <row r="904">
          <cell r="D904" t="e">
            <v>#REF!</v>
          </cell>
          <cell r="I904" t="e">
            <v>#REF!</v>
          </cell>
        </row>
        <row r="905">
          <cell r="D905" t="e">
            <v>#REF!</v>
          </cell>
          <cell r="I905" t="e">
            <v>#REF!</v>
          </cell>
        </row>
        <row r="906">
          <cell r="D906" t="e">
            <v>#REF!</v>
          </cell>
          <cell r="I906" t="e">
            <v>#REF!</v>
          </cell>
        </row>
        <row r="907">
          <cell r="D907" t="e">
            <v>#REF!</v>
          </cell>
          <cell r="I907" t="e">
            <v>#REF!</v>
          </cell>
        </row>
        <row r="908">
          <cell r="D908" t="e">
            <v>#REF!</v>
          </cell>
          <cell r="I908" t="e">
            <v>#REF!</v>
          </cell>
        </row>
        <row r="909">
          <cell r="D909" t="e">
            <v>#REF!</v>
          </cell>
          <cell r="I909" t="e">
            <v>#REF!</v>
          </cell>
        </row>
        <row r="910">
          <cell r="D910" t="e">
            <v>#REF!</v>
          </cell>
          <cell r="I910" t="e">
            <v>#REF!</v>
          </cell>
        </row>
        <row r="911">
          <cell r="D911" t="e">
            <v>#REF!</v>
          </cell>
          <cell r="I911" t="e">
            <v>#REF!</v>
          </cell>
        </row>
        <row r="912">
          <cell r="D912" t="e">
            <v>#REF!</v>
          </cell>
          <cell r="I912" t="e">
            <v>#REF!</v>
          </cell>
        </row>
        <row r="913">
          <cell r="D913" t="e">
            <v>#REF!</v>
          </cell>
          <cell r="I913" t="e">
            <v>#REF!</v>
          </cell>
        </row>
        <row r="914">
          <cell r="D914" t="e">
            <v>#REF!</v>
          </cell>
          <cell r="I914" t="e">
            <v>#REF!</v>
          </cell>
        </row>
        <row r="915">
          <cell r="D915" t="e">
            <v>#REF!</v>
          </cell>
          <cell r="I915" t="e">
            <v>#REF!</v>
          </cell>
        </row>
        <row r="916">
          <cell r="D916" t="e">
            <v>#REF!</v>
          </cell>
          <cell r="I916" t="e">
            <v>#REF!</v>
          </cell>
        </row>
        <row r="917">
          <cell r="D917" t="e">
            <v>#REF!</v>
          </cell>
          <cell r="I917" t="e">
            <v>#REF!</v>
          </cell>
        </row>
        <row r="918">
          <cell r="D918" t="e">
            <v>#REF!</v>
          </cell>
          <cell r="I918" t="e">
            <v>#REF!</v>
          </cell>
        </row>
        <row r="919">
          <cell r="D919" t="e">
            <v>#REF!</v>
          </cell>
          <cell r="I919" t="e">
            <v>#REF!</v>
          </cell>
        </row>
        <row r="920">
          <cell r="D920" t="e">
            <v>#REF!</v>
          </cell>
          <cell r="I920" t="e">
            <v>#REF!</v>
          </cell>
        </row>
        <row r="921">
          <cell r="D921" t="e">
            <v>#REF!</v>
          </cell>
          <cell r="I921" t="e">
            <v>#REF!</v>
          </cell>
        </row>
        <row r="922">
          <cell r="D922" t="e">
            <v>#REF!</v>
          </cell>
          <cell r="I922" t="e">
            <v>#REF!</v>
          </cell>
        </row>
        <row r="923">
          <cell r="D923" t="e">
            <v>#REF!</v>
          </cell>
          <cell r="I923" t="e">
            <v>#REF!</v>
          </cell>
        </row>
        <row r="924">
          <cell r="D924" t="e">
            <v>#REF!</v>
          </cell>
          <cell r="I924" t="e">
            <v>#REF!</v>
          </cell>
        </row>
        <row r="925">
          <cell r="D925" t="e">
            <v>#REF!</v>
          </cell>
          <cell r="I925" t="e">
            <v>#REF!</v>
          </cell>
        </row>
        <row r="926">
          <cell r="D926" t="e">
            <v>#REF!</v>
          </cell>
          <cell r="I926" t="e">
            <v>#REF!</v>
          </cell>
        </row>
        <row r="927">
          <cell r="D927" t="e">
            <v>#REF!</v>
          </cell>
          <cell r="I927" t="e">
            <v>#REF!</v>
          </cell>
        </row>
        <row r="928">
          <cell r="D928" t="e">
            <v>#REF!</v>
          </cell>
          <cell r="I928" t="e">
            <v>#REF!</v>
          </cell>
        </row>
        <row r="929">
          <cell r="D929" t="e">
            <v>#REF!</v>
          </cell>
          <cell r="I929" t="e">
            <v>#REF!</v>
          </cell>
        </row>
        <row r="930">
          <cell r="D930" t="e">
            <v>#REF!</v>
          </cell>
          <cell r="I930" t="e">
            <v>#REF!</v>
          </cell>
        </row>
        <row r="931">
          <cell r="D931" t="e">
            <v>#REF!</v>
          </cell>
          <cell r="I931" t="e">
            <v>#REF!</v>
          </cell>
        </row>
        <row r="932">
          <cell r="D932" t="e">
            <v>#REF!</v>
          </cell>
          <cell r="I932" t="e">
            <v>#REF!</v>
          </cell>
        </row>
        <row r="933">
          <cell r="D933" t="e">
            <v>#REF!</v>
          </cell>
          <cell r="I933" t="e">
            <v>#REF!</v>
          </cell>
        </row>
        <row r="934">
          <cell r="D934" t="e">
            <v>#REF!</v>
          </cell>
          <cell r="I934" t="e">
            <v>#REF!</v>
          </cell>
        </row>
        <row r="935">
          <cell r="D935" t="e">
            <v>#REF!</v>
          </cell>
          <cell r="I935" t="e">
            <v>#REF!</v>
          </cell>
        </row>
        <row r="936">
          <cell r="D936" t="e">
            <v>#REF!</v>
          </cell>
          <cell r="I936" t="e">
            <v>#REF!</v>
          </cell>
        </row>
        <row r="937">
          <cell r="D937" t="e">
            <v>#REF!</v>
          </cell>
          <cell r="I937" t="e">
            <v>#REF!</v>
          </cell>
        </row>
        <row r="938">
          <cell r="D938" t="e">
            <v>#REF!</v>
          </cell>
          <cell r="I938" t="e">
            <v>#REF!</v>
          </cell>
        </row>
        <row r="939">
          <cell r="D939" t="e">
            <v>#REF!</v>
          </cell>
          <cell r="I939" t="e">
            <v>#REF!</v>
          </cell>
        </row>
        <row r="940">
          <cell r="D940" t="e">
            <v>#REF!</v>
          </cell>
          <cell r="I940" t="e">
            <v>#REF!</v>
          </cell>
        </row>
        <row r="941">
          <cell r="D941" t="e">
            <v>#REF!</v>
          </cell>
          <cell r="I941" t="e">
            <v>#REF!</v>
          </cell>
        </row>
        <row r="942">
          <cell r="D942" t="e">
            <v>#REF!</v>
          </cell>
          <cell r="I942" t="e">
            <v>#REF!</v>
          </cell>
        </row>
        <row r="943">
          <cell r="D943" t="e">
            <v>#REF!</v>
          </cell>
          <cell r="I943" t="e">
            <v>#REF!</v>
          </cell>
        </row>
        <row r="944">
          <cell r="D944" t="e">
            <v>#REF!</v>
          </cell>
          <cell r="I944" t="e">
            <v>#REF!</v>
          </cell>
        </row>
        <row r="945">
          <cell r="D945" t="e">
            <v>#REF!</v>
          </cell>
          <cell r="I945" t="e">
            <v>#REF!</v>
          </cell>
        </row>
        <row r="946">
          <cell r="D946" t="e">
            <v>#REF!</v>
          </cell>
          <cell r="I946" t="e">
            <v>#REF!</v>
          </cell>
        </row>
        <row r="947">
          <cell r="D947" t="e">
            <v>#REF!</v>
          </cell>
          <cell r="I947" t="e">
            <v>#REF!</v>
          </cell>
        </row>
        <row r="948">
          <cell r="D948" t="e">
            <v>#REF!</v>
          </cell>
          <cell r="I948" t="e">
            <v>#REF!</v>
          </cell>
        </row>
        <row r="949">
          <cell r="D949" t="e">
            <v>#REF!</v>
          </cell>
          <cell r="I949" t="e">
            <v>#REF!</v>
          </cell>
        </row>
        <row r="950">
          <cell r="D950" t="e">
            <v>#REF!</v>
          </cell>
          <cell r="I950" t="e">
            <v>#REF!</v>
          </cell>
        </row>
        <row r="951">
          <cell r="D951" t="e">
            <v>#REF!</v>
          </cell>
          <cell r="I951" t="e">
            <v>#REF!</v>
          </cell>
        </row>
        <row r="952">
          <cell r="D952" t="e">
            <v>#REF!</v>
          </cell>
          <cell r="I952" t="e">
            <v>#REF!</v>
          </cell>
        </row>
        <row r="953">
          <cell r="D953" t="e">
            <v>#REF!</v>
          </cell>
          <cell r="I953" t="e">
            <v>#REF!</v>
          </cell>
        </row>
        <row r="954">
          <cell r="D954" t="e">
            <v>#REF!</v>
          </cell>
          <cell r="I954" t="e">
            <v>#REF!</v>
          </cell>
        </row>
        <row r="955">
          <cell r="D955" t="e">
            <v>#REF!</v>
          </cell>
          <cell r="I955" t="e">
            <v>#REF!</v>
          </cell>
        </row>
        <row r="956">
          <cell r="D956" t="e">
            <v>#REF!</v>
          </cell>
          <cell r="I956" t="e">
            <v>#REF!</v>
          </cell>
        </row>
        <row r="957">
          <cell r="D957" t="e">
            <v>#REF!</v>
          </cell>
          <cell r="I957" t="e">
            <v>#REF!</v>
          </cell>
        </row>
        <row r="958">
          <cell r="D958" t="e">
            <v>#REF!</v>
          </cell>
          <cell r="I958" t="e">
            <v>#REF!</v>
          </cell>
        </row>
        <row r="959">
          <cell r="D959" t="e">
            <v>#REF!</v>
          </cell>
          <cell r="I959" t="e">
            <v>#REF!</v>
          </cell>
        </row>
        <row r="960">
          <cell r="D960" t="e">
            <v>#REF!</v>
          </cell>
          <cell r="I960" t="e">
            <v>#REF!</v>
          </cell>
        </row>
        <row r="961">
          <cell r="D961" t="e">
            <v>#REF!</v>
          </cell>
          <cell r="I961" t="e">
            <v>#REF!</v>
          </cell>
        </row>
        <row r="962">
          <cell r="D962" t="e">
            <v>#REF!</v>
          </cell>
          <cell r="I962" t="e">
            <v>#REF!</v>
          </cell>
        </row>
        <row r="963">
          <cell r="D963" t="e">
            <v>#REF!</v>
          </cell>
          <cell r="I963" t="e">
            <v>#REF!</v>
          </cell>
        </row>
        <row r="964">
          <cell r="D964" t="e">
            <v>#REF!</v>
          </cell>
          <cell r="I964" t="e">
            <v>#REF!</v>
          </cell>
        </row>
        <row r="965">
          <cell r="D965" t="e">
            <v>#REF!</v>
          </cell>
          <cell r="I965" t="e">
            <v>#REF!</v>
          </cell>
        </row>
        <row r="966">
          <cell r="D966" t="e">
            <v>#REF!</v>
          </cell>
          <cell r="I966" t="e">
            <v>#REF!</v>
          </cell>
        </row>
        <row r="967">
          <cell r="D967" t="e">
            <v>#REF!</v>
          </cell>
          <cell r="I967" t="e">
            <v>#REF!</v>
          </cell>
        </row>
        <row r="968">
          <cell r="D968" t="e">
            <v>#REF!</v>
          </cell>
          <cell r="I968" t="e">
            <v>#REF!</v>
          </cell>
        </row>
        <row r="969">
          <cell r="D969" t="e">
            <v>#REF!</v>
          </cell>
          <cell r="I969" t="e">
            <v>#REF!</v>
          </cell>
        </row>
        <row r="970">
          <cell r="D970" t="e">
            <v>#REF!</v>
          </cell>
          <cell r="I970" t="e">
            <v>#REF!</v>
          </cell>
        </row>
        <row r="971">
          <cell r="D971" t="e">
            <v>#REF!</v>
          </cell>
          <cell r="I971" t="e">
            <v>#REF!</v>
          </cell>
        </row>
        <row r="972">
          <cell r="D972" t="e">
            <v>#REF!</v>
          </cell>
          <cell r="I972" t="e">
            <v>#REF!</v>
          </cell>
        </row>
        <row r="973">
          <cell r="D973" t="e">
            <v>#REF!</v>
          </cell>
          <cell r="I973" t="e">
            <v>#REF!</v>
          </cell>
        </row>
        <row r="974">
          <cell r="D974" t="e">
            <v>#REF!</v>
          </cell>
          <cell r="I974" t="e">
            <v>#REF!</v>
          </cell>
        </row>
        <row r="975">
          <cell r="D975" t="e">
            <v>#REF!</v>
          </cell>
          <cell r="I975" t="e">
            <v>#REF!</v>
          </cell>
        </row>
        <row r="976">
          <cell r="D976" t="e">
            <v>#REF!</v>
          </cell>
          <cell r="I976" t="e">
            <v>#REF!</v>
          </cell>
        </row>
        <row r="977">
          <cell r="D977" t="e">
            <v>#REF!</v>
          </cell>
          <cell r="I977" t="e">
            <v>#REF!</v>
          </cell>
        </row>
        <row r="978">
          <cell r="D978" t="e">
            <v>#REF!</v>
          </cell>
          <cell r="I978" t="e">
            <v>#REF!</v>
          </cell>
        </row>
        <row r="979">
          <cell r="D979" t="e">
            <v>#REF!</v>
          </cell>
          <cell r="I979" t="e">
            <v>#REF!</v>
          </cell>
        </row>
        <row r="980">
          <cell r="D980" t="e">
            <v>#REF!</v>
          </cell>
          <cell r="I980" t="e">
            <v>#REF!</v>
          </cell>
        </row>
        <row r="981">
          <cell r="D981" t="e">
            <v>#REF!</v>
          </cell>
          <cell r="I981" t="e">
            <v>#REF!</v>
          </cell>
        </row>
        <row r="982">
          <cell r="D982" t="e">
            <v>#REF!</v>
          </cell>
          <cell r="I982" t="e">
            <v>#REF!</v>
          </cell>
        </row>
        <row r="983">
          <cell r="D983" t="e">
            <v>#REF!</v>
          </cell>
          <cell r="I983" t="e">
            <v>#REF!</v>
          </cell>
        </row>
        <row r="984">
          <cell r="D984" t="e">
            <v>#REF!</v>
          </cell>
          <cell r="I984" t="e">
            <v>#REF!</v>
          </cell>
        </row>
        <row r="985">
          <cell r="D985" t="e">
            <v>#REF!</v>
          </cell>
          <cell r="I985" t="e">
            <v>#REF!</v>
          </cell>
        </row>
        <row r="986">
          <cell r="D986" t="e">
            <v>#REF!</v>
          </cell>
          <cell r="I986" t="e">
            <v>#REF!</v>
          </cell>
        </row>
        <row r="987">
          <cell r="D987" t="e">
            <v>#REF!</v>
          </cell>
          <cell r="I987" t="e">
            <v>#REF!</v>
          </cell>
        </row>
        <row r="988">
          <cell r="D988" t="e">
            <v>#REF!</v>
          </cell>
          <cell r="I988" t="e">
            <v>#REF!</v>
          </cell>
        </row>
        <row r="989">
          <cell r="D989" t="e">
            <v>#REF!</v>
          </cell>
          <cell r="I989" t="e">
            <v>#REF!</v>
          </cell>
        </row>
        <row r="990">
          <cell r="D990" t="e">
            <v>#REF!</v>
          </cell>
          <cell r="I990" t="e">
            <v>#REF!</v>
          </cell>
        </row>
        <row r="991">
          <cell r="D991" t="e">
            <v>#REF!</v>
          </cell>
          <cell r="I991" t="e">
            <v>#REF!</v>
          </cell>
        </row>
        <row r="992">
          <cell r="D992" t="e">
            <v>#REF!</v>
          </cell>
          <cell r="I992" t="e">
            <v>#REF!</v>
          </cell>
        </row>
        <row r="993">
          <cell r="D993" t="e">
            <v>#REF!</v>
          </cell>
          <cell r="I993" t="e">
            <v>#REF!</v>
          </cell>
        </row>
        <row r="994">
          <cell r="D994" t="e">
            <v>#REF!</v>
          </cell>
          <cell r="I994" t="e">
            <v>#REF!</v>
          </cell>
        </row>
        <row r="995">
          <cell r="D995" t="e">
            <v>#REF!</v>
          </cell>
          <cell r="I995" t="e">
            <v>#REF!</v>
          </cell>
        </row>
        <row r="996">
          <cell r="D996" t="e">
            <v>#REF!</v>
          </cell>
          <cell r="I996" t="e">
            <v>#REF!</v>
          </cell>
        </row>
        <row r="997">
          <cell r="D997" t="e">
            <v>#REF!</v>
          </cell>
          <cell r="I997" t="e">
            <v>#REF!</v>
          </cell>
        </row>
        <row r="998">
          <cell r="D998" t="e">
            <v>#REF!</v>
          </cell>
          <cell r="I998" t="e">
            <v>#REF!</v>
          </cell>
        </row>
        <row r="999">
          <cell r="D999" t="e">
            <v>#REF!</v>
          </cell>
          <cell r="I999" t="e">
            <v>#REF!</v>
          </cell>
        </row>
        <row r="1000">
          <cell r="D1000" t="e">
            <v>#REF!</v>
          </cell>
          <cell r="I1000" t="e">
            <v>#REF!</v>
          </cell>
        </row>
        <row r="1001">
          <cell r="D1001" t="e">
            <v>#REF!</v>
          </cell>
          <cell r="I1001" t="e">
            <v>#REF!</v>
          </cell>
        </row>
        <row r="1002">
          <cell r="D1002" t="e">
            <v>#REF!</v>
          </cell>
          <cell r="I1002" t="e">
            <v>#REF!</v>
          </cell>
        </row>
        <row r="1003">
          <cell r="D1003" t="e">
            <v>#REF!</v>
          </cell>
          <cell r="I1003" t="e">
            <v>#REF!</v>
          </cell>
        </row>
        <row r="1004">
          <cell r="D1004" t="e">
            <v>#REF!</v>
          </cell>
          <cell r="I1004" t="e">
            <v>#REF!</v>
          </cell>
        </row>
        <row r="1005">
          <cell r="D1005" t="e">
            <v>#REF!</v>
          </cell>
          <cell r="I1005" t="e">
            <v>#REF!</v>
          </cell>
        </row>
        <row r="1006">
          <cell r="D1006" t="e">
            <v>#REF!</v>
          </cell>
          <cell r="I1006" t="e">
            <v>#REF!</v>
          </cell>
        </row>
        <row r="1007">
          <cell r="D1007" t="e">
            <v>#REF!</v>
          </cell>
          <cell r="I1007" t="e">
            <v>#REF!</v>
          </cell>
        </row>
        <row r="1008">
          <cell r="D1008" t="e">
            <v>#REF!</v>
          </cell>
          <cell r="I1008" t="e">
            <v>#REF!</v>
          </cell>
        </row>
        <row r="1009">
          <cell r="D1009" t="e">
            <v>#REF!</v>
          </cell>
          <cell r="I1009" t="e">
            <v>#REF!</v>
          </cell>
        </row>
        <row r="1010">
          <cell r="D1010" t="e">
            <v>#REF!</v>
          </cell>
          <cell r="I1010" t="e">
            <v>#REF!</v>
          </cell>
        </row>
        <row r="1011">
          <cell r="D1011" t="e">
            <v>#REF!</v>
          </cell>
          <cell r="I1011" t="e">
            <v>#REF!</v>
          </cell>
        </row>
        <row r="1012">
          <cell r="D1012" t="e">
            <v>#REF!</v>
          </cell>
          <cell r="I1012" t="e">
            <v>#REF!</v>
          </cell>
        </row>
        <row r="1013">
          <cell r="D1013" t="e">
            <v>#REF!</v>
          </cell>
          <cell r="I1013" t="e">
            <v>#REF!</v>
          </cell>
        </row>
        <row r="1014">
          <cell r="D1014" t="e">
            <v>#REF!</v>
          </cell>
          <cell r="I1014" t="e">
            <v>#REF!</v>
          </cell>
        </row>
        <row r="1015">
          <cell r="D1015" t="e">
            <v>#REF!</v>
          </cell>
          <cell r="I1015" t="e">
            <v>#REF!</v>
          </cell>
        </row>
        <row r="1016">
          <cell r="D1016" t="e">
            <v>#REF!</v>
          </cell>
          <cell r="I1016" t="e">
            <v>#REF!</v>
          </cell>
        </row>
        <row r="1017">
          <cell r="D1017" t="e">
            <v>#REF!</v>
          </cell>
          <cell r="I1017" t="e">
            <v>#REF!</v>
          </cell>
        </row>
        <row r="1018">
          <cell r="D1018" t="e">
            <v>#REF!</v>
          </cell>
          <cell r="I1018" t="e">
            <v>#REF!</v>
          </cell>
        </row>
        <row r="1019">
          <cell r="D1019" t="e">
            <v>#REF!</v>
          </cell>
          <cell r="I1019" t="e">
            <v>#REF!</v>
          </cell>
        </row>
        <row r="1020">
          <cell r="D1020" t="e">
            <v>#REF!</v>
          </cell>
          <cell r="I1020" t="e">
            <v>#REF!</v>
          </cell>
        </row>
        <row r="1021">
          <cell r="D1021" t="e">
            <v>#REF!</v>
          </cell>
          <cell r="I1021" t="e">
            <v>#REF!</v>
          </cell>
        </row>
        <row r="1022">
          <cell r="D1022" t="e">
            <v>#REF!</v>
          </cell>
          <cell r="I1022" t="e">
            <v>#REF!</v>
          </cell>
        </row>
        <row r="1023">
          <cell r="D1023" t="e">
            <v>#REF!</v>
          </cell>
          <cell r="I1023" t="e">
            <v>#REF!</v>
          </cell>
        </row>
        <row r="1024">
          <cell r="D1024" t="e">
            <v>#REF!</v>
          </cell>
          <cell r="I1024" t="e">
            <v>#REF!</v>
          </cell>
        </row>
        <row r="1025">
          <cell r="D1025" t="e">
            <v>#REF!</v>
          </cell>
          <cell r="I1025" t="e">
            <v>#REF!</v>
          </cell>
        </row>
        <row r="1026">
          <cell r="D1026" t="e">
            <v>#REF!</v>
          </cell>
          <cell r="I1026" t="e">
            <v>#REF!</v>
          </cell>
        </row>
        <row r="1027">
          <cell r="D1027" t="e">
            <v>#REF!</v>
          </cell>
          <cell r="I1027" t="e">
            <v>#REF!</v>
          </cell>
        </row>
        <row r="1028">
          <cell r="D1028" t="e">
            <v>#REF!</v>
          </cell>
          <cell r="I1028" t="e">
            <v>#REF!</v>
          </cell>
        </row>
        <row r="1029">
          <cell r="D1029" t="e">
            <v>#REF!</v>
          </cell>
          <cell r="I1029" t="e">
            <v>#REF!</v>
          </cell>
        </row>
        <row r="1030">
          <cell r="D1030" t="e">
            <v>#REF!</v>
          </cell>
          <cell r="I1030" t="e">
            <v>#REF!</v>
          </cell>
        </row>
        <row r="1031">
          <cell r="D1031" t="e">
            <v>#REF!</v>
          </cell>
          <cell r="I1031" t="e">
            <v>#REF!</v>
          </cell>
        </row>
        <row r="1032">
          <cell r="D1032" t="e">
            <v>#REF!</v>
          </cell>
          <cell r="I1032" t="e">
            <v>#REF!</v>
          </cell>
        </row>
        <row r="1033">
          <cell r="D1033" t="e">
            <v>#REF!</v>
          </cell>
          <cell r="I1033" t="e">
            <v>#REF!</v>
          </cell>
        </row>
        <row r="1034">
          <cell r="D1034" t="e">
            <v>#REF!</v>
          </cell>
          <cell r="I1034" t="e">
            <v>#REF!</v>
          </cell>
        </row>
        <row r="1035">
          <cell r="D1035" t="e">
            <v>#REF!</v>
          </cell>
          <cell r="I1035" t="e">
            <v>#REF!</v>
          </cell>
        </row>
        <row r="1036">
          <cell r="D1036" t="e">
            <v>#REF!</v>
          </cell>
          <cell r="I1036" t="e">
            <v>#REF!</v>
          </cell>
        </row>
        <row r="1037">
          <cell r="D1037" t="e">
            <v>#REF!</v>
          </cell>
          <cell r="I1037" t="e">
            <v>#REF!</v>
          </cell>
        </row>
        <row r="1038">
          <cell r="D1038" t="e">
            <v>#REF!</v>
          </cell>
          <cell r="I1038" t="e">
            <v>#REF!</v>
          </cell>
        </row>
        <row r="1039">
          <cell r="D1039" t="e">
            <v>#REF!</v>
          </cell>
          <cell r="I1039" t="e">
            <v>#REF!</v>
          </cell>
        </row>
        <row r="1040">
          <cell r="D1040" t="e">
            <v>#REF!</v>
          </cell>
          <cell r="I1040" t="e">
            <v>#REF!</v>
          </cell>
        </row>
        <row r="1041">
          <cell r="D1041" t="e">
            <v>#REF!</v>
          </cell>
          <cell r="I1041" t="e">
            <v>#REF!</v>
          </cell>
        </row>
        <row r="1042">
          <cell r="D1042" t="e">
            <v>#REF!</v>
          </cell>
          <cell r="I1042" t="e">
            <v>#REF!</v>
          </cell>
        </row>
        <row r="1043">
          <cell r="D1043" t="e">
            <v>#REF!</v>
          </cell>
          <cell r="I1043" t="e">
            <v>#REF!</v>
          </cell>
        </row>
        <row r="1044">
          <cell r="D1044" t="e">
            <v>#REF!</v>
          </cell>
          <cell r="I1044" t="e">
            <v>#REF!</v>
          </cell>
        </row>
        <row r="1045">
          <cell r="D1045" t="e">
            <v>#REF!</v>
          </cell>
          <cell r="I1045" t="e">
            <v>#REF!</v>
          </cell>
        </row>
        <row r="1046">
          <cell r="D1046" t="e">
            <v>#REF!</v>
          </cell>
          <cell r="I1046" t="e">
            <v>#REF!</v>
          </cell>
        </row>
        <row r="1047">
          <cell r="D1047" t="e">
            <v>#REF!</v>
          </cell>
          <cell r="I1047" t="e">
            <v>#REF!</v>
          </cell>
        </row>
        <row r="1048">
          <cell r="D1048" t="e">
            <v>#REF!</v>
          </cell>
          <cell r="I1048" t="e">
            <v>#REF!</v>
          </cell>
        </row>
        <row r="1049">
          <cell r="D1049" t="e">
            <v>#REF!</v>
          </cell>
          <cell r="I1049" t="e">
            <v>#REF!</v>
          </cell>
        </row>
        <row r="1050">
          <cell r="D1050" t="e">
            <v>#REF!</v>
          </cell>
          <cell r="I1050" t="e">
            <v>#REF!</v>
          </cell>
        </row>
        <row r="1051">
          <cell r="D1051" t="e">
            <v>#REF!</v>
          </cell>
          <cell r="I1051" t="e">
            <v>#REF!</v>
          </cell>
        </row>
        <row r="1052">
          <cell r="D1052" t="e">
            <v>#REF!</v>
          </cell>
          <cell r="I1052" t="e">
            <v>#REF!</v>
          </cell>
        </row>
        <row r="1053">
          <cell r="D1053" t="e">
            <v>#REF!</v>
          </cell>
          <cell r="I1053" t="e">
            <v>#REF!</v>
          </cell>
        </row>
        <row r="1054">
          <cell r="D1054" t="e">
            <v>#REF!</v>
          </cell>
          <cell r="I1054" t="e">
            <v>#REF!</v>
          </cell>
        </row>
        <row r="1055">
          <cell r="D1055" t="e">
            <v>#REF!</v>
          </cell>
          <cell r="I1055" t="e">
            <v>#REF!</v>
          </cell>
        </row>
        <row r="1056">
          <cell r="D1056" t="e">
            <v>#REF!</v>
          </cell>
          <cell r="I1056" t="e">
            <v>#REF!</v>
          </cell>
        </row>
        <row r="1057">
          <cell r="D1057" t="e">
            <v>#REF!</v>
          </cell>
          <cell r="I1057" t="e">
            <v>#REF!</v>
          </cell>
        </row>
        <row r="1058">
          <cell r="D1058" t="e">
            <v>#REF!</v>
          </cell>
          <cell r="I1058" t="e">
            <v>#REF!</v>
          </cell>
        </row>
        <row r="1059">
          <cell r="D1059" t="e">
            <v>#REF!</v>
          </cell>
          <cell r="I1059" t="e">
            <v>#REF!</v>
          </cell>
        </row>
        <row r="1060">
          <cell r="D1060" t="e">
            <v>#REF!</v>
          </cell>
          <cell r="I1060" t="e">
            <v>#REF!</v>
          </cell>
        </row>
        <row r="1061">
          <cell r="D1061" t="e">
            <v>#REF!</v>
          </cell>
          <cell r="I1061" t="e">
            <v>#REF!</v>
          </cell>
        </row>
        <row r="1062">
          <cell r="D1062" t="e">
            <v>#REF!</v>
          </cell>
          <cell r="I1062" t="e">
            <v>#REF!</v>
          </cell>
        </row>
        <row r="1063">
          <cell r="D1063" t="e">
            <v>#REF!</v>
          </cell>
          <cell r="I1063" t="e">
            <v>#REF!</v>
          </cell>
        </row>
        <row r="1064">
          <cell r="D1064" t="e">
            <v>#REF!</v>
          </cell>
          <cell r="I1064" t="e">
            <v>#REF!</v>
          </cell>
        </row>
        <row r="1065">
          <cell r="D1065" t="e">
            <v>#REF!</v>
          </cell>
          <cell r="I1065" t="e">
            <v>#REF!</v>
          </cell>
        </row>
        <row r="1066">
          <cell r="D1066" t="e">
            <v>#REF!</v>
          </cell>
          <cell r="I1066" t="e">
            <v>#REF!</v>
          </cell>
        </row>
        <row r="1067">
          <cell r="D1067" t="e">
            <v>#REF!</v>
          </cell>
          <cell r="I1067" t="e">
            <v>#REF!</v>
          </cell>
        </row>
        <row r="1068">
          <cell r="D1068" t="e">
            <v>#REF!</v>
          </cell>
          <cell r="I1068" t="e">
            <v>#REF!</v>
          </cell>
        </row>
        <row r="1069">
          <cell r="D1069" t="e">
            <v>#REF!</v>
          </cell>
          <cell r="I1069" t="e">
            <v>#REF!</v>
          </cell>
        </row>
        <row r="1070">
          <cell r="D1070" t="e">
            <v>#REF!</v>
          </cell>
          <cell r="I1070" t="e">
            <v>#REF!</v>
          </cell>
        </row>
        <row r="1071">
          <cell r="D1071" t="e">
            <v>#REF!</v>
          </cell>
          <cell r="I1071" t="e">
            <v>#REF!</v>
          </cell>
        </row>
        <row r="1072">
          <cell r="D1072" t="e">
            <v>#REF!</v>
          </cell>
          <cell r="I1072" t="e">
            <v>#REF!</v>
          </cell>
        </row>
        <row r="1073">
          <cell r="D1073" t="e">
            <v>#REF!</v>
          </cell>
          <cell r="I1073" t="e">
            <v>#REF!</v>
          </cell>
        </row>
        <row r="1074">
          <cell r="D1074" t="e">
            <v>#REF!</v>
          </cell>
          <cell r="I1074" t="e">
            <v>#REF!</v>
          </cell>
        </row>
        <row r="1075">
          <cell r="D1075" t="e">
            <v>#REF!</v>
          </cell>
          <cell r="I1075" t="e">
            <v>#REF!</v>
          </cell>
        </row>
        <row r="1076">
          <cell r="D1076" t="e">
            <v>#REF!</v>
          </cell>
          <cell r="I1076" t="e">
            <v>#REF!</v>
          </cell>
        </row>
        <row r="1077">
          <cell r="D1077" t="e">
            <v>#REF!</v>
          </cell>
          <cell r="I1077" t="e">
            <v>#REF!</v>
          </cell>
        </row>
        <row r="1078">
          <cell r="D1078" t="e">
            <v>#REF!</v>
          </cell>
          <cell r="I1078" t="e">
            <v>#REF!</v>
          </cell>
        </row>
        <row r="1079">
          <cell r="D1079" t="e">
            <v>#REF!</v>
          </cell>
          <cell r="I1079" t="e">
            <v>#REF!</v>
          </cell>
        </row>
        <row r="1080">
          <cell r="D1080" t="e">
            <v>#REF!</v>
          </cell>
          <cell r="I1080" t="e">
            <v>#REF!</v>
          </cell>
        </row>
        <row r="1081">
          <cell r="D1081" t="e">
            <v>#REF!</v>
          </cell>
          <cell r="I1081" t="e">
            <v>#REF!</v>
          </cell>
        </row>
        <row r="1082">
          <cell r="D1082" t="e">
            <v>#REF!</v>
          </cell>
          <cell r="I1082" t="e">
            <v>#REF!</v>
          </cell>
        </row>
        <row r="1083">
          <cell r="D1083" t="e">
            <v>#REF!</v>
          </cell>
          <cell r="I1083" t="e">
            <v>#REF!</v>
          </cell>
        </row>
        <row r="1084">
          <cell r="D1084" t="e">
            <v>#REF!</v>
          </cell>
          <cell r="I1084" t="e">
            <v>#REF!</v>
          </cell>
        </row>
        <row r="1085">
          <cell r="D1085" t="e">
            <v>#REF!</v>
          </cell>
          <cell r="I1085" t="e">
            <v>#REF!</v>
          </cell>
        </row>
        <row r="1086">
          <cell r="D1086" t="e">
            <v>#REF!</v>
          </cell>
          <cell r="I1086" t="e">
            <v>#REF!</v>
          </cell>
        </row>
        <row r="1087">
          <cell r="D1087" t="e">
            <v>#REF!</v>
          </cell>
          <cell r="I1087" t="e">
            <v>#REF!</v>
          </cell>
        </row>
        <row r="1088">
          <cell r="D1088" t="e">
            <v>#REF!</v>
          </cell>
          <cell r="I1088" t="e">
            <v>#REF!</v>
          </cell>
        </row>
        <row r="1089">
          <cell r="D1089" t="e">
            <v>#REF!</v>
          </cell>
          <cell r="I1089" t="e">
            <v>#REF!</v>
          </cell>
        </row>
        <row r="1090">
          <cell r="D1090" t="e">
            <v>#REF!</v>
          </cell>
          <cell r="I1090" t="e">
            <v>#REF!</v>
          </cell>
        </row>
        <row r="1091">
          <cell r="D1091" t="e">
            <v>#REF!</v>
          </cell>
          <cell r="I1091" t="e">
            <v>#REF!</v>
          </cell>
        </row>
        <row r="1092">
          <cell r="D1092" t="e">
            <v>#REF!</v>
          </cell>
          <cell r="I1092" t="e">
            <v>#REF!</v>
          </cell>
        </row>
        <row r="1093">
          <cell r="D1093" t="e">
            <v>#REF!</v>
          </cell>
          <cell r="I1093" t="e">
            <v>#REF!</v>
          </cell>
        </row>
        <row r="1094">
          <cell r="D1094" t="e">
            <v>#REF!</v>
          </cell>
          <cell r="I1094" t="e">
            <v>#REF!</v>
          </cell>
        </row>
        <row r="1095">
          <cell r="D1095" t="e">
            <v>#REF!</v>
          </cell>
          <cell r="I1095" t="e">
            <v>#REF!</v>
          </cell>
        </row>
        <row r="1096">
          <cell r="D1096" t="e">
            <v>#REF!</v>
          </cell>
          <cell r="I1096" t="e">
            <v>#REF!</v>
          </cell>
        </row>
        <row r="1097">
          <cell r="D1097" t="e">
            <v>#REF!</v>
          </cell>
          <cell r="I1097" t="e">
            <v>#REF!</v>
          </cell>
        </row>
        <row r="1098">
          <cell r="D1098" t="e">
            <v>#REF!</v>
          </cell>
          <cell r="I1098" t="e">
            <v>#REF!</v>
          </cell>
        </row>
        <row r="1099">
          <cell r="D1099" t="e">
            <v>#REF!</v>
          </cell>
          <cell r="I1099" t="e">
            <v>#REF!</v>
          </cell>
        </row>
        <row r="1100">
          <cell r="D1100" t="e">
            <v>#REF!</v>
          </cell>
          <cell r="I1100" t="e">
            <v>#REF!</v>
          </cell>
        </row>
        <row r="1101">
          <cell r="D1101" t="e">
            <v>#REF!</v>
          </cell>
          <cell r="I1101" t="e">
            <v>#REF!</v>
          </cell>
        </row>
        <row r="1102">
          <cell r="D1102" t="e">
            <v>#REF!</v>
          </cell>
          <cell r="I1102" t="e">
            <v>#REF!</v>
          </cell>
        </row>
        <row r="1103">
          <cell r="D1103" t="e">
            <v>#REF!</v>
          </cell>
          <cell r="I1103" t="e">
            <v>#REF!</v>
          </cell>
        </row>
        <row r="1104">
          <cell r="D1104" t="e">
            <v>#REF!</v>
          </cell>
          <cell r="I1104" t="e">
            <v>#REF!</v>
          </cell>
        </row>
        <row r="1105">
          <cell r="D1105" t="e">
            <v>#REF!</v>
          </cell>
          <cell r="I1105" t="e">
            <v>#REF!</v>
          </cell>
        </row>
        <row r="1106">
          <cell r="D1106" t="e">
            <v>#REF!</v>
          </cell>
          <cell r="I1106" t="e">
            <v>#REF!</v>
          </cell>
        </row>
        <row r="1107">
          <cell r="D1107" t="e">
            <v>#REF!</v>
          </cell>
          <cell r="I1107" t="e">
            <v>#REF!</v>
          </cell>
        </row>
        <row r="1108">
          <cell r="D1108" t="e">
            <v>#REF!</v>
          </cell>
          <cell r="I1108" t="e">
            <v>#REF!</v>
          </cell>
        </row>
        <row r="1109">
          <cell r="D1109" t="e">
            <v>#REF!</v>
          </cell>
          <cell r="I1109" t="e">
            <v>#REF!</v>
          </cell>
        </row>
        <row r="1110">
          <cell r="D1110" t="e">
            <v>#REF!</v>
          </cell>
          <cell r="I1110" t="e">
            <v>#REF!</v>
          </cell>
        </row>
        <row r="1111">
          <cell r="D1111" t="e">
            <v>#REF!</v>
          </cell>
          <cell r="I1111" t="e">
            <v>#REF!</v>
          </cell>
        </row>
        <row r="1112">
          <cell r="D1112" t="e">
            <v>#REF!</v>
          </cell>
          <cell r="I1112" t="e">
            <v>#REF!</v>
          </cell>
        </row>
        <row r="1113">
          <cell r="D1113" t="e">
            <v>#REF!</v>
          </cell>
          <cell r="I1113" t="e">
            <v>#REF!</v>
          </cell>
        </row>
        <row r="1114">
          <cell r="D1114" t="e">
            <v>#REF!</v>
          </cell>
          <cell r="I1114" t="e">
            <v>#REF!</v>
          </cell>
        </row>
        <row r="1115">
          <cell r="D1115" t="e">
            <v>#REF!</v>
          </cell>
          <cell r="I1115" t="e">
            <v>#REF!</v>
          </cell>
        </row>
        <row r="1116">
          <cell r="D1116" t="e">
            <v>#REF!</v>
          </cell>
          <cell r="I1116" t="e">
            <v>#REF!</v>
          </cell>
        </row>
        <row r="1117">
          <cell r="D1117" t="e">
            <v>#REF!</v>
          </cell>
          <cell r="I1117" t="e">
            <v>#REF!</v>
          </cell>
        </row>
        <row r="1118">
          <cell r="D1118" t="e">
            <v>#REF!</v>
          </cell>
          <cell r="I1118" t="e">
            <v>#REF!</v>
          </cell>
        </row>
        <row r="1119">
          <cell r="D1119" t="e">
            <v>#REF!</v>
          </cell>
          <cell r="I1119" t="e">
            <v>#REF!</v>
          </cell>
        </row>
        <row r="1120">
          <cell r="D1120" t="e">
            <v>#REF!</v>
          </cell>
          <cell r="I1120" t="e">
            <v>#REF!</v>
          </cell>
        </row>
        <row r="1121">
          <cell r="D1121" t="e">
            <v>#REF!</v>
          </cell>
          <cell r="I1121" t="e">
            <v>#REF!</v>
          </cell>
        </row>
        <row r="1122">
          <cell r="D1122" t="e">
            <v>#REF!</v>
          </cell>
          <cell r="I1122" t="e">
            <v>#REF!</v>
          </cell>
        </row>
        <row r="1123">
          <cell r="D1123" t="e">
            <v>#REF!</v>
          </cell>
          <cell r="I1123" t="e">
            <v>#REF!</v>
          </cell>
        </row>
        <row r="1124">
          <cell r="D1124" t="e">
            <v>#REF!</v>
          </cell>
          <cell r="I1124" t="e">
            <v>#REF!</v>
          </cell>
        </row>
        <row r="1125">
          <cell r="D1125" t="e">
            <v>#REF!</v>
          </cell>
          <cell r="I1125" t="e">
            <v>#REF!</v>
          </cell>
        </row>
        <row r="1126">
          <cell r="D1126" t="e">
            <v>#REF!</v>
          </cell>
          <cell r="I1126" t="e">
            <v>#REF!</v>
          </cell>
        </row>
        <row r="1127">
          <cell r="D1127" t="e">
            <v>#REF!</v>
          </cell>
          <cell r="I1127" t="e">
            <v>#REF!</v>
          </cell>
        </row>
        <row r="1128">
          <cell r="D1128" t="e">
            <v>#REF!</v>
          </cell>
          <cell r="I1128" t="e">
            <v>#REF!</v>
          </cell>
        </row>
        <row r="1129">
          <cell r="D1129" t="e">
            <v>#REF!</v>
          </cell>
          <cell r="I1129" t="e">
            <v>#REF!</v>
          </cell>
        </row>
        <row r="1130">
          <cell r="D1130" t="e">
            <v>#REF!</v>
          </cell>
          <cell r="I1130" t="e">
            <v>#REF!</v>
          </cell>
        </row>
        <row r="1131">
          <cell r="D1131" t="e">
            <v>#REF!</v>
          </cell>
          <cell r="I1131" t="e">
            <v>#REF!</v>
          </cell>
        </row>
        <row r="1132">
          <cell r="D1132" t="e">
            <v>#REF!</v>
          </cell>
          <cell r="I1132" t="e">
            <v>#REF!</v>
          </cell>
        </row>
        <row r="1133">
          <cell r="D1133" t="e">
            <v>#REF!</v>
          </cell>
          <cell r="I1133" t="e">
            <v>#REF!</v>
          </cell>
        </row>
        <row r="1134">
          <cell r="D1134" t="e">
            <v>#REF!</v>
          </cell>
          <cell r="I1134" t="e">
            <v>#REF!</v>
          </cell>
        </row>
        <row r="1135">
          <cell r="D1135" t="e">
            <v>#REF!</v>
          </cell>
          <cell r="I1135" t="e">
            <v>#REF!</v>
          </cell>
        </row>
        <row r="1136">
          <cell r="D1136" t="e">
            <v>#REF!</v>
          </cell>
          <cell r="I1136" t="e">
            <v>#REF!</v>
          </cell>
        </row>
        <row r="1137">
          <cell r="D1137" t="e">
            <v>#REF!</v>
          </cell>
          <cell r="I1137" t="e">
            <v>#REF!</v>
          </cell>
        </row>
        <row r="1138">
          <cell r="D1138" t="e">
            <v>#REF!</v>
          </cell>
          <cell r="I1138" t="e">
            <v>#REF!</v>
          </cell>
        </row>
        <row r="1139">
          <cell r="D1139" t="e">
            <v>#REF!</v>
          </cell>
          <cell r="I1139" t="e">
            <v>#REF!</v>
          </cell>
        </row>
        <row r="1140">
          <cell r="D1140" t="e">
            <v>#REF!</v>
          </cell>
          <cell r="I1140" t="e">
            <v>#REF!</v>
          </cell>
        </row>
        <row r="1141">
          <cell r="D1141" t="e">
            <v>#REF!</v>
          </cell>
          <cell r="I1141" t="e">
            <v>#REF!</v>
          </cell>
        </row>
        <row r="1142">
          <cell r="D1142" t="e">
            <v>#REF!</v>
          </cell>
          <cell r="I1142" t="e">
            <v>#REF!</v>
          </cell>
        </row>
        <row r="1143">
          <cell r="D1143" t="e">
            <v>#REF!</v>
          </cell>
          <cell r="I1143" t="e">
            <v>#REF!</v>
          </cell>
        </row>
        <row r="1144">
          <cell r="D1144" t="e">
            <v>#REF!</v>
          </cell>
          <cell r="I1144" t="e">
            <v>#REF!</v>
          </cell>
        </row>
        <row r="1145">
          <cell r="D1145" t="e">
            <v>#REF!</v>
          </cell>
          <cell r="I1145" t="e">
            <v>#REF!</v>
          </cell>
        </row>
        <row r="1146">
          <cell r="D1146" t="e">
            <v>#REF!</v>
          </cell>
          <cell r="I1146" t="e">
            <v>#REF!</v>
          </cell>
        </row>
        <row r="1147">
          <cell r="D1147" t="e">
            <v>#REF!</v>
          </cell>
          <cell r="I1147" t="e">
            <v>#REF!</v>
          </cell>
        </row>
        <row r="1148">
          <cell r="D1148" t="e">
            <v>#REF!</v>
          </cell>
          <cell r="I1148" t="e">
            <v>#REF!</v>
          </cell>
        </row>
        <row r="1149">
          <cell r="D1149" t="e">
            <v>#REF!</v>
          </cell>
          <cell r="I1149" t="e">
            <v>#REF!</v>
          </cell>
        </row>
        <row r="1150">
          <cell r="D1150" t="e">
            <v>#REF!</v>
          </cell>
          <cell r="I1150" t="e">
            <v>#REF!</v>
          </cell>
        </row>
        <row r="1151">
          <cell r="D1151" t="e">
            <v>#REF!</v>
          </cell>
          <cell r="I1151" t="e">
            <v>#REF!</v>
          </cell>
        </row>
        <row r="1152">
          <cell r="D1152" t="e">
            <v>#REF!</v>
          </cell>
          <cell r="I1152" t="e">
            <v>#REF!</v>
          </cell>
        </row>
        <row r="1153">
          <cell r="D1153" t="e">
            <v>#REF!</v>
          </cell>
          <cell r="I1153" t="e">
            <v>#REF!</v>
          </cell>
        </row>
        <row r="1154">
          <cell r="D1154" t="e">
            <v>#REF!</v>
          </cell>
          <cell r="I1154" t="e">
            <v>#REF!</v>
          </cell>
        </row>
        <row r="1155">
          <cell r="D1155" t="e">
            <v>#REF!</v>
          </cell>
          <cell r="I1155" t="e">
            <v>#REF!</v>
          </cell>
        </row>
        <row r="1156">
          <cell r="D1156" t="e">
            <v>#REF!</v>
          </cell>
          <cell r="I1156" t="e">
            <v>#REF!</v>
          </cell>
        </row>
        <row r="1157">
          <cell r="D1157" t="e">
            <v>#REF!</v>
          </cell>
          <cell r="I1157" t="e">
            <v>#REF!</v>
          </cell>
        </row>
        <row r="1158">
          <cell r="D1158" t="e">
            <v>#REF!</v>
          </cell>
          <cell r="I1158" t="e">
            <v>#REF!</v>
          </cell>
        </row>
        <row r="1159">
          <cell r="D1159" t="e">
            <v>#REF!</v>
          </cell>
          <cell r="I1159" t="e">
            <v>#REF!</v>
          </cell>
        </row>
        <row r="1160">
          <cell r="D1160" t="e">
            <v>#REF!</v>
          </cell>
          <cell r="I1160" t="e">
            <v>#REF!</v>
          </cell>
        </row>
        <row r="1161">
          <cell r="D1161" t="e">
            <v>#REF!</v>
          </cell>
          <cell r="I1161" t="e">
            <v>#REF!</v>
          </cell>
        </row>
        <row r="1162">
          <cell r="D1162" t="e">
            <v>#REF!</v>
          </cell>
          <cell r="I1162" t="e">
            <v>#REF!</v>
          </cell>
        </row>
        <row r="1163">
          <cell r="D1163" t="e">
            <v>#REF!</v>
          </cell>
          <cell r="I1163" t="e">
            <v>#REF!</v>
          </cell>
        </row>
        <row r="1164">
          <cell r="D1164" t="e">
            <v>#REF!</v>
          </cell>
          <cell r="I1164" t="e">
            <v>#REF!</v>
          </cell>
        </row>
        <row r="1165">
          <cell r="D1165" t="e">
            <v>#REF!</v>
          </cell>
          <cell r="I1165" t="e">
            <v>#REF!</v>
          </cell>
        </row>
        <row r="1166">
          <cell r="D1166" t="e">
            <v>#REF!</v>
          </cell>
          <cell r="I1166" t="e">
            <v>#REF!</v>
          </cell>
        </row>
        <row r="1167">
          <cell r="D1167" t="e">
            <v>#REF!</v>
          </cell>
          <cell r="I1167" t="e">
            <v>#REF!</v>
          </cell>
        </row>
        <row r="1168">
          <cell r="D1168" t="e">
            <v>#REF!</v>
          </cell>
          <cell r="I1168" t="e">
            <v>#REF!</v>
          </cell>
        </row>
        <row r="1169">
          <cell r="D1169" t="e">
            <v>#REF!</v>
          </cell>
          <cell r="I1169" t="e">
            <v>#REF!</v>
          </cell>
        </row>
        <row r="1170">
          <cell r="D1170" t="e">
            <v>#REF!</v>
          </cell>
          <cell r="I1170" t="e">
            <v>#REF!</v>
          </cell>
        </row>
        <row r="1171">
          <cell r="D1171" t="e">
            <v>#REF!</v>
          </cell>
          <cell r="I1171" t="e">
            <v>#REF!</v>
          </cell>
        </row>
        <row r="1172">
          <cell r="D1172" t="e">
            <v>#REF!</v>
          </cell>
          <cell r="I1172" t="e">
            <v>#REF!</v>
          </cell>
        </row>
        <row r="1173">
          <cell r="D1173" t="e">
            <v>#REF!</v>
          </cell>
          <cell r="I1173" t="e">
            <v>#REF!</v>
          </cell>
        </row>
        <row r="1174">
          <cell r="D1174" t="e">
            <v>#REF!</v>
          </cell>
          <cell r="I1174" t="e">
            <v>#REF!</v>
          </cell>
        </row>
        <row r="1175">
          <cell r="D1175" t="e">
            <v>#REF!</v>
          </cell>
          <cell r="I1175" t="e">
            <v>#REF!</v>
          </cell>
        </row>
        <row r="1176">
          <cell r="D1176" t="e">
            <v>#REF!</v>
          </cell>
          <cell r="I1176" t="e">
            <v>#REF!</v>
          </cell>
        </row>
        <row r="1177">
          <cell r="D1177" t="e">
            <v>#REF!</v>
          </cell>
          <cell r="I1177" t="e">
            <v>#REF!</v>
          </cell>
        </row>
        <row r="1178">
          <cell r="D1178" t="e">
            <v>#REF!</v>
          </cell>
          <cell r="I1178" t="e">
            <v>#REF!</v>
          </cell>
        </row>
        <row r="1179">
          <cell r="D1179" t="e">
            <v>#REF!</v>
          </cell>
          <cell r="I1179" t="e">
            <v>#REF!</v>
          </cell>
        </row>
        <row r="1180">
          <cell r="D1180" t="e">
            <v>#REF!</v>
          </cell>
          <cell r="I1180" t="e">
            <v>#REF!</v>
          </cell>
        </row>
        <row r="1181">
          <cell r="D1181" t="e">
            <v>#REF!</v>
          </cell>
          <cell r="I1181" t="e">
            <v>#REF!</v>
          </cell>
        </row>
        <row r="1182">
          <cell r="D1182" t="e">
            <v>#REF!</v>
          </cell>
          <cell r="I1182" t="e">
            <v>#REF!</v>
          </cell>
        </row>
        <row r="1183">
          <cell r="D1183" t="e">
            <v>#REF!</v>
          </cell>
          <cell r="I1183" t="e">
            <v>#REF!</v>
          </cell>
        </row>
        <row r="1184">
          <cell r="D1184" t="e">
            <v>#REF!</v>
          </cell>
          <cell r="I1184" t="e">
            <v>#REF!</v>
          </cell>
        </row>
        <row r="1185">
          <cell r="D1185" t="e">
            <v>#REF!</v>
          </cell>
          <cell r="I1185" t="e">
            <v>#REF!</v>
          </cell>
        </row>
        <row r="1186">
          <cell r="D1186" t="e">
            <v>#REF!</v>
          </cell>
          <cell r="I1186" t="e">
            <v>#REF!</v>
          </cell>
        </row>
        <row r="1187">
          <cell r="D1187" t="e">
            <v>#REF!</v>
          </cell>
          <cell r="I1187" t="e">
            <v>#REF!</v>
          </cell>
        </row>
        <row r="1188">
          <cell r="D1188" t="e">
            <v>#REF!</v>
          </cell>
          <cell r="I1188" t="e">
            <v>#REF!</v>
          </cell>
        </row>
        <row r="1189">
          <cell r="D1189" t="e">
            <v>#REF!</v>
          </cell>
          <cell r="I1189" t="e">
            <v>#REF!</v>
          </cell>
        </row>
        <row r="1190">
          <cell r="D1190" t="e">
            <v>#REF!</v>
          </cell>
          <cell r="I1190" t="e">
            <v>#REF!</v>
          </cell>
        </row>
        <row r="1191">
          <cell r="D1191" t="e">
            <v>#REF!</v>
          </cell>
          <cell r="I1191" t="e">
            <v>#REF!</v>
          </cell>
        </row>
        <row r="1192">
          <cell r="D1192" t="e">
            <v>#REF!</v>
          </cell>
          <cell r="I1192" t="e">
            <v>#REF!</v>
          </cell>
        </row>
        <row r="1193">
          <cell r="D1193" t="e">
            <v>#REF!</v>
          </cell>
          <cell r="I1193" t="e">
            <v>#REF!</v>
          </cell>
        </row>
        <row r="1194">
          <cell r="D1194" t="e">
            <v>#REF!</v>
          </cell>
          <cell r="I1194" t="e">
            <v>#REF!</v>
          </cell>
        </row>
        <row r="1195">
          <cell r="D1195" t="e">
            <v>#REF!</v>
          </cell>
          <cell r="I1195" t="e">
            <v>#REF!</v>
          </cell>
        </row>
        <row r="1196">
          <cell r="D1196" t="e">
            <v>#REF!</v>
          </cell>
          <cell r="I1196" t="e">
            <v>#REF!</v>
          </cell>
        </row>
        <row r="1197">
          <cell r="D1197" t="e">
            <v>#REF!</v>
          </cell>
          <cell r="I1197" t="e">
            <v>#REF!</v>
          </cell>
        </row>
        <row r="1198">
          <cell r="D1198" t="e">
            <v>#REF!</v>
          </cell>
          <cell r="I1198" t="e">
            <v>#REF!</v>
          </cell>
        </row>
        <row r="1199">
          <cell r="D1199" t="e">
            <v>#REF!</v>
          </cell>
          <cell r="I1199" t="e">
            <v>#REF!</v>
          </cell>
        </row>
        <row r="1200">
          <cell r="D1200" t="e">
            <v>#REF!</v>
          </cell>
          <cell r="I1200" t="e">
            <v>#REF!</v>
          </cell>
        </row>
        <row r="1201">
          <cell r="D1201" t="e">
            <v>#REF!</v>
          </cell>
          <cell r="I1201" t="e">
            <v>#REF!</v>
          </cell>
        </row>
        <row r="1202">
          <cell r="D1202" t="e">
            <v>#REF!</v>
          </cell>
          <cell r="I1202" t="e">
            <v>#REF!</v>
          </cell>
        </row>
        <row r="1203">
          <cell r="D1203" t="e">
            <v>#REF!</v>
          </cell>
          <cell r="I1203" t="e">
            <v>#REF!</v>
          </cell>
        </row>
        <row r="1204">
          <cell r="D1204" t="e">
            <v>#REF!</v>
          </cell>
          <cell r="I1204" t="e">
            <v>#REF!</v>
          </cell>
        </row>
        <row r="1205">
          <cell r="D1205" t="e">
            <v>#REF!</v>
          </cell>
          <cell r="I1205" t="e">
            <v>#REF!</v>
          </cell>
        </row>
        <row r="1206">
          <cell r="D1206" t="e">
            <v>#REF!</v>
          </cell>
          <cell r="I1206" t="e">
            <v>#REF!</v>
          </cell>
        </row>
        <row r="1207">
          <cell r="D1207" t="e">
            <v>#REF!</v>
          </cell>
          <cell r="I1207" t="e">
            <v>#REF!</v>
          </cell>
        </row>
        <row r="1208">
          <cell r="D1208" t="e">
            <v>#REF!</v>
          </cell>
          <cell r="I1208" t="e">
            <v>#REF!</v>
          </cell>
        </row>
        <row r="1209">
          <cell r="D1209" t="e">
            <v>#REF!</v>
          </cell>
          <cell r="I1209" t="e">
            <v>#REF!</v>
          </cell>
        </row>
        <row r="1210">
          <cell r="D1210" t="e">
            <v>#REF!</v>
          </cell>
          <cell r="I1210" t="e">
            <v>#REF!</v>
          </cell>
        </row>
        <row r="1211">
          <cell r="D1211" t="e">
            <v>#REF!</v>
          </cell>
          <cell r="I1211" t="e">
            <v>#REF!</v>
          </cell>
        </row>
        <row r="1212">
          <cell r="D1212" t="e">
            <v>#REF!</v>
          </cell>
          <cell r="I1212" t="e">
            <v>#REF!</v>
          </cell>
        </row>
        <row r="1213">
          <cell r="D1213" t="e">
            <v>#REF!</v>
          </cell>
          <cell r="I1213" t="e">
            <v>#REF!</v>
          </cell>
        </row>
        <row r="1214">
          <cell r="D1214" t="e">
            <v>#REF!</v>
          </cell>
          <cell r="I1214" t="e">
            <v>#REF!</v>
          </cell>
        </row>
        <row r="1215">
          <cell r="D1215" t="e">
            <v>#REF!</v>
          </cell>
          <cell r="I1215" t="e">
            <v>#REF!</v>
          </cell>
        </row>
        <row r="1216">
          <cell r="D1216" t="e">
            <v>#REF!</v>
          </cell>
          <cell r="I1216" t="e">
            <v>#REF!</v>
          </cell>
        </row>
        <row r="1217">
          <cell r="D1217" t="e">
            <v>#REF!</v>
          </cell>
          <cell r="I1217" t="e">
            <v>#REF!</v>
          </cell>
        </row>
        <row r="1218">
          <cell r="D1218" t="e">
            <v>#REF!</v>
          </cell>
          <cell r="I1218" t="e">
            <v>#REF!</v>
          </cell>
        </row>
        <row r="1219">
          <cell r="D1219" t="e">
            <v>#REF!</v>
          </cell>
          <cell r="I1219" t="e">
            <v>#REF!</v>
          </cell>
        </row>
        <row r="1220">
          <cell r="D1220" t="e">
            <v>#REF!</v>
          </cell>
          <cell r="I1220" t="e">
            <v>#REF!</v>
          </cell>
        </row>
        <row r="1221">
          <cell r="D1221" t="e">
            <v>#REF!</v>
          </cell>
          <cell r="I1221" t="e">
            <v>#REF!</v>
          </cell>
        </row>
        <row r="1222">
          <cell r="D1222" t="e">
            <v>#REF!</v>
          </cell>
          <cell r="I1222" t="e">
            <v>#REF!</v>
          </cell>
        </row>
        <row r="1223">
          <cell r="D1223" t="e">
            <v>#REF!</v>
          </cell>
          <cell r="I1223" t="e">
            <v>#REF!</v>
          </cell>
        </row>
        <row r="1224">
          <cell r="D1224" t="e">
            <v>#REF!</v>
          </cell>
          <cell r="I1224" t="e">
            <v>#REF!</v>
          </cell>
        </row>
        <row r="1225">
          <cell r="D1225" t="e">
            <v>#REF!</v>
          </cell>
          <cell r="I1225" t="e">
            <v>#REF!</v>
          </cell>
        </row>
        <row r="1226">
          <cell r="D1226" t="e">
            <v>#REF!</v>
          </cell>
          <cell r="I1226" t="e">
            <v>#REF!</v>
          </cell>
        </row>
        <row r="1227">
          <cell r="D1227" t="e">
            <v>#REF!</v>
          </cell>
          <cell r="I1227" t="e">
            <v>#REF!</v>
          </cell>
        </row>
        <row r="1228">
          <cell r="D1228" t="e">
            <v>#REF!</v>
          </cell>
          <cell r="I1228" t="e">
            <v>#REF!</v>
          </cell>
        </row>
        <row r="1229">
          <cell r="D1229" t="e">
            <v>#REF!</v>
          </cell>
          <cell r="I1229" t="e">
            <v>#REF!</v>
          </cell>
        </row>
        <row r="1230">
          <cell r="D1230" t="e">
            <v>#REF!</v>
          </cell>
          <cell r="I1230" t="e">
            <v>#REF!</v>
          </cell>
        </row>
        <row r="1231">
          <cell r="D1231" t="e">
            <v>#REF!</v>
          </cell>
          <cell r="I1231" t="e">
            <v>#REF!</v>
          </cell>
        </row>
        <row r="1232">
          <cell r="D1232" t="e">
            <v>#REF!</v>
          </cell>
          <cell r="I1232" t="e">
            <v>#REF!</v>
          </cell>
        </row>
        <row r="1233">
          <cell r="D1233" t="e">
            <v>#REF!</v>
          </cell>
          <cell r="I1233" t="e">
            <v>#REF!</v>
          </cell>
        </row>
        <row r="1234">
          <cell r="D1234" t="e">
            <v>#REF!</v>
          </cell>
          <cell r="I1234" t="e">
            <v>#REF!</v>
          </cell>
        </row>
        <row r="1235">
          <cell r="D1235" t="e">
            <v>#REF!</v>
          </cell>
          <cell r="I1235" t="e">
            <v>#REF!</v>
          </cell>
        </row>
        <row r="1236">
          <cell r="D1236" t="e">
            <v>#REF!</v>
          </cell>
          <cell r="I1236" t="e">
            <v>#REF!</v>
          </cell>
        </row>
        <row r="1237">
          <cell r="D1237" t="e">
            <v>#REF!</v>
          </cell>
          <cell r="I1237" t="e">
            <v>#REF!</v>
          </cell>
        </row>
        <row r="1238">
          <cell r="D1238" t="e">
            <v>#REF!</v>
          </cell>
          <cell r="I1238" t="e">
            <v>#REF!</v>
          </cell>
        </row>
        <row r="1239">
          <cell r="D1239" t="e">
            <v>#REF!</v>
          </cell>
          <cell r="I1239" t="e">
            <v>#REF!</v>
          </cell>
        </row>
        <row r="1240">
          <cell r="D1240" t="e">
            <v>#REF!</v>
          </cell>
          <cell r="I1240" t="e">
            <v>#REF!</v>
          </cell>
        </row>
        <row r="1241">
          <cell r="D1241" t="e">
            <v>#REF!</v>
          </cell>
          <cell r="I1241" t="e">
            <v>#REF!</v>
          </cell>
        </row>
        <row r="1242">
          <cell r="D1242" t="e">
            <v>#REF!</v>
          </cell>
          <cell r="I1242" t="e">
            <v>#REF!</v>
          </cell>
        </row>
        <row r="1243">
          <cell r="D1243" t="e">
            <v>#REF!</v>
          </cell>
          <cell r="I1243" t="e">
            <v>#REF!</v>
          </cell>
        </row>
        <row r="1244">
          <cell r="D1244" t="e">
            <v>#REF!</v>
          </cell>
          <cell r="I1244" t="e">
            <v>#REF!</v>
          </cell>
        </row>
        <row r="1245">
          <cell r="D1245" t="e">
            <v>#REF!</v>
          </cell>
          <cell r="I1245" t="e">
            <v>#REF!</v>
          </cell>
        </row>
        <row r="1246">
          <cell r="D1246" t="e">
            <v>#REF!</v>
          </cell>
          <cell r="I1246" t="e">
            <v>#REF!</v>
          </cell>
        </row>
        <row r="1247">
          <cell r="D1247" t="e">
            <v>#REF!</v>
          </cell>
          <cell r="I1247" t="e">
            <v>#REF!</v>
          </cell>
        </row>
        <row r="1248">
          <cell r="D1248" t="e">
            <v>#REF!</v>
          </cell>
          <cell r="I1248" t="e">
            <v>#REF!</v>
          </cell>
        </row>
        <row r="1249">
          <cell r="D1249" t="e">
            <v>#REF!</v>
          </cell>
          <cell r="I1249" t="e">
            <v>#REF!</v>
          </cell>
        </row>
        <row r="1250">
          <cell r="D1250" t="e">
            <v>#REF!</v>
          </cell>
          <cell r="I1250" t="e">
            <v>#REF!</v>
          </cell>
        </row>
        <row r="1251">
          <cell r="D1251" t="e">
            <v>#REF!</v>
          </cell>
          <cell r="I1251" t="e">
            <v>#REF!</v>
          </cell>
        </row>
        <row r="1252">
          <cell r="D1252" t="e">
            <v>#REF!</v>
          </cell>
          <cell r="I1252" t="e">
            <v>#REF!</v>
          </cell>
        </row>
        <row r="1253">
          <cell r="D1253" t="e">
            <v>#REF!</v>
          </cell>
          <cell r="I1253" t="e">
            <v>#REF!</v>
          </cell>
        </row>
        <row r="1254">
          <cell r="D1254" t="e">
            <v>#REF!</v>
          </cell>
          <cell r="I1254" t="e">
            <v>#REF!</v>
          </cell>
        </row>
        <row r="1255">
          <cell r="D1255" t="e">
            <v>#REF!</v>
          </cell>
          <cell r="I1255" t="e">
            <v>#REF!</v>
          </cell>
        </row>
        <row r="1256">
          <cell r="D1256" t="e">
            <v>#REF!</v>
          </cell>
          <cell r="I1256" t="e">
            <v>#REF!</v>
          </cell>
        </row>
        <row r="1257">
          <cell r="D1257" t="e">
            <v>#REF!</v>
          </cell>
          <cell r="I1257" t="e">
            <v>#REF!</v>
          </cell>
        </row>
        <row r="1258">
          <cell r="D1258" t="e">
            <v>#REF!</v>
          </cell>
          <cell r="I1258" t="e">
            <v>#REF!</v>
          </cell>
        </row>
        <row r="1259">
          <cell r="D1259" t="e">
            <v>#REF!</v>
          </cell>
          <cell r="I1259" t="e">
            <v>#REF!</v>
          </cell>
        </row>
        <row r="1260">
          <cell r="D1260" t="e">
            <v>#REF!</v>
          </cell>
          <cell r="I1260" t="e">
            <v>#REF!</v>
          </cell>
        </row>
        <row r="1261">
          <cell r="D1261" t="e">
            <v>#REF!</v>
          </cell>
          <cell r="I1261" t="e">
            <v>#REF!</v>
          </cell>
        </row>
        <row r="1262">
          <cell r="D1262" t="e">
            <v>#REF!</v>
          </cell>
          <cell r="I1262" t="e">
            <v>#REF!</v>
          </cell>
        </row>
        <row r="1263">
          <cell r="D1263" t="e">
            <v>#REF!</v>
          </cell>
          <cell r="I1263" t="e">
            <v>#REF!</v>
          </cell>
        </row>
        <row r="1264">
          <cell r="D1264" t="e">
            <v>#REF!</v>
          </cell>
          <cell r="I1264" t="e">
            <v>#REF!</v>
          </cell>
        </row>
        <row r="1265">
          <cell r="D1265" t="e">
            <v>#REF!</v>
          </cell>
          <cell r="I1265" t="e">
            <v>#REF!</v>
          </cell>
        </row>
        <row r="1266">
          <cell r="D1266" t="e">
            <v>#REF!</v>
          </cell>
          <cell r="I1266" t="e">
            <v>#REF!</v>
          </cell>
        </row>
        <row r="1267">
          <cell r="D1267" t="e">
            <v>#REF!</v>
          </cell>
          <cell r="I1267" t="e">
            <v>#REF!</v>
          </cell>
        </row>
        <row r="1268">
          <cell r="D1268" t="e">
            <v>#REF!</v>
          </cell>
          <cell r="I1268" t="e">
            <v>#REF!</v>
          </cell>
        </row>
        <row r="1269">
          <cell r="D1269" t="e">
            <v>#REF!</v>
          </cell>
          <cell r="I1269" t="e">
            <v>#REF!</v>
          </cell>
        </row>
        <row r="1270">
          <cell r="D1270" t="e">
            <v>#REF!</v>
          </cell>
          <cell r="I1270" t="e">
            <v>#REF!</v>
          </cell>
        </row>
        <row r="1271">
          <cell r="D1271" t="e">
            <v>#REF!</v>
          </cell>
          <cell r="I1271" t="e">
            <v>#REF!</v>
          </cell>
        </row>
        <row r="1272">
          <cell r="D1272" t="e">
            <v>#REF!</v>
          </cell>
          <cell r="I1272" t="e">
            <v>#REF!</v>
          </cell>
        </row>
        <row r="1273">
          <cell r="D1273" t="e">
            <v>#REF!</v>
          </cell>
          <cell r="I1273" t="e">
            <v>#REF!</v>
          </cell>
        </row>
        <row r="1274">
          <cell r="D1274" t="e">
            <v>#REF!</v>
          </cell>
          <cell r="I1274" t="e">
            <v>#REF!</v>
          </cell>
        </row>
        <row r="1275">
          <cell r="D1275" t="e">
            <v>#REF!</v>
          </cell>
          <cell r="I1275" t="e">
            <v>#REF!</v>
          </cell>
        </row>
        <row r="1276">
          <cell r="D1276" t="e">
            <v>#REF!</v>
          </cell>
          <cell r="I1276" t="e">
            <v>#REF!</v>
          </cell>
        </row>
        <row r="1277">
          <cell r="D1277" t="e">
            <v>#REF!</v>
          </cell>
          <cell r="I1277" t="e">
            <v>#REF!</v>
          </cell>
        </row>
        <row r="1278">
          <cell r="D1278" t="e">
            <v>#REF!</v>
          </cell>
          <cell r="I1278" t="e">
            <v>#REF!</v>
          </cell>
        </row>
        <row r="1279">
          <cell r="D1279" t="e">
            <v>#REF!</v>
          </cell>
          <cell r="I1279" t="e">
            <v>#REF!</v>
          </cell>
        </row>
        <row r="1280">
          <cell r="D1280" t="e">
            <v>#REF!</v>
          </cell>
          <cell r="I1280" t="e">
            <v>#REF!</v>
          </cell>
        </row>
        <row r="1281">
          <cell r="D1281" t="e">
            <v>#REF!</v>
          </cell>
          <cell r="I1281" t="e">
            <v>#REF!</v>
          </cell>
        </row>
        <row r="1282">
          <cell r="D1282" t="e">
            <v>#REF!</v>
          </cell>
          <cell r="I1282" t="e">
            <v>#REF!</v>
          </cell>
        </row>
        <row r="1283">
          <cell r="D1283" t="e">
            <v>#REF!</v>
          </cell>
          <cell r="I1283" t="e">
            <v>#REF!</v>
          </cell>
        </row>
        <row r="1284">
          <cell r="D1284" t="e">
            <v>#REF!</v>
          </cell>
          <cell r="I1284" t="e">
            <v>#REF!</v>
          </cell>
        </row>
        <row r="1285">
          <cell r="D1285" t="e">
            <v>#REF!</v>
          </cell>
          <cell r="I1285" t="e">
            <v>#REF!</v>
          </cell>
        </row>
        <row r="1286">
          <cell r="D1286" t="e">
            <v>#REF!</v>
          </cell>
          <cell r="I1286" t="e">
            <v>#REF!</v>
          </cell>
        </row>
        <row r="1287">
          <cell r="D1287" t="e">
            <v>#REF!</v>
          </cell>
          <cell r="I1287" t="e">
            <v>#REF!</v>
          </cell>
        </row>
        <row r="1288">
          <cell r="D1288" t="e">
            <v>#REF!</v>
          </cell>
          <cell r="I1288" t="e">
            <v>#REF!</v>
          </cell>
        </row>
        <row r="1289">
          <cell r="D1289" t="e">
            <v>#REF!</v>
          </cell>
          <cell r="I1289" t="e">
            <v>#REF!</v>
          </cell>
        </row>
        <row r="1290">
          <cell r="D1290" t="e">
            <v>#REF!</v>
          </cell>
          <cell r="I1290" t="e">
            <v>#REF!</v>
          </cell>
        </row>
        <row r="1291">
          <cell r="D1291" t="e">
            <v>#REF!</v>
          </cell>
          <cell r="I1291" t="e">
            <v>#REF!</v>
          </cell>
        </row>
        <row r="1292">
          <cell r="D1292" t="e">
            <v>#REF!</v>
          </cell>
          <cell r="I1292" t="e">
            <v>#REF!</v>
          </cell>
        </row>
        <row r="1293">
          <cell r="D1293" t="e">
            <v>#REF!</v>
          </cell>
          <cell r="I1293" t="e">
            <v>#REF!</v>
          </cell>
        </row>
        <row r="1294">
          <cell r="D1294" t="e">
            <v>#REF!</v>
          </cell>
          <cell r="I1294" t="e">
            <v>#REF!</v>
          </cell>
        </row>
        <row r="1295">
          <cell r="D1295" t="e">
            <v>#REF!</v>
          </cell>
          <cell r="I1295" t="e">
            <v>#REF!</v>
          </cell>
        </row>
        <row r="1296">
          <cell r="D1296" t="e">
            <v>#REF!</v>
          </cell>
          <cell r="I1296" t="e">
            <v>#REF!</v>
          </cell>
        </row>
        <row r="1297">
          <cell r="D1297" t="e">
            <v>#REF!</v>
          </cell>
          <cell r="I1297" t="e">
            <v>#REF!</v>
          </cell>
        </row>
        <row r="1298">
          <cell r="D1298" t="e">
            <v>#REF!</v>
          </cell>
          <cell r="I1298" t="e">
            <v>#REF!</v>
          </cell>
        </row>
        <row r="1299">
          <cell r="D1299" t="e">
            <v>#REF!</v>
          </cell>
          <cell r="I1299" t="e">
            <v>#REF!</v>
          </cell>
        </row>
        <row r="1300">
          <cell r="D1300" t="e">
            <v>#REF!</v>
          </cell>
          <cell r="I1300" t="e">
            <v>#REF!</v>
          </cell>
        </row>
        <row r="1301">
          <cell r="D1301" t="e">
            <v>#REF!</v>
          </cell>
          <cell r="I1301" t="e">
            <v>#REF!</v>
          </cell>
        </row>
        <row r="1302">
          <cell r="D1302" t="e">
            <v>#REF!</v>
          </cell>
          <cell r="I1302" t="e">
            <v>#REF!</v>
          </cell>
        </row>
        <row r="1303">
          <cell r="D1303" t="e">
            <v>#REF!</v>
          </cell>
          <cell r="I1303" t="e">
            <v>#REF!</v>
          </cell>
        </row>
        <row r="1304">
          <cell r="D1304" t="e">
            <v>#REF!</v>
          </cell>
          <cell r="I1304" t="e">
            <v>#REF!</v>
          </cell>
        </row>
        <row r="1305">
          <cell r="D1305" t="e">
            <v>#REF!</v>
          </cell>
          <cell r="I1305" t="e">
            <v>#REF!</v>
          </cell>
        </row>
        <row r="1306">
          <cell r="D1306" t="e">
            <v>#REF!</v>
          </cell>
          <cell r="I1306" t="e">
            <v>#REF!</v>
          </cell>
        </row>
        <row r="1307">
          <cell r="D1307" t="e">
            <v>#REF!</v>
          </cell>
          <cell r="I1307" t="e">
            <v>#REF!</v>
          </cell>
        </row>
        <row r="1308">
          <cell r="D1308" t="e">
            <v>#REF!</v>
          </cell>
          <cell r="I1308" t="e">
            <v>#REF!</v>
          </cell>
        </row>
        <row r="1309">
          <cell r="D1309" t="e">
            <v>#REF!</v>
          </cell>
          <cell r="I1309" t="e">
            <v>#REF!</v>
          </cell>
        </row>
        <row r="1310">
          <cell r="D1310" t="e">
            <v>#REF!</v>
          </cell>
          <cell r="I1310" t="e">
            <v>#REF!</v>
          </cell>
        </row>
        <row r="1311">
          <cell r="D1311" t="e">
            <v>#REF!</v>
          </cell>
          <cell r="I1311" t="e">
            <v>#REF!</v>
          </cell>
        </row>
        <row r="1312">
          <cell r="D1312" t="e">
            <v>#REF!</v>
          </cell>
          <cell r="I1312" t="e">
            <v>#REF!</v>
          </cell>
        </row>
        <row r="1313">
          <cell r="D1313" t="e">
            <v>#REF!</v>
          </cell>
          <cell r="I1313" t="e">
            <v>#REF!</v>
          </cell>
        </row>
        <row r="1314">
          <cell r="D1314" t="e">
            <v>#REF!</v>
          </cell>
          <cell r="I1314" t="e">
            <v>#REF!</v>
          </cell>
        </row>
        <row r="1315">
          <cell r="D1315" t="e">
            <v>#REF!</v>
          </cell>
          <cell r="I1315" t="e">
            <v>#REF!</v>
          </cell>
        </row>
        <row r="1316">
          <cell r="D1316" t="e">
            <v>#REF!</v>
          </cell>
          <cell r="I1316" t="e">
            <v>#REF!</v>
          </cell>
        </row>
        <row r="1317">
          <cell r="D1317" t="e">
            <v>#REF!</v>
          </cell>
          <cell r="I1317" t="e">
            <v>#REF!</v>
          </cell>
        </row>
        <row r="1318">
          <cell r="D1318" t="e">
            <v>#REF!</v>
          </cell>
          <cell r="I1318" t="e">
            <v>#REF!</v>
          </cell>
        </row>
        <row r="1319">
          <cell r="D1319" t="e">
            <v>#REF!</v>
          </cell>
          <cell r="I1319" t="e">
            <v>#REF!</v>
          </cell>
        </row>
        <row r="1320">
          <cell r="D1320" t="e">
            <v>#REF!</v>
          </cell>
          <cell r="I1320" t="e">
            <v>#REF!</v>
          </cell>
        </row>
        <row r="1321">
          <cell r="D1321" t="e">
            <v>#REF!</v>
          </cell>
          <cell r="I1321" t="e">
            <v>#REF!</v>
          </cell>
        </row>
        <row r="1322">
          <cell r="D1322" t="e">
            <v>#REF!</v>
          </cell>
          <cell r="I1322" t="e">
            <v>#REF!</v>
          </cell>
        </row>
        <row r="1323">
          <cell r="D1323" t="e">
            <v>#REF!</v>
          </cell>
          <cell r="I1323" t="e">
            <v>#REF!</v>
          </cell>
        </row>
        <row r="1324">
          <cell r="D1324" t="e">
            <v>#REF!</v>
          </cell>
          <cell r="I1324" t="e">
            <v>#REF!</v>
          </cell>
        </row>
        <row r="1325">
          <cell r="D1325" t="e">
            <v>#REF!</v>
          </cell>
          <cell r="I1325" t="e">
            <v>#REF!</v>
          </cell>
        </row>
        <row r="1326">
          <cell r="D1326" t="e">
            <v>#REF!</v>
          </cell>
          <cell r="I1326" t="e">
            <v>#REF!</v>
          </cell>
        </row>
        <row r="1327">
          <cell r="D1327" t="e">
            <v>#REF!</v>
          </cell>
          <cell r="I1327" t="e">
            <v>#REF!</v>
          </cell>
        </row>
        <row r="1328">
          <cell r="D1328" t="e">
            <v>#REF!</v>
          </cell>
          <cell r="I1328" t="e">
            <v>#REF!</v>
          </cell>
        </row>
        <row r="1329">
          <cell r="D1329" t="e">
            <v>#REF!</v>
          </cell>
          <cell r="I1329" t="e">
            <v>#REF!</v>
          </cell>
        </row>
        <row r="1330">
          <cell r="D1330" t="e">
            <v>#REF!</v>
          </cell>
          <cell r="I1330" t="e">
            <v>#REF!</v>
          </cell>
        </row>
        <row r="1331">
          <cell r="D1331" t="e">
            <v>#REF!</v>
          </cell>
          <cell r="I1331" t="e">
            <v>#REF!</v>
          </cell>
        </row>
        <row r="1332">
          <cell r="D1332" t="e">
            <v>#REF!</v>
          </cell>
          <cell r="I1332" t="e">
            <v>#REF!</v>
          </cell>
        </row>
        <row r="1333">
          <cell r="D1333" t="e">
            <v>#REF!</v>
          </cell>
          <cell r="I1333" t="e">
            <v>#REF!</v>
          </cell>
        </row>
        <row r="1334">
          <cell r="D1334" t="e">
            <v>#REF!</v>
          </cell>
          <cell r="I1334" t="e">
            <v>#REF!</v>
          </cell>
        </row>
        <row r="1335">
          <cell r="D1335" t="e">
            <v>#REF!</v>
          </cell>
          <cell r="I1335" t="e">
            <v>#REF!</v>
          </cell>
        </row>
        <row r="1336">
          <cell r="D1336" t="e">
            <v>#REF!</v>
          </cell>
          <cell r="I1336" t="e">
            <v>#REF!</v>
          </cell>
        </row>
        <row r="1337">
          <cell r="D1337" t="e">
            <v>#REF!</v>
          </cell>
          <cell r="I1337" t="e">
            <v>#REF!</v>
          </cell>
        </row>
        <row r="1338">
          <cell r="D1338" t="e">
            <v>#REF!</v>
          </cell>
          <cell r="I1338" t="e">
            <v>#REF!</v>
          </cell>
        </row>
        <row r="1339">
          <cell r="D1339" t="e">
            <v>#REF!</v>
          </cell>
          <cell r="I1339" t="e">
            <v>#REF!</v>
          </cell>
        </row>
        <row r="1340">
          <cell r="D1340" t="e">
            <v>#REF!</v>
          </cell>
          <cell r="I1340" t="e">
            <v>#REF!</v>
          </cell>
        </row>
        <row r="1341">
          <cell r="D1341" t="e">
            <v>#REF!</v>
          </cell>
          <cell r="I1341" t="e">
            <v>#REF!</v>
          </cell>
        </row>
        <row r="1342">
          <cell r="D1342" t="e">
            <v>#REF!</v>
          </cell>
          <cell r="I1342" t="e">
            <v>#REF!</v>
          </cell>
        </row>
        <row r="1343">
          <cell r="D1343" t="e">
            <v>#REF!</v>
          </cell>
          <cell r="I1343" t="e">
            <v>#REF!</v>
          </cell>
        </row>
        <row r="1344">
          <cell r="D1344" t="e">
            <v>#REF!</v>
          </cell>
          <cell r="I1344" t="e">
            <v>#REF!</v>
          </cell>
        </row>
        <row r="1345">
          <cell r="D1345" t="e">
            <v>#REF!</v>
          </cell>
          <cell r="I1345" t="e">
            <v>#REF!</v>
          </cell>
        </row>
        <row r="1346">
          <cell r="D1346" t="e">
            <v>#REF!</v>
          </cell>
          <cell r="I1346" t="e">
            <v>#REF!</v>
          </cell>
        </row>
        <row r="1347">
          <cell r="D1347" t="e">
            <v>#REF!</v>
          </cell>
          <cell r="I1347" t="e">
            <v>#REF!</v>
          </cell>
        </row>
        <row r="1348">
          <cell r="D1348" t="e">
            <v>#REF!</v>
          </cell>
          <cell r="I1348" t="e">
            <v>#REF!</v>
          </cell>
        </row>
        <row r="1349">
          <cell r="D1349" t="e">
            <v>#REF!</v>
          </cell>
          <cell r="I1349" t="e">
            <v>#REF!</v>
          </cell>
        </row>
        <row r="1350">
          <cell r="D1350" t="e">
            <v>#REF!</v>
          </cell>
          <cell r="I1350" t="e">
            <v>#REF!</v>
          </cell>
        </row>
        <row r="1351">
          <cell r="D1351" t="e">
            <v>#REF!</v>
          </cell>
          <cell r="I1351" t="e">
            <v>#REF!</v>
          </cell>
        </row>
        <row r="1352">
          <cell r="D1352" t="e">
            <v>#REF!</v>
          </cell>
          <cell r="I1352" t="e">
            <v>#REF!</v>
          </cell>
        </row>
        <row r="1353">
          <cell r="D1353" t="e">
            <v>#REF!</v>
          </cell>
          <cell r="I1353" t="e">
            <v>#REF!</v>
          </cell>
        </row>
        <row r="1354">
          <cell r="D1354" t="e">
            <v>#REF!</v>
          </cell>
          <cell r="I1354" t="e">
            <v>#REF!</v>
          </cell>
        </row>
        <row r="1355">
          <cell r="D1355" t="e">
            <v>#REF!</v>
          </cell>
          <cell r="I1355" t="e">
            <v>#REF!</v>
          </cell>
        </row>
        <row r="1356">
          <cell r="D1356" t="e">
            <v>#REF!</v>
          </cell>
          <cell r="I1356" t="e">
            <v>#REF!</v>
          </cell>
        </row>
        <row r="1357">
          <cell r="D1357" t="e">
            <v>#REF!</v>
          </cell>
          <cell r="I1357" t="e">
            <v>#REF!</v>
          </cell>
        </row>
        <row r="1358">
          <cell r="D1358" t="e">
            <v>#REF!</v>
          </cell>
          <cell r="I1358" t="e">
            <v>#REF!</v>
          </cell>
        </row>
        <row r="1359">
          <cell r="D1359" t="e">
            <v>#REF!</v>
          </cell>
          <cell r="I1359" t="e">
            <v>#REF!</v>
          </cell>
        </row>
        <row r="1360">
          <cell r="D1360" t="e">
            <v>#REF!</v>
          </cell>
          <cell r="I1360" t="e">
            <v>#REF!</v>
          </cell>
        </row>
        <row r="1361">
          <cell r="D1361" t="e">
            <v>#REF!</v>
          </cell>
          <cell r="I1361" t="e">
            <v>#REF!</v>
          </cell>
        </row>
        <row r="1362">
          <cell r="D1362" t="e">
            <v>#REF!</v>
          </cell>
          <cell r="I1362" t="e">
            <v>#REF!</v>
          </cell>
        </row>
        <row r="1363">
          <cell r="D1363" t="e">
            <v>#REF!</v>
          </cell>
          <cell r="I1363" t="e">
            <v>#REF!</v>
          </cell>
        </row>
        <row r="1364">
          <cell r="D1364" t="e">
            <v>#REF!</v>
          </cell>
          <cell r="I1364" t="e">
            <v>#REF!</v>
          </cell>
        </row>
        <row r="1365">
          <cell r="D1365" t="e">
            <v>#REF!</v>
          </cell>
          <cell r="I1365" t="e">
            <v>#REF!</v>
          </cell>
        </row>
        <row r="1366">
          <cell r="D1366" t="e">
            <v>#REF!</v>
          </cell>
          <cell r="I1366" t="e">
            <v>#REF!</v>
          </cell>
        </row>
        <row r="1367">
          <cell r="D1367" t="e">
            <v>#REF!</v>
          </cell>
          <cell r="I1367" t="e">
            <v>#REF!</v>
          </cell>
        </row>
        <row r="1368">
          <cell r="D1368" t="e">
            <v>#REF!</v>
          </cell>
          <cell r="I1368" t="e">
            <v>#REF!</v>
          </cell>
        </row>
        <row r="1369">
          <cell r="D1369" t="e">
            <v>#REF!</v>
          </cell>
          <cell r="I1369" t="e">
            <v>#REF!</v>
          </cell>
        </row>
        <row r="1370">
          <cell r="D1370" t="e">
            <v>#REF!</v>
          </cell>
          <cell r="I1370" t="e">
            <v>#REF!</v>
          </cell>
        </row>
        <row r="1371">
          <cell r="D1371" t="e">
            <v>#REF!</v>
          </cell>
          <cell r="I1371" t="e">
            <v>#REF!</v>
          </cell>
        </row>
        <row r="1372">
          <cell r="D1372" t="e">
            <v>#REF!</v>
          </cell>
          <cell r="I1372" t="e">
            <v>#REF!</v>
          </cell>
        </row>
        <row r="1373">
          <cell r="D1373" t="e">
            <v>#REF!</v>
          </cell>
          <cell r="I1373" t="e">
            <v>#REF!</v>
          </cell>
        </row>
        <row r="1374">
          <cell r="D1374" t="e">
            <v>#REF!</v>
          </cell>
          <cell r="I1374" t="e">
            <v>#REF!</v>
          </cell>
        </row>
        <row r="1375">
          <cell r="D1375" t="e">
            <v>#REF!</v>
          </cell>
          <cell r="I1375" t="e">
            <v>#REF!</v>
          </cell>
        </row>
        <row r="1376">
          <cell r="D1376" t="e">
            <v>#REF!</v>
          </cell>
          <cell r="I1376" t="e">
            <v>#REF!</v>
          </cell>
        </row>
        <row r="1377">
          <cell r="D1377" t="e">
            <v>#REF!</v>
          </cell>
          <cell r="I1377" t="e">
            <v>#REF!</v>
          </cell>
        </row>
        <row r="1378">
          <cell r="D1378" t="e">
            <v>#REF!</v>
          </cell>
          <cell r="I1378" t="e">
            <v>#REF!</v>
          </cell>
        </row>
        <row r="1379">
          <cell r="D1379" t="e">
            <v>#REF!</v>
          </cell>
          <cell r="I1379" t="e">
            <v>#REF!</v>
          </cell>
        </row>
        <row r="1380">
          <cell r="D1380" t="e">
            <v>#REF!</v>
          </cell>
          <cell r="I1380" t="e">
            <v>#REF!</v>
          </cell>
        </row>
        <row r="1381">
          <cell r="D1381" t="e">
            <v>#REF!</v>
          </cell>
          <cell r="I1381" t="e">
            <v>#REF!</v>
          </cell>
        </row>
        <row r="1382">
          <cell r="D1382" t="e">
            <v>#REF!</v>
          </cell>
          <cell r="I1382" t="e">
            <v>#REF!</v>
          </cell>
        </row>
        <row r="1383">
          <cell r="D1383" t="e">
            <v>#REF!</v>
          </cell>
          <cell r="I1383" t="e">
            <v>#REF!</v>
          </cell>
        </row>
        <row r="1384">
          <cell r="D1384" t="e">
            <v>#REF!</v>
          </cell>
          <cell r="I1384" t="e">
            <v>#REF!</v>
          </cell>
        </row>
        <row r="1385">
          <cell r="D1385" t="e">
            <v>#REF!</v>
          </cell>
          <cell r="I1385" t="e">
            <v>#REF!</v>
          </cell>
        </row>
        <row r="1386">
          <cell r="D1386" t="e">
            <v>#REF!</v>
          </cell>
          <cell r="I1386" t="e">
            <v>#REF!</v>
          </cell>
        </row>
        <row r="1387">
          <cell r="D1387" t="e">
            <v>#REF!</v>
          </cell>
          <cell r="I1387" t="e">
            <v>#REF!</v>
          </cell>
        </row>
        <row r="1388">
          <cell r="D1388" t="e">
            <v>#REF!</v>
          </cell>
          <cell r="I1388" t="e">
            <v>#REF!</v>
          </cell>
        </row>
        <row r="1389">
          <cell r="D1389" t="e">
            <v>#REF!</v>
          </cell>
          <cell r="I1389" t="e">
            <v>#REF!</v>
          </cell>
        </row>
        <row r="1390">
          <cell r="D1390" t="e">
            <v>#REF!</v>
          </cell>
          <cell r="I1390" t="e">
            <v>#REF!</v>
          </cell>
        </row>
        <row r="1391">
          <cell r="D1391" t="e">
            <v>#REF!</v>
          </cell>
          <cell r="I1391" t="e">
            <v>#REF!</v>
          </cell>
        </row>
        <row r="1392">
          <cell r="D1392" t="e">
            <v>#REF!</v>
          </cell>
          <cell r="I1392" t="e">
            <v>#REF!</v>
          </cell>
        </row>
        <row r="1393">
          <cell r="D1393" t="e">
            <v>#REF!</v>
          </cell>
          <cell r="I1393" t="e">
            <v>#REF!</v>
          </cell>
        </row>
        <row r="1394">
          <cell r="D1394" t="e">
            <v>#REF!</v>
          </cell>
          <cell r="I1394" t="e">
            <v>#REF!</v>
          </cell>
        </row>
        <row r="1395">
          <cell r="D1395" t="e">
            <v>#REF!</v>
          </cell>
          <cell r="I1395" t="e">
            <v>#REF!</v>
          </cell>
        </row>
        <row r="1396">
          <cell r="D1396" t="e">
            <v>#REF!</v>
          </cell>
          <cell r="I1396" t="e">
            <v>#REF!</v>
          </cell>
        </row>
        <row r="1397">
          <cell r="D1397" t="e">
            <v>#REF!</v>
          </cell>
          <cell r="I1397" t="e">
            <v>#REF!</v>
          </cell>
        </row>
        <row r="1398">
          <cell r="D1398" t="e">
            <v>#REF!</v>
          </cell>
          <cell r="I1398" t="e">
            <v>#REF!</v>
          </cell>
        </row>
        <row r="1399">
          <cell r="D1399" t="e">
            <v>#REF!</v>
          </cell>
          <cell r="I1399" t="e">
            <v>#REF!</v>
          </cell>
        </row>
        <row r="1400">
          <cell r="D1400" t="e">
            <v>#REF!</v>
          </cell>
          <cell r="I1400" t="e">
            <v>#REF!</v>
          </cell>
        </row>
        <row r="1401">
          <cell r="D1401" t="e">
            <v>#REF!</v>
          </cell>
          <cell r="I1401" t="e">
            <v>#REF!</v>
          </cell>
        </row>
        <row r="1402">
          <cell r="D1402" t="e">
            <v>#REF!</v>
          </cell>
          <cell r="I1402" t="e">
            <v>#REF!</v>
          </cell>
        </row>
        <row r="1403">
          <cell r="D1403" t="e">
            <v>#REF!</v>
          </cell>
          <cell r="I1403" t="e">
            <v>#REF!</v>
          </cell>
        </row>
        <row r="1404">
          <cell r="D1404" t="e">
            <v>#REF!</v>
          </cell>
          <cell r="I1404" t="e">
            <v>#REF!</v>
          </cell>
        </row>
        <row r="1405">
          <cell r="D1405" t="e">
            <v>#REF!</v>
          </cell>
          <cell r="I1405" t="e">
            <v>#REF!</v>
          </cell>
        </row>
        <row r="1406">
          <cell r="D1406" t="e">
            <v>#REF!</v>
          </cell>
          <cell r="I1406" t="e">
            <v>#REF!</v>
          </cell>
        </row>
        <row r="1407">
          <cell r="D1407" t="e">
            <v>#REF!</v>
          </cell>
          <cell r="I1407" t="e">
            <v>#REF!</v>
          </cell>
        </row>
        <row r="1408">
          <cell r="D1408" t="e">
            <v>#REF!</v>
          </cell>
          <cell r="I1408" t="e">
            <v>#REF!</v>
          </cell>
        </row>
        <row r="1409">
          <cell r="D1409" t="e">
            <v>#REF!</v>
          </cell>
          <cell r="I1409" t="e">
            <v>#REF!</v>
          </cell>
        </row>
        <row r="1410">
          <cell r="D1410" t="e">
            <v>#REF!</v>
          </cell>
          <cell r="I1410" t="e">
            <v>#REF!</v>
          </cell>
        </row>
        <row r="1411">
          <cell r="D1411" t="e">
            <v>#REF!</v>
          </cell>
          <cell r="I1411" t="e">
            <v>#REF!</v>
          </cell>
        </row>
        <row r="1412">
          <cell r="D1412" t="e">
            <v>#REF!</v>
          </cell>
          <cell r="I1412" t="e">
            <v>#REF!</v>
          </cell>
        </row>
        <row r="1413">
          <cell r="D1413" t="e">
            <v>#REF!</v>
          </cell>
          <cell r="I1413" t="e">
            <v>#REF!</v>
          </cell>
        </row>
        <row r="1414">
          <cell r="D1414" t="e">
            <v>#REF!</v>
          </cell>
          <cell r="I1414" t="e">
            <v>#REF!</v>
          </cell>
        </row>
        <row r="1415">
          <cell r="D1415" t="e">
            <v>#REF!</v>
          </cell>
          <cell r="I1415" t="e">
            <v>#REF!</v>
          </cell>
        </row>
        <row r="1416">
          <cell r="D1416" t="e">
            <v>#REF!</v>
          </cell>
          <cell r="I1416" t="e">
            <v>#REF!</v>
          </cell>
        </row>
        <row r="1417">
          <cell r="D1417" t="e">
            <v>#REF!</v>
          </cell>
          <cell r="I1417" t="e">
            <v>#REF!</v>
          </cell>
        </row>
        <row r="1418">
          <cell r="D1418" t="e">
            <v>#REF!</v>
          </cell>
          <cell r="I1418" t="e">
            <v>#REF!</v>
          </cell>
        </row>
        <row r="1419">
          <cell r="D1419" t="e">
            <v>#REF!</v>
          </cell>
          <cell r="I1419" t="e">
            <v>#REF!</v>
          </cell>
        </row>
        <row r="1420">
          <cell r="D1420" t="e">
            <v>#REF!</v>
          </cell>
          <cell r="I1420" t="e">
            <v>#REF!</v>
          </cell>
        </row>
        <row r="1421">
          <cell r="D1421" t="e">
            <v>#REF!</v>
          </cell>
          <cell r="I1421" t="e">
            <v>#REF!</v>
          </cell>
        </row>
        <row r="1422">
          <cell r="D1422" t="e">
            <v>#REF!</v>
          </cell>
          <cell r="I1422" t="e">
            <v>#REF!</v>
          </cell>
        </row>
        <row r="1423">
          <cell r="D1423" t="e">
            <v>#REF!</v>
          </cell>
          <cell r="I1423" t="e">
            <v>#REF!</v>
          </cell>
        </row>
        <row r="1424">
          <cell r="D1424" t="e">
            <v>#REF!</v>
          </cell>
          <cell r="I1424" t="e">
            <v>#REF!</v>
          </cell>
        </row>
        <row r="1425">
          <cell r="D1425" t="e">
            <v>#REF!</v>
          </cell>
          <cell r="I1425" t="e">
            <v>#REF!</v>
          </cell>
        </row>
        <row r="1426">
          <cell r="D1426" t="e">
            <v>#REF!</v>
          </cell>
          <cell r="I1426" t="e">
            <v>#REF!</v>
          </cell>
        </row>
        <row r="1427">
          <cell r="D1427" t="e">
            <v>#REF!</v>
          </cell>
          <cell r="I1427" t="e">
            <v>#REF!</v>
          </cell>
        </row>
        <row r="1428">
          <cell r="D1428" t="e">
            <v>#REF!</v>
          </cell>
          <cell r="I1428" t="e">
            <v>#REF!</v>
          </cell>
        </row>
        <row r="1429">
          <cell r="D1429" t="e">
            <v>#REF!</v>
          </cell>
          <cell r="I1429" t="e">
            <v>#REF!</v>
          </cell>
        </row>
        <row r="1430">
          <cell r="D1430" t="e">
            <v>#REF!</v>
          </cell>
          <cell r="I1430" t="e">
            <v>#REF!</v>
          </cell>
        </row>
        <row r="1431">
          <cell r="D1431" t="e">
            <v>#REF!</v>
          </cell>
          <cell r="I1431" t="e">
            <v>#REF!</v>
          </cell>
        </row>
        <row r="1432">
          <cell r="D1432" t="e">
            <v>#REF!</v>
          </cell>
          <cell r="I1432" t="e">
            <v>#REF!</v>
          </cell>
        </row>
        <row r="1433">
          <cell r="D1433" t="e">
            <v>#REF!</v>
          </cell>
          <cell r="I1433" t="e">
            <v>#REF!</v>
          </cell>
        </row>
        <row r="1434">
          <cell r="D1434" t="e">
            <v>#REF!</v>
          </cell>
          <cell r="I1434" t="e">
            <v>#REF!</v>
          </cell>
        </row>
        <row r="1435">
          <cell r="D1435" t="e">
            <v>#REF!</v>
          </cell>
          <cell r="I1435" t="e">
            <v>#REF!</v>
          </cell>
        </row>
        <row r="1436">
          <cell r="D1436" t="e">
            <v>#REF!</v>
          </cell>
          <cell r="I1436" t="e">
            <v>#REF!</v>
          </cell>
        </row>
        <row r="1437">
          <cell r="D1437" t="e">
            <v>#REF!</v>
          </cell>
          <cell r="I1437" t="e">
            <v>#REF!</v>
          </cell>
        </row>
        <row r="1438">
          <cell r="D1438" t="e">
            <v>#REF!</v>
          </cell>
          <cell r="I1438" t="e">
            <v>#REF!</v>
          </cell>
        </row>
        <row r="1439">
          <cell r="D1439" t="e">
            <v>#REF!</v>
          </cell>
          <cell r="I1439" t="e">
            <v>#REF!</v>
          </cell>
        </row>
        <row r="1440">
          <cell r="D1440" t="e">
            <v>#REF!</v>
          </cell>
          <cell r="I1440" t="e">
            <v>#REF!</v>
          </cell>
        </row>
        <row r="1441">
          <cell r="D1441" t="e">
            <v>#REF!</v>
          </cell>
          <cell r="I1441" t="e">
            <v>#REF!</v>
          </cell>
        </row>
        <row r="1442">
          <cell r="D1442" t="e">
            <v>#REF!</v>
          </cell>
          <cell r="I1442" t="e">
            <v>#REF!</v>
          </cell>
        </row>
        <row r="1443">
          <cell r="D1443" t="e">
            <v>#REF!</v>
          </cell>
          <cell r="I1443" t="e">
            <v>#REF!</v>
          </cell>
        </row>
        <row r="1444">
          <cell r="D1444" t="e">
            <v>#REF!</v>
          </cell>
          <cell r="I1444" t="e">
            <v>#REF!</v>
          </cell>
        </row>
        <row r="1445">
          <cell r="D1445" t="e">
            <v>#REF!</v>
          </cell>
          <cell r="I1445" t="e">
            <v>#REF!</v>
          </cell>
        </row>
        <row r="1446">
          <cell r="D1446" t="e">
            <v>#REF!</v>
          </cell>
          <cell r="I1446" t="e">
            <v>#REF!</v>
          </cell>
        </row>
        <row r="1447">
          <cell r="D1447" t="e">
            <v>#REF!</v>
          </cell>
          <cell r="I1447" t="e">
            <v>#REF!</v>
          </cell>
        </row>
        <row r="1448">
          <cell r="D1448" t="e">
            <v>#REF!</v>
          </cell>
          <cell r="I1448" t="e">
            <v>#REF!</v>
          </cell>
        </row>
        <row r="1449">
          <cell r="D1449" t="e">
            <v>#REF!</v>
          </cell>
          <cell r="I1449" t="e">
            <v>#REF!</v>
          </cell>
        </row>
        <row r="1450">
          <cell r="D1450" t="e">
            <v>#REF!</v>
          </cell>
          <cell r="I1450" t="e">
            <v>#REF!</v>
          </cell>
        </row>
        <row r="1451">
          <cell r="D1451" t="e">
            <v>#REF!</v>
          </cell>
          <cell r="I1451" t="e">
            <v>#REF!</v>
          </cell>
        </row>
        <row r="1452">
          <cell r="D1452" t="e">
            <v>#REF!</v>
          </cell>
          <cell r="I1452" t="e">
            <v>#REF!</v>
          </cell>
        </row>
        <row r="1453">
          <cell r="D1453" t="e">
            <v>#REF!</v>
          </cell>
          <cell r="I1453" t="e">
            <v>#REF!</v>
          </cell>
        </row>
        <row r="1454">
          <cell r="D1454" t="e">
            <v>#REF!</v>
          </cell>
          <cell r="I1454" t="e">
            <v>#REF!</v>
          </cell>
        </row>
        <row r="1455">
          <cell r="D1455" t="e">
            <v>#REF!</v>
          </cell>
          <cell r="I1455" t="e">
            <v>#REF!</v>
          </cell>
        </row>
        <row r="1456">
          <cell r="D1456" t="e">
            <v>#REF!</v>
          </cell>
          <cell r="I1456" t="e">
            <v>#REF!</v>
          </cell>
        </row>
        <row r="1457">
          <cell r="D1457" t="e">
            <v>#REF!</v>
          </cell>
          <cell r="I1457" t="e">
            <v>#REF!</v>
          </cell>
        </row>
        <row r="1458">
          <cell r="D1458" t="e">
            <v>#REF!</v>
          </cell>
          <cell r="I1458" t="e">
            <v>#REF!</v>
          </cell>
        </row>
        <row r="1459">
          <cell r="D1459" t="e">
            <v>#REF!</v>
          </cell>
          <cell r="I1459" t="e">
            <v>#REF!</v>
          </cell>
        </row>
        <row r="1460">
          <cell r="D1460" t="e">
            <v>#REF!</v>
          </cell>
          <cell r="I1460" t="e">
            <v>#REF!</v>
          </cell>
        </row>
        <row r="1461">
          <cell r="D1461" t="e">
            <v>#REF!</v>
          </cell>
          <cell r="I1461" t="e">
            <v>#REF!</v>
          </cell>
        </row>
        <row r="1462">
          <cell r="D1462" t="e">
            <v>#REF!</v>
          </cell>
          <cell r="I1462" t="e">
            <v>#REF!</v>
          </cell>
        </row>
        <row r="1463">
          <cell r="D1463" t="e">
            <v>#REF!</v>
          </cell>
          <cell r="I1463" t="e">
            <v>#REF!</v>
          </cell>
        </row>
        <row r="1464">
          <cell r="D1464" t="e">
            <v>#REF!</v>
          </cell>
          <cell r="I1464" t="e">
            <v>#REF!</v>
          </cell>
        </row>
        <row r="1465">
          <cell r="D1465" t="e">
            <v>#REF!</v>
          </cell>
          <cell r="I1465" t="e">
            <v>#REF!</v>
          </cell>
        </row>
        <row r="1466">
          <cell r="D1466" t="e">
            <v>#REF!</v>
          </cell>
          <cell r="I1466" t="e">
            <v>#REF!</v>
          </cell>
        </row>
        <row r="1467">
          <cell r="D1467" t="e">
            <v>#REF!</v>
          </cell>
          <cell r="I1467" t="e">
            <v>#REF!</v>
          </cell>
        </row>
        <row r="1468">
          <cell r="D1468" t="e">
            <v>#REF!</v>
          </cell>
          <cell r="I1468" t="e">
            <v>#REF!</v>
          </cell>
        </row>
        <row r="1469">
          <cell r="D1469" t="e">
            <v>#REF!</v>
          </cell>
          <cell r="I1469" t="e">
            <v>#REF!</v>
          </cell>
        </row>
        <row r="1470">
          <cell r="D1470" t="e">
            <v>#REF!</v>
          </cell>
          <cell r="I1470" t="e">
            <v>#REF!</v>
          </cell>
        </row>
        <row r="1471">
          <cell r="D1471" t="e">
            <v>#REF!</v>
          </cell>
          <cell r="I1471" t="e">
            <v>#REF!</v>
          </cell>
        </row>
        <row r="1472">
          <cell r="D1472" t="e">
            <v>#REF!</v>
          </cell>
          <cell r="I1472" t="e">
            <v>#REF!</v>
          </cell>
        </row>
        <row r="1473">
          <cell r="D1473" t="e">
            <v>#REF!</v>
          </cell>
          <cell r="I1473" t="e">
            <v>#REF!</v>
          </cell>
        </row>
        <row r="1474">
          <cell r="D1474" t="e">
            <v>#REF!</v>
          </cell>
          <cell r="I1474" t="e">
            <v>#REF!</v>
          </cell>
        </row>
        <row r="1475">
          <cell r="D1475" t="e">
            <v>#REF!</v>
          </cell>
          <cell r="I1475" t="e">
            <v>#REF!</v>
          </cell>
        </row>
        <row r="1476">
          <cell r="D1476" t="e">
            <v>#REF!</v>
          </cell>
          <cell r="I1476" t="e">
            <v>#REF!</v>
          </cell>
        </row>
        <row r="1477">
          <cell r="D1477" t="e">
            <v>#REF!</v>
          </cell>
          <cell r="I1477" t="e">
            <v>#REF!</v>
          </cell>
        </row>
        <row r="1478">
          <cell r="D1478" t="e">
            <v>#REF!</v>
          </cell>
          <cell r="I1478" t="e">
            <v>#REF!</v>
          </cell>
        </row>
        <row r="1479">
          <cell r="D1479" t="e">
            <v>#REF!</v>
          </cell>
          <cell r="I1479" t="e">
            <v>#REF!</v>
          </cell>
        </row>
        <row r="1480">
          <cell r="D1480" t="e">
            <v>#REF!</v>
          </cell>
          <cell r="I1480" t="e">
            <v>#REF!</v>
          </cell>
        </row>
        <row r="1481">
          <cell r="D1481" t="e">
            <v>#REF!</v>
          </cell>
          <cell r="I1481" t="e">
            <v>#REF!</v>
          </cell>
        </row>
        <row r="1482">
          <cell r="D1482" t="e">
            <v>#REF!</v>
          </cell>
          <cell r="I1482" t="e">
            <v>#REF!</v>
          </cell>
        </row>
        <row r="1483">
          <cell r="D1483" t="e">
            <v>#REF!</v>
          </cell>
          <cell r="I1483" t="e">
            <v>#REF!</v>
          </cell>
        </row>
        <row r="1484">
          <cell r="D1484" t="e">
            <v>#REF!</v>
          </cell>
          <cell r="I1484" t="e">
            <v>#REF!</v>
          </cell>
        </row>
        <row r="1485">
          <cell r="D1485" t="e">
            <v>#REF!</v>
          </cell>
          <cell r="I1485" t="e">
            <v>#REF!</v>
          </cell>
        </row>
        <row r="1486">
          <cell r="D1486" t="e">
            <v>#REF!</v>
          </cell>
          <cell r="I1486" t="e">
            <v>#REF!</v>
          </cell>
        </row>
        <row r="1487">
          <cell r="D1487" t="e">
            <v>#REF!</v>
          </cell>
          <cell r="I1487" t="e">
            <v>#REF!</v>
          </cell>
        </row>
        <row r="1488">
          <cell r="D1488" t="e">
            <v>#REF!</v>
          </cell>
          <cell r="I1488" t="e">
            <v>#REF!</v>
          </cell>
        </row>
        <row r="1489">
          <cell r="D1489" t="e">
            <v>#REF!</v>
          </cell>
          <cell r="I1489" t="e">
            <v>#REF!</v>
          </cell>
        </row>
        <row r="1490">
          <cell r="D1490" t="e">
            <v>#REF!</v>
          </cell>
          <cell r="I1490" t="e">
            <v>#REF!</v>
          </cell>
        </row>
        <row r="1491">
          <cell r="D1491" t="e">
            <v>#REF!</v>
          </cell>
          <cell r="I1491" t="e">
            <v>#REF!</v>
          </cell>
        </row>
        <row r="1492">
          <cell r="D1492" t="e">
            <v>#REF!</v>
          </cell>
          <cell r="I1492" t="e">
            <v>#REF!</v>
          </cell>
        </row>
        <row r="1493">
          <cell r="D1493" t="e">
            <v>#REF!</v>
          </cell>
          <cell r="I1493" t="e">
            <v>#REF!</v>
          </cell>
        </row>
        <row r="1494">
          <cell r="D1494" t="e">
            <v>#REF!</v>
          </cell>
          <cell r="I1494" t="e">
            <v>#REF!</v>
          </cell>
        </row>
        <row r="1495">
          <cell r="D1495" t="e">
            <v>#REF!</v>
          </cell>
          <cell r="I1495" t="e">
            <v>#REF!</v>
          </cell>
        </row>
        <row r="1496">
          <cell r="D1496" t="e">
            <v>#REF!</v>
          </cell>
          <cell r="I1496" t="e">
            <v>#REF!</v>
          </cell>
        </row>
        <row r="1497">
          <cell r="D1497" t="e">
            <v>#REF!</v>
          </cell>
          <cell r="I1497" t="e">
            <v>#REF!</v>
          </cell>
        </row>
        <row r="1498">
          <cell r="D1498" t="e">
            <v>#REF!</v>
          </cell>
          <cell r="I1498" t="e">
            <v>#REF!</v>
          </cell>
        </row>
        <row r="1499">
          <cell r="D1499" t="e">
            <v>#REF!</v>
          </cell>
          <cell r="I1499" t="e">
            <v>#REF!</v>
          </cell>
        </row>
        <row r="1500">
          <cell r="D1500" t="e">
            <v>#REF!</v>
          </cell>
          <cell r="I1500" t="e">
            <v>#REF!</v>
          </cell>
        </row>
        <row r="1501">
          <cell r="D1501" t="e">
            <v>#REF!</v>
          </cell>
          <cell r="I1501" t="e">
            <v>#REF!</v>
          </cell>
        </row>
        <row r="1502">
          <cell r="D1502" t="e">
            <v>#REF!</v>
          </cell>
          <cell r="I1502" t="e">
            <v>#REF!</v>
          </cell>
        </row>
        <row r="1503">
          <cell r="D1503" t="e">
            <v>#REF!</v>
          </cell>
          <cell r="I1503" t="e">
            <v>#REF!</v>
          </cell>
        </row>
        <row r="1504">
          <cell r="D1504" t="e">
            <v>#REF!</v>
          </cell>
          <cell r="I1504" t="e">
            <v>#REF!</v>
          </cell>
        </row>
        <row r="1505">
          <cell r="D1505" t="e">
            <v>#REF!</v>
          </cell>
          <cell r="I1505" t="e">
            <v>#REF!</v>
          </cell>
        </row>
        <row r="1506">
          <cell r="D1506" t="e">
            <v>#REF!</v>
          </cell>
          <cell r="I1506" t="e">
            <v>#REF!</v>
          </cell>
        </row>
        <row r="1507">
          <cell r="D1507" t="e">
            <v>#REF!</v>
          </cell>
          <cell r="I1507" t="e">
            <v>#REF!</v>
          </cell>
        </row>
        <row r="1508">
          <cell r="D1508" t="e">
            <v>#REF!</v>
          </cell>
          <cell r="I1508" t="e">
            <v>#REF!</v>
          </cell>
        </row>
        <row r="1509">
          <cell r="D1509" t="e">
            <v>#REF!</v>
          </cell>
          <cell r="I1509" t="e">
            <v>#REF!</v>
          </cell>
        </row>
        <row r="1510">
          <cell r="D1510" t="e">
            <v>#REF!</v>
          </cell>
          <cell r="I1510" t="e">
            <v>#REF!</v>
          </cell>
        </row>
        <row r="1511">
          <cell r="D1511" t="e">
            <v>#REF!</v>
          </cell>
          <cell r="I1511" t="e">
            <v>#REF!</v>
          </cell>
        </row>
        <row r="1512">
          <cell r="D1512" t="e">
            <v>#REF!</v>
          </cell>
          <cell r="I1512" t="e">
            <v>#REF!</v>
          </cell>
        </row>
        <row r="1513">
          <cell r="D1513" t="e">
            <v>#REF!</v>
          </cell>
          <cell r="I1513" t="e">
            <v>#REF!</v>
          </cell>
        </row>
        <row r="1514">
          <cell r="D1514" t="e">
            <v>#REF!</v>
          </cell>
          <cell r="I1514" t="e">
            <v>#REF!</v>
          </cell>
        </row>
        <row r="1515">
          <cell r="D1515" t="e">
            <v>#REF!</v>
          </cell>
          <cell r="I1515" t="e">
            <v>#REF!</v>
          </cell>
        </row>
        <row r="1516">
          <cell r="D1516" t="e">
            <v>#REF!</v>
          </cell>
          <cell r="I1516" t="e">
            <v>#REF!</v>
          </cell>
        </row>
        <row r="1517">
          <cell r="D1517" t="e">
            <v>#REF!</v>
          </cell>
          <cell r="I1517" t="e">
            <v>#REF!</v>
          </cell>
        </row>
        <row r="1518">
          <cell r="D1518" t="e">
            <v>#REF!</v>
          </cell>
          <cell r="I1518" t="e">
            <v>#REF!</v>
          </cell>
        </row>
        <row r="1519">
          <cell r="D1519" t="e">
            <v>#REF!</v>
          </cell>
          <cell r="I1519" t="e">
            <v>#REF!</v>
          </cell>
        </row>
        <row r="1520">
          <cell r="D1520" t="e">
            <v>#REF!</v>
          </cell>
          <cell r="I1520" t="e">
            <v>#REF!</v>
          </cell>
        </row>
        <row r="1521">
          <cell r="D1521" t="e">
            <v>#REF!</v>
          </cell>
          <cell r="I1521" t="e">
            <v>#REF!</v>
          </cell>
        </row>
        <row r="1522">
          <cell r="D1522" t="e">
            <v>#REF!</v>
          </cell>
          <cell r="I1522" t="e">
            <v>#REF!</v>
          </cell>
        </row>
        <row r="1523">
          <cell r="D1523" t="e">
            <v>#REF!</v>
          </cell>
          <cell r="I1523" t="e">
            <v>#REF!</v>
          </cell>
        </row>
        <row r="1524">
          <cell r="D1524" t="e">
            <v>#REF!</v>
          </cell>
          <cell r="I1524" t="e">
            <v>#REF!</v>
          </cell>
        </row>
        <row r="1525">
          <cell r="D1525" t="e">
            <v>#REF!</v>
          </cell>
          <cell r="I1525" t="e">
            <v>#REF!</v>
          </cell>
        </row>
        <row r="1526">
          <cell r="D1526" t="e">
            <v>#REF!</v>
          </cell>
          <cell r="I1526" t="e">
            <v>#REF!</v>
          </cell>
        </row>
        <row r="1527">
          <cell r="D1527" t="e">
            <v>#REF!</v>
          </cell>
          <cell r="I1527" t="e">
            <v>#REF!</v>
          </cell>
        </row>
        <row r="1528">
          <cell r="D1528" t="e">
            <v>#REF!</v>
          </cell>
          <cell r="I1528" t="e">
            <v>#REF!</v>
          </cell>
        </row>
        <row r="1529">
          <cell r="D1529" t="e">
            <v>#REF!</v>
          </cell>
          <cell r="I1529" t="e">
            <v>#REF!</v>
          </cell>
        </row>
        <row r="1530">
          <cell r="D1530" t="e">
            <v>#REF!</v>
          </cell>
          <cell r="I1530" t="e">
            <v>#REF!</v>
          </cell>
        </row>
        <row r="1531">
          <cell r="D1531" t="e">
            <v>#REF!</v>
          </cell>
          <cell r="I1531" t="e">
            <v>#REF!</v>
          </cell>
        </row>
        <row r="1532">
          <cell r="D1532" t="e">
            <v>#REF!</v>
          </cell>
          <cell r="I1532" t="e">
            <v>#REF!</v>
          </cell>
        </row>
        <row r="1533">
          <cell r="D1533" t="e">
            <v>#REF!</v>
          </cell>
          <cell r="I1533" t="e">
            <v>#REF!</v>
          </cell>
        </row>
        <row r="1534">
          <cell r="D1534" t="e">
            <v>#REF!</v>
          </cell>
          <cell r="I1534" t="e">
            <v>#REF!</v>
          </cell>
        </row>
        <row r="1535">
          <cell r="D1535" t="e">
            <v>#REF!</v>
          </cell>
          <cell r="I1535" t="e">
            <v>#REF!</v>
          </cell>
        </row>
        <row r="1536">
          <cell r="D1536" t="e">
            <v>#REF!</v>
          </cell>
          <cell r="I1536" t="e">
            <v>#REF!</v>
          </cell>
        </row>
        <row r="1537">
          <cell r="D1537" t="e">
            <v>#REF!</v>
          </cell>
          <cell r="I1537" t="e">
            <v>#REF!</v>
          </cell>
        </row>
        <row r="1538">
          <cell r="D1538" t="e">
            <v>#REF!</v>
          </cell>
          <cell r="I1538" t="e">
            <v>#REF!</v>
          </cell>
        </row>
        <row r="1539">
          <cell r="D1539" t="e">
            <v>#REF!</v>
          </cell>
          <cell r="I1539" t="e">
            <v>#REF!</v>
          </cell>
        </row>
        <row r="1540">
          <cell r="D1540" t="e">
            <v>#REF!</v>
          </cell>
          <cell r="I1540" t="e">
            <v>#REF!</v>
          </cell>
        </row>
        <row r="1541">
          <cell r="D1541" t="e">
            <v>#REF!</v>
          </cell>
          <cell r="I1541" t="e">
            <v>#REF!</v>
          </cell>
        </row>
        <row r="1542">
          <cell r="D1542" t="e">
            <v>#REF!</v>
          </cell>
          <cell r="I1542" t="e">
            <v>#REF!</v>
          </cell>
        </row>
        <row r="1543">
          <cell r="D1543" t="e">
            <v>#REF!</v>
          </cell>
          <cell r="I1543" t="e">
            <v>#REF!</v>
          </cell>
        </row>
        <row r="1544">
          <cell r="D1544" t="e">
            <v>#REF!</v>
          </cell>
          <cell r="I1544" t="e">
            <v>#REF!</v>
          </cell>
        </row>
        <row r="1545">
          <cell r="D1545" t="e">
            <v>#REF!</v>
          </cell>
          <cell r="I1545" t="e">
            <v>#REF!</v>
          </cell>
        </row>
        <row r="1546">
          <cell r="D1546" t="e">
            <v>#REF!</v>
          </cell>
          <cell r="I1546" t="e">
            <v>#REF!</v>
          </cell>
        </row>
        <row r="1547">
          <cell r="D1547" t="e">
            <v>#REF!</v>
          </cell>
          <cell r="I1547" t="e">
            <v>#REF!</v>
          </cell>
        </row>
        <row r="1548">
          <cell r="D1548" t="e">
            <v>#REF!</v>
          </cell>
          <cell r="I1548" t="e">
            <v>#REF!</v>
          </cell>
        </row>
        <row r="1549">
          <cell r="D1549" t="e">
            <v>#REF!</v>
          </cell>
          <cell r="I1549" t="e">
            <v>#REF!</v>
          </cell>
        </row>
        <row r="1550">
          <cell r="D1550" t="e">
            <v>#REF!</v>
          </cell>
          <cell r="I1550" t="e">
            <v>#REF!</v>
          </cell>
        </row>
        <row r="1551">
          <cell r="D1551" t="e">
            <v>#REF!</v>
          </cell>
          <cell r="I1551" t="e">
            <v>#REF!</v>
          </cell>
        </row>
        <row r="1552">
          <cell r="D1552" t="e">
            <v>#REF!</v>
          </cell>
          <cell r="I1552" t="e">
            <v>#REF!</v>
          </cell>
        </row>
        <row r="1553">
          <cell r="D1553" t="e">
            <v>#REF!</v>
          </cell>
          <cell r="I1553" t="e">
            <v>#REF!</v>
          </cell>
        </row>
        <row r="1554">
          <cell r="D1554" t="e">
            <v>#REF!</v>
          </cell>
          <cell r="I1554" t="e">
            <v>#REF!</v>
          </cell>
        </row>
        <row r="1555">
          <cell r="D1555" t="e">
            <v>#REF!</v>
          </cell>
          <cell r="I1555" t="e">
            <v>#REF!</v>
          </cell>
        </row>
        <row r="1556">
          <cell r="D1556" t="e">
            <v>#REF!</v>
          </cell>
          <cell r="I1556" t="e">
            <v>#REF!</v>
          </cell>
        </row>
        <row r="1557">
          <cell r="D1557" t="e">
            <v>#REF!</v>
          </cell>
          <cell r="I1557" t="e">
            <v>#REF!</v>
          </cell>
        </row>
        <row r="1558">
          <cell r="D1558" t="e">
            <v>#REF!</v>
          </cell>
          <cell r="I1558" t="e">
            <v>#REF!</v>
          </cell>
        </row>
        <row r="1559">
          <cell r="D1559" t="e">
            <v>#REF!</v>
          </cell>
          <cell r="I1559" t="e">
            <v>#REF!</v>
          </cell>
        </row>
        <row r="1560">
          <cell r="D1560" t="e">
            <v>#REF!</v>
          </cell>
          <cell r="I1560" t="e">
            <v>#REF!</v>
          </cell>
        </row>
        <row r="1561">
          <cell r="D1561" t="e">
            <v>#REF!</v>
          </cell>
          <cell r="I1561" t="e">
            <v>#REF!</v>
          </cell>
        </row>
        <row r="1562">
          <cell r="D1562" t="e">
            <v>#REF!</v>
          </cell>
          <cell r="I1562" t="e">
            <v>#REF!</v>
          </cell>
        </row>
        <row r="1563">
          <cell r="D1563" t="e">
            <v>#REF!</v>
          </cell>
          <cell r="I1563" t="e">
            <v>#REF!</v>
          </cell>
        </row>
        <row r="1564">
          <cell r="D1564" t="e">
            <v>#REF!</v>
          </cell>
          <cell r="I1564" t="e">
            <v>#REF!</v>
          </cell>
        </row>
        <row r="1565">
          <cell r="D1565" t="e">
            <v>#REF!</v>
          </cell>
          <cell r="I1565" t="e">
            <v>#REF!</v>
          </cell>
        </row>
        <row r="1566">
          <cell r="D1566" t="e">
            <v>#REF!</v>
          </cell>
          <cell r="I1566" t="e">
            <v>#REF!</v>
          </cell>
        </row>
        <row r="1567">
          <cell r="D1567" t="e">
            <v>#REF!</v>
          </cell>
          <cell r="I1567" t="e">
            <v>#REF!</v>
          </cell>
        </row>
        <row r="1568">
          <cell r="D1568" t="e">
            <v>#REF!</v>
          </cell>
          <cell r="I1568" t="e">
            <v>#REF!</v>
          </cell>
        </row>
        <row r="1569">
          <cell r="D1569" t="e">
            <v>#REF!</v>
          </cell>
          <cell r="I1569" t="e">
            <v>#REF!</v>
          </cell>
        </row>
        <row r="1570">
          <cell r="D1570" t="e">
            <v>#REF!</v>
          </cell>
          <cell r="I1570" t="e">
            <v>#REF!</v>
          </cell>
        </row>
        <row r="1571">
          <cell r="D1571" t="e">
            <v>#REF!</v>
          </cell>
          <cell r="I1571" t="e">
            <v>#REF!</v>
          </cell>
        </row>
        <row r="1572">
          <cell r="D1572" t="e">
            <v>#REF!</v>
          </cell>
          <cell r="I1572" t="e">
            <v>#REF!</v>
          </cell>
        </row>
        <row r="1573">
          <cell r="D1573" t="e">
            <v>#REF!</v>
          </cell>
          <cell r="I1573" t="e">
            <v>#REF!</v>
          </cell>
        </row>
        <row r="1574">
          <cell r="D1574" t="e">
            <v>#REF!</v>
          </cell>
          <cell r="I1574" t="e">
            <v>#REF!</v>
          </cell>
        </row>
        <row r="1575">
          <cell r="D1575" t="e">
            <v>#REF!</v>
          </cell>
          <cell r="I1575" t="e">
            <v>#REF!</v>
          </cell>
        </row>
        <row r="1576">
          <cell r="D1576" t="e">
            <v>#REF!</v>
          </cell>
          <cell r="I1576" t="e">
            <v>#REF!</v>
          </cell>
        </row>
        <row r="1577">
          <cell r="D1577" t="e">
            <v>#REF!</v>
          </cell>
          <cell r="I1577" t="e">
            <v>#REF!</v>
          </cell>
        </row>
        <row r="1578">
          <cell r="D1578" t="e">
            <v>#REF!</v>
          </cell>
          <cell r="I1578" t="e">
            <v>#REF!</v>
          </cell>
        </row>
        <row r="1579">
          <cell r="D1579" t="e">
            <v>#REF!</v>
          </cell>
          <cell r="I1579" t="e">
            <v>#REF!</v>
          </cell>
        </row>
        <row r="1580">
          <cell r="D1580" t="e">
            <v>#REF!</v>
          </cell>
          <cell r="I1580" t="e">
            <v>#REF!</v>
          </cell>
        </row>
        <row r="1581">
          <cell r="D1581" t="e">
            <v>#REF!</v>
          </cell>
          <cell r="I1581" t="e">
            <v>#REF!</v>
          </cell>
        </row>
        <row r="1582">
          <cell r="D1582" t="e">
            <v>#REF!</v>
          </cell>
          <cell r="I1582" t="e">
            <v>#REF!</v>
          </cell>
        </row>
        <row r="1583">
          <cell r="D1583" t="e">
            <v>#REF!</v>
          </cell>
          <cell r="I1583" t="e">
            <v>#REF!</v>
          </cell>
        </row>
        <row r="1584">
          <cell r="D1584" t="e">
            <v>#REF!</v>
          </cell>
          <cell r="I1584" t="e">
            <v>#REF!</v>
          </cell>
        </row>
        <row r="1585">
          <cell r="D1585" t="e">
            <v>#REF!</v>
          </cell>
          <cell r="I1585" t="e">
            <v>#REF!</v>
          </cell>
        </row>
        <row r="1586">
          <cell r="D1586" t="e">
            <v>#REF!</v>
          </cell>
          <cell r="I1586" t="e">
            <v>#REF!</v>
          </cell>
        </row>
        <row r="1587">
          <cell r="D1587" t="e">
            <v>#REF!</v>
          </cell>
          <cell r="I1587" t="e">
            <v>#REF!</v>
          </cell>
        </row>
        <row r="1588">
          <cell r="D1588" t="e">
            <v>#REF!</v>
          </cell>
          <cell r="I1588" t="e">
            <v>#REF!</v>
          </cell>
        </row>
        <row r="1589">
          <cell r="D1589" t="e">
            <v>#REF!</v>
          </cell>
          <cell r="I1589" t="e">
            <v>#REF!</v>
          </cell>
        </row>
        <row r="1590">
          <cell r="D1590" t="e">
            <v>#REF!</v>
          </cell>
          <cell r="I1590" t="e">
            <v>#REF!</v>
          </cell>
        </row>
        <row r="1591">
          <cell r="D1591" t="e">
            <v>#REF!</v>
          </cell>
          <cell r="I1591" t="e">
            <v>#REF!</v>
          </cell>
        </row>
        <row r="1592">
          <cell r="D1592" t="e">
            <v>#REF!</v>
          </cell>
          <cell r="I1592" t="e">
            <v>#REF!</v>
          </cell>
        </row>
        <row r="1593">
          <cell r="D1593" t="e">
            <v>#REF!</v>
          </cell>
          <cell r="I1593" t="e">
            <v>#REF!</v>
          </cell>
        </row>
        <row r="1594">
          <cell r="D1594" t="e">
            <v>#REF!</v>
          </cell>
          <cell r="I1594" t="e">
            <v>#REF!</v>
          </cell>
        </row>
        <row r="1595">
          <cell r="D1595" t="e">
            <v>#REF!</v>
          </cell>
          <cell r="I1595" t="e">
            <v>#REF!</v>
          </cell>
        </row>
        <row r="1596">
          <cell r="D1596" t="e">
            <v>#REF!</v>
          </cell>
          <cell r="I1596" t="e">
            <v>#REF!</v>
          </cell>
        </row>
        <row r="1597">
          <cell r="D1597" t="e">
            <v>#REF!</v>
          </cell>
          <cell r="I1597" t="e">
            <v>#REF!</v>
          </cell>
        </row>
        <row r="1598">
          <cell r="D1598" t="e">
            <v>#REF!</v>
          </cell>
          <cell r="I1598" t="e">
            <v>#REF!</v>
          </cell>
        </row>
        <row r="1599">
          <cell r="D1599" t="e">
            <v>#REF!</v>
          </cell>
          <cell r="I1599" t="e">
            <v>#REF!</v>
          </cell>
        </row>
        <row r="1600">
          <cell r="D1600" t="e">
            <v>#REF!</v>
          </cell>
          <cell r="I1600" t="e">
            <v>#REF!</v>
          </cell>
        </row>
        <row r="1601">
          <cell r="D1601" t="e">
            <v>#REF!</v>
          </cell>
          <cell r="I1601" t="e">
            <v>#REF!</v>
          </cell>
        </row>
        <row r="1602">
          <cell r="D1602" t="e">
            <v>#REF!</v>
          </cell>
          <cell r="I1602" t="e">
            <v>#REF!</v>
          </cell>
        </row>
        <row r="1603">
          <cell r="D1603" t="e">
            <v>#REF!</v>
          </cell>
          <cell r="I1603" t="e">
            <v>#REF!</v>
          </cell>
        </row>
        <row r="1604">
          <cell r="D1604" t="e">
            <v>#REF!</v>
          </cell>
          <cell r="I1604" t="e">
            <v>#REF!</v>
          </cell>
        </row>
        <row r="1605">
          <cell r="D1605" t="e">
            <v>#REF!</v>
          </cell>
          <cell r="I1605" t="e">
            <v>#REF!</v>
          </cell>
        </row>
        <row r="1606">
          <cell r="D1606" t="e">
            <v>#REF!</v>
          </cell>
          <cell r="I1606" t="e">
            <v>#REF!</v>
          </cell>
        </row>
        <row r="1607">
          <cell r="D1607" t="e">
            <v>#REF!</v>
          </cell>
          <cell r="I1607" t="e">
            <v>#REF!</v>
          </cell>
        </row>
        <row r="1608">
          <cell r="D1608" t="e">
            <v>#REF!</v>
          </cell>
          <cell r="I1608" t="e">
            <v>#REF!</v>
          </cell>
        </row>
        <row r="1609">
          <cell r="D1609" t="e">
            <v>#REF!</v>
          </cell>
          <cell r="I1609" t="e">
            <v>#REF!</v>
          </cell>
        </row>
        <row r="1610">
          <cell r="D1610" t="e">
            <v>#REF!</v>
          </cell>
          <cell r="I1610" t="e">
            <v>#REF!</v>
          </cell>
        </row>
        <row r="1611">
          <cell r="D1611" t="e">
            <v>#REF!</v>
          </cell>
          <cell r="I1611" t="e">
            <v>#REF!</v>
          </cell>
        </row>
        <row r="1612">
          <cell r="D1612" t="e">
            <v>#REF!</v>
          </cell>
          <cell r="I1612" t="e">
            <v>#REF!</v>
          </cell>
        </row>
        <row r="1613">
          <cell r="D1613" t="e">
            <v>#REF!</v>
          </cell>
          <cell r="I1613" t="e">
            <v>#REF!</v>
          </cell>
        </row>
        <row r="1614">
          <cell r="D1614" t="e">
            <v>#REF!</v>
          </cell>
          <cell r="I1614" t="e">
            <v>#REF!</v>
          </cell>
        </row>
        <row r="1615">
          <cell r="D1615" t="e">
            <v>#REF!</v>
          </cell>
          <cell r="I1615" t="e">
            <v>#REF!</v>
          </cell>
        </row>
        <row r="1616">
          <cell r="D1616" t="e">
            <v>#REF!</v>
          </cell>
          <cell r="I1616" t="e">
            <v>#REF!</v>
          </cell>
        </row>
        <row r="1617">
          <cell r="D1617" t="e">
            <v>#REF!</v>
          </cell>
          <cell r="I1617" t="e">
            <v>#REF!</v>
          </cell>
        </row>
        <row r="1618">
          <cell r="D1618" t="e">
            <v>#REF!</v>
          </cell>
          <cell r="I1618" t="e">
            <v>#REF!</v>
          </cell>
        </row>
        <row r="1619">
          <cell r="D1619" t="e">
            <v>#REF!</v>
          </cell>
          <cell r="I1619" t="e">
            <v>#REF!</v>
          </cell>
        </row>
        <row r="1620">
          <cell r="D1620" t="e">
            <v>#REF!</v>
          </cell>
          <cell r="I1620" t="e">
            <v>#REF!</v>
          </cell>
        </row>
        <row r="1621">
          <cell r="D1621" t="e">
            <v>#REF!</v>
          </cell>
          <cell r="I1621" t="e">
            <v>#REF!</v>
          </cell>
        </row>
        <row r="1622">
          <cell r="D1622" t="e">
            <v>#REF!</v>
          </cell>
          <cell r="I1622" t="e">
            <v>#REF!</v>
          </cell>
        </row>
        <row r="1623">
          <cell r="D1623" t="e">
            <v>#REF!</v>
          </cell>
          <cell r="I1623" t="e">
            <v>#REF!</v>
          </cell>
        </row>
        <row r="1624">
          <cell r="D1624" t="e">
            <v>#REF!</v>
          </cell>
          <cell r="I1624" t="e">
            <v>#REF!</v>
          </cell>
        </row>
        <row r="1625">
          <cell r="D1625" t="e">
            <v>#REF!</v>
          </cell>
          <cell r="I1625" t="e">
            <v>#REF!</v>
          </cell>
        </row>
        <row r="1626">
          <cell r="D1626" t="e">
            <v>#REF!</v>
          </cell>
          <cell r="I1626" t="e">
            <v>#REF!</v>
          </cell>
        </row>
        <row r="1627">
          <cell r="D1627" t="e">
            <v>#REF!</v>
          </cell>
          <cell r="I1627" t="e">
            <v>#REF!</v>
          </cell>
        </row>
        <row r="1628">
          <cell r="D1628" t="e">
            <v>#REF!</v>
          </cell>
          <cell r="I1628" t="e">
            <v>#REF!</v>
          </cell>
        </row>
        <row r="1629">
          <cell r="D1629" t="e">
            <v>#REF!</v>
          </cell>
          <cell r="I1629" t="e">
            <v>#REF!</v>
          </cell>
        </row>
        <row r="1630">
          <cell r="D1630" t="e">
            <v>#REF!</v>
          </cell>
          <cell r="I1630" t="e">
            <v>#REF!</v>
          </cell>
        </row>
        <row r="1631">
          <cell r="D1631" t="e">
            <v>#REF!</v>
          </cell>
          <cell r="I1631" t="e">
            <v>#REF!</v>
          </cell>
        </row>
        <row r="1632">
          <cell r="D1632" t="e">
            <v>#REF!</v>
          </cell>
          <cell r="I1632" t="e">
            <v>#REF!</v>
          </cell>
        </row>
        <row r="1633">
          <cell r="D1633" t="e">
            <v>#REF!</v>
          </cell>
          <cell r="I1633" t="e">
            <v>#REF!</v>
          </cell>
        </row>
        <row r="1634">
          <cell r="D1634" t="e">
            <v>#REF!</v>
          </cell>
          <cell r="I1634" t="e">
            <v>#REF!</v>
          </cell>
        </row>
        <row r="1635">
          <cell r="D1635" t="e">
            <v>#REF!</v>
          </cell>
          <cell r="I1635" t="e">
            <v>#REF!</v>
          </cell>
        </row>
        <row r="1636">
          <cell r="D1636" t="e">
            <v>#REF!</v>
          </cell>
          <cell r="I1636" t="e">
            <v>#REF!</v>
          </cell>
        </row>
        <row r="1637">
          <cell r="D1637" t="e">
            <v>#REF!</v>
          </cell>
          <cell r="I1637" t="e">
            <v>#REF!</v>
          </cell>
        </row>
        <row r="1638">
          <cell r="D1638" t="e">
            <v>#REF!</v>
          </cell>
          <cell r="I1638" t="e">
            <v>#REF!</v>
          </cell>
        </row>
        <row r="1639">
          <cell r="D1639" t="e">
            <v>#REF!</v>
          </cell>
          <cell r="I1639" t="e">
            <v>#REF!</v>
          </cell>
        </row>
        <row r="1640">
          <cell r="D1640" t="e">
            <v>#REF!</v>
          </cell>
          <cell r="I1640" t="e">
            <v>#REF!</v>
          </cell>
        </row>
        <row r="1641">
          <cell r="D1641" t="e">
            <v>#REF!</v>
          </cell>
          <cell r="I1641" t="e">
            <v>#REF!</v>
          </cell>
        </row>
        <row r="1642">
          <cell r="D1642" t="e">
            <v>#REF!</v>
          </cell>
          <cell r="I1642" t="e">
            <v>#REF!</v>
          </cell>
        </row>
        <row r="1643">
          <cell r="D1643" t="e">
            <v>#REF!</v>
          </cell>
          <cell r="I1643" t="e">
            <v>#REF!</v>
          </cell>
        </row>
        <row r="1644">
          <cell r="D1644" t="e">
            <v>#REF!</v>
          </cell>
          <cell r="I1644" t="e">
            <v>#REF!</v>
          </cell>
        </row>
        <row r="1645">
          <cell r="D1645" t="e">
            <v>#REF!</v>
          </cell>
          <cell r="I1645" t="e">
            <v>#REF!</v>
          </cell>
        </row>
        <row r="1646">
          <cell r="D1646" t="e">
            <v>#REF!</v>
          </cell>
          <cell r="I1646" t="e">
            <v>#REF!</v>
          </cell>
        </row>
        <row r="1647">
          <cell r="D1647" t="e">
            <v>#REF!</v>
          </cell>
          <cell r="I1647" t="e">
            <v>#REF!</v>
          </cell>
        </row>
        <row r="1648">
          <cell r="D1648" t="e">
            <v>#REF!</v>
          </cell>
          <cell r="I1648" t="e">
            <v>#REF!</v>
          </cell>
        </row>
        <row r="1649">
          <cell r="D1649" t="e">
            <v>#REF!</v>
          </cell>
          <cell r="I1649" t="e">
            <v>#REF!</v>
          </cell>
        </row>
        <row r="1650">
          <cell r="D1650" t="e">
            <v>#REF!</v>
          </cell>
          <cell r="I1650" t="e">
            <v>#REF!</v>
          </cell>
        </row>
        <row r="1651">
          <cell r="D1651" t="e">
            <v>#REF!</v>
          </cell>
          <cell r="I1651" t="e">
            <v>#REF!</v>
          </cell>
        </row>
        <row r="1652">
          <cell r="D1652" t="e">
            <v>#REF!</v>
          </cell>
          <cell r="I1652" t="e">
            <v>#REF!</v>
          </cell>
        </row>
        <row r="1653">
          <cell r="D1653" t="e">
            <v>#REF!</v>
          </cell>
          <cell r="I1653" t="e">
            <v>#REF!</v>
          </cell>
        </row>
        <row r="1654">
          <cell r="D1654" t="e">
            <v>#REF!</v>
          </cell>
          <cell r="I1654" t="e">
            <v>#REF!</v>
          </cell>
        </row>
        <row r="1655">
          <cell r="D1655" t="e">
            <v>#REF!</v>
          </cell>
          <cell r="I1655" t="e">
            <v>#REF!</v>
          </cell>
        </row>
        <row r="1656">
          <cell r="D1656" t="e">
            <v>#REF!</v>
          </cell>
          <cell r="I1656" t="e">
            <v>#REF!</v>
          </cell>
        </row>
        <row r="1657">
          <cell r="D1657" t="e">
            <v>#REF!</v>
          </cell>
          <cell r="I1657" t="e">
            <v>#REF!</v>
          </cell>
        </row>
        <row r="1658">
          <cell r="D1658" t="e">
            <v>#REF!</v>
          </cell>
          <cell r="I1658" t="e">
            <v>#REF!</v>
          </cell>
        </row>
        <row r="1659">
          <cell r="D1659" t="e">
            <v>#REF!</v>
          </cell>
          <cell r="I1659" t="e">
            <v>#REF!</v>
          </cell>
        </row>
        <row r="1660">
          <cell r="D1660" t="e">
            <v>#REF!</v>
          </cell>
          <cell r="I1660" t="e">
            <v>#REF!</v>
          </cell>
        </row>
        <row r="1661">
          <cell r="D1661" t="e">
            <v>#REF!</v>
          </cell>
          <cell r="I1661" t="e">
            <v>#REF!</v>
          </cell>
        </row>
        <row r="1662">
          <cell r="D1662" t="e">
            <v>#REF!</v>
          </cell>
          <cell r="I1662" t="e">
            <v>#REF!</v>
          </cell>
        </row>
        <row r="1663">
          <cell r="D1663" t="e">
            <v>#REF!</v>
          </cell>
          <cell r="I1663" t="e">
            <v>#REF!</v>
          </cell>
        </row>
        <row r="1664">
          <cell r="D1664" t="e">
            <v>#REF!</v>
          </cell>
          <cell r="I1664" t="e">
            <v>#REF!</v>
          </cell>
        </row>
        <row r="1665">
          <cell r="D1665" t="e">
            <v>#REF!</v>
          </cell>
          <cell r="I1665" t="e">
            <v>#REF!</v>
          </cell>
        </row>
        <row r="1666">
          <cell r="D1666" t="e">
            <v>#REF!</v>
          </cell>
          <cell r="I1666" t="e">
            <v>#REF!</v>
          </cell>
        </row>
        <row r="1667">
          <cell r="D1667" t="e">
            <v>#REF!</v>
          </cell>
          <cell r="I1667" t="e">
            <v>#REF!</v>
          </cell>
        </row>
        <row r="1668">
          <cell r="D1668" t="e">
            <v>#REF!</v>
          </cell>
          <cell r="I1668" t="e">
            <v>#REF!</v>
          </cell>
        </row>
        <row r="1669">
          <cell r="D1669" t="e">
            <v>#REF!</v>
          </cell>
          <cell r="I1669" t="e">
            <v>#REF!</v>
          </cell>
        </row>
        <row r="1670">
          <cell r="D1670" t="e">
            <v>#REF!</v>
          </cell>
          <cell r="I1670" t="e">
            <v>#REF!</v>
          </cell>
        </row>
        <row r="1671">
          <cell r="D1671" t="e">
            <v>#REF!</v>
          </cell>
          <cell r="I1671" t="e">
            <v>#REF!</v>
          </cell>
        </row>
        <row r="1672">
          <cell r="D1672" t="e">
            <v>#REF!</v>
          </cell>
          <cell r="I1672" t="e">
            <v>#REF!</v>
          </cell>
        </row>
        <row r="1673">
          <cell r="D1673" t="e">
            <v>#REF!</v>
          </cell>
          <cell r="I1673" t="e">
            <v>#REF!</v>
          </cell>
        </row>
        <row r="1674">
          <cell r="D1674" t="e">
            <v>#REF!</v>
          </cell>
          <cell r="I1674" t="e">
            <v>#REF!</v>
          </cell>
        </row>
        <row r="1675">
          <cell r="D1675" t="e">
            <v>#REF!</v>
          </cell>
          <cell r="I1675" t="e">
            <v>#REF!</v>
          </cell>
        </row>
        <row r="1676">
          <cell r="D1676" t="e">
            <v>#REF!</v>
          </cell>
          <cell r="I1676" t="e">
            <v>#REF!</v>
          </cell>
        </row>
        <row r="1677">
          <cell r="D1677" t="e">
            <v>#REF!</v>
          </cell>
          <cell r="I1677" t="e">
            <v>#REF!</v>
          </cell>
        </row>
        <row r="1678">
          <cell r="D1678" t="e">
            <v>#REF!</v>
          </cell>
          <cell r="I1678" t="e">
            <v>#REF!</v>
          </cell>
        </row>
        <row r="1679">
          <cell r="D1679" t="e">
            <v>#REF!</v>
          </cell>
          <cell r="I1679" t="e">
            <v>#REF!</v>
          </cell>
        </row>
        <row r="1680">
          <cell r="D1680" t="e">
            <v>#REF!</v>
          </cell>
          <cell r="I1680" t="e">
            <v>#REF!</v>
          </cell>
        </row>
        <row r="1681">
          <cell r="D1681" t="e">
            <v>#REF!</v>
          </cell>
          <cell r="I1681" t="e">
            <v>#REF!</v>
          </cell>
        </row>
        <row r="1682">
          <cell r="D1682" t="e">
            <v>#REF!</v>
          </cell>
          <cell r="I1682" t="e">
            <v>#REF!</v>
          </cell>
        </row>
        <row r="1683">
          <cell r="D1683" t="e">
            <v>#REF!</v>
          </cell>
          <cell r="I1683" t="e">
            <v>#REF!</v>
          </cell>
        </row>
        <row r="1684">
          <cell r="D1684" t="e">
            <v>#REF!</v>
          </cell>
          <cell r="I1684" t="e">
            <v>#REF!</v>
          </cell>
        </row>
        <row r="1685">
          <cell r="D1685" t="e">
            <v>#REF!</v>
          </cell>
          <cell r="I1685" t="e">
            <v>#REF!</v>
          </cell>
        </row>
        <row r="1686">
          <cell r="D1686" t="e">
            <v>#REF!</v>
          </cell>
          <cell r="I1686" t="e">
            <v>#REF!</v>
          </cell>
        </row>
        <row r="1687">
          <cell r="D1687" t="e">
            <v>#REF!</v>
          </cell>
          <cell r="I1687" t="e">
            <v>#REF!</v>
          </cell>
        </row>
        <row r="1688">
          <cell r="D1688" t="e">
            <v>#REF!</v>
          </cell>
          <cell r="I1688" t="e">
            <v>#REF!</v>
          </cell>
        </row>
        <row r="1689">
          <cell r="D1689" t="e">
            <v>#REF!</v>
          </cell>
          <cell r="I1689" t="e">
            <v>#REF!</v>
          </cell>
        </row>
        <row r="1690">
          <cell r="D1690" t="e">
            <v>#REF!</v>
          </cell>
          <cell r="I1690" t="e">
            <v>#REF!</v>
          </cell>
        </row>
        <row r="1691">
          <cell r="D1691" t="e">
            <v>#REF!</v>
          </cell>
          <cell r="I1691" t="e">
            <v>#REF!</v>
          </cell>
        </row>
        <row r="1692">
          <cell r="D1692" t="e">
            <v>#REF!</v>
          </cell>
          <cell r="I1692" t="e">
            <v>#REF!</v>
          </cell>
        </row>
        <row r="1693">
          <cell r="D1693" t="e">
            <v>#REF!</v>
          </cell>
          <cell r="I1693" t="e">
            <v>#REF!</v>
          </cell>
        </row>
        <row r="1694">
          <cell r="D1694" t="e">
            <v>#REF!</v>
          </cell>
          <cell r="I1694" t="e">
            <v>#REF!</v>
          </cell>
        </row>
        <row r="1695">
          <cell r="D1695" t="e">
            <v>#REF!</v>
          </cell>
          <cell r="I1695" t="e">
            <v>#REF!</v>
          </cell>
        </row>
        <row r="1696">
          <cell r="D1696" t="e">
            <v>#REF!</v>
          </cell>
          <cell r="I1696" t="e">
            <v>#REF!</v>
          </cell>
        </row>
        <row r="1697">
          <cell r="D1697" t="e">
            <v>#REF!</v>
          </cell>
          <cell r="I1697" t="e">
            <v>#REF!</v>
          </cell>
        </row>
        <row r="1698">
          <cell r="D1698" t="e">
            <v>#REF!</v>
          </cell>
          <cell r="I1698" t="e">
            <v>#REF!</v>
          </cell>
        </row>
        <row r="1699">
          <cell r="D1699" t="e">
            <v>#REF!</v>
          </cell>
          <cell r="I1699" t="e">
            <v>#REF!</v>
          </cell>
        </row>
        <row r="1700">
          <cell r="D1700" t="e">
            <v>#REF!</v>
          </cell>
          <cell r="I1700" t="e">
            <v>#REF!</v>
          </cell>
        </row>
        <row r="1701">
          <cell r="D1701" t="e">
            <v>#REF!</v>
          </cell>
          <cell r="I1701" t="e">
            <v>#REF!</v>
          </cell>
        </row>
        <row r="1702">
          <cell r="D1702" t="e">
            <v>#REF!</v>
          </cell>
          <cell r="I1702" t="e">
            <v>#REF!</v>
          </cell>
        </row>
        <row r="1703">
          <cell r="D1703" t="e">
            <v>#REF!</v>
          </cell>
          <cell r="I1703" t="e">
            <v>#REF!</v>
          </cell>
        </row>
        <row r="1704">
          <cell r="D1704" t="e">
            <v>#REF!</v>
          </cell>
          <cell r="I1704" t="e">
            <v>#REF!</v>
          </cell>
        </row>
        <row r="1705">
          <cell r="D1705" t="e">
            <v>#REF!</v>
          </cell>
          <cell r="I1705" t="e">
            <v>#REF!</v>
          </cell>
        </row>
        <row r="1706">
          <cell r="D1706" t="e">
            <v>#REF!</v>
          </cell>
          <cell r="I1706" t="e">
            <v>#REF!</v>
          </cell>
        </row>
        <row r="1707">
          <cell r="D1707" t="e">
            <v>#REF!</v>
          </cell>
          <cell r="I1707" t="e">
            <v>#REF!</v>
          </cell>
        </row>
        <row r="1708">
          <cell r="D1708" t="e">
            <v>#REF!</v>
          </cell>
          <cell r="I1708" t="e">
            <v>#REF!</v>
          </cell>
        </row>
        <row r="1709">
          <cell r="D1709" t="e">
            <v>#REF!</v>
          </cell>
          <cell r="I1709" t="e">
            <v>#REF!</v>
          </cell>
        </row>
        <row r="1710">
          <cell r="D1710" t="e">
            <v>#REF!</v>
          </cell>
          <cell r="I1710" t="e">
            <v>#REF!</v>
          </cell>
        </row>
        <row r="1711">
          <cell r="D1711" t="e">
            <v>#REF!</v>
          </cell>
          <cell r="I1711" t="e">
            <v>#REF!</v>
          </cell>
        </row>
        <row r="1712">
          <cell r="D1712" t="e">
            <v>#REF!</v>
          </cell>
          <cell r="I1712" t="e">
            <v>#REF!</v>
          </cell>
        </row>
        <row r="1713">
          <cell r="D1713" t="e">
            <v>#REF!</v>
          </cell>
          <cell r="I1713" t="e">
            <v>#REF!</v>
          </cell>
        </row>
        <row r="1714">
          <cell r="D1714" t="e">
            <v>#REF!</v>
          </cell>
          <cell r="I1714" t="e">
            <v>#REF!</v>
          </cell>
        </row>
        <row r="1715">
          <cell r="D1715" t="e">
            <v>#REF!</v>
          </cell>
          <cell r="I1715" t="e">
            <v>#REF!</v>
          </cell>
        </row>
        <row r="1716">
          <cell r="D1716" t="e">
            <v>#REF!</v>
          </cell>
          <cell r="I1716" t="e">
            <v>#REF!</v>
          </cell>
        </row>
        <row r="1717">
          <cell r="D1717" t="e">
            <v>#REF!</v>
          </cell>
          <cell r="I1717" t="e">
            <v>#REF!</v>
          </cell>
        </row>
        <row r="1718">
          <cell r="D1718" t="e">
            <v>#REF!</v>
          </cell>
          <cell r="I1718" t="e">
            <v>#REF!</v>
          </cell>
        </row>
        <row r="1719">
          <cell r="D1719" t="e">
            <v>#REF!</v>
          </cell>
          <cell r="I1719" t="e">
            <v>#REF!</v>
          </cell>
        </row>
        <row r="1720">
          <cell r="D1720" t="e">
            <v>#REF!</v>
          </cell>
          <cell r="I1720" t="e">
            <v>#REF!</v>
          </cell>
        </row>
        <row r="1721">
          <cell r="D1721" t="e">
            <v>#REF!</v>
          </cell>
          <cell r="I1721" t="e">
            <v>#REF!</v>
          </cell>
        </row>
        <row r="1722">
          <cell r="D1722" t="e">
            <v>#REF!</v>
          </cell>
          <cell r="I1722" t="e">
            <v>#REF!</v>
          </cell>
        </row>
        <row r="1723">
          <cell r="D1723" t="e">
            <v>#REF!</v>
          </cell>
          <cell r="I1723" t="e">
            <v>#REF!</v>
          </cell>
        </row>
        <row r="1724">
          <cell r="D1724" t="e">
            <v>#REF!</v>
          </cell>
          <cell r="I1724" t="e">
            <v>#REF!</v>
          </cell>
        </row>
        <row r="1725">
          <cell r="D1725" t="e">
            <v>#REF!</v>
          </cell>
          <cell r="I1725" t="e">
            <v>#REF!</v>
          </cell>
        </row>
        <row r="1726">
          <cell r="D1726" t="e">
            <v>#REF!</v>
          </cell>
          <cell r="I1726" t="e">
            <v>#REF!</v>
          </cell>
        </row>
        <row r="1727">
          <cell r="D1727" t="e">
            <v>#REF!</v>
          </cell>
          <cell r="I1727" t="e">
            <v>#REF!</v>
          </cell>
        </row>
        <row r="1728">
          <cell r="D1728" t="e">
            <v>#REF!</v>
          </cell>
          <cell r="I1728" t="e">
            <v>#REF!</v>
          </cell>
        </row>
        <row r="1729">
          <cell r="D1729" t="e">
            <v>#REF!</v>
          </cell>
          <cell r="I1729" t="e">
            <v>#REF!</v>
          </cell>
        </row>
        <row r="1730">
          <cell r="D1730" t="e">
            <v>#REF!</v>
          </cell>
          <cell r="I1730" t="e">
            <v>#REF!</v>
          </cell>
        </row>
        <row r="1731">
          <cell r="D1731" t="e">
            <v>#REF!</v>
          </cell>
          <cell r="I1731" t="e">
            <v>#REF!</v>
          </cell>
        </row>
        <row r="1732">
          <cell r="D1732" t="e">
            <v>#REF!</v>
          </cell>
          <cell r="I1732" t="e">
            <v>#REF!</v>
          </cell>
        </row>
        <row r="1733">
          <cell r="D1733" t="e">
            <v>#REF!</v>
          </cell>
          <cell r="I1733" t="e">
            <v>#REF!</v>
          </cell>
        </row>
        <row r="1734">
          <cell r="D1734" t="e">
            <v>#REF!</v>
          </cell>
          <cell r="I1734" t="e">
            <v>#REF!</v>
          </cell>
        </row>
        <row r="1735">
          <cell r="D1735" t="e">
            <v>#REF!</v>
          </cell>
          <cell r="I1735" t="e">
            <v>#REF!</v>
          </cell>
        </row>
        <row r="1736">
          <cell r="D1736" t="e">
            <v>#REF!</v>
          </cell>
          <cell r="I1736" t="e">
            <v>#REF!</v>
          </cell>
        </row>
        <row r="1737">
          <cell r="D1737" t="e">
            <v>#REF!</v>
          </cell>
          <cell r="I1737" t="e">
            <v>#REF!</v>
          </cell>
        </row>
        <row r="1738">
          <cell r="D1738" t="e">
            <v>#REF!</v>
          </cell>
          <cell r="I1738" t="e">
            <v>#REF!</v>
          </cell>
        </row>
        <row r="1739">
          <cell r="D1739" t="e">
            <v>#REF!</v>
          </cell>
          <cell r="I1739" t="e">
            <v>#REF!</v>
          </cell>
        </row>
        <row r="1740">
          <cell r="D1740" t="e">
            <v>#REF!</v>
          </cell>
          <cell r="I1740" t="e">
            <v>#REF!</v>
          </cell>
        </row>
        <row r="1741">
          <cell r="D1741" t="e">
            <v>#REF!</v>
          </cell>
          <cell r="I1741" t="e">
            <v>#REF!</v>
          </cell>
        </row>
        <row r="1742">
          <cell r="D1742" t="e">
            <v>#REF!</v>
          </cell>
          <cell r="I1742" t="e">
            <v>#REF!</v>
          </cell>
        </row>
        <row r="1743">
          <cell r="D1743" t="e">
            <v>#REF!</v>
          </cell>
          <cell r="I1743" t="e">
            <v>#REF!</v>
          </cell>
        </row>
        <row r="1744">
          <cell r="D1744" t="e">
            <v>#REF!</v>
          </cell>
          <cell r="I1744" t="e">
            <v>#REF!</v>
          </cell>
        </row>
        <row r="1745">
          <cell r="D1745" t="e">
            <v>#REF!</v>
          </cell>
          <cell r="I1745" t="e">
            <v>#REF!</v>
          </cell>
        </row>
        <row r="1746">
          <cell r="D1746" t="e">
            <v>#REF!</v>
          </cell>
          <cell r="I1746" t="e">
            <v>#REF!</v>
          </cell>
        </row>
        <row r="1747">
          <cell r="D1747" t="e">
            <v>#REF!</v>
          </cell>
          <cell r="I1747" t="e">
            <v>#REF!</v>
          </cell>
        </row>
        <row r="1748">
          <cell r="D1748" t="e">
            <v>#REF!</v>
          </cell>
          <cell r="I1748" t="e">
            <v>#REF!</v>
          </cell>
        </row>
        <row r="1749">
          <cell r="D1749" t="e">
            <v>#REF!</v>
          </cell>
          <cell r="I1749" t="e">
            <v>#REF!</v>
          </cell>
        </row>
        <row r="1750">
          <cell r="D1750" t="e">
            <v>#REF!</v>
          </cell>
          <cell r="I1750" t="e">
            <v>#REF!</v>
          </cell>
        </row>
        <row r="1751">
          <cell r="D1751" t="e">
            <v>#REF!</v>
          </cell>
          <cell r="I1751" t="e">
            <v>#REF!</v>
          </cell>
        </row>
        <row r="1752">
          <cell r="D1752" t="e">
            <v>#REF!</v>
          </cell>
          <cell r="I1752" t="e">
            <v>#REF!</v>
          </cell>
        </row>
        <row r="1753">
          <cell r="D1753" t="e">
            <v>#REF!</v>
          </cell>
          <cell r="I1753" t="e">
            <v>#REF!</v>
          </cell>
        </row>
        <row r="1754">
          <cell r="D1754" t="e">
            <v>#REF!</v>
          </cell>
          <cell r="I1754" t="e">
            <v>#REF!</v>
          </cell>
        </row>
        <row r="1755">
          <cell r="D1755" t="e">
            <v>#REF!</v>
          </cell>
          <cell r="I1755" t="e">
            <v>#REF!</v>
          </cell>
        </row>
        <row r="1756">
          <cell r="D1756" t="e">
            <v>#REF!</v>
          </cell>
          <cell r="I1756" t="e">
            <v>#REF!</v>
          </cell>
        </row>
        <row r="1757">
          <cell r="D1757" t="e">
            <v>#REF!</v>
          </cell>
          <cell r="I1757" t="e">
            <v>#REF!</v>
          </cell>
        </row>
        <row r="1758">
          <cell r="D1758" t="e">
            <v>#REF!</v>
          </cell>
          <cell r="I1758" t="e">
            <v>#REF!</v>
          </cell>
        </row>
        <row r="1759">
          <cell r="D1759" t="e">
            <v>#REF!</v>
          </cell>
          <cell r="I1759" t="e">
            <v>#REF!</v>
          </cell>
        </row>
        <row r="1760">
          <cell r="D1760" t="e">
            <v>#REF!</v>
          </cell>
          <cell r="I1760" t="e">
            <v>#REF!</v>
          </cell>
        </row>
        <row r="1761">
          <cell r="D1761" t="e">
            <v>#REF!</v>
          </cell>
          <cell r="I1761" t="e">
            <v>#REF!</v>
          </cell>
        </row>
        <row r="1762">
          <cell r="D1762" t="e">
            <v>#REF!</v>
          </cell>
          <cell r="I1762" t="e">
            <v>#REF!</v>
          </cell>
        </row>
        <row r="1763">
          <cell r="D1763" t="e">
            <v>#REF!</v>
          </cell>
          <cell r="I1763" t="e">
            <v>#REF!</v>
          </cell>
        </row>
        <row r="1764">
          <cell r="D1764" t="e">
            <v>#REF!</v>
          </cell>
          <cell r="I1764" t="e">
            <v>#REF!</v>
          </cell>
        </row>
        <row r="1765">
          <cell r="D1765" t="e">
            <v>#REF!</v>
          </cell>
          <cell r="I1765" t="e">
            <v>#REF!</v>
          </cell>
        </row>
        <row r="1766">
          <cell r="D1766" t="e">
            <v>#REF!</v>
          </cell>
          <cell r="I1766" t="e">
            <v>#REF!</v>
          </cell>
        </row>
        <row r="1767">
          <cell r="D1767" t="e">
            <v>#REF!</v>
          </cell>
          <cell r="I1767" t="e">
            <v>#REF!</v>
          </cell>
        </row>
        <row r="1768">
          <cell r="D1768" t="e">
            <v>#REF!</v>
          </cell>
          <cell r="I1768" t="e">
            <v>#REF!</v>
          </cell>
        </row>
        <row r="1769">
          <cell r="D1769" t="e">
            <v>#REF!</v>
          </cell>
          <cell r="I1769" t="e">
            <v>#REF!</v>
          </cell>
        </row>
        <row r="1770">
          <cell r="D1770" t="e">
            <v>#REF!</v>
          </cell>
          <cell r="I1770" t="e">
            <v>#REF!</v>
          </cell>
        </row>
        <row r="1771">
          <cell r="D1771" t="e">
            <v>#REF!</v>
          </cell>
          <cell r="I1771" t="e">
            <v>#REF!</v>
          </cell>
        </row>
        <row r="1772">
          <cell r="D1772" t="e">
            <v>#REF!</v>
          </cell>
          <cell r="I1772" t="e">
            <v>#REF!</v>
          </cell>
        </row>
        <row r="1773">
          <cell r="D1773" t="e">
            <v>#REF!</v>
          </cell>
          <cell r="I1773" t="e">
            <v>#REF!</v>
          </cell>
        </row>
        <row r="1774">
          <cell r="D1774" t="e">
            <v>#REF!</v>
          </cell>
          <cell r="I1774" t="e">
            <v>#REF!</v>
          </cell>
        </row>
        <row r="1775">
          <cell r="D1775" t="e">
            <v>#REF!</v>
          </cell>
          <cell r="I1775" t="e">
            <v>#REF!</v>
          </cell>
        </row>
        <row r="1776">
          <cell r="D1776" t="e">
            <v>#REF!</v>
          </cell>
          <cell r="I1776" t="e">
            <v>#REF!</v>
          </cell>
        </row>
        <row r="1777">
          <cell r="D1777" t="e">
            <v>#REF!</v>
          </cell>
          <cell r="I1777" t="e">
            <v>#REF!</v>
          </cell>
        </row>
        <row r="1778">
          <cell r="D1778" t="e">
            <v>#REF!</v>
          </cell>
          <cell r="I1778" t="e">
            <v>#REF!</v>
          </cell>
        </row>
        <row r="1779">
          <cell r="D1779" t="e">
            <v>#REF!</v>
          </cell>
          <cell r="I1779" t="e">
            <v>#REF!</v>
          </cell>
        </row>
        <row r="1780">
          <cell r="D1780" t="e">
            <v>#REF!</v>
          </cell>
          <cell r="I1780" t="e">
            <v>#REF!</v>
          </cell>
        </row>
        <row r="1781">
          <cell r="D1781" t="e">
            <v>#REF!</v>
          </cell>
          <cell r="I1781" t="e">
            <v>#REF!</v>
          </cell>
        </row>
        <row r="1782">
          <cell r="D1782" t="e">
            <v>#REF!</v>
          </cell>
          <cell r="I1782" t="e">
            <v>#REF!</v>
          </cell>
        </row>
        <row r="1783">
          <cell r="D1783" t="e">
            <v>#REF!</v>
          </cell>
          <cell r="I1783" t="e">
            <v>#REF!</v>
          </cell>
        </row>
        <row r="1784">
          <cell r="D1784" t="e">
            <v>#REF!</v>
          </cell>
          <cell r="I1784" t="e">
            <v>#REF!</v>
          </cell>
        </row>
        <row r="1785">
          <cell r="D1785" t="e">
            <v>#REF!</v>
          </cell>
          <cell r="I1785" t="e">
            <v>#REF!</v>
          </cell>
        </row>
        <row r="1786">
          <cell r="D1786" t="e">
            <v>#REF!</v>
          </cell>
          <cell r="I1786" t="e">
            <v>#REF!</v>
          </cell>
        </row>
        <row r="1787">
          <cell r="D1787" t="e">
            <v>#REF!</v>
          </cell>
          <cell r="I1787" t="e">
            <v>#REF!</v>
          </cell>
        </row>
        <row r="1788">
          <cell r="D1788" t="e">
            <v>#REF!</v>
          </cell>
          <cell r="I1788" t="e">
            <v>#REF!</v>
          </cell>
        </row>
        <row r="1789">
          <cell r="D1789" t="e">
            <v>#REF!</v>
          </cell>
          <cell r="I1789" t="e">
            <v>#REF!</v>
          </cell>
        </row>
        <row r="1790">
          <cell r="D1790" t="e">
            <v>#REF!</v>
          </cell>
          <cell r="I1790" t="e">
            <v>#REF!</v>
          </cell>
        </row>
        <row r="1791">
          <cell r="D1791" t="e">
            <v>#REF!</v>
          </cell>
          <cell r="I1791" t="e">
            <v>#REF!</v>
          </cell>
        </row>
        <row r="1792">
          <cell r="D1792" t="e">
            <v>#REF!</v>
          </cell>
          <cell r="I1792" t="e">
            <v>#REF!</v>
          </cell>
        </row>
        <row r="1793">
          <cell r="D1793" t="e">
            <v>#REF!</v>
          </cell>
          <cell r="I1793" t="e">
            <v>#REF!</v>
          </cell>
        </row>
        <row r="1794">
          <cell r="D1794" t="e">
            <v>#REF!</v>
          </cell>
          <cell r="I1794" t="e">
            <v>#REF!</v>
          </cell>
        </row>
        <row r="1795">
          <cell r="D1795" t="e">
            <v>#REF!</v>
          </cell>
          <cell r="I1795" t="e">
            <v>#REF!</v>
          </cell>
        </row>
        <row r="1796">
          <cell r="D1796" t="e">
            <v>#REF!</v>
          </cell>
          <cell r="I1796" t="e">
            <v>#REF!</v>
          </cell>
        </row>
        <row r="1797">
          <cell r="D1797" t="e">
            <v>#REF!</v>
          </cell>
          <cell r="I1797" t="e">
            <v>#REF!</v>
          </cell>
        </row>
        <row r="1798">
          <cell r="D1798" t="e">
            <v>#REF!</v>
          </cell>
          <cell r="I1798" t="e">
            <v>#REF!</v>
          </cell>
        </row>
        <row r="1799">
          <cell r="D1799" t="e">
            <v>#REF!</v>
          </cell>
          <cell r="I1799" t="e">
            <v>#REF!</v>
          </cell>
        </row>
        <row r="1800">
          <cell r="D1800" t="e">
            <v>#REF!</v>
          </cell>
          <cell r="I1800" t="e">
            <v>#REF!</v>
          </cell>
        </row>
        <row r="1801">
          <cell r="D1801" t="e">
            <v>#REF!</v>
          </cell>
          <cell r="I1801" t="e">
            <v>#REF!</v>
          </cell>
        </row>
        <row r="1802">
          <cell r="D1802" t="e">
            <v>#REF!</v>
          </cell>
          <cell r="I1802" t="e">
            <v>#REF!</v>
          </cell>
        </row>
        <row r="1803">
          <cell r="D1803" t="e">
            <v>#REF!</v>
          </cell>
          <cell r="I1803" t="e">
            <v>#REF!</v>
          </cell>
        </row>
        <row r="1804">
          <cell r="D1804" t="e">
            <v>#REF!</v>
          </cell>
          <cell r="I1804" t="e">
            <v>#REF!</v>
          </cell>
        </row>
        <row r="1805">
          <cell r="D1805" t="e">
            <v>#REF!</v>
          </cell>
          <cell r="I1805" t="e">
            <v>#REF!</v>
          </cell>
        </row>
        <row r="1806">
          <cell r="D1806" t="e">
            <v>#REF!</v>
          </cell>
          <cell r="I1806" t="e">
            <v>#REF!</v>
          </cell>
        </row>
        <row r="1807">
          <cell r="D1807" t="e">
            <v>#REF!</v>
          </cell>
          <cell r="I1807" t="e">
            <v>#REF!</v>
          </cell>
        </row>
        <row r="1808">
          <cell r="D1808" t="e">
            <v>#REF!</v>
          </cell>
          <cell r="I1808" t="e">
            <v>#REF!</v>
          </cell>
        </row>
        <row r="1809">
          <cell r="D1809" t="e">
            <v>#REF!</v>
          </cell>
          <cell r="I1809" t="e">
            <v>#REF!</v>
          </cell>
        </row>
        <row r="1810">
          <cell r="D1810" t="e">
            <v>#REF!</v>
          </cell>
          <cell r="I1810" t="e">
            <v>#REF!</v>
          </cell>
        </row>
        <row r="1811">
          <cell r="D1811" t="e">
            <v>#REF!</v>
          </cell>
          <cell r="I1811" t="e">
            <v>#REF!</v>
          </cell>
        </row>
        <row r="1812">
          <cell r="D1812" t="e">
            <v>#REF!</v>
          </cell>
          <cell r="I1812" t="e">
            <v>#REF!</v>
          </cell>
        </row>
        <row r="1813">
          <cell r="D1813" t="e">
            <v>#REF!</v>
          </cell>
          <cell r="I1813" t="e">
            <v>#REF!</v>
          </cell>
        </row>
        <row r="1814">
          <cell r="D1814" t="e">
            <v>#REF!</v>
          </cell>
          <cell r="I1814" t="e">
            <v>#REF!</v>
          </cell>
        </row>
        <row r="1815">
          <cell r="D1815" t="e">
            <v>#REF!</v>
          </cell>
          <cell r="I1815" t="e">
            <v>#REF!</v>
          </cell>
        </row>
        <row r="1816">
          <cell r="D1816" t="e">
            <v>#REF!</v>
          </cell>
          <cell r="I1816" t="e">
            <v>#REF!</v>
          </cell>
        </row>
        <row r="1817">
          <cell r="D1817" t="e">
            <v>#REF!</v>
          </cell>
          <cell r="I1817" t="e">
            <v>#REF!</v>
          </cell>
        </row>
        <row r="1818">
          <cell r="D1818" t="e">
            <v>#REF!</v>
          </cell>
          <cell r="I1818" t="e">
            <v>#REF!</v>
          </cell>
        </row>
        <row r="1819">
          <cell r="D1819" t="e">
            <v>#REF!</v>
          </cell>
          <cell r="I1819" t="e">
            <v>#REF!</v>
          </cell>
        </row>
        <row r="1820">
          <cell r="D1820" t="e">
            <v>#REF!</v>
          </cell>
          <cell r="I1820" t="e">
            <v>#REF!</v>
          </cell>
        </row>
        <row r="1821">
          <cell r="D1821" t="e">
            <v>#REF!</v>
          </cell>
          <cell r="I1821" t="e">
            <v>#REF!</v>
          </cell>
        </row>
        <row r="1822">
          <cell r="D1822" t="e">
            <v>#REF!</v>
          </cell>
          <cell r="I1822" t="e">
            <v>#REF!</v>
          </cell>
        </row>
        <row r="1823">
          <cell r="D1823" t="e">
            <v>#REF!</v>
          </cell>
          <cell r="I1823" t="e">
            <v>#REF!</v>
          </cell>
        </row>
        <row r="1824">
          <cell r="D1824" t="e">
            <v>#REF!</v>
          </cell>
          <cell r="I1824" t="e">
            <v>#REF!</v>
          </cell>
        </row>
        <row r="1825">
          <cell r="D1825" t="e">
            <v>#REF!</v>
          </cell>
          <cell r="I1825" t="e">
            <v>#REF!</v>
          </cell>
        </row>
        <row r="1826">
          <cell r="D1826" t="e">
            <v>#REF!</v>
          </cell>
          <cell r="I1826" t="e">
            <v>#REF!</v>
          </cell>
        </row>
        <row r="1827">
          <cell r="D1827" t="e">
            <v>#REF!</v>
          </cell>
          <cell r="I1827" t="e">
            <v>#REF!</v>
          </cell>
        </row>
        <row r="1828">
          <cell r="D1828" t="e">
            <v>#REF!</v>
          </cell>
          <cell r="I1828" t="e">
            <v>#REF!</v>
          </cell>
        </row>
        <row r="1829">
          <cell r="D1829" t="e">
            <v>#REF!</v>
          </cell>
          <cell r="I1829" t="e">
            <v>#REF!</v>
          </cell>
        </row>
        <row r="1830">
          <cell r="D1830" t="e">
            <v>#REF!</v>
          </cell>
          <cell r="I1830" t="e">
            <v>#REF!</v>
          </cell>
        </row>
        <row r="1831">
          <cell r="D1831" t="e">
            <v>#REF!</v>
          </cell>
          <cell r="I1831" t="e">
            <v>#REF!</v>
          </cell>
        </row>
        <row r="1832">
          <cell r="D1832" t="e">
            <v>#REF!</v>
          </cell>
          <cell r="I1832" t="e">
            <v>#REF!</v>
          </cell>
        </row>
        <row r="1833">
          <cell r="D1833" t="e">
            <v>#REF!</v>
          </cell>
          <cell r="I1833" t="e">
            <v>#REF!</v>
          </cell>
        </row>
        <row r="1834">
          <cell r="D1834" t="e">
            <v>#REF!</v>
          </cell>
          <cell r="I1834" t="e">
            <v>#REF!</v>
          </cell>
        </row>
        <row r="1835">
          <cell r="D1835" t="e">
            <v>#REF!</v>
          </cell>
          <cell r="I1835" t="e">
            <v>#REF!</v>
          </cell>
        </row>
        <row r="1836">
          <cell r="D1836" t="e">
            <v>#REF!</v>
          </cell>
          <cell r="I1836" t="e">
            <v>#REF!</v>
          </cell>
        </row>
        <row r="1837">
          <cell r="D1837" t="e">
            <v>#REF!</v>
          </cell>
          <cell r="I1837" t="e">
            <v>#REF!</v>
          </cell>
        </row>
        <row r="1838">
          <cell r="D1838" t="e">
            <v>#REF!</v>
          </cell>
          <cell r="I1838" t="e">
            <v>#REF!</v>
          </cell>
        </row>
        <row r="1839">
          <cell r="D1839" t="e">
            <v>#REF!</v>
          </cell>
          <cell r="I1839" t="e">
            <v>#REF!</v>
          </cell>
        </row>
        <row r="1840">
          <cell r="D1840" t="e">
            <v>#REF!</v>
          </cell>
          <cell r="I1840" t="e">
            <v>#REF!</v>
          </cell>
        </row>
        <row r="1841">
          <cell r="D1841" t="e">
            <v>#REF!</v>
          </cell>
          <cell r="I1841" t="e">
            <v>#REF!</v>
          </cell>
        </row>
        <row r="1842">
          <cell r="D1842" t="e">
            <v>#REF!</v>
          </cell>
          <cell r="I1842" t="e">
            <v>#REF!</v>
          </cell>
        </row>
        <row r="1843">
          <cell r="D1843" t="e">
            <v>#REF!</v>
          </cell>
          <cell r="I1843" t="e">
            <v>#REF!</v>
          </cell>
        </row>
        <row r="1844">
          <cell r="D1844" t="e">
            <v>#REF!</v>
          </cell>
          <cell r="I1844" t="e">
            <v>#REF!</v>
          </cell>
        </row>
        <row r="1845">
          <cell r="D1845" t="e">
            <v>#REF!</v>
          </cell>
          <cell r="I1845" t="e">
            <v>#REF!</v>
          </cell>
        </row>
        <row r="1846">
          <cell r="D1846" t="e">
            <v>#REF!</v>
          </cell>
          <cell r="I1846" t="e">
            <v>#REF!</v>
          </cell>
        </row>
        <row r="1847">
          <cell r="D1847" t="e">
            <v>#REF!</v>
          </cell>
          <cell r="I1847" t="e">
            <v>#REF!</v>
          </cell>
        </row>
        <row r="1848">
          <cell r="D1848" t="e">
            <v>#REF!</v>
          </cell>
          <cell r="I1848" t="e">
            <v>#REF!</v>
          </cell>
        </row>
        <row r="1849">
          <cell r="D1849" t="e">
            <v>#REF!</v>
          </cell>
          <cell r="I1849" t="e">
            <v>#REF!</v>
          </cell>
        </row>
        <row r="1850">
          <cell r="D1850" t="e">
            <v>#REF!</v>
          </cell>
          <cell r="I1850" t="e">
            <v>#REF!</v>
          </cell>
        </row>
        <row r="1851">
          <cell r="D1851" t="e">
            <v>#REF!</v>
          </cell>
          <cell r="I1851" t="e">
            <v>#REF!</v>
          </cell>
        </row>
        <row r="1852">
          <cell r="D1852" t="e">
            <v>#REF!</v>
          </cell>
          <cell r="I1852" t="e">
            <v>#REF!</v>
          </cell>
        </row>
        <row r="1853">
          <cell r="D1853" t="e">
            <v>#REF!</v>
          </cell>
          <cell r="I1853" t="e">
            <v>#REF!</v>
          </cell>
        </row>
        <row r="1854">
          <cell r="D1854" t="e">
            <v>#REF!</v>
          </cell>
          <cell r="I1854" t="e">
            <v>#REF!</v>
          </cell>
        </row>
        <row r="1855">
          <cell r="D1855" t="e">
            <v>#REF!</v>
          </cell>
          <cell r="I1855" t="e">
            <v>#REF!</v>
          </cell>
        </row>
        <row r="1856">
          <cell r="D1856" t="e">
            <v>#REF!</v>
          </cell>
          <cell r="I1856" t="e">
            <v>#REF!</v>
          </cell>
        </row>
        <row r="1857">
          <cell r="D1857" t="e">
            <v>#REF!</v>
          </cell>
          <cell r="I1857" t="e">
            <v>#REF!</v>
          </cell>
        </row>
        <row r="1858">
          <cell r="D1858" t="e">
            <v>#REF!</v>
          </cell>
          <cell r="I1858" t="e">
            <v>#REF!</v>
          </cell>
        </row>
        <row r="1859">
          <cell r="D1859" t="e">
            <v>#REF!</v>
          </cell>
          <cell r="I1859" t="e">
            <v>#REF!</v>
          </cell>
        </row>
        <row r="1860">
          <cell r="D1860" t="e">
            <v>#REF!</v>
          </cell>
          <cell r="I1860" t="e">
            <v>#REF!</v>
          </cell>
        </row>
        <row r="1861">
          <cell r="D1861" t="e">
            <v>#REF!</v>
          </cell>
          <cell r="I1861" t="e">
            <v>#REF!</v>
          </cell>
        </row>
        <row r="1862">
          <cell r="D1862" t="e">
            <v>#REF!</v>
          </cell>
          <cell r="I1862" t="e">
            <v>#REF!</v>
          </cell>
        </row>
        <row r="1863">
          <cell r="D1863" t="e">
            <v>#REF!</v>
          </cell>
          <cell r="I1863" t="e">
            <v>#REF!</v>
          </cell>
        </row>
        <row r="1864">
          <cell r="D1864" t="e">
            <v>#REF!</v>
          </cell>
          <cell r="I1864" t="e">
            <v>#REF!</v>
          </cell>
        </row>
        <row r="1865">
          <cell r="D1865" t="e">
            <v>#REF!</v>
          </cell>
          <cell r="I1865" t="e">
            <v>#REF!</v>
          </cell>
        </row>
        <row r="1866">
          <cell r="D1866" t="e">
            <v>#REF!</v>
          </cell>
          <cell r="I1866" t="e">
            <v>#REF!</v>
          </cell>
        </row>
        <row r="1867">
          <cell r="D1867" t="e">
            <v>#REF!</v>
          </cell>
          <cell r="I1867" t="e">
            <v>#REF!</v>
          </cell>
        </row>
        <row r="1868">
          <cell r="D1868" t="e">
            <v>#REF!</v>
          </cell>
          <cell r="I1868" t="e">
            <v>#REF!</v>
          </cell>
        </row>
        <row r="1869">
          <cell r="D1869" t="e">
            <v>#REF!</v>
          </cell>
          <cell r="I1869" t="e">
            <v>#REF!</v>
          </cell>
        </row>
        <row r="1870">
          <cell r="D1870" t="e">
            <v>#REF!</v>
          </cell>
          <cell r="I1870" t="e">
            <v>#REF!</v>
          </cell>
        </row>
        <row r="1871">
          <cell r="D1871" t="e">
            <v>#REF!</v>
          </cell>
          <cell r="I1871" t="e">
            <v>#REF!</v>
          </cell>
        </row>
        <row r="1872">
          <cell r="D1872" t="e">
            <v>#REF!</v>
          </cell>
          <cell r="I1872" t="e">
            <v>#REF!</v>
          </cell>
        </row>
        <row r="1873">
          <cell r="D1873" t="e">
            <v>#REF!</v>
          </cell>
          <cell r="I1873" t="e">
            <v>#REF!</v>
          </cell>
        </row>
        <row r="1874">
          <cell r="D1874" t="e">
            <v>#REF!</v>
          </cell>
          <cell r="I1874" t="e">
            <v>#REF!</v>
          </cell>
        </row>
        <row r="1875">
          <cell r="D1875" t="e">
            <v>#REF!</v>
          </cell>
          <cell r="I1875" t="e">
            <v>#REF!</v>
          </cell>
        </row>
        <row r="1876">
          <cell r="D1876" t="e">
            <v>#REF!</v>
          </cell>
          <cell r="I1876" t="e">
            <v>#REF!</v>
          </cell>
        </row>
        <row r="1877">
          <cell r="D1877" t="e">
            <v>#REF!</v>
          </cell>
          <cell r="I1877" t="e">
            <v>#REF!</v>
          </cell>
        </row>
        <row r="1878">
          <cell r="D1878" t="e">
            <v>#REF!</v>
          </cell>
          <cell r="I1878" t="e">
            <v>#REF!</v>
          </cell>
        </row>
        <row r="1879">
          <cell r="D1879" t="e">
            <v>#REF!</v>
          </cell>
          <cell r="I1879" t="e">
            <v>#REF!</v>
          </cell>
        </row>
        <row r="1880">
          <cell r="D1880" t="e">
            <v>#REF!</v>
          </cell>
          <cell r="I1880" t="e">
            <v>#REF!</v>
          </cell>
        </row>
        <row r="1881">
          <cell r="D1881" t="e">
            <v>#REF!</v>
          </cell>
          <cell r="I1881" t="e">
            <v>#REF!</v>
          </cell>
        </row>
        <row r="1882">
          <cell r="D1882" t="e">
            <v>#REF!</v>
          </cell>
          <cell r="I1882" t="e">
            <v>#REF!</v>
          </cell>
        </row>
        <row r="1883">
          <cell r="D1883" t="e">
            <v>#REF!</v>
          </cell>
          <cell r="I1883" t="e">
            <v>#REF!</v>
          </cell>
        </row>
        <row r="1884">
          <cell r="D1884" t="e">
            <v>#REF!</v>
          </cell>
          <cell r="I1884" t="e">
            <v>#REF!</v>
          </cell>
        </row>
        <row r="1885">
          <cell r="D1885" t="e">
            <v>#REF!</v>
          </cell>
          <cell r="I1885" t="e">
            <v>#REF!</v>
          </cell>
        </row>
        <row r="1886">
          <cell r="D1886" t="e">
            <v>#REF!</v>
          </cell>
          <cell r="I1886" t="e">
            <v>#REF!</v>
          </cell>
        </row>
        <row r="1887">
          <cell r="D1887" t="e">
            <v>#REF!</v>
          </cell>
          <cell r="I1887" t="e">
            <v>#REF!</v>
          </cell>
        </row>
        <row r="1888">
          <cell r="D1888" t="e">
            <v>#REF!</v>
          </cell>
          <cell r="I1888" t="e">
            <v>#REF!</v>
          </cell>
        </row>
        <row r="1889">
          <cell r="D1889" t="e">
            <v>#REF!</v>
          </cell>
          <cell r="I1889" t="e">
            <v>#REF!</v>
          </cell>
        </row>
        <row r="1890">
          <cell r="D1890" t="e">
            <v>#REF!</v>
          </cell>
          <cell r="I1890" t="e">
            <v>#REF!</v>
          </cell>
        </row>
        <row r="1891">
          <cell r="D1891" t="e">
            <v>#REF!</v>
          </cell>
          <cell r="I1891" t="e">
            <v>#REF!</v>
          </cell>
        </row>
        <row r="1892">
          <cell r="D1892" t="e">
            <v>#REF!</v>
          </cell>
          <cell r="I1892" t="e">
            <v>#REF!</v>
          </cell>
        </row>
        <row r="1893">
          <cell r="D1893" t="e">
            <v>#REF!</v>
          </cell>
          <cell r="I1893" t="e">
            <v>#REF!</v>
          </cell>
        </row>
        <row r="1894">
          <cell r="D1894" t="e">
            <v>#REF!</v>
          </cell>
          <cell r="I1894" t="e">
            <v>#REF!</v>
          </cell>
        </row>
        <row r="1895">
          <cell r="D1895" t="e">
            <v>#REF!</v>
          </cell>
          <cell r="I1895" t="e">
            <v>#REF!</v>
          </cell>
        </row>
        <row r="1896">
          <cell r="D1896" t="e">
            <v>#REF!</v>
          </cell>
          <cell r="I1896" t="e">
            <v>#REF!</v>
          </cell>
        </row>
        <row r="1897">
          <cell r="D1897" t="e">
            <v>#REF!</v>
          </cell>
          <cell r="I1897" t="e">
            <v>#REF!</v>
          </cell>
        </row>
        <row r="1898">
          <cell r="D1898" t="e">
            <v>#REF!</v>
          </cell>
          <cell r="I1898" t="e">
            <v>#REF!</v>
          </cell>
        </row>
        <row r="1899">
          <cell r="D1899" t="e">
            <v>#REF!</v>
          </cell>
          <cell r="I1899" t="e">
            <v>#REF!</v>
          </cell>
        </row>
        <row r="1900">
          <cell r="D1900" t="e">
            <v>#REF!</v>
          </cell>
          <cell r="I1900" t="e">
            <v>#REF!</v>
          </cell>
        </row>
        <row r="1901">
          <cell r="D1901" t="e">
            <v>#REF!</v>
          </cell>
          <cell r="I1901" t="e">
            <v>#REF!</v>
          </cell>
        </row>
        <row r="1902">
          <cell r="D1902" t="e">
            <v>#REF!</v>
          </cell>
          <cell r="I1902" t="e">
            <v>#REF!</v>
          </cell>
        </row>
        <row r="1903">
          <cell r="D1903" t="e">
            <v>#REF!</v>
          </cell>
          <cell r="I1903" t="e">
            <v>#REF!</v>
          </cell>
        </row>
        <row r="1904">
          <cell r="D1904" t="e">
            <v>#REF!</v>
          </cell>
          <cell r="I1904" t="e">
            <v>#REF!</v>
          </cell>
        </row>
        <row r="1905">
          <cell r="D1905" t="e">
            <v>#REF!</v>
          </cell>
          <cell r="I1905" t="e">
            <v>#REF!</v>
          </cell>
        </row>
        <row r="1906">
          <cell r="D1906" t="e">
            <v>#REF!</v>
          </cell>
          <cell r="I1906" t="e">
            <v>#REF!</v>
          </cell>
        </row>
        <row r="1907">
          <cell r="D1907" t="e">
            <v>#REF!</v>
          </cell>
          <cell r="I1907" t="e">
            <v>#REF!</v>
          </cell>
        </row>
        <row r="1908">
          <cell r="D1908" t="e">
            <v>#REF!</v>
          </cell>
          <cell r="I1908" t="e">
            <v>#REF!</v>
          </cell>
        </row>
        <row r="1909">
          <cell r="D1909" t="e">
            <v>#REF!</v>
          </cell>
          <cell r="I1909" t="e">
            <v>#REF!</v>
          </cell>
        </row>
        <row r="1910">
          <cell r="D1910" t="e">
            <v>#REF!</v>
          </cell>
          <cell r="I1910" t="e">
            <v>#REF!</v>
          </cell>
        </row>
        <row r="1911">
          <cell r="D1911" t="e">
            <v>#REF!</v>
          </cell>
          <cell r="I1911" t="e">
            <v>#REF!</v>
          </cell>
        </row>
        <row r="1912">
          <cell r="D1912" t="e">
            <v>#REF!</v>
          </cell>
          <cell r="I1912" t="e">
            <v>#REF!</v>
          </cell>
        </row>
        <row r="1913">
          <cell r="D1913" t="e">
            <v>#REF!</v>
          </cell>
          <cell r="I1913" t="e">
            <v>#REF!</v>
          </cell>
        </row>
        <row r="1914">
          <cell r="D1914" t="e">
            <v>#REF!</v>
          </cell>
          <cell r="I1914" t="e">
            <v>#REF!</v>
          </cell>
        </row>
        <row r="1915">
          <cell r="D1915" t="e">
            <v>#REF!</v>
          </cell>
          <cell r="I1915" t="e">
            <v>#REF!</v>
          </cell>
        </row>
        <row r="1916">
          <cell r="D1916" t="e">
            <v>#REF!</v>
          </cell>
          <cell r="I1916" t="e">
            <v>#REF!</v>
          </cell>
        </row>
        <row r="1917">
          <cell r="D1917" t="e">
            <v>#REF!</v>
          </cell>
          <cell r="I1917" t="e">
            <v>#REF!</v>
          </cell>
        </row>
        <row r="1918">
          <cell r="D1918" t="e">
            <v>#REF!</v>
          </cell>
          <cell r="I1918" t="e">
            <v>#REF!</v>
          </cell>
        </row>
        <row r="1919">
          <cell r="D1919" t="e">
            <v>#REF!</v>
          </cell>
          <cell r="I1919" t="e">
            <v>#REF!</v>
          </cell>
        </row>
        <row r="1920">
          <cell r="D1920" t="e">
            <v>#REF!</v>
          </cell>
          <cell r="I1920" t="e">
            <v>#REF!</v>
          </cell>
        </row>
        <row r="1921">
          <cell r="D1921" t="e">
            <v>#REF!</v>
          </cell>
          <cell r="I1921" t="e">
            <v>#REF!</v>
          </cell>
        </row>
        <row r="1922">
          <cell r="D1922" t="e">
            <v>#REF!</v>
          </cell>
          <cell r="I1922" t="e">
            <v>#REF!</v>
          </cell>
        </row>
        <row r="1923">
          <cell r="D1923" t="e">
            <v>#REF!</v>
          </cell>
          <cell r="I1923" t="e">
            <v>#REF!</v>
          </cell>
        </row>
        <row r="1924">
          <cell r="D1924" t="e">
            <v>#REF!</v>
          </cell>
          <cell r="I1924" t="e">
            <v>#REF!</v>
          </cell>
        </row>
        <row r="1925">
          <cell r="D1925" t="e">
            <v>#REF!</v>
          </cell>
          <cell r="I1925" t="e">
            <v>#REF!</v>
          </cell>
        </row>
        <row r="1926">
          <cell r="D1926" t="e">
            <v>#REF!</v>
          </cell>
          <cell r="I1926" t="e">
            <v>#REF!</v>
          </cell>
        </row>
        <row r="1927">
          <cell r="D1927" t="e">
            <v>#REF!</v>
          </cell>
          <cell r="I1927" t="e">
            <v>#REF!</v>
          </cell>
        </row>
        <row r="1928">
          <cell r="D1928" t="e">
            <v>#REF!</v>
          </cell>
          <cell r="I1928" t="e">
            <v>#REF!</v>
          </cell>
        </row>
        <row r="1929">
          <cell r="D1929" t="e">
            <v>#REF!</v>
          </cell>
          <cell r="I1929" t="e">
            <v>#REF!</v>
          </cell>
        </row>
        <row r="1930">
          <cell r="D1930" t="e">
            <v>#REF!</v>
          </cell>
          <cell r="I1930" t="e">
            <v>#REF!</v>
          </cell>
        </row>
        <row r="1931">
          <cell r="D1931" t="e">
            <v>#REF!</v>
          </cell>
          <cell r="I1931" t="e">
            <v>#REF!</v>
          </cell>
        </row>
        <row r="1932">
          <cell r="D1932" t="e">
            <v>#REF!</v>
          </cell>
          <cell r="I1932" t="e">
            <v>#REF!</v>
          </cell>
        </row>
        <row r="1933">
          <cell r="D1933" t="e">
            <v>#REF!</v>
          </cell>
          <cell r="I1933" t="e">
            <v>#REF!</v>
          </cell>
        </row>
        <row r="1934">
          <cell r="D1934" t="e">
            <v>#REF!</v>
          </cell>
          <cell r="I1934" t="e">
            <v>#REF!</v>
          </cell>
        </row>
        <row r="1935">
          <cell r="D1935" t="e">
            <v>#REF!</v>
          </cell>
          <cell r="I1935" t="e">
            <v>#REF!</v>
          </cell>
        </row>
        <row r="1936">
          <cell r="D1936" t="e">
            <v>#REF!</v>
          </cell>
          <cell r="I1936" t="e">
            <v>#REF!</v>
          </cell>
        </row>
        <row r="1937">
          <cell r="D1937" t="e">
            <v>#REF!</v>
          </cell>
          <cell r="I1937" t="e">
            <v>#REF!</v>
          </cell>
        </row>
        <row r="1938">
          <cell r="D1938" t="e">
            <v>#REF!</v>
          </cell>
          <cell r="I1938" t="e">
            <v>#REF!</v>
          </cell>
        </row>
        <row r="1939">
          <cell r="D1939" t="e">
            <v>#REF!</v>
          </cell>
          <cell r="I1939" t="e">
            <v>#REF!</v>
          </cell>
        </row>
        <row r="1940">
          <cell r="D1940" t="e">
            <v>#REF!</v>
          </cell>
          <cell r="I1940" t="e">
            <v>#REF!</v>
          </cell>
        </row>
        <row r="1941">
          <cell r="D1941" t="e">
            <v>#REF!</v>
          </cell>
          <cell r="I1941" t="e">
            <v>#REF!</v>
          </cell>
        </row>
        <row r="1942">
          <cell r="D1942" t="e">
            <v>#REF!</v>
          </cell>
          <cell r="I1942" t="e">
            <v>#REF!</v>
          </cell>
        </row>
        <row r="1943">
          <cell r="D1943" t="e">
            <v>#REF!</v>
          </cell>
          <cell r="I1943" t="e">
            <v>#REF!</v>
          </cell>
        </row>
        <row r="1944">
          <cell r="D1944" t="e">
            <v>#REF!</v>
          </cell>
          <cell r="I1944" t="e">
            <v>#REF!</v>
          </cell>
        </row>
        <row r="1945">
          <cell r="D1945" t="e">
            <v>#REF!</v>
          </cell>
          <cell r="I1945" t="e">
            <v>#REF!</v>
          </cell>
        </row>
        <row r="1946">
          <cell r="D1946" t="e">
            <v>#REF!</v>
          </cell>
          <cell r="I1946" t="e">
            <v>#REF!</v>
          </cell>
        </row>
        <row r="1947">
          <cell r="D1947" t="e">
            <v>#REF!</v>
          </cell>
          <cell r="I1947" t="e">
            <v>#REF!</v>
          </cell>
        </row>
        <row r="1948">
          <cell r="D1948" t="e">
            <v>#REF!</v>
          </cell>
          <cell r="I1948" t="e">
            <v>#REF!</v>
          </cell>
        </row>
        <row r="1949">
          <cell r="D1949" t="e">
            <v>#REF!</v>
          </cell>
          <cell r="I1949" t="e">
            <v>#REF!</v>
          </cell>
        </row>
        <row r="1950">
          <cell r="D1950" t="e">
            <v>#REF!</v>
          </cell>
          <cell r="I1950" t="e">
            <v>#REF!</v>
          </cell>
        </row>
        <row r="1951">
          <cell r="D1951" t="e">
            <v>#REF!</v>
          </cell>
          <cell r="I1951" t="e">
            <v>#REF!</v>
          </cell>
        </row>
        <row r="1952">
          <cell r="D1952" t="e">
            <v>#REF!</v>
          </cell>
          <cell r="I1952" t="e">
            <v>#REF!</v>
          </cell>
        </row>
        <row r="1953">
          <cell r="D1953" t="e">
            <v>#REF!</v>
          </cell>
          <cell r="I1953" t="e">
            <v>#REF!</v>
          </cell>
        </row>
        <row r="1954">
          <cell r="D1954" t="e">
            <v>#REF!</v>
          </cell>
          <cell r="I1954" t="e">
            <v>#REF!</v>
          </cell>
        </row>
        <row r="1955">
          <cell r="D1955" t="e">
            <v>#REF!</v>
          </cell>
          <cell r="I1955" t="e">
            <v>#REF!</v>
          </cell>
        </row>
        <row r="1956">
          <cell r="D1956" t="e">
            <v>#REF!</v>
          </cell>
          <cell r="I1956" t="e">
            <v>#REF!</v>
          </cell>
        </row>
        <row r="1957">
          <cell r="D1957" t="e">
            <v>#REF!</v>
          </cell>
          <cell r="I1957" t="e">
            <v>#REF!</v>
          </cell>
        </row>
        <row r="1958">
          <cell r="D1958" t="e">
            <v>#REF!</v>
          </cell>
          <cell r="I1958" t="e">
            <v>#REF!</v>
          </cell>
        </row>
        <row r="1959">
          <cell r="D1959" t="e">
            <v>#REF!</v>
          </cell>
          <cell r="I1959" t="e">
            <v>#REF!</v>
          </cell>
        </row>
        <row r="1960">
          <cell r="D1960" t="e">
            <v>#REF!</v>
          </cell>
          <cell r="I1960" t="e">
            <v>#REF!</v>
          </cell>
        </row>
        <row r="1961">
          <cell r="D1961" t="e">
            <v>#REF!</v>
          </cell>
          <cell r="I1961" t="e">
            <v>#REF!</v>
          </cell>
        </row>
        <row r="1962">
          <cell r="D1962" t="e">
            <v>#REF!</v>
          </cell>
          <cell r="I1962" t="e">
            <v>#REF!</v>
          </cell>
        </row>
        <row r="1963">
          <cell r="D1963" t="e">
            <v>#REF!</v>
          </cell>
          <cell r="I1963" t="e">
            <v>#REF!</v>
          </cell>
        </row>
        <row r="1964">
          <cell r="D1964" t="e">
            <v>#REF!</v>
          </cell>
          <cell r="I1964" t="e">
            <v>#REF!</v>
          </cell>
        </row>
        <row r="1965">
          <cell r="D1965" t="e">
            <v>#REF!</v>
          </cell>
          <cell r="I1965" t="e">
            <v>#REF!</v>
          </cell>
        </row>
        <row r="1966">
          <cell r="D1966" t="e">
            <v>#REF!</v>
          </cell>
          <cell r="I1966" t="e">
            <v>#REF!</v>
          </cell>
        </row>
        <row r="1967">
          <cell r="D1967" t="e">
            <v>#REF!</v>
          </cell>
          <cell r="I1967" t="e">
            <v>#REF!</v>
          </cell>
        </row>
        <row r="1968">
          <cell r="D1968" t="e">
            <v>#REF!</v>
          </cell>
          <cell r="I1968" t="e">
            <v>#REF!</v>
          </cell>
        </row>
        <row r="1969">
          <cell r="D1969" t="e">
            <v>#REF!</v>
          </cell>
          <cell r="I1969" t="e">
            <v>#REF!</v>
          </cell>
        </row>
        <row r="1970">
          <cell r="D1970" t="e">
            <v>#REF!</v>
          </cell>
          <cell r="I1970" t="e">
            <v>#REF!</v>
          </cell>
        </row>
        <row r="1971">
          <cell r="D1971" t="e">
            <v>#REF!</v>
          </cell>
          <cell r="I1971" t="e">
            <v>#REF!</v>
          </cell>
        </row>
        <row r="1972">
          <cell r="D1972" t="e">
            <v>#REF!</v>
          </cell>
          <cell r="I1972" t="e">
            <v>#REF!</v>
          </cell>
        </row>
        <row r="1973">
          <cell r="D1973" t="e">
            <v>#REF!</v>
          </cell>
          <cell r="I1973" t="e">
            <v>#REF!</v>
          </cell>
        </row>
        <row r="1974">
          <cell r="D1974" t="e">
            <v>#REF!</v>
          </cell>
          <cell r="I1974" t="e">
            <v>#REF!</v>
          </cell>
        </row>
        <row r="1975">
          <cell r="D1975" t="e">
            <v>#REF!</v>
          </cell>
          <cell r="I1975" t="e">
            <v>#REF!</v>
          </cell>
        </row>
        <row r="1976">
          <cell r="D1976" t="e">
            <v>#REF!</v>
          </cell>
          <cell r="I1976" t="e">
            <v>#REF!</v>
          </cell>
        </row>
        <row r="1977">
          <cell r="D1977" t="e">
            <v>#REF!</v>
          </cell>
          <cell r="I1977" t="e">
            <v>#REF!</v>
          </cell>
        </row>
        <row r="1978">
          <cell r="D1978" t="e">
            <v>#REF!</v>
          </cell>
          <cell r="I1978" t="e">
            <v>#REF!</v>
          </cell>
        </row>
        <row r="1979">
          <cell r="D1979" t="e">
            <v>#REF!</v>
          </cell>
          <cell r="I1979" t="e">
            <v>#REF!</v>
          </cell>
        </row>
        <row r="1980">
          <cell r="D1980" t="e">
            <v>#REF!</v>
          </cell>
          <cell r="I1980" t="e">
            <v>#REF!</v>
          </cell>
        </row>
        <row r="1981">
          <cell r="D1981" t="e">
            <v>#REF!</v>
          </cell>
          <cell r="I1981" t="e">
            <v>#REF!</v>
          </cell>
        </row>
        <row r="1982">
          <cell r="D1982" t="e">
            <v>#REF!</v>
          </cell>
          <cell r="I1982" t="e">
            <v>#REF!</v>
          </cell>
        </row>
        <row r="1983">
          <cell r="D1983" t="e">
            <v>#REF!</v>
          </cell>
          <cell r="I1983" t="e">
            <v>#REF!</v>
          </cell>
        </row>
        <row r="1984">
          <cell r="D1984" t="e">
            <v>#REF!</v>
          </cell>
          <cell r="I1984" t="e">
            <v>#REF!</v>
          </cell>
        </row>
        <row r="1985">
          <cell r="D1985" t="e">
            <v>#REF!</v>
          </cell>
          <cell r="I1985" t="e">
            <v>#REF!</v>
          </cell>
        </row>
        <row r="1986">
          <cell r="D1986" t="e">
            <v>#REF!</v>
          </cell>
          <cell r="I1986" t="e">
            <v>#REF!</v>
          </cell>
        </row>
        <row r="1987">
          <cell r="D1987" t="e">
            <v>#REF!</v>
          </cell>
          <cell r="I1987" t="e">
            <v>#REF!</v>
          </cell>
        </row>
        <row r="1988">
          <cell r="D1988" t="e">
            <v>#REF!</v>
          </cell>
          <cell r="I1988" t="e">
            <v>#REF!</v>
          </cell>
        </row>
        <row r="1989">
          <cell r="D1989" t="e">
            <v>#REF!</v>
          </cell>
          <cell r="I1989" t="e">
            <v>#REF!</v>
          </cell>
        </row>
        <row r="1990">
          <cell r="D1990" t="e">
            <v>#REF!</v>
          </cell>
          <cell r="I1990" t="e">
            <v>#REF!</v>
          </cell>
        </row>
        <row r="1991">
          <cell r="D1991" t="e">
            <v>#REF!</v>
          </cell>
          <cell r="I1991" t="e">
            <v>#REF!</v>
          </cell>
        </row>
        <row r="1992">
          <cell r="D1992" t="e">
            <v>#REF!</v>
          </cell>
          <cell r="I1992" t="e">
            <v>#REF!</v>
          </cell>
        </row>
        <row r="1993">
          <cell r="D1993" t="e">
            <v>#REF!</v>
          </cell>
          <cell r="I1993" t="e">
            <v>#REF!</v>
          </cell>
        </row>
        <row r="1994">
          <cell r="D1994" t="e">
            <v>#REF!</v>
          </cell>
          <cell r="I1994" t="e">
            <v>#REF!</v>
          </cell>
        </row>
        <row r="1995">
          <cell r="D1995" t="e">
            <v>#REF!</v>
          </cell>
          <cell r="I1995" t="e">
            <v>#REF!</v>
          </cell>
        </row>
        <row r="1996">
          <cell r="D1996" t="e">
            <v>#REF!</v>
          </cell>
          <cell r="I1996" t="e">
            <v>#REF!</v>
          </cell>
        </row>
        <row r="1997">
          <cell r="D1997" t="e">
            <v>#REF!</v>
          </cell>
          <cell r="I1997" t="e">
            <v>#REF!</v>
          </cell>
        </row>
        <row r="1998">
          <cell r="D1998" t="e">
            <v>#REF!</v>
          </cell>
          <cell r="I1998" t="e">
            <v>#REF!</v>
          </cell>
        </row>
        <row r="1999">
          <cell r="D1999" t="e">
            <v>#REF!</v>
          </cell>
          <cell r="I1999" t="e">
            <v>#REF!</v>
          </cell>
        </row>
        <row r="2003">
          <cell r="D2003" t="str">
            <v>PTOTEBOE0020</v>
          </cell>
          <cell r="I2003">
            <v>-1</v>
          </cell>
        </row>
        <row r="2004">
          <cell r="D2004" t="str">
            <v>IT0005094088</v>
          </cell>
          <cell r="I2004">
            <v>-1</v>
          </cell>
        </row>
        <row r="2005">
          <cell r="D2005" t="str">
            <v>IT0005170839</v>
          </cell>
          <cell r="I2005">
            <v>2</v>
          </cell>
        </row>
        <row r="2006">
          <cell r="D2006" t="str">
            <v>IT0005170839</v>
          </cell>
          <cell r="I2006">
            <v>2</v>
          </cell>
        </row>
        <row r="2007">
          <cell r="D2007" t="str">
            <v>IT0005170839</v>
          </cell>
          <cell r="I2007">
            <v>2</v>
          </cell>
        </row>
        <row r="2008">
          <cell r="D2008" t="str">
            <v>IT0005170839</v>
          </cell>
          <cell r="I2008">
            <v>2</v>
          </cell>
        </row>
        <row r="2009">
          <cell r="D2009" t="str">
            <v>IT0005170839</v>
          </cell>
          <cell r="I2009">
            <v>1</v>
          </cell>
        </row>
        <row r="2010">
          <cell r="D2010" t="str">
            <v>NL0011765920</v>
          </cell>
          <cell r="I2010">
            <v>10</v>
          </cell>
        </row>
        <row r="2011">
          <cell r="D2011" t="str">
            <v>NL0011765920</v>
          </cell>
          <cell r="I2011">
            <v>5</v>
          </cell>
        </row>
        <row r="2012">
          <cell r="D2012" t="str">
            <v>NL0011765920</v>
          </cell>
          <cell r="I2012">
            <v>10</v>
          </cell>
        </row>
        <row r="2013">
          <cell r="D2013" t="str">
            <v>IT0005127086</v>
          </cell>
          <cell r="I2013">
            <v>-1</v>
          </cell>
        </row>
        <row r="2014">
          <cell r="D2014" t="str">
            <v>IT0004820426</v>
          </cell>
          <cell r="I2014">
            <v>-10</v>
          </cell>
        </row>
        <row r="2015">
          <cell r="D2015" t="str">
            <v>IT0003535157</v>
          </cell>
          <cell r="I2015">
            <v>-1</v>
          </cell>
        </row>
        <row r="2016">
          <cell r="D2016" t="str">
            <v>IT0005023459</v>
          </cell>
          <cell r="I2016">
            <v>-9</v>
          </cell>
        </row>
        <row r="2017">
          <cell r="D2017" t="str">
            <v>IT0005023459</v>
          </cell>
          <cell r="I2017">
            <v>-7</v>
          </cell>
        </row>
        <row r="2018">
          <cell r="D2018" t="str">
            <v>DE0001030559</v>
          </cell>
          <cell r="I2018">
            <v>3</v>
          </cell>
        </row>
        <row r="2019">
          <cell r="D2019" t="str">
            <v>IT0005089955</v>
          </cell>
          <cell r="I2019">
            <v>-10</v>
          </cell>
        </row>
        <row r="2020">
          <cell r="D2020" t="str">
            <v>IT0004820426</v>
          </cell>
          <cell r="I2020">
            <v>-5</v>
          </cell>
        </row>
        <row r="2021">
          <cell r="D2021" t="str">
            <v>IT0004907843</v>
          </cell>
          <cell r="I2021">
            <v>10</v>
          </cell>
        </row>
        <row r="2022">
          <cell r="D2022" t="str">
            <v>PTOTEBOE0020</v>
          </cell>
          <cell r="I2022">
            <v>-1</v>
          </cell>
        </row>
        <row r="2023">
          <cell r="D2023" t="str">
            <v>IT0003535157</v>
          </cell>
          <cell r="I2023">
            <v>1</v>
          </cell>
        </row>
        <row r="2024">
          <cell r="D2024" t="str">
            <v>IT0003535157</v>
          </cell>
          <cell r="I2024">
            <v>1</v>
          </cell>
        </row>
        <row r="2025">
          <cell r="D2025" t="str">
            <v>IT0004634132</v>
          </cell>
          <cell r="I2025">
            <v>-1</v>
          </cell>
        </row>
        <row r="2026">
          <cell r="D2026" t="str">
            <v>IT0003535157</v>
          </cell>
          <cell r="I2026">
            <v>-3</v>
          </cell>
        </row>
        <row r="2027">
          <cell r="D2027" t="str">
            <v>DE0001030526</v>
          </cell>
          <cell r="I2027">
            <v>3</v>
          </cell>
        </row>
        <row r="2028">
          <cell r="D2028" t="str">
            <v>IT0004634132</v>
          </cell>
          <cell r="I2028">
            <v>1</v>
          </cell>
        </row>
        <row r="2029">
          <cell r="D2029" t="str">
            <v>IT0004634132</v>
          </cell>
          <cell r="I2029">
            <v>1</v>
          </cell>
        </row>
        <row r="2030">
          <cell r="D2030" t="str">
            <v>IT0005094088</v>
          </cell>
          <cell r="I2030">
            <v>-1</v>
          </cell>
        </row>
        <row r="2031">
          <cell r="D2031" t="str">
            <v>IT0004695075</v>
          </cell>
          <cell r="I2031">
            <v>1</v>
          </cell>
        </row>
        <row r="2032">
          <cell r="D2032" t="str">
            <v>IT0003535157</v>
          </cell>
          <cell r="I2032">
            <v>-2</v>
          </cell>
        </row>
        <row r="2033">
          <cell r="D2033" t="str">
            <v>IT0003535157</v>
          </cell>
          <cell r="I2033">
            <v>-3</v>
          </cell>
        </row>
        <row r="2034">
          <cell r="D2034" t="str">
            <v>IT0003535157</v>
          </cell>
          <cell r="I2034">
            <v>1</v>
          </cell>
        </row>
        <row r="2035">
          <cell r="D2035" t="str">
            <v>IT0003535157</v>
          </cell>
          <cell r="I2035">
            <v>1</v>
          </cell>
        </row>
        <row r="2036">
          <cell r="D2036" t="str">
            <v>IT0003535157</v>
          </cell>
          <cell r="I2036">
            <v>-1</v>
          </cell>
        </row>
        <row r="2037">
          <cell r="D2037" t="str">
            <v>IT0005162828</v>
          </cell>
          <cell r="I2037">
            <v>-2</v>
          </cell>
        </row>
        <row r="2038">
          <cell r="D2038" t="str">
            <v>IT0003535157</v>
          </cell>
          <cell r="I2038">
            <v>-1</v>
          </cell>
        </row>
        <row r="2039">
          <cell r="D2039" t="str">
            <v>IT0003535157</v>
          </cell>
          <cell r="I2039">
            <v>-3</v>
          </cell>
        </row>
        <row r="2040">
          <cell r="D2040" t="str">
            <v>IT0003535157</v>
          </cell>
          <cell r="I2040">
            <v>-2</v>
          </cell>
        </row>
        <row r="2041">
          <cell r="D2041" t="str">
            <v>PTOTEBOE0020</v>
          </cell>
          <cell r="I2041">
            <v>-1</v>
          </cell>
        </row>
        <row r="2042">
          <cell r="D2042" t="str">
            <v>IT0004634132</v>
          </cell>
          <cell r="I2042">
            <v>-1</v>
          </cell>
        </row>
        <row r="2043">
          <cell r="D2043" t="str">
            <v>IT0005094088</v>
          </cell>
          <cell r="I2043">
            <v>-1</v>
          </cell>
        </row>
        <row r="2044">
          <cell r="D2044" t="str">
            <v>FR0000189151</v>
          </cell>
          <cell r="I2044">
            <v>-5</v>
          </cell>
        </row>
        <row r="2045">
          <cell r="D2045" t="str">
            <v>IT0004513641</v>
          </cell>
          <cell r="I2045">
            <v>-1</v>
          </cell>
        </row>
        <row r="2046">
          <cell r="D2046" t="str">
            <v>IT0005162828</v>
          </cell>
          <cell r="I2046">
            <v>-1</v>
          </cell>
        </row>
        <row r="2047">
          <cell r="D2047" t="str">
            <v>IT0005142143</v>
          </cell>
          <cell r="I2047">
            <v>1</v>
          </cell>
        </row>
        <row r="2048">
          <cell r="D2048" t="str">
            <v>IT0005107708</v>
          </cell>
          <cell r="I2048">
            <v>3</v>
          </cell>
        </row>
        <row r="2049">
          <cell r="D2049" t="str">
            <v>IT0004536949</v>
          </cell>
          <cell r="I2049">
            <v>2</v>
          </cell>
        </row>
        <row r="2050">
          <cell r="D2050" t="str">
            <v>IT0005107708</v>
          </cell>
          <cell r="I2050">
            <v>1</v>
          </cell>
        </row>
        <row r="2051">
          <cell r="D2051" t="str">
            <v>IT0005107708</v>
          </cell>
          <cell r="I2051">
            <v>1</v>
          </cell>
        </row>
        <row r="2052">
          <cell r="D2052" t="str">
            <v>NL0011832902</v>
          </cell>
          <cell r="I2052">
            <v>-10</v>
          </cell>
        </row>
        <row r="2053">
          <cell r="D2053" t="str">
            <v>IT0005185456</v>
          </cell>
          <cell r="I2053">
            <v>-2</v>
          </cell>
        </row>
        <row r="2054">
          <cell r="D2054" t="str">
            <v>IT0004085210</v>
          </cell>
          <cell r="I2054">
            <v>17</v>
          </cell>
        </row>
        <row r="2055">
          <cell r="D2055" t="str">
            <v>IT0005175598</v>
          </cell>
          <cell r="I2055">
            <v>-8</v>
          </cell>
        </row>
        <row r="2056">
          <cell r="D2056" t="str">
            <v>BE0000320292</v>
          </cell>
          <cell r="I2056">
            <v>2</v>
          </cell>
        </row>
        <row r="2057">
          <cell r="D2057" t="str">
            <v>IT0005089955</v>
          </cell>
          <cell r="I2057">
            <v>10</v>
          </cell>
        </row>
        <row r="2058">
          <cell r="D2058" t="str">
            <v>IT0005089955</v>
          </cell>
          <cell r="I2058">
            <v>13</v>
          </cell>
        </row>
        <row r="2059">
          <cell r="D2059" t="str">
            <v>IT0005171720</v>
          </cell>
          <cell r="I2059">
            <v>-10</v>
          </cell>
        </row>
        <row r="2060">
          <cell r="D2060" t="str">
            <v>IT0005171720</v>
          </cell>
          <cell r="I2060">
            <v>-2</v>
          </cell>
        </row>
        <row r="2061">
          <cell r="D2061" t="str">
            <v>PTOTEBOE0020</v>
          </cell>
          <cell r="I2061">
            <v>1</v>
          </cell>
        </row>
        <row r="2062">
          <cell r="D2062" t="str">
            <v>IT0005107708</v>
          </cell>
          <cell r="I2062">
            <v>-1</v>
          </cell>
        </row>
        <row r="2063">
          <cell r="D2063" t="str">
            <v>FR0011982776</v>
          </cell>
          <cell r="I2063">
            <v>3</v>
          </cell>
        </row>
        <row r="2064">
          <cell r="D2064" t="str">
            <v>IT0004532559</v>
          </cell>
          <cell r="I2064">
            <v>1</v>
          </cell>
        </row>
        <row r="2065">
          <cell r="D2065" t="str">
            <v>IT0005171720</v>
          </cell>
          <cell r="I2065">
            <v>-12</v>
          </cell>
        </row>
        <row r="2066">
          <cell r="D2066" t="str">
            <v>IT0005139099</v>
          </cell>
          <cell r="I2066">
            <v>2</v>
          </cell>
        </row>
        <row r="2067">
          <cell r="D2067" t="str">
            <v>IT0005139099</v>
          </cell>
          <cell r="I2067">
            <v>2</v>
          </cell>
        </row>
        <row r="2068">
          <cell r="D2068" t="str">
            <v>IT0004644735</v>
          </cell>
          <cell r="I2068">
            <v>1</v>
          </cell>
        </row>
        <row r="2069">
          <cell r="D2069" t="str">
            <v>IT0005139099</v>
          </cell>
          <cell r="I2069">
            <v>7</v>
          </cell>
        </row>
        <row r="2070">
          <cell r="D2070" t="str">
            <v>NL0011005137</v>
          </cell>
          <cell r="I2070">
            <v>-20</v>
          </cell>
        </row>
        <row r="2071">
          <cell r="D2071" t="str">
            <v>NL0011005137</v>
          </cell>
          <cell r="I2071">
            <v>-20</v>
          </cell>
        </row>
        <row r="2072">
          <cell r="D2072" t="str">
            <v>NL0011005137</v>
          </cell>
          <cell r="I2072">
            <v>-10</v>
          </cell>
        </row>
        <row r="2073">
          <cell r="D2073" t="str">
            <v>IT0004644735</v>
          </cell>
          <cell r="I2073">
            <v>8</v>
          </cell>
        </row>
        <row r="2074">
          <cell r="D2074" t="str">
            <v>IT0005089955</v>
          </cell>
          <cell r="I2074">
            <v>5</v>
          </cell>
        </row>
        <row r="2075">
          <cell r="D2075" t="str">
            <v>IT0004695075</v>
          </cell>
          <cell r="I2075">
            <v>1</v>
          </cell>
        </row>
        <row r="2076">
          <cell r="D2076" t="str">
            <v>IT0004513641</v>
          </cell>
          <cell r="I2076">
            <v>-2</v>
          </cell>
        </row>
        <row r="2077">
          <cell r="D2077" t="str">
            <v>DE0001135309</v>
          </cell>
          <cell r="I2077">
            <v>96</v>
          </cell>
        </row>
        <row r="2078">
          <cell r="D2078" t="str">
            <v>BE0000304130</v>
          </cell>
          <cell r="I2078">
            <v>2</v>
          </cell>
        </row>
        <row r="2079">
          <cell r="D2079" t="str">
            <v>IT0004513641</v>
          </cell>
          <cell r="I2079">
            <v>-1</v>
          </cell>
        </row>
        <row r="2080">
          <cell r="D2080" t="str">
            <v>FR0013131877</v>
          </cell>
          <cell r="I2080">
            <v>5</v>
          </cell>
        </row>
        <row r="2081">
          <cell r="D2081" t="str">
            <v>NL0009348242</v>
          </cell>
          <cell r="I2081">
            <v>10</v>
          </cell>
        </row>
        <row r="2082">
          <cell r="D2082" t="str">
            <v>NL0011005137</v>
          </cell>
          <cell r="I2082">
            <v>-10</v>
          </cell>
        </row>
        <row r="2083">
          <cell r="D2083" t="str">
            <v>IT0001174611</v>
          </cell>
          <cell r="I2083">
            <v>-1</v>
          </cell>
        </row>
        <row r="2084">
          <cell r="D2084" t="str">
            <v>IT0004922909</v>
          </cell>
          <cell r="I2084">
            <v>2</v>
          </cell>
        </row>
        <row r="2085">
          <cell r="D2085" t="str">
            <v>NL0009348242</v>
          </cell>
          <cell r="I2085">
            <v>3</v>
          </cell>
        </row>
        <row r="2086">
          <cell r="D2086" t="str">
            <v>IT0004922909</v>
          </cell>
          <cell r="I2086">
            <v>2</v>
          </cell>
        </row>
        <row r="2087">
          <cell r="D2087" t="str">
            <v>IT0004644735</v>
          </cell>
          <cell r="I2087">
            <v>1</v>
          </cell>
        </row>
        <row r="2088">
          <cell r="D2088" t="str">
            <v>IT0004644735</v>
          </cell>
          <cell r="I2088">
            <v>8</v>
          </cell>
        </row>
        <row r="2089">
          <cell r="D2089" t="str">
            <v>IT0005104473</v>
          </cell>
          <cell r="I2089">
            <v>1</v>
          </cell>
        </row>
        <row r="2090">
          <cell r="D2090" t="str">
            <v>IT0005107708</v>
          </cell>
          <cell r="I2090">
            <v>1</v>
          </cell>
        </row>
        <row r="2091">
          <cell r="D2091" t="str">
            <v>FR0012993103</v>
          </cell>
          <cell r="I2091">
            <v>5</v>
          </cell>
        </row>
        <row r="2092">
          <cell r="D2092" t="str">
            <v>IT0005185456</v>
          </cell>
          <cell r="I2092">
            <v>2</v>
          </cell>
        </row>
        <row r="2093">
          <cell r="D2093" t="str">
            <v>FR0011982776</v>
          </cell>
          <cell r="I2093">
            <v>5</v>
          </cell>
        </row>
        <row r="2094">
          <cell r="D2094" t="str">
            <v>IT0004513641</v>
          </cell>
          <cell r="I2094">
            <v>-1</v>
          </cell>
        </row>
        <row r="2095">
          <cell r="D2095" t="str">
            <v>IT0005185456</v>
          </cell>
          <cell r="I2095">
            <v>4</v>
          </cell>
        </row>
        <row r="2096">
          <cell r="D2096" t="str">
            <v>IT0004922909</v>
          </cell>
          <cell r="I2096">
            <v>-2</v>
          </cell>
        </row>
        <row r="2097">
          <cell r="D2097" t="str">
            <v>IT0005175598</v>
          </cell>
          <cell r="I2097">
            <v>2</v>
          </cell>
        </row>
        <row r="2098">
          <cell r="D2098" t="str">
            <v>FR0013131877</v>
          </cell>
          <cell r="I2098">
            <v>5</v>
          </cell>
        </row>
        <row r="2099">
          <cell r="D2099" t="str">
            <v>FR0012558310</v>
          </cell>
          <cell r="I2099">
            <v>3</v>
          </cell>
        </row>
        <row r="2100">
          <cell r="D2100" t="str">
            <v>IT0003242747</v>
          </cell>
          <cell r="I2100">
            <v>-13</v>
          </cell>
        </row>
        <row r="2101">
          <cell r="D2101" t="str">
            <v>IT0005127086</v>
          </cell>
          <cell r="I2101">
            <v>-1</v>
          </cell>
        </row>
        <row r="2102">
          <cell r="D2102" t="str">
            <v>IT0004644735</v>
          </cell>
          <cell r="I2102">
            <v>1</v>
          </cell>
        </row>
        <row r="2103">
          <cell r="D2103" t="str">
            <v>IT0001174611</v>
          </cell>
          <cell r="I2103">
            <v>-1</v>
          </cell>
        </row>
        <row r="2104">
          <cell r="D2104" t="str">
            <v>IT0004644735</v>
          </cell>
          <cell r="I2104">
            <v>1</v>
          </cell>
        </row>
        <row r="2105">
          <cell r="D2105" t="str">
            <v>IT0004644735</v>
          </cell>
          <cell r="I2105">
            <v>4</v>
          </cell>
        </row>
        <row r="2106">
          <cell r="D2106" t="str">
            <v>PTOTEBOE0020</v>
          </cell>
          <cell r="I2106">
            <v>1</v>
          </cell>
        </row>
        <row r="2107">
          <cell r="D2107" t="str">
            <v>NL0009712470</v>
          </cell>
          <cell r="I2107">
            <v>2</v>
          </cell>
        </row>
        <row r="2108">
          <cell r="D2108" t="str">
            <v>PTOTEBOE0020</v>
          </cell>
          <cell r="I2108">
            <v>1</v>
          </cell>
        </row>
        <row r="2109">
          <cell r="D2109" t="str">
            <v>PTOTEBOE0020</v>
          </cell>
          <cell r="I2109">
            <v>1</v>
          </cell>
        </row>
        <row r="2110">
          <cell r="D2110" t="str">
            <v>IT0005170839</v>
          </cell>
          <cell r="I2110">
            <v>2</v>
          </cell>
        </row>
        <row r="2111">
          <cell r="D2111" t="str">
            <v>IT0005170839</v>
          </cell>
          <cell r="I2111">
            <v>2</v>
          </cell>
        </row>
        <row r="2112">
          <cell r="D2112" t="str">
            <v>PTOTEBOE0020</v>
          </cell>
          <cell r="I2112">
            <v>-1</v>
          </cell>
        </row>
        <row r="2113">
          <cell r="D2113" t="str">
            <v>IT0005170839</v>
          </cell>
          <cell r="I2113">
            <v>2</v>
          </cell>
        </row>
        <row r="2114">
          <cell r="D2114" t="str">
            <v>IT0005170839</v>
          </cell>
          <cell r="I2114">
            <v>2</v>
          </cell>
        </row>
        <row r="2115">
          <cell r="D2115" t="str">
            <v>IT0005170839</v>
          </cell>
          <cell r="I2115">
            <v>1</v>
          </cell>
        </row>
        <row r="2116">
          <cell r="D2116" t="str">
            <v>IT0005170839</v>
          </cell>
          <cell r="I2116">
            <v>2</v>
          </cell>
        </row>
        <row r="2117">
          <cell r="D2117" t="str">
            <v>IT0005170839</v>
          </cell>
          <cell r="I2117">
            <v>2</v>
          </cell>
        </row>
        <row r="2118">
          <cell r="D2118" t="e">
            <v>#REF!</v>
          </cell>
          <cell r="I2118" t="e">
            <v>#REF!</v>
          </cell>
        </row>
        <row r="2119">
          <cell r="D2119" t="e">
            <v>#REF!</v>
          </cell>
          <cell r="I2119" t="e">
            <v>#REF!</v>
          </cell>
        </row>
        <row r="2120">
          <cell r="D2120" t="e">
            <v>#REF!</v>
          </cell>
          <cell r="I2120" t="e">
            <v>#REF!</v>
          </cell>
        </row>
        <row r="2121">
          <cell r="D2121" t="e">
            <v>#REF!</v>
          </cell>
          <cell r="I2121" t="e">
            <v>#REF!</v>
          </cell>
        </row>
        <row r="2122">
          <cell r="D2122" t="e">
            <v>#REF!</v>
          </cell>
          <cell r="I2122" t="e">
            <v>#REF!</v>
          </cell>
        </row>
        <row r="2123">
          <cell r="D2123" t="e">
            <v>#REF!</v>
          </cell>
          <cell r="I2123" t="e">
            <v>#REF!</v>
          </cell>
        </row>
        <row r="2124">
          <cell r="D2124" t="e">
            <v>#REF!</v>
          </cell>
          <cell r="I2124" t="e">
            <v>#REF!</v>
          </cell>
        </row>
        <row r="2125">
          <cell r="D2125" t="e">
            <v>#REF!</v>
          </cell>
          <cell r="I2125" t="e">
            <v>#REF!</v>
          </cell>
        </row>
        <row r="2126">
          <cell r="D2126" t="e">
            <v>#REF!</v>
          </cell>
          <cell r="I2126" t="e">
            <v>#REF!</v>
          </cell>
        </row>
        <row r="2127">
          <cell r="D2127" t="e">
            <v>#REF!</v>
          </cell>
          <cell r="I2127" t="e">
            <v>#REF!</v>
          </cell>
        </row>
        <row r="2128">
          <cell r="D2128" t="e">
            <v>#REF!</v>
          </cell>
          <cell r="I2128" t="e">
            <v>#REF!</v>
          </cell>
        </row>
        <row r="2129">
          <cell r="D2129" t="e">
            <v>#REF!</v>
          </cell>
          <cell r="I2129" t="e">
            <v>#REF!</v>
          </cell>
        </row>
        <row r="2130">
          <cell r="D2130" t="e">
            <v>#REF!</v>
          </cell>
          <cell r="I2130" t="e">
            <v>#REF!</v>
          </cell>
        </row>
        <row r="2131">
          <cell r="D2131" t="e">
            <v>#REF!</v>
          </cell>
          <cell r="I2131" t="e">
            <v>#REF!</v>
          </cell>
        </row>
        <row r="2132">
          <cell r="D2132" t="e">
            <v>#REF!</v>
          </cell>
          <cell r="I2132" t="e">
            <v>#REF!</v>
          </cell>
        </row>
        <row r="2133">
          <cell r="D2133" t="e">
            <v>#REF!</v>
          </cell>
          <cell r="I2133" t="e">
            <v>#REF!</v>
          </cell>
        </row>
        <row r="2134">
          <cell r="D2134" t="e">
            <v>#REF!</v>
          </cell>
          <cell r="I2134" t="e">
            <v>#REF!</v>
          </cell>
        </row>
        <row r="2135">
          <cell r="D2135" t="e">
            <v>#REF!</v>
          </cell>
          <cell r="I2135" t="e">
            <v>#REF!</v>
          </cell>
        </row>
        <row r="2136">
          <cell r="D2136" t="e">
            <v>#REF!</v>
          </cell>
          <cell r="I2136" t="e">
            <v>#REF!</v>
          </cell>
        </row>
        <row r="2137">
          <cell r="D2137" t="e">
            <v>#REF!</v>
          </cell>
          <cell r="I2137" t="e">
            <v>#REF!</v>
          </cell>
        </row>
        <row r="2138">
          <cell r="D2138" t="e">
            <v>#REF!</v>
          </cell>
          <cell r="I2138" t="e">
            <v>#REF!</v>
          </cell>
        </row>
        <row r="2139">
          <cell r="D2139" t="e">
            <v>#REF!</v>
          </cell>
          <cell r="I2139" t="e">
            <v>#REF!</v>
          </cell>
        </row>
        <row r="2140">
          <cell r="D2140" t="e">
            <v>#REF!</v>
          </cell>
          <cell r="I2140" t="e">
            <v>#REF!</v>
          </cell>
        </row>
        <row r="2141">
          <cell r="D2141" t="e">
            <v>#REF!</v>
          </cell>
          <cell r="I2141" t="e">
            <v>#REF!</v>
          </cell>
        </row>
        <row r="2142">
          <cell r="D2142" t="e">
            <v>#REF!</v>
          </cell>
          <cell r="I2142" t="e">
            <v>#REF!</v>
          </cell>
        </row>
        <row r="2143">
          <cell r="D2143" t="e">
            <v>#REF!</v>
          </cell>
          <cell r="I2143" t="e">
            <v>#REF!</v>
          </cell>
        </row>
        <row r="2144">
          <cell r="D2144" t="e">
            <v>#REF!</v>
          </cell>
          <cell r="I2144" t="e">
            <v>#REF!</v>
          </cell>
        </row>
        <row r="2145">
          <cell r="D2145" t="e">
            <v>#REF!</v>
          </cell>
          <cell r="I2145" t="e">
            <v>#REF!</v>
          </cell>
        </row>
        <row r="2146">
          <cell r="D2146" t="e">
            <v>#REF!</v>
          </cell>
          <cell r="I2146" t="e">
            <v>#REF!</v>
          </cell>
        </row>
        <row r="2147">
          <cell r="D2147" t="e">
            <v>#REF!</v>
          </cell>
          <cell r="I2147" t="e">
            <v>#REF!</v>
          </cell>
        </row>
        <row r="2148">
          <cell r="D2148" t="e">
            <v>#REF!</v>
          </cell>
          <cell r="I2148" t="e">
            <v>#REF!</v>
          </cell>
        </row>
        <row r="2149">
          <cell r="D2149" t="e">
            <v>#REF!</v>
          </cell>
          <cell r="I2149" t="e">
            <v>#REF!</v>
          </cell>
        </row>
        <row r="2150">
          <cell r="D2150" t="e">
            <v>#REF!</v>
          </cell>
          <cell r="I2150" t="e">
            <v>#REF!</v>
          </cell>
        </row>
        <row r="2151">
          <cell r="D2151" t="e">
            <v>#REF!</v>
          </cell>
          <cell r="I2151" t="e">
            <v>#REF!</v>
          </cell>
        </row>
        <row r="2152">
          <cell r="D2152" t="e">
            <v>#REF!</v>
          </cell>
          <cell r="I2152" t="e">
            <v>#REF!</v>
          </cell>
        </row>
        <row r="2153">
          <cell r="D2153" t="e">
            <v>#REF!</v>
          </cell>
          <cell r="I2153" t="e">
            <v>#REF!</v>
          </cell>
        </row>
        <row r="2154">
          <cell r="D2154" t="e">
            <v>#REF!</v>
          </cell>
          <cell r="I2154" t="e">
            <v>#REF!</v>
          </cell>
        </row>
        <row r="2155">
          <cell r="D2155" t="e">
            <v>#REF!</v>
          </cell>
          <cell r="I2155" t="e">
            <v>#REF!</v>
          </cell>
        </row>
        <row r="2156">
          <cell r="D2156" t="e">
            <v>#REF!</v>
          </cell>
          <cell r="I2156" t="e">
            <v>#REF!</v>
          </cell>
        </row>
        <row r="2157">
          <cell r="D2157" t="e">
            <v>#REF!</v>
          </cell>
          <cell r="I2157" t="e">
            <v>#REF!</v>
          </cell>
        </row>
        <row r="2158">
          <cell r="D2158" t="e">
            <v>#REF!</v>
          </cell>
          <cell r="I2158" t="e">
            <v>#REF!</v>
          </cell>
        </row>
        <row r="2159">
          <cell r="D2159" t="e">
            <v>#REF!</v>
          </cell>
          <cell r="I2159" t="e">
            <v>#REF!</v>
          </cell>
        </row>
        <row r="2160">
          <cell r="D2160" t="e">
            <v>#REF!</v>
          </cell>
          <cell r="I2160" t="e">
            <v>#REF!</v>
          </cell>
        </row>
        <row r="2161">
          <cell r="D2161" t="e">
            <v>#REF!</v>
          </cell>
          <cell r="I2161" t="e">
            <v>#REF!</v>
          </cell>
        </row>
        <row r="2162">
          <cell r="D2162" t="e">
            <v>#REF!</v>
          </cell>
          <cell r="I2162" t="e">
            <v>#REF!</v>
          </cell>
        </row>
        <row r="2163">
          <cell r="D2163" t="e">
            <v>#REF!</v>
          </cell>
          <cell r="I2163" t="e">
            <v>#REF!</v>
          </cell>
        </row>
        <row r="2164">
          <cell r="D2164" t="e">
            <v>#REF!</v>
          </cell>
          <cell r="I2164" t="e">
            <v>#REF!</v>
          </cell>
        </row>
        <row r="2165">
          <cell r="D2165" t="e">
            <v>#REF!</v>
          </cell>
          <cell r="I2165" t="e">
            <v>#REF!</v>
          </cell>
        </row>
        <row r="2166">
          <cell r="D2166" t="e">
            <v>#REF!</v>
          </cell>
          <cell r="I2166" t="e">
            <v>#REF!</v>
          </cell>
        </row>
        <row r="2167">
          <cell r="D2167" t="e">
            <v>#REF!</v>
          </cell>
          <cell r="I2167" t="e">
            <v>#REF!</v>
          </cell>
        </row>
        <row r="2168">
          <cell r="D2168" t="e">
            <v>#REF!</v>
          </cell>
          <cell r="I2168" t="e">
            <v>#REF!</v>
          </cell>
        </row>
        <row r="2169">
          <cell r="D2169" t="e">
            <v>#REF!</v>
          </cell>
          <cell r="I2169" t="e">
            <v>#REF!</v>
          </cell>
        </row>
        <row r="2170">
          <cell r="D2170" t="e">
            <v>#REF!</v>
          </cell>
          <cell r="I2170" t="e">
            <v>#REF!</v>
          </cell>
        </row>
        <row r="2171">
          <cell r="D2171" t="e">
            <v>#REF!</v>
          </cell>
          <cell r="I2171" t="e">
            <v>#REF!</v>
          </cell>
        </row>
        <row r="2172">
          <cell r="D2172" t="e">
            <v>#REF!</v>
          </cell>
          <cell r="I2172" t="e">
            <v>#REF!</v>
          </cell>
        </row>
        <row r="2173">
          <cell r="D2173" t="e">
            <v>#REF!</v>
          </cell>
          <cell r="I2173" t="e">
            <v>#REF!</v>
          </cell>
        </row>
        <row r="2174">
          <cell r="D2174" t="e">
            <v>#REF!</v>
          </cell>
          <cell r="I2174" t="e">
            <v>#REF!</v>
          </cell>
        </row>
        <row r="2175">
          <cell r="D2175" t="e">
            <v>#REF!</v>
          </cell>
          <cell r="I2175" t="e">
            <v>#REF!</v>
          </cell>
        </row>
        <row r="2176">
          <cell r="D2176" t="e">
            <v>#REF!</v>
          </cell>
          <cell r="I2176" t="e">
            <v>#REF!</v>
          </cell>
        </row>
        <row r="2177">
          <cell r="D2177" t="e">
            <v>#REF!</v>
          </cell>
          <cell r="I2177" t="e">
            <v>#REF!</v>
          </cell>
        </row>
        <row r="2178">
          <cell r="D2178" t="e">
            <v>#REF!</v>
          </cell>
          <cell r="I2178" t="e">
            <v>#REF!</v>
          </cell>
        </row>
        <row r="2179">
          <cell r="D2179" t="e">
            <v>#REF!</v>
          </cell>
          <cell r="I2179" t="e">
            <v>#REF!</v>
          </cell>
        </row>
        <row r="2180">
          <cell r="D2180" t="e">
            <v>#REF!</v>
          </cell>
          <cell r="I2180" t="e">
            <v>#REF!</v>
          </cell>
        </row>
        <row r="2181">
          <cell r="D2181" t="e">
            <v>#REF!</v>
          </cell>
          <cell r="I2181" t="e">
            <v>#REF!</v>
          </cell>
        </row>
        <row r="2182">
          <cell r="D2182" t="e">
            <v>#REF!</v>
          </cell>
          <cell r="I2182" t="e">
            <v>#REF!</v>
          </cell>
        </row>
        <row r="2183">
          <cell r="D2183" t="e">
            <v>#REF!</v>
          </cell>
          <cell r="I2183" t="e">
            <v>#REF!</v>
          </cell>
        </row>
        <row r="2184">
          <cell r="D2184" t="e">
            <v>#REF!</v>
          </cell>
          <cell r="I2184" t="e">
            <v>#REF!</v>
          </cell>
        </row>
        <row r="2185">
          <cell r="D2185" t="e">
            <v>#REF!</v>
          </cell>
          <cell r="I2185" t="e">
            <v>#REF!</v>
          </cell>
        </row>
        <row r="2186">
          <cell r="D2186" t="e">
            <v>#REF!</v>
          </cell>
          <cell r="I2186" t="e">
            <v>#REF!</v>
          </cell>
        </row>
        <row r="2187">
          <cell r="D2187" t="e">
            <v>#REF!</v>
          </cell>
          <cell r="I2187" t="e">
            <v>#REF!</v>
          </cell>
        </row>
        <row r="2188">
          <cell r="D2188" t="e">
            <v>#REF!</v>
          </cell>
          <cell r="I2188" t="e">
            <v>#REF!</v>
          </cell>
        </row>
        <row r="2189">
          <cell r="D2189" t="e">
            <v>#REF!</v>
          </cell>
          <cell r="I2189" t="e">
            <v>#REF!</v>
          </cell>
        </row>
        <row r="2190">
          <cell r="D2190" t="e">
            <v>#REF!</v>
          </cell>
          <cell r="I2190" t="e">
            <v>#REF!</v>
          </cell>
        </row>
        <row r="2191">
          <cell r="D2191" t="e">
            <v>#REF!</v>
          </cell>
          <cell r="I2191" t="e">
            <v>#REF!</v>
          </cell>
        </row>
        <row r="2192">
          <cell r="D2192" t="e">
            <v>#REF!</v>
          </cell>
          <cell r="I2192" t="e">
            <v>#REF!</v>
          </cell>
        </row>
        <row r="2193">
          <cell r="D2193" t="e">
            <v>#REF!</v>
          </cell>
          <cell r="I2193" t="e">
            <v>#REF!</v>
          </cell>
        </row>
        <row r="2194">
          <cell r="D2194" t="e">
            <v>#REF!</v>
          </cell>
          <cell r="I2194" t="e">
            <v>#REF!</v>
          </cell>
        </row>
        <row r="2195">
          <cell r="D2195" t="e">
            <v>#REF!</v>
          </cell>
          <cell r="I2195" t="e">
            <v>#REF!</v>
          </cell>
        </row>
        <row r="2196">
          <cell r="D2196" t="e">
            <v>#REF!</v>
          </cell>
          <cell r="I2196" t="e">
            <v>#REF!</v>
          </cell>
        </row>
        <row r="2197">
          <cell r="D2197" t="e">
            <v>#REF!</v>
          </cell>
          <cell r="I2197" t="e">
            <v>#REF!</v>
          </cell>
        </row>
        <row r="2198">
          <cell r="D2198" t="e">
            <v>#REF!</v>
          </cell>
          <cell r="I2198" t="e">
            <v>#REF!</v>
          </cell>
        </row>
        <row r="2199">
          <cell r="D2199" t="e">
            <v>#REF!</v>
          </cell>
          <cell r="I2199" t="e">
            <v>#REF!</v>
          </cell>
        </row>
        <row r="2200">
          <cell r="D2200" t="e">
            <v>#REF!</v>
          </cell>
          <cell r="I2200" t="e">
            <v>#REF!</v>
          </cell>
        </row>
        <row r="2201">
          <cell r="D2201" t="e">
            <v>#REF!</v>
          </cell>
          <cell r="I2201" t="e">
            <v>#REF!</v>
          </cell>
        </row>
        <row r="2202">
          <cell r="D2202" t="e">
            <v>#REF!</v>
          </cell>
          <cell r="I2202" t="e">
            <v>#REF!</v>
          </cell>
        </row>
        <row r="2203">
          <cell r="D2203" t="e">
            <v>#REF!</v>
          </cell>
          <cell r="I2203" t="e">
            <v>#REF!</v>
          </cell>
        </row>
        <row r="2204">
          <cell r="D2204" t="e">
            <v>#REF!</v>
          </cell>
          <cell r="I2204" t="e">
            <v>#REF!</v>
          </cell>
        </row>
        <row r="2205">
          <cell r="D2205" t="e">
            <v>#REF!</v>
          </cell>
          <cell r="I2205" t="e">
            <v>#REF!</v>
          </cell>
        </row>
        <row r="2206">
          <cell r="D2206" t="e">
            <v>#REF!</v>
          </cell>
          <cell r="I2206" t="e">
            <v>#REF!</v>
          </cell>
        </row>
        <row r="2207">
          <cell r="D2207" t="e">
            <v>#REF!</v>
          </cell>
          <cell r="I2207" t="e">
            <v>#REF!</v>
          </cell>
        </row>
        <row r="2208">
          <cell r="D2208" t="e">
            <v>#REF!</v>
          </cell>
          <cell r="I2208" t="e">
            <v>#REF!</v>
          </cell>
        </row>
        <row r="2209">
          <cell r="D2209" t="e">
            <v>#REF!</v>
          </cell>
          <cell r="I2209" t="e">
            <v>#REF!</v>
          </cell>
        </row>
        <row r="2210">
          <cell r="D2210" t="e">
            <v>#REF!</v>
          </cell>
          <cell r="I2210" t="e">
            <v>#REF!</v>
          </cell>
        </row>
        <row r="2211">
          <cell r="D2211" t="e">
            <v>#REF!</v>
          </cell>
          <cell r="I2211" t="e">
            <v>#REF!</v>
          </cell>
        </row>
        <row r="2212">
          <cell r="D2212" t="e">
            <v>#REF!</v>
          </cell>
          <cell r="I2212" t="e">
            <v>#REF!</v>
          </cell>
        </row>
        <row r="2213">
          <cell r="D2213" t="e">
            <v>#REF!</v>
          </cell>
          <cell r="I2213" t="e">
            <v>#REF!</v>
          </cell>
        </row>
        <row r="2214">
          <cell r="D2214" t="e">
            <v>#REF!</v>
          </cell>
          <cell r="I2214" t="e">
            <v>#REF!</v>
          </cell>
        </row>
        <row r="2215">
          <cell r="D2215" t="e">
            <v>#REF!</v>
          </cell>
          <cell r="I2215" t="e">
            <v>#REF!</v>
          </cell>
        </row>
        <row r="2216">
          <cell r="D2216" t="e">
            <v>#REF!</v>
          </cell>
          <cell r="I2216" t="e">
            <v>#REF!</v>
          </cell>
        </row>
        <row r="2217">
          <cell r="D2217" t="e">
            <v>#REF!</v>
          </cell>
          <cell r="I2217" t="e">
            <v>#REF!</v>
          </cell>
        </row>
        <row r="2218">
          <cell r="D2218" t="e">
            <v>#REF!</v>
          </cell>
          <cell r="I2218" t="e">
            <v>#REF!</v>
          </cell>
        </row>
        <row r="2219">
          <cell r="D2219" t="e">
            <v>#REF!</v>
          </cell>
          <cell r="I2219" t="e">
            <v>#REF!</v>
          </cell>
        </row>
        <row r="2220">
          <cell r="D2220" t="e">
            <v>#REF!</v>
          </cell>
          <cell r="I2220" t="e">
            <v>#REF!</v>
          </cell>
        </row>
        <row r="2221">
          <cell r="D2221" t="e">
            <v>#REF!</v>
          </cell>
          <cell r="I2221" t="e">
            <v>#REF!</v>
          </cell>
        </row>
        <row r="2222">
          <cell r="D2222" t="e">
            <v>#REF!</v>
          </cell>
          <cell r="I2222" t="e">
            <v>#REF!</v>
          </cell>
        </row>
        <row r="2223">
          <cell r="D2223" t="e">
            <v>#REF!</v>
          </cell>
          <cell r="I2223" t="e">
            <v>#REF!</v>
          </cell>
        </row>
        <row r="2224">
          <cell r="D2224" t="e">
            <v>#REF!</v>
          </cell>
          <cell r="I2224" t="e">
            <v>#REF!</v>
          </cell>
        </row>
        <row r="2225">
          <cell r="D2225" t="e">
            <v>#REF!</v>
          </cell>
          <cell r="I2225" t="e">
            <v>#REF!</v>
          </cell>
        </row>
        <row r="2226">
          <cell r="D2226" t="e">
            <v>#REF!</v>
          </cell>
          <cell r="I2226" t="e">
            <v>#REF!</v>
          </cell>
        </row>
        <row r="2227">
          <cell r="D2227" t="e">
            <v>#REF!</v>
          </cell>
          <cell r="I2227" t="e">
            <v>#REF!</v>
          </cell>
        </row>
        <row r="2228">
          <cell r="D2228" t="e">
            <v>#REF!</v>
          </cell>
          <cell r="I2228" t="e">
            <v>#REF!</v>
          </cell>
        </row>
        <row r="2229">
          <cell r="D2229" t="e">
            <v>#REF!</v>
          </cell>
          <cell r="I2229" t="e">
            <v>#REF!</v>
          </cell>
        </row>
        <row r="2230">
          <cell r="D2230" t="e">
            <v>#REF!</v>
          </cell>
          <cell r="I2230" t="e">
            <v>#REF!</v>
          </cell>
        </row>
        <row r="2231">
          <cell r="D2231" t="e">
            <v>#REF!</v>
          </cell>
          <cell r="I2231" t="e">
            <v>#REF!</v>
          </cell>
        </row>
        <row r="2232">
          <cell r="D2232" t="e">
            <v>#REF!</v>
          </cell>
          <cell r="I2232" t="e">
            <v>#REF!</v>
          </cell>
        </row>
        <row r="2233">
          <cell r="D2233" t="e">
            <v>#REF!</v>
          </cell>
          <cell r="I2233" t="e">
            <v>#REF!</v>
          </cell>
        </row>
        <row r="2234">
          <cell r="D2234" t="e">
            <v>#REF!</v>
          </cell>
          <cell r="I2234" t="e">
            <v>#REF!</v>
          </cell>
        </row>
        <row r="2235">
          <cell r="D2235" t="e">
            <v>#REF!</v>
          </cell>
          <cell r="I2235" t="e">
            <v>#REF!</v>
          </cell>
        </row>
        <row r="2236">
          <cell r="D2236" t="e">
            <v>#REF!</v>
          </cell>
          <cell r="I2236" t="e">
            <v>#REF!</v>
          </cell>
        </row>
        <row r="2237">
          <cell r="D2237" t="e">
            <v>#REF!</v>
          </cell>
          <cell r="I2237" t="e">
            <v>#REF!</v>
          </cell>
        </row>
        <row r="2238">
          <cell r="D2238" t="e">
            <v>#REF!</v>
          </cell>
          <cell r="I2238" t="e">
            <v>#REF!</v>
          </cell>
        </row>
        <row r="2239">
          <cell r="D2239" t="e">
            <v>#REF!</v>
          </cell>
          <cell r="I2239" t="e">
            <v>#REF!</v>
          </cell>
        </row>
        <row r="2240">
          <cell r="D2240" t="e">
            <v>#REF!</v>
          </cell>
          <cell r="I2240" t="e">
            <v>#REF!</v>
          </cell>
        </row>
        <row r="2241">
          <cell r="D2241" t="e">
            <v>#REF!</v>
          </cell>
          <cell r="I2241" t="e">
            <v>#REF!</v>
          </cell>
        </row>
        <row r="2242">
          <cell r="D2242" t="e">
            <v>#REF!</v>
          </cell>
          <cell r="I2242" t="e">
            <v>#REF!</v>
          </cell>
        </row>
        <row r="2243">
          <cell r="D2243" t="e">
            <v>#REF!</v>
          </cell>
          <cell r="I2243" t="e">
            <v>#REF!</v>
          </cell>
        </row>
        <row r="2244">
          <cell r="D2244" t="e">
            <v>#REF!</v>
          </cell>
          <cell r="I2244" t="e">
            <v>#REF!</v>
          </cell>
        </row>
        <row r="2245">
          <cell r="D2245" t="e">
            <v>#REF!</v>
          </cell>
          <cell r="I2245" t="e">
            <v>#REF!</v>
          </cell>
        </row>
        <row r="2246">
          <cell r="D2246" t="e">
            <v>#REF!</v>
          </cell>
          <cell r="I2246" t="e">
            <v>#REF!</v>
          </cell>
        </row>
        <row r="2247">
          <cell r="D2247" t="e">
            <v>#REF!</v>
          </cell>
          <cell r="I2247" t="e">
            <v>#REF!</v>
          </cell>
        </row>
        <row r="2248">
          <cell r="D2248" t="e">
            <v>#REF!</v>
          </cell>
          <cell r="I2248" t="e">
            <v>#REF!</v>
          </cell>
        </row>
        <row r="2249">
          <cell r="D2249" t="e">
            <v>#REF!</v>
          </cell>
          <cell r="I2249" t="e">
            <v>#REF!</v>
          </cell>
        </row>
        <row r="2250">
          <cell r="D2250" t="e">
            <v>#REF!</v>
          </cell>
          <cell r="I2250" t="e">
            <v>#REF!</v>
          </cell>
        </row>
        <row r="2251">
          <cell r="D2251" t="e">
            <v>#REF!</v>
          </cell>
          <cell r="I2251" t="e">
            <v>#REF!</v>
          </cell>
        </row>
        <row r="2252">
          <cell r="D2252" t="e">
            <v>#REF!</v>
          </cell>
          <cell r="I2252" t="e">
            <v>#REF!</v>
          </cell>
        </row>
        <row r="2253">
          <cell r="D2253" t="e">
            <v>#REF!</v>
          </cell>
          <cell r="I2253" t="e">
            <v>#REF!</v>
          </cell>
        </row>
        <row r="2254">
          <cell r="D2254" t="e">
            <v>#REF!</v>
          </cell>
          <cell r="I2254" t="e">
            <v>#REF!</v>
          </cell>
        </row>
        <row r="2255">
          <cell r="D2255" t="e">
            <v>#REF!</v>
          </cell>
          <cell r="I2255" t="e">
            <v>#REF!</v>
          </cell>
        </row>
        <row r="2256">
          <cell r="D2256" t="e">
            <v>#REF!</v>
          </cell>
          <cell r="I2256" t="e">
            <v>#REF!</v>
          </cell>
        </row>
        <row r="2257">
          <cell r="D2257" t="e">
            <v>#REF!</v>
          </cell>
          <cell r="I2257" t="e">
            <v>#REF!</v>
          </cell>
        </row>
        <row r="2258">
          <cell r="D2258" t="e">
            <v>#REF!</v>
          </cell>
          <cell r="I2258" t="e">
            <v>#REF!</v>
          </cell>
        </row>
        <row r="2259">
          <cell r="D2259" t="e">
            <v>#REF!</v>
          </cell>
          <cell r="I2259" t="e">
            <v>#REF!</v>
          </cell>
        </row>
        <row r="2260">
          <cell r="D2260" t="e">
            <v>#REF!</v>
          </cell>
          <cell r="I2260" t="e">
            <v>#REF!</v>
          </cell>
        </row>
        <row r="2261">
          <cell r="D2261" t="e">
            <v>#REF!</v>
          </cell>
          <cell r="I2261" t="e">
            <v>#REF!</v>
          </cell>
        </row>
        <row r="2262">
          <cell r="D2262" t="e">
            <v>#REF!</v>
          </cell>
          <cell r="I2262" t="e">
            <v>#REF!</v>
          </cell>
        </row>
        <row r="2263">
          <cell r="D2263" t="e">
            <v>#REF!</v>
          </cell>
          <cell r="I2263" t="e">
            <v>#REF!</v>
          </cell>
        </row>
        <row r="2264">
          <cell r="D2264" t="e">
            <v>#REF!</v>
          </cell>
          <cell r="I2264" t="e">
            <v>#REF!</v>
          </cell>
        </row>
        <row r="2265">
          <cell r="D2265" t="e">
            <v>#REF!</v>
          </cell>
          <cell r="I2265" t="e">
            <v>#REF!</v>
          </cell>
        </row>
        <row r="2266">
          <cell r="D2266" t="e">
            <v>#REF!</v>
          </cell>
          <cell r="I2266" t="e">
            <v>#REF!</v>
          </cell>
        </row>
        <row r="2267">
          <cell r="D2267" t="e">
            <v>#REF!</v>
          </cell>
          <cell r="I2267" t="e">
            <v>#REF!</v>
          </cell>
        </row>
        <row r="2268">
          <cell r="D2268" t="e">
            <v>#REF!</v>
          </cell>
          <cell r="I2268" t="e">
            <v>#REF!</v>
          </cell>
        </row>
        <row r="2269">
          <cell r="D2269" t="e">
            <v>#REF!</v>
          </cell>
          <cell r="I2269" t="e">
            <v>#REF!</v>
          </cell>
        </row>
        <row r="2270">
          <cell r="D2270" t="e">
            <v>#REF!</v>
          </cell>
          <cell r="I2270" t="e">
            <v>#REF!</v>
          </cell>
        </row>
        <row r="2271">
          <cell r="D2271" t="e">
            <v>#REF!</v>
          </cell>
          <cell r="I2271" t="e">
            <v>#REF!</v>
          </cell>
        </row>
        <row r="2272">
          <cell r="D2272" t="e">
            <v>#REF!</v>
          </cell>
          <cell r="I2272" t="e">
            <v>#REF!</v>
          </cell>
        </row>
        <row r="2273">
          <cell r="D2273" t="e">
            <v>#REF!</v>
          </cell>
          <cell r="I2273" t="e">
            <v>#REF!</v>
          </cell>
        </row>
        <row r="2274">
          <cell r="D2274" t="e">
            <v>#REF!</v>
          </cell>
          <cell r="I2274" t="e">
            <v>#REF!</v>
          </cell>
        </row>
        <row r="2275">
          <cell r="D2275" t="e">
            <v>#REF!</v>
          </cell>
          <cell r="I2275" t="e">
            <v>#REF!</v>
          </cell>
        </row>
        <row r="2276">
          <cell r="D2276" t="e">
            <v>#REF!</v>
          </cell>
          <cell r="I2276" t="e">
            <v>#REF!</v>
          </cell>
        </row>
        <row r="2277">
          <cell r="D2277" t="e">
            <v>#REF!</v>
          </cell>
          <cell r="I2277" t="e">
            <v>#REF!</v>
          </cell>
        </row>
        <row r="2278">
          <cell r="D2278" t="e">
            <v>#REF!</v>
          </cell>
          <cell r="I2278" t="e">
            <v>#REF!</v>
          </cell>
        </row>
        <row r="2279">
          <cell r="D2279" t="e">
            <v>#REF!</v>
          </cell>
          <cell r="I2279" t="e">
            <v>#REF!</v>
          </cell>
        </row>
        <row r="2280">
          <cell r="D2280" t="e">
            <v>#REF!</v>
          </cell>
          <cell r="I2280" t="e">
            <v>#REF!</v>
          </cell>
        </row>
        <row r="2281">
          <cell r="D2281" t="e">
            <v>#REF!</v>
          </cell>
          <cell r="I2281" t="e">
            <v>#REF!</v>
          </cell>
        </row>
        <row r="2282">
          <cell r="D2282" t="e">
            <v>#REF!</v>
          </cell>
          <cell r="I2282" t="e">
            <v>#REF!</v>
          </cell>
        </row>
        <row r="2283">
          <cell r="D2283" t="e">
            <v>#REF!</v>
          </cell>
          <cell r="I2283" t="e">
            <v>#REF!</v>
          </cell>
        </row>
        <row r="2284">
          <cell r="D2284" t="e">
            <v>#REF!</v>
          </cell>
          <cell r="I2284" t="e">
            <v>#REF!</v>
          </cell>
        </row>
        <row r="2285">
          <cell r="D2285" t="e">
            <v>#REF!</v>
          </cell>
          <cell r="I2285" t="e">
            <v>#REF!</v>
          </cell>
        </row>
        <row r="2286">
          <cell r="D2286" t="e">
            <v>#REF!</v>
          </cell>
          <cell r="I2286" t="e">
            <v>#REF!</v>
          </cell>
        </row>
        <row r="2287">
          <cell r="D2287" t="e">
            <v>#REF!</v>
          </cell>
          <cell r="I2287" t="e">
            <v>#REF!</v>
          </cell>
        </row>
        <row r="2288">
          <cell r="D2288" t="e">
            <v>#REF!</v>
          </cell>
          <cell r="I2288" t="e">
            <v>#REF!</v>
          </cell>
        </row>
        <row r="2289">
          <cell r="D2289" t="e">
            <v>#REF!</v>
          </cell>
          <cell r="I2289" t="e">
            <v>#REF!</v>
          </cell>
        </row>
        <row r="2290">
          <cell r="D2290" t="e">
            <v>#REF!</v>
          </cell>
          <cell r="I2290" t="e">
            <v>#REF!</v>
          </cell>
        </row>
        <row r="2291">
          <cell r="D2291" t="e">
            <v>#REF!</v>
          </cell>
          <cell r="I2291" t="e">
            <v>#REF!</v>
          </cell>
        </row>
        <row r="2292">
          <cell r="D2292" t="e">
            <v>#REF!</v>
          </cell>
          <cell r="I2292" t="e">
            <v>#REF!</v>
          </cell>
        </row>
        <row r="2293">
          <cell r="D2293" t="e">
            <v>#REF!</v>
          </cell>
          <cell r="I2293" t="e">
            <v>#REF!</v>
          </cell>
        </row>
        <row r="2294">
          <cell r="D2294" t="e">
            <v>#REF!</v>
          </cell>
          <cell r="I2294" t="e">
            <v>#REF!</v>
          </cell>
        </row>
        <row r="2295">
          <cell r="D2295" t="e">
            <v>#REF!</v>
          </cell>
          <cell r="I2295" t="e">
            <v>#REF!</v>
          </cell>
        </row>
        <row r="2296">
          <cell r="D2296" t="e">
            <v>#REF!</v>
          </cell>
          <cell r="I2296" t="e">
            <v>#REF!</v>
          </cell>
        </row>
        <row r="2297">
          <cell r="D2297" t="e">
            <v>#REF!</v>
          </cell>
          <cell r="I2297" t="e">
            <v>#REF!</v>
          </cell>
        </row>
        <row r="2298">
          <cell r="D2298" t="e">
            <v>#REF!</v>
          </cell>
          <cell r="I2298" t="e">
            <v>#REF!</v>
          </cell>
        </row>
        <row r="2299">
          <cell r="D2299" t="e">
            <v>#REF!</v>
          </cell>
          <cell r="I2299" t="e">
            <v>#REF!</v>
          </cell>
        </row>
        <row r="2300">
          <cell r="D2300" t="e">
            <v>#REF!</v>
          </cell>
          <cell r="I2300" t="e">
            <v>#REF!</v>
          </cell>
        </row>
        <row r="2301">
          <cell r="D2301" t="e">
            <v>#REF!</v>
          </cell>
          <cell r="I2301" t="e">
            <v>#REF!</v>
          </cell>
        </row>
        <row r="2302">
          <cell r="D2302" t="e">
            <v>#REF!</v>
          </cell>
          <cell r="I2302" t="e">
            <v>#REF!</v>
          </cell>
        </row>
        <row r="2303">
          <cell r="D2303" t="e">
            <v>#REF!</v>
          </cell>
          <cell r="I2303" t="e">
            <v>#REF!</v>
          </cell>
        </row>
        <row r="2304">
          <cell r="D2304" t="e">
            <v>#REF!</v>
          </cell>
          <cell r="I2304" t="e">
            <v>#REF!</v>
          </cell>
        </row>
        <row r="2305">
          <cell r="D2305" t="e">
            <v>#REF!</v>
          </cell>
          <cell r="I2305" t="e">
            <v>#REF!</v>
          </cell>
        </row>
        <row r="2306">
          <cell r="D2306" t="e">
            <v>#REF!</v>
          </cell>
          <cell r="I2306" t="e">
            <v>#REF!</v>
          </cell>
        </row>
        <row r="2307">
          <cell r="D2307" t="e">
            <v>#REF!</v>
          </cell>
          <cell r="I2307" t="e">
            <v>#REF!</v>
          </cell>
        </row>
        <row r="2308">
          <cell r="D2308" t="e">
            <v>#REF!</v>
          </cell>
          <cell r="I2308" t="e">
            <v>#REF!</v>
          </cell>
        </row>
        <row r="2309">
          <cell r="D2309" t="e">
            <v>#REF!</v>
          </cell>
          <cell r="I2309" t="e">
            <v>#REF!</v>
          </cell>
        </row>
        <row r="2310">
          <cell r="D2310" t="e">
            <v>#REF!</v>
          </cell>
          <cell r="I2310" t="e">
            <v>#REF!</v>
          </cell>
        </row>
        <row r="2311">
          <cell r="D2311" t="e">
            <v>#REF!</v>
          </cell>
          <cell r="I2311" t="e">
            <v>#REF!</v>
          </cell>
        </row>
        <row r="2312">
          <cell r="D2312" t="e">
            <v>#REF!</v>
          </cell>
          <cell r="I2312" t="e">
            <v>#REF!</v>
          </cell>
        </row>
        <row r="2313">
          <cell r="D2313" t="e">
            <v>#REF!</v>
          </cell>
          <cell r="I2313" t="e">
            <v>#REF!</v>
          </cell>
        </row>
        <row r="2314">
          <cell r="D2314" t="e">
            <v>#REF!</v>
          </cell>
          <cell r="I2314" t="e">
            <v>#REF!</v>
          </cell>
        </row>
        <row r="2315">
          <cell r="D2315" t="e">
            <v>#REF!</v>
          </cell>
          <cell r="I2315" t="e">
            <v>#REF!</v>
          </cell>
        </row>
        <row r="2316">
          <cell r="D2316" t="e">
            <v>#REF!</v>
          </cell>
          <cell r="I2316" t="e">
            <v>#REF!</v>
          </cell>
        </row>
        <row r="2317">
          <cell r="D2317" t="e">
            <v>#REF!</v>
          </cell>
          <cell r="I2317" t="e">
            <v>#REF!</v>
          </cell>
        </row>
        <row r="2318">
          <cell r="D2318" t="e">
            <v>#REF!</v>
          </cell>
          <cell r="I2318" t="e">
            <v>#REF!</v>
          </cell>
        </row>
        <row r="2319">
          <cell r="D2319" t="e">
            <v>#REF!</v>
          </cell>
          <cell r="I2319" t="e">
            <v>#REF!</v>
          </cell>
        </row>
        <row r="2320">
          <cell r="D2320" t="e">
            <v>#REF!</v>
          </cell>
          <cell r="I2320" t="e">
            <v>#REF!</v>
          </cell>
        </row>
        <row r="2321">
          <cell r="D2321" t="e">
            <v>#REF!</v>
          </cell>
          <cell r="I2321" t="e">
            <v>#REF!</v>
          </cell>
        </row>
        <row r="2322">
          <cell r="D2322" t="e">
            <v>#REF!</v>
          </cell>
          <cell r="I2322" t="e">
            <v>#REF!</v>
          </cell>
        </row>
        <row r="2323">
          <cell r="D2323" t="e">
            <v>#REF!</v>
          </cell>
          <cell r="I2323" t="e">
            <v>#REF!</v>
          </cell>
        </row>
        <row r="2324">
          <cell r="D2324" t="e">
            <v>#REF!</v>
          </cell>
          <cell r="I2324" t="e">
            <v>#REF!</v>
          </cell>
        </row>
        <row r="2325">
          <cell r="D2325" t="e">
            <v>#REF!</v>
          </cell>
          <cell r="I2325" t="e">
            <v>#REF!</v>
          </cell>
        </row>
        <row r="2326">
          <cell r="D2326" t="e">
            <v>#REF!</v>
          </cell>
          <cell r="I2326" t="e">
            <v>#REF!</v>
          </cell>
        </row>
        <row r="2327">
          <cell r="D2327" t="e">
            <v>#REF!</v>
          </cell>
          <cell r="I2327" t="e">
            <v>#REF!</v>
          </cell>
        </row>
        <row r="2328">
          <cell r="D2328" t="e">
            <v>#REF!</v>
          </cell>
          <cell r="I2328" t="e">
            <v>#REF!</v>
          </cell>
        </row>
        <row r="2329">
          <cell r="D2329" t="e">
            <v>#REF!</v>
          </cell>
          <cell r="I2329" t="e">
            <v>#REF!</v>
          </cell>
        </row>
        <row r="2330">
          <cell r="D2330" t="e">
            <v>#REF!</v>
          </cell>
          <cell r="I2330" t="e">
            <v>#REF!</v>
          </cell>
        </row>
        <row r="2331">
          <cell r="D2331" t="e">
            <v>#REF!</v>
          </cell>
          <cell r="I2331" t="e">
            <v>#REF!</v>
          </cell>
        </row>
        <row r="2332">
          <cell r="D2332" t="e">
            <v>#REF!</v>
          </cell>
          <cell r="I2332" t="e">
            <v>#REF!</v>
          </cell>
        </row>
        <row r="2333">
          <cell r="D2333" t="e">
            <v>#REF!</v>
          </cell>
          <cell r="I2333" t="e">
            <v>#REF!</v>
          </cell>
        </row>
        <row r="2334">
          <cell r="D2334" t="e">
            <v>#REF!</v>
          </cell>
          <cell r="I2334" t="e">
            <v>#REF!</v>
          </cell>
        </row>
        <row r="2335">
          <cell r="D2335" t="e">
            <v>#REF!</v>
          </cell>
          <cell r="I2335" t="e">
            <v>#REF!</v>
          </cell>
        </row>
        <row r="2336">
          <cell r="D2336" t="e">
            <v>#REF!</v>
          </cell>
          <cell r="I2336" t="e">
            <v>#REF!</v>
          </cell>
        </row>
        <row r="2337">
          <cell r="D2337" t="e">
            <v>#REF!</v>
          </cell>
          <cell r="I2337" t="e">
            <v>#REF!</v>
          </cell>
        </row>
        <row r="2338">
          <cell r="D2338" t="e">
            <v>#REF!</v>
          </cell>
          <cell r="I2338" t="e">
            <v>#REF!</v>
          </cell>
        </row>
        <row r="2339">
          <cell r="D2339" t="e">
            <v>#REF!</v>
          </cell>
          <cell r="I2339" t="e">
            <v>#REF!</v>
          </cell>
        </row>
        <row r="2340">
          <cell r="D2340" t="e">
            <v>#REF!</v>
          </cell>
          <cell r="I2340" t="e">
            <v>#REF!</v>
          </cell>
        </row>
        <row r="2341">
          <cell r="D2341" t="e">
            <v>#REF!</v>
          </cell>
          <cell r="I2341" t="e">
            <v>#REF!</v>
          </cell>
        </row>
        <row r="2342">
          <cell r="D2342" t="e">
            <v>#REF!</v>
          </cell>
          <cell r="I2342" t="e">
            <v>#REF!</v>
          </cell>
        </row>
        <row r="2343">
          <cell r="D2343" t="e">
            <v>#REF!</v>
          </cell>
          <cell r="I2343" t="e">
            <v>#REF!</v>
          </cell>
        </row>
        <row r="2344">
          <cell r="D2344" t="e">
            <v>#REF!</v>
          </cell>
          <cell r="I2344" t="e">
            <v>#REF!</v>
          </cell>
        </row>
        <row r="2345">
          <cell r="D2345" t="e">
            <v>#REF!</v>
          </cell>
          <cell r="I2345" t="e">
            <v>#REF!</v>
          </cell>
        </row>
        <row r="2346">
          <cell r="D2346" t="e">
            <v>#REF!</v>
          </cell>
          <cell r="I2346" t="e">
            <v>#REF!</v>
          </cell>
        </row>
        <row r="2347">
          <cell r="D2347" t="e">
            <v>#REF!</v>
          </cell>
          <cell r="I2347" t="e">
            <v>#REF!</v>
          </cell>
        </row>
        <row r="2348">
          <cell r="D2348" t="e">
            <v>#REF!</v>
          </cell>
          <cell r="I2348" t="e">
            <v>#REF!</v>
          </cell>
        </row>
        <row r="2349">
          <cell r="D2349" t="e">
            <v>#REF!</v>
          </cell>
          <cell r="I2349" t="e">
            <v>#REF!</v>
          </cell>
        </row>
        <row r="2350">
          <cell r="D2350" t="e">
            <v>#REF!</v>
          </cell>
          <cell r="I2350" t="e">
            <v>#REF!</v>
          </cell>
        </row>
        <row r="2351">
          <cell r="D2351" t="e">
            <v>#REF!</v>
          </cell>
          <cell r="I2351" t="e">
            <v>#REF!</v>
          </cell>
        </row>
        <row r="2352">
          <cell r="D2352" t="e">
            <v>#REF!</v>
          </cell>
          <cell r="I2352" t="e">
            <v>#REF!</v>
          </cell>
        </row>
        <row r="2353">
          <cell r="D2353" t="e">
            <v>#REF!</v>
          </cell>
          <cell r="I2353" t="e">
            <v>#REF!</v>
          </cell>
        </row>
        <row r="2354">
          <cell r="D2354" t="e">
            <v>#REF!</v>
          </cell>
          <cell r="I2354" t="e">
            <v>#REF!</v>
          </cell>
        </row>
        <row r="2355">
          <cell r="D2355" t="e">
            <v>#REF!</v>
          </cell>
          <cell r="I2355" t="e">
            <v>#REF!</v>
          </cell>
        </row>
        <row r="2356">
          <cell r="D2356" t="e">
            <v>#REF!</v>
          </cell>
          <cell r="I2356" t="e">
            <v>#REF!</v>
          </cell>
        </row>
        <row r="2357">
          <cell r="D2357" t="e">
            <v>#REF!</v>
          </cell>
          <cell r="I2357" t="e">
            <v>#REF!</v>
          </cell>
        </row>
        <row r="2358">
          <cell r="D2358" t="e">
            <v>#REF!</v>
          </cell>
          <cell r="I2358" t="e">
            <v>#REF!</v>
          </cell>
        </row>
        <row r="2359">
          <cell r="D2359" t="e">
            <v>#REF!</v>
          </cell>
          <cell r="I2359" t="e">
            <v>#REF!</v>
          </cell>
        </row>
        <row r="2360">
          <cell r="D2360" t="e">
            <v>#REF!</v>
          </cell>
          <cell r="I2360" t="e">
            <v>#REF!</v>
          </cell>
        </row>
        <row r="2361">
          <cell r="D2361" t="e">
            <v>#REF!</v>
          </cell>
          <cell r="I2361" t="e">
            <v>#REF!</v>
          </cell>
        </row>
        <row r="2362">
          <cell r="D2362" t="e">
            <v>#REF!</v>
          </cell>
          <cell r="I2362" t="e">
            <v>#REF!</v>
          </cell>
        </row>
        <row r="2363">
          <cell r="D2363" t="e">
            <v>#REF!</v>
          </cell>
          <cell r="I2363" t="e">
            <v>#REF!</v>
          </cell>
        </row>
        <row r="2364">
          <cell r="D2364" t="e">
            <v>#REF!</v>
          </cell>
          <cell r="I2364" t="e">
            <v>#REF!</v>
          </cell>
        </row>
        <row r="2365">
          <cell r="D2365" t="e">
            <v>#REF!</v>
          </cell>
          <cell r="I2365" t="e">
            <v>#REF!</v>
          </cell>
        </row>
        <row r="2366">
          <cell r="D2366" t="e">
            <v>#REF!</v>
          </cell>
          <cell r="I2366" t="e">
            <v>#REF!</v>
          </cell>
        </row>
        <row r="2367">
          <cell r="D2367" t="e">
            <v>#REF!</v>
          </cell>
          <cell r="I2367" t="e">
            <v>#REF!</v>
          </cell>
        </row>
        <row r="2368">
          <cell r="D2368" t="e">
            <v>#REF!</v>
          </cell>
          <cell r="I2368" t="e">
            <v>#REF!</v>
          </cell>
        </row>
        <row r="2369">
          <cell r="D2369" t="e">
            <v>#REF!</v>
          </cell>
          <cell r="I2369" t="e">
            <v>#REF!</v>
          </cell>
        </row>
        <row r="2370">
          <cell r="D2370" t="e">
            <v>#REF!</v>
          </cell>
          <cell r="I2370" t="e">
            <v>#REF!</v>
          </cell>
        </row>
        <row r="2371">
          <cell r="D2371" t="e">
            <v>#REF!</v>
          </cell>
          <cell r="I2371" t="e">
            <v>#REF!</v>
          </cell>
        </row>
        <row r="2372">
          <cell r="D2372" t="e">
            <v>#REF!</v>
          </cell>
          <cell r="I2372" t="e">
            <v>#REF!</v>
          </cell>
        </row>
        <row r="2373">
          <cell r="D2373" t="e">
            <v>#REF!</v>
          </cell>
          <cell r="I2373" t="e">
            <v>#REF!</v>
          </cell>
        </row>
        <row r="2374">
          <cell r="D2374" t="e">
            <v>#REF!</v>
          </cell>
          <cell r="I2374" t="e">
            <v>#REF!</v>
          </cell>
        </row>
        <row r="2375">
          <cell r="D2375" t="e">
            <v>#REF!</v>
          </cell>
          <cell r="I2375" t="e">
            <v>#REF!</v>
          </cell>
        </row>
        <row r="2376">
          <cell r="D2376" t="e">
            <v>#REF!</v>
          </cell>
          <cell r="I2376" t="e">
            <v>#REF!</v>
          </cell>
        </row>
        <row r="2377">
          <cell r="D2377" t="e">
            <v>#REF!</v>
          </cell>
          <cell r="I2377" t="e">
            <v>#REF!</v>
          </cell>
        </row>
        <row r="2378">
          <cell r="D2378" t="e">
            <v>#REF!</v>
          </cell>
          <cell r="I2378" t="e">
            <v>#REF!</v>
          </cell>
        </row>
        <row r="2379">
          <cell r="D2379" t="e">
            <v>#REF!</v>
          </cell>
          <cell r="I2379" t="e">
            <v>#REF!</v>
          </cell>
        </row>
        <row r="2380">
          <cell r="D2380" t="e">
            <v>#REF!</v>
          </cell>
          <cell r="I2380" t="e">
            <v>#REF!</v>
          </cell>
        </row>
        <row r="2381">
          <cell r="D2381" t="e">
            <v>#REF!</v>
          </cell>
          <cell r="I2381" t="e">
            <v>#REF!</v>
          </cell>
        </row>
        <row r="2382">
          <cell r="D2382" t="e">
            <v>#REF!</v>
          </cell>
          <cell r="I2382" t="e">
            <v>#REF!</v>
          </cell>
        </row>
        <row r="2383">
          <cell r="D2383" t="e">
            <v>#REF!</v>
          </cell>
          <cell r="I2383" t="e">
            <v>#REF!</v>
          </cell>
        </row>
        <row r="2384">
          <cell r="D2384" t="e">
            <v>#REF!</v>
          </cell>
          <cell r="I2384" t="e">
            <v>#REF!</v>
          </cell>
        </row>
        <row r="2385">
          <cell r="D2385" t="e">
            <v>#REF!</v>
          </cell>
          <cell r="I2385" t="e">
            <v>#REF!</v>
          </cell>
        </row>
        <row r="2386">
          <cell r="D2386" t="e">
            <v>#REF!</v>
          </cell>
          <cell r="I2386" t="e">
            <v>#REF!</v>
          </cell>
        </row>
        <row r="2387">
          <cell r="D2387" t="e">
            <v>#REF!</v>
          </cell>
          <cell r="I2387" t="e">
            <v>#REF!</v>
          </cell>
        </row>
        <row r="2388">
          <cell r="D2388" t="e">
            <v>#REF!</v>
          </cell>
          <cell r="I2388" t="e">
            <v>#REF!</v>
          </cell>
        </row>
        <row r="2389">
          <cell r="D2389" t="e">
            <v>#REF!</v>
          </cell>
          <cell r="I2389" t="e">
            <v>#REF!</v>
          </cell>
        </row>
        <row r="2390">
          <cell r="D2390" t="e">
            <v>#REF!</v>
          </cell>
          <cell r="I2390" t="e">
            <v>#REF!</v>
          </cell>
        </row>
        <row r="2391">
          <cell r="D2391" t="e">
            <v>#REF!</v>
          </cell>
          <cell r="I2391" t="e">
            <v>#REF!</v>
          </cell>
        </row>
        <row r="2392">
          <cell r="D2392" t="e">
            <v>#REF!</v>
          </cell>
          <cell r="I2392" t="e">
            <v>#REF!</v>
          </cell>
        </row>
        <row r="2393">
          <cell r="D2393" t="e">
            <v>#REF!</v>
          </cell>
          <cell r="I2393" t="e">
            <v>#REF!</v>
          </cell>
        </row>
        <row r="2394">
          <cell r="D2394" t="e">
            <v>#REF!</v>
          </cell>
          <cell r="I2394" t="e">
            <v>#REF!</v>
          </cell>
        </row>
        <row r="2395">
          <cell r="D2395" t="e">
            <v>#REF!</v>
          </cell>
          <cell r="I2395" t="e">
            <v>#REF!</v>
          </cell>
        </row>
        <row r="2396">
          <cell r="D2396" t="e">
            <v>#REF!</v>
          </cell>
          <cell r="I2396" t="e">
            <v>#REF!</v>
          </cell>
        </row>
        <row r="2397">
          <cell r="D2397" t="e">
            <v>#REF!</v>
          </cell>
          <cell r="I2397" t="e">
            <v>#REF!</v>
          </cell>
        </row>
        <row r="2398">
          <cell r="D2398" t="e">
            <v>#REF!</v>
          </cell>
          <cell r="I2398" t="e">
            <v>#REF!</v>
          </cell>
        </row>
        <row r="2399">
          <cell r="D2399" t="e">
            <v>#REF!</v>
          </cell>
          <cell r="I2399" t="e">
            <v>#REF!</v>
          </cell>
        </row>
        <row r="2400">
          <cell r="D2400" t="e">
            <v>#REF!</v>
          </cell>
          <cell r="I2400" t="e">
            <v>#REF!</v>
          </cell>
        </row>
        <row r="2401">
          <cell r="D2401" t="e">
            <v>#REF!</v>
          </cell>
          <cell r="I2401" t="e">
            <v>#REF!</v>
          </cell>
        </row>
        <row r="2402">
          <cell r="D2402" t="e">
            <v>#REF!</v>
          </cell>
          <cell r="I2402" t="e">
            <v>#REF!</v>
          </cell>
        </row>
        <row r="2403">
          <cell r="D2403" t="e">
            <v>#REF!</v>
          </cell>
          <cell r="I2403" t="e">
            <v>#REF!</v>
          </cell>
        </row>
        <row r="2404">
          <cell r="D2404" t="e">
            <v>#REF!</v>
          </cell>
          <cell r="I2404" t="e">
            <v>#REF!</v>
          </cell>
        </row>
        <row r="2405">
          <cell r="D2405" t="e">
            <v>#REF!</v>
          </cell>
          <cell r="I2405" t="e">
            <v>#REF!</v>
          </cell>
        </row>
        <row r="2406">
          <cell r="D2406" t="e">
            <v>#REF!</v>
          </cell>
          <cell r="I2406" t="e">
            <v>#REF!</v>
          </cell>
        </row>
        <row r="2407">
          <cell r="D2407" t="e">
            <v>#REF!</v>
          </cell>
          <cell r="I2407" t="e">
            <v>#REF!</v>
          </cell>
        </row>
        <row r="2408">
          <cell r="D2408" t="e">
            <v>#REF!</v>
          </cell>
          <cell r="I2408" t="e">
            <v>#REF!</v>
          </cell>
        </row>
        <row r="2409">
          <cell r="D2409" t="e">
            <v>#REF!</v>
          </cell>
          <cell r="I2409" t="e">
            <v>#REF!</v>
          </cell>
        </row>
        <row r="2410">
          <cell r="D2410" t="e">
            <v>#REF!</v>
          </cell>
          <cell r="I2410" t="e">
            <v>#REF!</v>
          </cell>
        </row>
        <row r="2411">
          <cell r="D2411" t="e">
            <v>#REF!</v>
          </cell>
          <cell r="I2411" t="e">
            <v>#REF!</v>
          </cell>
        </row>
        <row r="2412">
          <cell r="D2412" t="e">
            <v>#REF!</v>
          </cell>
          <cell r="I2412" t="e">
            <v>#REF!</v>
          </cell>
        </row>
        <row r="2413">
          <cell r="D2413" t="e">
            <v>#REF!</v>
          </cell>
          <cell r="I2413" t="e">
            <v>#REF!</v>
          </cell>
        </row>
        <row r="2414">
          <cell r="D2414" t="e">
            <v>#REF!</v>
          </cell>
          <cell r="I2414" t="e">
            <v>#REF!</v>
          </cell>
        </row>
        <row r="2415">
          <cell r="D2415" t="e">
            <v>#REF!</v>
          </cell>
          <cell r="I2415" t="e">
            <v>#REF!</v>
          </cell>
        </row>
        <row r="2416">
          <cell r="D2416" t="e">
            <v>#REF!</v>
          </cell>
          <cell r="I2416" t="e">
            <v>#REF!</v>
          </cell>
        </row>
        <row r="2417">
          <cell r="D2417" t="e">
            <v>#REF!</v>
          </cell>
          <cell r="I2417" t="e">
            <v>#REF!</v>
          </cell>
        </row>
        <row r="2418">
          <cell r="D2418" t="e">
            <v>#REF!</v>
          </cell>
          <cell r="I2418" t="e">
            <v>#REF!</v>
          </cell>
        </row>
        <row r="2419">
          <cell r="D2419" t="e">
            <v>#REF!</v>
          </cell>
          <cell r="I2419" t="e">
            <v>#REF!</v>
          </cell>
        </row>
        <row r="2420">
          <cell r="D2420" t="e">
            <v>#REF!</v>
          </cell>
          <cell r="I2420" t="e">
            <v>#REF!</v>
          </cell>
        </row>
        <row r="2421">
          <cell r="D2421" t="e">
            <v>#REF!</v>
          </cell>
          <cell r="I2421" t="e">
            <v>#REF!</v>
          </cell>
        </row>
        <row r="2422">
          <cell r="D2422" t="e">
            <v>#REF!</v>
          </cell>
          <cell r="I2422" t="e">
            <v>#REF!</v>
          </cell>
        </row>
        <row r="2423">
          <cell r="D2423" t="e">
            <v>#REF!</v>
          </cell>
          <cell r="I2423" t="e">
            <v>#REF!</v>
          </cell>
        </row>
        <row r="2424">
          <cell r="D2424" t="e">
            <v>#REF!</v>
          </cell>
          <cell r="I2424" t="e">
            <v>#REF!</v>
          </cell>
        </row>
        <row r="2425">
          <cell r="D2425" t="e">
            <v>#REF!</v>
          </cell>
          <cell r="I2425" t="e">
            <v>#REF!</v>
          </cell>
        </row>
        <row r="2426">
          <cell r="D2426" t="e">
            <v>#REF!</v>
          </cell>
          <cell r="I2426" t="e">
            <v>#REF!</v>
          </cell>
        </row>
        <row r="2427">
          <cell r="D2427" t="e">
            <v>#REF!</v>
          </cell>
          <cell r="I2427" t="e">
            <v>#REF!</v>
          </cell>
        </row>
        <row r="2428">
          <cell r="D2428" t="e">
            <v>#REF!</v>
          </cell>
          <cell r="I2428" t="e">
            <v>#REF!</v>
          </cell>
        </row>
        <row r="2429">
          <cell r="D2429" t="e">
            <v>#REF!</v>
          </cell>
          <cell r="I2429" t="e">
            <v>#REF!</v>
          </cell>
        </row>
        <row r="2430">
          <cell r="D2430" t="e">
            <v>#REF!</v>
          </cell>
          <cell r="I2430" t="e">
            <v>#REF!</v>
          </cell>
        </row>
        <row r="2431">
          <cell r="D2431" t="e">
            <v>#REF!</v>
          </cell>
          <cell r="I2431" t="e">
            <v>#REF!</v>
          </cell>
        </row>
        <row r="2432">
          <cell r="D2432" t="e">
            <v>#REF!</v>
          </cell>
          <cell r="I2432" t="e">
            <v>#REF!</v>
          </cell>
        </row>
        <row r="2433">
          <cell r="D2433" t="e">
            <v>#REF!</v>
          </cell>
          <cell r="I2433" t="e">
            <v>#REF!</v>
          </cell>
        </row>
        <row r="2434">
          <cell r="D2434" t="e">
            <v>#REF!</v>
          </cell>
          <cell r="I2434" t="e">
            <v>#REF!</v>
          </cell>
        </row>
        <row r="2435">
          <cell r="D2435" t="e">
            <v>#REF!</v>
          </cell>
          <cell r="I2435" t="e">
            <v>#REF!</v>
          </cell>
        </row>
        <row r="2436">
          <cell r="D2436" t="e">
            <v>#REF!</v>
          </cell>
          <cell r="I2436" t="e">
            <v>#REF!</v>
          </cell>
        </row>
        <row r="2437">
          <cell r="D2437" t="e">
            <v>#REF!</v>
          </cell>
          <cell r="I2437" t="e">
            <v>#REF!</v>
          </cell>
        </row>
        <row r="2438">
          <cell r="D2438" t="e">
            <v>#REF!</v>
          </cell>
          <cell r="I2438" t="e">
            <v>#REF!</v>
          </cell>
        </row>
        <row r="2439">
          <cell r="D2439" t="e">
            <v>#REF!</v>
          </cell>
          <cell r="I2439" t="e">
            <v>#REF!</v>
          </cell>
        </row>
        <row r="2440">
          <cell r="D2440" t="e">
            <v>#REF!</v>
          </cell>
          <cell r="I2440" t="e">
            <v>#REF!</v>
          </cell>
        </row>
        <row r="2441">
          <cell r="D2441" t="e">
            <v>#REF!</v>
          </cell>
          <cell r="I2441" t="e">
            <v>#REF!</v>
          </cell>
        </row>
        <row r="2442">
          <cell r="D2442" t="e">
            <v>#REF!</v>
          </cell>
          <cell r="I2442" t="e">
            <v>#REF!</v>
          </cell>
        </row>
        <row r="2443">
          <cell r="D2443" t="e">
            <v>#REF!</v>
          </cell>
          <cell r="I2443" t="e">
            <v>#REF!</v>
          </cell>
        </row>
        <row r="2444">
          <cell r="D2444" t="e">
            <v>#REF!</v>
          </cell>
          <cell r="I2444" t="e">
            <v>#REF!</v>
          </cell>
        </row>
        <row r="2445">
          <cell r="D2445" t="e">
            <v>#REF!</v>
          </cell>
          <cell r="I2445" t="e">
            <v>#REF!</v>
          </cell>
        </row>
        <row r="2446">
          <cell r="D2446" t="e">
            <v>#REF!</v>
          </cell>
          <cell r="I2446" t="e">
            <v>#REF!</v>
          </cell>
        </row>
        <row r="2447">
          <cell r="D2447" t="e">
            <v>#REF!</v>
          </cell>
          <cell r="I2447" t="e">
            <v>#REF!</v>
          </cell>
        </row>
        <row r="2448">
          <cell r="D2448" t="e">
            <v>#REF!</v>
          </cell>
          <cell r="I2448" t="e">
            <v>#REF!</v>
          </cell>
        </row>
        <row r="2449">
          <cell r="D2449" t="e">
            <v>#REF!</v>
          </cell>
          <cell r="I2449" t="e">
            <v>#REF!</v>
          </cell>
        </row>
        <row r="2450">
          <cell r="D2450" t="e">
            <v>#REF!</v>
          </cell>
          <cell r="I2450" t="e">
            <v>#REF!</v>
          </cell>
        </row>
        <row r="2451">
          <cell r="D2451" t="e">
            <v>#REF!</v>
          </cell>
          <cell r="I2451" t="e">
            <v>#REF!</v>
          </cell>
        </row>
        <row r="2452">
          <cell r="D2452" t="e">
            <v>#REF!</v>
          </cell>
          <cell r="I2452" t="e">
            <v>#REF!</v>
          </cell>
        </row>
        <row r="2453">
          <cell r="D2453" t="e">
            <v>#REF!</v>
          </cell>
          <cell r="I2453" t="e">
            <v>#REF!</v>
          </cell>
        </row>
        <row r="2454">
          <cell r="D2454" t="e">
            <v>#REF!</v>
          </cell>
          <cell r="I2454" t="e">
            <v>#REF!</v>
          </cell>
        </row>
        <row r="2455">
          <cell r="D2455" t="e">
            <v>#REF!</v>
          </cell>
          <cell r="I2455" t="e">
            <v>#REF!</v>
          </cell>
        </row>
        <row r="2456">
          <cell r="D2456" t="e">
            <v>#REF!</v>
          </cell>
          <cell r="I2456" t="e">
            <v>#REF!</v>
          </cell>
        </row>
        <row r="2457">
          <cell r="D2457" t="e">
            <v>#REF!</v>
          </cell>
          <cell r="I2457" t="e">
            <v>#REF!</v>
          </cell>
        </row>
        <row r="2458">
          <cell r="D2458" t="e">
            <v>#REF!</v>
          </cell>
          <cell r="I2458" t="e">
            <v>#REF!</v>
          </cell>
        </row>
        <row r="2459">
          <cell r="D2459" t="e">
            <v>#REF!</v>
          </cell>
          <cell r="I2459" t="e">
            <v>#REF!</v>
          </cell>
        </row>
        <row r="2460">
          <cell r="D2460" t="e">
            <v>#REF!</v>
          </cell>
          <cell r="I2460" t="e">
            <v>#REF!</v>
          </cell>
        </row>
        <row r="2461">
          <cell r="D2461" t="e">
            <v>#REF!</v>
          </cell>
          <cell r="I2461" t="e">
            <v>#REF!</v>
          </cell>
        </row>
        <row r="2462">
          <cell r="D2462" t="e">
            <v>#REF!</v>
          </cell>
          <cell r="I2462" t="e">
            <v>#REF!</v>
          </cell>
        </row>
        <row r="2463">
          <cell r="D2463" t="e">
            <v>#REF!</v>
          </cell>
          <cell r="I2463" t="e">
            <v>#REF!</v>
          </cell>
        </row>
        <row r="2464">
          <cell r="D2464" t="e">
            <v>#REF!</v>
          </cell>
          <cell r="I2464" t="e">
            <v>#REF!</v>
          </cell>
        </row>
        <row r="2465">
          <cell r="D2465" t="e">
            <v>#REF!</v>
          </cell>
          <cell r="I2465" t="e">
            <v>#REF!</v>
          </cell>
        </row>
        <row r="2466">
          <cell r="D2466" t="e">
            <v>#REF!</v>
          </cell>
          <cell r="I2466" t="e">
            <v>#REF!</v>
          </cell>
        </row>
        <row r="2467">
          <cell r="D2467" t="e">
            <v>#REF!</v>
          </cell>
          <cell r="I2467" t="e">
            <v>#REF!</v>
          </cell>
        </row>
        <row r="2468">
          <cell r="D2468" t="e">
            <v>#REF!</v>
          </cell>
          <cell r="I2468" t="e">
            <v>#REF!</v>
          </cell>
        </row>
        <row r="2469">
          <cell r="D2469" t="e">
            <v>#REF!</v>
          </cell>
          <cell r="I2469" t="e">
            <v>#REF!</v>
          </cell>
        </row>
        <row r="2470">
          <cell r="D2470" t="e">
            <v>#REF!</v>
          </cell>
          <cell r="I2470" t="e">
            <v>#REF!</v>
          </cell>
        </row>
        <row r="2471">
          <cell r="D2471" t="e">
            <v>#REF!</v>
          </cell>
          <cell r="I2471" t="e">
            <v>#REF!</v>
          </cell>
        </row>
        <row r="2472">
          <cell r="D2472" t="e">
            <v>#REF!</v>
          </cell>
          <cell r="I2472" t="e">
            <v>#REF!</v>
          </cell>
        </row>
        <row r="2473">
          <cell r="D2473" t="e">
            <v>#REF!</v>
          </cell>
          <cell r="I2473" t="e">
            <v>#REF!</v>
          </cell>
        </row>
        <row r="2474">
          <cell r="D2474" t="e">
            <v>#REF!</v>
          </cell>
          <cell r="I2474" t="e">
            <v>#REF!</v>
          </cell>
        </row>
        <row r="2475">
          <cell r="D2475" t="e">
            <v>#REF!</v>
          </cell>
          <cell r="I2475" t="e">
            <v>#REF!</v>
          </cell>
        </row>
        <row r="2476">
          <cell r="D2476" t="e">
            <v>#REF!</v>
          </cell>
          <cell r="I2476" t="e">
            <v>#REF!</v>
          </cell>
        </row>
        <row r="2477">
          <cell r="D2477" t="e">
            <v>#REF!</v>
          </cell>
          <cell r="I2477" t="e">
            <v>#REF!</v>
          </cell>
        </row>
        <row r="2478">
          <cell r="D2478" t="e">
            <v>#REF!</v>
          </cell>
          <cell r="I2478" t="e">
            <v>#REF!</v>
          </cell>
        </row>
        <row r="2479">
          <cell r="D2479" t="e">
            <v>#REF!</v>
          </cell>
          <cell r="I2479" t="e">
            <v>#REF!</v>
          </cell>
        </row>
        <row r="2480">
          <cell r="D2480" t="e">
            <v>#REF!</v>
          </cell>
          <cell r="I2480" t="e">
            <v>#REF!</v>
          </cell>
        </row>
        <row r="2481">
          <cell r="D2481" t="e">
            <v>#REF!</v>
          </cell>
          <cell r="I2481" t="e">
            <v>#REF!</v>
          </cell>
        </row>
        <row r="2482">
          <cell r="D2482" t="e">
            <v>#REF!</v>
          </cell>
          <cell r="I2482" t="e">
            <v>#REF!</v>
          </cell>
        </row>
        <row r="2483">
          <cell r="D2483" t="e">
            <v>#REF!</v>
          </cell>
          <cell r="I2483" t="e">
            <v>#REF!</v>
          </cell>
        </row>
        <row r="2484">
          <cell r="D2484" t="e">
            <v>#REF!</v>
          </cell>
          <cell r="I2484" t="e">
            <v>#REF!</v>
          </cell>
        </row>
        <row r="2485">
          <cell r="D2485" t="e">
            <v>#REF!</v>
          </cell>
          <cell r="I2485" t="e">
            <v>#REF!</v>
          </cell>
        </row>
        <row r="2486">
          <cell r="D2486" t="e">
            <v>#REF!</v>
          </cell>
          <cell r="I2486" t="e">
            <v>#REF!</v>
          </cell>
        </row>
        <row r="2487">
          <cell r="D2487" t="e">
            <v>#REF!</v>
          </cell>
          <cell r="I2487" t="e">
            <v>#REF!</v>
          </cell>
        </row>
        <row r="2488">
          <cell r="D2488" t="e">
            <v>#REF!</v>
          </cell>
          <cell r="I2488" t="e">
            <v>#REF!</v>
          </cell>
        </row>
        <row r="2489">
          <cell r="D2489" t="e">
            <v>#REF!</v>
          </cell>
          <cell r="I2489" t="e">
            <v>#REF!</v>
          </cell>
        </row>
        <row r="2490">
          <cell r="D2490" t="e">
            <v>#REF!</v>
          </cell>
          <cell r="I2490" t="e">
            <v>#REF!</v>
          </cell>
        </row>
        <row r="2491">
          <cell r="D2491" t="e">
            <v>#REF!</v>
          </cell>
          <cell r="I2491" t="e">
            <v>#REF!</v>
          </cell>
        </row>
        <row r="2492">
          <cell r="D2492" t="e">
            <v>#REF!</v>
          </cell>
          <cell r="I2492" t="e">
            <v>#REF!</v>
          </cell>
        </row>
        <row r="2493">
          <cell r="D2493" t="e">
            <v>#REF!</v>
          </cell>
          <cell r="I2493" t="e">
            <v>#REF!</v>
          </cell>
        </row>
        <row r="2494">
          <cell r="D2494" t="e">
            <v>#REF!</v>
          </cell>
          <cell r="I2494" t="e">
            <v>#REF!</v>
          </cell>
        </row>
        <row r="2495">
          <cell r="D2495" t="e">
            <v>#REF!</v>
          </cell>
          <cell r="I2495" t="e">
            <v>#REF!</v>
          </cell>
        </row>
        <row r="2496">
          <cell r="D2496" t="e">
            <v>#REF!</v>
          </cell>
          <cell r="I2496" t="e">
            <v>#REF!</v>
          </cell>
        </row>
        <row r="2497">
          <cell r="D2497" t="e">
            <v>#REF!</v>
          </cell>
          <cell r="I2497" t="e">
            <v>#REF!</v>
          </cell>
        </row>
        <row r="2498">
          <cell r="D2498" t="e">
            <v>#REF!</v>
          </cell>
          <cell r="I2498" t="e">
            <v>#REF!</v>
          </cell>
        </row>
        <row r="2499">
          <cell r="D2499" t="e">
            <v>#REF!</v>
          </cell>
          <cell r="I2499" t="e">
            <v>#REF!</v>
          </cell>
        </row>
        <row r="2500">
          <cell r="D2500" t="e">
            <v>#REF!</v>
          </cell>
          <cell r="I2500" t="e">
            <v>#REF!</v>
          </cell>
        </row>
        <row r="2501">
          <cell r="D2501" t="e">
            <v>#REF!</v>
          </cell>
          <cell r="I2501" t="e">
            <v>#REF!</v>
          </cell>
        </row>
        <row r="2502">
          <cell r="D2502" t="e">
            <v>#REF!</v>
          </cell>
          <cell r="I2502" t="e">
            <v>#REF!</v>
          </cell>
        </row>
        <row r="2504">
          <cell r="D2504" t="str">
            <v>Code</v>
          </cell>
          <cell r="I2504" t="str">
            <v>Side</v>
          </cell>
        </row>
        <row r="2505">
          <cell r="D2505" t="str">
            <v>IT0005012783</v>
          </cell>
          <cell r="I2505">
            <v>0.17199999999999999</v>
          </cell>
        </row>
        <row r="2506">
          <cell r="D2506" t="str">
            <v>IT0005012783</v>
          </cell>
          <cell r="I2506">
            <v>-0.11700000000000001</v>
          </cell>
        </row>
        <row r="2507">
          <cell r="D2507" t="str">
            <v>IT0004863608</v>
          </cell>
          <cell r="I2507">
            <v>-0.11899999999999999</v>
          </cell>
        </row>
        <row r="2508">
          <cell r="D2508" t="str">
            <v>IT0005012783</v>
          </cell>
          <cell r="I2508">
            <v>2.1999999999999999E-2</v>
          </cell>
        </row>
        <row r="2509">
          <cell r="D2509" t="str">
            <v>IT0004992308</v>
          </cell>
          <cell r="I2509">
            <v>10</v>
          </cell>
        </row>
        <row r="2510">
          <cell r="D2510" t="str">
            <v>IT0005127086</v>
          </cell>
          <cell r="I2510">
            <v>0.15</v>
          </cell>
        </row>
        <row r="2511">
          <cell r="D2511" t="str">
            <v>DE0001102309</v>
          </cell>
          <cell r="I2511">
            <v>-5</v>
          </cell>
        </row>
        <row r="2512">
          <cell r="D2512" t="str">
            <v>DE0001102309</v>
          </cell>
          <cell r="I2512">
            <v>-5</v>
          </cell>
        </row>
        <row r="2513">
          <cell r="D2513" t="str">
            <v>DE0001102309</v>
          </cell>
          <cell r="I2513">
            <v>-5</v>
          </cell>
        </row>
        <row r="2514">
          <cell r="D2514" t="str">
            <v>IT0004969207</v>
          </cell>
          <cell r="I2514">
            <v>-0.3</v>
          </cell>
        </row>
        <row r="2515">
          <cell r="D2515" t="str">
            <v>IT0004969207</v>
          </cell>
          <cell r="I2515">
            <v>-0.01</v>
          </cell>
        </row>
        <row r="2516">
          <cell r="D2516" t="str">
            <v>DE0001135424</v>
          </cell>
          <cell r="I2516">
            <v>-5</v>
          </cell>
        </row>
        <row r="2517">
          <cell r="D2517" t="str">
            <v>ES00000126W8</v>
          </cell>
          <cell r="I2517">
            <v>0.1</v>
          </cell>
        </row>
        <row r="2518">
          <cell r="D2518" t="str">
            <v>IT0005012783</v>
          </cell>
          <cell r="I2518">
            <v>1.7</v>
          </cell>
        </row>
        <row r="2519">
          <cell r="D2519" t="str">
            <v>DE0001135424</v>
          </cell>
          <cell r="I2519">
            <v>-5</v>
          </cell>
        </row>
        <row r="2520">
          <cell r="D2520" t="str">
            <v>DE0001135143</v>
          </cell>
          <cell r="I2520">
            <v>10</v>
          </cell>
        </row>
        <row r="2521">
          <cell r="D2521" t="str">
            <v>DE0001135424</v>
          </cell>
          <cell r="I2521">
            <v>-5</v>
          </cell>
        </row>
        <row r="2522">
          <cell r="D2522" t="str">
            <v>DE0001141729</v>
          </cell>
          <cell r="I2522">
            <v>-5</v>
          </cell>
        </row>
        <row r="2523">
          <cell r="D2523" t="str">
            <v>IT0003745541</v>
          </cell>
          <cell r="I2523">
            <v>-0.5</v>
          </cell>
        </row>
        <row r="2524">
          <cell r="D2524" t="str">
            <v>IT0004809809</v>
          </cell>
          <cell r="I2524">
            <v>10</v>
          </cell>
        </row>
        <row r="2525">
          <cell r="D2525" t="str">
            <v>DE0001141703</v>
          </cell>
          <cell r="I2525">
            <v>-5</v>
          </cell>
        </row>
        <row r="2526">
          <cell r="D2526" t="str">
            <v>IT0004917958</v>
          </cell>
          <cell r="I2526">
            <v>-1</v>
          </cell>
        </row>
        <row r="2527">
          <cell r="D2527" t="str">
            <v>DE0001102390</v>
          </cell>
          <cell r="I2527">
            <v>3.31</v>
          </cell>
        </row>
        <row r="2528">
          <cell r="D2528" t="str">
            <v>IT0005001547</v>
          </cell>
          <cell r="I2528">
            <v>2.54</v>
          </cell>
        </row>
        <row r="2529">
          <cell r="D2529" t="str">
            <v>IT0004917958</v>
          </cell>
          <cell r="I2529">
            <v>10</v>
          </cell>
        </row>
        <row r="2530">
          <cell r="D2530" t="str">
            <v>IT0005107708</v>
          </cell>
          <cell r="I2530">
            <v>3.7999999999999999E-2</v>
          </cell>
        </row>
        <row r="2531">
          <cell r="D2531" t="str">
            <v>IT0005177909</v>
          </cell>
          <cell r="I2531">
            <v>10</v>
          </cell>
        </row>
        <row r="2532">
          <cell r="D2532" t="str">
            <v>IT0005177909</v>
          </cell>
          <cell r="I2532">
            <v>10</v>
          </cell>
        </row>
        <row r="2533">
          <cell r="D2533" t="str">
            <v>DE0001137487</v>
          </cell>
          <cell r="I2533">
            <v>-5</v>
          </cell>
        </row>
        <row r="2534">
          <cell r="D2534" t="str">
            <v>DE0001137487</v>
          </cell>
          <cell r="I2534">
            <v>-5</v>
          </cell>
        </row>
        <row r="2535">
          <cell r="D2535" t="str">
            <v>IT0005107708</v>
          </cell>
          <cell r="I2535">
            <v>15.5</v>
          </cell>
        </row>
        <row r="2536">
          <cell r="D2536" t="str">
            <v>IT0004863608</v>
          </cell>
          <cell r="I2536">
            <v>-1.0999999999999999E-2</v>
          </cell>
        </row>
        <row r="2537">
          <cell r="D2537" t="str">
            <v>IT0005177909</v>
          </cell>
          <cell r="I2537">
            <v>10</v>
          </cell>
        </row>
        <row r="2538">
          <cell r="D2538" t="str">
            <v>DE0001102309</v>
          </cell>
          <cell r="I2538">
            <v>-7.4299999999999995E-4</v>
          </cell>
        </row>
        <row r="2539">
          <cell r="D2539" t="str">
            <v>IT0005127086</v>
          </cell>
          <cell r="I2539">
            <v>-10</v>
          </cell>
        </row>
        <row r="2540">
          <cell r="D2540" t="str">
            <v>FR0011394345</v>
          </cell>
          <cell r="I2540">
            <v>-1.58E-3</v>
          </cell>
        </row>
        <row r="2541">
          <cell r="D2541" t="str">
            <v>IT0003745541</v>
          </cell>
          <cell r="I2541">
            <v>0.5</v>
          </cell>
        </row>
        <row r="2542">
          <cell r="D2542" t="str">
            <v>NL0010661930</v>
          </cell>
          <cell r="I2542">
            <v>-1.2719999999999999E-3</v>
          </cell>
        </row>
        <row r="2543">
          <cell r="D2543" t="str">
            <v>FR0120746609</v>
          </cell>
          <cell r="I2543">
            <v>-1.4170000000000001E-3</v>
          </cell>
        </row>
        <row r="2544">
          <cell r="D2544" t="str">
            <v>IT0005089955</v>
          </cell>
          <cell r="I2544">
            <v>-2.633</v>
          </cell>
        </row>
        <row r="2545">
          <cell r="D2545" t="str">
            <v>FR0120473253</v>
          </cell>
          <cell r="I2545">
            <v>-1.335E-3</v>
          </cell>
        </row>
        <row r="2546">
          <cell r="D2546" t="str">
            <v>IT0005104473</v>
          </cell>
          <cell r="I2546">
            <v>4.3150000000000004</v>
          </cell>
        </row>
        <row r="2547">
          <cell r="D2547" t="str">
            <v>IT0005104473</v>
          </cell>
          <cell r="I2547">
            <v>4.3150000000000004</v>
          </cell>
        </row>
        <row r="2548">
          <cell r="D2548" t="str">
            <v>IT0004917958</v>
          </cell>
          <cell r="I2548">
            <v>0.06</v>
          </cell>
        </row>
        <row r="2549">
          <cell r="D2549" t="str">
            <v>IT0005105843</v>
          </cell>
          <cell r="I2549">
            <v>0.1</v>
          </cell>
        </row>
        <row r="2550">
          <cell r="D2550" t="str">
            <v>IT0005127086</v>
          </cell>
          <cell r="I2550">
            <v>-10</v>
          </cell>
        </row>
        <row r="2551">
          <cell r="D2551" t="str">
            <v>IT0005105843</v>
          </cell>
          <cell r="I2551">
            <v>-2.2999999999999998</v>
          </cell>
        </row>
        <row r="2552">
          <cell r="D2552" t="str">
            <v>IT0005045270</v>
          </cell>
          <cell r="I2552">
            <v>25</v>
          </cell>
        </row>
        <row r="2553">
          <cell r="D2553" t="str">
            <v>IT0004863608</v>
          </cell>
          <cell r="I2553">
            <v>-0.11</v>
          </cell>
        </row>
        <row r="2554">
          <cell r="D2554" t="str">
            <v>IT0004969207</v>
          </cell>
          <cell r="I2554">
            <v>0.5</v>
          </cell>
        </row>
        <row r="2555">
          <cell r="D2555" t="str">
            <v>IT0005012783</v>
          </cell>
          <cell r="I2555">
            <v>-1</v>
          </cell>
        </row>
        <row r="2556">
          <cell r="D2556" t="str">
            <v>IT0004969207</v>
          </cell>
          <cell r="I2556">
            <v>-5</v>
          </cell>
        </row>
        <row r="2557">
          <cell r="D2557" t="str">
            <v>IT0004992308</v>
          </cell>
          <cell r="I2557">
            <v>-1.9E-2</v>
          </cell>
        </row>
        <row r="2558">
          <cell r="D2558" t="str">
            <v>IT0004273493</v>
          </cell>
          <cell r="I2558">
            <v>-2.3E-2</v>
          </cell>
        </row>
        <row r="2559">
          <cell r="D2559" t="str">
            <v>IT0003644769</v>
          </cell>
          <cell r="I2559">
            <v>-0.04</v>
          </cell>
        </row>
        <row r="2560">
          <cell r="D2560" t="str">
            <v>IT0005030504</v>
          </cell>
          <cell r="I2560">
            <v>-0.08</v>
          </cell>
        </row>
        <row r="2561">
          <cell r="D2561" t="str">
            <v>IT0004969207</v>
          </cell>
          <cell r="I2561">
            <v>-5</v>
          </cell>
        </row>
        <row r="2562">
          <cell r="D2562" t="str">
            <v>IT0004992308</v>
          </cell>
          <cell r="I2562">
            <v>-1.9E-2</v>
          </cell>
        </row>
        <row r="2563">
          <cell r="D2563" t="str">
            <v>IT0004652175</v>
          </cell>
          <cell r="I2563">
            <v>-8.9999999999999993E-3</v>
          </cell>
        </row>
        <row r="2564">
          <cell r="D2564" t="str">
            <v>ES00000126W8</v>
          </cell>
          <cell r="I2564">
            <v>-2.16</v>
          </cell>
        </row>
        <row r="2565">
          <cell r="D2565" t="str">
            <v>IT0003745541</v>
          </cell>
          <cell r="I2565">
            <v>-0.76</v>
          </cell>
        </row>
        <row r="2566">
          <cell r="D2566" t="str">
            <v>IT0005106049</v>
          </cell>
          <cell r="I2566">
            <v>-1</v>
          </cell>
        </row>
        <row r="2567">
          <cell r="D2567" t="str">
            <v>ES00000126A4</v>
          </cell>
          <cell r="I2567">
            <v>-9.6430000000000007</v>
          </cell>
        </row>
        <row r="2568">
          <cell r="D2568" t="str">
            <v>ES00000126A4</v>
          </cell>
          <cell r="I2568">
            <v>-0.1</v>
          </cell>
        </row>
        <row r="2569">
          <cell r="D2569" t="str">
            <v>IT0005012783</v>
          </cell>
          <cell r="I2569">
            <v>1</v>
          </cell>
        </row>
        <row r="2570">
          <cell r="D2570" t="str">
            <v>IT0005086886</v>
          </cell>
          <cell r="I2570">
            <v>-13</v>
          </cell>
        </row>
        <row r="2571">
          <cell r="D2571" t="str">
            <v>IT0004243512</v>
          </cell>
          <cell r="I2571">
            <v>-7.56</v>
          </cell>
        </row>
        <row r="2572">
          <cell r="D2572" t="str">
            <v>IT0005127086</v>
          </cell>
          <cell r="I2572">
            <v>-10</v>
          </cell>
        </row>
        <row r="2573">
          <cell r="D2573" t="str">
            <v>IT0005004426</v>
          </cell>
          <cell r="I2573">
            <v>-1.66</v>
          </cell>
        </row>
        <row r="2574">
          <cell r="D2574" t="str">
            <v>ES00000128C6</v>
          </cell>
          <cell r="I2574">
            <v>-5</v>
          </cell>
        </row>
        <row r="2575">
          <cell r="D2575" t="str">
            <v>IT0005175366</v>
          </cell>
          <cell r="I2575">
            <v>5</v>
          </cell>
        </row>
        <row r="2576">
          <cell r="D2576" t="str">
            <v>IT0004513641</v>
          </cell>
          <cell r="I2576">
            <v>1</v>
          </cell>
        </row>
        <row r="2577">
          <cell r="D2577" t="str">
            <v>IT0003535157</v>
          </cell>
          <cell r="I2577">
            <v>2.76</v>
          </cell>
        </row>
        <row r="2578">
          <cell r="D2578" t="str">
            <v>IT0003535157</v>
          </cell>
          <cell r="I2578">
            <v>1.1830000000000001</v>
          </cell>
        </row>
        <row r="2579">
          <cell r="D2579" t="e">
            <v>#REF!</v>
          </cell>
          <cell r="I2579" t="e">
            <v>#REF!</v>
          </cell>
        </row>
        <row r="2580">
          <cell r="D2580" t="e">
            <v>#REF!</v>
          </cell>
          <cell r="I2580" t="e">
            <v>#REF!</v>
          </cell>
        </row>
        <row r="2581">
          <cell r="D2581" t="e">
            <v>#REF!</v>
          </cell>
          <cell r="I2581" t="e">
            <v>#REF!</v>
          </cell>
        </row>
        <row r="2582">
          <cell r="D2582" t="e">
            <v>#REF!</v>
          </cell>
          <cell r="I2582" t="e">
            <v>#REF!</v>
          </cell>
        </row>
        <row r="2583">
          <cell r="D2583" t="e">
            <v>#REF!</v>
          </cell>
          <cell r="I2583" t="e">
            <v>#REF!</v>
          </cell>
        </row>
        <row r="2584">
          <cell r="D2584" t="e">
            <v>#REF!</v>
          </cell>
          <cell r="I2584" t="e">
            <v>#REF!</v>
          </cell>
        </row>
        <row r="2585">
          <cell r="D2585" t="e">
            <v>#REF!</v>
          </cell>
          <cell r="I2585" t="e">
            <v>#REF!</v>
          </cell>
        </row>
        <row r="2586">
          <cell r="D2586" t="e">
            <v>#REF!</v>
          </cell>
          <cell r="I2586" t="e">
            <v>#REF!</v>
          </cell>
        </row>
        <row r="2587">
          <cell r="D2587" t="e">
            <v>#REF!</v>
          </cell>
          <cell r="I2587" t="e">
            <v>#REF!</v>
          </cell>
        </row>
        <row r="2588">
          <cell r="D2588" t="e">
            <v>#REF!</v>
          </cell>
          <cell r="I2588" t="e">
            <v>#REF!</v>
          </cell>
        </row>
        <row r="2589">
          <cell r="D2589" t="e">
            <v>#REF!</v>
          </cell>
          <cell r="I2589" t="e">
            <v>#REF!</v>
          </cell>
        </row>
        <row r="2590">
          <cell r="D2590" t="e">
            <v>#REF!</v>
          </cell>
          <cell r="I2590" t="e">
            <v>#REF!</v>
          </cell>
        </row>
        <row r="2591">
          <cell r="D2591" t="e">
            <v>#REF!</v>
          </cell>
          <cell r="I2591" t="e">
            <v>#REF!</v>
          </cell>
        </row>
        <row r="2592">
          <cell r="D2592" t="e">
            <v>#REF!</v>
          </cell>
          <cell r="I2592" t="e">
            <v>#REF!</v>
          </cell>
        </row>
        <row r="2593">
          <cell r="D2593" t="e">
            <v>#REF!</v>
          </cell>
          <cell r="I2593" t="e">
            <v>#REF!</v>
          </cell>
        </row>
        <row r="2594">
          <cell r="D2594" t="e">
            <v>#REF!</v>
          </cell>
          <cell r="I2594" t="e">
            <v>#REF!</v>
          </cell>
        </row>
        <row r="2595">
          <cell r="D2595" t="e">
            <v>#REF!</v>
          </cell>
          <cell r="I2595" t="e">
            <v>#REF!</v>
          </cell>
        </row>
        <row r="2596">
          <cell r="D2596" t="e">
            <v>#REF!</v>
          </cell>
          <cell r="I2596" t="e">
            <v>#REF!</v>
          </cell>
        </row>
        <row r="2597">
          <cell r="D2597" t="e">
            <v>#REF!</v>
          </cell>
          <cell r="I2597" t="e">
            <v>#REF!</v>
          </cell>
        </row>
        <row r="2598">
          <cell r="D2598" t="e">
            <v>#REF!</v>
          </cell>
          <cell r="I2598" t="e">
            <v>#REF!</v>
          </cell>
        </row>
        <row r="2599">
          <cell r="D2599" t="e">
            <v>#REF!</v>
          </cell>
          <cell r="I2599" t="e">
            <v>#REF!</v>
          </cell>
        </row>
        <row r="2600">
          <cell r="D2600" t="e">
            <v>#REF!</v>
          </cell>
          <cell r="I2600" t="e">
            <v>#REF!</v>
          </cell>
        </row>
        <row r="2601">
          <cell r="D2601" t="e">
            <v>#REF!</v>
          </cell>
          <cell r="I2601" t="e">
            <v>#REF!</v>
          </cell>
        </row>
        <row r="2602">
          <cell r="D2602" t="e">
            <v>#REF!</v>
          </cell>
          <cell r="I2602" t="e">
            <v>#REF!</v>
          </cell>
        </row>
        <row r="2603">
          <cell r="D2603" t="e">
            <v>#REF!</v>
          </cell>
          <cell r="I2603" t="e">
            <v>#REF!</v>
          </cell>
        </row>
        <row r="2604">
          <cell r="D2604" t="e">
            <v>#REF!</v>
          </cell>
          <cell r="I2604" t="e">
            <v>#REF!</v>
          </cell>
        </row>
        <row r="2605">
          <cell r="D2605" t="e">
            <v>#REF!</v>
          </cell>
          <cell r="I2605" t="e">
            <v>#REF!</v>
          </cell>
        </row>
        <row r="2606">
          <cell r="D2606" t="e">
            <v>#REF!</v>
          </cell>
          <cell r="I2606" t="e">
            <v>#REF!</v>
          </cell>
        </row>
        <row r="2607">
          <cell r="D2607" t="e">
            <v>#REF!</v>
          </cell>
          <cell r="I2607" t="e">
            <v>#REF!</v>
          </cell>
        </row>
        <row r="2608">
          <cell r="D2608" t="e">
            <v>#REF!</v>
          </cell>
          <cell r="I2608" t="e">
            <v>#REF!</v>
          </cell>
        </row>
        <row r="2609">
          <cell r="D2609" t="e">
            <v>#REF!</v>
          </cell>
          <cell r="I2609" t="e">
            <v>#REF!</v>
          </cell>
        </row>
        <row r="2610">
          <cell r="D2610" t="e">
            <v>#REF!</v>
          </cell>
          <cell r="I2610" t="e">
            <v>#REF!</v>
          </cell>
        </row>
        <row r="2611">
          <cell r="D2611" t="e">
            <v>#REF!</v>
          </cell>
          <cell r="I2611" t="e">
            <v>#REF!</v>
          </cell>
        </row>
        <row r="2612">
          <cell r="D2612" t="e">
            <v>#REF!</v>
          </cell>
          <cell r="I2612" t="e">
            <v>#REF!</v>
          </cell>
        </row>
        <row r="2613">
          <cell r="D2613" t="e">
            <v>#REF!</v>
          </cell>
          <cell r="I2613" t="e">
            <v>#REF!</v>
          </cell>
        </row>
        <row r="2614">
          <cell r="D2614" t="e">
            <v>#REF!</v>
          </cell>
          <cell r="I2614" t="e">
            <v>#REF!</v>
          </cell>
        </row>
        <row r="2615">
          <cell r="D2615" t="e">
            <v>#REF!</v>
          </cell>
          <cell r="I2615" t="e">
            <v>#REF!</v>
          </cell>
        </row>
        <row r="2616">
          <cell r="D2616" t="e">
            <v>#REF!</v>
          </cell>
          <cell r="I2616" t="e">
            <v>#REF!</v>
          </cell>
        </row>
        <row r="2617">
          <cell r="D2617" t="e">
            <v>#REF!</v>
          </cell>
          <cell r="I2617" t="e">
            <v>#REF!</v>
          </cell>
        </row>
        <row r="2618">
          <cell r="D2618" t="e">
            <v>#REF!</v>
          </cell>
          <cell r="I2618" t="e">
            <v>#REF!</v>
          </cell>
        </row>
        <row r="2619">
          <cell r="D2619" t="e">
            <v>#REF!</v>
          </cell>
          <cell r="I2619" t="e">
            <v>#REF!</v>
          </cell>
        </row>
        <row r="2620">
          <cell r="D2620" t="e">
            <v>#REF!</v>
          </cell>
          <cell r="I2620" t="e">
            <v>#REF!</v>
          </cell>
        </row>
        <row r="2621">
          <cell r="D2621" t="e">
            <v>#REF!</v>
          </cell>
          <cell r="I2621" t="e">
            <v>#REF!</v>
          </cell>
        </row>
        <row r="2622">
          <cell r="D2622" t="e">
            <v>#REF!</v>
          </cell>
          <cell r="I2622" t="e">
            <v>#REF!</v>
          </cell>
        </row>
        <row r="2623">
          <cell r="D2623" t="e">
            <v>#REF!</v>
          </cell>
          <cell r="I2623" t="e">
            <v>#REF!</v>
          </cell>
        </row>
        <row r="2624">
          <cell r="D2624" t="e">
            <v>#REF!</v>
          </cell>
          <cell r="I2624" t="e">
            <v>#REF!</v>
          </cell>
        </row>
        <row r="2625">
          <cell r="D2625" t="e">
            <v>#REF!</v>
          </cell>
          <cell r="I2625" t="e">
            <v>#REF!</v>
          </cell>
        </row>
        <row r="2626">
          <cell r="D2626" t="e">
            <v>#REF!</v>
          </cell>
          <cell r="I2626" t="e">
            <v>#REF!</v>
          </cell>
        </row>
        <row r="2627">
          <cell r="D2627" t="e">
            <v>#REF!</v>
          </cell>
          <cell r="I2627" t="e">
            <v>#REF!</v>
          </cell>
        </row>
        <row r="2628">
          <cell r="D2628" t="e">
            <v>#REF!</v>
          </cell>
          <cell r="I2628" t="e">
            <v>#REF!</v>
          </cell>
        </row>
        <row r="2629">
          <cell r="D2629" t="e">
            <v>#REF!</v>
          </cell>
          <cell r="I2629" t="e">
            <v>#REF!</v>
          </cell>
        </row>
        <row r="2630">
          <cell r="D2630" t="e">
            <v>#REF!</v>
          </cell>
          <cell r="I2630" t="e">
            <v>#REF!</v>
          </cell>
        </row>
        <row r="2631">
          <cell r="D2631" t="e">
            <v>#REF!</v>
          </cell>
          <cell r="I2631" t="e">
            <v>#REF!</v>
          </cell>
        </row>
        <row r="2632">
          <cell r="D2632" t="e">
            <v>#REF!</v>
          </cell>
          <cell r="I2632" t="e">
            <v>#REF!</v>
          </cell>
        </row>
        <row r="2633">
          <cell r="D2633" t="e">
            <v>#REF!</v>
          </cell>
          <cell r="I2633" t="e">
            <v>#REF!</v>
          </cell>
        </row>
        <row r="2634">
          <cell r="D2634" t="e">
            <v>#REF!</v>
          </cell>
          <cell r="I2634" t="e">
            <v>#REF!</v>
          </cell>
        </row>
        <row r="2635">
          <cell r="D2635" t="e">
            <v>#REF!</v>
          </cell>
          <cell r="I2635" t="e">
            <v>#REF!</v>
          </cell>
        </row>
        <row r="2636">
          <cell r="D2636" t="e">
            <v>#REF!</v>
          </cell>
          <cell r="I2636" t="e">
            <v>#REF!</v>
          </cell>
        </row>
        <row r="2637">
          <cell r="D2637" t="e">
            <v>#REF!</v>
          </cell>
          <cell r="I2637" t="e">
            <v>#REF!</v>
          </cell>
        </row>
        <row r="2638">
          <cell r="D2638" t="e">
            <v>#REF!</v>
          </cell>
          <cell r="I2638" t="e">
            <v>#REF!</v>
          </cell>
        </row>
        <row r="2639">
          <cell r="D2639" t="e">
            <v>#REF!</v>
          </cell>
          <cell r="I2639" t="e">
            <v>#REF!</v>
          </cell>
        </row>
        <row r="2640">
          <cell r="D2640" t="e">
            <v>#REF!</v>
          </cell>
          <cell r="I2640" t="e">
            <v>#REF!</v>
          </cell>
        </row>
        <row r="2641">
          <cell r="D2641" t="e">
            <v>#REF!</v>
          </cell>
          <cell r="I2641" t="e">
            <v>#REF!</v>
          </cell>
        </row>
        <row r="2642">
          <cell r="D2642" t="e">
            <v>#REF!</v>
          </cell>
          <cell r="I2642" t="e">
            <v>#REF!</v>
          </cell>
        </row>
        <row r="2643">
          <cell r="D2643" t="e">
            <v>#REF!</v>
          </cell>
          <cell r="I2643" t="e">
            <v>#REF!</v>
          </cell>
        </row>
        <row r="2644">
          <cell r="D2644" t="e">
            <v>#REF!</v>
          </cell>
          <cell r="I2644" t="e">
            <v>#REF!</v>
          </cell>
        </row>
        <row r="2645">
          <cell r="D2645" t="e">
            <v>#REF!</v>
          </cell>
          <cell r="I2645" t="e">
            <v>#REF!</v>
          </cell>
        </row>
        <row r="2646">
          <cell r="D2646" t="e">
            <v>#REF!</v>
          </cell>
          <cell r="I2646" t="e">
            <v>#REF!</v>
          </cell>
        </row>
        <row r="2647">
          <cell r="D2647" t="e">
            <v>#REF!</v>
          </cell>
          <cell r="I2647" t="e">
            <v>#REF!</v>
          </cell>
        </row>
        <row r="2648">
          <cell r="D2648" t="e">
            <v>#REF!</v>
          </cell>
          <cell r="I2648" t="e">
            <v>#REF!</v>
          </cell>
        </row>
        <row r="2649">
          <cell r="D2649" t="e">
            <v>#REF!</v>
          </cell>
          <cell r="I2649" t="e">
            <v>#REF!</v>
          </cell>
        </row>
        <row r="2650">
          <cell r="D2650" t="e">
            <v>#REF!</v>
          </cell>
          <cell r="I2650" t="e">
            <v>#REF!</v>
          </cell>
        </row>
        <row r="2651">
          <cell r="D2651" t="e">
            <v>#REF!</v>
          </cell>
          <cell r="I2651" t="e">
            <v>#REF!</v>
          </cell>
        </row>
        <row r="2652">
          <cell r="D2652" t="e">
            <v>#REF!</v>
          </cell>
          <cell r="I2652" t="e">
            <v>#REF!</v>
          </cell>
        </row>
        <row r="2653">
          <cell r="D2653" t="e">
            <v>#REF!</v>
          </cell>
          <cell r="I2653" t="e">
            <v>#REF!</v>
          </cell>
        </row>
        <row r="2654">
          <cell r="D2654" t="e">
            <v>#REF!</v>
          </cell>
          <cell r="I2654" t="e">
            <v>#REF!</v>
          </cell>
        </row>
        <row r="2655">
          <cell r="D2655" t="e">
            <v>#REF!</v>
          </cell>
          <cell r="I2655" t="e">
            <v>#REF!</v>
          </cell>
        </row>
        <row r="2656">
          <cell r="D2656" t="e">
            <v>#VALUE!</v>
          </cell>
          <cell r="I2656" t="e">
            <v>#VALUE!</v>
          </cell>
        </row>
        <row r="2657">
          <cell r="D2657" t="e">
            <v>#VALUE!</v>
          </cell>
          <cell r="I2657" t="e">
            <v>#VALUE!</v>
          </cell>
        </row>
        <row r="2658">
          <cell r="D2658" t="e">
            <v>#VALUE!</v>
          </cell>
          <cell r="I2658" t="e">
            <v>#VALUE!</v>
          </cell>
        </row>
        <row r="2659">
          <cell r="D2659" t="e">
            <v>#VALUE!</v>
          </cell>
          <cell r="I2659" t="e">
            <v>#VALUE!</v>
          </cell>
        </row>
        <row r="2660">
          <cell r="D2660" t="e">
            <v>#VALUE!</v>
          </cell>
          <cell r="I2660" t="e">
            <v>#VALUE!</v>
          </cell>
        </row>
        <row r="2661">
          <cell r="D2661" t="e">
            <v>#VALUE!</v>
          </cell>
          <cell r="I2661" t="e">
            <v>#VALUE!</v>
          </cell>
        </row>
        <row r="2662">
          <cell r="D2662" t="e">
            <v>#VALUE!</v>
          </cell>
          <cell r="I2662" t="e">
            <v>#VALUE!</v>
          </cell>
        </row>
        <row r="2663">
          <cell r="D2663" t="e">
            <v>#VALUE!</v>
          </cell>
          <cell r="I2663" t="e">
            <v>#VALUE!</v>
          </cell>
        </row>
        <row r="2664">
          <cell r="D2664" t="e">
            <v>#VALUE!</v>
          </cell>
          <cell r="I2664" t="e">
            <v>#VALUE!</v>
          </cell>
        </row>
        <row r="2665">
          <cell r="D2665" t="e">
            <v>#VALUE!</v>
          </cell>
          <cell r="I2665" t="e">
            <v>#VALUE!</v>
          </cell>
        </row>
        <row r="2666">
          <cell r="D2666" t="e">
            <v>#VALUE!</v>
          </cell>
          <cell r="I2666" t="e">
            <v>#VALUE!</v>
          </cell>
        </row>
        <row r="2667">
          <cell r="D2667" t="e">
            <v>#VALUE!</v>
          </cell>
          <cell r="I2667" t="e">
            <v>#VALUE!</v>
          </cell>
        </row>
        <row r="2668">
          <cell r="D2668" t="e">
            <v>#VALUE!</v>
          </cell>
          <cell r="I2668" t="e">
            <v>#VALUE!</v>
          </cell>
        </row>
        <row r="2669">
          <cell r="D2669" t="e">
            <v>#VALUE!</v>
          </cell>
          <cell r="I2669" t="e">
            <v>#VALUE!</v>
          </cell>
        </row>
        <row r="2670">
          <cell r="D2670" t="e">
            <v>#VALUE!</v>
          </cell>
          <cell r="I2670" t="e">
            <v>#VALUE!</v>
          </cell>
        </row>
        <row r="2671">
          <cell r="D2671" t="e">
            <v>#REF!</v>
          </cell>
          <cell r="I2671" t="e">
            <v>#REF!</v>
          </cell>
        </row>
        <row r="2672">
          <cell r="D2672" t="e">
            <v>#REF!</v>
          </cell>
          <cell r="I2672" t="e">
            <v>#REF!</v>
          </cell>
        </row>
        <row r="2673">
          <cell r="D2673" t="e">
            <v>#REF!</v>
          </cell>
          <cell r="I2673" t="e">
            <v>#REF!</v>
          </cell>
        </row>
        <row r="2674">
          <cell r="D2674" t="e">
            <v>#REF!</v>
          </cell>
          <cell r="I2674" t="e">
            <v>#REF!</v>
          </cell>
        </row>
        <row r="2675">
          <cell r="D2675" t="e">
            <v>#REF!</v>
          </cell>
          <cell r="I2675" t="e">
            <v>#REF!</v>
          </cell>
        </row>
        <row r="2676">
          <cell r="D2676" t="e">
            <v>#REF!</v>
          </cell>
          <cell r="I2676" t="e">
            <v>#REF!</v>
          </cell>
        </row>
        <row r="2677">
          <cell r="D2677" t="e">
            <v>#REF!</v>
          </cell>
          <cell r="I2677" t="e">
            <v>#REF!</v>
          </cell>
        </row>
        <row r="2678">
          <cell r="D2678" t="e">
            <v>#REF!</v>
          </cell>
          <cell r="I2678" t="e">
            <v>#REF!</v>
          </cell>
        </row>
        <row r="2679">
          <cell r="D2679" t="e">
            <v>#REF!</v>
          </cell>
          <cell r="I2679" t="e">
            <v>#REF!</v>
          </cell>
        </row>
        <row r="2680">
          <cell r="D2680" t="e">
            <v>#REF!</v>
          </cell>
          <cell r="I2680" t="e">
            <v>#REF!</v>
          </cell>
        </row>
        <row r="2681">
          <cell r="D2681" t="e">
            <v>#REF!</v>
          </cell>
          <cell r="I2681" t="e">
            <v>#REF!</v>
          </cell>
        </row>
        <row r="2682">
          <cell r="D2682" t="e">
            <v>#REF!</v>
          </cell>
          <cell r="I2682" t="e">
            <v>#REF!</v>
          </cell>
        </row>
        <row r="2683">
          <cell r="D2683" t="e">
            <v>#REF!</v>
          </cell>
          <cell r="I2683" t="e">
            <v>#REF!</v>
          </cell>
        </row>
        <row r="2684">
          <cell r="D2684" t="e">
            <v>#REF!</v>
          </cell>
          <cell r="I2684" t="e">
            <v>#REF!</v>
          </cell>
        </row>
        <row r="2685">
          <cell r="D2685" t="e">
            <v>#REF!</v>
          </cell>
          <cell r="I2685" t="e">
            <v>#REF!</v>
          </cell>
        </row>
        <row r="2686">
          <cell r="D2686" t="e">
            <v>#REF!</v>
          </cell>
          <cell r="I2686" t="e">
            <v>#REF!</v>
          </cell>
        </row>
        <row r="2687">
          <cell r="D2687" t="e">
            <v>#REF!</v>
          </cell>
          <cell r="I2687" t="e">
            <v>#REF!</v>
          </cell>
        </row>
        <row r="2688">
          <cell r="D2688" t="e">
            <v>#REF!</v>
          </cell>
          <cell r="I2688" t="e">
            <v>#REF!</v>
          </cell>
        </row>
        <row r="2689">
          <cell r="D2689" t="e">
            <v>#REF!</v>
          </cell>
          <cell r="I2689" t="e">
            <v>#REF!</v>
          </cell>
        </row>
        <row r="2690">
          <cell r="D2690" t="e">
            <v>#REF!</v>
          </cell>
          <cell r="I2690" t="e">
            <v>#REF!</v>
          </cell>
        </row>
        <row r="2691">
          <cell r="D2691" t="e">
            <v>#REF!</v>
          </cell>
          <cell r="I2691" t="e">
            <v>#REF!</v>
          </cell>
        </row>
        <row r="2692">
          <cell r="D2692" t="e">
            <v>#REF!</v>
          </cell>
          <cell r="I2692" t="e">
            <v>#REF!</v>
          </cell>
        </row>
        <row r="2693">
          <cell r="D2693" t="e">
            <v>#REF!</v>
          </cell>
          <cell r="I2693" t="e">
            <v>#REF!</v>
          </cell>
        </row>
        <row r="2694">
          <cell r="D2694" t="e">
            <v>#REF!</v>
          </cell>
          <cell r="I2694" t="e">
            <v>#REF!</v>
          </cell>
        </row>
        <row r="2695">
          <cell r="D2695" t="e">
            <v>#REF!</v>
          </cell>
          <cell r="I2695" t="e">
            <v>#REF!</v>
          </cell>
        </row>
        <row r="2696">
          <cell r="D2696" t="e">
            <v>#REF!</v>
          </cell>
          <cell r="I2696" t="e">
            <v>#REF!</v>
          </cell>
        </row>
        <row r="2697">
          <cell r="D2697" t="e">
            <v>#REF!</v>
          </cell>
          <cell r="I2697" t="e">
            <v>#REF!</v>
          </cell>
        </row>
        <row r="2698">
          <cell r="D2698" t="e">
            <v>#REF!</v>
          </cell>
          <cell r="I2698" t="e">
            <v>#REF!</v>
          </cell>
        </row>
        <row r="2699">
          <cell r="D2699" t="e">
            <v>#REF!</v>
          </cell>
          <cell r="I2699" t="e">
            <v>#REF!</v>
          </cell>
        </row>
        <row r="2700">
          <cell r="D2700" t="e">
            <v>#REF!</v>
          </cell>
          <cell r="I2700" t="e">
            <v>#REF!</v>
          </cell>
        </row>
        <row r="2701">
          <cell r="D2701" t="e">
            <v>#REF!</v>
          </cell>
          <cell r="I2701" t="e">
            <v>#REF!</v>
          </cell>
        </row>
        <row r="2702">
          <cell r="D2702" t="e">
            <v>#REF!</v>
          </cell>
          <cell r="I2702" t="e">
            <v>#REF!</v>
          </cell>
        </row>
        <row r="2703">
          <cell r="D2703" t="e">
            <v>#REF!</v>
          </cell>
          <cell r="I2703" t="e">
            <v>#REF!</v>
          </cell>
        </row>
        <row r="2704">
          <cell r="D2704" t="e">
            <v>#REF!</v>
          </cell>
          <cell r="I2704" t="e">
            <v>#REF!</v>
          </cell>
        </row>
        <row r="2705">
          <cell r="D2705" t="e">
            <v>#REF!</v>
          </cell>
          <cell r="I2705" t="e">
            <v>#REF!</v>
          </cell>
        </row>
        <row r="2706">
          <cell r="D2706" t="e">
            <v>#REF!</v>
          </cell>
          <cell r="I2706" t="e">
            <v>#REF!</v>
          </cell>
        </row>
        <row r="2707">
          <cell r="D2707" t="e">
            <v>#REF!</v>
          </cell>
          <cell r="I2707" t="e">
            <v>#REF!</v>
          </cell>
        </row>
        <row r="2708">
          <cell r="D2708" t="e">
            <v>#VALUE!</v>
          </cell>
          <cell r="I2708" t="e">
            <v>#VALUE!</v>
          </cell>
        </row>
        <row r="2709">
          <cell r="D2709" t="e">
            <v>#VALUE!</v>
          </cell>
          <cell r="I2709" t="e">
            <v>#VALUE!</v>
          </cell>
        </row>
        <row r="2710">
          <cell r="D2710" t="e">
            <v>#VALUE!</v>
          </cell>
          <cell r="I2710" t="e">
            <v>#VALUE!</v>
          </cell>
        </row>
        <row r="2711">
          <cell r="D2711" t="e">
            <v>#VALUE!</v>
          </cell>
          <cell r="I2711" t="e">
            <v>#VALUE!</v>
          </cell>
        </row>
        <row r="2712">
          <cell r="D2712" t="e">
            <v>#VALUE!</v>
          </cell>
          <cell r="I2712" t="e">
            <v>#VALUE!</v>
          </cell>
        </row>
        <row r="2713">
          <cell r="D2713" t="e">
            <v>#VALUE!</v>
          </cell>
          <cell r="I2713" t="e">
            <v>#VALUE!</v>
          </cell>
        </row>
        <row r="2714">
          <cell r="D2714" t="e">
            <v>#VALUE!</v>
          </cell>
          <cell r="I2714" t="e">
            <v>#VALUE!</v>
          </cell>
        </row>
        <row r="2715">
          <cell r="D2715" t="e">
            <v>#VALUE!</v>
          </cell>
          <cell r="I2715" t="e">
            <v>#VALUE!</v>
          </cell>
        </row>
        <row r="2716">
          <cell r="D2716" t="e">
            <v>#VALUE!</v>
          </cell>
          <cell r="I2716" t="e">
            <v>#VALUE!</v>
          </cell>
        </row>
        <row r="2717">
          <cell r="D2717" t="e">
            <v>#VALUE!</v>
          </cell>
          <cell r="I2717" t="e">
            <v>#VALUE!</v>
          </cell>
        </row>
        <row r="2718">
          <cell r="D2718" t="e">
            <v>#VALUE!</v>
          </cell>
          <cell r="I2718" t="e">
            <v>#VALUE!</v>
          </cell>
        </row>
        <row r="2719">
          <cell r="D2719" t="e">
            <v>#REF!</v>
          </cell>
          <cell r="I2719" t="e">
            <v>#REF!</v>
          </cell>
        </row>
        <row r="2720">
          <cell r="D2720" t="e">
            <v>#REF!</v>
          </cell>
          <cell r="I2720" t="e">
            <v>#REF!</v>
          </cell>
        </row>
        <row r="2721">
          <cell r="D2721" t="e">
            <v>#REF!</v>
          </cell>
          <cell r="I2721" t="e">
            <v>#REF!</v>
          </cell>
        </row>
        <row r="2722">
          <cell r="D2722" t="e">
            <v>#REF!</v>
          </cell>
          <cell r="I2722" t="e">
            <v>#REF!</v>
          </cell>
        </row>
        <row r="2723">
          <cell r="D2723" t="e">
            <v>#REF!</v>
          </cell>
          <cell r="I2723" t="e">
            <v>#REF!</v>
          </cell>
        </row>
        <row r="2724">
          <cell r="D2724" t="e">
            <v>#REF!</v>
          </cell>
          <cell r="I2724" t="e">
            <v>#REF!</v>
          </cell>
        </row>
        <row r="2725">
          <cell r="D2725" t="e">
            <v>#REF!</v>
          </cell>
          <cell r="I2725" t="e">
            <v>#REF!</v>
          </cell>
        </row>
        <row r="2726">
          <cell r="D2726" t="e">
            <v>#REF!</v>
          </cell>
          <cell r="I2726" t="e">
            <v>#REF!</v>
          </cell>
        </row>
        <row r="2727">
          <cell r="D2727" t="e">
            <v>#REF!</v>
          </cell>
          <cell r="I2727" t="e">
            <v>#REF!</v>
          </cell>
        </row>
        <row r="2728">
          <cell r="D2728" t="e">
            <v>#REF!</v>
          </cell>
          <cell r="I2728" t="e">
            <v>#REF!</v>
          </cell>
        </row>
        <row r="2729">
          <cell r="D2729" t="e">
            <v>#REF!</v>
          </cell>
          <cell r="I2729" t="e">
            <v>#REF!</v>
          </cell>
        </row>
        <row r="2730">
          <cell r="D2730" t="e">
            <v>#REF!</v>
          </cell>
          <cell r="I2730" t="e">
            <v>#REF!</v>
          </cell>
        </row>
        <row r="2731">
          <cell r="D2731" t="e">
            <v>#REF!</v>
          </cell>
          <cell r="I2731" t="e">
            <v>#REF!</v>
          </cell>
        </row>
        <row r="2732">
          <cell r="D2732" t="e">
            <v>#REF!</v>
          </cell>
          <cell r="I2732" t="e">
            <v>#REF!</v>
          </cell>
        </row>
        <row r="2733">
          <cell r="D2733" t="e">
            <v>#REF!</v>
          </cell>
          <cell r="I2733" t="e">
            <v>#REF!</v>
          </cell>
        </row>
        <row r="2734">
          <cell r="D2734" t="e">
            <v>#REF!</v>
          </cell>
          <cell r="I2734" t="e">
            <v>#REF!</v>
          </cell>
        </row>
        <row r="2735">
          <cell r="D2735" t="e">
            <v>#REF!</v>
          </cell>
          <cell r="I2735" t="e">
            <v>#REF!</v>
          </cell>
        </row>
        <row r="2736">
          <cell r="D2736" t="e">
            <v>#REF!</v>
          </cell>
          <cell r="I2736" t="e">
            <v>#REF!</v>
          </cell>
        </row>
        <row r="2737">
          <cell r="D2737" t="e">
            <v>#REF!</v>
          </cell>
          <cell r="I2737" t="e">
            <v>#REF!</v>
          </cell>
        </row>
        <row r="2738">
          <cell r="D2738" t="e">
            <v>#REF!</v>
          </cell>
          <cell r="I2738" t="e">
            <v>#REF!</v>
          </cell>
        </row>
        <row r="2739">
          <cell r="D2739" t="e">
            <v>#REF!</v>
          </cell>
          <cell r="I2739" t="e">
            <v>#REF!</v>
          </cell>
        </row>
        <row r="2740">
          <cell r="D2740" t="e">
            <v>#REF!</v>
          </cell>
          <cell r="I2740" t="e">
            <v>#REF!</v>
          </cell>
        </row>
        <row r="2741">
          <cell r="D2741" t="e">
            <v>#REF!</v>
          </cell>
          <cell r="I2741" t="e">
            <v>#REF!</v>
          </cell>
        </row>
        <row r="2742">
          <cell r="D2742" t="e">
            <v>#REF!</v>
          </cell>
          <cell r="I2742" t="e">
            <v>#REF!</v>
          </cell>
        </row>
        <row r="2743">
          <cell r="D2743" t="e">
            <v>#REF!</v>
          </cell>
          <cell r="I2743" t="e">
            <v>#REF!</v>
          </cell>
        </row>
        <row r="2744">
          <cell r="D2744" t="e">
            <v>#REF!</v>
          </cell>
          <cell r="I2744" t="e">
            <v>#REF!</v>
          </cell>
        </row>
        <row r="2745">
          <cell r="D2745" t="e">
            <v>#REF!</v>
          </cell>
          <cell r="I2745" t="e">
            <v>#REF!</v>
          </cell>
        </row>
        <row r="2746">
          <cell r="D2746" t="e">
            <v>#REF!</v>
          </cell>
          <cell r="I2746" t="e">
            <v>#REF!</v>
          </cell>
        </row>
        <row r="2747">
          <cell r="D2747" t="e">
            <v>#REF!</v>
          </cell>
          <cell r="I2747" t="e">
            <v>#REF!</v>
          </cell>
        </row>
        <row r="2748">
          <cell r="D2748" t="e">
            <v>#REF!</v>
          </cell>
          <cell r="I2748" t="e">
            <v>#REF!</v>
          </cell>
        </row>
        <row r="2749">
          <cell r="D2749" t="e">
            <v>#REF!</v>
          </cell>
          <cell r="I2749" t="e">
            <v>#REF!</v>
          </cell>
        </row>
        <row r="2750">
          <cell r="D2750" t="e">
            <v>#REF!</v>
          </cell>
          <cell r="I2750" t="e">
            <v>#REF!</v>
          </cell>
        </row>
        <row r="2751">
          <cell r="D2751" t="e">
            <v>#REF!</v>
          </cell>
          <cell r="I2751" t="e">
            <v>#REF!</v>
          </cell>
        </row>
        <row r="2752">
          <cell r="D2752" t="e">
            <v>#REF!</v>
          </cell>
          <cell r="I2752" t="e">
            <v>#REF!</v>
          </cell>
        </row>
        <row r="2753">
          <cell r="D2753" t="e">
            <v>#REF!</v>
          </cell>
          <cell r="I2753" t="e">
            <v>#REF!</v>
          </cell>
        </row>
        <row r="2754">
          <cell r="D2754" t="e">
            <v>#REF!</v>
          </cell>
          <cell r="I2754" t="e">
            <v>#REF!</v>
          </cell>
        </row>
        <row r="2755">
          <cell r="D2755" t="e">
            <v>#REF!</v>
          </cell>
          <cell r="I2755" t="e">
            <v>#REF!</v>
          </cell>
        </row>
        <row r="2756">
          <cell r="D2756" t="e">
            <v>#REF!</v>
          </cell>
          <cell r="I2756" t="e">
            <v>#REF!</v>
          </cell>
        </row>
        <row r="2757">
          <cell r="D2757" t="e">
            <v>#REF!</v>
          </cell>
          <cell r="I2757" t="e">
            <v>#REF!</v>
          </cell>
        </row>
        <row r="2758">
          <cell r="D2758" t="e">
            <v>#REF!</v>
          </cell>
          <cell r="I2758" t="e">
            <v>#REF!</v>
          </cell>
        </row>
        <row r="2759">
          <cell r="D2759" t="e">
            <v>#REF!</v>
          </cell>
          <cell r="I2759" t="e">
            <v>#REF!</v>
          </cell>
        </row>
        <row r="2760">
          <cell r="D2760" t="e">
            <v>#REF!</v>
          </cell>
          <cell r="I2760" t="e">
            <v>#REF!</v>
          </cell>
        </row>
        <row r="2761">
          <cell r="D2761" t="e">
            <v>#REF!</v>
          </cell>
          <cell r="I2761" t="e">
            <v>#REF!</v>
          </cell>
        </row>
        <row r="2762">
          <cell r="D2762" t="e">
            <v>#REF!</v>
          </cell>
          <cell r="I2762" t="e">
            <v>#REF!</v>
          </cell>
        </row>
        <row r="2763">
          <cell r="D2763" t="e">
            <v>#REF!</v>
          </cell>
          <cell r="I2763" t="e">
            <v>#REF!</v>
          </cell>
        </row>
        <row r="2764">
          <cell r="D2764" t="e">
            <v>#REF!</v>
          </cell>
          <cell r="I2764" t="e">
            <v>#REF!</v>
          </cell>
        </row>
        <row r="2765">
          <cell r="D2765" t="e">
            <v>#REF!</v>
          </cell>
          <cell r="I2765" t="e">
            <v>#REF!</v>
          </cell>
        </row>
        <row r="2766">
          <cell r="D2766" t="e">
            <v>#REF!</v>
          </cell>
          <cell r="I2766" t="e">
            <v>#REF!</v>
          </cell>
        </row>
        <row r="2767">
          <cell r="D2767" t="e">
            <v>#REF!</v>
          </cell>
          <cell r="I2767" t="e">
            <v>#REF!</v>
          </cell>
        </row>
        <row r="2768">
          <cell r="D2768" t="e">
            <v>#REF!</v>
          </cell>
          <cell r="I2768" t="e">
            <v>#REF!</v>
          </cell>
        </row>
        <row r="2769">
          <cell r="D2769" t="e">
            <v>#REF!</v>
          </cell>
          <cell r="I2769" t="e">
            <v>#REF!</v>
          </cell>
        </row>
        <row r="2770">
          <cell r="D2770" t="e">
            <v>#REF!</v>
          </cell>
          <cell r="I2770" t="e">
            <v>#REF!</v>
          </cell>
        </row>
        <row r="2771">
          <cell r="D2771" t="e">
            <v>#REF!</v>
          </cell>
          <cell r="I2771" t="e">
            <v>#REF!</v>
          </cell>
        </row>
        <row r="2772">
          <cell r="D2772" t="e">
            <v>#REF!</v>
          </cell>
          <cell r="I2772" t="e">
            <v>#REF!</v>
          </cell>
        </row>
        <row r="2773">
          <cell r="D2773" t="e">
            <v>#REF!</v>
          </cell>
          <cell r="I2773" t="e">
            <v>#REF!</v>
          </cell>
        </row>
        <row r="2774">
          <cell r="D2774" t="e">
            <v>#REF!</v>
          </cell>
          <cell r="I2774" t="e">
            <v>#REF!</v>
          </cell>
        </row>
        <row r="2775">
          <cell r="D2775" t="e">
            <v>#REF!</v>
          </cell>
          <cell r="I2775" t="e">
            <v>#REF!</v>
          </cell>
        </row>
        <row r="2776">
          <cell r="D2776" t="e">
            <v>#REF!</v>
          </cell>
          <cell r="I2776" t="e">
            <v>#REF!</v>
          </cell>
        </row>
        <row r="2777">
          <cell r="D2777" t="e">
            <v>#REF!</v>
          </cell>
          <cell r="I2777" t="e">
            <v>#REF!</v>
          </cell>
        </row>
        <row r="2778">
          <cell r="D2778" t="e">
            <v>#REF!</v>
          </cell>
          <cell r="I2778" t="e">
            <v>#REF!</v>
          </cell>
        </row>
        <row r="2779">
          <cell r="D2779" t="e">
            <v>#REF!</v>
          </cell>
          <cell r="I2779" t="e">
            <v>#REF!</v>
          </cell>
        </row>
        <row r="2780">
          <cell r="D2780" t="e">
            <v>#REF!</v>
          </cell>
          <cell r="I2780" t="e">
            <v>#REF!</v>
          </cell>
        </row>
        <row r="2781">
          <cell r="D2781" t="e">
            <v>#REF!</v>
          </cell>
          <cell r="I2781" t="e">
            <v>#REF!</v>
          </cell>
        </row>
        <row r="2782">
          <cell r="D2782" t="e">
            <v>#REF!</v>
          </cell>
          <cell r="I2782" t="e">
            <v>#REF!</v>
          </cell>
        </row>
        <row r="2783">
          <cell r="D2783" t="e">
            <v>#REF!</v>
          </cell>
          <cell r="I2783" t="e">
            <v>#REF!</v>
          </cell>
        </row>
        <row r="2784">
          <cell r="D2784" t="e">
            <v>#REF!</v>
          </cell>
          <cell r="I2784" t="e">
            <v>#REF!</v>
          </cell>
        </row>
        <row r="2785">
          <cell r="D2785" t="e">
            <v>#REF!</v>
          </cell>
          <cell r="I2785" t="e">
            <v>#REF!</v>
          </cell>
        </row>
        <row r="2786">
          <cell r="D2786" t="e">
            <v>#REF!</v>
          </cell>
          <cell r="I2786" t="e">
            <v>#REF!</v>
          </cell>
        </row>
        <row r="2787">
          <cell r="D2787" t="e">
            <v>#REF!</v>
          </cell>
          <cell r="I2787" t="e">
            <v>#REF!</v>
          </cell>
        </row>
        <row r="2788">
          <cell r="D2788" t="e">
            <v>#REF!</v>
          </cell>
          <cell r="I2788" t="e">
            <v>#REF!</v>
          </cell>
        </row>
        <row r="2789">
          <cell r="D2789" t="e">
            <v>#REF!</v>
          </cell>
          <cell r="I2789" t="e">
            <v>#REF!</v>
          </cell>
        </row>
        <row r="2790">
          <cell r="D2790" t="e">
            <v>#REF!</v>
          </cell>
          <cell r="I2790" t="e">
            <v>#REF!</v>
          </cell>
        </row>
        <row r="2791">
          <cell r="D2791" t="e">
            <v>#REF!</v>
          </cell>
          <cell r="I2791" t="e">
            <v>#REF!</v>
          </cell>
        </row>
        <row r="2792">
          <cell r="D2792" t="e">
            <v>#REF!</v>
          </cell>
          <cell r="I2792" t="e">
            <v>#REF!</v>
          </cell>
        </row>
        <row r="2793">
          <cell r="D2793" t="e">
            <v>#REF!</v>
          </cell>
          <cell r="I2793" t="e">
            <v>#REF!</v>
          </cell>
        </row>
        <row r="2794">
          <cell r="D2794" t="e">
            <v>#REF!</v>
          </cell>
          <cell r="I2794" t="e">
            <v>#REF!</v>
          </cell>
        </row>
        <row r="2795">
          <cell r="D2795" t="e">
            <v>#REF!</v>
          </cell>
          <cell r="I2795" t="e">
            <v>#REF!</v>
          </cell>
        </row>
        <row r="2796">
          <cell r="D2796" t="e">
            <v>#REF!</v>
          </cell>
          <cell r="I2796" t="e">
            <v>#REF!</v>
          </cell>
        </row>
        <row r="2797">
          <cell r="D2797" t="e">
            <v>#REF!</v>
          </cell>
          <cell r="I2797" t="e">
            <v>#REF!</v>
          </cell>
        </row>
        <row r="2798">
          <cell r="D2798" t="e">
            <v>#REF!</v>
          </cell>
          <cell r="I2798" t="e">
            <v>#REF!</v>
          </cell>
        </row>
        <row r="2799">
          <cell r="D2799" t="e">
            <v>#REF!</v>
          </cell>
          <cell r="I2799" t="e">
            <v>#REF!</v>
          </cell>
        </row>
        <row r="2800">
          <cell r="D2800" t="e">
            <v>#REF!</v>
          </cell>
          <cell r="I2800" t="e">
            <v>#REF!</v>
          </cell>
        </row>
        <row r="2801">
          <cell r="D2801" t="e">
            <v>#REF!</v>
          </cell>
          <cell r="I2801" t="e">
            <v>#REF!</v>
          </cell>
        </row>
        <row r="2802">
          <cell r="D2802" t="e">
            <v>#REF!</v>
          </cell>
          <cell r="I2802" t="e">
            <v>#REF!</v>
          </cell>
        </row>
        <row r="2803">
          <cell r="D2803" t="e">
            <v>#REF!</v>
          </cell>
          <cell r="I2803" t="e">
            <v>#REF!</v>
          </cell>
        </row>
        <row r="2804">
          <cell r="D2804" t="e">
            <v>#REF!</v>
          </cell>
          <cell r="I2804" t="e">
            <v>#REF!</v>
          </cell>
        </row>
        <row r="2805">
          <cell r="D2805" t="e">
            <v>#REF!</v>
          </cell>
          <cell r="I2805" t="e">
            <v>#REF!</v>
          </cell>
        </row>
        <row r="2806">
          <cell r="D2806" t="e">
            <v>#REF!</v>
          </cell>
          <cell r="I2806" t="e">
            <v>#REF!</v>
          </cell>
        </row>
        <row r="2807">
          <cell r="D2807" t="e">
            <v>#REF!</v>
          </cell>
          <cell r="I2807" t="e">
            <v>#REF!</v>
          </cell>
        </row>
        <row r="2808">
          <cell r="D2808" t="e">
            <v>#REF!</v>
          </cell>
          <cell r="I2808" t="e">
            <v>#REF!</v>
          </cell>
        </row>
        <row r="2809">
          <cell r="D2809" t="e">
            <v>#REF!</v>
          </cell>
          <cell r="I2809" t="e">
            <v>#REF!</v>
          </cell>
        </row>
        <row r="2810">
          <cell r="D2810" t="e">
            <v>#REF!</v>
          </cell>
          <cell r="I2810" t="e">
            <v>#REF!</v>
          </cell>
        </row>
        <row r="2811">
          <cell r="D2811" t="e">
            <v>#REF!</v>
          </cell>
          <cell r="I2811" t="e">
            <v>#REF!</v>
          </cell>
        </row>
        <row r="2812">
          <cell r="D2812" t="e">
            <v>#REF!</v>
          </cell>
          <cell r="I2812" t="e">
            <v>#REF!</v>
          </cell>
        </row>
        <row r="2813">
          <cell r="D2813" t="e">
            <v>#REF!</v>
          </cell>
          <cell r="I2813" t="e">
            <v>#REF!</v>
          </cell>
        </row>
        <row r="2814">
          <cell r="D2814" t="e">
            <v>#REF!</v>
          </cell>
          <cell r="I2814" t="e">
            <v>#REF!</v>
          </cell>
        </row>
        <row r="2815">
          <cell r="D2815" t="e">
            <v>#REF!</v>
          </cell>
          <cell r="I2815" t="e">
            <v>#REF!</v>
          </cell>
        </row>
        <row r="2816">
          <cell r="D2816" t="e">
            <v>#REF!</v>
          </cell>
          <cell r="I2816" t="e">
            <v>#REF!</v>
          </cell>
        </row>
        <row r="2817">
          <cell r="D2817" t="e">
            <v>#REF!</v>
          </cell>
          <cell r="I2817" t="e">
            <v>#REF!</v>
          </cell>
        </row>
        <row r="2818">
          <cell r="D2818" t="e">
            <v>#REF!</v>
          </cell>
          <cell r="I2818" t="e">
            <v>#REF!</v>
          </cell>
        </row>
        <row r="2819">
          <cell r="D2819" t="e">
            <v>#REF!</v>
          </cell>
          <cell r="I2819" t="e">
            <v>#REF!</v>
          </cell>
        </row>
        <row r="2820">
          <cell r="D2820" t="e">
            <v>#REF!</v>
          </cell>
          <cell r="I2820" t="e">
            <v>#REF!</v>
          </cell>
        </row>
        <row r="2821">
          <cell r="D2821" t="e">
            <v>#REF!</v>
          </cell>
          <cell r="I2821" t="e">
            <v>#REF!</v>
          </cell>
        </row>
        <row r="2822">
          <cell r="D2822" t="e">
            <v>#REF!</v>
          </cell>
          <cell r="I2822" t="e">
            <v>#REF!</v>
          </cell>
        </row>
        <row r="2823">
          <cell r="D2823" t="e">
            <v>#REF!</v>
          </cell>
          <cell r="I2823" t="e">
            <v>#REF!</v>
          </cell>
        </row>
        <row r="2824">
          <cell r="D2824" t="e">
            <v>#REF!</v>
          </cell>
          <cell r="I2824" t="e">
            <v>#REF!</v>
          </cell>
        </row>
        <row r="2825">
          <cell r="D2825" t="e">
            <v>#REF!</v>
          </cell>
          <cell r="I2825" t="e">
            <v>#REF!</v>
          </cell>
        </row>
        <row r="2826">
          <cell r="D2826" t="e">
            <v>#REF!</v>
          </cell>
          <cell r="I2826" t="e">
            <v>#REF!</v>
          </cell>
        </row>
        <row r="2827">
          <cell r="D2827" t="e">
            <v>#REF!</v>
          </cell>
          <cell r="I2827" t="e">
            <v>#REF!</v>
          </cell>
        </row>
        <row r="2828">
          <cell r="D2828" t="e">
            <v>#REF!</v>
          </cell>
          <cell r="I2828" t="e">
            <v>#REF!</v>
          </cell>
        </row>
        <row r="2829">
          <cell r="D2829" t="e">
            <v>#REF!</v>
          </cell>
          <cell r="I2829" t="e">
            <v>#REF!</v>
          </cell>
        </row>
        <row r="2830">
          <cell r="D2830" t="e">
            <v>#REF!</v>
          </cell>
          <cell r="I2830" t="e">
            <v>#REF!</v>
          </cell>
        </row>
        <row r="2831">
          <cell r="D2831" t="e">
            <v>#REF!</v>
          </cell>
          <cell r="I2831" t="e">
            <v>#REF!</v>
          </cell>
        </row>
        <row r="2832">
          <cell r="D2832" t="e">
            <v>#REF!</v>
          </cell>
          <cell r="I2832" t="e">
            <v>#REF!</v>
          </cell>
        </row>
        <row r="2833">
          <cell r="D2833" t="e">
            <v>#REF!</v>
          </cell>
          <cell r="I2833" t="e">
            <v>#REF!</v>
          </cell>
        </row>
        <row r="2834">
          <cell r="D2834" t="e">
            <v>#REF!</v>
          </cell>
          <cell r="I2834" t="e">
            <v>#REF!</v>
          </cell>
        </row>
        <row r="2835">
          <cell r="D2835" t="e">
            <v>#REF!</v>
          </cell>
          <cell r="I2835" t="e">
            <v>#REF!</v>
          </cell>
        </row>
        <row r="2836">
          <cell r="D2836" t="e">
            <v>#REF!</v>
          </cell>
          <cell r="I2836" t="e">
            <v>#REF!</v>
          </cell>
        </row>
        <row r="2837">
          <cell r="D2837" t="e">
            <v>#REF!</v>
          </cell>
          <cell r="I2837" t="e">
            <v>#REF!</v>
          </cell>
        </row>
        <row r="2838">
          <cell r="D2838" t="e">
            <v>#REF!</v>
          </cell>
          <cell r="I2838" t="e">
            <v>#REF!</v>
          </cell>
        </row>
        <row r="2839">
          <cell r="D2839" t="e">
            <v>#REF!</v>
          </cell>
          <cell r="I2839" t="e">
            <v>#REF!</v>
          </cell>
        </row>
        <row r="2840">
          <cell r="D2840" t="e">
            <v>#REF!</v>
          </cell>
          <cell r="I2840" t="e">
            <v>#REF!</v>
          </cell>
        </row>
        <row r="2841">
          <cell r="D2841" t="e">
            <v>#REF!</v>
          </cell>
          <cell r="I2841" t="e">
            <v>#REF!</v>
          </cell>
        </row>
        <row r="2842">
          <cell r="D2842" t="e">
            <v>#REF!</v>
          </cell>
          <cell r="I2842" t="e">
            <v>#REF!</v>
          </cell>
        </row>
        <row r="2843">
          <cell r="D2843" t="e">
            <v>#REF!</v>
          </cell>
          <cell r="I2843" t="e">
            <v>#REF!</v>
          </cell>
        </row>
        <row r="2844">
          <cell r="D2844" t="e">
            <v>#REF!</v>
          </cell>
          <cell r="I2844" t="e">
            <v>#REF!</v>
          </cell>
        </row>
        <row r="2845">
          <cell r="D2845" t="e">
            <v>#REF!</v>
          </cell>
          <cell r="I2845" t="e">
            <v>#REF!</v>
          </cell>
        </row>
        <row r="2846">
          <cell r="D2846" t="e">
            <v>#REF!</v>
          </cell>
          <cell r="I2846" t="e">
            <v>#REF!</v>
          </cell>
        </row>
        <row r="2847">
          <cell r="D2847" t="e">
            <v>#REF!</v>
          </cell>
          <cell r="I2847" t="e">
            <v>#REF!</v>
          </cell>
        </row>
        <row r="2848">
          <cell r="D2848" t="e">
            <v>#REF!</v>
          </cell>
          <cell r="I2848" t="e">
            <v>#REF!</v>
          </cell>
        </row>
        <row r="2849">
          <cell r="D2849" t="e">
            <v>#REF!</v>
          </cell>
          <cell r="I2849" t="e">
            <v>#REF!</v>
          </cell>
        </row>
        <row r="2850">
          <cell r="D2850" t="e">
            <v>#REF!</v>
          </cell>
          <cell r="I2850" t="e">
            <v>#REF!</v>
          </cell>
        </row>
        <row r="2851">
          <cell r="D2851" t="e">
            <v>#REF!</v>
          </cell>
          <cell r="I2851" t="e">
            <v>#REF!</v>
          </cell>
        </row>
        <row r="2852">
          <cell r="D2852" t="e">
            <v>#REF!</v>
          </cell>
          <cell r="I2852" t="e">
            <v>#REF!</v>
          </cell>
        </row>
        <row r="2853">
          <cell r="D2853" t="e">
            <v>#REF!</v>
          </cell>
          <cell r="I2853" t="e">
            <v>#REF!</v>
          </cell>
        </row>
        <row r="2854">
          <cell r="D2854" t="e">
            <v>#REF!</v>
          </cell>
          <cell r="I2854" t="e">
            <v>#REF!</v>
          </cell>
        </row>
        <row r="2855">
          <cell r="D2855" t="e">
            <v>#REF!</v>
          </cell>
          <cell r="I2855" t="e">
            <v>#REF!</v>
          </cell>
        </row>
        <row r="2856">
          <cell r="D2856" t="e">
            <v>#REF!</v>
          </cell>
          <cell r="I2856" t="e">
            <v>#REF!</v>
          </cell>
        </row>
        <row r="2857">
          <cell r="D2857" t="e">
            <v>#REF!</v>
          </cell>
          <cell r="I2857" t="e">
            <v>#REF!</v>
          </cell>
        </row>
        <row r="2858">
          <cell r="D2858" t="e">
            <v>#REF!</v>
          </cell>
          <cell r="I2858" t="e">
            <v>#REF!</v>
          </cell>
        </row>
        <row r="2859">
          <cell r="D2859" t="e">
            <v>#REF!</v>
          </cell>
          <cell r="I2859" t="e">
            <v>#REF!</v>
          </cell>
        </row>
        <row r="2860">
          <cell r="D2860" t="e">
            <v>#REF!</v>
          </cell>
          <cell r="I2860" t="e">
            <v>#REF!</v>
          </cell>
        </row>
        <row r="2861">
          <cell r="D2861" t="e">
            <v>#REF!</v>
          </cell>
          <cell r="I2861" t="e">
            <v>#REF!</v>
          </cell>
        </row>
        <row r="2862">
          <cell r="D2862" t="e">
            <v>#REF!</v>
          </cell>
          <cell r="I2862" t="e">
            <v>#REF!</v>
          </cell>
        </row>
        <row r="2863">
          <cell r="D2863" t="e">
            <v>#REF!</v>
          </cell>
          <cell r="I2863" t="e">
            <v>#REF!</v>
          </cell>
        </row>
        <row r="2864">
          <cell r="D2864" t="e">
            <v>#REF!</v>
          </cell>
          <cell r="I2864" t="e">
            <v>#REF!</v>
          </cell>
        </row>
        <row r="2865">
          <cell r="D2865" t="e">
            <v>#REF!</v>
          </cell>
          <cell r="I2865" t="e">
            <v>#REF!</v>
          </cell>
        </row>
        <row r="2866">
          <cell r="D2866" t="e">
            <v>#REF!</v>
          </cell>
          <cell r="I2866" t="e">
            <v>#REF!</v>
          </cell>
        </row>
        <row r="2867">
          <cell r="D2867" t="e">
            <v>#REF!</v>
          </cell>
          <cell r="I2867" t="e">
            <v>#REF!</v>
          </cell>
        </row>
        <row r="2868">
          <cell r="D2868" t="e">
            <v>#REF!</v>
          </cell>
          <cell r="I2868" t="e">
            <v>#REF!</v>
          </cell>
        </row>
        <row r="2869">
          <cell r="D2869" t="e">
            <v>#REF!</v>
          </cell>
          <cell r="I2869" t="e">
            <v>#REF!</v>
          </cell>
        </row>
        <row r="2870">
          <cell r="D2870" t="e">
            <v>#REF!</v>
          </cell>
          <cell r="I2870" t="e">
            <v>#REF!</v>
          </cell>
        </row>
        <row r="2871">
          <cell r="D2871" t="e">
            <v>#REF!</v>
          </cell>
          <cell r="I2871" t="e">
            <v>#REF!</v>
          </cell>
        </row>
        <row r="2872">
          <cell r="D2872" t="e">
            <v>#REF!</v>
          </cell>
          <cell r="I2872" t="e">
            <v>#REF!</v>
          </cell>
        </row>
        <row r="2873">
          <cell r="D2873" t="e">
            <v>#REF!</v>
          </cell>
          <cell r="I2873" t="e">
            <v>#REF!</v>
          </cell>
        </row>
        <row r="2874">
          <cell r="D2874" t="e">
            <v>#REF!</v>
          </cell>
          <cell r="I2874" t="e">
            <v>#REF!</v>
          </cell>
        </row>
        <row r="2875">
          <cell r="D2875" t="e">
            <v>#REF!</v>
          </cell>
          <cell r="I2875" t="e">
            <v>#REF!</v>
          </cell>
        </row>
        <row r="2876">
          <cell r="D2876" t="e">
            <v>#REF!</v>
          </cell>
          <cell r="I2876" t="e">
            <v>#REF!</v>
          </cell>
        </row>
        <row r="2877">
          <cell r="D2877" t="e">
            <v>#REF!</v>
          </cell>
          <cell r="I2877" t="e">
            <v>#REF!</v>
          </cell>
        </row>
        <row r="2878">
          <cell r="D2878" t="e">
            <v>#REF!</v>
          </cell>
          <cell r="I2878" t="e">
            <v>#REF!</v>
          </cell>
        </row>
        <row r="2879">
          <cell r="D2879" t="e">
            <v>#REF!</v>
          </cell>
          <cell r="I2879" t="e">
            <v>#REF!</v>
          </cell>
        </row>
        <row r="2880">
          <cell r="D2880" t="e">
            <v>#REF!</v>
          </cell>
          <cell r="I2880" t="e">
            <v>#REF!</v>
          </cell>
        </row>
        <row r="2881">
          <cell r="D2881" t="e">
            <v>#REF!</v>
          </cell>
          <cell r="I2881" t="e">
            <v>#REF!</v>
          </cell>
        </row>
        <row r="2882">
          <cell r="D2882" t="e">
            <v>#REF!</v>
          </cell>
          <cell r="I2882" t="e">
            <v>#REF!</v>
          </cell>
        </row>
        <row r="2883">
          <cell r="D2883" t="e">
            <v>#REF!</v>
          </cell>
          <cell r="I2883" t="e">
            <v>#REF!</v>
          </cell>
        </row>
        <row r="2884">
          <cell r="D2884" t="e">
            <v>#REF!</v>
          </cell>
          <cell r="I2884" t="e">
            <v>#REF!</v>
          </cell>
        </row>
        <row r="2885">
          <cell r="D2885" t="e">
            <v>#REF!</v>
          </cell>
          <cell r="I2885" t="e">
            <v>#REF!</v>
          </cell>
        </row>
        <row r="2886">
          <cell r="D2886" t="e">
            <v>#REF!</v>
          </cell>
          <cell r="I2886" t="e">
            <v>#REF!</v>
          </cell>
        </row>
        <row r="2887">
          <cell r="D2887" t="e">
            <v>#REF!</v>
          </cell>
          <cell r="I2887" t="e">
            <v>#REF!</v>
          </cell>
        </row>
        <row r="2888">
          <cell r="D2888" t="e">
            <v>#REF!</v>
          </cell>
          <cell r="I2888" t="e">
            <v>#REF!</v>
          </cell>
        </row>
        <row r="2889">
          <cell r="D2889" t="e">
            <v>#REF!</v>
          </cell>
          <cell r="I2889" t="e">
            <v>#REF!</v>
          </cell>
        </row>
        <row r="2890">
          <cell r="D2890" t="e">
            <v>#REF!</v>
          </cell>
          <cell r="I2890" t="e">
            <v>#REF!</v>
          </cell>
        </row>
        <row r="2891">
          <cell r="D2891" t="e">
            <v>#REF!</v>
          </cell>
          <cell r="I2891" t="e">
            <v>#REF!</v>
          </cell>
        </row>
        <row r="2892">
          <cell r="D2892" t="e">
            <v>#REF!</v>
          </cell>
          <cell r="I2892" t="e">
            <v>#REF!</v>
          </cell>
        </row>
        <row r="2893">
          <cell r="D2893" t="e">
            <v>#REF!</v>
          </cell>
          <cell r="I2893" t="e">
            <v>#REF!</v>
          </cell>
        </row>
        <row r="2894">
          <cell r="D2894" t="e">
            <v>#REF!</v>
          </cell>
          <cell r="I2894" t="e">
            <v>#REF!</v>
          </cell>
        </row>
        <row r="2895">
          <cell r="D2895" t="e">
            <v>#REF!</v>
          </cell>
          <cell r="I2895" t="e">
            <v>#REF!</v>
          </cell>
        </row>
        <row r="2896">
          <cell r="D2896" t="e">
            <v>#REF!</v>
          </cell>
          <cell r="I2896" t="e">
            <v>#REF!</v>
          </cell>
        </row>
        <row r="2897">
          <cell r="D2897" t="e">
            <v>#REF!</v>
          </cell>
          <cell r="I2897" t="e">
            <v>#REF!</v>
          </cell>
        </row>
        <row r="2898">
          <cell r="D2898" t="e">
            <v>#REF!</v>
          </cell>
          <cell r="I2898" t="e">
            <v>#REF!</v>
          </cell>
        </row>
        <row r="2899">
          <cell r="D2899" t="e">
            <v>#REF!</v>
          </cell>
          <cell r="I2899" t="e">
            <v>#REF!</v>
          </cell>
        </row>
        <row r="2900">
          <cell r="D2900" t="e">
            <v>#REF!</v>
          </cell>
          <cell r="I2900" t="e">
            <v>#REF!</v>
          </cell>
        </row>
        <row r="2901">
          <cell r="D2901" t="e">
            <v>#REF!</v>
          </cell>
          <cell r="I2901" t="e">
            <v>#REF!</v>
          </cell>
        </row>
        <row r="2902">
          <cell r="D2902" t="e">
            <v>#REF!</v>
          </cell>
          <cell r="I2902" t="e">
            <v>#REF!</v>
          </cell>
        </row>
        <row r="2903">
          <cell r="D2903" t="e">
            <v>#REF!</v>
          </cell>
          <cell r="I2903" t="e">
            <v>#REF!</v>
          </cell>
        </row>
        <row r="2904">
          <cell r="D2904" t="e">
            <v>#REF!</v>
          </cell>
          <cell r="I2904" t="e">
            <v>#REF!</v>
          </cell>
        </row>
        <row r="2906">
          <cell r="D2906" t="str">
            <v>Code</v>
          </cell>
          <cell r="I2906" t="str">
            <v>Side</v>
          </cell>
        </row>
        <row r="2907">
          <cell r="D2907" t="str">
            <v>IT0004922909</v>
          </cell>
          <cell r="I2907">
            <v>-0.16900000000000001</v>
          </cell>
        </row>
        <row r="2908">
          <cell r="D2908" t="str">
            <v>IT0005104473</v>
          </cell>
          <cell r="I2908">
            <v>0.90500000000000003</v>
          </cell>
        </row>
        <row r="2909">
          <cell r="D2909" t="str">
            <v>IT0004793474</v>
          </cell>
          <cell r="I2909">
            <v>57</v>
          </cell>
        </row>
        <row r="2910">
          <cell r="D2910" t="str">
            <v>IT0004380546</v>
          </cell>
          <cell r="I2910">
            <v>1.6E-2</v>
          </cell>
        </row>
        <row r="2911">
          <cell r="D2911" t="str">
            <v>IT0005094088</v>
          </cell>
          <cell r="I2911">
            <v>20</v>
          </cell>
        </row>
        <row r="2912">
          <cell r="D2912" t="str">
            <v>IT0004907843</v>
          </cell>
          <cell r="I2912">
            <v>0.95</v>
          </cell>
        </row>
        <row r="2913">
          <cell r="D2913" t="str">
            <v>IT0004907843</v>
          </cell>
          <cell r="I2913">
            <v>1</v>
          </cell>
        </row>
        <row r="2914">
          <cell r="D2914" t="str">
            <v>IT0005023459</v>
          </cell>
          <cell r="I2914">
            <v>0.5</v>
          </cell>
        </row>
        <row r="2915">
          <cell r="D2915" t="str">
            <v>IT0004652175</v>
          </cell>
          <cell r="I2915">
            <v>-1</v>
          </cell>
        </row>
        <row r="2916">
          <cell r="D2916" t="str">
            <v>PTOTETOE0012</v>
          </cell>
          <cell r="I2916">
            <v>1</v>
          </cell>
        </row>
        <row r="2917">
          <cell r="D2917" t="str">
            <v>IT0005094088</v>
          </cell>
          <cell r="I2917">
            <v>1.5</v>
          </cell>
        </row>
        <row r="2918">
          <cell r="D2918" t="str">
            <v>IT0005004426</v>
          </cell>
          <cell r="I2918">
            <v>10</v>
          </cell>
        </row>
        <row r="2919">
          <cell r="D2919" t="str">
            <v>IT0005177909</v>
          </cell>
          <cell r="I2919">
            <v>0.3</v>
          </cell>
        </row>
        <row r="2920">
          <cell r="D2920" t="str">
            <v>IT0005090318</v>
          </cell>
          <cell r="I2920">
            <v>20</v>
          </cell>
        </row>
        <row r="2921">
          <cell r="D2921" t="str">
            <v>IT0005090318</v>
          </cell>
          <cell r="I2921">
            <v>25</v>
          </cell>
        </row>
        <row r="2922">
          <cell r="D2922" t="str">
            <v>IT0004863608</v>
          </cell>
          <cell r="I2922">
            <v>-0.2</v>
          </cell>
        </row>
        <row r="2923">
          <cell r="D2923" t="str">
            <v>IT0005090318</v>
          </cell>
          <cell r="I2923">
            <v>25</v>
          </cell>
        </row>
        <row r="2924">
          <cell r="D2924" t="str">
            <v>IT0005090318</v>
          </cell>
          <cell r="I2924">
            <v>25</v>
          </cell>
        </row>
        <row r="2925">
          <cell r="D2925" t="str">
            <v>IT0005137614</v>
          </cell>
          <cell r="I2925">
            <v>3</v>
          </cell>
        </row>
        <row r="2926">
          <cell r="D2926" t="str">
            <v>IT0005104473</v>
          </cell>
          <cell r="I2926">
            <v>3</v>
          </cell>
        </row>
        <row r="2927">
          <cell r="D2927" t="str">
            <v>IT0005171720</v>
          </cell>
          <cell r="I2927">
            <v>-10</v>
          </cell>
        </row>
        <row r="2928">
          <cell r="D2928" t="str">
            <v>IT0004759673</v>
          </cell>
          <cell r="I2928">
            <v>-0.3</v>
          </cell>
        </row>
        <row r="2929">
          <cell r="D2929" t="str">
            <v>IT0003242747</v>
          </cell>
          <cell r="I2929">
            <v>-0.747</v>
          </cell>
        </row>
        <row r="2930">
          <cell r="D2930" t="str">
            <v>IT0004867070</v>
          </cell>
          <cell r="I2930">
            <v>0.5</v>
          </cell>
        </row>
        <row r="2931">
          <cell r="D2931" t="str">
            <v>IT0005056541</v>
          </cell>
          <cell r="I2931">
            <v>20</v>
          </cell>
        </row>
        <row r="2932">
          <cell r="D2932" t="str">
            <v>IT0005056541</v>
          </cell>
          <cell r="I2932">
            <v>20</v>
          </cell>
        </row>
        <row r="2933">
          <cell r="D2933" t="str">
            <v>IT0005185456</v>
          </cell>
          <cell r="I2933">
            <v>5</v>
          </cell>
        </row>
        <row r="2934">
          <cell r="D2934" t="str">
            <v>IT0005094088</v>
          </cell>
          <cell r="I2934">
            <v>0.19800000000000001</v>
          </cell>
        </row>
        <row r="2935">
          <cell r="D2935" t="str">
            <v>IT0005162828</v>
          </cell>
          <cell r="I2935">
            <v>25</v>
          </cell>
        </row>
        <row r="2936">
          <cell r="D2936" t="str">
            <v>IT0004966401</v>
          </cell>
          <cell r="I2936">
            <v>2</v>
          </cell>
        </row>
        <row r="2937">
          <cell r="D2937" t="str">
            <v>IT0005089955</v>
          </cell>
          <cell r="I2937">
            <v>35</v>
          </cell>
        </row>
        <row r="2938">
          <cell r="D2938" t="str">
            <v>IT0005107708</v>
          </cell>
          <cell r="I2938">
            <v>0.85</v>
          </cell>
        </row>
        <row r="2939">
          <cell r="D2939" t="str">
            <v>IT0005175598</v>
          </cell>
          <cell r="I2939">
            <v>2</v>
          </cell>
        </row>
        <row r="2940">
          <cell r="D2940" t="str">
            <v>IT0005012783</v>
          </cell>
          <cell r="I2940">
            <v>2.5</v>
          </cell>
        </row>
        <row r="2941">
          <cell r="D2941" t="str">
            <v>IT0004863608</v>
          </cell>
          <cell r="I2941">
            <v>-2.5</v>
          </cell>
        </row>
        <row r="2942">
          <cell r="D2942" t="str">
            <v>IT0005162828</v>
          </cell>
          <cell r="I2942">
            <v>-0.65</v>
          </cell>
        </row>
        <row r="2943">
          <cell r="D2943" t="str">
            <v>IT0005162828</v>
          </cell>
          <cell r="I2943">
            <v>0.65</v>
          </cell>
        </row>
        <row r="2944">
          <cell r="D2944" t="str">
            <v>IT0005162828</v>
          </cell>
          <cell r="I2944">
            <v>0.65</v>
          </cell>
        </row>
        <row r="2945">
          <cell r="D2945" t="str">
            <v>IT0004584204</v>
          </cell>
          <cell r="I2945">
            <v>10</v>
          </cell>
        </row>
        <row r="2946">
          <cell r="D2946" t="str">
            <v>IT0004634132</v>
          </cell>
          <cell r="I2946">
            <v>0.38500000000000001</v>
          </cell>
        </row>
        <row r="2947">
          <cell r="D2947" t="str">
            <v>DE0001030542</v>
          </cell>
          <cell r="I2947">
            <v>12.5</v>
          </cell>
        </row>
        <row r="2948">
          <cell r="D2948" t="str">
            <v>DE0001030526</v>
          </cell>
          <cell r="I2948">
            <v>5</v>
          </cell>
        </row>
        <row r="2949">
          <cell r="D2949" t="str">
            <v>DE0001030526</v>
          </cell>
          <cell r="I2949">
            <v>10</v>
          </cell>
        </row>
        <row r="2950">
          <cell r="D2950" t="str">
            <v>DE0001102341</v>
          </cell>
          <cell r="I2950">
            <v>10</v>
          </cell>
        </row>
        <row r="2951">
          <cell r="D2951" t="str">
            <v>DE0001135481</v>
          </cell>
          <cell r="I2951">
            <v>10</v>
          </cell>
        </row>
        <row r="2952">
          <cell r="D2952" t="str">
            <v>DE0001135325</v>
          </cell>
          <cell r="I2952">
            <v>10</v>
          </cell>
        </row>
        <row r="2953">
          <cell r="D2953" t="str">
            <v>DE0001135275</v>
          </cell>
          <cell r="I2953">
            <v>25</v>
          </cell>
        </row>
        <row r="2954">
          <cell r="D2954" t="str">
            <v>DE0001135226</v>
          </cell>
          <cell r="I2954">
            <v>25</v>
          </cell>
        </row>
        <row r="2955">
          <cell r="D2955" t="str">
            <v>DE0001135176</v>
          </cell>
          <cell r="I2955">
            <v>25</v>
          </cell>
        </row>
        <row r="2956">
          <cell r="D2956" t="str">
            <v>DE0001135143</v>
          </cell>
          <cell r="I2956">
            <v>10</v>
          </cell>
        </row>
        <row r="2957">
          <cell r="D2957" t="str">
            <v>IT0005176190</v>
          </cell>
          <cell r="I2957">
            <v>0.38</v>
          </cell>
        </row>
        <row r="2958">
          <cell r="D2958" t="str">
            <v>IT0004848831</v>
          </cell>
          <cell r="I2958">
            <v>0.48</v>
          </cell>
        </row>
        <row r="2959">
          <cell r="D2959" t="str">
            <v>DE0001135085</v>
          </cell>
          <cell r="I2959">
            <v>10</v>
          </cell>
        </row>
        <row r="2960">
          <cell r="D2960" t="str">
            <v>DE0001135069</v>
          </cell>
          <cell r="I2960">
            <v>25</v>
          </cell>
        </row>
        <row r="2961">
          <cell r="D2961" t="str">
            <v>DE0001135044</v>
          </cell>
          <cell r="I2961">
            <v>25</v>
          </cell>
        </row>
        <row r="2962">
          <cell r="D2962" t="str">
            <v>DE0001102366</v>
          </cell>
          <cell r="I2962">
            <v>25</v>
          </cell>
        </row>
        <row r="2963">
          <cell r="D2963" t="str">
            <v>DE0001102358</v>
          </cell>
          <cell r="I2963">
            <v>25</v>
          </cell>
        </row>
        <row r="2964">
          <cell r="D2964" t="str">
            <v>DE0001102333</v>
          </cell>
          <cell r="I2964">
            <v>25</v>
          </cell>
        </row>
        <row r="2965">
          <cell r="D2965" t="str">
            <v>DE0001134922</v>
          </cell>
          <cell r="I2965">
            <v>10</v>
          </cell>
        </row>
        <row r="2966">
          <cell r="D2966" t="str">
            <v>DE0001102325</v>
          </cell>
          <cell r="I2966">
            <v>25</v>
          </cell>
        </row>
        <row r="2967">
          <cell r="D2967" t="str">
            <v>DE0001102382</v>
          </cell>
          <cell r="I2967">
            <v>-1.405</v>
          </cell>
        </row>
        <row r="2968">
          <cell r="D2968" t="str">
            <v>DE0001102317</v>
          </cell>
          <cell r="I2968">
            <v>25</v>
          </cell>
        </row>
        <row r="2969">
          <cell r="D2969" t="str">
            <v>DE0001102309</v>
          </cell>
          <cell r="I2969">
            <v>25</v>
          </cell>
        </row>
        <row r="2970">
          <cell r="D2970" t="str">
            <v>DE0001135499</v>
          </cell>
          <cell r="I2970">
            <v>25</v>
          </cell>
        </row>
        <row r="2971">
          <cell r="D2971" t="str">
            <v>DE0001135473</v>
          </cell>
          <cell r="I2971">
            <v>25</v>
          </cell>
        </row>
        <row r="2972">
          <cell r="D2972" t="str">
            <v>DE0001135465</v>
          </cell>
          <cell r="I2972">
            <v>25</v>
          </cell>
        </row>
        <row r="2973">
          <cell r="D2973" t="str">
            <v>IT0005142739</v>
          </cell>
          <cell r="I2973">
            <v>50</v>
          </cell>
        </row>
        <row r="2974">
          <cell r="D2974" t="str">
            <v>DE0001135457</v>
          </cell>
          <cell r="I2974">
            <v>25</v>
          </cell>
        </row>
        <row r="2975">
          <cell r="D2975" t="str">
            <v>IT0004634132</v>
          </cell>
          <cell r="I2975">
            <v>-0.25</v>
          </cell>
        </row>
        <row r="2976">
          <cell r="D2976" t="str">
            <v>IT0004957574</v>
          </cell>
          <cell r="I2976">
            <v>-0.25</v>
          </cell>
        </row>
        <row r="2977">
          <cell r="D2977" t="str">
            <v>IT0005154775</v>
          </cell>
          <cell r="I2977">
            <v>75</v>
          </cell>
        </row>
        <row r="2978">
          <cell r="D2978" t="str">
            <v>DE0001102325</v>
          </cell>
          <cell r="I2978">
            <v>0.1</v>
          </cell>
        </row>
        <row r="2979">
          <cell r="D2979" t="e">
            <v>#REF!</v>
          </cell>
          <cell r="I2979" t="e">
            <v>#REF!</v>
          </cell>
        </row>
        <row r="2980">
          <cell r="D2980" t="e">
            <v>#REF!</v>
          </cell>
          <cell r="I2980" t="e">
            <v>#REF!</v>
          </cell>
        </row>
        <row r="2981">
          <cell r="D2981" t="e">
            <v>#REF!</v>
          </cell>
          <cell r="I2981" t="e">
            <v>#REF!</v>
          </cell>
        </row>
        <row r="2982">
          <cell r="D2982" t="e">
            <v>#REF!</v>
          </cell>
          <cell r="I2982" t="e">
            <v>#REF!</v>
          </cell>
        </row>
        <row r="2983">
          <cell r="D2983" t="e">
            <v>#REF!</v>
          </cell>
          <cell r="I2983" t="e">
            <v>#REF!</v>
          </cell>
        </row>
        <row r="2984">
          <cell r="D2984" t="e">
            <v>#REF!</v>
          </cell>
          <cell r="I2984" t="e">
            <v>#REF!</v>
          </cell>
        </row>
        <row r="2985">
          <cell r="D2985" t="e">
            <v>#REF!</v>
          </cell>
          <cell r="I2985" t="e">
            <v>#REF!</v>
          </cell>
        </row>
        <row r="2986">
          <cell r="D2986" t="e">
            <v>#REF!</v>
          </cell>
          <cell r="I2986" t="e">
            <v>#REF!</v>
          </cell>
        </row>
        <row r="2987">
          <cell r="D2987" t="e">
            <v>#REF!</v>
          </cell>
          <cell r="I2987" t="e">
            <v>#REF!</v>
          </cell>
        </row>
        <row r="2988">
          <cell r="D2988" t="e">
            <v>#REF!</v>
          </cell>
          <cell r="I2988" t="e">
            <v>#REF!</v>
          </cell>
        </row>
        <row r="2989">
          <cell r="D2989" t="e">
            <v>#REF!</v>
          </cell>
          <cell r="I2989" t="e">
            <v>#REF!</v>
          </cell>
        </row>
        <row r="2990">
          <cell r="D2990" t="e">
            <v>#REF!</v>
          </cell>
          <cell r="I2990" t="e">
            <v>#REF!</v>
          </cell>
        </row>
        <row r="2991">
          <cell r="D2991" t="e">
            <v>#REF!</v>
          </cell>
          <cell r="I2991" t="e">
            <v>#REF!</v>
          </cell>
        </row>
        <row r="2992">
          <cell r="D2992" t="e">
            <v>#REF!</v>
          </cell>
          <cell r="I2992" t="e">
            <v>#REF!</v>
          </cell>
        </row>
        <row r="2993">
          <cell r="D2993" t="e">
            <v>#REF!</v>
          </cell>
          <cell r="I2993" t="e">
            <v>#REF!</v>
          </cell>
        </row>
        <row r="2994">
          <cell r="D2994" t="e">
            <v>#REF!</v>
          </cell>
          <cell r="I2994" t="e">
            <v>#REF!</v>
          </cell>
        </row>
        <row r="2995">
          <cell r="D2995" t="e">
            <v>#REF!</v>
          </cell>
          <cell r="I2995" t="e">
            <v>#REF!</v>
          </cell>
        </row>
        <row r="2996">
          <cell r="D2996" t="e">
            <v>#REF!</v>
          </cell>
          <cell r="I2996" t="e">
            <v>#REF!</v>
          </cell>
        </row>
        <row r="2997">
          <cell r="D2997" t="e">
            <v>#REF!</v>
          </cell>
          <cell r="I2997" t="e">
            <v>#REF!</v>
          </cell>
        </row>
        <row r="2998">
          <cell r="D2998" t="e">
            <v>#REF!</v>
          </cell>
          <cell r="I2998" t="e">
            <v>#REF!</v>
          </cell>
        </row>
        <row r="2999">
          <cell r="D2999" t="e">
            <v>#REF!</v>
          </cell>
          <cell r="I2999" t="e">
            <v>#REF!</v>
          </cell>
        </row>
        <row r="3000">
          <cell r="D3000" t="e">
            <v>#REF!</v>
          </cell>
          <cell r="I3000" t="e">
            <v>#REF!</v>
          </cell>
        </row>
        <row r="3001">
          <cell r="D3001" t="e">
            <v>#REF!</v>
          </cell>
          <cell r="I3001" t="e">
            <v>#REF!</v>
          </cell>
        </row>
        <row r="3002">
          <cell r="D3002" t="e">
            <v>#REF!</v>
          </cell>
          <cell r="I3002" t="e">
            <v>#REF!</v>
          </cell>
        </row>
        <row r="3003">
          <cell r="D3003" t="e">
            <v>#REF!</v>
          </cell>
          <cell r="I3003" t="e">
            <v>#REF!</v>
          </cell>
        </row>
        <row r="3004">
          <cell r="D3004" t="e">
            <v>#REF!</v>
          </cell>
          <cell r="I3004" t="e">
            <v>#REF!</v>
          </cell>
        </row>
        <row r="3005">
          <cell r="D3005" t="e">
            <v>#REF!</v>
          </cell>
          <cell r="I3005" t="e">
            <v>#REF!</v>
          </cell>
        </row>
        <row r="3006">
          <cell r="D3006" t="e">
            <v>#REF!</v>
          </cell>
          <cell r="I3006" t="e">
            <v>#REF!</v>
          </cell>
        </row>
        <row r="3007">
          <cell r="D3007" t="e">
            <v>#REF!</v>
          </cell>
          <cell r="I3007" t="e">
            <v>#REF!</v>
          </cell>
        </row>
        <row r="3008">
          <cell r="D3008" t="e">
            <v>#REF!</v>
          </cell>
          <cell r="I3008" t="e">
            <v>#REF!</v>
          </cell>
        </row>
        <row r="3009">
          <cell r="D3009" t="e">
            <v>#REF!</v>
          </cell>
          <cell r="I3009" t="e">
            <v>#REF!</v>
          </cell>
        </row>
        <row r="3010">
          <cell r="D3010" t="e">
            <v>#REF!</v>
          </cell>
          <cell r="I3010" t="e">
            <v>#REF!</v>
          </cell>
        </row>
        <row r="3011">
          <cell r="D3011" t="e">
            <v>#REF!</v>
          </cell>
          <cell r="I3011" t="e">
            <v>#REF!</v>
          </cell>
        </row>
        <row r="3012">
          <cell r="D3012" t="e">
            <v>#REF!</v>
          </cell>
          <cell r="I3012" t="e">
            <v>#REF!</v>
          </cell>
        </row>
        <row r="3013">
          <cell r="D3013" t="e">
            <v>#REF!</v>
          </cell>
          <cell r="I3013" t="e">
            <v>#REF!</v>
          </cell>
        </row>
        <row r="3014">
          <cell r="D3014" t="e">
            <v>#REF!</v>
          </cell>
          <cell r="I3014" t="e">
            <v>#REF!</v>
          </cell>
        </row>
        <row r="3015">
          <cell r="D3015" t="e">
            <v>#REF!</v>
          </cell>
          <cell r="I3015" t="e">
            <v>#REF!</v>
          </cell>
        </row>
        <row r="3016">
          <cell r="D3016" t="e">
            <v>#REF!</v>
          </cell>
          <cell r="I3016" t="e">
            <v>#REF!</v>
          </cell>
        </row>
        <row r="3017">
          <cell r="D3017" t="e">
            <v>#REF!</v>
          </cell>
          <cell r="I3017" t="e">
            <v>#REF!</v>
          </cell>
        </row>
        <row r="3018">
          <cell r="D3018" t="e">
            <v>#REF!</v>
          </cell>
          <cell r="I3018" t="e">
            <v>#REF!</v>
          </cell>
        </row>
        <row r="3019">
          <cell r="D3019" t="e">
            <v>#REF!</v>
          </cell>
          <cell r="I3019" t="e">
            <v>#REF!</v>
          </cell>
        </row>
        <row r="3020">
          <cell r="D3020" t="e">
            <v>#REF!</v>
          </cell>
          <cell r="I3020" t="e">
            <v>#REF!</v>
          </cell>
        </row>
        <row r="3021">
          <cell r="D3021" t="e">
            <v>#REF!</v>
          </cell>
          <cell r="I3021" t="e">
            <v>#REF!</v>
          </cell>
        </row>
        <row r="3022">
          <cell r="D3022" t="e">
            <v>#REF!</v>
          </cell>
          <cell r="I3022" t="e">
            <v>#REF!</v>
          </cell>
        </row>
        <row r="3023">
          <cell r="D3023" t="e">
            <v>#REF!</v>
          </cell>
          <cell r="I3023" t="e">
            <v>#REF!</v>
          </cell>
        </row>
        <row r="3024">
          <cell r="D3024" t="e">
            <v>#REF!</v>
          </cell>
          <cell r="I3024" t="e">
            <v>#REF!</v>
          </cell>
        </row>
        <row r="3025">
          <cell r="D3025" t="e">
            <v>#REF!</v>
          </cell>
          <cell r="I3025" t="e">
            <v>#REF!</v>
          </cell>
        </row>
        <row r="3026">
          <cell r="D3026" t="e">
            <v>#REF!</v>
          </cell>
          <cell r="I3026" t="e">
            <v>#REF!</v>
          </cell>
        </row>
        <row r="3027">
          <cell r="D3027" t="e">
            <v>#REF!</v>
          </cell>
          <cell r="I3027" t="e">
            <v>#REF!</v>
          </cell>
        </row>
        <row r="3028">
          <cell r="D3028" t="e">
            <v>#REF!</v>
          </cell>
          <cell r="I3028" t="e">
            <v>#REF!</v>
          </cell>
        </row>
        <row r="3029">
          <cell r="D3029" t="e">
            <v>#REF!</v>
          </cell>
          <cell r="I3029" t="e">
            <v>#REF!</v>
          </cell>
        </row>
        <row r="3030">
          <cell r="D3030" t="e">
            <v>#REF!</v>
          </cell>
          <cell r="I3030" t="e">
            <v>#REF!</v>
          </cell>
        </row>
        <row r="3031">
          <cell r="D3031" t="e">
            <v>#REF!</v>
          </cell>
          <cell r="I3031" t="e">
            <v>#REF!</v>
          </cell>
        </row>
        <row r="3032">
          <cell r="D3032" t="e">
            <v>#REF!</v>
          </cell>
          <cell r="I3032" t="e">
            <v>#REF!</v>
          </cell>
        </row>
        <row r="3033">
          <cell r="D3033" t="e">
            <v>#REF!</v>
          </cell>
          <cell r="I3033" t="e">
            <v>#REF!</v>
          </cell>
        </row>
        <row r="3034">
          <cell r="D3034" t="e">
            <v>#REF!</v>
          </cell>
          <cell r="I3034" t="e">
            <v>#REF!</v>
          </cell>
        </row>
        <row r="3035">
          <cell r="D3035" t="e">
            <v>#REF!</v>
          </cell>
          <cell r="I3035" t="e">
            <v>#REF!</v>
          </cell>
        </row>
        <row r="3036">
          <cell r="D3036" t="e">
            <v>#REF!</v>
          </cell>
          <cell r="I3036" t="e">
            <v>#REF!</v>
          </cell>
        </row>
        <row r="3037">
          <cell r="D3037" t="e">
            <v>#REF!</v>
          </cell>
          <cell r="I3037" t="e">
            <v>#REF!</v>
          </cell>
        </row>
        <row r="3038">
          <cell r="D3038" t="e">
            <v>#REF!</v>
          </cell>
          <cell r="I3038" t="e">
            <v>#REF!</v>
          </cell>
        </row>
        <row r="3039">
          <cell r="D3039" t="e">
            <v>#REF!</v>
          </cell>
          <cell r="I3039" t="e">
            <v>#REF!</v>
          </cell>
        </row>
        <row r="3040">
          <cell r="D3040" t="e">
            <v>#REF!</v>
          </cell>
          <cell r="I3040" t="e">
            <v>#REF!</v>
          </cell>
        </row>
        <row r="3041">
          <cell r="D3041" t="e">
            <v>#REF!</v>
          </cell>
          <cell r="I3041" t="e">
            <v>#REF!</v>
          </cell>
        </row>
        <row r="3042">
          <cell r="D3042" t="e">
            <v>#REF!</v>
          </cell>
          <cell r="I3042" t="e">
            <v>#REF!</v>
          </cell>
        </row>
        <row r="3043">
          <cell r="D3043" t="e">
            <v>#REF!</v>
          </cell>
          <cell r="I3043" t="e">
            <v>#REF!</v>
          </cell>
        </row>
        <row r="3044">
          <cell r="D3044" t="e">
            <v>#REF!</v>
          </cell>
          <cell r="I3044" t="e">
            <v>#REF!</v>
          </cell>
        </row>
        <row r="3045">
          <cell r="D3045" t="e">
            <v>#REF!</v>
          </cell>
          <cell r="I3045" t="e">
            <v>#REF!</v>
          </cell>
        </row>
        <row r="3046">
          <cell r="D3046" t="e">
            <v>#REF!</v>
          </cell>
          <cell r="I3046" t="e">
            <v>#REF!</v>
          </cell>
        </row>
        <row r="3047">
          <cell r="D3047" t="e">
            <v>#REF!</v>
          </cell>
          <cell r="I3047" t="e">
            <v>#REF!</v>
          </cell>
        </row>
        <row r="3048">
          <cell r="D3048" t="e">
            <v>#REF!</v>
          </cell>
          <cell r="I3048" t="e">
            <v>#REF!</v>
          </cell>
        </row>
        <row r="3049">
          <cell r="D3049" t="e">
            <v>#REF!</v>
          </cell>
          <cell r="I3049" t="e">
            <v>#REF!</v>
          </cell>
        </row>
        <row r="3050">
          <cell r="D3050" t="e">
            <v>#REF!</v>
          </cell>
          <cell r="I3050" t="e">
            <v>#REF!</v>
          </cell>
        </row>
        <row r="3051">
          <cell r="D3051" t="e">
            <v>#REF!</v>
          </cell>
          <cell r="I3051" t="e">
            <v>#REF!</v>
          </cell>
        </row>
        <row r="3052">
          <cell r="D3052" t="e">
            <v>#REF!</v>
          </cell>
          <cell r="I3052" t="e">
            <v>#REF!</v>
          </cell>
        </row>
        <row r="3053">
          <cell r="D3053" t="e">
            <v>#REF!</v>
          </cell>
          <cell r="I3053" t="e">
            <v>#REF!</v>
          </cell>
        </row>
        <row r="3054">
          <cell r="D3054" t="e">
            <v>#REF!</v>
          </cell>
          <cell r="I3054" t="e">
            <v>#REF!</v>
          </cell>
        </row>
        <row r="3055">
          <cell r="D3055" t="e">
            <v>#REF!</v>
          </cell>
          <cell r="I3055" t="e">
            <v>#REF!</v>
          </cell>
        </row>
        <row r="3056">
          <cell r="D3056" t="e">
            <v>#REF!</v>
          </cell>
          <cell r="I3056" t="e">
            <v>#REF!</v>
          </cell>
        </row>
        <row r="3057">
          <cell r="D3057" t="e">
            <v>#REF!</v>
          </cell>
          <cell r="I3057" t="e">
            <v>#REF!</v>
          </cell>
        </row>
        <row r="3058">
          <cell r="D3058" t="e">
            <v>#REF!</v>
          </cell>
          <cell r="I3058" t="e">
            <v>#REF!</v>
          </cell>
        </row>
        <row r="3059">
          <cell r="D3059" t="e">
            <v>#REF!</v>
          </cell>
          <cell r="I3059" t="e">
            <v>#REF!</v>
          </cell>
        </row>
        <row r="3060">
          <cell r="D3060" t="e">
            <v>#REF!</v>
          </cell>
          <cell r="I3060" t="e">
            <v>#REF!</v>
          </cell>
        </row>
        <row r="3061">
          <cell r="D3061" t="e">
            <v>#REF!</v>
          </cell>
          <cell r="I3061" t="e">
            <v>#REF!</v>
          </cell>
        </row>
        <row r="3062">
          <cell r="D3062" t="e">
            <v>#REF!</v>
          </cell>
          <cell r="I3062" t="e">
            <v>#REF!</v>
          </cell>
        </row>
        <row r="3063">
          <cell r="D3063" t="e">
            <v>#REF!</v>
          </cell>
          <cell r="I3063" t="e">
            <v>#REF!</v>
          </cell>
        </row>
        <row r="3064">
          <cell r="D3064" t="e">
            <v>#REF!</v>
          </cell>
          <cell r="I3064" t="e">
            <v>#REF!</v>
          </cell>
        </row>
        <row r="3065">
          <cell r="D3065" t="e">
            <v>#REF!</v>
          </cell>
          <cell r="I3065" t="e">
            <v>#REF!</v>
          </cell>
        </row>
        <row r="3066">
          <cell r="D3066" t="e">
            <v>#REF!</v>
          </cell>
          <cell r="I3066" t="e">
            <v>#REF!</v>
          </cell>
        </row>
        <row r="3067">
          <cell r="D3067" t="e">
            <v>#REF!</v>
          </cell>
          <cell r="I3067" t="e">
            <v>#REF!</v>
          </cell>
        </row>
        <row r="3068">
          <cell r="D3068" t="e">
            <v>#REF!</v>
          </cell>
          <cell r="I3068" t="e">
            <v>#REF!</v>
          </cell>
        </row>
        <row r="3069">
          <cell r="D3069" t="e">
            <v>#REF!</v>
          </cell>
          <cell r="I3069" t="e">
            <v>#REF!</v>
          </cell>
        </row>
        <row r="3070">
          <cell r="D3070" t="e">
            <v>#REF!</v>
          </cell>
          <cell r="I3070" t="e">
            <v>#REF!</v>
          </cell>
        </row>
        <row r="3071">
          <cell r="D3071" t="e">
            <v>#REF!</v>
          </cell>
          <cell r="I3071" t="e">
            <v>#REF!</v>
          </cell>
        </row>
        <row r="3072">
          <cell r="D3072" t="e">
            <v>#REF!</v>
          </cell>
          <cell r="I3072" t="e">
            <v>#REF!</v>
          </cell>
        </row>
        <row r="3073">
          <cell r="D3073" t="e">
            <v>#REF!</v>
          </cell>
          <cell r="I3073" t="e">
            <v>#REF!</v>
          </cell>
        </row>
        <row r="3074">
          <cell r="D3074" t="e">
            <v>#REF!</v>
          </cell>
          <cell r="I3074" t="e">
            <v>#REF!</v>
          </cell>
        </row>
        <row r="3075">
          <cell r="D3075" t="e">
            <v>#REF!</v>
          </cell>
          <cell r="I3075" t="e">
            <v>#REF!</v>
          </cell>
        </row>
        <row r="3076">
          <cell r="D3076" t="e">
            <v>#REF!</v>
          </cell>
          <cell r="I3076" t="e">
            <v>#REF!</v>
          </cell>
        </row>
        <row r="3077">
          <cell r="D3077" t="e">
            <v>#REF!</v>
          </cell>
          <cell r="I3077" t="e">
            <v>#REF!</v>
          </cell>
        </row>
        <row r="3078">
          <cell r="D3078" t="e">
            <v>#REF!</v>
          </cell>
          <cell r="I3078" t="e">
            <v>#REF!</v>
          </cell>
        </row>
        <row r="3079">
          <cell r="D3079" t="e">
            <v>#REF!</v>
          </cell>
          <cell r="I3079" t="e">
            <v>#REF!</v>
          </cell>
        </row>
        <row r="3080">
          <cell r="D3080" t="e">
            <v>#REF!</v>
          </cell>
          <cell r="I3080" t="e">
            <v>#REF!</v>
          </cell>
        </row>
        <row r="3081">
          <cell r="D3081" t="e">
            <v>#REF!</v>
          </cell>
          <cell r="I3081" t="e">
            <v>#REF!</v>
          </cell>
        </row>
        <row r="3082">
          <cell r="D3082" t="e">
            <v>#REF!</v>
          </cell>
          <cell r="I3082" t="e">
            <v>#REF!</v>
          </cell>
        </row>
        <row r="3083">
          <cell r="D3083" t="e">
            <v>#REF!</v>
          </cell>
          <cell r="I3083" t="e">
            <v>#REF!</v>
          </cell>
        </row>
        <row r="3084">
          <cell r="D3084" t="e">
            <v>#REF!</v>
          </cell>
          <cell r="I3084" t="e">
            <v>#REF!</v>
          </cell>
        </row>
        <row r="3085">
          <cell r="D3085" t="e">
            <v>#REF!</v>
          </cell>
          <cell r="I3085" t="e">
            <v>#REF!</v>
          </cell>
        </row>
        <row r="3086">
          <cell r="D3086" t="e">
            <v>#REF!</v>
          </cell>
          <cell r="I3086" t="e">
            <v>#REF!</v>
          </cell>
        </row>
        <row r="3087">
          <cell r="D3087" t="e">
            <v>#REF!</v>
          </cell>
          <cell r="I3087" t="e">
            <v>#REF!</v>
          </cell>
        </row>
        <row r="3088">
          <cell r="D3088" t="e">
            <v>#REF!</v>
          </cell>
          <cell r="I3088" t="e">
            <v>#REF!</v>
          </cell>
        </row>
        <row r="3089">
          <cell r="D3089" t="e">
            <v>#REF!</v>
          </cell>
          <cell r="I3089" t="e">
            <v>#REF!</v>
          </cell>
        </row>
        <row r="3090">
          <cell r="D3090" t="e">
            <v>#REF!</v>
          </cell>
          <cell r="I3090" t="e">
            <v>#REF!</v>
          </cell>
        </row>
        <row r="3091">
          <cell r="D3091" t="e">
            <v>#REF!</v>
          </cell>
          <cell r="I3091" t="e">
            <v>#REF!</v>
          </cell>
        </row>
        <row r="3092">
          <cell r="D3092" t="e">
            <v>#VALUE!</v>
          </cell>
          <cell r="I3092" t="e">
            <v>#VALUE!</v>
          </cell>
        </row>
        <row r="3093">
          <cell r="D3093" t="e">
            <v>#REF!</v>
          </cell>
          <cell r="I3093" t="e">
            <v>#REF!</v>
          </cell>
        </row>
        <row r="3094">
          <cell r="D3094" t="e">
            <v>#REF!</v>
          </cell>
          <cell r="I3094" t="e">
            <v>#REF!</v>
          </cell>
        </row>
        <row r="3095">
          <cell r="D3095" t="e">
            <v>#REF!</v>
          </cell>
          <cell r="I3095" t="e">
            <v>#REF!</v>
          </cell>
        </row>
        <row r="3096">
          <cell r="D3096" t="e">
            <v>#REF!</v>
          </cell>
          <cell r="I3096" t="e">
            <v>#REF!</v>
          </cell>
        </row>
        <row r="3097">
          <cell r="D3097" t="e">
            <v>#REF!</v>
          </cell>
          <cell r="I3097" t="e">
            <v>#REF!</v>
          </cell>
        </row>
        <row r="3098">
          <cell r="D3098" t="e">
            <v>#REF!</v>
          </cell>
          <cell r="I3098" t="e">
            <v>#REF!</v>
          </cell>
        </row>
        <row r="3099">
          <cell r="D3099" t="e">
            <v>#REF!</v>
          </cell>
          <cell r="I3099" t="e">
            <v>#REF!</v>
          </cell>
        </row>
        <row r="3100">
          <cell r="D3100" t="e">
            <v>#REF!</v>
          </cell>
          <cell r="I3100" t="e">
            <v>#REF!</v>
          </cell>
        </row>
        <row r="3101">
          <cell r="D3101" t="e">
            <v>#REF!</v>
          </cell>
          <cell r="I3101" t="e">
            <v>#REF!</v>
          </cell>
        </row>
        <row r="3102">
          <cell r="D3102" t="e">
            <v>#REF!</v>
          </cell>
          <cell r="I3102" t="e">
            <v>#REF!</v>
          </cell>
        </row>
        <row r="3103">
          <cell r="D3103" t="e">
            <v>#REF!</v>
          </cell>
          <cell r="I3103" t="e">
            <v>#REF!</v>
          </cell>
        </row>
        <row r="3104">
          <cell r="D3104" t="e">
            <v>#REF!</v>
          </cell>
          <cell r="I3104" t="e">
            <v>#REF!</v>
          </cell>
        </row>
        <row r="3105">
          <cell r="D3105" t="e">
            <v>#REF!</v>
          </cell>
          <cell r="I3105" t="e">
            <v>#REF!</v>
          </cell>
        </row>
        <row r="3106">
          <cell r="D3106" t="e">
            <v>#REF!</v>
          </cell>
          <cell r="I3106" t="e">
            <v>#REF!</v>
          </cell>
        </row>
        <row r="3107">
          <cell r="D3107" t="e">
            <v>#REF!</v>
          </cell>
          <cell r="I3107" t="e">
            <v>#REF!</v>
          </cell>
        </row>
        <row r="3108">
          <cell r="D3108" t="e">
            <v>#REF!</v>
          </cell>
          <cell r="I3108" t="e">
            <v>#REF!</v>
          </cell>
        </row>
        <row r="3109">
          <cell r="D3109" t="e">
            <v>#REF!</v>
          </cell>
          <cell r="I3109" t="e">
            <v>#REF!</v>
          </cell>
        </row>
        <row r="3110">
          <cell r="D3110" t="e">
            <v>#REF!</v>
          </cell>
          <cell r="I3110" t="e">
            <v>#REF!</v>
          </cell>
        </row>
        <row r="3111">
          <cell r="D3111" t="e">
            <v>#REF!</v>
          </cell>
          <cell r="I3111" t="e">
            <v>#REF!</v>
          </cell>
        </row>
        <row r="3112">
          <cell r="D3112" t="e">
            <v>#REF!</v>
          </cell>
          <cell r="I3112" t="e">
            <v>#REF!</v>
          </cell>
        </row>
        <row r="3113">
          <cell r="D3113" t="e">
            <v>#REF!</v>
          </cell>
          <cell r="I3113" t="e">
            <v>#REF!</v>
          </cell>
        </row>
        <row r="3114">
          <cell r="D3114" t="e">
            <v>#REF!</v>
          </cell>
          <cell r="I3114" t="e">
            <v>#REF!</v>
          </cell>
        </row>
        <row r="3115">
          <cell r="D3115" t="e">
            <v>#REF!</v>
          </cell>
          <cell r="I3115" t="e">
            <v>#REF!</v>
          </cell>
        </row>
        <row r="3116">
          <cell r="D3116" t="e">
            <v>#REF!</v>
          </cell>
          <cell r="I3116" t="e">
            <v>#REF!</v>
          </cell>
        </row>
        <row r="3117">
          <cell r="D3117" t="e">
            <v>#REF!</v>
          </cell>
          <cell r="I3117" t="e">
            <v>#REF!</v>
          </cell>
        </row>
        <row r="3118">
          <cell r="D3118" t="e">
            <v>#REF!</v>
          </cell>
          <cell r="I3118" t="e">
            <v>#REF!</v>
          </cell>
        </row>
        <row r="3119">
          <cell r="D3119" t="e">
            <v>#REF!</v>
          </cell>
          <cell r="I3119" t="e">
            <v>#REF!</v>
          </cell>
        </row>
        <row r="3120">
          <cell r="D3120" t="e">
            <v>#REF!</v>
          </cell>
          <cell r="I3120" t="e">
            <v>#REF!</v>
          </cell>
        </row>
        <row r="3121">
          <cell r="D3121" t="e">
            <v>#REF!</v>
          </cell>
          <cell r="I3121" t="e">
            <v>#REF!</v>
          </cell>
        </row>
        <row r="3122">
          <cell r="D3122" t="e">
            <v>#REF!</v>
          </cell>
          <cell r="I3122" t="e">
            <v>#REF!</v>
          </cell>
        </row>
        <row r="3123">
          <cell r="D3123" t="e">
            <v>#REF!</v>
          </cell>
          <cell r="I3123" t="e">
            <v>#REF!</v>
          </cell>
        </row>
        <row r="3124">
          <cell r="D3124" t="e">
            <v>#REF!</v>
          </cell>
          <cell r="I3124" t="e">
            <v>#REF!</v>
          </cell>
        </row>
        <row r="3125">
          <cell r="D3125" t="e">
            <v>#REF!</v>
          </cell>
          <cell r="I3125" t="e">
            <v>#REF!</v>
          </cell>
        </row>
        <row r="3126">
          <cell r="D3126" t="e">
            <v>#REF!</v>
          </cell>
          <cell r="I3126" t="e">
            <v>#REF!</v>
          </cell>
        </row>
        <row r="3127">
          <cell r="D3127" t="e">
            <v>#REF!</v>
          </cell>
          <cell r="I3127" t="e">
            <v>#REF!</v>
          </cell>
        </row>
        <row r="3128">
          <cell r="D3128" t="e">
            <v>#REF!</v>
          </cell>
          <cell r="I3128" t="e">
            <v>#REF!</v>
          </cell>
        </row>
        <row r="3129">
          <cell r="D3129" t="e">
            <v>#REF!</v>
          </cell>
          <cell r="I3129" t="e">
            <v>#REF!</v>
          </cell>
        </row>
        <row r="3130">
          <cell r="D3130" t="e">
            <v>#REF!</v>
          </cell>
          <cell r="I3130" t="e">
            <v>#REF!</v>
          </cell>
        </row>
        <row r="3131">
          <cell r="D3131" t="e">
            <v>#REF!</v>
          </cell>
          <cell r="I3131" t="e">
            <v>#REF!</v>
          </cell>
        </row>
        <row r="3132">
          <cell r="D3132" t="e">
            <v>#REF!</v>
          </cell>
          <cell r="I3132" t="e">
            <v>#REF!</v>
          </cell>
        </row>
        <row r="3133">
          <cell r="D3133" t="e">
            <v>#REF!</v>
          </cell>
          <cell r="I3133" t="e">
            <v>#REF!</v>
          </cell>
        </row>
        <row r="3134">
          <cell r="D3134" t="e">
            <v>#REF!</v>
          </cell>
          <cell r="I3134" t="e">
            <v>#REF!</v>
          </cell>
        </row>
        <row r="3135">
          <cell r="D3135" t="e">
            <v>#REF!</v>
          </cell>
          <cell r="I3135" t="e">
            <v>#REF!</v>
          </cell>
        </row>
        <row r="3136">
          <cell r="D3136" t="e">
            <v>#REF!</v>
          </cell>
          <cell r="I3136" t="e">
            <v>#REF!</v>
          </cell>
        </row>
        <row r="3137">
          <cell r="D3137" t="e">
            <v>#REF!</v>
          </cell>
          <cell r="I3137" t="e">
            <v>#REF!</v>
          </cell>
        </row>
        <row r="3138">
          <cell r="D3138" t="e">
            <v>#REF!</v>
          </cell>
          <cell r="I3138" t="e">
            <v>#REF!</v>
          </cell>
        </row>
        <row r="3139">
          <cell r="D3139" t="e">
            <v>#REF!</v>
          </cell>
          <cell r="I3139" t="e">
            <v>#REF!</v>
          </cell>
        </row>
        <row r="3140">
          <cell r="D3140" t="e">
            <v>#REF!</v>
          </cell>
          <cell r="I3140" t="e">
            <v>#REF!</v>
          </cell>
        </row>
        <row r="3141">
          <cell r="D3141" t="e">
            <v>#REF!</v>
          </cell>
          <cell r="I3141" t="e">
            <v>#REF!</v>
          </cell>
        </row>
        <row r="3142">
          <cell r="D3142" t="e">
            <v>#REF!</v>
          </cell>
          <cell r="I3142" t="e">
            <v>#REF!</v>
          </cell>
        </row>
        <row r="3143">
          <cell r="D3143" t="e">
            <v>#REF!</v>
          </cell>
          <cell r="I3143" t="e">
            <v>#REF!</v>
          </cell>
        </row>
        <row r="3144">
          <cell r="D3144" t="e">
            <v>#REF!</v>
          </cell>
          <cell r="I3144" t="e">
            <v>#REF!</v>
          </cell>
        </row>
        <row r="3145">
          <cell r="D3145" t="e">
            <v>#REF!</v>
          </cell>
          <cell r="I3145" t="e">
            <v>#REF!</v>
          </cell>
        </row>
        <row r="3146">
          <cell r="D3146" t="e">
            <v>#REF!</v>
          </cell>
          <cell r="I3146" t="e">
            <v>#REF!</v>
          </cell>
        </row>
        <row r="3147">
          <cell r="D3147" t="e">
            <v>#REF!</v>
          </cell>
          <cell r="I3147" t="e">
            <v>#REF!</v>
          </cell>
        </row>
        <row r="3148">
          <cell r="D3148" t="e">
            <v>#REF!</v>
          </cell>
          <cell r="I3148" t="e">
            <v>#REF!</v>
          </cell>
        </row>
        <row r="3149">
          <cell r="D3149" t="e">
            <v>#REF!</v>
          </cell>
          <cell r="I3149" t="e">
            <v>#REF!</v>
          </cell>
        </row>
        <row r="3150">
          <cell r="D3150" t="e">
            <v>#REF!</v>
          </cell>
          <cell r="I3150" t="e">
            <v>#REF!</v>
          </cell>
        </row>
        <row r="3151">
          <cell r="D3151" t="e">
            <v>#REF!</v>
          </cell>
          <cell r="I3151" t="e">
            <v>#REF!</v>
          </cell>
        </row>
        <row r="3152">
          <cell r="D3152" t="e">
            <v>#REF!</v>
          </cell>
          <cell r="I3152" t="e">
            <v>#REF!</v>
          </cell>
        </row>
        <row r="3153">
          <cell r="D3153" t="e">
            <v>#REF!</v>
          </cell>
          <cell r="I3153" t="e">
            <v>#REF!</v>
          </cell>
        </row>
        <row r="3154">
          <cell r="D3154" t="e">
            <v>#REF!</v>
          </cell>
          <cell r="I3154" t="e">
            <v>#REF!</v>
          </cell>
        </row>
        <row r="3155">
          <cell r="D3155" t="e">
            <v>#REF!</v>
          </cell>
          <cell r="I3155" t="e">
            <v>#REF!</v>
          </cell>
        </row>
        <row r="3156">
          <cell r="D3156" t="e">
            <v>#REF!</v>
          </cell>
          <cell r="I3156" t="e">
            <v>#REF!</v>
          </cell>
        </row>
        <row r="3157">
          <cell r="D3157" t="e">
            <v>#REF!</v>
          </cell>
          <cell r="I3157" t="e">
            <v>#REF!</v>
          </cell>
        </row>
        <row r="3158">
          <cell r="D3158" t="e">
            <v>#REF!</v>
          </cell>
          <cell r="I3158" t="e">
            <v>#REF!</v>
          </cell>
        </row>
        <row r="3159">
          <cell r="D3159" t="e">
            <v>#REF!</v>
          </cell>
          <cell r="I3159" t="e">
            <v>#REF!</v>
          </cell>
        </row>
        <row r="3160">
          <cell r="D3160" t="e">
            <v>#REF!</v>
          </cell>
          <cell r="I3160" t="e">
            <v>#REF!</v>
          </cell>
        </row>
        <row r="3161">
          <cell r="D3161" t="e">
            <v>#REF!</v>
          </cell>
          <cell r="I3161" t="e">
            <v>#REF!</v>
          </cell>
        </row>
        <row r="3162">
          <cell r="D3162" t="e">
            <v>#REF!</v>
          </cell>
          <cell r="I3162" t="e">
            <v>#REF!</v>
          </cell>
        </row>
        <row r="3163">
          <cell r="D3163" t="e">
            <v>#REF!</v>
          </cell>
          <cell r="I3163" t="e">
            <v>#REF!</v>
          </cell>
        </row>
        <row r="3164">
          <cell r="D3164" t="e">
            <v>#REF!</v>
          </cell>
          <cell r="I3164" t="e">
            <v>#REF!</v>
          </cell>
        </row>
        <row r="3165">
          <cell r="D3165" t="e">
            <v>#REF!</v>
          </cell>
          <cell r="I3165" t="e">
            <v>#REF!</v>
          </cell>
        </row>
        <row r="3166">
          <cell r="D3166" t="e">
            <v>#REF!</v>
          </cell>
          <cell r="I3166" t="e">
            <v>#REF!</v>
          </cell>
        </row>
        <row r="3167">
          <cell r="D3167" t="e">
            <v>#REF!</v>
          </cell>
          <cell r="I3167" t="e">
            <v>#REF!</v>
          </cell>
        </row>
        <row r="3168">
          <cell r="D3168" t="e">
            <v>#REF!</v>
          </cell>
          <cell r="I3168" t="e">
            <v>#REF!</v>
          </cell>
        </row>
        <row r="3169">
          <cell r="D3169" t="e">
            <v>#REF!</v>
          </cell>
          <cell r="I3169" t="e">
            <v>#REF!</v>
          </cell>
        </row>
        <row r="3170">
          <cell r="D3170" t="e">
            <v>#REF!</v>
          </cell>
          <cell r="I3170" t="e">
            <v>#REF!</v>
          </cell>
        </row>
        <row r="3171">
          <cell r="D3171" t="e">
            <v>#REF!</v>
          </cell>
          <cell r="I3171" t="e">
            <v>#REF!</v>
          </cell>
        </row>
        <row r="3172">
          <cell r="D3172" t="e">
            <v>#REF!</v>
          </cell>
          <cell r="I3172" t="e">
            <v>#REF!</v>
          </cell>
        </row>
        <row r="3173">
          <cell r="D3173" t="e">
            <v>#REF!</v>
          </cell>
          <cell r="I3173" t="e">
            <v>#REF!</v>
          </cell>
        </row>
        <row r="3174">
          <cell r="D3174" t="e">
            <v>#REF!</v>
          </cell>
          <cell r="I3174" t="e">
            <v>#REF!</v>
          </cell>
        </row>
        <row r="3175">
          <cell r="D3175" t="e">
            <v>#REF!</v>
          </cell>
          <cell r="I3175" t="e">
            <v>#REF!</v>
          </cell>
        </row>
        <row r="3176">
          <cell r="D3176" t="e">
            <v>#REF!</v>
          </cell>
          <cell r="I3176" t="e">
            <v>#REF!</v>
          </cell>
        </row>
        <row r="3177">
          <cell r="D3177" t="e">
            <v>#REF!</v>
          </cell>
          <cell r="I3177" t="e">
            <v>#REF!</v>
          </cell>
        </row>
        <row r="3178">
          <cell r="D3178" t="e">
            <v>#REF!</v>
          </cell>
          <cell r="I3178" t="e">
            <v>#REF!</v>
          </cell>
        </row>
        <row r="3179">
          <cell r="D3179" t="e">
            <v>#REF!</v>
          </cell>
          <cell r="I3179" t="e">
            <v>#REF!</v>
          </cell>
        </row>
        <row r="3180">
          <cell r="D3180" t="e">
            <v>#REF!</v>
          </cell>
          <cell r="I3180" t="e">
            <v>#REF!</v>
          </cell>
        </row>
        <row r="3181">
          <cell r="D3181" t="e">
            <v>#REF!</v>
          </cell>
          <cell r="I3181" t="e">
            <v>#REF!</v>
          </cell>
        </row>
        <row r="3182">
          <cell r="D3182" t="e">
            <v>#REF!</v>
          </cell>
          <cell r="I3182" t="e">
            <v>#REF!</v>
          </cell>
        </row>
        <row r="3183">
          <cell r="D3183" t="e">
            <v>#REF!</v>
          </cell>
          <cell r="I3183" t="e">
            <v>#REF!</v>
          </cell>
        </row>
        <row r="3184">
          <cell r="D3184" t="e">
            <v>#REF!</v>
          </cell>
          <cell r="I3184" t="e">
            <v>#REF!</v>
          </cell>
        </row>
        <row r="3185">
          <cell r="D3185" t="e">
            <v>#REF!</v>
          </cell>
          <cell r="I3185" t="e">
            <v>#REF!</v>
          </cell>
        </row>
        <row r="3186">
          <cell r="D3186" t="e">
            <v>#REF!</v>
          </cell>
          <cell r="I3186" t="e">
            <v>#REF!</v>
          </cell>
        </row>
        <row r="3187">
          <cell r="D3187" t="e">
            <v>#REF!</v>
          </cell>
          <cell r="I3187" t="e">
            <v>#REF!</v>
          </cell>
        </row>
        <row r="3188">
          <cell r="D3188" t="e">
            <v>#REF!</v>
          </cell>
          <cell r="I3188" t="e">
            <v>#REF!</v>
          </cell>
        </row>
        <row r="3189">
          <cell r="D3189" t="e">
            <v>#REF!</v>
          </cell>
          <cell r="I3189" t="e">
            <v>#REF!</v>
          </cell>
        </row>
        <row r="3190">
          <cell r="D3190" t="e">
            <v>#REF!</v>
          </cell>
          <cell r="I3190" t="e">
            <v>#REF!</v>
          </cell>
        </row>
        <row r="3191">
          <cell r="D3191" t="e">
            <v>#REF!</v>
          </cell>
          <cell r="I3191" t="e">
            <v>#REF!</v>
          </cell>
        </row>
        <row r="3192">
          <cell r="D3192" t="e">
            <v>#REF!</v>
          </cell>
          <cell r="I3192" t="e">
            <v>#REF!</v>
          </cell>
        </row>
        <row r="3193">
          <cell r="D3193" t="e">
            <v>#REF!</v>
          </cell>
          <cell r="I3193" t="e">
            <v>#REF!</v>
          </cell>
        </row>
        <row r="3194">
          <cell r="D3194" t="e">
            <v>#REF!</v>
          </cell>
          <cell r="I3194" t="e">
            <v>#REF!</v>
          </cell>
        </row>
        <row r="3195">
          <cell r="D3195" t="e">
            <v>#REF!</v>
          </cell>
          <cell r="I3195" t="e">
            <v>#REF!</v>
          </cell>
        </row>
        <row r="3196">
          <cell r="D3196" t="e">
            <v>#REF!</v>
          </cell>
          <cell r="I3196" t="e">
            <v>#REF!</v>
          </cell>
        </row>
        <row r="3197">
          <cell r="D3197" t="e">
            <v>#REF!</v>
          </cell>
          <cell r="I3197" t="e">
            <v>#REF!</v>
          </cell>
        </row>
        <row r="3198">
          <cell r="D3198" t="e">
            <v>#REF!</v>
          </cell>
          <cell r="I3198" t="e">
            <v>#REF!</v>
          </cell>
        </row>
        <row r="3199">
          <cell r="D3199" t="e">
            <v>#REF!</v>
          </cell>
          <cell r="I3199" t="e">
            <v>#REF!</v>
          </cell>
        </row>
        <row r="3200">
          <cell r="D3200" t="e">
            <v>#REF!</v>
          </cell>
          <cell r="I3200" t="e">
            <v>#REF!</v>
          </cell>
        </row>
        <row r="3201">
          <cell r="D3201" t="e">
            <v>#REF!</v>
          </cell>
          <cell r="I3201" t="e">
            <v>#REF!</v>
          </cell>
        </row>
        <row r="3202">
          <cell r="D3202" t="e">
            <v>#REF!</v>
          </cell>
          <cell r="I3202" t="e">
            <v>#REF!</v>
          </cell>
        </row>
        <row r="3203">
          <cell r="D3203" t="e">
            <v>#REF!</v>
          </cell>
          <cell r="I3203" t="e">
            <v>#REF!</v>
          </cell>
        </row>
        <row r="3204">
          <cell r="D3204" t="e">
            <v>#REF!</v>
          </cell>
          <cell r="I3204" t="e">
            <v>#REF!</v>
          </cell>
        </row>
        <row r="3205">
          <cell r="D3205" t="e">
            <v>#REF!</v>
          </cell>
          <cell r="I3205" t="e">
            <v>#REF!</v>
          </cell>
        </row>
        <row r="3206">
          <cell r="D3206" t="e">
            <v>#REF!</v>
          </cell>
          <cell r="I3206" t="e">
            <v>#REF!</v>
          </cell>
        </row>
        <row r="3207">
          <cell r="D3207" t="e">
            <v>#REF!</v>
          </cell>
          <cell r="I3207" t="e">
            <v>#REF!</v>
          </cell>
        </row>
        <row r="3208">
          <cell r="D3208" t="e">
            <v>#REF!</v>
          </cell>
          <cell r="I3208" t="e">
            <v>#REF!</v>
          </cell>
        </row>
        <row r="3209">
          <cell r="D3209" t="e">
            <v>#REF!</v>
          </cell>
          <cell r="I3209" t="e">
            <v>#REF!</v>
          </cell>
        </row>
        <row r="3210">
          <cell r="D3210" t="e">
            <v>#REF!</v>
          </cell>
          <cell r="I3210" t="e">
            <v>#REF!</v>
          </cell>
        </row>
        <row r="3211">
          <cell r="D3211" t="e">
            <v>#REF!</v>
          </cell>
          <cell r="I3211" t="e">
            <v>#REF!</v>
          </cell>
        </row>
        <row r="3212">
          <cell r="D3212" t="e">
            <v>#REF!</v>
          </cell>
          <cell r="I3212" t="e">
            <v>#REF!</v>
          </cell>
        </row>
        <row r="3213">
          <cell r="D3213" t="e">
            <v>#REF!</v>
          </cell>
          <cell r="I3213" t="e">
            <v>#REF!</v>
          </cell>
        </row>
        <row r="3214">
          <cell r="D3214" t="e">
            <v>#REF!</v>
          </cell>
          <cell r="I3214" t="e">
            <v>#REF!</v>
          </cell>
        </row>
        <row r="3215">
          <cell r="D3215" t="e">
            <v>#REF!</v>
          </cell>
          <cell r="I3215" t="e">
            <v>#REF!</v>
          </cell>
        </row>
        <row r="3216">
          <cell r="D3216" t="e">
            <v>#REF!</v>
          </cell>
          <cell r="I3216" t="e">
            <v>#REF!</v>
          </cell>
        </row>
        <row r="3217">
          <cell r="D3217" t="e">
            <v>#REF!</v>
          </cell>
          <cell r="I3217" t="e">
            <v>#REF!</v>
          </cell>
        </row>
        <row r="3218">
          <cell r="D3218" t="e">
            <v>#REF!</v>
          </cell>
          <cell r="I3218" t="e">
            <v>#REF!</v>
          </cell>
        </row>
        <row r="3219">
          <cell r="D3219" t="e">
            <v>#REF!</v>
          </cell>
          <cell r="I3219" t="e">
            <v>#REF!</v>
          </cell>
        </row>
        <row r="3220">
          <cell r="D3220" t="e">
            <v>#REF!</v>
          </cell>
          <cell r="I3220" t="e">
            <v>#REF!</v>
          </cell>
        </row>
        <row r="3221">
          <cell r="D3221" t="e">
            <v>#REF!</v>
          </cell>
          <cell r="I3221" t="e">
            <v>#REF!</v>
          </cell>
        </row>
        <row r="3222">
          <cell r="D3222" t="e">
            <v>#REF!</v>
          </cell>
          <cell r="I3222" t="e">
            <v>#REF!</v>
          </cell>
        </row>
        <row r="3223">
          <cell r="D3223" t="e">
            <v>#REF!</v>
          </cell>
          <cell r="I3223" t="e">
            <v>#REF!</v>
          </cell>
        </row>
        <row r="3224">
          <cell r="D3224" t="e">
            <v>#REF!</v>
          </cell>
          <cell r="I3224" t="e">
            <v>#REF!</v>
          </cell>
        </row>
        <row r="3225">
          <cell r="D3225" t="e">
            <v>#REF!</v>
          </cell>
          <cell r="I3225" t="e">
            <v>#REF!</v>
          </cell>
        </row>
        <row r="3226">
          <cell r="D3226" t="e">
            <v>#REF!</v>
          </cell>
          <cell r="I3226" t="e">
            <v>#REF!</v>
          </cell>
        </row>
        <row r="3227">
          <cell r="D3227" t="e">
            <v>#REF!</v>
          </cell>
          <cell r="I3227" t="e">
            <v>#REF!</v>
          </cell>
        </row>
        <row r="3228">
          <cell r="D3228" t="e">
            <v>#REF!</v>
          </cell>
          <cell r="I3228" t="e">
            <v>#REF!</v>
          </cell>
        </row>
        <row r="3229">
          <cell r="D3229" t="e">
            <v>#REF!</v>
          </cell>
          <cell r="I3229" t="e">
            <v>#REF!</v>
          </cell>
        </row>
        <row r="3230">
          <cell r="D3230" t="e">
            <v>#REF!</v>
          </cell>
          <cell r="I3230" t="e">
            <v>#REF!</v>
          </cell>
        </row>
        <row r="3231">
          <cell r="D3231" t="e">
            <v>#REF!</v>
          </cell>
          <cell r="I3231" t="e">
            <v>#REF!</v>
          </cell>
        </row>
        <row r="3232">
          <cell r="D3232" t="e">
            <v>#REF!</v>
          </cell>
          <cell r="I3232" t="e">
            <v>#REF!</v>
          </cell>
        </row>
        <row r="3233">
          <cell r="D3233" t="e">
            <v>#REF!</v>
          </cell>
          <cell r="I3233" t="e">
            <v>#REF!</v>
          </cell>
        </row>
        <row r="3234">
          <cell r="D3234" t="e">
            <v>#REF!</v>
          </cell>
          <cell r="I3234" t="e">
            <v>#REF!</v>
          </cell>
        </row>
        <row r="3235">
          <cell r="D3235" t="e">
            <v>#REF!</v>
          </cell>
          <cell r="I3235" t="e">
            <v>#REF!</v>
          </cell>
        </row>
        <row r="3236">
          <cell r="D3236" t="e">
            <v>#REF!</v>
          </cell>
          <cell r="I3236" t="e">
            <v>#REF!</v>
          </cell>
        </row>
        <row r="3237">
          <cell r="D3237" t="e">
            <v>#REF!</v>
          </cell>
          <cell r="I3237" t="e">
            <v>#REF!</v>
          </cell>
        </row>
        <row r="3238">
          <cell r="D3238" t="e">
            <v>#REF!</v>
          </cell>
          <cell r="I3238" t="e">
            <v>#REF!</v>
          </cell>
        </row>
        <row r="3239">
          <cell r="D3239" t="e">
            <v>#REF!</v>
          </cell>
          <cell r="I3239" t="e">
            <v>#REF!</v>
          </cell>
        </row>
        <row r="3240">
          <cell r="D3240" t="e">
            <v>#REF!</v>
          </cell>
          <cell r="I3240" t="e">
            <v>#REF!</v>
          </cell>
        </row>
        <row r="3241">
          <cell r="D3241" t="e">
            <v>#REF!</v>
          </cell>
          <cell r="I3241" t="e">
            <v>#REF!</v>
          </cell>
        </row>
        <row r="3242">
          <cell r="D3242" t="e">
            <v>#REF!</v>
          </cell>
          <cell r="I3242" t="e">
            <v>#REF!</v>
          </cell>
        </row>
        <row r="3243">
          <cell r="D3243" t="e">
            <v>#REF!</v>
          </cell>
          <cell r="I3243" t="e">
            <v>#REF!</v>
          </cell>
        </row>
        <row r="3244">
          <cell r="D3244" t="e">
            <v>#REF!</v>
          </cell>
          <cell r="I3244" t="e">
            <v>#REF!</v>
          </cell>
        </row>
        <row r="3245">
          <cell r="D3245" t="e">
            <v>#REF!</v>
          </cell>
          <cell r="I3245" t="e">
            <v>#REF!</v>
          </cell>
        </row>
        <row r="3246">
          <cell r="D3246" t="e">
            <v>#REF!</v>
          </cell>
          <cell r="I3246" t="e">
            <v>#REF!</v>
          </cell>
        </row>
        <row r="3247">
          <cell r="D3247" t="e">
            <v>#REF!</v>
          </cell>
          <cell r="I3247" t="e">
            <v>#REF!</v>
          </cell>
        </row>
        <row r="3248">
          <cell r="D3248" t="e">
            <v>#REF!</v>
          </cell>
          <cell r="I3248" t="e">
            <v>#REF!</v>
          </cell>
        </row>
        <row r="3249">
          <cell r="D3249" t="e">
            <v>#REF!</v>
          </cell>
          <cell r="I3249" t="e">
            <v>#REF!</v>
          </cell>
        </row>
        <row r="3250">
          <cell r="D3250" t="e">
            <v>#REF!</v>
          </cell>
          <cell r="I3250" t="e">
            <v>#REF!</v>
          </cell>
        </row>
        <row r="3251">
          <cell r="D3251" t="e">
            <v>#REF!</v>
          </cell>
          <cell r="I3251" t="e">
            <v>#REF!</v>
          </cell>
        </row>
        <row r="3252">
          <cell r="D3252" t="e">
            <v>#REF!</v>
          </cell>
          <cell r="I3252" t="e">
            <v>#REF!</v>
          </cell>
        </row>
        <row r="3253">
          <cell r="D3253" t="e">
            <v>#REF!</v>
          </cell>
          <cell r="I3253" t="e">
            <v>#REF!</v>
          </cell>
        </row>
        <row r="3254">
          <cell r="D3254" t="e">
            <v>#REF!</v>
          </cell>
          <cell r="I3254" t="e">
            <v>#REF!</v>
          </cell>
        </row>
        <row r="3255">
          <cell r="D3255" t="e">
            <v>#REF!</v>
          </cell>
          <cell r="I3255" t="e">
            <v>#REF!</v>
          </cell>
        </row>
        <row r="3256">
          <cell r="D3256" t="e">
            <v>#REF!</v>
          </cell>
          <cell r="I3256" t="e">
            <v>#REF!</v>
          </cell>
        </row>
        <row r="3257">
          <cell r="D3257" t="e">
            <v>#REF!</v>
          </cell>
          <cell r="I3257" t="e">
            <v>#REF!</v>
          </cell>
        </row>
        <row r="3258">
          <cell r="D3258" t="e">
            <v>#REF!</v>
          </cell>
          <cell r="I3258" t="e">
            <v>#REF!</v>
          </cell>
        </row>
        <row r="3259">
          <cell r="D3259" t="e">
            <v>#REF!</v>
          </cell>
          <cell r="I3259" t="e">
            <v>#REF!</v>
          </cell>
        </row>
        <row r="3260">
          <cell r="D3260" t="e">
            <v>#REF!</v>
          </cell>
          <cell r="I3260" t="e">
            <v>#REF!</v>
          </cell>
        </row>
        <row r="3261">
          <cell r="D3261" t="e">
            <v>#REF!</v>
          </cell>
          <cell r="I3261" t="e">
            <v>#REF!</v>
          </cell>
        </row>
        <row r="3262">
          <cell r="D3262" t="e">
            <v>#REF!</v>
          </cell>
          <cell r="I3262" t="e">
            <v>#REF!</v>
          </cell>
        </row>
        <row r="3263">
          <cell r="D3263" t="e">
            <v>#REF!</v>
          </cell>
          <cell r="I3263" t="e">
            <v>#REF!</v>
          </cell>
        </row>
        <row r="3264">
          <cell r="D3264" t="e">
            <v>#REF!</v>
          </cell>
          <cell r="I3264" t="e">
            <v>#REF!</v>
          </cell>
        </row>
        <row r="3265">
          <cell r="D3265" t="e">
            <v>#REF!</v>
          </cell>
          <cell r="I3265" t="e">
            <v>#REF!</v>
          </cell>
        </row>
        <row r="3266">
          <cell r="D3266" t="e">
            <v>#REF!</v>
          </cell>
          <cell r="I3266" t="e">
            <v>#REF!</v>
          </cell>
        </row>
        <row r="3267">
          <cell r="D3267" t="e">
            <v>#REF!</v>
          </cell>
          <cell r="I3267" t="e">
            <v>#REF!</v>
          </cell>
        </row>
        <row r="3268">
          <cell r="D3268" t="e">
            <v>#REF!</v>
          </cell>
          <cell r="I3268" t="e">
            <v>#REF!</v>
          </cell>
        </row>
        <row r="3269">
          <cell r="D3269" t="e">
            <v>#REF!</v>
          </cell>
          <cell r="I3269" t="e">
            <v>#REF!</v>
          </cell>
        </row>
        <row r="3270">
          <cell r="D3270" t="e">
            <v>#REF!</v>
          </cell>
          <cell r="I3270" t="e">
            <v>#REF!</v>
          </cell>
        </row>
        <row r="3271">
          <cell r="D3271" t="e">
            <v>#REF!</v>
          </cell>
          <cell r="I3271" t="e">
            <v>#REF!</v>
          </cell>
        </row>
        <row r="3272">
          <cell r="D3272" t="e">
            <v>#REF!</v>
          </cell>
          <cell r="I3272" t="e">
            <v>#REF!</v>
          </cell>
        </row>
        <row r="3273">
          <cell r="D3273" t="e">
            <v>#REF!</v>
          </cell>
          <cell r="I3273" t="e">
            <v>#REF!</v>
          </cell>
        </row>
        <row r="3274">
          <cell r="D3274" t="e">
            <v>#REF!</v>
          </cell>
          <cell r="I3274" t="e">
            <v>#REF!</v>
          </cell>
        </row>
        <row r="3275">
          <cell r="D3275" t="e">
            <v>#REF!</v>
          </cell>
          <cell r="I3275" t="e">
            <v>#REF!</v>
          </cell>
        </row>
        <row r="3276">
          <cell r="D3276" t="e">
            <v>#REF!</v>
          </cell>
          <cell r="I3276" t="e">
            <v>#REF!</v>
          </cell>
        </row>
        <row r="3277">
          <cell r="D3277" t="e">
            <v>#REF!</v>
          </cell>
          <cell r="I3277" t="e">
            <v>#REF!</v>
          </cell>
        </row>
        <row r="3278">
          <cell r="D3278" t="e">
            <v>#REF!</v>
          </cell>
          <cell r="I3278" t="e">
            <v>#REF!</v>
          </cell>
        </row>
        <row r="3279">
          <cell r="D3279" t="e">
            <v>#REF!</v>
          </cell>
          <cell r="I3279" t="e">
            <v>#REF!</v>
          </cell>
        </row>
        <row r="3280">
          <cell r="D3280" t="e">
            <v>#REF!</v>
          </cell>
          <cell r="I3280" t="e">
            <v>#REF!</v>
          </cell>
        </row>
        <row r="3281">
          <cell r="D3281" t="e">
            <v>#REF!</v>
          </cell>
          <cell r="I3281" t="e">
            <v>#REF!</v>
          </cell>
        </row>
        <row r="3282">
          <cell r="D3282" t="e">
            <v>#REF!</v>
          </cell>
          <cell r="I3282" t="e">
            <v>#REF!</v>
          </cell>
        </row>
        <row r="3283">
          <cell r="D3283" t="e">
            <v>#REF!</v>
          </cell>
          <cell r="I3283" t="e">
            <v>#REF!</v>
          </cell>
        </row>
        <row r="3284">
          <cell r="D3284" t="e">
            <v>#REF!</v>
          </cell>
          <cell r="I3284" t="e">
            <v>#REF!</v>
          </cell>
        </row>
        <row r="3285">
          <cell r="D3285" t="e">
            <v>#REF!</v>
          </cell>
          <cell r="I3285" t="e">
            <v>#REF!</v>
          </cell>
        </row>
        <row r="3286">
          <cell r="D3286" t="e">
            <v>#REF!</v>
          </cell>
          <cell r="I3286" t="e">
            <v>#REF!</v>
          </cell>
        </row>
        <row r="3287">
          <cell r="D3287" t="e">
            <v>#REF!</v>
          </cell>
          <cell r="I3287" t="e">
            <v>#REF!</v>
          </cell>
        </row>
        <row r="3288">
          <cell r="D3288" t="e">
            <v>#REF!</v>
          </cell>
          <cell r="I3288" t="e">
            <v>#REF!</v>
          </cell>
        </row>
        <row r="3289">
          <cell r="D3289" t="e">
            <v>#REF!</v>
          </cell>
          <cell r="I3289" t="e">
            <v>#REF!</v>
          </cell>
        </row>
        <row r="3290">
          <cell r="D3290" t="e">
            <v>#REF!</v>
          </cell>
          <cell r="I3290" t="e">
            <v>#REF!</v>
          </cell>
        </row>
        <row r="3291">
          <cell r="D3291" t="e">
            <v>#REF!</v>
          </cell>
          <cell r="I3291" t="e">
            <v>#REF!</v>
          </cell>
        </row>
        <row r="3292">
          <cell r="D3292" t="e">
            <v>#REF!</v>
          </cell>
          <cell r="I3292" t="e">
            <v>#REF!</v>
          </cell>
        </row>
        <row r="3293">
          <cell r="D3293" t="e">
            <v>#REF!</v>
          </cell>
          <cell r="I3293" t="e">
            <v>#REF!</v>
          </cell>
        </row>
        <row r="3294">
          <cell r="D3294" t="e">
            <v>#REF!</v>
          </cell>
          <cell r="I3294" t="e">
            <v>#REF!</v>
          </cell>
        </row>
        <row r="3295">
          <cell r="D3295" t="e">
            <v>#REF!</v>
          </cell>
          <cell r="I3295" t="e">
            <v>#REF!</v>
          </cell>
        </row>
        <row r="3296">
          <cell r="D3296" t="e">
            <v>#REF!</v>
          </cell>
          <cell r="I3296" t="e">
            <v>#REF!</v>
          </cell>
        </row>
        <row r="3297">
          <cell r="D3297" t="e">
            <v>#REF!</v>
          </cell>
          <cell r="I3297" t="e">
            <v>#REF!</v>
          </cell>
        </row>
        <row r="3298">
          <cell r="D3298" t="e">
            <v>#REF!</v>
          </cell>
          <cell r="I3298" t="e">
            <v>#REF!</v>
          </cell>
        </row>
        <row r="3299">
          <cell r="D3299" t="e">
            <v>#REF!</v>
          </cell>
          <cell r="I3299" t="e">
            <v>#REF!</v>
          </cell>
        </row>
        <row r="3300">
          <cell r="D3300" t="e">
            <v>#REF!</v>
          </cell>
          <cell r="I3300" t="e">
            <v>#REF!</v>
          </cell>
        </row>
        <row r="3301">
          <cell r="D3301" t="e">
            <v>#REF!</v>
          </cell>
          <cell r="I3301" t="e">
            <v>#REF!</v>
          </cell>
        </row>
        <row r="3302">
          <cell r="D3302" t="e">
            <v>#REF!</v>
          </cell>
          <cell r="I3302" t="e">
            <v>#REF!</v>
          </cell>
        </row>
        <row r="3303">
          <cell r="D3303" t="e">
            <v>#REF!</v>
          </cell>
          <cell r="I3303" t="e">
            <v>#REF!</v>
          </cell>
        </row>
        <row r="3304">
          <cell r="D3304" t="e">
            <v>#REF!</v>
          </cell>
          <cell r="I3304" t="e">
            <v>#REF!</v>
          </cell>
        </row>
        <row r="3305">
          <cell r="D3305" t="e">
            <v>#REF!</v>
          </cell>
          <cell r="I3305" t="e">
            <v>#REF!</v>
          </cell>
        </row>
        <row r="3306">
          <cell r="D3306" t="e">
            <v>#REF!</v>
          </cell>
          <cell r="I3306" t="e">
            <v>#REF!</v>
          </cell>
        </row>
        <row r="3307">
          <cell r="D3307" t="e">
            <v>#REF!</v>
          </cell>
          <cell r="I3307" t="e">
            <v>#REF!</v>
          </cell>
        </row>
        <row r="3308">
          <cell r="D3308" t="e">
            <v>#REF!</v>
          </cell>
          <cell r="I3308" t="e">
            <v>#REF!</v>
          </cell>
        </row>
        <row r="3309">
          <cell r="D3309" t="e">
            <v>#REF!</v>
          </cell>
          <cell r="I3309" t="e">
            <v>#REF!</v>
          </cell>
        </row>
        <row r="3310">
          <cell r="D3310" t="e">
            <v>#REF!</v>
          </cell>
          <cell r="I3310" t="e">
            <v>#REF!</v>
          </cell>
        </row>
        <row r="3311">
          <cell r="D3311" t="e">
            <v>#REF!</v>
          </cell>
          <cell r="I3311" t="e">
            <v>#REF!</v>
          </cell>
        </row>
        <row r="3312">
          <cell r="D3312" t="e">
            <v>#REF!</v>
          </cell>
          <cell r="I3312" t="e">
            <v>#REF!</v>
          </cell>
        </row>
        <row r="3313">
          <cell r="D3313" t="e">
            <v>#REF!</v>
          </cell>
          <cell r="I3313" t="e">
            <v>#REF!</v>
          </cell>
        </row>
        <row r="3314">
          <cell r="D3314" t="e">
            <v>#REF!</v>
          </cell>
          <cell r="I3314" t="e">
            <v>#REF!</v>
          </cell>
        </row>
        <row r="3315">
          <cell r="D3315" t="e">
            <v>#REF!</v>
          </cell>
          <cell r="I3315" t="e">
            <v>#REF!</v>
          </cell>
        </row>
        <row r="3316">
          <cell r="D3316" t="e">
            <v>#REF!</v>
          </cell>
          <cell r="I3316" t="e">
            <v>#REF!</v>
          </cell>
        </row>
        <row r="3317">
          <cell r="D3317" t="e">
            <v>#REF!</v>
          </cell>
          <cell r="I3317" t="e">
            <v>#REF!</v>
          </cell>
        </row>
        <row r="3318">
          <cell r="D3318" t="e">
            <v>#REF!</v>
          </cell>
          <cell r="I3318" t="e">
            <v>#REF!</v>
          </cell>
        </row>
        <row r="3319">
          <cell r="D3319" t="e">
            <v>#REF!</v>
          </cell>
          <cell r="I3319" t="e">
            <v>#REF!</v>
          </cell>
        </row>
        <row r="3320">
          <cell r="D3320" t="e">
            <v>#REF!</v>
          </cell>
          <cell r="I3320" t="e">
            <v>#REF!</v>
          </cell>
        </row>
        <row r="3321">
          <cell r="D3321" t="e">
            <v>#REF!</v>
          </cell>
          <cell r="I3321" t="e">
            <v>#REF!</v>
          </cell>
        </row>
        <row r="3322">
          <cell r="D3322" t="e">
            <v>#REF!</v>
          </cell>
          <cell r="I3322" t="e">
            <v>#REF!</v>
          </cell>
        </row>
        <row r="3323">
          <cell r="D3323" t="e">
            <v>#REF!</v>
          </cell>
          <cell r="I3323" t="e">
            <v>#REF!</v>
          </cell>
        </row>
        <row r="3324">
          <cell r="D3324" t="e">
            <v>#REF!</v>
          </cell>
          <cell r="I3324" t="e">
            <v>#REF!</v>
          </cell>
        </row>
        <row r="3325">
          <cell r="D3325" t="e">
            <v>#REF!</v>
          </cell>
          <cell r="I3325" t="e">
            <v>#REF!</v>
          </cell>
        </row>
        <row r="3326">
          <cell r="D3326" t="e">
            <v>#REF!</v>
          </cell>
          <cell r="I3326" t="e">
            <v>#REF!</v>
          </cell>
        </row>
        <row r="3327">
          <cell r="D3327" t="e">
            <v>#REF!</v>
          </cell>
          <cell r="I3327" t="e">
            <v>#REF!</v>
          </cell>
        </row>
        <row r="3328">
          <cell r="D3328" t="e">
            <v>#REF!</v>
          </cell>
          <cell r="I3328" t="e">
            <v>#REF!</v>
          </cell>
        </row>
        <row r="3329">
          <cell r="D3329" t="e">
            <v>#REF!</v>
          </cell>
          <cell r="I3329" t="e">
            <v>#REF!</v>
          </cell>
        </row>
        <row r="3330">
          <cell r="D3330" t="e">
            <v>#REF!</v>
          </cell>
          <cell r="I3330" t="e">
            <v>#REF!</v>
          </cell>
        </row>
        <row r="3331">
          <cell r="D3331" t="e">
            <v>#REF!</v>
          </cell>
          <cell r="I3331" t="e">
            <v>#REF!</v>
          </cell>
        </row>
        <row r="3332">
          <cell r="D3332" t="e">
            <v>#REF!</v>
          </cell>
          <cell r="I3332" t="e">
            <v>#REF!</v>
          </cell>
        </row>
        <row r="3333">
          <cell r="D3333" t="e">
            <v>#REF!</v>
          </cell>
          <cell r="I3333" t="e">
            <v>#REF!</v>
          </cell>
        </row>
        <row r="3334">
          <cell r="D3334" t="e">
            <v>#REF!</v>
          </cell>
          <cell r="I3334" t="e">
            <v>#REF!</v>
          </cell>
        </row>
        <row r="3335">
          <cell r="D3335" t="e">
            <v>#REF!</v>
          </cell>
          <cell r="I3335" t="e">
            <v>#REF!</v>
          </cell>
        </row>
        <row r="3336">
          <cell r="D3336" t="e">
            <v>#REF!</v>
          </cell>
          <cell r="I3336" t="e">
            <v>#REF!</v>
          </cell>
        </row>
        <row r="3337">
          <cell r="D3337" t="e">
            <v>#REF!</v>
          </cell>
          <cell r="I3337" t="e">
            <v>#REF!</v>
          </cell>
        </row>
        <row r="3338">
          <cell r="D3338" t="e">
            <v>#REF!</v>
          </cell>
          <cell r="I3338" t="e">
            <v>#REF!</v>
          </cell>
        </row>
        <row r="3339">
          <cell r="D3339" t="e">
            <v>#REF!</v>
          </cell>
          <cell r="I3339" t="e">
            <v>#REF!</v>
          </cell>
        </row>
        <row r="3340">
          <cell r="D3340" t="e">
            <v>#REF!</v>
          </cell>
          <cell r="I3340" t="e">
            <v>#REF!</v>
          </cell>
        </row>
        <row r="3341">
          <cell r="D3341" t="e">
            <v>#REF!</v>
          </cell>
          <cell r="I3341" t="e">
            <v>#REF!</v>
          </cell>
        </row>
        <row r="3342">
          <cell r="D3342" t="e">
            <v>#REF!</v>
          </cell>
          <cell r="I3342" t="e">
            <v>#REF!</v>
          </cell>
        </row>
        <row r="3343">
          <cell r="D3343" t="e">
            <v>#REF!</v>
          </cell>
          <cell r="I3343" t="e">
            <v>#REF!</v>
          </cell>
        </row>
        <row r="3344">
          <cell r="D3344" t="e">
            <v>#REF!</v>
          </cell>
          <cell r="I3344" t="e">
            <v>#REF!</v>
          </cell>
        </row>
        <row r="3345">
          <cell r="D3345" t="e">
            <v>#REF!</v>
          </cell>
          <cell r="I3345" t="e">
            <v>#REF!</v>
          </cell>
        </row>
        <row r="3346">
          <cell r="D3346" t="e">
            <v>#REF!</v>
          </cell>
          <cell r="I3346" t="e">
            <v>#REF!</v>
          </cell>
        </row>
        <row r="3347">
          <cell r="D3347" t="e">
            <v>#REF!</v>
          </cell>
          <cell r="I3347" t="e">
            <v>#REF!</v>
          </cell>
        </row>
        <row r="3348">
          <cell r="D3348" t="e">
            <v>#REF!</v>
          </cell>
          <cell r="I3348" t="e">
            <v>#REF!</v>
          </cell>
        </row>
        <row r="3349">
          <cell r="D3349" t="e">
            <v>#REF!</v>
          </cell>
          <cell r="I3349" t="e">
            <v>#REF!</v>
          </cell>
        </row>
        <row r="3350">
          <cell r="D3350" t="e">
            <v>#REF!</v>
          </cell>
          <cell r="I3350" t="e">
            <v>#REF!</v>
          </cell>
        </row>
        <row r="3351">
          <cell r="D3351" t="e">
            <v>#REF!</v>
          </cell>
          <cell r="I3351" t="e">
            <v>#REF!</v>
          </cell>
        </row>
        <row r="3352">
          <cell r="D3352" t="e">
            <v>#REF!</v>
          </cell>
          <cell r="I3352" t="e">
            <v>#REF!</v>
          </cell>
        </row>
        <row r="3353">
          <cell r="D3353" t="e">
            <v>#REF!</v>
          </cell>
          <cell r="I3353" t="e">
            <v>#REF!</v>
          </cell>
        </row>
        <row r="3354">
          <cell r="D3354" t="e">
            <v>#REF!</v>
          </cell>
          <cell r="I3354" t="e">
            <v>#REF!</v>
          </cell>
        </row>
        <row r="3355">
          <cell r="D3355" t="e">
            <v>#REF!</v>
          </cell>
          <cell r="I3355" t="e">
            <v>#REF!</v>
          </cell>
        </row>
        <row r="3356">
          <cell r="D3356" t="e">
            <v>#REF!</v>
          </cell>
          <cell r="I3356" t="e">
            <v>#REF!</v>
          </cell>
        </row>
        <row r="3357">
          <cell r="D3357" t="e">
            <v>#REF!</v>
          </cell>
          <cell r="I3357" t="e">
            <v>#REF!</v>
          </cell>
        </row>
        <row r="3358">
          <cell r="D3358" t="e">
            <v>#REF!</v>
          </cell>
          <cell r="I3358" t="e">
            <v>#REF!</v>
          </cell>
        </row>
        <row r="3359">
          <cell r="D3359" t="e">
            <v>#REF!</v>
          </cell>
          <cell r="I3359" t="e">
            <v>#REF!</v>
          </cell>
        </row>
        <row r="3360">
          <cell r="D3360" t="e">
            <v>#REF!</v>
          </cell>
          <cell r="I3360" t="e">
            <v>#REF!</v>
          </cell>
        </row>
        <row r="3361">
          <cell r="D3361" t="e">
            <v>#REF!</v>
          </cell>
          <cell r="I3361" t="e">
            <v>#REF!</v>
          </cell>
        </row>
        <row r="3362">
          <cell r="D3362" t="e">
            <v>#REF!</v>
          </cell>
          <cell r="I3362" t="e">
            <v>#REF!</v>
          </cell>
        </row>
        <row r="3363">
          <cell r="D3363" t="e">
            <v>#REF!</v>
          </cell>
          <cell r="I3363" t="e">
            <v>#REF!</v>
          </cell>
        </row>
        <row r="3364">
          <cell r="D3364" t="e">
            <v>#REF!</v>
          </cell>
          <cell r="I3364" t="e">
            <v>#REF!</v>
          </cell>
        </row>
        <row r="3365">
          <cell r="D3365" t="e">
            <v>#REF!</v>
          </cell>
          <cell r="I3365" t="e">
            <v>#REF!</v>
          </cell>
        </row>
        <row r="3366">
          <cell r="D3366" t="e">
            <v>#REF!</v>
          </cell>
          <cell r="I3366" t="e">
            <v>#REF!</v>
          </cell>
        </row>
        <row r="3367">
          <cell r="D3367" t="e">
            <v>#REF!</v>
          </cell>
          <cell r="I3367" t="e">
            <v>#REF!</v>
          </cell>
        </row>
        <row r="3368">
          <cell r="D3368" t="e">
            <v>#REF!</v>
          </cell>
          <cell r="I3368" t="e">
            <v>#REF!</v>
          </cell>
        </row>
        <row r="3369">
          <cell r="D3369" t="e">
            <v>#REF!</v>
          </cell>
          <cell r="I3369" t="e">
            <v>#REF!</v>
          </cell>
        </row>
        <row r="3370">
          <cell r="D3370" t="e">
            <v>#REF!</v>
          </cell>
          <cell r="I3370" t="e">
            <v>#REF!</v>
          </cell>
        </row>
        <row r="3371">
          <cell r="D3371" t="e">
            <v>#REF!</v>
          </cell>
          <cell r="I3371" t="e">
            <v>#REF!</v>
          </cell>
        </row>
        <row r="3372">
          <cell r="D3372" t="e">
            <v>#REF!</v>
          </cell>
          <cell r="I3372" t="e">
            <v>#REF!</v>
          </cell>
        </row>
        <row r="3373">
          <cell r="D3373" t="e">
            <v>#REF!</v>
          </cell>
          <cell r="I3373" t="e">
            <v>#REF!</v>
          </cell>
        </row>
        <row r="3374">
          <cell r="D3374" t="e">
            <v>#REF!</v>
          </cell>
          <cell r="I3374" t="e">
            <v>#REF!</v>
          </cell>
        </row>
        <row r="3375">
          <cell r="D3375" t="e">
            <v>#REF!</v>
          </cell>
          <cell r="I3375" t="e">
            <v>#REF!</v>
          </cell>
        </row>
        <row r="3376">
          <cell r="D3376" t="e">
            <v>#REF!</v>
          </cell>
          <cell r="I3376" t="e">
            <v>#REF!</v>
          </cell>
        </row>
        <row r="3377">
          <cell r="D3377" t="e">
            <v>#REF!</v>
          </cell>
          <cell r="I3377" t="e">
            <v>#REF!</v>
          </cell>
        </row>
        <row r="3378">
          <cell r="D3378" t="e">
            <v>#REF!</v>
          </cell>
          <cell r="I3378" t="e">
            <v>#REF!</v>
          </cell>
        </row>
        <row r="3379">
          <cell r="D3379" t="e">
            <v>#REF!</v>
          </cell>
          <cell r="I3379" t="e">
            <v>#REF!</v>
          </cell>
        </row>
        <row r="3380">
          <cell r="D3380" t="e">
            <v>#REF!</v>
          </cell>
          <cell r="I3380" t="e">
            <v>#REF!</v>
          </cell>
        </row>
        <row r="3381">
          <cell r="D3381" t="e">
            <v>#REF!</v>
          </cell>
          <cell r="I3381" t="e">
            <v>#REF!</v>
          </cell>
        </row>
        <row r="3382">
          <cell r="D3382" t="e">
            <v>#REF!</v>
          </cell>
          <cell r="I3382" t="e">
            <v>#REF!</v>
          </cell>
        </row>
        <row r="3383">
          <cell r="D3383" t="e">
            <v>#REF!</v>
          </cell>
          <cell r="I3383" t="e">
            <v>#REF!</v>
          </cell>
        </row>
        <row r="3384">
          <cell r="D3384" t="e">
            <v>#REF!</v>
          </cell>
          <cell r="I3384" t="e">
            <v>#REF!</v>
          </cell>
        </row>
        <row r="3385">
          <cell r="D3385" t="e">
            <v>#REF!</v>
          </cell>
          <cell r="I3385" t="e">
            <v>#REF!</v>
          </cell>
        </row>
        <row r="3386">
          <cell r="D3386" t="e">
            <v>#REF!</v>
          </cell>
          <cell r="I3386" t="e">
            <v>#REF!</v>
          </cell>
        </row>
        <row r="3387">
          <cell r="D3387" t="e">
            <v>#REF!</v>
          </cell>
          <cell r="I3387" t="e">
            <v>#REF!</v>
          </cell>
        </row>
        <row r="3388">
          <cell r="D3388" t="e">
            <v>#REF!</v>
          </cell>
          <cell r="I3388" t="e">
            <v>#REF!</v>
          </cell>
        </row>
        <row r="3389">
          <cell r="D3389" t="e">
            <v>#REF!</v>
          </cell>
          <cell r="I3389" t="e">
            <v>#REF!</v>
          </cell>
        </row>
        <row r="3390">
          <cell r="D3390" t="e">
            <v>#REF!</v>
          </cell>
          <cell r="I3390" t="e">
            <v>#REF!</v>
          </cell>
        </row>
        <row r="3391">
          <cell r="D3391" t="e">
            <v>#REF!</v>
          </cell>
          <cell r="I3391" t="e">
            <v>#REF!</v>
          </cell>
        </row>
        <row r="3392">
          <cell r="D3392" t="e">
            <v>#REF!</v>
          </cell>
          <cell r="I3392" t="e">
            <v>#REF!</v>
          </cell>
        </row>
        <row r="3393">
          <cell r="D3393" t="e">
            <v>#REF!</v>
          </cell>
          <cell r="I3393" t="e">
            <v>#REF!</v>
          </cell>
        </row>
        <row r="3394">
          <cell r="D3394" t="e">
            <v>#REF!</v>
          </cell>
          <cell r="I3394" t="e">
            <v>#REF!</v>
          </cell>
        </row>
        <row r="3395">
          <cell r="D3395" t="e">
            <v>#REF!</v>
          </cell>
          <cell r="I3395" t="e">
            <v>#REF!</v>
          </cell>
        </row>
        <row r="3396">
          <cell r="D3396" t="e">
            <v>#REF!</v>
          </cell>
          <cell r="I3396" t="e">
            <v>#REF!</v>
          </cell>
        </row>
        <row r="3397">
          <cell r="D3397" t="e">
            <v>#REF!</v>
          </cell>
          <cell r="I3397" t="e">
            <v>#REF!</v>
          </cell>
        </row>
        <row r="3398">
          <cell r="D3398" t="e">
            <v>#REF!</v>
          </cell>
          <cell r="I3398" t="e">
            <v>#REF!</v>
          </cell>
        </row>
        <row r="3399">
          <cell r="D3399" t="e">
            <v>#REF!</v>
          </cell>
          <cell r="I3399" t="e">
            <v>#REF!</v>
          </cell>
        </row>
        <row r="3400">
          <cell r="D3400" t="e">
            <v>#REF!</v>
          </cell>
          <cell r="I3400" t="e">
            <v>#REF!</v>
          </cell>
        </row>
        <row r="3401">
          <cell r="D3401" t="e">
            <v>#REF!</v>
          </cell>
          <cell r="I3401" t="e">
            <v>#REF!</v>
          </cell>
        </row>
        <row r="3402">
          <cell r="D3402" t="e">
            <v>#REF!</v>
          </cell>
          <cell r="I3402" t="e">
            <v>#REF!</v>
          </cell>
        </row>
        <row r="3403">
          <cell r="D3403" t="e">
            <v>#REF!</v>
          </cell>
          <cell r="I3403" t="e">
            <v>#REF!</v>
          </cell>
        </row>
        <row r="3404">
          <cell r="D3404" t="e">
            <v>#REF!</v>
          </cell>
          <cell r="I3404" t="e">
            <v>#REF!</v>
          </cell>
        </row>
        <row r="3405">
          <cell r="D3405" t="e">
            <v>#REF!</v>
          </cell>
          <cell r="I3405" t="e">
            <v>#REF!</v>
          </cell>
        </row>
        <row r="3406">
          <cell r="D3406" t="e">
            <v>#REF!</v>
          </cell>
          <cell r="I3406" t="e">
            <v>#REF!</v>
          </cell>
        </row>
        <row r="3409">
          <cell r="D3409" t="str">
            <v>IT0005127086</v>
          </cell>
          <cell r="I3409">
            <v>10</v>
          </cell>
        </row>
        <row r="3410">
          <cell r="D3410" t="str">
            <v>IT0004992308</v>
          </cell>
          <cell r="I3410">
            <v>25</v>
          </cell>
        </row>
        <row r="3411">
          <cell r="D3411" t="str">
            <v>IT0005104473</v>
          </cell>
          <cell r="I3411">
            <v>1.5</v>
          </cell>
        </row>
        <row r="3412">
          <cell r="D3412" t="str">
            <v>IT0005104473</v>
          </cell>
          <cell r="I3412">
            <v>1.5</v>
          </cell>
        </row>
        <row r="3413">
          <cell r="D3413" t="str">
            <v>ES00000123U9</v>
          </cell>
          <cell r="I3413">
            <v>-3</v>
          </cell>
        </row>
        <row r="3414">
          <cell r="D3414" t="str">
            <v>IT0004584204</v>
          </cell>
          <cell r="I3414">
            <v>-35</v>
          </cell>
        </row>
        <row r="3415">
          <cell r="D3415" t="str">
            <v>IT0004735152</v>
          </cell>
          <cell r="I3415">
            <v>0.5</v>
          </cell>
        </row>
        <row r="3416">
          <cell r="D3416" t="str">
            <v>IT0005138828</v>
          </cell>
          <cell r="I3416">
            <v>0.5</v>
          </cell>
        </row>
        <row r="3417">
          <cell r="D3417" t="str">
            <v>IT0004969207</v>
          </cell>
          <cell r="I3417">
            <v>-10</v>
          </cell>
        </row>
        <row r="3418">
          <cell r="D3418" t="str">
            <v>FR0010070060</v>
          </cell>
          <cell r="I3418">
            <v>3.85</v>
          </cell>
        </row>
        <row r="3419">
          <cell r="D3419" t="str">
            <v>IT0003745541</v>
          </cell>
          <cell r="I3419">
            <v>0.5</v>
          </cell>
        </row>
        <row r="3420">
          <cell r="D3420" t="str">
            <v>PTOTE5OE0007</v>
          </cell>
          <cell r="I3420">
            <v>0.35399999999999998</v>
          </cell>
        </row>
        <row r="3421">
          <cell r="D3421" t="str">
            <v>IT0005106049</v>
          </cell>
          <cell r="I3421">
            <v>35</v>
          </cell>
        </row>
        <row r="3422">
          <cell r="D3422" t="str">
            <v>IT0005177909</v>
          </cell>
          <cell r="I3422">
            <v>3</v>
          </cell>
        </row>
        <row r="3423">
          <cell r="D3423" t="str">
            <v>IT0004532559</v>
          </cell>
          <cell r="I3423">
            <v>20</v>
          </cell>
        </row>
        <row r="3424">
          <cell r="D3424" t="str">
            <v>IT0004513641</v>
          </cell>
          <cell r="I3424">
            <v>1</v>
          </cell>
        </row>
        <row r="3425">
          <cell r="D3425" t="str">
            <v>IT0004820426</v>
          </cell>
          <cell r="I3425">
            <v>-15</v>
          </cell>
        </row>
        <row r="3426">
          <cell r="D3426" t="str">
            <v>IT0005171738</v>
          </cell>
          <cell r="I3426">
            <v>-18</v>
          </cell>
        </row>
        <row r="3427">
          <cell r="D3427" t="str">
            <v>IT0004809809</v>
          </cell>
          <cell r="I3427">
            <v>18</v>
          </cell>
        </row>
        <row r="3428">
          <cell r="D3428" t="str">
            <v>IT0004243512</v>
          </cell>
          <cell r="I3428">
            <v>-0.5</v>
          </cell>
        </row>
        <row r="3429">
          <cell r="D3429" t="str">
            <v>IT0004009673</v>
          </cell>
          <cell r="I3429">
            <v>2</v>
          </cell>
        </row>
        <row r="3430">
          <cell r="D3430" t="str">
            <v>IT0005137614</v>
          </cell>
          <cell r="I3430">
            <v>1</v>
          </cell>
        </row>
        <row r="3431">
          <cell r="D3431" t="str">
            <v>IT0005170839</v>
          </cell>
          <cell r="I3431">
            <v>5</v>
          </cell>
        </row>
        <row r="3432">
          <cell r="D3432" t="str">
            <v>IT0004532559</v>
          </cell>
          <cell r="I3432">
            <v>1</v>
          </cell>
        </row>
        <row r="3433">
          <cell r="D3433" t="str">
            <v>DE0001135069</v>
          </cell>
          <cell r="I3433">
            <v>1</v>
          </cell>
        </row>
        <row r="3434">
          <cell r="D3434" t="str">
            <v>DE0001135473</v>
          </cell>
          <cell r="I3434">
            <v>1</v>
          </cell>
        </row>
        <row r="3435">
          <cell r="D3435" t="e">
            <v>#REF!</v>
          </cell>
          <cell r="I3435" t="e">
            <v>#REF!</v>
          </cell>
        </row>
        <row r="3436">
          <cell r="D3436" t="e">
            <v>#REF!</v>
          </cell>
          <cell r="I3436" t="e">
            <v>#REF!</v>
          </cell>
        </row>
        <row r="3437">
          <cell r="D3437" t="e">
            <v>#REF!</v>
          </cell>
          <cell r="I3437" t="e">
            <v>#REF!</v>
          </cell>
        </row>
        <row r="3438">
          <cell r="D3438" t="e">
            <v>#REF!</v>
          </cell>
          <cell r="I3438" t="e">
            <v>#REF!</v>
          </cell>
        </row>
        <row r="3439">
          <cell r="D3439" t="e">
            <v>#REF!</v>
          </cell>
          <cell r="I3439" t="e">
            <v>#REF!</v>
          </cell>
        </row>
        <row r="3440">
          <cell r="D3440" t="e">
            <v>#REF!</v>
          </cell>
          <cell r="I3440" t="e">
            <v>#REF!</v>
          </cell>
        </row>
        <row r="3441">
          <cell r="D3441" t="e">
            <v>#REF!</v>
          </cell>
          <cell r="I3441" t="e">
            <v>#REF!</v>
          </cell>
        </row>
        <row r="3442">
          <cell r="D3442" t="e">
            <v>#REF!</v>
          </cell>
          <cell r="I3442" t="e">
            <v>#REF!</v>
          </cell>
        </row>
        <row r="3443">
          <cell r="D3443" t="e">
            <v>#REF!</v>
          </cell>
          <cell r="I3443" t="e">
            <v>#REF!</v>
          </cell>
        </row>
        <row r="3444">
          <cell r="D3444" t="e">
            <v>#REF!</v>
          </cell>
          <cell r="I3444" t="e">
            <v>#REF!</v>
          </cell>
        </row>
        <row r="3445">
          <cell r="D3445" t="e">
            <v>#REF!</v>
          </cell>
          <cell r="I3445" t="e">
            <v>#REF!</v>
          </cell>
        </row>
        <row r="3446">
          <cell r="D3446" t="e">
            <v>#REF!</v>
          </cell>
          <cell r="I3446" t="e">
            <v>#REF!</v>
          </cell>
        </row>
        <row r="3447">
          <cell r="D3447" t="e">
            <v>#REF!</v>
          </cell>
          <cell r="I3447" t="e">
            <v>#REF!</v>
          </cell>
        </row>
        <row r="3448">
          <cell r="D3448" t="e">
            <v>#REF!</v>
          </cell>
          <cell r="I3448" t="e">
            <v>#REF!</v>
          </cell>
        </row>
        <row r="3449">
          <cell r="D3449" t="e">
            <v>#REF!</v>
          </cell>
          <cell r="I3449" t="e">
            <v>#REF!</v>
          </cell>
        </row>
        <row r="3450">
          <cell r="D3450" t="e">
            <v>#REF!</v>
          </cell>
          <cell r="I3450" t="e">
            <v>#REF!</v>
          </cell>
        </row>
        <row r="3451">
          <cell r="D3451" t="e">
            <v>#REF!</v>
          </cell>
          <cell r="I3451" t="e">
            <v>#REF!</v>
          </cell>
        </row>
        <row r="3452">
          <cell r="D3452" t="e">
            <v>#REF!</v>
          </cell>
          <cell r="I3452" t="e">
            <v>#REF!</v>
          </cell>
        </row>
        <row r="3453">
          <cell r="D3453" t="e">
            <v>#REF!</v>
          </cell>
          <cell r="I3453" t="e">
            <v>#REF!</v>
          </cell>
        </row>
        <row r="3454">
          <cell r="D3454" t="e">
            <v>#REF!</v>
          </cell>
          <cell r="I3454" t="e">
            <v>#REF!</v>
          </cell>
        </row>
        <row r="3455">
          <cell r="D3455" t="e">
            <v>#REF!</v>
          </cell>
          <cell r="I3455" t="e">
            <v>#REF!</v>
          </cell>
        </row>
        <row r="3456">
          <cell r="D3456" t="e">
            <v>#REF!</v>
          </cell>
          <cell r="I3456" t="e">
            <v>#REF!</v>
          </cell>
        </row>
        <row r="3457">
          <cell r="D3457" t="e">
            <v>#REF!</v>
          </cell>
          <cell r="I3457" t="e">
            <v>#REF!</v>
          </cell>
        </row>
        <row r="3458">
          <cell r="D3458" t="e">
            <v>#REF!</v>
          </cell>
          <cell r="I3458" t="e">
            <v>#REF!</v>
          </cell>
        </row>
        <row r="3459">
          <cell r="D3459" t="e">
            <v>#REF!</v>
          </cell>
          <cell r="I3459" t="e">
            <v>#REF!</v>
          </cell>
        </row>
        <row r="3460">
          <cell r="D3460" t="e">
            <v>#REF!</v>
          </cell>
          <cell r="I3460" t="e">
            <v>#REF!</v>
          </cell>
        </row>
        <row r="3461">
          <cell r="D3461" t="e">
            <v>#REF!</v>
          </cell>
          <cell r="I3461" t="e">
            <v>#REF!</v>
          </cell>
        </row>
        <row r="3462">
          <cell r="D3462" t="e">
            <v>#REF!</v>
          </cell>
          <cell r="I3462" t="e">
            <v>#REF!</v>
          </cell>
        </row>
        <row r="3463">
          <cell r="D3463" t="e">
            <v>#REF!</v>
          </cell>
          <cell r="I3463" t="e">
            <v>#REF!</v>
          </cell>
        </row>
        <row r="3464">
          <cell r="D3464" t="e">
            <v>#REF!</v>
          </cell>
          <cell r="I3464" t="e">
            <v>#REF!</v>
          </cell>
        </row>
        <row r="3465">
          <cell r="D3465" t="e">
            <v>#REF!</v>
          </cell>
          <cell r="I3465" t="e">
            <v>#REF!</v>
          </cell>
        </row>
        <row r="3466">
          <cell r="D3466" t="e">
            <v>#REF!</v>
          </cell>
          <cell r="I3466" t="e">
            <v>#REF!</v>
          </cell>
        </row>
        <row r="3467">
          <cell r="D3467" t="e">
            <v>#REF!</v>
          </cell>
          <cell r="I3467" t="e">
            <v>#REF!</v>
          </cell>
        </row>
        <row r="3468">
          <cell r="D3468" t="e">
            <v>#REF!</v>
          </cell>
          <cell r="I3468" t="e">
            <v>#REF!</v>
          </cell>
        </row>
        <row r="3469">
          <cell r="D3469" t="e">
            <v>#REF!</v>
          </cell>
          <cell r="I3469" t="e">
            <v>#REF!</v>
          </cell>
        </row>
        <row r="3470">
          <cell r="D3470" t="e">
            <v>#REF!</v>
          </cell>
          <cell r="I3470" t="e">
            <v>#REF!</v>
          </cell>
        </row>
        <row r="3471">
          <cell r="D3471" t="e">
            <v>#REF!</v>
          </cell>
          <cell r="I3471" t="e">
            <v>#REF!</v>
          </cell>
        </row>
        <row r="3472">
          <cell r="D3472" t="e">
            <v>#REF!</v>
          </cell>
          <cell r="I3472" t="e">
            <v>#REF!</v>
          </cell>
        </row>
        <row r="3473">
          <cell r="D3473" t="e">
            <v>#REF!</v>
          </cell>
          <cell r="I3473" t="e">
            <v>#REF!</v>
          </cell>
        </row>
        <row r="3474">
          <cell r="D3474" t="e">
            <v>#REF!</v>
          </cell>
          <cell r="I3474" t="e">
            <v>#REF!</v>
          </cell>
        </row>
        <row r="3475">
          <cell r="D3475" t="e">
            <v>#REF!</v>
          </cell>
          <cell r="I3475" t="e">
            <v>#REF!</v>
          </cell>
        </row>
        <row r="3476">
          <cell r="D3476" t="e">
            <v>#REF!</v>
          </cell>
          <cell r="I3476" t="e">
            <v>#REF!</v>
          </cell>
        </row>
        <row r="3477">
          <cell r="D3477" t="e">
            <v>#REF!</v>
          </cell>
          <cell r="I3477" t="e">
            <v>#REF!</v>
          </cell>
        </row>
        <row r="3478">
          <cell r="D3478" t="e">
            <v>#REF!</v>
          </cell>
          <cell r="I3478" t="e">
            <v>#REF!</v>
          </cell>
        </row>
        <row r="3479">
          <cell r="D3479" t="e">
            <v>#REF!</v>
          </cell>
          <cell r="I3479" t="e">
            <v>#REF!</v>
          </cell>
        </row>
        <row r="3480">
          <cell r="D3480" t="e">
            <v>#REF!</v>
          </cell>
          <cell r="I3480" t="e">
            <v>#REF!</v>
          </cell>
        </row>
        <row r="3481">
          <cell r="D3481" t="e">
            <v>#REF!</v>
          </cell>
          <cell r="I3481" t="e">
            <v>#REF!</v>
          </cell>
        </row>
        <row r="3482">
          <cell r="D3482" t="e">
            <v>#REF!</v>
          </cell>
          <cell r="I3482" t="e">
            <v>#REF!</v>
          </cell>
        </row>
        <row r="3483">
          <cell r="D3483" t="e">
            <v>#REF!</v>
          </cell>
          <cell r="I3483" t="e">
            <v>#REF!</v>
          </cell>
        </row>
        <row r="3484">
          <cell r="D3484" t="e">
            <v>#REF!</v>
          </cell>
          <cell r="I3484" t="e">
            <v>#REF!</v>
          </cell>
        </row>
        <row r="3485">
          <cell r="D3485" t="e">
            <v>#REF!</v>
          </cell>
          <cell r="I3485" t="e">
            <v>#REF!</v>
          </cell>
        </row>
        <row r="3486">
          <cell r="D3486" t="e">
            <v>#REF!</v>
          </cell>
          <cell r="I3486" t="e">
            <v>#REF!</v>
          </cell>
        </row>
        <row r="3487">
          <cell r="D3487" t="e">
            <v>#REF!</v>
          </cell>
          <cell r="I3487" t="e">
            <v>#REF!</v>
          </cell>
        </row>
        <row r="3488">
          <cell r="D3488" t="e">
            <v>#REF!</v>
          </cell>
          <cell r="I3488" t="e">
            <v>#REF!</v>
          </cell>
        </row>
        <row r="3489">
          <cell r="D3489" t="e">
            <v>#REF!</v>
          </cell>
          <cell r="I3489" t="e">
            <v>#REF!</v>
          </cell>
        </row>
        <row r="3490">
          <cell r="D3490" t="e">
            <v>#REF!</v>
          </cell>
          <cell r="I3490" t="e">
            <v>#REF!</v>
          </cell>
        </row>
        <row r="3491">
          <cell r="D3491" t="e">
            <v>#REF!</v>
          </cell>
          <cell r="I3491" t="e">
            <v>#REF!</v>
          </cell>
        </row>
        <row r="3492">
          <cell r="D3492" t="e">
            <v>#REF!</v>
          </cell>
          <cell r="I3492" t="e">
            <v>#REF!</v>
          </cell>
        </row>
        <row r="3493">
          <cell r="D3493" t="e">
            <v>#REF!</v>
          </cell>
          <cell r="I3493" t="e">
            <v>#REF!</v>
          </cell>
        </row>
        <row r="3494">
          <cell r="D3494" t="e">
            <v>#REF!</v>
          </cell>
          <cell r="I3494" t="e">
            <v>#REF!</v>
          </cell>
        </row>
        <row r="3495">
          <cell r="D3495" t="e">
            <v>#REF!</v>
          </cell>
          <cell r="I3495" t="e">
            <v>#REF!</v>
          </cell>
        </row>
        <row r="3496">
          <cell r="D3496" t="e">
            <v>#REF!</v>
          </cell>
          <cell r="I3496" t="e">
            <v>#REF!</v>
          </cell>
        </row>
        <row r="3497">
          <cell r="D3497" t="e">
            <v>#REF!</v>
          </cell>
          <cell r="I3497" t="e">
            <v>#REF!</v>
          </cell>
        </row>
        <row r="3498">
          <cell r="D3498" t="e">
            <v>#REF!</v>
          </cell>
          <cell r="I3498" t="e">
            <v>#REF!</v>
          </cell>
        </row>
        <row r="3499">
          <cell r="D3499" t="e">
            <v>#REF!</v>
          </cell>
          <cell r="I3499" t="e">
            <v>#REF!</v>
          </cell>
        </row>
        <row r="3500">
          <cell r="D3500" t="e">
            <v>#REF!</v>
          </cell>
          <cell r="I3500" t="e">
            <v>#REF!</v>
          </cell>
        </row>
        <row r="3501">
          <cell r="D3501" t="e">
            <v>#REF!</v>
          </cell>
          <cell r="I3501" t="e">
            <v>#REF!</v>
          </cell>
        </row>
        <row r="3502">
          <cell r="D3502" t="e">
            <v>#REF!</v>
          </cell>
          <cell r="I3502" t="e">
            <v>#REF!</v>
          </cell>
        </row>
        <row r="3503">
          <cell r="D3503" t="e">
            <v>#REF!</v>
          </cell>
          <cell r="I3503" t="e">
            <v>#REF!</v>
          </cell>
        </row>
        <row r="3504">
          <cell r="D3504" t="e">
            <v>#REF!</v>
          </cell>
          <cell r="I3504" t="e">
            <v>#REF!</v>
          </cell>
        </row>
        <row r="3505">
          <cell r="D3505" t="e">
            <v>#REF!</v>
          </cell>
          <cell r="I3505" t="e">
            <v>#REF!</v>
          </cell>
        </row>
        <row r="3506">
          <cell r="D3506" t="e">
            <v>#REF!</v>
          </cell>
          <cell r="I3506" t="e">
            <v>#REF!</v>
          </cell>
        </row>
        <row r="3507">
          <cell r="D3507" t="e">
            <v>#REF!</v>
          </cell>
          <cell r="I3507" t="e">
            <v>#REF!</v>
          </cell>
        </row>
        <row r="3508">
          <cell r="D3508" t="e">
            <v>#REF!</v>
          </cell>
          <cell r="I3508" t="e">
            <v>#REF!</v>
          </cell>
        </row>
        <row r="3509">
          <cell r="D3509" t="e">
            <v>#REF!</v>
          </cell>
          <cell r="I3509" t="e">
            <v>#REF!</v>
          </cell>
        </row>
        <row r="3510">
          <cell r="D3510" t="e">
            <v>#REF!</v>
          </cell>
          <cell r="I3510" t="e">
            <v>#REF!</v>
          </cell>
        </row>
        <row r="3511">
          <cell r="D3511" t="e">
            <v>#REF!</v>
          </cell>
          <cell r="I3511" t="e">
            <v>#REF!</v>
          </cell>
        </row>
        <row r="3512">
          <cell r="D3512" t="e">
            <v>#REF!</v>
          </cell>
          <cell r="I3512" t="e">
            <v>#REF!</v>
          </cell>
        </row>
        <row r="3513">
          <cell r="D3513" t="e">
            <v>#REF!</v>
          </cell>
          <cell r="I3513" t="e">
            <v>#REF!</v>
          </cell>
        </row>
        <row r="3514">
          <cell r="D3514" t="e">
            <v>#REF!</v>
          </cell>
          <cell r="I3514" t="e">
            <v>#REF!</v>
          </cell>
        </row>
        <row r="3515">
          <cell r="D3515" t="e">
            <v>#REF!</v>
          </cell>
          <cell r="I3515" t="e">
            <v>#REF!</v>
          </cell>
        </row>
        <row r="3516">
          <cell r="D3516" t="e">
            <v>#REF!</v>
          </cell>
          <cell r="I3516" t="e">
            <v>#REF!</v>
          </cell>
        </row>
        <row r="3517">
          <cell r="D3517" t="e">
            <v>#REF!</v>
          </cell>
          <cell r="I3517" t="e">
            <v>#REF!</v>
          </cell>
        </row>
        <row r="3518">
          <cell r="D3518" t="e">
            <v>#REF!</v>
          </cell>
          <cell r="I3518" t="e">
            <v>#REF!</v>
          </cell>
        </row>
        <row r="3519">
          <cell r="D3519" t="e">
            <v>#REF!</v>
          </cell>
          <cell r="I3519" t="e">
            <v>#REF!</v>
          </cell>
        </row>
        <row r="3520">
          <cell r="D3520" t="e">
            <v>#REF!</v>
          </cell>
          <cell r="I3520" t="e">
            <v>#REF!</v>
          </cell>
        </row>
        <row r="3521">
          <cell r="D3521" t="e">
            <v>#REF!</v>
          </cell>
          <cell r="I3521" t="e">
            <v>#REF!</v>
          </cell>
        </row>
        <row r="3522">
          <cell r="D3522" t="e">
            <v>#REF!</v>
          </cell>
          <cell r="I3522" t="e">
            <v>#REF!</v>
          </cell>
        </row>
        <row r="3523">
          <cell r="D3523" t="e">
            <v>#REF!</v>
          </cell>
          <cell r="I3523" t="e">
            <v>#REF!</v>
          </cell>
        </row>
        <row r="3524">
          <cell r="D3524" t="e">
            <v>#REF!</v>
          </cell>
          <cell r="I3524" t="e">
            <v>#REF!</v>
          </cell>
        </row>
        <row r="3525">
          <cell r="D3525" t="e">
            <v>#REF!</v>
          </cell>
          <cell r="I3525" t="e">
            <v>#REF!</v>
          </cell>
        </row>
        <row r="3526">
          <cell r="D3526" t="e">
            <v>#REF!</v>
          </cell>
          <cell r="I3526" t="e">
            <v>#REF!</v>
          </cell>
        </row>
        <row r="3527">
          <cell r="D3527" t="e">
            <v>#REF!</v>
          </cell>
          <cell r="I3527" t="e">
            <v>#REF!</v>
          </cell>
        </row>
        <row r="3528">
          <cell r="D3528" t="e">
            <v>#VALUE!</v>
          </cell>
          <cell r="I3528" t="e">
            <v>#VALUE!</v>
          </cell>
        </row>
        <row r="3529">
          <cell r="D3529" t="e">
            <v>#VALUE!</v>
          </cell>
          <cell r="I3529" t="e">
            <v>#VALUE!</v>
          </cell>
        </row>
        <row r="3530">
          <cell r="D3530" t="e">
            <v>#VALUE!</v>
          </cell>
          <cell r="I3530" t="e">
            <v>#VALUE!</v>
          </cell>
        </row>
        <row r="3531">
          <cell r="D3531" t="e">
            <v>#VALUE!</v>
          </cell>
          <cell r="I3531" t="e">
            <v>#VALUE!</v>
          </cell>
        </row>
        <row r="3532">
          <cell r="D3532" t="e">
            <v>#VALUE!</v>
          </cell>
          <cell r="I3532" t="e">
            <v>#VALUE!</v>
          </cell>
        </row>
        <row r="3533">
          <cell r="D3533" t="e">
            <v>#REF!</v>
          </cell>
          <cell r="I3533" t="e">
            <v>#REF!</v>
          </cell>
        </row>
        <row r="3534">
          <cell r="D3534" t="e">
            <v>#REF!</v>
          </cell>
          <cell r="I3534" t="e">
            <v>#REF!</v>
          </cell>
        </row>
        <row r="3535">
          <cell r="D3535" t="e">
            <v>#REF!</v>
          </cell>
          <cell r="I3535" t="e">
            <v>#REF!</v>
          </cell>
        </row>
        <row r="3536">
          <cell r="D3536" t="e">
            <v>#REF!</v>
          </cell>
          <cell r="I3536" t="e">
            <v>#REF!</v>
          </cell>
        </row>
        <row r="3537">
          <cell r="D3537" t="e">
            <v>#REF!</v>
          </cell>
          <cell r="I3537" t="e">
            <v>#REF!</v>
          </cell>
        </row>
        <row r="3538">
          <cell r="D3538" t="e">
            <v>#REF!</v>
          </cell>
          <cell r="I3538" t="e">
            <v>#REF!</v>
          </cell>
        </row>
        <row r="3539">
          <cell r="D3539" t="e">
            <v>#REF!</v>
          </cell>
          <cell r="I3539" t="e">
            <v>#REF!</v>
          </cell>
        </row>
        <row r="3540">
          <cell r="D3540" t="e">
            <v>#REF!</v>
          </cell>
          <cell r="I3540" t="e">
            <v>#REF!</v>
          </cell>
        </row>
        <row r="3541">
          <cell r="D3541" t="e">
            <v>#REF!</v>
          </cell>
          <cell r="I3541" t="e">
            <v>#REF!</v>
          </cell>
        </row>
        <row r="3542">
          <cell r="D3542" t="e">
            <v>#REF!</v>
          </cell>
          <cell r="I3542" t="e">
            <v>#REF!</v>
          </cell>
        </row>
        <row r="3543">
          <cell r="D3543" t="e">
            <v>#REF!</v>
          </cell>
          <cell r="I3543" t="e">
            <v>#REF!</v>
          </cell>
        </row>
        <row r="3544">
          <cell r="D3544" t="e">
            <v>#REF!</v>
          </cell>
          <cell r="I3544" t="e">
            <v>#REF!</v>
          </cell>
        </row>
        <row r="3545">
          <cell r="D3545" t="e">
            <v>#REF!</v>
          </cell>
          <cell r="I3545" t="e">
            <v>#REF!</v>
          </cell>
        </row>
        <row r="3546">
          <cell r="D3546" t="e">
            <v>#REF!</v>
          </cell>
          <cell r="I3546" t="e">
            <v>#REF!</v>
          </cell>
        </row>
        <row r="3547">
          <cell r="D3547" t="e">
            <v>#REF!</v>
          </cell>
          <cell r="I3547" t="e">
            <v>#REF!</v>
          </cell>
        </row>
        <row r="3548">
          <cell r="D3548" t="e">
            <v>#REF!</v>
          </cell>
          <cell r="I3548" t="e">
            <v>#REF!</v>
          </cell>
        </row>
        <row r="3549">
          <cell r="D3549" t="e">
            <v>#REF!</v>
          </cell>
          <cell r="I3549" t="e">
            <v>#REF!</v>
          </cell>
        </row>
        <row r="3550">
          <cell r="D3550" t="e">
            <v>#REF!</v>
          </cell>
          <cell r="I3550" t="e">
            <v>#REF!</v>
          </cell>
        </row>
        <row r="3551">
          <cell r="D3551" t="e">
            <v>#REF!</v>
          </cell>
          <cell r="I3551" t="e">
            <v>#REF!</v>
          </cell>
        </row>
        <row r="3552">
          <cell r="D3552" t="e">
            <v>#REF!</v>
          </cell>
          <cell r="I3552" t="e">
            <v>#REF!</v>
          </cell>
        </row>
        <row r="3553">
          <cell r="D3553" t="e">
            <v>#REF!</v>
          </cell>
          <cell r="I3553" t="e">
            <v>#REF!</v>
          </cell>
        </row>
        <row r="3554">
          <cell r="D3554" t="e">
            <v>#REF!</v>
          </cell>
          <cell r="I3554" t="e">
            <v>#REF!</v>
          </cell>
        </row>
        <row r="3555">
          <cell r="D3555" t="e">
            <v>#REF!</v>
          </cell>
          <cell r="I3555" t="e">
            <v>#REF!</v>
          </cell>
        </row>
        <row r="3556">
          <cell r="D3556" t="e">
            <v>#REF!</v>
          </cell>
          <cell r="I3556" t="e">
            <v>#REF!</v>
          </cell>
        </row>
        <row r="3557">
          <cell r="D3557" t="e">
            <v>#REF!</v>
          </cell>
          <cell r="I3557" t="e">
            <v>#REF!</v>
          </cell>
        </row>
        <row r="3558">
          <cell r="D3558" t="e">
            <v>#REF!</v>
          </cell>
          <cell r="I3558" t="e">
            <v>#REF!</v>
          </cell>
        </row>
        <row r="3559">
          <cell r="D3559" t="e">
            <v>#REF!</v>
          </cell>
          <cell r="I3559" t="e">
            <v>#REF!</v>
          </cell>
        </row>
        <row r="3560">
          <cell r="D3560" t="e">
            <v>#REF!</v>
          </cell>
          <cell r="I3560" t="e">
            <v>#REF!</v>
          </cell>
        </row>
        <row r="3561">
          <cell r="D3561" t="e">
            <v>#REF!</v>
          </cell>
          <cell r="I3561" t="e">
            <v>#REF!</v>
          </cell>
        </row>
        <row r="3562">
          <cell r="D3562" t="e">
            <v>#REF!</v>
          </cell>
          <cell r="I3562" t="e">
            <v>#REF!</v>
          </cell>
        </row>
        <row r="3563">
          <cell r="D3563" t="e">
            <v>#REF!</v>
          </cell>
          <cell r="I3563" t="e">
            <v>#REF!</v>
          </cell>
        </row>
        <row r="3564">
          <cell r="D3564" t="e">
            <v>#REF!</v>
          </cell>
          <cell r="I3564" t="e">
            <v>#REF!</v>
          </cell>
        </row>
        <row r="3565">
          <cell r="D3565" t="e">
            <v>#REF!</v>
          </cell>
          <cell r="I3565" t="e">
            <v>#REF!</v>
          </cell>
        </row>
        <row r="3566">
          <cell r="D3566" t="e">
            <v>#REF!</v>
          </cell>
          <cell r="I3566" t="e">
            <v>#REF!</v>
          </cell>
        </row>
        <row r="3567">
          <cell r="D3567" t="e">
            <v>#REF!</v>
          </cell>
          <cell r="I3567" t="e">
            <v>#REF!</v>
          </cell>
        </row>
        <row r="3568">
          <cell r="D3568" t="e">
            <v>#REF!</v>
          </cell>
          <cell r="I3568" t="e">
            <v>#REF!</v>
          </cell>
        </row>
        <row r="3569">
          <cell r="D3569" t="e">
            <v>#REF!</v>
          </cell>
          <cell r="I3569" t="e">
            <v>#REF!</v>
          </cell>
        </row>
        <row r="3570">
          <cell r="D3570" t="e">
            <v>#REF!</v>
          </cell>
          <cell r="I3570" t="e">
            <v>#REF!</v>
          </cell>
        </row>
        <row r="3571">
          <cell r="D3571" t="e">
            <v>#REF!</v>
          </cell>
          <cell r="I3571" t="e">
            <v>#REF!</v>
          </cell>
        </row>
        <row r="3572">
          <cell r="D3572" t="e">
            <v>#REF!</v>
          </cell>
          <cell r="I3572" t="e">
            <v>#REF!</v>
          </cell>
        </row>
        <row r="3573">
          <cell r="D3573" t="e">
            <v>#REF!</v>
          </cell>
          <cell r="I3573" t="e">
            <v>#REF!</v>
          </cell>
        </row>
        <row r="3574">
          <cell r="D3574" t="e">
            <v>#REF!</v>
          </cell>
          <cell r="I3574" t="e">
            <v>#REF!</v>
          </cell>
        </row>
        <row r="3575">
          <cell r="D3575" t="e">
            <v>#REF!</v>
          </cell>
          <cell r="I3575" t="e">
            <v>#REF!</v>
          </cell>
        </row>
        <row r="3576">
          <cell r="D3576" t="e">
            <v>#REF!</v>
          </cell>
          <cell r="I3576" t="e">
            <v>#REF!</v>
          </cell>
        </row>
        <row r="3577">
          <cell r="D3577" t="e">
            <v>#REF!</v>
          </cell>
          <cell r="I3577" t="e">
            <v>#REF!</v>
          </cell>
        </row>
        <row r="3578">
          <cell r="D3578" t="e">
            <v>#REF!</v>
          </cell>
          <cell r="I3578" t="e">
            <v>#REF!</v>
          </cell>
        </row>
        <row r="3579">
          <cell r="D3579" t="e">
            <v>#REF!</v>
          </cell>
          <cell r="I3579" t="e">
            <v>#REF!</v>
          </cell>
        </row>
        <row r="3580">
          <cell r="D3580" t="e">
            <v>#REF!</v>
          </cell>
          <cell r="I3580" t="e">
            <v>#REF!</v>
          </cell>
        </row>
        <row r="3581">
          <cell r="D3581" t="e">
            <v>#REF!</v>
          </cell>
          <cell r="I3581" t="e">
            <v>#REF!</v>
          </cell>
        </row>
        <row r="3582">
          <cell r="D3582" t="e">
            <v>#REF!</v>
          </cell>
          <cell r="I3582" t="e">
            <v>#REF!</v>
          </cell>
        </row>
        <row r="3583">
          <cell r="D3583" t="e">
            <v>#REF!</v>
          </cell>
          <cell r="I3583" t="e">
            <v>#REF!</v>
          </cell>
        </row>
        <row r="3584">
          <cell r="D3584" t="e">
            <v>#REF!</v>
          </cell>
          <cell r="I3584" t="e">
            <v>#REF!</v>
          </cell>
        </row>
        <row r="3585">
          <cell r="D3585" t="e">
            <v>#REF!</v>
          </cell>
          <cell r="I3585" t="e">
            <v>#REF!</v>
          </cell>
        </row>
        <row r="3586">
          <cell r="D3586" t="e">
            <v>#REF!</v>
          </cell>
          <cell r="I3586" t="e">
            <v>#REF!</v>
          </cell>
        </row>
        <row r="3587">
          <cell r="D3587" t="e">
            <v>#REF!</v>
          </cell>
          <cell r="I3587" t="e">
            <v>#REF!</v>
          </cell>
        </row>
        <row r="3588">
          <cell r="D3588" t="e">
            <v>#REF!</v>
          </cell>
          <cell r="I3588" t="e">
            <v>#REF!</v>
          </cell>
        </row>
        <row r="3589">
          <cell r="D3589" t="e">
            <v>#REF!</v>
          </cell>
          <cell r="I3589" t="e">
            <v>#REF!</v>
          </cell>
        </row>
        <row r="3590">
          <cell r="D3590" t="e">
            <v>#REF!</v>
          </cell>
          <cell r="I3590" t="e">
            <v>#REF!</v>
          </cell>
        </row>
        <row r="3591">
          <cell r="D3591" t="e">
            <v>#REF!</v>
          </cell>
          <cell r="I3591" t="e">
            <v>#REF!</v>
          </cell>
        </row>
        <row r="3592">
          <cell r="D3592" t="e">
            <v>#REF!</v>
          </cell>
          <cell r="I3592" t="e">
            <v>#REF!</v>
          </cell>
        </row>
        <row r="3593">
          <cell r="D3593" t="e">
            <v>#REF!</v>
          </cell>
          <cell r="I3593" t="e">
            <v>#REF!</v>
          </cell>
        </row>
        <row r="3594">
          <cell r="D3594" t="e">
            <v>#REF!</v>
          </cell>
          <cell r="I3594" t="e">
            <v>#REF!</v>
          </cell>
        </row>
        <row r="3595">
          <cell r="D3595" t="e">
            <v>#REF!</v>
          </cell>
          <cell r="I3595" t="e">
            <v>#REF!</v>
          </cell>
        </row>
        <row r="3596">
          <cell r="D3596" t="e">
            <v>#REF!</v>
          </cell>
          <cell r="I3596" t="e">
            <v>#REF!</v>
          </cell>
        </row>
        <row r="3597">
          <cell r="D3597" t="e">
            <v>#REF!</v>
          </cell>
          <cell r="I3597" t="e">
            <v>#REF!</v>
          </cell>
        </row>
        <row r="3598">
          <cell r="D3598" t="e">
            <v>#REF!</v>
          </cell>
          <cell r="I3598" t="e">
            <v>#REF!</v>
          </cell>
        </row>
        <row r="3599">
          <cell r="D3599" t="e">
            <v>#REF!</v>
          </cell>
          <cell r="I3599" t="e">
            <v>#REF!</v>
          </cell>
        </row>
        <row r="3600">
          <cell r="D3600" t="e">
            <v>#REF!</v>
          </cell>
          <cell r="I3600" t="e">
            <v>#REF!</v>
          </cell>
        </row>
        <row r="3601">
          <cell r="D3601" t="e">
            <v>#REF!</v>
          </cell>
          <cell r="I3601" t="e">
            <v>#REF!</v>
          </cell>
        </row>
        <row r="3602">
          <cell r="D3602" t="e">
            <v>#REF!</v>
          </cell>
          <cell r="I3602" t="e">
            <v>#REF!</v>
          </cell>
        </row>
        <row r="3603">
          <cell r="D3603" t="e">
            <v>#REF!</v>
          </cell>
          <cell r="I3603" t="e">
            <v>#REF!</v>
          </cell>
        </row>
        <row r="3604">
          <cell r="D3604" t="e">
            <v>#REF!</v>
          </cell>
          <cell r="I3604" t="e">
            <v>#REF!</v>
          </cell>
        </row>
        <row r="3605">
          <cell r="D3605" t="e">
            <v>#REF!</v>
          </cell>
          <cell r="I3605" t="e">
            <v>#REF!</v>
          </cell>
        </row>
        <row r="3606">
          <cell r="D3606" t="e">
            <v>#REF!</v>
          </cell>
          <cell r="I3606" t="e">
            <v>#REF!</v>
          </cell>
        </row>
        <row r="3607">
          <cell r="D3607" t="e">
            <v>#REF!</v>
          </cell>
          <cell r="I3607" t="e">
            <v>#REF!</v>
          </cell>
        </row>
        <row r="3608">
          <cell r="D3608" t="e">
            <v>#REF!</v>
          </cell>
          <cell r="I3608" t="e">
            <v>#REF!</v>
          </cell>
        </row>
        <row r="3609">
          <cell r="D3609" t="e">
            <v>#REF!</v>
          </cell>
          <cell r="I3609" t="e">
            <v>#REF!</v>
          </cell>
        </row>
        <row r="3610">
          <cell r="D3610" t="e">
            <v>#REF!</v>
          </cell>
          <cell r="I3610" t="e">
            <v>#REF!</v>
          </cell>
        </row>
        <row r="3611">
          <cell r="D3611" t="e">
            <v>#REF!</v>
          </cell>
          <cell r="I3611" t="e">
            <v>#REF!</v>
          </cell>
        </row>
        <row r="3612">
          <cell r="D3612" t="e">
            <v>#REF!</v>
          </cell>
          <cell r="I3612" t="e">
            <v>#REF!</v>
          </cell>
        </row>
        <row r="3613">
          <cell r="D3613" t="e">
            <v>#REF!</v>
          </cell>
          <cell r="I3613" t="e">
            <v>#REF!</v>
          </cell>
        </row>
        <row r="3614">
          <cell r="D3614" t="e">
            <v>#REF!</v>
          </cell>
          <cell r="I3614" t="e">
            <v>#REF!</v>
          </cell>
        </row>
        <row r="3615">
          <cell r="D3615" t="e">
            <v>#REF!</v>
          </cell>
          <cell r="I3615" t="e">
            <v>#REF!</v>
          </cell>
        </row>
        <row r="3616">
          <cell r="D3616" t="e">
            <v>#REF!</v>
          </cell>
          <cell r="I3616" t="e">
            <v>#REF!</v>
          </cell>
        </row>
        <row r="3617">
          <cell r="D3617" t="e">
            <v>#REF!</v>
          </cell>
          <cell r="I3617" t="e">
            <v>#REF!</v>
          </cell>
        </row>
        <row r="3618">
          <cell r="D3618" t="e">
            <v>#REF!</v>
          </cell>
          <cell r="I3618" t="e">
            <v>#REF!</v>
          </cell>
        </row>
        <row r="3619">
          <cell r="D3619" t="e">
            <v>#REF!</v>
          </cell>
          <cell r="I3619" t="e">
            <v>#REF!</v>
          </cell>
        </row>
        <row r="3620">
          <cell r="D3620" t="e">
            <v>#REF!</v>
          </cell>
          <cell r="I3620" t="e">
            <v>#REF!</v>
          </cell>
        </row>
        <row r="3621">
          <cell r="D3621" t="e">
            <v>#REF!</v>
          </cell>
          <cell r="I3621" t="e">
            <v>#REF!</v>
          </cell>
        </row>
        <row r="3622">
          <cell r="D3622" t="e">
            <v>#REF!</v>
          </cell>
          <cell r="I3622" t="e">
            <v>#REF!</v>
          </cell>
        </row>
        <row r="3623">
          <cell r="D3623" t="e">
            <v>#REF!</v>
          </cell>
          <cell r="I3623" t="e">
            <v>#REF!</v>
          </cell>
        </row>
        <row r="3624">
          <cell r="D3624" t="e">
            <v>#REF!</v>
          </cell>
          <cell r="I3624" t="e">
            <v>#REF!</v>
          </cell>
        </row>
        <row r="3625">
          <cell r="D3625" t="e">
            <v>#REF!</v>
          </cell>
          <cell r="I3625" t="e">
            <v>#REF!</v>
          </cell>
        </row>
        <row r="3626">
          <cell r="D3626" t="e">
            <v>#REF!</v>
          </cell>
          <cell r="I3626" t="e">
            <v>#REF!</v>
          </cell>
        </row>
        <row r="3627">
          <cell r="D3627" t="e">
            <v>#REF!</v>
          </cell>
          <cell r="I3627" t="e">
            <v>#REF!</v>
          </cell>
        </row>
        <row r="3628">
          <cell r="D3628" t="e">
            <v>#REF!</v>
          </cell>
          <cell r="I3628" t="e">
            <v>#REF!</v>
          </cell>
        </row>
        <row r="3629">
          <cell r="D3629" t="e">
            <v>#REF!</v>
          </cell>
          <cell r="I3629" t="e">
            <v>#REF!</v>
          </cell>
        </row>
        <row r="3630">
          <cell r="D3630" t="e">
            <v>#REF!</v>
          </cell>
          <cell r="I3630" t="e">
            <v>#REF!</v>
          </cell>
        </row>
        <row r="3631">
          <cell r="D3631" t="e">
            <v>#REF!</v>
          </cell>
          <cell r="I3631" t="e">
            <v>#REF!</v>
          </cell>
        </row>
        <row r="3632">
          <cell r="D3632" t="e">
            <v>#REF!</v>
          </cell>
          <cell r="I3632" t="e">
            <v>#REF!</v>
          </cell>
        </row>
        <row r="3633">
          <cell r="D3633" t="e">
            <v>#REF!</v>
          </cell>
          <cell r="I3633" t="e">
            <v>#REF!</v>
          </cell>
        </row>
        <row r="3634">
          <cell r="D3634" t="e">
            <v>#REF!</v>
          </cell>
          <cell r="I3634" t="e">
            <v>#REF!</v>
          </cell>
        </row>
        <row r="3635">
          <cell r="D3635" t="e">
            <v>#REF!</v>
          </cell>
          <cell r="I3635" t="e">
            <v>#REF!</v>
          </cell>
        </row>
        <row r="3636">
          <cell r="D3636" t="e">
            <v>#REF!</v>
          </cell>
          <cell r="I3636" t="e">
            <v>#REF!</v>
          </cell>
        </row>
        <row r="3637">
          <cell r="D3637" t="e">
            <v>#REF!</v>
          </cell>
          <cell r="I3637" t="e">
            <v>#REF!</v>
          </cell>
        </row>
        <row r="3638">
          <cell r="D3638" t="e">
            <v>#REF!</v>
          </cell>
          <cell r="I3638" t="e">
            <v>#REF!</v>
          </cell>
        </row>
        <row r="3639">
          <cell r="D3639" t="e">
            <v>#REF!</v>
          </cell>
          <cell r="I3639" t="e">
            <v>#REF!</v>
          </cell>
        </row>
        <row r="3640">
          <cell r="D3640" t="e">
            <v>#REF!</v>
          </cell>
          <cell r="I3640" t="e">
            <v>#REF!</v>
          </cell>
        </row>
        <row r="3641">
          <cell r="D3641" t="e">
            <v>#REF!</v>
          </cell>
          <cell r="I3641" t="e">
            <v>#REF!</v>
          </cell>
        </row>
        <row r="3642">
          <cell r="D3642" t="e">
            <v>#REF!</v>
          </cell>
          <cell r="I3642" t="e">
            <v>#REF!</v>
          </cell>
        </row>
        <row r="3643">
          <cell r="D3643" t="e">
            <v>#REF!</v>
          </cell>
          <cell r="I3643" t="e">
            <v>#REF!</v>
          </cell>
        </row>
        <row r="3644">
          <cell r="D3644" t="e">
            <v>#REF!</v>
          </cell>
          <cell r="I3644" t="e">
            <v>#REF!</v>
          </cell>
        </row>
        <row r="3645">
          <cell r="D3645" t="e">
            <v>#REF!</v>
          </cell>
          <cell r="I3645" t="e">
            <v>#REF!</v>
          </cell>
        </row>
        <row r="3646">
          <cell r="D3646" t="e">
            <v>#REF!</v>
          </cell>
          <cell r="I3646" t="e">
            <v>#REF!</v>
          </cell>
        </row>
        <row r="3647">
          <cell r="D3647" t="e">
            <v>#REF!</v>
          </cell>
          <cell r="I3647" t="e">
            <v>#REF!</v>
          </cell>
        </row>
        <row r="3648">
          <cell r="D3648" t="e">
            <v>#REF!</v>
          </cell>
          <cell r="I3648" t="e">
            <v>#REF!</v>
          </cell>
        </row>
        <row r="3649">
          <cell r="D3649" t="e">
            <v>#REF!</v>
          </cell>
          <cell r="I3649" t="e">
            <v>#REF!</v>
          </cell>
        </row>
        <row r="3650">
          <cell r="D3650" t="e">
            <v>#REF!</v>
          </cell>
          <cell r="I3650" t="e">
            <v>#REF!</v>
          </cell>
        </row>
        <row r="3651">
          <cell r="D3651" t="e">
            <v>#REF!</v>
          </cell>
          <cell r="I3651" t="e">
            <v>#REF!</v>
          </cell>
        </row>
        <row r="3652">
          <cell r="D3652" t="e">
            <v>#REF!</v>
          </cell>
          <cell r="I3652" t="e">
            <v>#REF!</v>
          </cell>
        </row>
        <row r="3653">
          <cell r="D3653" t="e">
            <v>#REF!</v>
          </cell>
          <cell r="I3653" t="e">
            <v>#REF!</v>
          </cell>
        </row>
        <row r="3654">
          <cell r="D3654" t="e">
            <v>#REF!</v>
          </cell>
          <cell r="I3654" t="e">
            <v>#REF!</v>
          </cell>
        </row>
        <row r="3655">
          <cell r="D3655" t="e">
            <v>#REF!</v>
          </cell>
          <cell r="I3655" t="e">
            <v>#REF!</v>
          </cell>
        </row>
        <row r="3656">
          <cell r="D3656" t="e">
            <v>#REF!</v>
          </cell>
          <cell r="I3656" t="e">
            <v>#REF!</v>
          </cell>
        </row>
        <row r="3657">
          <cell r="D3657" t="e">
            <v>#REF!</v>
          </cell>
          <cell r="I3657" t="e">
            <v>#REF!</v>
          </cell>
        </row>
        <row r="3658">
          <cell r="D3658" t="e">
            <v>#REF!</v>
          </cell>
          <cell r="I3658" t="e">
            <v>#REF!</v>
          </cell>
        </row>
        <row r="3659">
          <cell r="D3659" t="e">
            <v>#REF!</v>
          </cell>
          <cell r="I3659" t="e">
            <v>#REF!</v>
          </cell>
        </row>
        <row r="3660">
          <cell r="D3660" t="e">
            <v>#REF!</v>
          </cell>
          <cell r="I3660" t="e">
            <v>#REF!</v>
          </cell>
        </row>
        <row r="3661">
          <cell r="D3661" t="e">
            <v>#REF!</v>
          </cell>
          <cell r="I3661" t="e">
            <v>#REF!</v>
          </cell>
        </row>
        <row r="3662">
          <cell r="D3662" t="e">
            <v>#REF!</v>
          </cell>
          <cell r="I3662" t="e">
            <v>#REF!</v>
          </cell>
        </row>
        <row r="3663">
          <cell r="D3663" t="e">
            <v>#REF!</v>
          </cell>
          <cell r="I3663" t="e">
            <v>#REF!</v>
          </cell>
        </row>
        <row r="3664">
          <cell r="D3664" t="e">
            <v>#REF!</v>
          </cell>
          <cell r="I3664" t="e">
            <v>#REF!</v>
          </cell>
        </row>
        <row r="3665">
          <cell r="D3665" t="e">
            <v>#REF!</v>
          </cell>
          <cell r="I3665" t="e">
            <v>#REF!</v>
          </cell>
        </row>
        <row r="3666">
          <cell r="D3666" t="e">
            <v>#REF!</v>
          </cell>
          <cell r="I3666" t="e">
            <v>#REF!</v>
          </cell>
        </row>
        <row r="3667">
          <cell r="D3667" t="e">
            <v>#REF!</v>
          </cell>
          <cell r="I3667" t="e">
            <v>#REF!</v>
          </cell>
        </row>
        <row r="3668">
          <cell r="D3668" t="e">
            <v>#REF!</v>
          </cell>
          <cell r="I3668" t="e">
            <v>#REF!</v>
          </cell>
        </row>
        <row r="3669">
          <cell r="D3669" t="e">
            <v>#REF!</v>
          </cell>
          <cell r="I3669" t="e">
            <v>#REF!</v>
          </cell>
        </row>
        <row r="3670">
          <cell r="D3670" t="e">
            <v>#REF!</v>
          </cell>
          <cell r="I3670" t="e">
            <v>#REF!</v>
          </cell>
        </row>
        <row r="3671">
          <cell r="D3671" t="e">
            <v>#REF!</v>
          </cell>
          <cell r="I3671" t="e">
            <v>#REF!</v>
          </cell>
        </row>
        <row r="3672">
          <cell r="D3672" t="e">
            <v>#REF!</v>
          </cell>
          <cell r="I3672" t="e">
            <v>#REF!</v>
          </cell>
        </row>
        <row r="3673">
          <cell r="D3673" t="e">
            <v>#REF!</v>
          </cell>
          <cell r="I3673" t="e">
            <v>#REF!</v>
          </cell>
        </row>
        <row r="3674">
          <cell r="D3674" t="e">
            <v>#REF!</v>
          </cell>
          <cell r="I3674" t="e">
            <v>#REF!</v>
          </cell>
        </row>
        <row r="3675">
          <cell r="D3675" t="e">
            <v>#REF!</v>
          </cell>
          <cell r="I3675" t="e">
            <v>#REF!</v>
          </cell>
        </row>
        <row r="3676">
          <cell r="D3676" t="e">
            <v>#REF!</v>
          </cell>
          <cell r="I3676" t="e">
            <v>#REF!</v>
          </cell>
        </row>
        <row r="3677">
          <cell r="D3677" t="e">
            <v>#REF!</v>
          </cell>
          <cell r="I3677" t="e">
            <v>#REF!</v>
          </cell>
        </row>
        <row r="3678">
          <cell r="D3678" t="e">
            <v>#REF!</v>
          </cell>
          <cell r="I3678" t="e">
            <v>#REF!</v>
          </cell>
        </row>
        <row r="3679">
          <cell r="D3679" t="e">
            <v>#REF!</v>
          </cell>
          <cell r="I3679" t="e">
            <v>#REF!</v>
          </cell>
        </row>
        <row r="3680">
          <cell r="D3680" t="e">
            <v>#REF!</v>
          </cell>
          <cell r="I3680" t="e">
            <v>#REF!</v>
          </cell>
        </row>
        <row r="3681">
          <cell r="D3681" t="e">
            <v>#REF!</v>
          </cell>
          <cell r="I3681" t="e">
            <v>#REF!</v>
          </cell>
        </row>
        <row r="3682">
          <cell r="D3682" t="e">
            <v>#REF!</v>
          </cell>
          <cell r="I3682" t="e">
            <v>#REF!</v>
          </cell>
        </row>
        <row r="3683">
          <cell r="D3683" t="e">
            <v>#REF!</v>
          </cell>
          <cell r="I3683" t="e">
            <v>#REF!</v>
          </cell>
        </row>
        <row r="3684">
          <cell r="D3684" t="e">
            <v>#REF!</v>
          </cell>
          <cell r="I3684" t="e">
            <v>#REF!</v>
          </cell>
        </row>
        <row r="3685">
          <cell r="D3685" t="e">
            <v>#REF!</v>
          </cell>
          <cell r="I3685" t="e">
            <v>#REF!</v>
          </cell>
        </row>
        <row r="3686">
          <cell r="D3686" t="e">
            <v>#REF!</v>
          </cell>
          <cell r="I3686" t="e">
            <v>#REF!</v>
          </cell>
        </row>
        <row r="3687">
          <cell r="D3687" t="e">
            <v>#REF!</v>
          </cell>
          <cell r="I3687" t="e">
            <v>#REF!</v>
          </cell>
        </row>
        <row r="3688">
          <cell r="D3688" t="e">
            <v>#REF!</v>
          </cell>
          <cell r="I3688" t="e">
            <v>#REF!</v>
          </cell>
        </row>
        <row r="3689">
          <cell r="D3689" t="e">
            <v>#REF!</v>
          </cell>
          <cell r="I3689" t="e">
            <v>#REF!</v>
          </cell>
        </row>
        <row r="3690">
          <cell r="D3690" t="e">
            <v>#REF!</v>
          </cell>
          <cell r="I3690" t="e">
            <v>#REF!</v>
          </cell>
        </row>
        <row r="3691">
          <cell r="D3691" t="e">
            <v>#REF!</v>
          </cell>
          <cell r="I3691" t="e">
            <v>#REF!</v>
          </cell>
        </row>
        <row r="3692">
          <cell r="D3692" t="e">
            <v>#REF!</v>
          </cell>
          <cell r="I3692" t="e">
            <v>#REF!</v>
          </cell>
        </row>
        <row r="3693">
          <cell r="D3693" t="e">
            <v>#REF!</v>
          </cell>
          <cell r="I3693" t="e">
            <v>#REF!</v>
          </cell>
        </row>
        <row r="3694">
          <cell r="D3694" t="e">
            <v>#REF!</v>
          </cell>
          <cell r="I3694" t="e">
            <v>#REF!</v>
          </cell>
        </row>
        <row r="3695">
          <cell r="D3695" t="e">
            <v>#REF!</v>
          </cell>
          <cell r="I3695" t="e">
            <v>#REF!</v>
          </cell>
        </row>
        <row r="3696">
          <cell r="D3696" t="e">
            <v>#REF!</v>
          </cell>
          <cell r="I3696" t="e">
            <v>#REF!</v>
          </cell>
        </row>
        <row r="3697">
          <cell r="D3697" t="e">
            <v>#REF!</v>
          </cell>
          <cell r="I3697" t="e">
            <v>#REF!</v>
          </cell>
        </row>
        <row r="3698">
          <cell r="D3698" t="e">
            <v>#REF!</v>
          </cell>
          <cell r="I3698" t="e">
            <v>#REF!</v>
          </cell>
        </row>
        <row r="3699">
          <cell r="D3699" t="e">
            <v>#REF!</v>
          </cell>
          <cell r="I3699" t="e">
            <v>#REF!</v>
          </cell>
        </row>
        <row r="3700">
          <cell r="D3700" t="e">
            <v>#REF!</v>
          </cell>
          <cell r="I3700" t="e">
            <v>#REF!</v>
          </cell>
        </row>
        <row r="3701">
          <cell r="D3701" t="e">
            <v>#REF!</v>
          </cell>
          <cell r="I3701" t="e">
            <v>#REF!</v>
          </cell>
        </row>
        <row r="3702">
          <cell r="D3702" t="e">
            <v>#REF!</v>
          </cell>
          <cell r="I3702" t="e">
            <v>#REF!</v>
          </cell>
        </row>
        <row r="3703">
          <cell r="D3703" t="e">
            <v>#REF!</v>
          </cell>
          <cell r="I3703" t="e">
            <v>#REF!</v>
          </cell>
        </row>
        <row r="3704">
          <cell r="D3704" t="e">
            <v>#REF!</v>
          </cell>
          <cell r="I3704" t="e">
            <v>#REF!</v>
          </cell>
        </row>
        <row r="3705">
          <cell r="D3705" t="e">
            <v>#REF!</v>
          </cell>
          <cell r="I3705" t="e">
            <v>#REF!</v>
          </cell>
        </row>
        <row r="3706">
          <cell r="D3706" t="e">
            <v>#REF!</v>
          </cell>
          <cell r="I3706" t="e">
            <v>#REF!</v>
          </cell>
        </row>
        <row r="3707">
          <cell r="D3707" t="e">
            <v>#REF!</v>
          </cell>
          <cell r="I3707" t="e">
            <v>#REF!</v>
          </cell>
        </row>
        <row r="3708">
          <cell r="D3708" t="e">
            <v>#REF!</v>
          </cell>
          <cell r="I3708" t="e">
            <v>#REF!</v>
          </cell>
        </row>
        <row r="3709">
          <cell r="D3709" t="e">
            <v>#REF!</v>
          </cell>
          <cell r="I3709" t="e">
            <v>#REF!</v>
          </cell>
        </row>
        <row r="3710">
          <cell r="D3710" t="e">
            <v>#REF!</v>
          </cell>
          <cell r="I3710" t="e">
            <v>#REF!</v>
          </cell>
        </row>
        <row r="3711">
          <cell r="D3711" t="e">
            <v>#REF!</v>
          </cell>
          <cell r="I3711" t="e">
            <v>#REF!</v>
          </cell>
        </row>
        <row r="3712">
          <cell r="D3712" t="e">
            <v>#REF!</v>
          </cell>
          <cell r="I3712" t="e">
            <v>#REF!</v>
          </cell>
        </row>
        <row r="3713">
          <cell r="D3713" t="e">
            <v>#REF!</v>
          </cell>
          <cell r="I3713" t="e">
            <v>#REF!</v>
          </cell>
        </row>
        <row r="3714">
          <cell r="D3714" t="e">
            <v>#REF!</v>
          </cell>
          <cell r="I3714" t="e">
            <v>#REF!</v>
          </cell>
        </row>
        <row r="3715">
          <cell r="D3715" t="e">
            <v>#REF!</v>
          </cell>
          <cell r="I3715" t="e">
            <v>#REF!</v>
          </cell>
        </row>
        <row r="3716">
          <cell r="D3716" t="e">
            <v>#REF!</v>
          </cell>
          <cell r="I3716" t="e">
            <v>#REF!</v>
          </cell>
        </row>
        <row r="3717">
          <cell r="D3717" t="e">
            <v>#REF!</v>
          </cell>
          <cell r="I3717" t="e">
            <v>#REF!</v>
          </cell>
        </row>
        <row r="3718">
          <cell r="D3718" t="e">
            <v>#REF!</v>
          </cell>
          <cell r="I3718" t="e">
            <v>#REF!</v>
          </cell>
        </row>
        <row r="3719">
          <cell r="D3719" t="e">
            <v>#REF!</v>
          </cell>
          <cell r="I3719" t="e">
            <v>#REF!</v>
          </cell>
        </row>
        <row r="3720">
          <cell r="D3720" t="e">
            <v>#REF!</v>
          </cell>
          <cell r="I3720" t="e">
            <v>#REF!</v>
          </cell>
        </row>
        <row r="3721">
          <cell r="D3721" t="e">
            <v>#REF!</v>
          </cell>
          <cell r="I3721" t="e">
            <v>#REF!</v>
          </cell>
        </row>
        <row r="3722">
          <cell r="D3722" t="e">
            <v>#REF!</v>
          </cell>
          <cell r="I3722" t="e">
            <v>#REF!</v>
          </cell>
        </row>
        <row r="3723">
          <cell r="D3723" t="e">
            <v>#REF!</v>
          </cell>
          <cell r="I3723" t="e">
            <v>#REF!</v>
          </cell>
        </row>
        <row r="3724">
          <cell r="D3724" t="e">
            <v>#REF!</v>
          </cell>
          <cell r="I3724" t="e">
            <v>#REF!</v>
          </cell>
        </row>
        <row r="3725">
          <cell r="D3725" t="e">
            <v>#REF!</v>
          </cell>
          <cell r="I3725" t="e">
            <v>#REF!</v>
          </cell>
        </row>
        <row r="3726">
          <cell r="D3726" t="e">
            <v>#REF!</v>
          </cell>
          <cell r="I3726" t="e">
            <v>#REF!</v>
          </cell>
        </row>
        <row r="3727">
          <cell r="D3727" t="e">
            <v>#REF!</v>
          </cell>
          <cell r="I3727" t="e">
            <v>#REF!</v>
          </cell>
        </row>
        <row r="3728">
          <cell r="D3728" t="e">
            <v>#REF!</v>
          </cell>
          <cell r="I3728" t="e">
            <v>#REF!</v>
          </cell>
        </row>
        <row r="3729">
          <cell r="D3729" t="e">
            <v>#REF!</v>
          </cell>
          <cell r="I3729" t="e">
            <v>#REF!</v>
          </cell>
        </row>
        <row r="3730">
          <cell r="D3730" t="e">
            <v>#REF!</v>
          </cell>
          <cell r="I3730" t="e">
            <v>#REF!</v>
          </cell>
        </row>
        <row r="3731">
          <cell r="D3731" t="e">
            <v>#REF!</v>
          </cell>
          <cell r="I3731" t="e">
            <v>#REF!</v>
          </cell>
        </row>
        <row r="3732">
          <cell r="D3732" t="e">
            <v>#REF!</v>
          </cell>
          <cell r="I3732" t="e">
            <v>#REF!</v>
          </cell>
        </row>
        <row r="3733">
          <cell r="D3733" t="e">
            <v>#REF!</v>
          </cell>
          <cell r="I3733" t="e">
            <v>#REF!</v>
          </cell>
        </row>
        <row r="3734">
          <cell r="D3734" t="e">
            <v>#REF!</v>
          </cell>
          <cell r="I3734" t="e">
            <v>#REF!</v>
          </cell>
        </row>
        <row r="3735">
          <cell r="D3735" t="e">
            <v>#REF!</v>
          </cell>
          <cell r="I3735" t="e">
            <v>#REF!</v>
          </cell>
        </row>
        <row r="3736">
          <cell r="D3736" t="e">
            <v>#REF!</v>
          </cell>
          <cell r="I3736" t="e">
            <v>#REF!</v>
          </cell>
        </row>
        <row r="3737">
          <cell r="D3737" t="e">
            <v>#REF!</v>
          </cell>
          <cell r="I3737" t="e">
            <v>#REF!</v>
          </cell>
        </row>
        <row r="3738">
          <cell r="D3738" t="e">
            <v>#REF!</v>
          </cell>
          <cell r="I3738" t="e">
            <v>#REF!</v>
          </cell>
        </row>
        <row r="3739">
          <cell r="D3739" t="e">
            <v>#REF!</v>
          </cell>
          <cell r="I3739" t="e">
            <v>#REF!</v>
          </cell>
        </row>
        <row r="3740">
          <cell r="D3740" t="e">
            <v>#REF!</v>
          </cell>
          <cell r="I3740" t="e">
            <v>#REF!</v>
          </cell>
        </row>
        <row r="3741">
          <cell r="D3741" t="e">
            <v>#REF!</v>
          </cell>
          <cell r="I3741" t="e">
            <v>#REF!</v>
          </cell>
        </row>
        <row r="3742">
          <cell r="D3742" t="e">
            <v>#REF!</v>
          </cell>
          <cell r="I3742" t="e">
            <v>#REF!</v>
          </cell>
        </row>
        <row r="3743">
          <cell r="D3743" t="e">
            <v>#REF!</v>
          </cell>
          <cell r="I3743" t="e">
            <v>#REF!</v>
          </cell>
        </row>
        <row r="3744">
          <cell r="D3744" t="e">
            <v>#REF!</v>
          </cell>
          <cell r="I3744" t="e">
            <v>#REF!</v>
          </cell>
        </row>
        <row r="3745">
          <cell r="D3745" t="e">
            <v>#REF!</v>
          </cell>
          <cell r="I3745" t="e">
            <v>#REF!</v>
          </cell>
        </row>
        <row r="3746">
          <cell r="D3746" t="e">
            <v>#REF!</v>
          </cell>
          <cell r="I3746" t="e">
            <v>#REF!</v>
          </cell>
        </row>
        <row r="3747">
          <cell r="D3747" t="e">
            <v>#REF!</v>
          </cell>
          <cell r="I3747" t="e">
            <v>#REF!</v>
          </cell>
        </row>
        <row r="3748">
          <cell r="D3748" t="e">
            <v>#REF!</v>
          </cell>
          <cell r="I3748" t="e">
            <v>#REF!</v>
          </cell>
        </row>
        <row r="3749">
          <cell r="D3749" t="e">
            <v>#REF!</v>
          </cell>
          <cell r="I3749" t="e">
            <v>#REF!</v>
          </cell>
        </row>
        <row r="3750">
          <cell r="D3750" t="e">
            <v>#REF!</v>
          </cell>
          <cell r="I3750" t="e">
            <v>#REF!</v>
          </cell>
        </row>
        <row r="3751">
          <cell r="D3751" t="e">
            <v>#REF!</v>
          </cell>
          <cell r="I3751" t="e">
            <v>#REF!</v>
          </cell>
        </row>
        <row r="3752">
          <cell r="D3752" t="e">
            <v>#REF!</v>
          </cell>
          <cell r="I3752" t="e">
            <v>#REF!</v>
          </cell>
        </row>
        <row r="3753">
          <cell r="D3753" t="e">
            <v>#REF!</v>
          </cell>
          <cell r="I3753" t="e">
            <v>#REF!</v>
          </cell>
        </row>
        <row r="3754">
          <cell r="D3754" t="e">
            <v>#REF!</v>
          </cell>
          <cell r="I3754" t="e">
            <v>#REF!</v>
          </cell>
        </row>
        <row r="3755">
          <cell r="D3755" t="e">
            <v>#REF!</v>
          </cell>
          <cell r="I3755" t="e">
            <v>#REF!</v>
          </cell>
        </row>
        <row r="3756">
          <cell r="D3756" t="e">
            <v>#REF!</v>
          </cell>
          <cell r="I3756" t="e">
            <v>#REF!</v>
          </cell>
        </row>
        <row r="3757">
          <cell r="D3757" t="e">
            <v>#REF!</v>
          </cell>
          <cell r="I3757" t="e">
            <v>#REF!</v>
          </cell>
        </row>
        <row r="3758">
          <cell r="D3758" t="e">
            <v>#REF!</v>
          </cell>
          <cell r="I3758" t="e">
            <v>#REF!</v>
          </cell>
        </row>
        <row r="3759">
          <cell r="D3759" t="e">
            <v>#REF!</v>
          </cell>
          <cell r="I3759" t="e">
            <v>#REF!</v>
          </cell>
        </row>
        <row r="3760">
          <cell r="D3760" t="e">
            <v>#REF!</v>
          </cell>
          <cell r="I3760" t="e">
            <v>#REF!</v>
          </cell>
        </row>
        <row r="3761">
          <cell r="D3761" t="e">
            <v>#REF!</v>
          </cell>
          <cell r="I3761" t="e">
            <v>#REF!</v>
          </cell>
        </row>
        <row r="3762">
          <cell r="D3762" t="e">
            <v>#REF!</v>
          </cell>
          <cell r="I3762" t="e">
            <v>#REF!</v>
          </cell>
        </row>
        <row r="3763">
          <cell r="D3763" t="e">
            <v>#REF!</v>
          </cell>
          <cell r="I3763" t="e">
            <v>#REF!</v>
          </cell>
        </row>
        <row r="3764">
          <cell r="D3764" t="e">
            <v>#REF!</v>
          </cell>
          <cell r="I3764" t="e">
            <v>#REF!</v>
          </cell>
        </row>
        <row r="3765">
          <cell r="D3765" t="e">
            <v>#REF!</v>
          </cell>
          <cell r="I3765" t="e">
            <v>#REF!</v>
          </cell>
        </row>
        <row r="3766">
          <cell r="D3766" t="e">
            <v>#REF!</v>
          </cell>
          <cell r="I3766" t="e">
            <v>#REF!</v>
          </cell>
        </row>
        <row r="3767">
          <cell r="D3767" t="e">
            <v>#REF!</v>
          </cell>
          <cell r="I3767" t="e">
            <v>#REF!</v>
          </cell>
        </row>
        <row r="3768">
          <cell r="D3768" t="e">
            <v>#REF!</v>
          </cell>
          <cell r="I3768" t="e">
            <v>#REF!</v>
          </cell>
        </row>
        <row r="3769">
          <cell r="D3769" t="e">
            <v>#REF!</v>
          </cell>
          <cell r="I3769" t="e">
            <v>#REF!</v>
          </cell>
        </row>
        <row r="3770">
          <cell r="D3770" t="e">
            <v>#REF!</v>
          </cell>
          <cell r="I3770" t="e">
            <v>#REF!</v>
          </cell>
        </row>
        <row r="3771">
          <cell r="D3771" t="e">
            <v>#REF!</v>
          </cell>
          <cell r="I3771" t="e">
            <v>#REF!</v>
          </cell>
        </row>
        <row r="3772">
          <cell r="D3772" t="e">
            <v>#REF!</v>
          </cell>
          <cell r="I3772" t="e">
            <v>#REF!</v>
          </cell>
        </row>
        <row r="3773">
          <cell r="D3773" t="e">
            <v>#REF!</v>
          </cell>
          <cell r="I3773" t="e">
            <v>#REF!</v>
          </cell>
        </row>
        <row r="3774">
          <cell r="D3774" t="e">
            <v>#REF!</v>
          </cell>
          <cell r="I3774" t="e">
            <v>#REF!</v>
          </cell>
        </row>
        <row r="3775">
          <cell r="D3775" t="e">
            <v>#REF!</v>
          </cell>
          <cell r="I3775" t="e">
            <v>#REF!</v>
          </cell>
        </row>
        <row r="3776">
          <cell r="D3776" t="e">
            <v>#REF!</v>
          </cell>
          <cell r="I3776" t="e">
            <v>#REF!</v>
          </cell>
        </row>
        <row r="3777">
          <cell r="D3777" t="e">
            <v>#REF!</v>
          </cell>
          <cell r="I3777" t="e">
            <v>#REF!</v>
          </cell>
        </row>
        <row r="3778">
          <cell r="D3778" t="e">
            <v>#REF!</v>
          </cell>
          <cell r="I3778" t="e">
            <v>#REF!</v>
          </cell>
        </row>
        <row r="3779">
          <cell r="D3779" t="e">
            <v>#REF!</v>
          </cell>
          <cell r="I3779" t="e">
            <v>#REF!</v>
          </cell>
        </row>
        <row r="3780">
          <cell r="D3780" t="e">
            <v>#REF!</v>
          </cell>
          <cell r="I3780" t="e">
            <v>#REF!</v>
          </cell>
        </row>
        <row r="3781">
          <cell r="D3781" t="e">
            <v>#REF!</v>
          </cell>
          <cell r="I3781" t="e">
            <v>#REF!</v>
          </cell>
        </row>
        <row r="3782">
          <cell r="D3782" t="e">
            <v>#REF!</v>
          </cell>
          <cell r="I3782" t="e">
            <v>#REF!</v>
          </cell>
        </row>
        <row r="3783">
          <cell r="D3783" t="e">
            <v>#REF!</v>
          </cell>
          <cell r="I3783" t="e">
            <v>#REF!</v>
          </cell>
        </row>
        <row r="3784">
          <cell r="D3784" t="e">
            <v>#REF!</v>
          </cell>
          <cell r="I3784" t="e">
            <v>#REF!</v>
          </cell>
        </row>
        <row r="3785">
          <cell r="D3785" t="e">
            <v>#REF!</v>
          </cell>
          <cell r="I3785" t="e">
            <v>#REF!</v>
          </cell>
        </row>
        <row r="3786">
          <cell r="D3786" t="e">
            <v>#REF!</v>
          </cell>
          <cell r="I3786" t="e">
            <v>#REF!</v>
          </cell>
        </row>
        <row r="3787">
          <cell r="D3787" t="e">
            <v>#REF!</v>
          </cell>
          <cell r="I3787" t="e">
            <v>#REF!</v>
          </cell>
        </row>
        <row r="3788">
          <cell r="D3788" t="e">
            <v>#REF!</v>
          </cell>
          <cell r="I3788" t="e">
            <v>#REF!</v>
          </cell>
        </row>
        <row r="3789">
          <cell r="D3789" t="e">
            <v>#REF!</v>
          </cell>
          <cell r="I3789" t="e">
            <v>#REF!</v>
          </cell>
        </row>
        <row r="3790">
          <cell r="D3790" t="e">
            <v>#REF!</v>
          </cell>
          <cell r="I3790" t="e">
            <v>#REF!</v>
          </cell>
        </row>
        <row r="3791">
          <cell r="D3791" t="e">
            <v>#REF!</v>
          </cell>
          <cell r="I3791" t="e">
            <v>#REF!</v>
          </cell>
        </row>
        <row r="3792">
          <cell r="D3792" t="e">
            <v>#REF!</v>
          </cell>
          <cell r="I3792" t="e">
            <v>#REF!</v>
          </cell>
        </row>
        <row r="3793">
          <cell r="D3793" t="e">
            <v>#REF!</v>
          </cell>
          <cell r="I3793" t="e">
            <v>#REF!</v>
          </cell>
        </row>
        <row r="3794">
          <cell r="D3794" t="e">
            <v>#REF!</v>
          </cell>
          <cell r="I3794" t="e">
            <v>#REF!</v>
          </cell>
        </row>
        <row r="3795">
          <cell r="D3795" t="e">
            <v>#REF!</v>
          </cell>
          <cell r="I3795" t="e">
            <v>#REF!</v>
          </cell>
        </row>
        <row r="3796">
          <cell r="D3796" t="e">
            <v>#REF!</v>
          </cell>
          <cell r="I3796" t="e">
            <v>#REF!</v>
          </cell>
        </row>
        <row r="3797">
          <cell r="D3797" t="e">
            <v>#REF!</v>
          </cell>
          <cell r="I3797" t="e">
            <v>#REF!</v>
          </cell>
        </row>
        <row r="3798">
          <cell r="D3798" t="e">
            <v>#REF!</v>
          </cell>
          <cell r="I3798" t="e">
            <v>#REF!</v>
          </cell>
        </row>
        <row r="3799">
          <cell r="D3799" t="e">
            <v>#REF!</v>
          </cell>
          <cell r="I3799" t="e">
            <v>#REF!</v>
          </cell>
        </row>
        <row r="3800">
          <cell r="D3800" t="e">
            <v>#REF!</v>
          </cell>
          <cell r="I3800" t="e">
            <v>#REF!</v>
          </cell>
        </row>
        <row r="3801">
          <cell r="D3801" t="e">
            <v>#REF!</v>
          </cell>
          <cell r="I3801" t="e">
            <v>#REF!</v>
          </cell>
        </row>
        <row r="3802">
          <cell r="D3802" t="e">
            <v>#REF!</v>
          </cell>
          <cell r="I3802" t="e">
            <v>#REF!</v>
          </cell>
        </row>
        <row r="3803">
          <cell r="D3803" t="e">
            <v>#REF!</v>
          </cell>
          <cell r="I3803" t="e">
            <v>#REF!</v>
          </cell>
        </row>
        <row r="3804">
          <cell r="D3804" t="e">
            <v>#REF!</v>
          </cell>
          <cell r="I3804" t="e">
            <v>#REF!</v>
          </cell>
        </row>
        <row r="3805">
          <cell r="D3805" t="e">
            <v>#REF!</v>
          </cell>
          <cell r="I3805" t="e">
            <v>#REF!</v>
          </cell>
        </row>
        <row r="3806">
          <cell r="D3806" t="e">
            <v>#REF!</v>
          </cell>
          <cell r="I3806" t="e">
            <v>#REF!</v>
          </cell>
        </row>
        <row r="3807">
          <cell r="D3807" t="e">
            <v>#REF!</v>
          </cell>
          <cell r="I3807" t="e">
            <v>#REF!</v>
          </cell>
        </row>
        <row r="3808">
          <cell r="D3808" t="e">
            <v>#REF!</v>
          </cell>
          <cell r="I3808" t="e">
            <v>#REF!</v>
          </cell>
        </row>
      </sheetData>
      <sheetData sheetId="26" refreshError="1"/>
      <sheetData sheetId="27" refreshError="1"/>
      <sheetData sheetId="28" refreshError="1"/>
      <sheetData sheetId="29" refreshError="1">
        <row r="4">
          <cell r="C4">
            <v>1</v>
          </cell>
        </row>
        <row r="5">
          <cell r="C5">
            <v>1</v>
          </cell>
        </row>
      </sheetData>
      <sheetData sheetId="30" refreshError="1"/>
      <sheetData sheetId="31" refreshError="1">
        <row r="3">
          <cell r="G3">
            <v>-0.23999990000000002</v>
          </cell>
        </row>
      </sheetData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7"/>
  <sheetViews>
    <sheetView tabSelected="1" workbookViewId="0">
      <selection activeCell="G31" sqref="G31"/>
    </sheetView>
  </sheetViews>
  <sheetFormatPr defaultRowHeight="12.75"/>
  <cols>
    <col min="1" max="1" width="11.7109375" bestFit="1" customWidth="1"/>
    <col min="2" max="2" width="10.7109375" bestFit="1" customWidth="1"/>
    <col min="3" max="3" width="11" bestFit="1" customWidth="1"/>
    <col min="4" max="6" width="10.42578125" bestFit="1" customWidth="1"/>
    <col min="7" max="7" width="11.28515625" customWidth="1"/>
    <col min="8" max="8" width="10.7109375" bestFit="1" customWidth="1"/>
    <col min="9" max="9" width="8.7109375" bestFit="1" customWidth="1"/>
  </cols>
  <sheetData>
    <row r="1" spans="1:7" ht="15">
      <c r="A1" s="382" t="s">
        <v>446</v>
      </c>
      <c r="B1" s="444" t="s">
        <v>472</v>
      </c>
    </row>
    <row r="3" spans="1:7">
      <c r="A3" s="369" t="s">
        <v>424</v>
      </c>
      <c r="B3" s="363" t="s">
        <v>425</v>
      </c>
      <c r="C3" s="363" t="s">
        <v>444</v>
      </c>
      <c r="D3" s="363" t="s">
        <v>445</v>
      </c>
      <c r="E3" s="378" t="s">
        <v>426</v>
      </c>
      <c r="F3" s="378" t="s">
        <v>428</v>
      </c>
    </row>
    <row r="4" spans="1:7">
      <c r="A4" s="368">
        <v>3410000</v>
      </c>
      <c r="B4" s="373">
        <v>8992000</v>
      </c>
      <c r="C4" s="373">
        <v>8019000</v>
      </c>
      <c r="D4" s="373">
        <v>8743000</v>
      </c>
      <c r="E4" s="373">
        <v>7366000</v>
      </c>
      <c r="F4" s="373">
        <v>4372000</v>
      </c>
    </row>
    <row r="6" spans="1:7" ht="15">
      <c r="A6" s="382" t="s">
        <v>447</v>
      </c>
      <c r="B6" s="444" t="s">
        <v>473</v>
      </c>
    </row>
    <row r="8" spans="1:7">
      <c r="A8" s="367" t="s">
        <v>424</v>
      </c>
      <c r="B8" s="379" t="s">
        <v>425</v>
      </c>
      <c r="C8" s="379" t="s">
        <v>444</v>
      </c>
      <c r="D8" s="379" t="s">
        <v>445</v>
      </c>
      <c r="E8" s="379" t="s">
        <v>426</v>
      </c>
      <c r="F8" s="379" t="s">
        <v>428</v>
      </c>
    </row>
    <row r="9" spans="1:7">
      <c r="A9" s="367">
        <v>5314000</v>
      </c>
      <c r="B9" s="379">
        <v>4993900</v>
      </c>
      <c r="C9" s="379">
        <v>5071500</v>
      </c>
      <c r="D9" s="379">
        <v>1035000</v>
      </c>
      <c r="E9" s="379">
        <v>4317000</v>
      </c>
      <c r="F9" s="379">
        <v>4100000</v>
      </c>
    </row>
    <row r="11" spans="1:7" ht="15">
      <c r="A11" s="382" t="s">
        <v>448</v>
      </c>
      <c r="B11" s="444" t="s">
        <v>473</v>
      </c>
    </row>
    <row r="13" spans="1:7">
      <c r="A13" s="380" t="s">
        <v>423</v>
      </c>
      <c r="B13" s="366" t="s">
        <v>424</v>
      </c>
      <c r="C13" s="381" t="s">
        <v>425</v>
      </c>
      <c r="D13" s="381" t="s">
        <v>444</v>
      </c>
      <c r="E13" s="381" t="s">
        <v>445</v>
      </c>
      <c r="F13" s="381" t="s">
        <v>426</v>
      </c>
      <c r="G13" s="381" t="s">
        <v>428</v>
      </c>
    </row>
    <row r="14" spans="1:7">
      <c r="A14" s="380">
        <v>3180000</v>
      </c>
      <c r="B14" s="366">
        <v>10673799</v>
      </c>
      <c r="C14" s="381">
        <v>11460000</v>
      </c>
      <c r="D14" s="381">
        <v>639000</v>
      </c>
      <c r="E14" s="381">
        <v>685000</v>
      </c>
      <c r="F14" s="381">
        <v>8350495</v>
      </c>
      <c r="G14" s="381">
        <v>5098191</v>
      </c>
    </row>
    <row r="16" spans="1:7" ht="15">
      <c r="A16" s="382" t="s">
        <v>449</v>
      </c>
      <c r="B16" s="444" t="s">
        <v>474</v>
      </c>
    </row>
    <row r="18" spans="1:7">
      <c r="A18" s="383" t="s">
        <v>423</v>
      </c>
      <c r="B18" s="365" t="s">
        <v>424</v>
      </c>
      <c r="C18" s="383" t="s">
        <v>425</v>
      </c>
      <c r="D18" s="383" t="s">
        <v>426</v>
      </c>
      <c r="E18" s="383" t="s">
        <v>428</v>
      </c>
      <c r="G18" s="383"/>
    </row>
    <row r="19" spans="1:7">
      <c r="A19" s="383">
        <v>9068000</v>
      </c>
      <c r="B19" s="365">
        <v>12754000</v>
      </c>
      <c r="C19" s="383">
        <v>22801000</v>
      </c>
      <c r="D19" s="383">
        <v>12638000</v>
      </c>
      <c r="E19" s="383">
        <v>5887000</v>
      </c>
      <c r="G19" s="383"/>
    </row>
    <row r="23" spans="1:7" ht="15">
      <c r="A23" s="382" t="s">
        <v>429</v>
      </c>
      <c r="B23" s="444" t="s">
        <v>475</v>
      </c>
    </row>
    <row r="25" spans="1:7">
      <c r="A25" s="365" t="s">
        <v>424</v>
      </c>
    </row>
    <row r="26" spans="1:7">
      <c r="A26" s="365">
        <v>4100000</v>
      </c>
      <c r="B26" s="370"/>
      <c r="C26" s="370"/>
      <c r="D26" s="370"/>
      <c r="E26" s="370"/>
      <c r="F26" s="370"/>
      <c r="G26" s="370"/>
    </row>
    <row r="27" spans="1:7">
      <c r="A27" s="370"/>
      <c r="B27" s="370"/>
      <c r="C27" s="370"/>
      <c r="D27" s="370"/>
      <c r="E27" s="370"/>
      <c r="F27" s="370"/>
      <c r="G27" s="370"/>
    </row>
    <row r="29" spans="1:7" ht="15">
      <c r="A29" s="382" t="s">
        <v>432</v>
      </c>
    </row>
    <row r="31" spans="1:7">
      <c r="A31" s="371" t="s">
        <v>423</v>
      </c>
      <c r="B31" s="375" t="s">
        <v>424</v>
      </c>
      <c r="C31" s="371" t="s">
        <v>430</v>
      </c>
      <c r="D31" s="371" t="s">
        <v>426</v>
      </c>
      <c r="E31" s="371" t="s">
        <v>431</v>
      </c>
      <c r="G31" s="371"/>
    </row>
    <row r="32" spans="1:7">
      <c r="A32" s="371">
        <v>26000.010000000002</v>
      </c>
      <c r="B32" s="375">
        <v>534000.01</v>
      </c>
      <c r="C32" s="371">
        <v>505000.01</v>
      </c>
      <c r="D32" s="371">
        <v>1588000.01</v>
      </c>
      <c r="E32" s="371">
        <v>-1086999.99</v>
      </c>
      <c r="G32" s="371"/>
    </row>
    <row r="35" spans="1:9" ht="15">
      <c r="A35" s="382" t="s">
        <v>435</v>
      </c>
      <c r="B35" s="444" t="s">
        <v>472</v>
      </c>
    </row>
    <row r="37" spans="1:9">
      <c r="A37" s="372" t="s">
        <v>423</v>
      </c>
      <c r="B37" s="364" t="s">
        <v>424</v>
      </c>
      <c r="C37" s="372" t="s">
        <v>430</v>
      </c>
      <c r="D37" s="372" t="s">
        <v>433</v>
      </c>
      <c r="E37" s="372" t="s">
        <v>434</v>
      </c>
      <c r="F37" s="372" t="s">
        <v>426</v>
      </c>
      <c r="G37" s="372" t="s">
        <v>431</v>
      </c>
      <c r="I37" s="372"/>
    </row>
    <row r="38" spans="1:9">
      <c r="A38" s="372">
        <v>5716000</v>
      </c>
      <c r="B38" s="364">
        <v>1756000</v>
      </c>
      <c r="C38" s="372">
        <v>148000</v>
      </c>
      <c r="D38" s="372">
        <v>150000</v>
      </c>
      <c r="E38" s="372">
        <v>-109000</v>
      </c>
      <c r="F38" s="372">
        <v>1612000</v>
      </c>
      <c r="G38" s="372">
        <v>3057000</v>
      </c>
      <c r="I38" s="372"/>
    </row>
    <row r="41" spans="1:9" ht="15">
      <c r="A41" s="382" t="s">
        <v>443</v>
      </c>
      <c r="B41" s="444" t="s">
        <v>476</v>
      </c>
    </row>
    <row r="43" spans="1:9">
      <c r="A43" s="377" t="s">
        <v>436</v>
      </c>
      <c r="B43" s="374" t="s">
        <v>437</v>
      </c>
      <c r="C43" s="377" t="s">
        <v>438</v>
      </c>
      <c r="D43" s="377" t="s">
        <v>439</v>
      </c>
      <c r="E43" s="377" t="s">
        <v>427</v>
      </c>
      <c r="F43" s="377" t="s">
        <v>440</v>
      </c>
      <c r="G43" s="377" t="s">
        <v>441</v>
      </c>
      <c r="H43" s="376" t="s">
        <v>442</v>
      </c>
    </row>
    <row r="44" spans="1:9">
      <c r="A44" s="377">
        <v>1947000</v>
      </c>
      <c r="B44" s="374">
        <v>2085000</v>
      </c>
      <c r="C44" s="377">
        <v>2582000</v>
      </c>
      <c r="D44" s="377">
        <v>8392000</v>
      </c>
      <c r="E44" s="377">
        <v>-968000</v>
      </c>
      <c r="F44" s="377">
        <v>4951000</v>
      </c>
      <c r="G44" s="377">
        <v>972000</v>
      </c>
      <c r="H44" s="377">
        <v>11066000</v>
      </c>
    </row>
    <row r="47" spans="1:9" ht="15">
      <c r="A47" s="382" t="s">
        <v>477</v>
      </c>
      <c r="B47" s="444" t="s">
        <v>478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1"/>
  <sheetViews>
    <sheetView workbookViewId="0">
      <selection activeCell="O21" sqref="O21"/>
    </sheetView>
  </sheetViews>
  <sheetFormatPr defaultRowHeight="15"/>
  <cols>
    <col min="1" max="3" width="9.140625" style="329"/>
    <col min="4" max="4" width="14.42578125" style="329" customWidth="1"/>
    <col min="5" max="22" width="9.140625" style="329"/>
    <col min="23" max="23" width="9.28515625" style="329" bestFit="1" customWidth="1"/>
    <col min="24" max="24" width="19.28515625" style="329" bestFit="1" customWidth="1"/>
    <col min="25" max="259" width="9.140625" style="329"/>
    <col min="260" max="260" width="14.42578125" style="329" customWidth="1"/>
    <col min="261" max="515" width="9.140625" style="329"/>
    <col min="516" max="516" width="14.42578125" style="329" customWidth="1"/>
    <col min="517" max="771" width="9.140625" style="329"/>
    <col min="772" max="772" width="14.42578125" style="329" customWidth="1"/>
    <col min="773" max="1027" width="9.140625" style="329"/>
    <col min="1028" max="1028" width="14.42578125" style="329" customWidth="1"/>
    <col min="1029" max="1283" width="9.140625" style="329"/>
    <col min="1284" max="1284" width="14.42578125" style="329" customWidth="1"/>
    <col min="1285" max="1539" width="9.140625" style="329"/>
    <col min="1540" max="1540" width="14.42578125" style="329" customWidth="1"/>
    <col min="1541" max="1795" width="9.140625" style="329"/>
    <col min="1796" max="1796" width="14.42578125" style="329" customWidth="1"/>
    <col min="1797" max="2051" width="9.140625" style="329"/>
    <col min="2052" max="2052" width="14.42578125" style="329" customWidth="1"/>
    <col min="2053" max="2307" width="9.140625" style="329"/>
    <col min="2308" max="2308" width="14.42578125" style="329" customWidth="1"/>
    <col min="2309" max="2563" width="9.140625" style="329"/>
    <col min="2564" max="2564" width="14.42578125" style="329" customWidth="1"/>
    <col min="2565" max="2819" width="9.140625" style="329"/>
    <col min="2820" max="2820" width="14.42578125" style="329" customWidth="1"/>
    <col min="2821" max="3075" width="9.140625" style="329"/>
    <col min="3076" max="3076" width="14.42578125" style="329" customWidth="1"/>
    <col min="3077" max="3331" width="9.140625" style="329"/>
    <col min="3332" max="3332" width="14.42578125" style="329" customWidth="1"/>
    <col min="3333" max="3587" width="9.140625" style="329"/>
    <col min="3588" max="3588" width="14.42578125" style="329" customWidth="1"/>
    <col min="3589" max="3843" width="9.140625" style="329"/>
    <col min="3844" max="3844" width="14.42578125" style="329" customWidth="1"/>
    <col min="3845" max="4099" width="9.140625" style="329"/>
    <col min="4100" max="4100" width="14.42578125" style="329" customWidth="1"/>
    <col min="4101" max="4355" width="9.140625" style="329"/>
    <col min="4356" max="4356" width="14.42578125" style="329" customWidth="1"/>
    <col min="4357" max="4611" width="9.140625" style="329"/>
    <col min="4612" max="4612" width="14.42578125" style="329" customWidth="1"/>
    <col min="4613" max="4867" width="9.140625" style="329"/>
    <col min="4868" max="4868" width="14.42578125" style="329" customWidth="1"/>
    <col min="4869" max="5123" width="9.140625" style="329"/>
    <col min="5124" max="5124" width="14.42578125" style="329" customWidth="1"/>
    <col min="5125" max="5379" width="9.140625" style="329"/>
    <col min="5380" max="5380" width="14.42578125" style="329" customWidth="1"/>
    <col min="5381" max="5635" width="9.140625" style="329"/>
    <col min="5636" max="5636" width="14.42578125" style="329" customWidth="1"/>
    <col min="5637" max="5891" width="9.140625" style="329"/>
    <col min="5892" max="5892" width="14.42578125" style="329" customWidth="1"/>
    <col min="5893" max="6147" width="9.140625" style="329"/>
    <col min="6148" max="6148" width="14.42578125" style="329" customWidth="1"/>
    <col min="6149" max="6403" width="9.140625" style="329"/>
    <col min="6404" max="6404" width="14.42578125" style="329" customWidth="1"/>
    <col min="6405" max="6659" width="9.140625" style="329"/>
    <col min="6660" max="6660" width="14.42578125" style="329" customWidth="1"/>
    <col min="6661" max="6915" width="9.140625" style="329"/>
    <col min="6916" max="6916" width="14.42578125" style="329" customWidth="1"/>
    <col min="6917" max="7171" width="9.140625" style="329"/>
    <col min="7172" max="7172" width="14.42578125" style="329" customWidth="1"/>
    <col min="7173" max="7427" width="9.140625" style="329"/>
    <col min="7428" max="7428" width="14.42578125" style="329" customWidth="1"/>
    <col min="7429" max="7683" width="9.140625" style="329"/>
    <col min="7684" max="7684" width="14.42578125" style="329" customWidth="1"/>
    <col min="7685" max="7939" width="9.140625" style="329"/>
    <col min="7940" max="7940" width="14.42578125" style="329" customWidth="1"/>
    <col min="7941" max="8195" width="9.140625" style="329"/>
    <col min="8196" max="8196" width="14.42578125" style="329" customWidth="1"/>
    <col min="8197" max="8451" width="9.140625" style="329"/>
    <col min="8452" max="8452" width="14.42578125" style="329" customWidth="1"/>
    <col min="8453" max="8707" width="9.140625" style="329"/>
    <col min="8708" max="8708" width="14.42578125" style="329" customWidth="1"/>
    <col min="8709" max="8963" width="9.140625" style="329"/>
    <col min="8964" max="8964" width="14.42578125" style="329" customWidth="1"/>
    <col min="8965" max="9219" width="9.140625" style="329"/>
    <col min="9220" max="9220" width="14.42578125" style="329" customWidth="1"/>
    <col min="9221" max="9475" width="9.140625" style="329"/>
    <col min="9476" max="9476" width="14.42578125" style="329" customWidth="1"/>
    <col min="9477" max="9731" width="9.140625" style="329"/>
    <col min="9732" max="9732" width="14.42578125" style="329" customWidth="1"/>
    <col min="9733" max="9987" width="9.140625" style="329"/>
    <col min="9988" max="9988" width="14.42578125" style="329" customWidth="1"/>
    <col min="9989" max="10243" width="9.140625" style="329"/>
    <col min="10244" max="10244" width="14.42578125" style="329" customWidth="1"/>
    <col min="10245" max="10499" width="9.140625" style="329"/>
    <col min="10500" max="10500" width="14.42578125" style="329" customWidth="1"/>
    <col min="10501" max="10755" width="9.140625" style="329"/>
    <col min="10756" max="10756" width="14.42578125" style="329" customWidth="1"/>
    <col min="10757" max="11011" width="9.140625" style="329"/>
    <col min="11012" max="11012" width="14.42578125" style="329" customWidth="1"/>
    <col min="11013" max="11267" width="9.140625" style="329"/>
    <col min="11268" max="11268" width="14.42578125" style="329" customWidth="1"/>
    <col min="11269" max="11523" width="9.140625" style="329"/>
    <col min="11524" max="11524" width="14.42578125" style="329" customWidth="1"/>
    <col min="11525" max="11779" width="9.140625" style="329"/>
    <col min="11780" max="11780" width="14.42578125" style="329" customWidth="1"/>
    <col min="11781" max="12035" width="9.140625" style="329"/>
    <col min="12036" max="12036" width="14.42578125" style="329" customWidth="1"/>
    <col min="12037" max="12291" width="9.140625" style="329"/>
    <col min="12292" max="12292" width="14.42578125" style="329" customWidth="1"/>
    <col min="12293" max="12547" width="9.140625" style="329"/>
    <col min="12548" max="12548" width="14.42578125" style="329" customWidth="1"/>
    <col min="12549" max="12803" width="9.140625" style="329"/>
    <col min="12804" max="12804" width="14.42578125" style="329" customWidth="1"/>
    <col min="12805" max="13059" width="9.140625" style="329"/>
    <col min="13060" max="13060" width="14.42578125" style="329" customWidth="1"/>
    <col min="13061" max="13315" width="9.140625" style="329"/>
    <col min="13316" max="13316" width="14.42578125" style="329" customWidth="1"/>
    <col min="13317" max="13571" width="9.140625" style="329"/>
    <col min="13572" max="13572" width="14.42578125" style="329" customWidth="1"/>
    <col min="13573" max="13827" width="9.140625" style="329"/>
    <col min="13828" max="13828" width="14.42578125" style="329" customWidth="1"/>
    <col min="13829" max="14083" width="9.140625" style="329"/>
    <col min="14084" max="14084" width="14.42578125" style="329" customWidth="1"/>
    <col min="14085" max="14339" width="9.140625" style="329"/>
    <col min="14340" max="14340" width="14.42578125" style="329" customWidth="1"/>
    <col min="14341" max="14595" width="9.140625" style="329"/>
    <col min="14596" max="14596" width="14.42578125" style="329" customWidth="1"/>
    <col min="14597" max="14851" width="9.140625" style="329"/>
    <col min="14852" max="14852" width="14.42578125" style="329" customWidth="1"/>
    <col min="14853" max="15107" width="9.140625" style="329"/>
    <col min="15108" max="15108" width="14.42578125" style="329" customWidth="1"/>
    <col min="15109" max="15363" width="9.140625" style="329"/>
    <col min="15364" max="15364" width="14.42578125" style="329" customWidth="1"/>
    <col min="15365" max="15619" width="9.140625" style="329"/>
    <col min="15620" max="15620" width="14.42578125" style="329" customWidth="1"/>
    <col min="15621" max="15875" width="9.140625" style="329"/>
    <col min="15876" max="15876" width="14.42578125" style="329" customWidth="1"/>
    <col min="15877" max="16131" width="9.140625" style="329"/>
    <col min="16132" max="16132" width="14.42578125" style="329" customWidth="1"/>
    <col min="16133" max="16384" width="9.140625" style="329"/>
  </cols>
  <sheetData>
    <row r="1" spans="1:28" ht="15.75" thickBot="1">
      <c r="A1" s="322"/>
      <c r="B1" s="323"/>
      <c r="C1" s="323"/>
      <c r="D1" s="324"/>
      <c r="E1" s="324"/>
      <c r="F1" s="324"/>
      <c r="G1" s="324"/>
      <c r="H1" s="324"/>
      <c r="I1" s="325"/>
      <c r="J1" s="325"/>
      <c r="K1" s="325"/>
      <c r="L1" s="325"/>
      <c r="M1" s="326"/>
      <c r="N1" s="325"/>
      <c r="O1" s="325"/>
      <c r="P1" s="324"/>
      <c r="Q1" s="325"/>
      <c r="R1" s="325"/>
      <c r="S1" s="325"/>
      <c r="T1" s="325"/>
      <c r="U1" s="325"/>
      <c r="V1" s="325"/>
      <c r="W1" s="325"/>
      <c r="X1" s="327" t="s">
        <v>386</v>
      </c>
      <c r="Y1" s="325"/>
      <c r="Z1" s="328">
        <f>DATEVALUE(_xll.BDP($B12,"T_PLUS_1_SETTLE_DT"))</f>
        <v>43276</v>
      </c>
      <c r="AA1" s="328">
        <f>DATEVALUE(_xll.BDP($B12,"SETTLE_DT"))</f>
        <v>43277</v>
      </c>
      <c r="AB1" s="325"/>
    </row>
    <row r="2" spans="1:28" ht="24">
      <c r="A2" s="330"/>
      <c r="B2" s="331"/>
      <c r="C2" s="331"/>
      <c r="D2" s="332" t="s">
        <v>28</v>
      </c>
      <c r="E2" s="333" t="s">
        <v>385</v>
      </c>
      <c r="F2" s="333" t="s">
        <v>384</v>
      </c>
      <c r="G2" s="333" t="s">
        <v>396</v>
      </c>
      <c r="H2" s="333" t="s">
        <v>383</v>
      </c>
      <c r="I2" s="333" t="s">
        <v>397</v>
      </c>
      <c r="J2" s="334" t="s">
        <v>378</v>
      </c>
      <c r="K2" s="334"/>
      <c r="L2" s="333" t="s">
        <v>398</v>
      </c>
      <c r="M2" s="335" t="s">
        <v>399</v>
      </c>
      <c r="N2" s="336" t="s">
        <v>400</v>
      </c>
      <c r="O2" s="333"/>
      <c r="P2" s="334" t="s">
        <v>401</v>
      </c>
      <c r="Q2" s="337" t="s">
        <v>402</v>
      </c>
      <c r="R2" s="337"/>
      <c r="S2" s="337"/>
      <c r="T2" s="337"/>
      <c r="U2" s="337"/>
      <c r="V2" s="337"/>
      <c r="W2" s="338" t="s">
        <v>382</v>
      </c>
      <c r="X2" s="338" t="s">
        <v>381</v>
      </c>
      <c r="Y2" s="339" t="s">
        <v>380</v>
      </c>
      <c r="Z2" s="339" t="s">
        <v>379</v>
      </c>
      <c r="AA2" s="337" t="s">
        <v>403</v>
      </c>
      <c r="AB2" s="337"/>
    </row>
    <row r="3" spans="1:28" ht="15.75" thickBot="1">
      <c r="A3" s="330"/>
      <c r="B3" s="331"/>
      <c r="C3" s="331"/>
      <c r="D3" s="385"/>
      <c r="E3" s="386"/>
      <c r="F3" s="386"/>
      <c r="G3" s="386"/>
      <c r="H3" s="386"/>
      <c r="I3" s="386"/>
      <c r="J3" s="399"/>
      <c r="K3" s="399"/>
      <c r="L3" s="340"/>
      <c r="M3" s="340" t="s">
        <v>404</v>
      </c>
      <c r="N3" s="340"/>
      <c r="O3" s="386"/>
      <c r="P3" s="399"/>
      <c r="Q3" s="337"/>
      <c r="R3" s="337"/>
      <c r="S3" s="337"/>
      <c r="T3" s="337"/>
      <c r="U3" s="337"/>
      <c r="V3" s="337"/>
      <c r="W3" s="338"/>
      <c r="X3" s="338"/>
      <c r="Y3" s="339"/>
      <c r="Z3" s="339"/>
      <c r="AA3" s="337"/>
      <c r="AB3" s="337"/>
    </row>
    <row r="4" spans="1:28">
      <c r="A4" s="341"/>
      <c r="B4" s="342"/>
      <c r="C4" s="342"/>
      <c r="D4" s="387"/>
      <c r="E4" s="388"/>
      <c r="F4" s="388"/>
      <c r="G4" s="389"/>
      <c r="H4" s="390"/>
      <c r="I4" s="391"/>
      <c r="J4" s="400"/>
      <c r="K4" s="403"/>
      <c r="L4" s="345"/>
      <c r="M4" s="346"/>
      <c r="N4" s="346"/>
      <c r="O4" s="406"/>
      <c r="P4" s="409"/>
      <c r="Q4" s="347"/>
      <c r="R4" s="347"/>
      <c r="S4" s="348"/>
      <c r="T4" s="349"/>
      <c r="U4" s="348"/>
      <c r="V4" s="349"/>
      <c r="W4" s="350"/>
      <c r="X4" s="350"/>
      <c r="Y4" s="351"/>
      <c r="Z4" s="351"/>
      <c r="AA4" s="352"/>
      <c r="AB4" s="353"/>
    </row>
    <row r="5" spans="1:28">
      <c r="A5" s="341"/>
      <c r="B5" s="342"/>
      <c r="C5" s="342"/>
      <c r="D5" s="392"/>
      <c r="E5" s="343"/>
      <c r="F5" s="343"/>
      <c r="G5" s="344"/>
      <c r="H5" s="354"/>
      <c r="I5" s="393"/>
      <c r="J5" s="401"/>
      <c r="K5" s="404"/>
      <c r="L5" s="345"/>
      <c r="M5" s="346"/>
      <c r="N5" s="355"/>
      <c r="O5" s="407"/>
      <c r="P5" s="410"/>
      <c r="Q5" s="347"/>
      <c r="R5" s="347"/>
      <c r="S5" s="356"/>
      <c r="T5" s="349"/>
      <c r="U5" s="356"/>
      <c r="V5" s="349"/>
      <c r="W5" s="350"/>
      <c r="X5" s="350"/>
      <c r="Y5" s="351"/>
      <c r="Z5" s="351"/>
      <c r="AA5" s="352"/>
      <c r="AB5" s="353"/>
    </row>
    <row r="6" spans="1:28">
      <c r="A6" s="341" t="s">
        <v>119</v>
      </c>
      <c r="B6" s="342" t="str">
        <f t="shared" ref="B6:B13" si="0">A6&amp;" Corp"</f>
        <v>IT0004716319 Corp</v>
      </c>
      <c r="C6" s="342"/>
      <c r="D6" s="392">
        <f>DATEVALUE(_xll.BDP($B6,D$2))</f>
        <v>43205</v>
      </c>
      <c r="E6" s="343">
        <f>_xll.BDP(B6,"FLT_SPREAD")</f>
        <v>100</v>
      </c>
      <c r="F6" s="343">
        <f>_xll.BDP(B6,F$2)</f>
        <v>0.72599999999999998</v>
      </c>
      <c r="G6" s="344" t="str">
        <f>_xll.BDP($B6,G$2)</f>
        <v>#N/A N/A</v>
      </c>
      <c r="H6" s="354" t="e">
        <f t="shared" ref="H6:H13" si="1">(G6+I6)/2</f>
        <v>#VALUE!</v>
      </c>
      <c r="I6" s="393" t="str">
        <f>_xll.BDP($B6,I$2)</f>
        <v>#N/A N/A</v>
      </c>
      <c r="J6" s="401" t="str">
        <f>_xll.BDP(B6&amp;"@CBBT Corp",J$2)</f>
        <v>#N/A Field Not Applicable</v>
      </c>
      <c r="K6" s="404" t="str">
        <f>_xll.BDP(B6&amp;"@CBBT Corp","ASSET_SWAP_SPD_MID")</f>
        <v>#N/A Field Not Applicable</v>
      </c>
      <c r="L6" s="345" t="e">
        <f>-(H6-X6-AB6)/W6*100</f>
        <v>#VALUE!</v>
      </c>
      <c r="M6" s="346" t="e">
        <f>IF(_xll.MKV("EUR.CM_DEPTH.VMO_REPO."&amp;A6&amp;"_SN_Fixed", M$2)=0,"-",_xll.MKV("EUR.CM_DEPTH.VMO_REPO."&amp;A6&amp;"_SN_Fixed", M$2))</f>
        <v>#REF!</v>
      </c>
      <c r="N6" s="355" t="e">
        <f>_xll.MKV("EUR.CM_DEPTH.VMO_REPO."&amp;A6&amp;"_SN_Fixed", N$2)</f>
        <v>#REF!</v>
      </c>
      <c r="O6" s="407" t="e">
        <f t="shared" ref="O6:O10" si="2">T6+(V6-T6)*(D6-S6)/(U6-S6)</f>
        <v>#VALUE!</v>
      </c>
      <c r="P6" s="410" t="e">
        <f t="shared" ref="P6:P11" si="3">J6-O6</f>
        <v>#VALUE!</v>
      </c>
      <c r="Q6" s="347">
        <f t="shared" ref="Q6:Q15" si="4">MATCH(D6,$D$24:$D$41,1)</f>
        <v>1</v>
      </c>
      <c r="R6" s="347">
        <f t="shared" ref="R6:R13" si="5">Q6+1</f>
        <v>2</v>
      </c>
      <c r="S6" s="356">
        <f t="shared" ref="S6:S15" si="6">VLOOKUP(Q6,$C$24:$J$41,2)</f>
        <v>43187</v>
      </c>
      <c r="T6" s="349" t="str">
        <f t="shared" ref="T6:T15" si="7">VLOOKUP(S6,$D$24:$J$41,7)</f>
        <v>#N/A Field Not Applicable</v>
      </c>
      <c r="U6" s="356">
        <f t="shared" ref="U6:U15" si="8">VLOOKUP(R6,$C$24:$J$41,2)</f>
        <v>43235</v>
      </c>
      <c r="V6" s="349" t="str">
        <f t="shared" ref="V6:V15" si="9">VLOOKUP(U6,$D$24:$J$41,7)</f>
        <v>#N/A Field Not Applicable</v>
      </c>
      <c r="W6" s="350" t="e">
        <f>_xll.MKV($X$1&amp;$A6, W$2)</f>
        <v>#REF!</v>
      </c>
      <c r="X6" s="350" t="e">
        <f>_xll.MKV($X$1&amp;$A6, X$2)</f>
        <v>#REF!</v>
      </c>
      <c r="Y6" s="351" t="e">
        <f>DATEVALUE(_xll.BDP($B6,Y$2))</f>
        <v>#VALUE!</v>
      </c>
      <c r="Z6" s="351" t="e">
        <f>DATEVALUE(_xll.BDP($B6,Z$2))</f>
        <v>#VALUE!</v>
      </c>
      <c r="AA6" s="352" t="e">
        <f t="shared" ref="AA6:AA12" si="10">F6/2*(Settle-Z6)/(Y6-Z6)</f>
        <v>#VALUE!</v>
      </c>
      <c r="AB6" s="353" t="e">
        <f t="shared" ref="AB6:AB12" si="11">F6/2/(Y6-Z6)*(Settle-$Z$1)</f>
        <v>#VALUE!</v>
      </c>
    </row>
    <row r="7" spans="1:28">
      <c r="A7" s="341" t="s">
        <v>120</v>
      </c>
      <c r="B7" s="342" t="str">
        <f t="shared" si="0"/>
        <v>IT0004922909 Corp</v>
      </c>
      <c r="C7" s="342"/>
      <c r="D7" s="392">
        <f>DATEVALUE(_xll.BDP($B7,D$2))</f>
        <v>43405</v>
      </c>
      <c r="E7" s="343">
        <f>_xll.BDP(B7,"FLT_SPREAD")</f>
        <v>180</v>
      </c>
      <c r="F7" s="343">
        <f>_xll.BDP(B7,F$2)</f>
        <v>1.5310000000000001</v>
      </c>
      <c r="G7" s="344">
        <f>_xll.BDP($B7,G$2)</f>
        <v>100.554</v>
      </c>
      <c r="H7" s="354">
        <f t="shared" si="1"/>
        <v>100.5915</v>
      </c>
      <c r="I7" s="393">
        <f>_xll.BDP(B7,I2)</f>
        <v>100.629</v>
      </c>
      <c r="J7" s="401">
        <f>_xll.BDP(B7&amp;"@CBBT Corp",J$2)</f>
        <v>16.335641716779755</v>
      </c>
      <c r="K7" s="404">
        <f>_xll.BDP(B7&amp;"@CBBT Corp","ASSET_SWAP_SPD_MID")</f>
        <v>65.947612642850515</v>
      </c>
      <c r="L7" s="345" t="e">
        <f>-(H7-X7-AB7)/W7*100</f>
        <v>#REF!</v>
      </c>
      <c r="M7" s="346" t="e">
        <f>IF(_xll.MKV("EUR.CM_DEPTH.VMO_REPO."&amp;A7&amp;"_SN_Fixed", M$2)=0,"-",_xll.MKV("EUR.CM_DEPTH.VMO_REPO."&amp;A7&amp;"_SN_Fixed", M$2))</f>
        <v>#REF!</v>
      </c>
      <c r="N7" s="355" t="e">
        <f>_xll.MKV("EUR.CM_DEPTH.VMO_REPO."&amp;A7&amp;"_SN_Fixed", N$2)</f>
        <v>#REF!</v>
      </c>
      <c r="O7" s="407">
        <f t="shared" si="2"/>
        <v>15.57094145196252</v>
      </c>
      <c r="P7" s="410">
        <f t="shared" si="3"/>
        <v>0.7647002648172343</v>
      </c>
      <c r="Q7" s="347">
        <f t="shared" si="4"/>
        <v>3</v>
      </c>
      <c r="R7" s="347">
        <f t="shared" si="5"/>
        <v>4</v>
      </c>
      <c r="S7" s="356">
        <f t="shared" si="6"/>
        <v>43313</v>
      </c>
      <c r="T7" s="349">
        <f t="shared" si="7"/>
        <v>18.649928355674014</v>
      </c>
      <c r="U7" s="356">
        <f t="shared" si="8"/>
        <v>43435</v>
      </c>
      <c r="V7" s="349">
        <f t="shared" si="9"/>
        <v>14.566923983360946</v>
      </c>
      <c r="W7" s="350" t="e">
        <f>_xll.MKV($X$1&amp;$A7, W$2)</f>
        <v>#REF!</v>
      </c>
      <c r="X7" s="350" t="e">
        <f>_xll.MKV($X$1&amp;$A7, X$2)</f>
        <v>#REF!</v>
      </c>
      <c r="Y7" s="351">
        <f>DATEVALUE(_xll.BDP($B7,Y$2))</f>
        <v>43405</v>
      </c>
      <c r="Z7" s="351">
        <f>DATEVALUE(_xll.BDP($B7,Z$2))</f>
        <v>43221</v>
      </c>
      <c r="AA7" s="352">
        <f t="shared" si="10"/>
        <v>0.23297826086956522</v>
      </c>
      <c r="AB7" s="353">
        <f t="shared" si="11"/>
        <v>4.1603260869565225E-3</v>
      </c>
    </row>
    <row r="8" spans="1:28">
      <c r="A8" s="341" t="s">
        <v>121</v>
      </c>
      <c r="B8" s="342" t="str">
        <f t="shared" si="0"/>
        <v>IT0005009839 Corp</v>
      </c>
      <c r="C8" s="342"/>
      <c r="D8" s="392">
        <f>DATEVALUE(_xll.BDP($B8,D$2))</f>
        <v>43784</v>
      </c>
      <c r="E8" s="343">
        <f>_xll.BDP(B8,"FLT_SPREAD")</f>
        <v>120</v>
      </c>
      <c r="F8" s="343">
        <f>_xll.BDP(B8,F$2)</f>
        <v>0.92900000000000005</v>
      </c>
      <c r="G8" s="344">
        <f>_xll.BDP($B8,G$2)</f>
        <v>100.336</v>
      </c>
      <c r="H8" s="354">
        <f t="shared" si="1"/>
        <v>100.4015</v>
      </c>
      <c r="I8" s="393">
        <f>_xll.BDP($B8,I$2)</f>
        <v>100.467</v>
      </c>
      <c r="J8" s="401">
        <f>_xll.BDP(B8&amp;"@CBBT Corp",J$2)</f>
        <v>91.268037804556769</v>
      </c>
      <c r="K8" s="404">
        <f>_xll.BDP(B8&amp;"@CBBT Corp","ASSET_SWAP_SPD_MID")</f>
        <v>93.728645850651063</v>
      </c>
      <c r="L8" s="345" t="e">
        <f t="shared" ref="L8:L13" si="12">-(H8-X8-AB8)/W8*100</f>
        <v>#REF!</v>
      </c>
      <c r="M8" s="346" t="e">
        <f>IF(_xll.MKV("EUR.CM_DEPTH.VMO_REPO."&amp;A8&amp;"_SN_Fixed", M$2)=0,"-",_xll.MKV("EUR.CM_DEPTH.VMO_REPO."&amp;A8&amp;"_SN_Fixed", M$2))</f>
        <v>#REF!</v>
      </c>
      <c r="N8" s="355" t="e">
        <f>_xll.MKV("EUR.CM_DEPTH.VMO_REPO."&amp;A8&amp;"_SN_Fixed", N$2)</f>
        <v>#REF!</v>
      </c>
      <c r="O8" s="407">
        <f t="shared" si="2"/>
        <v>82.478602738191825</v>
      </c>
      <c r="P8" s="410">
        <f t="shared" si="3"/>
        <v>8.7894350663649448</v>
      </c>
      <c r="Q8" s="347">
        <f t="shared" si="4"/>
        <v>5</v>
      </c>
      <c r="R8" s="347">
        <f t="shared" si="5"/>
        <v>6</v>
      </c>
      <c r="S8" s="356">
        <f t="shared" si="6"/>
        <v>43709</v>
      </c>
      <c r="T8" s="349">
        <f t="shared" si="7"/>
        <v>74.847800374386907</v>
      </c>
      <c r="U8" s="356">
        <f t="shared" si="8"/>
        <v>43800</v>
      </c>
      <c r="V8" s="349">
        <f t="shared" si="9"/>
        <v>84.106507242470215</v>
      </c>
      <c r="W8" s="350" t="e">
        <f>_xll.MKV($X$1&amp;$A8, W$2)</f>
        <v>#REF!</v>
      </c>
      <c r="X8" s="350" t="e">
        <f>_xll.MKV($X$1&amp;$A8, X$2)</f>
        <v>#REF!</v>
      </c>
      <c r="Y8" s="351">
        <f>DATEVALUE(_xll.BDP($B8,Y$2))</f>
        <v>43419</v>
      </c>
      <c r="Z8" s="351">
        <f>DATEVALUE(_xll.BDP($B8,Z$2))</f>
        <v>43235</v>
      </c>
      <c r="AA8" s="352">
        <f t="shared" si="10"/>
        <v>0.10602717391304348</v>
      </c>
      <c r="AB8" s="353">
        <f t="shared" si="11"/>
        <v>2.5244565217391306E-3</v>
      </c>
    </row>
    <row r="9" spans="1:28">
      <c r="A9" s="341" t="s">
        <v>122</v>
      </c>
      <c r="B9" s="342" t="str">
        <f t="shared" si="0"/>
        <v>IT0005056541 Corp</v>
      </c>
      <c r="C9" s="342"/>
      <c r="D9" s="392">
        <f>DATEVALUE(_xll.BDP($B9,D$2))</f>
        <v>44180</v>
      </c>
      <c r="E9" s="343">
        <f>_xll.BDP(B9,"FLT_SPREAD")</f>
        <v>80</v>
      </c>
      <c r="F9" s="343">
        <f>_xll.BDP(B9,F$2)</f>
        <v>0.53200000000000003</v>
      </c>
      <c r="G9" s="344">
        <f>_xll.BDP($B9,G$2)</f>
        <v>98.844999999999999</v>
      </c>
      <c r="H9" s="354">
        <f t="shared" si="1"/>
        <v>98.889499999999998</v>
      </c>
      <c r="I9" s="393">
        <f>_xll.BDP($B9,I$2)</f>
        <v>98.933999999999997</v>
      </c>
      <c r="J9" s="401">
        <f>_xll.BDP(B9&amp;"@CBBT Corp",J$2)</f>
        <v>125.47997572738528</v>
      </c>
      <c r="K9" s="404">
        <f>_xll.BDP(B9&amp;"@CBBT Corp","ASSET_SWAP_SPD_MID")</f>
        <v>124.05632969369984</v>
      </c>
      <c r="L9" s="345" t="e">
        <f t="shared" si="12"/>
        <v>#REF!</v>
      </c>
      <c r="M9" s="346" t="e">
        <f>IF(_xll.MKV("EUR.CM_DEPTH.VMO_REPO."&amp;A9&amp;"_SN_Fixed", M$2)=0,"-",_xll.MKV("EUR.CM_DEPTH.VMO_REPO."&amp;A9&amp;"_SN_Fixed", M$2))</f>
        <v>#REF!</v>
      </c>
      <c r="N9" s="355" t="e">
        <f>_xll.MKV("EUR.CM_DEPTH.VMO_REPO."&amp;A9&amp;"_SN_Fixed", N$2)</f>
        <v>#REF!</v>
      </c>
      <c r="O9" s="407">
        <f t="shared" si="2"/>
        <v>115.641382949361</v>
      </c>
      <c r="P9" s="410">
        <f t="shared" si="3"/>
        <v>9.8385927780242781</v>
      </c>
      <c r="Q9" s="347">
        <f t="shared" si="4"/>
        <v>7</v>
      </c>
      <c r="R9" s="347">
        <f t="shared" si="5"/>
        <v>8</v>
      </c>
      <c r="S9" s="356">
        <f t="shared" si="6"/>
        <v>44075</v>
      </c>
      <c r="T9" s="349">
        <f t="shared" si="7"/>
        <v>109.54930958864873</v>
      </c>
      <c r="U9" s="356">
        <f t="shared" si="8"/>
        <v>44256</v>
      </c>
      <c r="V9" s="349">
        <f t="shared" si="9"/>
        <v>120.05088366759085</v>
      </c>
      <c r="W9" s="350" t="e">
        <f>_xll.MKV($X$1&amp;$A9, W$2)</f>
        <v>#REF!</v>
      </c>
      <c r="X9" s="350" t="e">
        <f>_xll.MKV($X$1&amp;$A9, X$2)</f>
        <v>#REF!</v>
      </c>
      <c r="Y9" s="351">
        <f>DATEVALUE(_xll.BDP($B9,Y$2))</f>
        <v>43449</v>
      </c>
      <c r="Z9" s="351">
        <f>DATEVALUE(_xll.BDP($B9,Z$2))</f>
        <v>43266</v>
      </c>
      <c r="AA9" s="352">
        <f t="shared" si="10"/>
        <v>1.5989071038251368E-2</v>
      </c>
      <c r="AB9" s="353">
        <f t="shared" si="11"/>
        <v>1.4535519125683061E-3</v>
      </c>
    </row>
    <row r="10" spans="1:28">
      <c r="A10" s="341" t="s">
        <v>123</v>
      </c>
      <c r="B10" s="342" t="str">
        <f t="shared" si="0"/>
        <v>IT0005104473 Corp</v>
      </c>
      <c r="C10" s="342"/>
      <c r="D10" s="392">
        <f>DATEVALUE(_xll.BDP($B10,D$2))</f>
        <v>44727</v>
      </c>
      <c r="E10" s="343">
        <f>_xll.BDP(B10,"FLT_SPREAD")</f>
        <v>55</v>
      </c>
      <c r="F10" s="343">
        <f>_xll.BDP(B10,F$2)</f>
        <v>0.28199999999999997</v>
      </c>
      <c r="G10" s="344">
        <f>_xll.BDP($B10,G$2)</f>
        <v>96.316000000000003</v>
      </c>
      <c r="H10" s="354">
        <f t="shared" si="1"/>
        <v>96.379500000000007</v>
      </c>
      <c r="I10" s="393">
        <f>_xll.BDP($B10,I$2)</f>
        <v>96.442999999999998</v>
      </c>
      <c r="J10" s="401">
        <f>_xll.BDP(B10&amp;"@CBBT Corp",J$2)</f>
        <v>147.83494435304439</v>
      </c>
      <c r="K10" s="404">
        <f>_xll.BDP(B10&amp;"@CBBT Corp","ASSET_SWAP_SPD_MID")</f>
        <v>144.10483349666202</v>
      </c>
      <c r="L10" s="345" t="e">
        <f t="shared" si="12"/>
        <v>#REF!</v>
      </c>
      <c r="M10" s="346" t="e">
        <f>IF(_xll.MKV("EUR.CM_DEPTH.VMO_REPO."&amp;A10&amp;"_SN_Fixed", M$2)=0,"-",_xll.MKV("EUR.CM_DEPTH.VMO_REPO."&amp;A10&amp;"_SN_Fixed", M$2))</f>
        <v>#REF!</v>
      </c>
      <c r="N10" s="355" t="e">
        <f>_xll.MKV("EUR.CM_DEPTH.VMO_REPO."&amp;A10&amp;"_SN_Fixed", N$2)</f>
        <v>#REF!</v>
      </c>
      <c r="O10" s="407">
        <f t="shared" si="2"/>
        <v>152.81378361917558</v>
      </c>
      <c r="P10" s="410">
        <f t="shared" si="3"/>
        <v>-4.9788392661311889</v>
      </c>
      <c r="Q10" s="347">
        <f t="shared" si="4"/>
        <v>9</v>
      </c>
      <c r="R10" s="347">
        <f t="shared" si="5"/>
        <v>10</v>
      </c>
      <c r="S10" s="356">
        <f t="shared" si="6"/>
        <v>44621</v>
      </c>
      <c r="T10" s="349">
        <f t="shared" si="7"/>
        <v>148.21908853032386</v>
      </c>
      <c r="U10" s="356">
        <f t="shared" si="8"/>
        <v>44805</v>
      </c>
      <c r="V10" s="349">
        <f t="shared" si="9"/>
        <v>156.19478566568912</v>
      </c>
      <c r="W10" s="350" t="e">
        <f>_xll.MKV($X$1&amp;$A10, W$2)</f>
        <v>#REF!</v>
      </c>
      <c r="X10" s="350" t="e">
        <f>_xll.MKV($X$1&amp;$A10, X$2)</f>
        <v>#REF!</v>
      </c>
      <c r="Y10" s="351">
        <f>DATEVALUE(_xll.BDP($B10,Y$2))</f>
        <v>43449</v>
      </c>
      <c r="Z10" s="351">
        <f>DATEVALUE(_xll.BDP($B10,Z$2))</f>
        <v>43266</v>
      </c>
      <c r="AA10" s="352">
        <f t="shared" si="10"/>
        <v>8.4754098360655741E-3</v>
      </c>
      <c r="AB10" s="353">
        <f t="shared" si="11"/>
        <v>7.7049180327868846E-4</v>
      </c>
    </row>
    <row r="11" spans="1:28">
      <c r="A11" s="341" t="s">
        <v>124</v>
      </c>
      <c r="B11" s="342" t="str">
        <f t="shared" si="0"/>
        <v>IT0005137614 Corp</v>
      </c>
      <c r="C11" s="342"/>
      <c r="D11" s="392">
        <f>DATEVALUE(_xll.BDP($B11,D$2))</f>
        <v>44910</v>
      </c>
      <c r="E11" s="343">
        <f>_xll.BDP(B11,"FLT_SPREAD")</f>
        <v>70</v>
      </c>
      <c r="F11" s="343">
        <f>_xll.BDP(B11,F$2)</f>
        <v>0.432</v>
      </c>
      <c r="G11" s="344">
        <f>_xll.BDP($B11,G$2)</f>
        <v>96.138999999999996</v>
      </c>
      <c r="H11" s="354">
        <f t="shared" si="1"/>
        <v>96.204000000000008</v>
      </c>
      <c r="I11" s="393">
        <f>_xll.BDP($B11,I$2)</f>
        <v>96.269000000000005</v>
      </c>
      <c r="J11" s="401">
        <f>_xll.BDP(B11&amp;"@CBBT Corp",J$2)</f>
        <v>157.02565801602489</v>
      </c>
      <c r="K11" s="404">
        <f>_xll.BDP(B11&amp;"@CBBT Corp","ASSET_SWAP_SPD_MID")</f>
        <v>153.10779929451922</v>
      </c>
      <c r="L11" s="345" t="e">
        <f t="shared" si="12"/>
        <v>#REF!</v>
      </c>
      <c r="M11" s="346" t="e">
        <f>IF(_xll.MKV("EUR.CM_DEPTH.VMO_REPO."&amp;A11&amp;"_SN_Fixed", M$2)=0,"-",_xll.MKV("EUR.CM_DEPTH.VMO_REPO."&amp;A11&amp;"_SN_Fixed", M$2))</f>
        <v>#REF!</v>
      </c>
      <c r="N11" s="355" t="e">
        <f>_xll.MKV("EUR.CM_DEPTH.VMO_REPO."&amp;A11&amp;"_SN_Fixed", N$2)</f>
        <v>#REF!</v>
      </c>
      <c r="O11" s="407">
        <f>T11+(V11-T11)*(D11-S11)/(U11-S11)</f>
        <v>160.33394439114716</v>
      </c>
      <c r="P11" s="410">
        <f t="shared" si="3"/>
        <v>-3.3082863751222646</v>
      </c>
      <c r="Q11" s="347">
        <f t="shared" si="4"/>
        <v>11</v>
      </c>
      <c r="R11" s="347">
        <f t="shared" si="5"/>
        <v>12</v>
      </c>
      <c r="S11" s="356">
        <f t="shared" si="6"/>
        <v>44866</v>
      </c>
      <c r="T11" s="349">
        <f t="shared" si="7"/>
        <v>159.35756933451583</v>
      </c>
      <c r="U11" s="356">
        <f t="shared" si="8"/>
        <v>45047</v>
      </c>
      <c r="V11" s="349">
        <f t="shared" si="9"/>
        <v>163.37402127202196</v>
      </c>
      <c r="W11" s="350" t="e">
        <f>_xll.MKV($X$1&amp;$A11, W$2)</f>
        <v>#REF!</v>
      </c>
      <c r="X11" s="350" t="e">
        <f>_xll.MKV($X$1&amp;$A11, X$2)</f>
        <v>#REF!</v>
      </c>
      <c r="Y11" s="351">
        <f>DATEVALUE(_xll.BDP($B11,Y$2))</f>
        <v>43449</v>
      </c>
      <c r="Z11" s="351">
        <f>DATEVALUE(_xll.BDP($B11,Z$2))</f>
        <v>43266</v>
      </c>
      <c r="AA11" s="352">
        <f t="shared" si="10"/>
        <v>1.2983606557377049E-2</v>
      </c>
      <c r="AB11" s="353">
        <f t="shared" si="11"/>
        <v>1.1803278688524591E-3</v>
      </c>
    </row>
    <row r="12" spans="1:28">
      <c r="A12" s="341" t="s">
        <v>125</v>
      </c>
      <c r="B12" s="342" t="str">
        <f t="shared" si="0"/>
        <v>IT0005185456 Corp</v>
      </c>
      <c r="C12" s="342"/>
      <c r="D12" s="392">
        <f>DATEVALUE(_xll.BDP($B12,D$2))</f>
        <v>45122</v>
      </c>
      <c r="E12" s="343">
        <f>_xll.BDP(B12,"FLT_SPREAD")</f>
        <v>70</v>
      </c>
      <c r="F12" s="343">
        <f>_xll.BDP(B12,F$2)</f>
        <v>0.42899999999999999</v>
      </c>
      <c r="G12" s="344">
        <f>_xll.BDP($B12,G$2)</f>
        <v>95.522999999999996</v>
      </c>
      <c r="H12" s="354">
        <f t="shared" si="1"/>
        <v>95.591999999999999</v>
      </c>
      <c r="I12" s="393">
        <f>_xll.BDP($B12,I$2)</f>
        <v>95.661000000000001</v>
      </c>
      <c r="J12" s="401">
        <f>_xll.BDP(B12&amp;"@CBBT Corp",J$2)</f>
        <v>160.10826652734522</v>
      </c>
      <c r="K12" s="404">
        <f>_xll.BDP(B12&amp;"@CBBT Corp","ASSET_SWAP_SPD_MID")</f>
        <v>149.16096480218565</v>
      </c>
      <c r="L12" s="345" t="e">
        <f t="shared" si="12"/>
        <v>#REF!</v>
      </c>
      <c r="M12" s="346" t="e">
        <f>IF(_xll.MKV("EUR.CM_DEPTH.VMO_REPO."&amp;A12&amp;"_SN_Fixed", M$2)=0,"-",_xll.MKV("EUR.CM_DEPTH.VMO_REPO."&amp;A12&amp;"_SN_Fixed", M$2))</f>
        <v>#REF!</v>
      </c>
      <c r="N12" s="355" t="e">
        <f>_xll.MKV("EUR.CM_DEPTH.VMO_REPO."&amp;A12&amp;"_SN_Fixed", N$2)</f>
        <v>#REF!</v>
      </c>
      <c r="O12" s="407">
        <f>T12+(V12-T12)*(D12-S12)/(U12-S12)</f>
        <v>161.37602441153044</v>
      </c>
      <c r="P12" s="410">
        <f>J12-O12</f>
        <v>-1.2677578841852153</v>
      </c>
      <c r="Q12" s="347">
        <f t="shared" si="4"/>
        <v>12</v>
      </c>
      <c r="R12" s="347">
        <f t="shared" si="5"/>
        <v>13</v>
      </c>
      <c r="S12" s="356">
        <f t="shared" si="6"/>
        <v>45047</v>
      </c>
      <c r="T12" s="349">
        <f t="shared" si="7"/>
        <v>163.37402127202196</v>
      </c>
      <c r="U12" s="356">
        <f t="shared" si="8"/>
        <v>45214</v>
      </c>
      <c r="V12" s="349">
        <f t="shared" si="9"/>
        <v>158.92514826266085</v>
      </c>
      <c r="W12" s="350" t="e">
        <f>_xll.MKV($X$1&amp;$A12, W$2)</f>
        <v>#REF!</v>
      </c>
      <c r="X12" s="350" t="e">
        <f>_xll.MKV($X$1&amp;$A12, X$2)</f>
        <v>#REF!</v>
      </c>
      <c r="Y12" s="351">
        <f>DATEVALUE(_xll.BDP($B12,Y$2))</f>
        <v>43296</v>
      </c>
      <c r="Z12" s="351">
        <f>DATEVALUE(_xll.BDP($B12,Z$2))</f>
        <v>43115</v>
      </c>
      <c r="AA12" s="352">
        <f t="shared" si="10"/>
        <v>0.19198342541436467</v>
      </c>
      <c r="AB12" s="353">
        <f t="shared" si="11"/>
        <v>1.1850828729281769E-3</v>
      </c>
    </row>
    <row r="13" spans="1:28">
      <c r="A13" s="341" t="s">
        <v>392</v>
      </c>
      <c r="B13" s="342" t="str">
        <f t="shared" si="0"/>
        <v>IT0005218968 Corp</v>
      </c>
      <c r="C13" s="342"/>
      <c r="D13" s="392">
        <f>DATEVALUE(_xll.BDP($B13,D$2))</f>
        <v>45337</v>
      </c>
      <c r="E13" s="343">
        <f>_xll.BDP(B13,"FLT_SPREAD")</f>
        <v>75</v>
      </c>
      <c r="F13" s="343">
        <f>_xll.BDP(B13,F$2)</f>
        <v>0.47400000000000003</v>
      </c>
      <c r="G13" s="344">
        <f>_xll.BDP($B13,G$2)</f>
        <v>94.838999999999999</v>
      </c>
      <c r="H13" s="354">
        <f t="shared" si="1"/>
        <v>94.905000000000001</v>
      </c>
      <c r="I13" s="393">
        <f>_xll.BDP($B13,I$2)</f>
        <v>94.971000000000004</v>
      </c>
      <c r="J13" s="401">
        <f>_xll.BDP(B13&amp;"@CBBT Corp",J$2)</f>
        <v>169.15401477198685</v>
      </c>
      <c r="K13" s="404">
        <f>_xll.BDP(B13&amp;"@CBBT Corp","ASSET_SWAP_SPD_MID")</f>
        <v>158.96090350531477</v>
      </c>
      <c r="L13" s="345" t="e">
        <f t="shared" si="12"/>
        <v>#REF!</v>
      </c>
      <c r="M13" s="346" t="e">
        <f>IF(_xll.MKV("EUR.CM_DEPTH.VMO_REPO."&amp;A13&amp;"_SN_Fixed", M$2)=0,"-",_xll.MKV("EUR.CM_DEPTH.VMO_REPO."&amp;A13&amp;"_SN_Fixed", M$2))</f>
        <v>#REF!</v>
      </c>
      <c r="N13" s="355" t="e">
        <f>_xll.MKV("EUR.CM_DEPTH.VMO_REPO."&amp;A13&amp;"_SN_Fixed", N$2)</f>
        <v>#REF!</v>
      </c>
      <c r="O13" s="407">
        <f>T13+(V13-T13)*(D13-S13)/(U13-S13)</f>
        <v>175.03265713288292</v>
      </c>
      <c r="P13" s="410">
        <f>J13-O13</f>
        <v>-5.8786423608960661</v>
      </c>
      <c r="Q13" s="347">
        <f t="shared" si="4"/>
        <v>13</v>
      </c>
      <c r="R13" s="347">
        <f t="shared" si="5"/>
        <v>14</v>
      </c>
      <c r="S13" s="356">
        <f t="shared" si="6"/>
        <v>45214</v>
      </c>
      <c r="T13" s="349">
        <f t="shared" si="7"/>
        <v>158.92514826266085</v>
      </c>
      <c r="U13" s="356">
        <f t="shared" si="8"/>
        <v>45352</v>
      </c>
      <c r="V13" s="349">
        <f t="shared" si="9"/>
        <v>176.99698748290999</v>
      </c>
      <c r="W13" s="350" t="e">
        <f>_xll.MKV($X$1&amp;$A13, W$2)</f>
        <v>#REF!</v>
      </c>
      <c r="X13" s="350" t="e">
        <f>_xll.MKV($X$1&amp;$A13, X$2)</f>
        <v>#REF!</v>
      </c>
      <c r="Y13" s="351">
        <f>DATEVALUE(_xll.BDP($B13,Y$2))</f>
        <v>43327</v>
      </c>
      <c r="Z13" s="351">
        <f>DATEVALUE(_xll.BDP($B13,Z$2))</f>
        <v>43146</v>
      </c>
      <c r="AA13" s="352">
        <f>F13/2*(Settle-Z13)/(Y13-Z13)</f>
        <v>0.1715303867403315</v>
      </c>
      <c r="AB13" s="353">
        <f>F13/2/(Y13-Z13)*(Settle-$Z$1)</f>
        <v>1.3093922651933702E-3</v>
      </c>
    </row>
    <row r="14" spans="1:28">
      <c r="A14" s="341" t="s">
        <v>413</v>
      </c>
      <c r="B14" s="342" t="str">
        <f>A14&amp;" Corp"</f>
        <v>IT0005252520 Corp</v>
      </c>
      <c r="C14" s="342"/>
      <c r="D14" s="392">
        <f>DATEVALUE(_xll.BDP($B14,D$2))</f>
        <v>45580</v>
      </c>
      <c r="E14" s="343">
        <f>_xll.BDP(B14,"FLT_SPREAD")</f>
        <v>110</v>
      </c>
      <c r="F14" s="343">
        <f>_xll.BDP(B14,F$2)</f>
        <v>0.82899999999999996</v>
      </c>
      <c r="G14" s="344">
        <f>_xll.BDP($B14,G$2)</f>
        <v>95.914000000000001</v>
      </c>
      <c r="H14" s="354">
        <f>(G14+I14)/2</f>
        <v>95.981500000000011</v>
      </c>
      <c r="I14" s="393">
        <f>_xll.BDP($B14,I$2)</f>
        <v>96.049000000000007</v>
      </c>
      <c r="J14" s="401">
        <f>_xll.BDP(B14&amp;"@CBBT Corp",J$2)</f>
        <v>177.14543121818235</v>
      </c>
      <c r="K14" s="404">
        <f>_xll.BDP(B14&amp;"@CBBT Corp","ASSET_SWAP_SPD_MID")</f>
        <v>171.24301554870718</v>
      </c>
      <c r="L14" s="345" t="e">
        <f>-(H14-X14-AB14)/W14*100</f>
        <v>#REF!</v>
      </c>
      <c r="M14" s="346" t="e">
        <f>IF(_xll.MKV("EUR.CM_DEPTH.VMO_REPO."&amp;A14&amp;"_SN_Fixed", M$2)=0,"-",_xll.MKV("EUR.CM_DEPTH.VMO_REPO."&amp;A14&amp;"_SN_Fixed", M$2))</f>
        <v>#REF!</v>
      </c>
      <c r="N14" s="355" t="e">
        <f>_xll.MKV("EUR.CM_DEPTH.VMO_REPO."&amp;A14&amp;"_SN_Fixed", N$2)</f>
        <v>#REF!</v>
      </c>
      <c r="O14" s="407">
        <f>T14+(V14-T14)*(D14-S14)/(U14-S14)</f>
        <v>178.38701862611265</v>
      </c>
      <c r="P14" s="410">
        <f>J14-O14</f>
        <v>-1.2415874079302966</v>
      </c>
      <c r="Q14" s="347">
        <f t="shared" si="4"/>
        <v>15</v>
      </c>
      <c r="R14" s="347">
        <f>Q14+1</f>
        <v>16</v>
      </c>
      <c r="S14" s="356">
        <f t="shared" si="6"/>
        <v>45536</v>
      </c>
      <c r="T14" s="349">
        <f t="shared" si="7"/>
        <v>181.14330240384172</v>
      </c>
      <c r="U14" s="356">
        <f t="shared" si="8"/>
        <v>45627</v>
      </c>
      <c r="V14" s="349">
        <f t="shared" si="9"/>
        <v>175.44280640899299</v>
      </c>
      <c r="W14" s="350" t="e">
        <f>_xll.MKV($X$1&amp;$A14, W$2)</f>
        <v>#REF!</v>
      </c>
      <c r="X14" s="350" t="e">
        <f>_xll.MKV($X$1&amp;$A14, X$2)</f>
        <v>#REF!</v>
      </c>
      <c r="Y14" s="351">
        <f>DATEVALUE(_xll.BDP($B14,Y$2))</f>
        <v>43388</v>
      </c>
      <c r="Z14" s="351">
        <f>DATEVALUE(_xll.BDP($B14,Z$2))</f>
        <v>43205</v>
      </c>
      <c r="AA14" s="352">
        <f>F14/2*(Settle-Z14)/(Y14-Z14)</f>
        <v>0.16308196721311474</v>
      </c>
      <c r="AB14" s="353">
        <f>F14/2/(Y14-Z14)*(Settle-$Z$1)</f>
        <v>2.2650273224043716E-3</v>
      </c>
    </row>
    <row r="15" spans="1:28" ht="15.75" thickBot="1">
      <c r="A15" s="341" t="s">
        <v>459</v>
      </c>
      <c r="B15" s="342" t="str">
        <f>A15&amp;" Corp"</f>
        <v>IT0005311508 Corp</v>
      </c>
      <c r="C15" s="342"/>
      <c r="D15" s="394">
        <f>DATEVALUE(_xll.BDP($B15,D$2))</f>
        <v>45762</v>
      </c>
      <c r="E15" s="395">
        <f>_xll.BDP(B15,"FLT_SPREAD")</f>
        <v>95</v>
      </c>
      <c r="F15" s="395">
        <f>_xll.BDP(B15,F$2)</f>
        <v>0.67900000000000005</v>
      </c>
      <c r="G15" s="396">
        <f>_xll.BDP($B15,G$2)</f>
        <v>94.655000000000001</v>
      </c>
      <c r="H15" s="397">
        <f>(G15+I15)/2</f>
        <v>94.713999999999999</v>
      </c>
      <c r="I15" s="398">
        <f>_xll.BDP($B15,I$2)</f>
        <v>94.772999999999996</v>
      </c>
      <c r="J15" s="402">
        <f>_xll.BDP(B15&amp;"@CBBT Corp",J$2)</f>
        <v>177.3632564918029</v>
      </c>
      <c r="K15" s="405">
        <f>_xll.BDP(B15&amp;"@CBBT Corp","ASSET_SWAP_SPD_MID")</f>
        <v>169.97943846690549</v>
      </c>
      <c r="L15" s="359" t="e">
        <f>-(H15-X15-AB15)/W15*100</f>
        <v>#REF!</v>
      </c>
      <c r="M15" s="357" t="e">
        <f>IF(_xll.MKV("EUR.CM_DEPTH.VMO_REPO."&amp;A15&amp;"_SN_Fixed", M$2)=0,"-",_xll.MKV("EUR.CM_DEPTH.VMO_REPO."&amp;A15&amp;"_SN_Fixed", M$2))</f>
        <v>#REF!</v>
      </c>
      <c r="N15" s="358" t="e">
        <f>_xll.MKV("EUR.CM_DEPTH.VMO_REPO."&amp;A15&amp;"_SN_Fixed", N$2)</f>
        <v>#REF!</v>
      </c>
      <c r="O15" s="408">
        <f>T15+(V15-T15)*(D15-S15)/(U15-S15)</f>
        <v>180.88548719886765</v>
      </c>
      <c r="P15" s="411">
        <f>J15-O15</f>
        <v>-3.5222307070647503</v>
      </c>
      <c r="Q15" s="347">
        <f t="shared" si="4"/>
        <v>17</v>
      </c>
      <c r="R15" s="347">
        <f>Q15+1</f>
        <v>18</v>
      </c>
      <c r="S15" s="356">
        <f t="shared" si="6"/>
        <v>45717</v>
      </c>
      <c r="T15" s="349">
        <f t="shared" si="7"/>
        <v>182.15472200775338</v>
      </c>
      <c r="U15" s="356">
        <f t="shared" si="8"/>
        <v>45809</v>
      </c>
      <c r="V15" s="349">
        <f t="shared" si="9"/>
        <v>179.55984195403147</v>
      </c>
      <c r="W15" s="350" t="e">
        <f>_xll.MKV($X$1&amp;$A15, W$2)</f>
        <v>#REF!</v>
      </c>
      <c r="X15" s="350" t="e">
        <f>_xll.MKV($X$1&amp;$A15, X$2)</f>
        <v>#REF!</v>
      </c>
      <c r="Y15" s="351">
        <f>DATEVALUE(_xll.BDP($B15,Y$2))</f>
        <v>43388</v>
      </c>
      <c r="Z15" s="351">
        <f>DATEVALUE(_xll.BDP($B15,Z$2))</f>
        <v>43205</v>
      </c>
      <c r="AA15" s="352">
        <f>F15/2*(Settle-Z15)/(Y15-Z15)</f>
        <v>0.1335737704918033</v>
      </c>
      <c r="AB15" s="353">
        <f>F15/2/(Y15-Z15)*(Settle-$Z$1)</f>
        <v>1.8551912568306012E-3</v>
      </c>
    </row>
    <row r="16" spans="1:28">
      <c r="A16" s="322"/>
      <c r="B16" s="323"/>
      <c r="C16" s="323"/>
      <c r="D16" s="324"/>
      <c r="E16" s="324"/>
      <c r="F16" s="324"/>
      <c r="G16" s="324"/>
      <c r="H16" s="324"/>
      <c r="I16" s="325"/>
      <c r="J16" s="324"/>
      <c r="K16" s="324"/>
      <c r="L16" s="324"/>
      <c r="M16" s="324"/>
      <c r="N16" s="324"/>
      <c r="O16" s="324"/>
      <c r="P16" s="324"/>
      <c r="Q16" s="325"/>
      <c r="R16" s="325"/>
      <c r="S16" s="325"/>
      <c r="T16" s="325"/>
      <c r="U16" s="325"/>
      <c r="V16" s="325"/>
      <c r="W16" s="325"/>
      <c r="X16" s="325"/>
      <c r="Y16" s="325"/>
      <c r="Z16" s="325"/>
      <c r="AA16" s="325"/>
      <c r="AB16" s="325"/>
    </row>
    <row r="17" spans="1:28">
      <c r="A17" s="322"/>
      <c r="B17" s="323"/>
      <c r="C17" s="323"/>
      <c r="D17" s="324"/>
      <c r="E17" s="324"/>
      <c r="F17" s="324"/>
      <c r="G17" s="324"/>
      <c r="H17" s="324"/>
      <c r="I17" s="325"/>
      <c r="J17" s="324"/>
      <c r="K17" s="324"/>
      <c r="L17" s="324"/>
      <c r="M17" s="324"/>
      <c r="N17" s="324"/>
      <c r="O17" s="324"/>
      <c r="P17" s="324"/>
      <c r="Q17" s="325"/>
      <c r="R17" s="325"/>
      <c r="S17" s="325"/>
      <c r="T17" s="325"/>
      <c r="U17" s="325"/>
      <c r="V17" s="325"/>
      <c r="W17" s="325"/>
      <c r="X17" s="325"/>
      <c r="Y17" s="325"/>
      <c r="Z17" s="325"/>
      <c r="AA17" s="325"/>
      <c r="AB17" s="325"/>
    </row>
    <row r="18" spans="1:28">
      <c r="A18" s="322"/>
      <c r="B18" s="323"/>
      <c r="C18" s="323"/>
      <c r="D18" s="324"/>
      <c r="E18" s="324"/>
      <c r="F18" s="324"/>
      <c r="G18" s="324"/>
      <c r="H18" s="324"/>
      <c r="I18" s="325"/>
      <c r="J18" s="324"/>
      <c r="K18" s="324"/>
      <c r="L18" s="324"/>
      <c r="M18" s="324"/>
      <c r="N18" s="324"/>
      <c r="O18" s="324"/>
      <c r="P18" s="324"/>
      <c r="Q18" s="325"/>
      <c r="R18" s="325"/>
      <c r="S18" s="325"/>
      <c r="T18" s="325"/>
      <c r="U18" s="325"/>
      <c r="V18" s="325"/>
      <c r="W18" s="325"/>
      <c r="X18" s="325"/>
      <c r="Y18" s="325"/>
      <c r="Z18" s="325"/>
      <c r="AA18" s="325"/>
      <c r="AB18" s="325"/>
    </row>
    <row r="19" spans="1:28">
      <c r="A19" s="341"/>
      <c r="B19" s="342"/>
      <c r="C19" s="342"/>
      <c r="D19" s="360"/>
      <c r="E19" s="343"/>
      <c r="F19" s="343"/>
      <c r="G19" s="344"/>
      <c r="H19" s="324"/>
      <c r="I19" s="344"/>
      <c r="J19" s="361"/>
      <c r="K19" s="361"/>
      <c r="L19" s="361"/>
      <c r="M19" s="361"/>
      <c r="N19" s="361"/>
      <c r="O19" s="361"/>
      <c r="P19" s="361"/>
      <c r="Q19" s="325"/>
      <c r="R19" s="325"/>
      <c r="S19" s="325"/>
      <c r="T19" s="325"/>
      <c r="U19" s="325"/>
      <c r="V19" s="325"/>
      <c r="W19" s="325"/>
      <c r="X19" s="325"/>
      <c r="Y19" s="325"/>
      <c r="Z19" s="325"/>
      <c r="AA19" s="325"/>
      <c r="AB19" s="325"/>
    </row>
    <row r="20" spans="1:28">
      <c r="A20" s="341"/>
      <c r="B20" s="342"/>
      <c r="C20" s="342"/>
      <c r="D20" s="362"/>
      <c r="E20" s="343"/>
      <c r="F20" s="343"/>
      <c r="G20" s="344"/>
      <c r="H20" s="324"/>
      <c r="I20" s="344"/>
      <c r="J20" s="361"/>
      <c r="K20" s="361"/>
      <c r="L20" s="361"/>
      <c r="M20" s="361"/>
      <c r="N20" s="361"/>
      <c r="O20" s="361"/>
      <c r="P20" s="361"/>
      <c r="Q20" s="325"/>
      <c r="R20" s="325"/>
      <c r="S20" s="325"/>
      <c r="T20" s="325"/>
      <c r="U20" s="325"/>
      <c r="V20" s="325"/>
      <c r="W20" s="325"/>
      <c r="X20" s="325"/>
      <c r="Y20" s="325"/>
      <c r="Z20" s="325"/>
      <c r="AA20" s="325"/>
      <c r="AB20" s="325"/>
    </row>
    <row r="21" spans="1:28">
      <c r="A21" s="341"/>
      <c r="B21" s="342"/>
      <c r="C21" s="342"/>
      <c r="D21" s="362"/>
      <c r="E21" s="343"/>
      <c r="F21" s="343"/>
      <c r="G21" s="344"/>
      <c r="H21" s="324"/>
      <c r="I21" s="344"/>
      <c r="J21" s="361"/>
      <c r="K21" s="361"/>
      <c r="L21" s="361"/>
      <c r="M21" s="361"/>
      <c r="N21" s="361"/>
      <c r="O21" s="361"/>
      <c r="P21" s="361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  <c r="AB21" s="325"/>
    </row>
    <row r="22" spans="1:28">
      <c r="A22" s="341"/>
      <c r="B22" s="342"/>
      <c r="C22" s="342"/>
      <c r="D22" s="362"/>
      <c r="E22" s="343"/>
      <c r="F22" s="343"/>
      <c r="G22" s="344"/>
      <c r="H22" s="324"/>
      <c r="I22" s="344"/>
      <c r="J22" s="361"/>
      <c r="K22" s="361"/>
      <c r="L22" s="361"/>
      <c r="M22" s="361"/>
      <c r="N22" s="361"/>
      <c r="O22" s="361"/>
      <c r="P22" s="361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</row>
    <row r="23" spans="1:28">
      <c r="A23" s="341"/>
      <c r="B23" s="342"/>
      <c r="C23" s="342"/>
      <c r="D23" s="362"/>
      <c r="E23" s="343"/>
      <c r="F23" s="343"/>
      <c r="G23" s="344"/>
      <c r="H23" s="324"/>
      <c r="I23" s="344"/>
      <c r="J23" s="361"/>
      <c r="K23" s="361"/>
      <c r="L23" s="361"/>
      <c r="M23" s="361"/>
      <c r="N23" s="361"/>
      <c r="O23" s="361"/>
      <c r="P23" s="361"/>
      <c r="Q23" s="325"/>
      <c r="R23" s="325"/>
      <c r="S23" s="325"/>
      <c r="T23" s="325"/>
      <c r="U23" s="325"/>
      <c r="V23" s="325"/>
      <c r="W23" s="325"/>
      <c r="X23" s="325"/>
      <c r="Y23" s="325"/>
      <c r="Z23" s="325"/>
      <c r="AA23" s="325"/>
      <c r="AB23" s="325"/>
    </row>
    <row r="24" spans="1:28">
      <c r="A24" s="341" t="s">
        <v>62</v>
      </c>
      <c r="B24" s="342" t="str">
        <f t="shared" ref="B24" si="13">A24&amp;" Corp"</f>
        <v>IT0005175366 Corp</v>
      </c>
      <c r="C24" s="342">
        <v>1</v>
      </c>
      <c r="D24" s="362">
        <f>DATEVALUE(_xll.BDP($B24,D$2))</f>
        <v>43187</v>
      </c>
      <c r="E24" s="343"/>
      <c r="F24" s="343">
        <f>_xll.BDP(B24,F$2)</f>
        <v>0</v>
      </c>
      <c r="G24" s="344" t="str">
        <f>_xll.BDP($B24,G$2)</f>
        <v>#N/A N/A</v>
      </c>
      <c r="H24" s="324" t="e">
        <f t="shared" ref="H24" si="14">(G24+I24)/2</f>
        <v>#VALUE!</v>
      </c>
      <c r="I24" s="344" t="str">
        <f>_xll.BDP($B24,I$2)</f>
        <v>#N/A N/A</v>
      </c>
      <c r="J24" s="361" t="str">
        <f>_xll.BDP(B24&amp;"@CBBT Corp",J$2)</f>
        <v>#N/A Field Not Applicable</v>
      </c>
      <c r="K24" s="361"/>
      <c r="L24" s="361"/>
      <c r="M24" s="361"/>
      <c r="N24" s="361"/>
      <c r="O24" s="361"/>
      <c r="P24" s="361"/>
      <c r="Q24" s="325"/>
      <c r="R24" s="325"/>
      <c r="S24" s="325"/>
      <c r="T24" s="325"/>
      <c r="U24" s="325"/>
      <c r="V24" s="325"/>
      <c r="W24" s="325"/>
      <c r="X24" s="325"/>
      <c r="Y24" s="325"/>
      <c r="Z24" s="325"/>
      <c r="AA24" s="325"/>
      <c r="AB24" s="325"/>
    </row>
    <row r="25" spans="1:28">
      <c r="A25" s="341" t="s">
        <v>63</v>
      </c>
      <c r="B25" s="342" t="str">
        <f t="shared" ref="B25:B37" si="15">A25&amp;" Corp"</f>
        <v>IT0005106049 Corp</v>
      </c>
      <c r="C25" s="342">
        <v>2</v>
      </c>
      <c r="D25" s="362">
        <f>DATEVALUE(_xll.BDP($B25,D$2))</f>
        <v>43235</v>
      </c>
      <c r="E25" s="343"/>
      <c r="F25" s="343">
        <f>_xll.BDP(B25,F$2)</f>
        <v>0.25</v>
      </c>
      <c r="G25" s="344" t="str">
        <f>_xll.BDP($B25,G$2)</f>
        <v>#N/A N/A</v>
      </c>
      <c r="H25" s="324" t="e">
        <f t="shared" ref="H25:H37" si="16">(G25+I25)/2</f>
        <v>#VALUE!</v>
      </c>
      <c r="I25" s="344" t="str">
        <f>_xll.BDP($B25,I$2)</f>
        <v>#N/A N/A</v>
      </c>
      <c r="J25" s="361" t="str">
        <f>_xll.BDP(B25&amp;"@CBBT Corp",J$2)</f>
        <v>#N/A Field Not Applicable</v>
      </c>
      <c r="K25" s="361"/>
      <c r="L25" s="361"/>
      <c r="M25" s="361"/>
      <c r="N25" s="361"/>
      <c r="O25" s="361"/>
      <c r="P25" s="361"/>
      <c r="Q25" s="325"/>
      <c r="R25" s="325"/>
      <c r="S25" s="325"/>
      <c r="T25" s="325"/>
      <c r="U25" s="325"/>
      <c r="V25" s="325"/>
      <c r="W25" s="325"/>
      <c r="X25" s="325"/>
      <c r="Y25" s="325"/>
      <c r="Z25" s="325"/>
      <c r="AA25" s="325"/>
      <c r="AB25" s="325"/>
    </row>
    <row r="26" spans="1:28">
      <c r="A26" s="341" t="s">
        <v>65</v>
      </c>
      <c r="B26" s="342" t="str">
        <f t="shared" si="15"/>
        <v>IT0004361041 Corp</v>
      </c>
      <c r="C26" s="342">
        <v>3</v>
      </c>
      <c r="D26" s="362">
        <f>DATEVALUE(_xll.BDP($B26,D$2))</f>
        <v>43313</v>
      </c>
      <c r="E26" s="343"/>
      <c r="F26" s="343">
        <f>_xll.BDP(B26,F$2)</f>
        <v>4.5</v>
      </c>
      <c r="G26" s="344">
        <f>_xll.BDP($B26,G$2)</f>
        <v>100.411</v>
      </c>
      <c r="H26" s="324">
        <f t="shared" si="16"/>
        <v>100.45949999999999</v>
      </c>
      <c r="I26" s="344">
        <f>_xll.BDP($B26,I$2)</f>
        <v>100.508</v>
      </c>
      <c r="J26" s="361">
        <f>_xll.BDP(B26&amp;"@CBBT Corp",J$2)</f>
        <v>18.649928355674014</v>
      </c>
      <c r="K26" s="361"/>
      <c r="L26" s="361"/>
      <c r="M26" s="361"/>
      <c r="N26" s="361"/>
      <c r="O26" s="361"/>
      <c r="P26" s="361"/>
      <c r="Q26" s="325"/>
      <c r="R26" s="325"/>
      <c r="S26" s="325"/>
      <c r="T26" s="325"/>
      <c r="U26" s="325"/>
      <c r="V26" s="325"/>
      <c r="W26" s="325"/>
      <c r="X26" s="325"/>
      <c r="Y26" s="325"/>
      <c r="Z26" s="325"/>
      <c r="AA26" s="325"/>
      <c r="AB26" s="325"/>
    </row>
    <row r="27" spans="1:28">
      <c r="A27" s="341" t="s">
        <v>67</v>
      </c>
      <c r="B27" s="342" t="str">
        <f t="shared" si="15"/>
        <v>IT0004957574 Corp</v>
      </c>
      <c r="C27" s="342">
        <v>4</v>
      </c>
      <c r="D27" s="362">
        <f>DATEVALUE(_xll.BDP($B27,D$2))</f>
        <v>43435</v>
      </c>
      <c r="E27" s="343"/>
      <c r="F27" s="343">
        <f>_xll.BDP(B27,F$2)</f>
        <v>3.5</v>
      </c>
      <c r="G27" s="344">
        <f>_xll.BDP($B27,G$2)</f>
        <v>101.509</v>
      </c>
      <c r="H27" s="324">
        <f t="shared" si="16"/>
        <v>101.56649999999999</v>
      </c>
      <c r="I27" s="344">
        <f>_xll.BDP($B27,I$2)</f>
        <v>101.624</v>
      </c>
      <c r="J27" s="361">
        <f>_xll.BDP(B27&amp;"@CBBT Corp",J$2)</f>
        <v>14.566923983360946</v>
      </c>
      <c r="K27" s="361"/>
      <c r="L27" s="361"/>
      <c r="M27" s="361"/>
      <c r="N27" s="361"/>
      <c r="O27" s="361"/>
      <c r="P27" s="361"/>
      <c r="Q27" s="325"/>
      <c r="R27" s="325"/>
      <c r="S27" s="325"/>
      <c r="T27" s="325"/>
      <c r="U27" s="325"/>
      <c r="V27" s="325"/>
      <c r="W27" s="325"/>
      <c r="X27" s="325"/>
      <c r="Y27" s="325"/>
      <c r="Z27" s="325"/>
      <c r="AA27" s="325"/>
      <c r="AB27" s="325"/>
    </row>
    <row r="28" spans="1:28">
      <c r="A28" s="341" t="s">
        <v>73</v>
      </c>
      <c r="B28" s="342" t="str">
        <f t="shared" si="15"/>
        <v>IT0004489610 Corp</v>
      </c>
      <c r="C28" s="342">
        <v>5</v>
      </c>
      <c r="D28" s="362">
        <f>DATEVALUE(_xll.BDP($B28,D$2))</f>
        <v>43709</v>
      </c>
      <c r="E28" s="343"/>
      <c r="F28" s="343">
        <f>_xll.BDP(B28,F$2)</f>
        <v>4.25</v>
      </c>
      <c r="G28" s="344">
        <f>_xll.BDP($B28,G$2)</f>
        <v>104.348</v>
      </c>
      <c r="H28" s="324">
        <f t="shared" si="16"/>
        <v>104.40299999999999</v>
      </c>
      <c r="I28" s="344">
        <f>_xll.BDP($B28,I$2)</f>
        <v>104.458</v>
      </c>
      <c r="J28" s="361">
        <f>_xll.BDP(B28&amp;"@CBBT Corp",J$2)</f>
        <v>74.847800374386907</v>
      </c>
      <c r="K28" s="361"/>
      <c r="L28" s="361"/>
      <c r="M28" s="361"/>
      <c r="N28" s="361"/>
      <c r="O28" s="361"/>
      <c r="P28" s="361"/>
      <c r="Q28" s="325"/>
      <c r="R28" s="325"/>
      <c r="S28" s="325"/>
      <c r="T28" s="325"/>
      <c r="U28" s="325"/>
      <c r="V28" s="325"/>
      <c r="W28" s="325"/>
      <c r="X28" s="325"/>
      <c r="Y28" s="325"/>
      <c r="Z28" s="325"/>
      <c r="AA28" s="325"/>
      <c r="AB28" s="325"/>
    </row>
    <row r="29" spans="1:28">
      <c r="A29" s="341" t="s">
        <v>74</v>
      </c>
      <c r="B29" s="342" t="str">
        <f t="shared" si="15"/>
        <v>IT0005069395 Corp</v>
      </c>
      <c r="C29" s="342">
        <v>6</v>
      </c>
      <c r="D29" s="362">
        <f>DATEVALUE(_xll.BDP($B29,D$2))</f>
        <v>43800</v>
      </c>
      <c r="E29" s="343"/>
      <c r="F29" s="343">
        <f>_xll.BDP(B29,F$2)</f>
        <v>1.05</v>
      </c>
      <c r="G29" s="344">
        <f>_xll.BDP($B29,G$2)</f>
        <v>100.54600000000001</v>
      </c>
      <c r="H29" s="324">
        <f t="shared" si="16"/>
        <v>100.61750000000001</v>
      </c>
      <c r="I29" s="344">
        <f>_xll.BDP($B29,I$2)</f>
        <v>100.68899999999999</v>
      </c>
      <c r="J29" s="361">
        <f>_xll.BDP(B29&amp;"@CBBT Corp",J$2)</f>
        <v>84.106507242470215</v>
      </c>
      <c r="K29" s="361"/>
      <c r="L29" s="361"/>
      <c r="M29" s="361"/>
      <c r="N29" s="361"/>
      <c r="O29" s="361"/>
      <c r="P29" s="361"/>
      <c r="Q29" s="325"/>
      <c r="R29" s="325"/>
      <c r="S29" s="325"/>
      <c r="T29" s="325"/>
      <c r="U29" s="325"/>
      <c r="V29" s="325"/>
      <c r="W29" s="325"/>
      <c r="X29" s="325"/>
      <c r="Y29" s="325"/>
      <c r="Z29" s="325"/>
      <c r="AA29" s="325"/>
      <c r="AB29" s="325"/>
    </row>
    <row r="30" spans="1:28">
      <c r="A30" s="341" t="s">
        <v>78</v>
      </c>
      <c r="B30" s="342" t="str">
        <f t="shared" si="15"/>
        <v>IT0004594930 Corp</v>
      </c>
      <c r="C30" s="342">
        <v>7</v>
      </c>
      <c r="D30" s="362">
        <f>DATEVALUE(_xll.BDP($B30,D$2))</f>
        <v>44075</v>
      </c>
      <c r="E30" s="343"/>
      <c r="F30" s="343">
        <f>_xll.BDP(B30,F$2)</f>
        <v>4</v>
      </c>
      <c r="G30" s="344">
        <f>_xll.BDP($B30,G$2)</f>
        <v>106.504</v>
      </c>
      <c r="H30" s="324">
        <f t="shared" si="16"/>
        <v>106.58150000000001</v>
      </c>
      <c r="I30" s="344">
        <f>_xll.BDP($B30,I$2)</f>
        <v>106.65900000000001</v>
      </c>
      <c r="J30" s="361">
        <f>_xll.BDP(B30&amp;"@CBBT Corp",J$2)</f>
        <v>109.54930958864873</v>
      </c>
      <c r="K30" s="361"/>
      <c r="L30" s="361"/>
      <c r="M30" s="361"/>
      <c r="N30" s="361"/>
      <c r="O30" s="361"/>
      <c r="P30" s="361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5"/>
    </row>
    <row r="31" spans="1:28">
      <c r="A31" s="341" t="s">
        <v>80</v>
      </c>
      <c r="B31" s="342" t="str">
        <f t="shared" si="15"/>
        <v>IT0004634132 Corp</v>
      </c>
      <c r="C31" s="342">
        <v>8</v>
      </c>
      <c r="D31" s="362">
        <f>DATEVALUE(_xll.BDP($B31,D$2))</f>
        <v>44256</v>
      </c>
      <c r="E31" s="343"/>
      <c r="F31" s="343">
        <f>_xll.BDP(B31,F$2)</f>
        <v>3.75</v>
      </c>
      <c r="G31" s="344">
        <f>_xll.BDP($B31,G$2)</f>
        <v>106.893</v>
      </c>
      <c r="H31" s="324">
        <f t="shared" si="16"/>
        <v>106.95</v>
      </c>
      <c r="I31" s="344">
        <f>_xll.BDP($B31,I$2)</f>
        <v>107.00700000000001</v>
      </c>
      <c r="J31" s="361">
        <f>_xll.BDP(B31&amp;"@CBBT Corp",J$2)</f>
        <v>120.05088366759085</v>
      </c>
      <c r="K31" s="361"/>
      <c r="L31" s="361"/>
      <c r="M31" s="361"/>
      <c r="N31" s="361"/>
      <c r="O31" s="361"/>
      <c r="P31" s="361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5"/>
    </row>
    <row r="32" spans="1:28">
      <c r="A32" s="341" t="s">
        <v>86</v>
      </c>
      <c r="B32" s="342" t="str">
        <f t="shared" si="15"/>
        <v>IT0004759673 Corp</v>
      </c>
      <c r="C32" s="342">
        <v>9</v>
      </c>
      <c r="D32" s="362">
        <f>DATEVALUE(_xll.BDP($B32,D$2))</f>
        <v>44621</v>
      </c>
      <c r="E32" s="343"/>
      <c r="F32" s="343">
        <f>_xll.BDP(B32,F$2)</f>
        <v>5</v>
      </c>
      <c r="G32" s="344">
        <f>_xll.BDP($B32,G$2)</f>
        <v>112.30200000000001</v>
      </c>
      <c r="H32" s="324">
        <f t="shared" si="16"/>
        <v>112.3895</v>
      </c>
      <c r="I32" s="344">
        <f>_xll.BDP($B32,I$2)</f>
        <v>112.477</v>
      </c>
      <c r="J32" s="361">
        <f>_xll.BDP(B32&amp;"@CBBT Corp",J$2)</f>
        <v>148.21908853032386</v>
      </c>
      <c r="K32" s="361"/>
      <c r="L32" s="361"/>
      <c r="M32" s="361"/>
      <c r="N32" s="361"/>
      <c r="O32" s="361"/>
      <c r="P32" s="361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5"/>
    </row>
    <row r="33" spans="1:28">
      <c r="A33" s="341" t="s">
        <v>88</v>
      </c>
      <c r="B33" s="342" t="str">
        <f t="shared" si="15"/>
        <v>IT0004801541 Corp</v>
      </c>
      <c r="C33" s="342">
        <v>10</v>
      </c>
      <c r="D33" s="362">
        <f>DATEVALUE(_xll.BDP($B33,D$2))</f>
        <v>44805</v>
      </c>
      <c r="E33" s="343"/>
      <c r="F33" s="343">
        <f>_xll.BDP(B33,F$2)</f>
        <v>5.5</v>
      </c>
      <c r="G33" s="344">
        <f>_xll.BDP($B33,G$2)</f>
        <v>115.315</v>
      </c>
      <c r="H33" s="324">
        <f t="shared" si="16"/>
        <v>115.384</v>
      </c>
      <c r="I33" s="344">
        <f>_xll.BDP($B33,I$2)</f>
        <v>115.453</v>
      </c>
      <c r="J33" s="361">
        <f>_xll.BDP(B33&amp;"@CBBT Corp",J$2)</f>
        <v>156.19478566568912</v>
      </c>
      <c r="K33" s="361"/>
      <c r="L33" s="361"/>
      <c r="M33" s="361"/>
      <c r="N33" s="361"/>
      <c r="O33" s="361"/>
      <c r="P33" s="361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5"/>
    </row>
    <row r="34" spans="1:28">
      <c r="A34" s="341" t="s">
        <v>90</v>
      </c>
      <c r="B34" s="342" t="str">
        <f t="shared" si="15"/>
        <v>IT0004848831 Corp</v>
      </c>
      <c r="C34" s="342">
        <v>11</v>
      </c>
      <c r="D34" s="362">
        <f>DATEVALUE(_xll.BDP($B34,D$2))</f>
        <v>44866</v>
      </c>
      <c r="E34" s="343"/>
      <c r="F34" s="343">
        <f>_xll.BDP(B34,F$2)</f>
        <v>5.5</v>
      </c>
      <c r="G34" s="344">
        <f>_xll.BDP($B34,G$2)</f>
        <v>115.643</v>
      </c>
      <c r="H34" s="324">
        <f t="shared" si="16"/>
        <v>115.7205</v>
      </c>
      <c r="I34" s="344">
        <f>_xll.BDP($B34,I$2)</f>
        <v>115.798</v>
      </c>
      <c r="J34" s="361">
        <f>_xll.BDP(B34&amp;"@CBBT Corp",J$2)</f>
        <v>159.35756933451583</v>
      </c>
      <c r="K34" s="361"/>
      <c r="L34" s="361"/>
      <c r="M34" s="361"/>
      <c r="N34" s="361"/>
      <c r="O34" s="361"/>
      <c r="P34" s="361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5"/>
    </row>
    <row r="35" spans="1:28">
      <c r="A35" s="341" t="s">
        <v>92</v>
      </c>
      <c r="B35" s="342" t="str">
        <f t="shared" si="15"/>
        <v>IT0004898034 Corp</v>
      </c>
      <c r="C35" s="342">
        <v>12</v>
      </c>
      <c r="D35" s="362">
        <f>DATEVALUE(_xll.BDP($B35,D$2))</f>
        <v>45047</v>
      </c>
      <c r="E35" s="343"/>
      <c r="F35" s="343">
        <f>_xll.BDP(B35,F$2)</f>
        <v>4.5</v>
      </c>
      <c r="G35" s="344">
        <f>_xll.BDP($B35,G$2)</f>
        <v>112.223</v>
      </c>
      <c r="H35" s="324">
        <f t="shared" si="16"/>
        <v>112.2735</v>
      </c>
      <c r="I35" s="344">
        <f>_xll.BDP($B35,I$2)</f>
        <v>112.324</v>
      </c>
      <c r="J35" s="361">
        <f>_xll.BDP(B35&amp;"@CBBT Corp",J$2)</f>
        <v>163.37402127202196</v>
      </c>
      <c r="K35" s="361"/>
      <c r="L35" s="361"/>
      <c r="M35" s="361"/>
      <c r="N35" s="361"/>
      <c r="O35" s="361"/>
      <c r="P35" s="361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5"/>
    </row>
    <row r="36" spans="1:28">
      <c r="A36" s="341" t="s">
        <v>389</v>
      </c>
      <c r="B36" s="342" t="str">
        <f t="shared" si="15"/>
        <v>IT0005215246 Corp</v>
      </c>
      <c r="C36" s="342">
        <v>13</v>
      </c>
      <c r="D36" s="362">
        <f>DATEVALUE(_xll.BDP($B36,D$2))</f>
        <v>45214</v>
      </c>
      <c r="E36" s="343"/>
      <c r="F36" s="343">
        <f>_xll.BDP(B36,F$2)</f>
        <v>0.65</v>
      </c>
      <c r="G36" s="344">
        <f>_xll.BDP($B36,G$2)</f>
        <v>93.757999999999996</v>
      </c>
      <c r="H36" s="324">
        <f t="shared" si="16"/>
        <v>93.806999999999988</v>
      </c>
      <c r="I36" s="344">
        <f>_xll.BDP($B36,I$2)</f>
        <v>93.855999999999995</v>
      </c>
      <c r="J36" s="361">
        <f>_xll.BDP(B36&amp;"@CBBT Corp",J$2)</f>
        <v>158.92514826266085</v>
      </c>
      <c r="K36" s="361"/>
      <c r="L36" s="361"/>
      <c r="M36" s="361"/>
      <c r="N36" s="361"/>
      <c r="O36" s="361"/>
      <c r="P36" s="361"/>
      <c r="Q36" s="325"/>
      <c r="R36" s="325"/>
      <c r="S36" s="325"/>
      <c r="T36" s="325"/>
      <c r="U36" s="325"/>
      <c r="V36" s="325"/>
      <c r="W36" s="325"/>
      <c r="X36" s="325"/>
      <c r="Y36" s="325"/>
      <c r="Z36" s="325"/>
      <c r="AA36" s="325"/>
      <c r="AB36" s="325"/>
    </row>
    <row r="37" spans="1:28">
      <c r="A37" s="341" t="s">
        <v>95</v>
      </c>
      <c r="B37" s="342" t="str">
        <f t="shared" si="15"/>
        <v>IT0004953417 Corp</v>
      </c>
      <c r="C37" s="342">
        <v>14</v>
      </c>
      <c r="D37" s="362">
        <f>DATEVALUE(_xll.BDP($B37,D$2))</f>
        <v>45352</v>
      </c>
      <c r="E37" s="343"/>
      <c r="F37" s="343">
        <f>_xll.BDP(B37,F$2)</f>
        <v>4.5</v>
      </c>
      <c r="G37" s="344">
        <f>_xll.BDP($B37,G$2)</f>
        <v>112.78400000000001</v>
      </c>
      <c r="H37" s="324">
        <f t="shared" si="16"/>
        <v>112.8485</v>
      </c>
      <c r="I37" s="344">
        <f>_xll.BDP($B37,I$2)</f>
        <v>112.913</v>
      </c>
      <c r="J37" s="361">
        <f>_xll.BDP(B37&amp;"@CBBT Corp",J$2)</f>
        <v>176.99698748290999</v>
      </c>
      <c r="K37" s="361"/>
      <c r="L37" s="361"/>
      <c r="M37" s="361"/>
      <c r="N37" s="361"/>
      <c r="O37" s="361"/>
      <c r="P37" s="361"/>
      <c r="Q37" s="325"/>
      <c r="R37" s="325"/>
      <c r="S37" s="325"/>
      <c r="T37" s="325"/>
      <c r="U37" s="325"/>
      <c r="V37" s="325"/>
      <c r="W37" s="325"/>
      <c r="X37" s="325"/>
      <c r="Y37" s="325"/>
      <c r="Z37" s="325"/>
      <c r="AA37" s="325"/>
      <c r="AB37" s="325"/>
    </row>
    <row r="38" spans="1:28">
      <c r="A38" s="341" t="s">
        <v>96</v>
      </c>
      <c r="B38" s="342" t="str">
        <f>A38&amp;" Corp"</f>
        <v>IT0005001547 Corp</v>
      </c>
      <c r="C38" s="342">
        <v>15</v>
      </c>
      <c r="D38" s="362">
        <f>DATEVALUE(_xll.BDP($B38,D$2))</f>
        <v>45536</v>
      </c>
      <c r="E38" s="343"/>
      <c r="F38" s="343">
        <f>_xll.BDP(B38,F$2)</f>
        <v>3.75</v>
      </c>
      <c r="G38" s="344">
        <f>_xll.BDP($B38,G$2)</f>
        <v>108.839</v>
      </c>
      <c r="H38" s="324">
        <f>(G38+I38)/2</f>
        <v>108.8925</v>
      </c>
      <c r="I38" s="344">
        <f>_xll.BDP($B38,I$2)</f>
        <v>108.946</v>
      </c>
      <c r="J38" s="361">
        <f>_xll.BDP(B38&amp;"@CBBT Corp",J$2)</f>
        <v>181.14330240384172</v>
      </c>
      <c r="K38" s="325"/>
      <c r="L38" s="325"/>
      <c r="M38" s="325"/>
      <c r="N38" s="325"/>
      <c r="O38" s="325"/>
      <c r="P38" s="324"/>
      <c r="Q38" s="325"/>
      <c r="R38" s="325"/>
      <c r="S38" s="325"/>
      <c r="T38" s="325"/>
      <c r="U38" s="325"/>
      <c r="V38" s="325"/>
      <c r="W38" s="325"/>
      <c r="X38" s="325"/>
      <c r="Y38" s="325"/>
      <c r="Z38" s="325"/>
      <c r="AA38" s="325"/>
      <c r="AB38" s="325"/>
    </row>
    <row r="39" spans="1:28">
      <c r="A39" s="341" t="s">
        <v>97</v>
      </c>
      <c r="B39" s="342" t="str">
        <f>A39&amp;" Corp"</f>
        <v>IT0005045270 Corp</v>
      </c>
      <c r="C39" s="342">
        <v>16</v>
      </c>
      <c r="D39" s="362">
        <f>DATEVALUE(_xll.BDP($B39,D$2))</f>
        <v>45627</v>
      </c>
      <c r="E39" s="343"/>
      <c r="F39" s="343">
        <f>_xll.BDP(B39,F$2)</f>
        <v>2.5</v>
      </c>
      <c r="G39" s="344">
        <f>_xll.BDP($B39,G$2)</f>
        <v>101.804</v>
      </c>
      <c r="H39" s="324">
        <f>(G39+I39)/2</f>
        <v>101.8575</v>
      </c>
      <c r="I39" s="344">
        <f>_xll.BDP($B39,I$2)</f>
        <v>101.911</v>
      </c>
      <c r="J39" s="361">
        <f>_xll.BDP(B39&amp;"@CBBT Corp",J$2)</f>
        <v>175.44280640899299</v>
      </c>
      <c r="K39" s="325"/>
      <c r="L39" s="325"/>
      <c r="M39" s="325"/>
      <c r="N39" s="325"/>
      <c r="O39" s="325"/>
      <c r="P39" s="324"/>
      <c r="Q39" s="325"/>
      <c r="R39" s="325"/>
      <c r="S39" s="325"/>
      <c r="T39" s="325"/>
      <c r="U39" s="325"/>
      <c r="V39" s="325"/>
      <c r="W39" s="325"/>
      <c r="X39" s="325"/>
      <c r="Y39" s="325"/>
      <c r="Z39" s="325"/>
      <c r="AA39" s="325"/>
      <c r="AB39" s="325"/>
    </row>
    <row r="40" spans="1:28">
      <c r="A40" s="341" t="s">
        <v>98</v>
      </c>
      <c r="B40" s="342" t="str">
        <f>A40&amp;" Corp"</f>
        <v>IT0004513641 Corp</v>
      </c>
      <c r="C40" s="342">
        <v>17</v>
      </c>
      <c r="D40" s="362">
        <f>DATEVALUE(_xll.BDP($B40,D$2))</f>
        <v>45717</v>
      </c>
      <c r="E40" s="343"/>
      <c r="F40" s="343">
        <f>_xll.BDP(B40,F$2)</f>
        <v>5</v>
      </c>
      <c r="G40" s="344">
        <f>_xll.BDP($B40,G$2)</f>
        <v>116.80800000000001</v>
      </c>
      <c r="H40" s="324">
        <f>(G40+I40)/2</f>
        <v>116.8715</v>
      </c>
      <c r="I40" s="344">
        <f>_xll.BDP($B40,I$2)</f>
        <v>116.935</v>
      </c>
      <c r="J40" s="361">
        <f>_xll.BDP(B40&amp;"@CBBT Corp",J$2)</f>
        <v>182.15472200775338</v>
      </c>
      <c r="K40" s="325"/>
      <c r="L40" s="325"/>
      <c r="M40" s="325"/>
      <c r="N40" s="325"/>
      <c r="O40" s="325"/>
      <c r="P40" s="324"/>
      <c r="Q40" s="325"/>
      <c r="R40" s="325"/>
      <c r="S40" s="325"/>
      <c r="T40" s="325"/>
      <c r="U40" s="325"/>
      <c r="V40" s="325"/>
      <c r="W40" s="325"/>
      <c r="X40" s="325"/>
      <c r="Y40" s="325"/>
      <c r="Z40" s="325"/>
      <c r="AA40" s="325"/>
      <c r="AB40" s="325"/>
    </row>
    <row r="41" spans="1:28">
      <c r="A41" s="341" t="s">
        <v>99</v>
      </c>
      <c r="B41" s="342" t="str">
        <f>A41&amp;" Corp"</f>
        <v>IT0005090318 Corp</v>
      </c>
      <c r="C41" s="342">
        <v>18</v>
      </c>
      <c r="D41" s="362">
        <f>DATEVALUE(_xll.BDP($B41,D$2))</f>
        <v>45809</v>
      </c>
      <c r="E41" s="343"/>
      <c r="F41" s="343">
        <f>_xll.BDP(B41,F$2)</f>
        <v>1.5</v>
      </c>
      <c r="G41" s="344">
        <f>_xll.BDP($B41,G$2)</f>
        <v>94.828000000000003</v>
      </c>
      <c r="H41" s="324">
        <f>(G41+I41)/2</f>
        <v>94.882000000000005</v>
      </c>
      <c r="I41" s="344">
        <f>_xll.BDP($B41,I$2)</f>
        <v>94.936000000000007</v>
      </c>
      <c r="J41" s="361">
        <f>_xll.BDP(B41&amp;"@CBBT Corp",J$2)</f>
        <v>179.55984195403147</v>
      </c>
      <c r="K41" s="325"/>
      <c r="L41" s="325"/>
      <c r="M41" s="325"/>
      <c r="N41" s="325"/>
      <c r="O41" s="325"/>
      <c r="P41" s="324"/>
      <c r="Q41" s="325"/>
      <c r="R41" s="325"/>
      <c r="S41" s="325"/>
      <c r="T41" s="325"/>
      <c r="U41" s="325"/>
      <c r="V41" s="325"/>
      <c r="W41" s="325"/>
      <c r="X41" s="325"/>
      <c r="Y41" s="325"/>
      <c r="Z41" s="325"/>
      <c r="AA41" s="325"/>
      <c r="AB41" s="325"/>
    </row>
  </sheetData>
  <conditionalFormatting sqref="M4:N4 M13 M5:M11">
    <cfRule type="colorScale" priority="7">
      <colorScale>
        <cfvo type="min"/>
        <cfvo type="max"/>
        <color rgb="FFF8696B"/>
        <color rgb="FFFCFCFF"/>
      </colorScale>
    </cfRule>
  </conditionalFormatting>
  <conditionalFormatting sqref="M12">
    <cfRule type="colorScale" priority="6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{42C96686-E720-4DCE-B304-0156ADD9F935}</x14:id>
        </ext>
      </extLst>
    </cfRule>
  </conditionalFormatting>
  <conditionalFormatting sqref="N5:N13">
    <cfRule type="dataBar" priority="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{FEF6959F-D04A-4FEB-A3CB-891DA7AADA38}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{86F01125-0112-4959-A9A3-B2B2DEE60165}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C96686-E720-4DCE-B304-0156ADD9F935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FEF6959F-D04A-4FEB-A3CB-891DA7AADA38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86F01125-0112-4959-A9A3-B2B2DEE60165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BK332"/>
  <sheetViews>
    <sheetView zoomScale="73" zoomScaleNormal="73" workbookViewId="0">
      <pane ySplit="12" topLeftCell="A13" activePane="bottomLeft" state="frozen"/>
      <selection activeCell="K1" sqref="K1"/>
      <selection pane="bottomLeft" activeCell="K27" sqref="K27"/>
    </sheetView>
  </sheetViews>
  <sheetFormatPr defaultRowHeight="17.25" outlineLevelCol="1"/>
  <cols>
    <col min="1" max="1" width="17.7109375" style="14" hidden="1" customWidth="1" outlineLevel="1"/>
    <col min="2" max="2" width="14.42578125" style="14" hidden="1" customWidth="1" outlineLevel="1"/>
    <col min="3" max="3" width="10.5703125" style="14" hidden="1" customWidth="1" outlineLevel="1"/>
    <col min="4" max="4" width="8.140625" style="14" hidden="1" customWidth="1" outlineLevel="1"/>
    <col min="5" max="5" width="11.85546875" style="14" hidden="1" customWidth="1" outlineLevel="1"/>
    <col min="6" max="6" width="13.5703125" style="14" hidden="1" customWidth="1" outlineLevel="1"/>
    <col min="7" max="7" width="16.42578125" style="14" hidden="1" customWidth="1" outlineLevel="1"/>
    <col min="8" max="8" width="20.140625" style="14" hidden="1" customWidth="1" outlineLevel="1"/>
    <col min="9" max="9" width="11.5703125" style="14" hidden="1" customWidth="1" outlineLevel="1"/>
    <col min="10" max="10" width="12.85546875" style="14" hidden="1" customWidth="1" outlineLevel="1"/>
    <col min="11" max="11" width="21.85546875" style="14" bestFit="1" customWidth="1" collapsed="1"/>
    <col min="12" max="13" width="10.85546875" style="14" bestFit="1" customWidth="1"/>
    <col min="14" max="14" width="10.28515625" style="14" bestFit="1" customWidth="1"/>
    <col min="15" max="15" width="8.5703125" style="14" bestFit="1" customWidth="1"/>
    <col min="16" max="16" width="9.5703125" style="14" customWidth="1"/>
    <col min="17" max="17" width="7.7109375" style="14" customWidth="1"/>
    <col min="18" max="18" width="9.42578125" style="14" bestFit="1" customWidth="1"/>
    <col min="19" max="19" width="7.85546875" style="14" bestFit="1" customWidth="1"/>
    <col min="20" max="21" width="6.5703125" style="14" customWidth="1"/>
    <col min="22" max="22" width="9.42578125" style="14" customWidth="1"/>
    <col min="23" max="23" width="7.5703125" style="14" customWidth="1"/>
    <col min="24" max="24" width="7.7109375" style="14" bestFit="1" customWidth="1"/>
    <col min="25" max="25" width="7.42578125" style="14" bestFit="1" customWidth="1"/>
    <col min="26" max="26" width="6" style="14" customWidth="1"/>
    <col min="27" max="27" width="10.5703125" style="14" bestFit="1" customWidth="1"/>
    <col min="28" max="28" width="8.140625" style="14" bestFit="1" customWidth="1"/>
    <col min="29" max="29" width="8" style="14" customWidth="1"/>
    <col min="30" max="30" width="8.42578125" style="14" bestFit="1" customWidth="1"/>
    <col min="31" max="31" width="3.7109375" style="14" bestFit="1" customWidth="1"/>
    <col min="32" max="32" width="7.7109375" style="14" bestFit="1" customWidth="1"/>
    <col min="33" max="33" width="11.7109375" style="14" bestFit="1" customWidth="1"/>
    <col min="34" max="34" width="8.42578125" style="14" bestFit="1" customWidth="1"/>
    <col min="35" max="35" width="10" style="14" bestFit="1" customWidth="1"/>
    <col min="36" max="36" width="7.42578125" style="14" customWidth="1"/>
    <col min="37" max="37" width="6.85546875" style="14" customWidth="1"/>
    <col min="38" max="38" width="8.28515625" style="14" bestFit="1" customWidth="1"/>
    <col min="39" max="39" width="8.140625" style="14" bestFit="1" customWidth="1"/>
    <col min="40" max="40" width="17.7109375" style="14" bestFit="1" customWidth="1"/>
    <col min="41" max="41" width="7.5703125" style="14" bestFit="1" customWidth="1"/>
    <col min="42" max="42" width="7.140625" style="14" customWidth="1"/>
    <col min="43" max="43" width="10.28515625" style="14" bestFit="1" customWidth="1"/>
    <col min="44" max="44" width="10.7109375" style="14" bestFit="1" customWidth="1"/>
    <col min="45" max="45" width="5.5703125" style="14" bestFit="1" customWidth="1"/>
    <col min="46" max="46" width="7.42578125" style="14" bestFit="1" customWidth="1"/>
    <col min="47" max="47" width="11.85546875" style="14" bestFit="1" customWidth="1"/>
    <col min="48" max="48" width="8.42578125" style="14" bestFit="1" customWidth="1"/>
    <col min="49" max="49" width="7.42578125" style="14" bestFit="1" customWidth="1"/>
    <col min="50" max="50" width="8" style="14" bestFit="1" customWidth="1"/>
    <col min="51" max="51" width="9.5703125" style="14" bestFit="1" customWidth="1"/>
    <col min="52" max="52" width="5.42578125" style="14" bestFit="1" customWidth="1"/>
    <col min="53" max="53" width="7.5703125" style="14" bestFit="1" customWidth="1"/>
    <col min="54" max="54" width="11.7109375" style="14" bestFit="1" customWidth="1"/>
    <col min="55" max="55" width="9.140625" style="14"/>
    <col min="56" max="56" width="9.28515625" style="14" bestFit="1" customWidth="1"/>
    <col min="57" max="60" width="9.140625" style="14"/>
    <col min="61" max="61" width="11.85546875" style="14" bestFit="1" customWidth="1"/>
    <col min="62" max="16384" width="9.140625" style="14"/>
  </cols>
  <sheetData>
    <row r="1" spans="1:63" s="2" customFormat="1">
      <c r="A1" s="1"/>
      <c r="C1" s="3"/>
      <c r="D1" s="3"/>
      <c r="E1" s="4"/>
      <c r="F1" s="3"/>
      <c r="G1" s="5"/>
      <c r="H1" s="5"/>
      <c r="I1" s="3"/>
      <c r="J1" s="6"/>
      <c r="K1" s="7">
        <f ca="1">TODAY()</f>
        <v>43273</v>
      </c>
      <c r="L1" s="8" t="s">
        <v>464</v>
      </c>
      <c r="M1" s="9" t="s">
        <v>465</v>
      </c>
      <c r="N1" s="10"/>
      <c r="O1" s="10"/>
      <c r="P1" s="11" t="s">
        <v>0</v>
      </c>
      <c r="S1" s="12" t="s">
        <v>1</v>
      </c>
      <c r="T1" s="13">
        <f>[1]Summary!C4</f>
        <v>1</v>
      </c>
      <c r="U1" s="2" t="str">
        <f>IF(ISBLANK([1]STD!G3),"live","frozen")</f>
        <v>frozen</v>
      </c>
      <c r="W1" s="3"/>
      <c r="X1" s="3"/>
      <c r="Y1" s="3">
        <f>COLUMN(Y2)</f>
        <v>25</v>
      </c>
      <c r="Z1" s="14"/>
      <c r="AA1" s="15"/>
      <c r="AE1" s="16"/>
      <c r="AH1" s="17"/>
      <c r="AI1" s="17"/>
      <c r="AJ1" s="18"/>
      <c r="AN1" s="2">
        <f>COLUMN(AN2)-1</f>
        <v>39</v>
      </c>
    </row>
    <row r="2" spans="1:63" s="2" customFormat="1">
      <c r="A2" s="2" t="e">
        <f>_xll.MKV("EUR.PRICERISK.PXE."&amp;B2&amp;$M$1, "CTDIsin")</f>
        <v>#REF!</v>
      </c>
      <c r="B2" s="2" t="s">
        <v>2</v>
      </c>
      <c r="C2" s="2" t="e">
        <f>VLOOKUP($A2,$A$13:$J$310,3,FALSE)</f>
        <v>#REF!</v>
      </c>
      <c r="D2" s="2" t="e">
        <f t="shared" ref="D2:D9" si="0">VLOOKUP($A2,$A$13:$J$310,4,FALSE)</f>
        <v>#REF!</v>
      </c>
      <c r="E2" s="2" t="e">
        <f t="shared" ref="E2:E9" si="1">VLOOKUP($A2,$A$13:$J$310,5,FALSE)</f>
        <v>#REF!</v>
      </c>
      <c r="F2" s="2" t="e">
        <f t="shared" ref="F2:F9" si="2">VLOOKUP($A2,$A$13:$J$310,6,FALSE)</f>
        <v>#REF!</v>
      </c>
      <c r="G2" s="2" t="e">
        <f t="shared" ref="G2:G9" si="3">VLOOKUP($A2,$A$13:$J$310,7,FALSE)</f>
        <v>#REF!</v>
      </c>
      <c r="H2" s="2" t="e">
        <f t="shared" ref="H2:H9" si="4">VLOOKUP($A2,$A$13:$J$310,8,FALSE)</f>
        <v>#REF!</v>
      </c>
      <c r="I2" s="2" t="e">
        <f t="shared" ref="I2:I9" si="5">VLOOKUP($A2,$A$13:$J$310,9,FALSE)</f>
        <v>#REF!</v>
      </c>
      <c r="J2" s="19" t="e">
        <f>_xll.BDP($A2&amp;" Corp", $J$12)</f>
        <v>#REF!</v>
      </c>
      <c r="K2" s="20" t="e">
        <f>_xll.MKV("EUR.CM_INSTRUMENT.PXE."&amp;_xll.MKV("EUR.PRICERISK.PXE."&amp;B2&amp;$M$1, "CTDIsin"), "Desc")</f>
        <v>#VALUE!</v>
      </c>
      <c r="L2" s="21" t="e">
        <f>_xll.MKV("EUR.CM_DEPTH.EUREX_MD.Future_"&amp;B2&amp;"_"&amp;$L$1, "Bid0")</f>
        <v>#REF!</v>
      </c>
      <c r="M2" s="21" t="e">
        <f>_xll.MKV("EUR.CM_DEPTH.EUREX_MD.Future_"&amp;B2&amp;"_"&amp;$L$1, "Ask0")</f>
        <v>#REF!</v>
      </c>
      <c r="N2" s="22" t="e">
        <f>_xll.xlBondYield(C2,D2,E2,F2,G2,H2,I2,J2,P2)*100</f>
        <v>#NUM!</v>
      </c>
      <c r="O2" s="20" t="e">
        <f>AVERAGE(L2:M2)</f>
        <v>#REF!</v>
      </c>
      <c r="P2" s="23" t="e">
        <f t="shared" ref="P2:P9" si="6">VLOOKUP($A2,$A$13:$P$310,16,FALSE)</f>
        <v>#REF!</v>
      </c>
      <c r="Q2" s="24"/>
      <c r="R2" s="25"/>
      <c r="S2" s="26" t="s">
        <v>3</v>
      </c>
      <c r="T2" s="13">
        <f>[1]Summary!C5</f>
        <v>1</v>
      </c>
      <c r="U2" s="2" t="str">
        <f>IF(ISBLANK([1]OIS!G3),"live","frozen")</f>
        <v>frozen</v>
      </c>
      <c r="W2" s="3"/>
      <c r="X2" s="3" t="s">
        <v>4</v>
      </c>
      <c r="Y2" s="27" t="e">
        <f>ROUND(_xll.BDP(A2&amp;" Corp","risk mid")/_xll.BDP(X2&amp;$M$1&amp;" Comdty","FUT_CNVS_FACTOR"),2)</f>
        <v>#REF!</v>
      </c>
      <c r="Z2" s="14"/>
      <c r="AA2" s="15"/>
      <c r="AE2" s="16"/>
      <c r="AH2" s="28"/>
      <c r="AI2" s="28"/>
      <c r="AJ2" s="14"/>
      <c r="AN2" s="2" t="e">
        <f t="shared" ref="AN2:AN11" si="7">+A2</f>
        <v>#REF!</v>
      </c>
      <c r="AO2" s="29" t="e">
        <f t="shared" ref="AO2:AO11" si="8">+L2</f>
        <v>#REF!</v>
      </c>
    </row>
    <row r="3" spans="1:63" s="2" customFormat="1">
      <c r="A3" s="2" t="s">
        <v>454</v>
      </c>
      <c r="B3" s="2" t="s">
        <v>5</v>
      </c>
      <c r="C3" s="2" t="str">
        <f t="shared" ref="C3:C9" si="9">VLOOKUP(A3,$A$13:$J$310,3,FALSE)</f>
        <v>BUND</v>
      </c>
      <c r="D3" s="2" t="e">
        <f t="shared" si="0"/>
        <v>#REF!</v>
      </c>
      <c r="E3" s="2" t="e">
        <f t="shared" si="1"/>
        <v>#REF!</v>
      </c>
      <c r="F3" s="2" t="e">
        <f t="shared" si="2"/>
        <v>#REF!</v>
      </c>
      <c r="G3" s="2" t="e">
        <f t="shared" si="3"/>
        <v>#REF!</v>
      </c>
      <c r="H3" s="2" t="e">
        <f t="shared" si="4"/>
        <v>#REF!</v>
      </c>
      <c r="I3" s="2">
        <f t="shared" si="5"/>
        <v>100</v>
      </c>
      <c r="J3" s="19" t="str">
        <f>_xll.BDP($A3&amp;" Corp", $J$12)</f>
        <v>6/26/2018</v>
      </c>
      <c r="K3" s="20" t="e">
        <f>_xll.MKV("EUR.CM_INSTRUMENT.PXE."&amp;_xll.MKV("EUR.PRICERISK.PXE."&amp;B3&amp;$M$1, "CTDIsin"), "Desc")</f>
        <v>#VALUE!</v>
      </c>
      <c r="L3" s="21" t="e">
        <f>_xll.MKV("EUR.CM_DEPTH.EUREX_MD.Future_"&amp;B3&amp;"_"&amp;$L$1, "Bid0")</f>
        <v>#REF!</v>
      </c>
      <c r="M3" s="21" t="e">
        <f>_xll.MKV("EUR.CM_DEPTH.EUREX_MD.Future_"&amp;B3&amp;"_"&amp;$L$1, "Ask0")</f>
        <v>#REF!</v>
      </c>
      <c r="N3" s="22" t="e">
        <f>_xll.xlBondYield(C3,D3,E3,F3,G3,H3,I3,J3,P3)*100</f>
        <v>#NUM!</v>
      </c>
      <c r="O3" s="20" t="e">
        <f t="shared" ref="O3:O11" si="10">AVERAGE(L3:M3)</f>
        <v>#REF!</v>
      </c>
      <c r="P3" s="23" t="e">
        <f t="shared" si="6"/>
        <v>#REF!</v>
      </c>
      <c r="Q3" s="30"/>
      <c r="R3" s="30"/>
      <c r="W3" s="3"/>
      <c r="X3" s="3" t="s">
        <v>6</v>
      </c>
      <c r="Y3" s="27">
        <f>ROUND(_xll.BDP(A3&amp;" Corp","risk mid")/_xll.BDP(X3&amp;$M$1&amp;" Comdty","FUT_CNVS_FACTOR"),2)</f>
        <v>4.71</v>
      </c>
      <c r="Z3" s="14"/>
      <c r="AA3" s="14"/>
      <c r="AE3" s="16"/>
      <c r="AG3" s="29"/>
      <c r="AH3" s="31"/>
      <c r="AI3" s="31"/>
      <c r="AJ3" s="32"/>
      <c r="AN3" s="2" t="str">
        <f t="shared" si="7"/>
        <v>DE0001141752</v>
      </c>
      <c r="AO3" s="29" t="e">
        <f t="shared" si="8"/>
        <v>#REF!</v>
      </c>
    </row>
    <row r="4" spans="1:63" s="2" customFormat="1">
      <c r="A4" s="2" t="e">
        <f>_xll.MKV("EUR.PRICERISK.PXE."&amp;B4&amp;$M$1, "CTDIsin")</f>
        <v>#REF!</v>
      </c>
      <c r="B4" s="2" t="s">
        <v>7</v>
      </c>
      <c r="C4" s="2" t="e">
        <f t="shared" si="9"/>
        <v>#REF!</v>
      </c>
      <c r="D4" s="2" t="e">
        <f t="shared" si="0"/>
        <v>#REF!</v>
      </c>
      <c r="E4" s="2" t="e">
        <f t="shared" si="1"/>
        <v>#REF!</v>
      </c>
      <c r="F4" s="2" t="e">
        <f t="shared" si="2"/>
        <v>#REF!</v>
      </c>
      <c r="G4" s="2" t="e">
        <f t="shared" si="3"/>
        <v>#REF!</v>
      </c>
      <c r="H4" s="2" t="e">
        <f t="shared" si="4"/>
        <v>#REF!</v>
      </c>
      <c r="I4" s="2" t="e">
        <f t="shared" si="5"/>
        <v>#REF!</v>
      </c>
      <c r="J4" s="19" t="e">
        <f>_xll.BDP($A4&amp;" Corp", $J$12)</f>
        <v>#REF!</v>
      </c>
      <c r="K4" s="20" t="e">
        <f>_xll.MKV("EUR.CM_INSTRUMENT.PXE."&amp;_xll.MKV("EUR.PRICERISK.PXE."&amp;B4&amp;$M$1, "CTDIsin"), "Desc")</f>
        <v>#VALUE!</v>
      </c>
      <c r="L4" s="21" t="e">
        <f>_xll.MKV("EUR.CM_DEPTH.EUREX_MD.Future_"&amp;B4&amp;"_"&amp;$L$1, "Bid0")</f>
        <v>#REF!</v>
      </c>
      <c r="M4" s="21" t="e">
        <f>_xll.MKV("EUR.CM_DEPTH.EUREX_MD.Future_"&amp;B4&amp;"_"&amp;$L$1, "Ask0")</f>
        <v>#REF!</v>
      </c>
      <c r="N4" s="22" t="e">
        <f>_xll.xlBondYield(C4,D4,E4,F4,G4,H4,I4,J4,P4)*100</f>
        <v>#NUM!</v>
      </c>
      <c r="O4" s="20" t="e">
        <f t="shared" si="10"/>
        <v>#REF!</v>
      </c>
      <c r="P4" s="23" t="e">
        <f t="shared" si="6"/>
        <v>#REF!</v>
      </c>
      <c r="Q4" s="33"/>
      <c r="R4" s="33"/>
      <c r="S4" s="34"/>
      <c r="T4" s="35"/>
      <c r="U4" s="35"/>
      <c r="V4" s="35"/>
      <c r="W4" s="4"/>
      <c r="X4" s="4" t="s">
        <v>8</v>
      </c>
      <c r="Y4" s="27" t="e">
        <f>ROUND(_xll.BDP(A4&amp;" Corp","risk mid")/_xll.BDP(X4&amp;$M$1&amp;" Comdty","FUT_CNVS_FACTOR"),2)</f>
        <v>#REF!</v>
      </c>
      <c r="Z4" s="14"/>
      <c r="AA4" s="14"/>
      <c r="AE4" s="16"/>
      <c r="AF4" s="29"/>
      <c r="AG4" s="29"/>
      <c r="AN4" s="2" t="e">
        <f t="shared" si="7"/>
        <v>#REF!</v>
      </c>
      <c r="AO4" s="29" t="e">
        <f t="shared" si="8"/>
        <v>#REF!</v>
      </c>
    </row>
    <row r="5" spans="1:63" s="2" customFormat="1" ht="18" thickBot="1">
      <c r="A5" s="2" t="e">
        <f>_xll.MKV("EUR.PRICERISK.PXE."&amp;B5&amp;$M$1, "CTDIsin")</f>
        <v>#REF!</v>
      </c>
      <c r="B5" s="2" t="s">
        <v>9</v>
      </c>
      <c r="C5" s="2" t="e">
        <f t="shared" si="9"/>
        <v>#REF!</v>
      </c>
      <c r="D5" s="2" t="e">
        <f t="shared" si="0"/>
        <v>#REF!</v>
      </c>
      <c r="E5" s="2" t="e">
        <f t="shared" si="1"/>
        <v>#REF!</v>
      </c>
      <c r="F5" s="2" t="e">
        <f t="shared" si="2"/>
        <v>#REF!</v>
      </c>
      <c r="G5" s="2" t="e">
        <f t="shared" si="3"/>
        <v>#REF!</v>
      </c>
      <c r="H5" s="2" t="e">
        <f t="shared" si="4"/>
        <v>#REF!</v>
      </c>
      <c r="I5" s="2" t="e">
        <f t="shared" si="5"/>
        <v>#REF!</v>
      </c>
      <c r="J5" s="19" t="e">
        <f>_xll.BDP($A5&amp;" Corp", $J$12)</f>
        <v>#REF!</v>
      </c>
      <c r="K5" s="20" t="e">
        <f>_xll.MKV("EUR.CM_INSTRUMENT.PXE."&amp;_xll.MKV("EUR.PRICERISK.PXE."&amp;B5&amp;$M$1, "CTDIsin"), "Desc")</f>
        <v>#VALUE!</v>
      </c>
      <c r="L5" s="21" t="e">
        <f>_xll.MKV("EUR.CM_DEPTH.EUREX_MD.Future_"&amp;B5&amp;"_"&amp;$L$1, "Bid0")</f>
        <v>#REF!</v>
      </c>
      <c r="M5" s="21" t="e">
        <f>_xll.MKV("EUR.CM_DEPTH.EUREX_MD.Future_"&amp;B5&amp;"_"&amp;$L$1, "Ask0")</f>
        <v>#REF!</v>
      </c>
      <c r="N5" s="22" t="e">
        <f>_xll.xlBondYield(C5,D5,E5,F5,G5,H5,I5,J5,P5)*100</f>
        <v>#NUM!</v>
      </c>
      <c r="O5" s="20" t="e">
        <f t="shared" si="10"/>
        <v>#REF!</v>
      </c>
      <c r="P5" s="23" t="e">
        <f t="shared" si="6"/>
        <v>#REF!</v>
      </c>
      <c r="Q5" s="30"/>
      <c r="R5" s="30"/>
      <c r="S5" s="36"/>
      <c r="T5" s="36"/>
      <c r="U5" s="36"/>
      <c r="V5" s="36"/>
      <c r="W5" s="4"/>
      <c r="X5" s="4" t="s">
        <v>10</v>
      </c>
      <c r="Y5" s="27" t="e">
        <f>ROUND(_xll.BDP(A5&amp;" Corp","risk mid")/_xll.BDP(X5&amp;$M$1&amp;" Comdty","FUT_CNVS_FACTOR"),2)</f>
        <v>#REF!</v>
      </c>
      <c r="Z5" s="14"/>
      <c r="AA5" s="14"/>
      <c r="AE5" s="16"/>
      <c r="AF5" s="29"/>
      <c r="AG5" s="29"/>
      <c r="AH5" s="31"/>
      <c r="AN5" s="2" t="e">
        <f t="shared" si="7"/>
        <v>#REF!</v>
      </c>
      <c r="AO5" s="29" t="e">
        <f t="shared" si="8"/>
        <v>#REF!</v>
      </c>
      <c r="AY5" s="3"/>
      <c r="AZ5" s="3"/>
    </row>
    <row r="6" spans="1:63" ht="18" thickBot="1">
      <c r="A6" s="2" t="e">
        <f>_xll.MKV("EUR.PRICERISK.PXE."&amp;B6&amp;$M$1, "CTDIsin")</f>
        <v>#REF!</v>
      </c>
      <c r="B6" s="2" t="s">
        <v>11</v>
      </c>
      <c r="C6" s="2" t="e">
        <f t="shared" si="9"/>
        <v>#REF!</v>
      </c>
      <c r="D6" s="2" t="e">
        <f t="shared" si="0"/>
        <v>#REF!</v>
      </c>
      <c r="E6" s="2" t="e">
        <f t="shared" si="1"/>
        <v>#REF!</v>
      </c>
      <c r="F6" s="2" t="e">
        <f t="shared" si="2"/>
        <v>#REF!</v>
      </c>
      <c r="G6" s="2" t="e">
        <f t="shared" si="3"/>
        <v>#REF!</v>
      </c>
      <c r="H6" s="2" t="e">
        <f t="shared" si="4"/>
        <v>#REF!</v>
      </c>
      <c r="I6" s="2" t="e">
        <f t="shared" si="5"/>
        <v>#REF!</v>
      </c>
      <c r="J6" s="19" t="e">
        <f>_xll.BDP($A6&amp;" Corp", $J$12)</f>
        <v>#REF!</v>
      </c>
      <c r="K6" s="20" t="e">
        <f>_xll.MKV("EUR.CM_INSTRUMENT.PXE."&amp;_xll.MKV("EUR.PRICERISK.PXE."&amp;B6&amp;$M$1, "CTDIsin"), "Desc")</f>
        <v>#VALUE!</v>
      </c>
      <c r="L6" s="21" t="e">
        <f>_xll.MKV("EUR.CM_DEPTH.EUREX_MD.Future_"&amp;B6&amp;"_"&amp;$L$1, "Bid0")</f>
        <v>#REF!</v>
      </c>
      <c r="M6" s="21" t="e">
        <f>_xll.MKV("EUR.CM_DEPTH.EUREX_MD.Future_"&amp;B6&amp;"_"&amp;$L$1, "Ask0")</f>
        <v>#REF!</v>
      </c>
      <c r="N6" s="22" t="e">
        <f>_xll.xlBondYield(C6,D6,E6,F6,G6,H6,I6,J6,P6)*100</f>
        <v>#NUM!</v>
      </c>
      <c r="O6" s="20" t="e">
        <f t="shared" si="10"/>
        <v>#REF!</v>
      </c>
      <c r="P6" s="23" t="e">
        <f t="shared" si="6"/>
        <v>#REF!</v>
      </c>
      <c r="Q6" s="30"/>
      <c r="R6" s="30"/>
      <c r="S6" s="37" t="s">
        <v>1</v>
      </c>
      <c r="V6" s="38"/>
      <c r="X6" s="3" t="s">
        <v>12</v>
      </c>
      <c r="Y6" s="27" t="e">
        <f>ROUND(_xll.BDP(A6&amp;" Corp","risk mid")/_xll.BDP(X6&amp;$M$1&amp;" Comdty","FUT_CNVS_FACTOR"),2)</f>
        <v>#REF!</v>
      </c>
      <c r="AB6" s="2"/>
      <c r="AC6" s="2"/>
      <c r="AD6" s="2"/>
      <c r="AE6" s="39"/>
      <c r="AF6" s="39"/>
      <c r="AG6" s="40"/>
      <c r="AH6" s="39"/>
      <c r="AN6" s="2" t="e">
        <f t="shared" si="7"/>
        <v>#REF!</v>
      </c>
      <c r="AO6" s="29" t="e">
        <f t="shared" si="8"/>
        <v>#REF!</v>
      </c>
    </row>
    <row r="7" spans="1:63">
      <c r="A7" s="2" t="e">
        <f>_xll.MKV("EUR.PRICERISK.PXE."&amp;B7&amp;$M$1, "CTDIsin")</f>
        <v>#REF!</v>
      </c>
      <c r="B7" s="2" t="s">
        <v>13</v>
      </c>
      <c r="C7" s="2" t="e">
        <f t="shared" si="9"/>
        <v>#REF!</v>
      </c>
      <c r="D7" s="2" t="e">
        <f t="shared" si="0"/>
        <v>#REF!</v>
      </c>
      <c r="E7" s="2" t="e">
        <f t="shared" si="1"/>
        <v>#REF!</v>
      </c>
      <c r="F7" s="2" t="e">
        <f t="shared" si="2"/>
        <v>#REF!</v>
      </c>
      <c r="G7" s="2" t="e">
        <f t="shared" si="3"/>
        <v>#REF!</v>
      </c>
      <c r="H7" s="2" t="e">
        <f t="shared" si="4"/>
        <v>#REF!</v>
      </c>
      <c r="I7" s="2" t="e">
        <f t="shared" si="5"/>
        <v>#REF!</v>
      </c>
      <c r="J7" s="19" t="e">
        <f>_xll.BDP($A7&amp;" Corp", $J$12)</f>
        <v>#REF!</v>
      </c>
      <c r="K7" s="20" t="e">
        <f>_xll.MKV("EUR.CM_INSTRUMENT.PXE."&amp;_xll.MKV("EUR.PRICERISK.PXE."&amp;B7&amp;$M$1, "CTDIsin"), "Desc")</f>
        <v>#VALUE!</v>
      </c>
      <c r="L7" s="21" t="e">
        <f>_xll.MKV("EUR.CM_DEPTH.EUREX_MD.Future_"&amp;B7&amp;"_"&amp;$L$1, "Bid0")</f>
        <v>#REF!</v>
      </c>
      <c r="M7" s="21" t="e">
        <f>_xll.MKV("EUR.CM_DEPTH.EUREX_MD.Future_"&amp;B7&amp;"_"&amp;$L$1, "Ask0")</f>
        <v>#REF!</v>
      </c>
      <c r="N7" s="22" t="e">
        <f>_xll.xlBondYield(C7,D7,E7,F7,G7,H7,I7,J7,P7)*100</f>
        <v>#NUM!</v>
      </c>
      <c r="O7" s="20" t="e">
        <f t="shared" si="10"/>
        <v>#REF!</v>
      </c>
      <c r="P7" s="23" t="e">
        <f t="shared" si="6"/>
        <v>#REF!</v>
      </c>
      <c r="Q7" s="38"/>
      <c r="R7" s="38"/>
      <c r="S7" s="38"/>
      <c r="X7" s="3" t="s">
        <v>14</v>
      </c>
      <c r="Y7" s="27" t="e">
        <f>ROUND(_xll.BDP(A7&amp;" Corp","risk mid")/_xll.BDP(X7&amp;$M$1&amp;" Comdty","FUT_CNVS_FACTOR"),2)</f>
        <v>#REF!</v>
      </c>
      <c r="AB7" s="2"/>
      <c r="AC7" s="2"/>
      <c r="AD7" s="2"/>
      <c r="AN7" s="2" t="e">
        <f t="shared" si="7"/>
        <v>#REF!</v>
      </c>
      <c r="AO7" s="29" t="e">
        <f t="shared" si="8"/>
        <v>#REF!</v>
      </c>
    </row>
    <row r="8" spans="1:63">
      <c r="A8" s="2" t="e">
        <f>_xll.MKV("EUR.PRICERISK.PXE."&amp;B8&amp;$M$1, "CTDIsin")</f>
        <v>#REF!</v>
      </c>
      <c r="B8" s="2" t="s">
        <v>15</v>
      </c>
      <c r="C8" s="2" t="e">
        <f t="shared" si="9"/>
        <v>#REF!</v>
      </c>
      <c r="D8" s="2" t="e">
        <f t="shared" si="0"/>
        <v>#REF!</v>
      </c>
      <c r="E8" s="2" t="e">
        <f t="shared" si="1"/>
        <v>#REF!</v>
      </c>
      <c r="F8" s="2" t="e">
        <f t="shared" si="2"/>
        <v>#REF!</v>
      </c>
      <c r="G8" s="2" t="e">
        <f t="shared" si="3"/>
        <v>#REF!</v>
      </c>
      <c r="H8" s="2" t="e">
        <f t="shared" si="4"/>
        <v>#REF!</v>
      </c>
      <c r="I8" s="2" t="e">
        <f t="shared" si="5"/>
        <v>#REF!</v>
      </c>
      <c r="J8" s="19" t="e">
        <f>_xll.BDP($A8&amp;" Corp", $J$12)</f>
        <v>#REF!</v>
      </c>
      <c r="K8" s="20" t="e">
        <f>_xll.MKV("EUR.CM_INSTRUMENT.PXE."&amp;_xll.MKV("EUR.PRICERISK.PXE."&amp;B8&amp;$M$1, "CTDIsin"), "Desc")</f>
        <v>#VALUE!</v>
      </c>
      <c r="L8" s="21" t="e">
        <f>_xll.MKV("EUR.CM_DEPTH.EUREX_MD.Future_"&amp;B8&amp;"_"&amp;$L$1, "Bid0")</f>
        <v>#REF!</v>
      </c>
      <c r="M8" s="21" t="e">
        <f>_xll.MKV("EUR.CM_DEPTH.EUREX_MD.Future_"&amp;B8&amp;"_"&amp;$L$1, "Ask0")</f>
        <v>#REF!</v>
      </c>
      <c r="N8" s="22" t="e">
        <f>_xll.xlBondYield(C8,D8,E8,F8,G8,H8,I8,J8,P8)*100</f>
        <v>#NUM!</v>
      </c>
      <c r="O8" s="20" t="e">
        <f>AVERAGE(L8:M8)</f>
        <v>#REF!</v>
      </c>
      <c r="P8" s="23" t="e">
        <f t="shared" si="6"/>
        <v>#REF!</v>
      </c>
      <c r="Q8" s="38"/>
      <c r="R8" s="38"/>
      <c r="S8" s="38"/>
      <c r="X8" s="3" t="s">
        <v>16</v>
      </c>
      <c r="Y8" s="27" t="e">
        <f>ROUND(_xll.BDP(A8&amp;" Corp","risk mid")/_xll.BDP(X8&amp;$M$1&amp;" Comdty","FUT_CNVS_FACTOR"),2)</f>
        <v>#REF!</v>
      </c>
      <c r="AB8" s="2"/>
      <c r="AC8" s="2"/>
      <c r="AD8" s="2"/>
      <c r="AN8" s="2" t="e">
        <f t="shared" si="7"/>
        <v>#REF!</v>
      </c>
      <c r="AO8" s="29" t="e">
        <f t="shared" si="8"/>
        <v>#REF!</v>
      </c>
    </row>
    <row r="9" spans="1:63" ht="18" thickBot="1">
      <c r="A9" s="2" t="e">
        <f>_xll.MKV("EUR.PRICERISK.PXE."&amp;B9&amp;$M$1, "CTDIsin")</f>
        <v>#REF!</v>
      </c>
      <c r="B9" s="2" t="s">
        <v>17</v>
      </c>
      <c r="C9" s="2" t="e">
        <f t="shared" si="9"/>
        <v>#REF!</v>
      </c>
      <c r="D9" s="2" t="e">
        <f t="shared" si="0"/>
        <v>#REF!</v>
      </c>
      <c r="E9" s="2" t="e">
        <f t="shared" si="1"/>
        <v>#REF!</v>
      </c>
      <c r="F9" s="2" t="e">
        <f t="shared" si="2"/>
        <v>#REF!</v>
      </c>
      <c r="G9" s="2" t="e">
        <f t="shared" si="3"/>
        <v>#REF!</v>
      </c>
      <c r="H9" s="2" t="e">
        <f t="shared" si="4"/>
        <v>#REF!</v>
      </c>
      <c r="I9" s="2" t="e">
        <f t="shared" si="5"/>
        <v>#REF!</v>
      </c>
      <c r="J9" s="19" t="e">
        <f>_xll.BDP($A9&amp;" Corp", $J$12)</f>
        <v>#REF!</v>
      </c>
      <c r="K9" s="20" t="e">
        <f>_xll.MKV("EUR.CM_INSTRUMENT.PXE."&amp;_xll.MKV("EUR.PRICERISK.PXE."&amp;B9&amp;$M$1, "CTDIsin"), "Desc")</f>
        <v>#VALUE!</v>
      </c>
      <c r="L9" s="21" t="e">
        <f>_xll.MKV("EUR.CM_DEPTH.EUREX_MD.Future_"&amp;B9&amp;"_"&amp;$L$1, "Bid0")</f>
        <v>#REF!</v>
      </c>
      <c r="M9" s="21" t="e">
        <f>_xll.MKV("EUR.CM_DEPTH.EUREX_MD.Future_"&amp;B9&amp;"_"&amp;$L$1, "Ask0")</f>
        <v>#REF!</v>
      </c>
      <c r="N9" s="22" t="e">
        <f>_xll.xlBondYield(C9,D9,E9,F9,G9,H9,I9,J9,P9)*100</f>
        <v>#NUM!</v>
      </c>
      <c r="O9" s="20" t="e">
        <f>AVERAGE(L9:M9)</f>
        <v>#REF!</v>
      </c>
      <c r="P9" s="23" t="e">
        <f t="shared" si="6"/>
        <v>#REF!</v>
      </c>
      <c r="Q9" s="38"/>
      <c r="R9" s="38"/>
      <c r="X9" s="3" t="s">
        <v>18</v>
      </c>
      <c r="Y9" s="27" t="e">
        <f>ROUND(_xll.BDP(A9&amp;" Corp","risk mid")/_xll.BDP(X9&amp;$M$1&amp;" Comdty","FUT_CNVS_FACTOR"),2)</f>
        <v>#REF!</v>
      </c>
      <c r="AA9" s="41">
        <v>10000</v>
      </c>
      <c r="AC9" s="2"/>
      <c r="AD9" s="2"/>
      <c r="AJ9" s="42"/>
      <c r="AN9" s="2" t="e">
        <f t="shared" si="7"/>
        <v>#REF!</v>
      </c>
      <c r="AO9" s="29" t="e">
        <f t="shared" si="8"/>
        <v>#REF!</v>
      </c>
    </row>
    <row r="10" spans="1:63" ht="18" thickBot="1">
      <c r="A10" s="2" t="e">
        <f>_xll.MKV("EUR.PRICERISK.PXE."&amp;B10&amp;$M$1, "CTDIsin")</f>
        <v>#REF!</v>
      </c>
      <c r="B10" s="2" t="s">
        <v>19</v>
      </c>
      <c r="C10" s="2" t="s">
        <v>20</v>
      </c>
      <c r="D10" s="19" t="e">
        <f>_xll.BDP($A10&amp;" Corp", $D$12)</f>
        <v>#REF!</v>
      </c>
      <c r="E10" s="19" t="e">
        <f>_xll.BDP($A10&amp;" Corp", $E$12)</f>
        <v>#REF!</v>
      </c>
      <c r="F10" s="19" t="e">
        <f>_xll.BDP($A10&amp;" Corp", $F$12)</f>
        <v>#REF!</v>
      </c>
      <c r="G10" s="19" t="e">
        <f>_xll.BDP($A10&amp;" Corp", $G$12)</f>
        <v>#REF!</v>
      </c>
      <c r="H10" s="19" t="e">
        <f>+F10</f>
        <v>#REF!</v>
      </c>
      <c r="I10" s="19" t="e">
        <f>_xll.BDP($A10&amp;" Corp", $I$12)</f>
        <v>#REF!</v>
      </c>
      <c r="J10" s="19" t="e">
        <f>_xll.BDP($A10&amp;" Corp", $J$12)</f>
        <v>#REF!</v>
      </c>
      <c r="K10" s="20" t="e">
        <f>_xll.MKV("EUR.CM_INSTRUMENT.PXE."&amp;_xll.MKV("EUR.PRICERISK.PXE."&amp;B10&amp;$M$1, "CTDIsin"), "Desc")</f>
        <v>#VALUE!</v>
      </c>
      <c r="L10" s="21">
        <f>_xll.RData(B10&amp;M1,"CF_BID","RTFEED:IDN")</f>
        <v>113.6328125</v>
      </c>
      <c r="M10" s="21">
        <f>_xll.RData(B10&amp;M1,"CF_ASK","RTFEED:IDN")</f>
        <v>113.65625</v>
      </c>
      <c r="N10" s="22" t="e">
        <f>_xll.xlBondYield(C10,D10,E10,F10,G10,H10,I10,J10,P10)*100</f>
        <v>#NUM!</v>
      </c>
      <c r="O10" s="20">
        <f>AVERAGE(L10:M10)</f>
        <v>113.64453125</v>
      </c>
      <c r="P10" s="23" t="e">
        <f>_xll.BDP(A10&amp;"@cbbt Corp", "bid")</f>
        <v>#REF!</v>
      </c>
      <c r="Q10" s="38"/>
      <c r="R10" s="43" t="s">
        <v>21</v>
      </c>
      <c r="S10" s="44"/>
      <c r="X10" s="3" t="s">
        <v>19</v>
      </c>
      <c r="Y10" s="27" t="e">
        <f>ROUND(_xll.BDP(A10&amp;" Corp","risk mid")/_xll.BDP(X10&amp;$M$1&amp;" Comdty","FUT_CNVS_FACTOR"),2)</f>
        <v>#REF!</v>
      </c>
      <c r="AA10" s="45">
        <v>365</v>
      </c>
      <c r="AB10" s="46" t="s">
        <v>22</v>
      </c>
      <c r="AC10" s="2"/>
      <c r="AD10" s="2"/>
      <c r="AJ10" s="42"/>
      <c r="AN10" s="2" t="e">
        <f t="shared" si="7"/>
        <v>#REF!</v>
      </c>
      <c r="AO10" s="29">
        <f t="shared" si="8"/>
        <v>113.6328125</v>
      </c>
    </row>
    <row r="11" spans="1:63" ht="18" thickBot="1">
      <c r="A11" s="2" t="e">
        <f>_xll.MKV("EUR.PRICERISK.PXE."&amp;B11&amp;$M$1, "CTDIsin")</f>
        <v>#REF!</v>
      </c>
      <c r="B11" s="2" t="s">
        <v>23</v>
      </c>
      <c r="C11" s="19" t="s">
        <v>20</v>
      </c>
      <c r="D11" s="19" t="e">
        <f>_xll.BDP($A11&amp;" Corp", $D$12)</f>
        <v>#REF!</v>
      </c>
      <c r="E11" s="19" t="e">
        <f>_xll.BDP($A11&amp;" Corp", $E$12)</f>
        <v>#REF!</v>
      </c>
      <c r="F11" s="19" t="e">
        <f>_xll.BDP($A11&amp;" Corp", $F$12)</f>
        <v>#REF!</v>
      </c>
      <c r="G11" s="19" t="e">
        <f>_xll.BDP($A11&amp;" Corp", $G$12)</f>
        <v>#REF!</v>
      </c>
      <c r="H11" s="19" t="e">
        <f>+F11</f>
        <v>#REF!</v>
      </c>
      <c r="I11" s="19" t="e">
        <f>_xll.BDP($A11&amp;" Corp", $I$12)</f>
        <v>#REF!</v>
      </c>
      <c r="J11" s="19" t="e">
        <f>_xll.BDP($A11&amp;" Corp", $J$12)</f>
        <v>#REF!</v>
      </c>
      <c r="K11" s="20" t="e">
        <f>_xll.MKV("EUR.CM_INSTRUMENT.PXE."&amp;_xll.MKV("EUR.PRICERISK.PXE."&amp;B11&amp;$M$1, "CTDIsin"), "Desc")</f>
        <v>#VALUE!</v>
      </c>
      <c r="L11" s="21">
        <f>_xll.RData(B11&amp;M1,"CF_BID","RTFEED:IDN")</f>
        <v>0</v>
      </c>
      <c r="M11" s="21">
        <f>_xll.RData(B11&amp;M1,"CF_ASK","RTFEED:IDN")</f>
        <v>0</v>
      </c>
      <c r="N11" s="22" t="e">
        <f>_xll.xlBondYield(C11,D11,E11,F11,G11,H11,I11,J11,P11)*100</f>
        <v>#NUM!</v>
      </c>
      <c r="O11" s="20">
        <f t="shared" si="10"/>
        <v>0</v>
      </c>
      <c r="P11" s="23" t="e">
        <f>_xll.BDP(A11&amp;"@cbbt Corp", "bid")</f>
        <v>#REF!</v>
      </c>
      <c r="Q11" s="38"/>
      <c r="R11" s="43" t="s">
        <v>24</v>
      </c>
      <c r="U11" s="47"/>
      <c r="X11" s="3" t="s">
        <v>23</v>
      </c>
      <c r="Y11" s="48" t="e">
        <f>ROUND(_xll.BDP(A11&amp;" Corp","risk mid")/_xll.BDP(X11&amp;$M$1&amp;" Comdty","FUT_CNVS_FACTOR"),2)</f>
        <v>#REF!</v>
      </c>
      <c r="AA11" s="49" t="e">
        <f>IF(_xll.MKV("EUR.CM_DEPTH.VMO_REPO.GC_ITA_TN_Fixed", "TrdValueAvg")=0,AB11,_xll.MKV("EUR.CM_DEPTH.VMO_REPO.GC_ITA_TN_Fixed", "TrdValueAvg"))</f>
        <v>#REF!</v>
      </c>
      <c r="AB11" s="46">
        <f>_xll.BDP("eonia Index", "px_last")</f>
        <v>-0.36499999999999999</v>
      </c>
      <c r="AC11" s="50">
        <v>5</v>
      </c>
      <c r="AD11" s="414" t="str">
        <f>AF12&amp;" pillar"</f>
        <v>Z-Spd pillar</v>
      </c>
      <c r="AE11" s="414"/>
      <c r="AF11" s="414"/>
      <c r="AG11" s="414"/>
      <c r="AH11" s="414"/>
      <c r="AI11" s="414"/>
      <c r="AJ11" s="52">
        <v>5</v>
      </c>
      <c r="AN11" s="2" t="e">
        <f t="shared" si="7"/>
        <v>#REF!</v>
      </c>
      <c r="AO11" s="29">
        <f t="shared" si="8"/>
        <v>0</v>
      </c>
    </row>
    <row r="12" spans="1:63">
      <c r="A12" s="39" t="s">
        <v>25</v>
      </c>
      <c r="B12" s="2"/>
      <c r="C12" s="14" t="s">
        <v>26</v>
      </c>
      <c r="D12" s="14" t="s">
        <v>27</v>
      </c>
      <c r="E12" s="14" t="s">
        <v>28</v>
      </c>
      <c r="F12" s="14" t="s">
        <v>29</v>
      </c>
      <c r="G12" s="14" t="s">
        <v>30</v>
      </c>
      <c r="H12" s="14" t="s">
        <v>31</v>
      </c>
      <c r="I12" s="14" t="s">
        <v>32</v>
      </c>
      <c r="J12" s="14" t="s">
        <v>33</v>
      </c>
      <c r="K12" s="11" t="s">
        <v>34</v>
      </c>
      <c r="L12" s="53" t="s">
        <v>35</v>
      </c>
      <c r="M12" s="53" t="s">
        <v>36</v>
      </c>
      <c r="N12" s="11" t="s">
        <v>37</v>
      </c>
      <c r="O12" s="11" t="s">
        <v>38</v>
      </c>
      <c r="P12" s="11" t="s">
        <v>0</v>
      </c>
      <c r="Q12" s="11" t="s">
        <v>39</v>
      </c>
      <c r="R12" s="54" t="s">
        <v>24</v>
      </c>
      <c r="S12" s="11" t="s">
        <v>40</v>
      </c>
      <c r="T12" s="11" t="s">
        <v>41</v>
      </c>
      <c r="U12" s="11" t="s">
        <v>42</v>
      </c>
      <c r="V12" s="11" t="s">
        <v>43</v>
      </c>
      <c r="W12" s="55" t="s">
        <v>44</v>
      </c>
      <c r="X12" s="55" t="s">
        <v>45</v>
      </c>
      <c r="Y12" s="55" t="s">
        <v>46</v>
      </c>
      <c r="Z12" s="56"/>
      <c r="AA12" s="55"/>
      <c r="AB12" s="57" t="s">
        <v>47</v>
      </c>
      <c r="AC12" s="58" t="s">
        <v>48</v>
      </c>
      <c r="AD12" s="51" t="s">
        <v>49</v>
      </c>
      <c r="AE12" s="59" t="s">
        <v>50</v>
      </c>
      <c r="AF12" s="60" t="s">
        <v>41</v>
      </c>
      <c r="AG12" s="59" t="s">
        <v>49</v>
      </c>
      <c r="AH12" s="11" t="s">
        <v>51</v>
      </c>
      <c r="AI12" s="59" t="s">
        <v>52</v>
      </c>
      <c r="AJ12" s="11" t="str">
        <f>AF12</f>
        <v>Z-Spd</v>
      </c>
      <c r="AK12" s="11" t="s">
        <v>42</v>
      </c>
      <c r="AL12" s="61" t="s">
        <v>37</v>
      </c>
      <c r="AM12" s="61" t="s">
        <v>47</v>
      </c>
      <c r="AN12" s="62" t="s">
        <v>25</v>
      </c>
      <c r="AO12" s="13" t="s">
        <v>53</v>
      </c>
      <c r="AP12" s="13" t="s">
        <v>54</v>
      </c>
      <c r="AQ12" s="63" t="s">
        <v>55</v>
      </c>
      <c r="AR12" s="415" t="s">
        <v>56</v>
      </c>
      <c r="AS12" s="415"/>
      <c r="AT12" s="415"/>
      <c r="AU12" s="415"/>
      <c r="AV12" s="415"/>
      <c r="AW12" s="415"/>
      <c r="AY12" s="416" t="s">
        <v>57</v>
      </c>
      <c r="AZ12" s="416"/>
      <c r="BA12" s="416"/>
      <c r="BB12" s="416"/>
      <c r="BC12" s="416"/>
      <c r="BD12" s="416"/>
      <c r="BF12" s="415" t="s">
        <v>58</v>
      </c>
      <c r="BG12" s="415"/>
      <c r="BH12" s="415"/>
      <c r="BI12" s="415"/>
      <c r="BJ12" s="415"/>
      <c r="BK12" s="415"/>
    </row>
    <row r="13" spans="1:63">
      <c r="A13" s="64" t="s">
        <v>414</v>
      </c>
      <c r="B13" s="65" t="e">
        <f t="shared" ref="B13" si="11">LEFT(K13,3)&amp;" "&amp;TEXT(DATE(2000,(MONTH(E13)),1),"mmm")&amp;RIGHT(YEAR(E13),2)</f>
        <v>#REF!</v>
      </c>
      <c r="C13" s="19" t="e">
        <f>LEFT(K13,3)</f>
        <v>#REF!</v>
      </c>
      <c r="D13" s="19" t="e">
        <f>_xll.MKV("EUR.CM_INSTRUMENT.PXE."&amp;A13, "CouponInterest")</f>
        <v>#REF!</v>
      </c>
      <c r="E13" s="6" t="e">
        <f>_xll.MKV("EUR.CM_INSTRUMENT.PXE."&amp;A13, "DateMaturity")</f>
        <v>#REF!</v>
      </c>
      <c r="F13" s="6" t="e">
        <f>IF(D13=0,H13,_xll.MKV("EUR.CM_INSTRUMENT.PXE."&amp;A13, "DateInterestAccrual"))</f>
        <v>#REF!</v>
      </c>
      <c r="G13" s="6" t="e">
        <f>IF(D13=0,E13,_xll.MKV("EUR.CM_INSTRUMENT.PXE."&amp;A13, "DateFirstCoupon"))</f>
        <v>#REF!</v>
      </c>
      <c r="H13" s="6" t="e">
        <f>_xll.MKV("EUR.CM_INSTRUMENT.PXE."&amp;A13, "DateFirstSettlement")</f>
        <v>#REF!</v>
      </c>
      <c r="I13" s="19">
        <v>100</v>
      </c>
      <c r="J13" s="6" t="e">
        <f>_xll.MKV("EUR.CM_INSTRUMENT.BONDVISION."&amp;A13, "DateSettl")</f>
        <v>#REF!</v>
      </c>
      <c r="K13" s="93" t="e">
        <f>_xll.MKV("EUR.CM_INSTRUMENT.PXE."&amp;A13, "Desc")</f>
        <v>#REF!</v>
      </c>
      <c r="L13" s="66">
        <f>_xll.BDP(A13&amp;" Corp", "amt_outstanding")/1000000</f>
        <v>0</v>
      </c>
      <c r="M13" s="67" t="e">
        <f t="shared" ref="M13" si="12">+E13-J13</f>
        <v>#REF!</v>
      </c>
      <c r="N13" s="22" t="e">
        <f>_xll.xlBondYield(C13,D13,E13,F13,G13,H13,I13,J13,P13)*100</f>
        <v>#NUM!</v>
      </c>
      <c r="O13" s="68" t="str">
        <f t="shared" ref="O13" si="13">IF(ISNUMBER((N13-AL13)*100),ROUND((N13-AL13)*100,2),"")</f>
        <v/>
      </c>
      <c r="P13" s="23" t="e">
        <f>IF(LEFT(K13,3)="BOT",_xll.xlBondPrice(C13,D13,E13,F13,G13,H13,I13,J13,_xll.MKV("EUR.CM_DEPTH.XLS_GOVIES."&amp;A13, "Mid")/100),ROUND(_xll.MKV("EUR.CM_DEPTH.XLS_GOVIES."&amp;A13, "Mid"),IF(M13&lt;700,3,2)))</f>
        <v>#REF!</v>
      </c>
      <c r="Q13" s="69" t="e">
        <f>(N13-#REF!)*100</f>
        <v>#NUM!</v>
      </c>
      <c r="R13" s="70" t="e">
        <f>IF($R$12="Y roll",(N13-#REF!)/(M13-#REF!)*365*100,(U13-#REF!)/(M13-#REF!)*365)</f>
        <v>#NUM!</v>
      </c>
      <c r="S13" s="71" t="e">
        <f>_xll.xlBondAswSpread(C13,D13,E13,F13,G13,H13,I13,J13,P13)*100</f>
        <v>#NUM!</v>
      </c>
      <c r="T13" s="72" t="e">
        <f>_xll.xlBondZSpread(C13,D13,E13,F13,G13,H13,I13,J13,P13,"annual",5)*100</f>
        <v>#NUM!</v>
      </c>
      <c r="U13" s="72" t="e">
        <f>(N13-_xll.xlShmImplSwap2("EUR","EUR",J13,E13,,1,8,2,4)*100)*100</f>
        <v>#NUM!</v>
      </c>
      <c r="V13" s="72" t="e">
        <f>(N13-VLOOKUP(AH13,'[1]Y c'!$B$1:$F$65536,HLOOKUP(RIGHT($V$12,2),'[1]Y c'!$A$1:$IV$2,2,FALSE),FALSE))*100</f>
        <v>#NUM!</v>
      </c>
      <c r="W13" s="72" t="e">
        <f>(N13-VLOOKUP(AH13,'[1]Y c'!$B$1:$N$65536,HLOOKUP(RIGHT($W$12,2),'[1]Y c'!$A$1:$IV$2,2,FALSE),FALSE))*100</f>
        <v>#NUM!</v>
      </c>
      <c r="X13" s="73" t="e">
        <f>(N13-VLOOKUP(AH13,'[1]Y c'!$B$1:$J$65536,HLOOKUP(RIGHT($X$12,2),'[1]Y c'!$A$1:$IV$2,2,FALSE),FALSE))*100</f>
        <v>#NUM!</v>
      </c>
      <c r="Y13" s="74" t="e">
        <f>_xll.xlBondYieldSens(C13,D13,E13,F13,G13,H13,I13,J13,P13,"p")</f>
        <v>#NUM!</v>
      </c>
      <c r="Z13" s="75" t="e">
        <f>SUMIF([1]Volumes!D$1:D$65536,A13,[1]Volumes!I$1:I$65536)</f>
        <v>#VALUE!</v>
      </c>
      <c r="AA13" s="76" t="e">
        <f>(_xll.xlBondPrice(C13,D13,E13,F13,G13,H13,I13,MIN(J13+$AA$10,J13+M13-1),N13/100)+_xll.xlBondAccrual(C13,D13,E13,F13,G13,H13,I13,MIN(J13+$AA$10,J13+M13-1))-(P13+_xll.xlBondAccrual(C13,D13,E13,F13,G13,H13,I13,J13))*(1+($AA$11/100*MIN($AA$10,M13-1)/360))+IF(MIN(J13+$AA$10,J13+M13-1)&gt;_xll.MKV("EUR.CM_INSTRUMENT.PXE."&amp;A13, "DateNextCoupon"),D13/2,0)+IF(MIN(J13+$AA$10,J13+M13-1)&gt;DATE(YEAR(_xll.MKV("EUR.CM_INSTRUMENT.PXE."&amp;A13, "DateNextCoupon")),MONTH(_xll.MKV("EUR.CM_INSTRUMENT.PXE."&amp;A13, "DateNextCoupon"))+6,DAY(_xll.MKV("EUR.CM_INSTRUMENT.PXE."&amp;A13, "DateNextCoupon"))),D13/2,0))*($AA$9/Y13)*100</f>
        <v>#NUM!</v>
      </c>
      <c r="AB13" s="77" t="e">
        <f>IF(_xll.MKV("EUR.CM_DEPTH.VMO_REPO."&amp;A13&amp;"_"&amp;$AB$12&amp;"_Fixed", "TrdValueAvg")=0,"",_xll.MKV("EUR.CM_DEPTH.VMO_REPO."&amp;A13&amp;"_"&amp;$AB$12&amp;"_Fixed", "TrdValueAvg"))</f>
        <v>#REF!</v>
      </c>
      <c r="AC13" s="78">
        <f t="shared" ref="AC13" si="14">IF(ISNUMBER(AB13),(AB13-AM13)*100,0)</f>
        <v>0</v>
      </c>
      <c r="AD13" s="86" t="str">
        <f t="shared" ref="AD13" si="15">IF(AE13="x",MONTH(AG13)&amp;"."&amp;YEAR(AG13),"")</f>
        <v/>
      </c>
      <c r="AE13" s="83"/>
      <c r="AF13" s="89" t="str">
        <f t="shared" ref="AF13" si="16">IF(AE13="x",IF($AF$12="ASW",S13,T13),"")</f>
        <v/>
      </c>
      <c r="AG13" s="90" t="e">
        <f>_xll.MKV("EUR.CM_INSTRUMENT.PXE."&amp;A13, "DateLastMaturity")</f>
        <v>#REF!</v>
      </c>
      <c r="AH13" s="86" t="e">
        <f t="shared" ref="AH13" si="17">MONTH(AG13)&amp;"."&amp;YEAR(AG13)</f>
        <v>#REF!</v>
      </c>
      <c r="AI13" s="89" t="e">
        <f>VLOOKUP(AH13,'[1]ASW p'!$B$1:$AP$65536,HLOOKUP(LEFT(A13,2),'[1]ASW p'!$A$1:$IV$2,2,FALSE),FALSE)</f>
        <v>#REF!</v>
      </c>
      <c r="AJ13" s="79" t="e">
        <f t="shared" ref="AJ13" si="18">IF($AF$12="ASW",S13,T13)-AI13</f>
        <v>#NUM!</v>
      </c>
      <c r="AK13" s="79" t="e">
        <f t="shared" ref="AK13" si="19">U13-BD13</f>
        <v>#NUM!</v>
      </c>
      <c r="AL13" s="80">
        <v>-6.2569821528951949E-2</v>
      </c>
      <c r="AM13" s="81">
        <v>-0.38326388888888885</v>
      </c>
      <c r="AN13" s="14" t="str">
        <f t="shared" ref="AN13" si="20">+A13</f>
        <v>IT0005241770</v>
      </c>
      <c r="AO13" s="65" t="e">
        <f>IF(LEFT(AN13,2)=LEFT(#REF!,2),#REF!,_xll.BDP($A13&amp;" Corp","RTG_FITCH"))</f>
        <v>#REF!</v>
      </c>
      <c r="AP13" s="65" t="e">
        <f>IF(LEFT(AN13,2)=LEFT(#REF!,2),#REF!,_xll.BDP($A13&amp;" Corp","RTG_SP_LT_LC_ISSUER_CREDIT"))</f>
        <v>#REF!</v>
      </c>
      <c r="AQ13" s="65" t="str">
        <f>_xll.BDP($A13&amp;" Corp","RTG_MOODY")</f>
        <v>#N/A N/A</v>
      </c>
      <c r="AR13" s="82" t="e">
        <f t="shared" ref="AR13" si="21">IF(AS13="x",MONTH(AU13)&amp;"."&amp;YEAR(AU13),"")</f>
        <v>#REF!</v>
      </c>
      <c r="AS13" s="83" t="s">
        <v>60</v>
      </c>
      <c r="AT13" s="84" t="e">
        <f t="shared" ref="AT13" si="22">IF(AS13="x",N13,"")</f>
        <v>#NUM!</v>
      </c>
      <c r="AU13" s="85" t="e">
        <f>_xll.MKV("EUR.CM_INSTRUMENT.PXE."&amp;A13, "DateLastMaturity")</f>
        <v>#REF!</v>
      </c>
      <c r="AV13" s="86" t="e">
        <f t="shared" ref="AV13" si="23">MONTH(AU13)&amp;"."&amp;YEAR(AU13)</f>
        <v>#REF!</v>
      </c>
      <c r="AW13" s="84" t="e">
        <f>VLOOKUP(AV13,'[1]Y c'!B$1:AD$65536,HLOOKUP(LEFT(A13,2),'[1]Y c'!$A$1:$IV$2,2,FALSE),FALSE)</f>
        <v>#REF!</v>
      </c>
      <c r="AY13" s="87" t="str">
        <f t="shared" ref="AY13" si="24">IF(AE13="x",MONTH(AG13)&amp;"."&amp;YEAR(AG13),"")</f>
        <v/>
      </c>
      <c r="AZ13" s="88">
        <f t="shared" ref="AZ13" si="25">AE13</f>
        <v>0</v>
      </c>
      <c r="BA13" s="89" t="str">
        <f t="shared" ref="BA13" si="26">IF(AE13="x",U13,"")</f>
        <v/>
      </c>
      <c r="BB13" s="90" t="e">
        <f>_xll.MKV("EUR.CM_INSTRUMENT.PXE."&amp;A13, "DateLastMaturity")</f>
        <v>#REF!</v>
      </c>
      <c r="BC13" s="91" t="e">
        <f t="shared" ref="BC13" si="27">MONTH(BB13)&amp;"."&amp;YEAR(BB13)</f>
        <v>#REF!</v>
      </c>
      <c r="BD13" s="89" t="e">
        <f>VLOOKUP(BC13,'[1]YY p'!B$1:AP$65536,HLOOKUP(LEFT(A13,2),'[1]YY p'!$A$1:$IV$2,2,FALSE),FALSE)</f>
        <v>#REF!</v>
      </c>
      <c r="BF13" s="82" t="e">
        <f t="shared" ref="BF13" si="28">IF(BG13="x",MONTH(BI13)&amp;"."&amp;YEAR(BI13),"")</f>
        <v>#REF!</v>
      </c>
      <c r="BG13" s="83" t="s">
        <v>60</v>
      </c>
      <c r="BH13" s="89" t="e">
        <f t="shared" ref="BH13" si="29">IF(BG13="x",U13,"")</f>
        <v>#NUM!</v>
      </c>
      <c r="BI13" s="85" t="e">
        <f>_xll.MKV("EUR.CM_INSTRUMENT.PXE."&amp;A13, "DateLastMaturity")</f>
        <v>#REF!</v>
      </c>
      <c r="BJ13" s="86" t="e">
        <f t="shared" ref="BJ13" si="30">MONTH(BI13)&amp;"."&amp;YEAR(BI13)</f>
        <v>#REF!</v>
      </c>
      <c r="BK13" s="92" t="e">
        <f>VLOOKUP(BJ13,'[1]YY c'!B$1:AL$65536,HLOOKUP(LEFT(A13,2),'[1]YY c'!$A$1:$IV$2,2,FALSE),FALSE)</f>
        <v>#REF!</v>
      </c>
    </row>
    <row r="14" spans="1:63">
      <c r="A14" s="64" t="s">
        <v>415</v>
      </c>
      <c r="B14" s="65" t="e">
        <f t="shared" ref="B14" si="31">LEFT(K14,3)&amp;" "&amp;TEXT(DATE(2000,(MONTH(E14)),1),"mmm")&amp;RIGHT(YEAR(E14),2)</f>
        <v>#REF!</v>
      </c>
      <c r="C14" s="19" t="e">
        <f>LEFT(K14,3)</f>
        <v>#REF!</v>
      </c>
      <c r="D14" s="19" t="e">
        <f>_xll.MKV("EUR.CM_INSTRUMENT.PXE."&amp;A14, "CouponInterest")</f>
        <v>#REF!</v>
      </c>
      <c r="E14" s="6" t="e">
        <f>_xll.MKV("EUR.CM_INSTRUMENT.PXE."&amp;A14, "DateMaturity")</f>
        <v>#REF!</v>
      </c>
      <c r="F14" s="6" t="e">
        <f>IF(D14=0,H14,_xll.MKV("EUR.CM_INSTRUMENT.PXE."&amp;A14, "DateInterestAccrual"))</f>
        <v>#REF!</v>
      </c>
      <c r="G14" s="6" t="e">
        <f>IF(D14=0,E14,_xll.MKV("EUR.CM_INSTRUMENT.PXE."&amp;A14, "DateFirstCoupon"))</f>
        <v>#REF!</v>
      </c>
      <c r="H14" s="6" t="e">
        <f>_xll.MKV("EUR.CM_INSTRUMENT.PXE."&amp;A14, "DateFirstSettlement")</f>
        <v>#REF!</v>
      </c>
      <c r="I14" s="19">
        <v>100</v>
      </c>
      <c r="J14" s="6" t="e">
        <f>_xll.MKV("EUR.CM_INSTRUMENT.BONDVISION."&amp;A14, "DateSettl")</f>
        <v>#REF!</v>
      </c>
      <c r="K14" s="93" t="e">
        <f>_xll.MKV("EUR.CM_INSTRUMENT.PXE."&amp;A14, "Desc")</f>
        <v>#REF!</v>
      </c>
      <c r="L14" s="66">
        <f>_xll.BDP(A14&amp;" Corp", "amt_outstanding")/1000000</f>
        <v>0</v>
      </c>
      <c r="M14" s="67" t="e">
        <f t="shared" ref="M14" si="32">+E14-J14</f>
        <v>#REF!</v>
      </c>
      <c r="N14" s="22" t="e">
        <f>_xll.xlBondYield(C14,D14,E14,F14,G14,H14,I14,J14,P14)*100</f>
        <v>#NUM!</v>
      </c>
      <c r="O14" s="68" t="str">
        <f t="shared" ref="O14" si="33">IF(ISNUMBER((N14-AL14)*100),ROUND((N14-AL14)*100,2),"")</f>
        <v/>
      </c>
      <c r="P14" s="23" t="e">
        <f>IF(LEFT(K14,3)="BOT",_xll.xlBondPrice(C14,D14,E14,F14,G14,H14,I14,J14,_xll.MKV("EUR.CM_DEPTH.XLS_GOVIES."&amp;A14, "Mid")/100),ROUND(_xll.MKV("EUR.CM_DEPTH.XLS_GOVIES."&amp;A14, "Mid"),IF(M14&lt;700,3,2)))</f>
        <v>#REF!</v>
      </c>
      <c r="Q14" s="69" t="e">
        <f>(N14-#REF!)*100</f>
        <v>#NUM!</v>
      </c>
      <c r="R14" s="70" t="e">
        <f>IF($R$12="Y roll",(N14-#REF!)/(M14-#REF!)*365*100,(U14-#REF!)/(M14-#REF!)*365)</f>
        <v>#NUM!</v>
      </c>
      <c r="S14" s="71" t="e">
        <f>_xll.xlBondAswSpread(C14,D14,E14,F14,G14,H14,I14,J14,P14)*100</f>
        <v>#NUM!</v>
      </c>
      <c r="T14" s="72" t="e">
        <f>_xll.xlBondZSpread(C14,D14,E14,F14,G14,H14,I14,J14,P14,"annual",5)*100</f>
        <v>#NUM!</v>
      </c>
      <c r="U14" s="72" t="e">
        <f>(N14-_xll.xlShmImplSwap2("EUR","EUR",J14,E14,,1,8,2,4)*100)*100</f>
        <v>#NUM!</v>
      </c>
      <c r="V14" s="72" t="e">
        <f>(N14-VLOOKUP(AH14,'[1]Y c'!$B$1:$F$65536,HLOOKUP(RIGHT($V$12,2),'[1]Y c'!$A$1:$IV$2,2,FALSE),FALSE))*100</f>
        <v>#NUM!</v>
      </c>
      <c r="W14" s="72" t="e">
        <f>(N14-VLOOKUP(AH14,'[1]Y c'!$B$1:$N$65536,HLOOKUP(RIGHT($W$12,2),'[1]Y c'!$A$1:$IV$2,2,FALSE),FALSE))*100</f>
        <v>#NUM!</v>
      </c>
      <c r="X14" s="73" t="e">
        <f>(N14-VLOOKUP(AH14,'[1]Y c'!$B$1:$J$65536,HLOOKUP(RIGHT($X$12,2),'[1]Y c'!$A$1:$IV$2,2,FALSE),FALSE))*100</f>
        <v>#NUM!</v>
      </c>
      <c r="Y14" s="74" t="e">
        <f>_xll.xlBondYieldSens(C14,D14,E14,F14,G14,H14,I14,J14,P14,"p")</f>
        <v>#NUM!</v>
      </c>
      <c r="Z14" s="75" t="e">
        <f>SUMIF([1]Volumes!D$1:D$65536,A14,[1]Volumes!I$1:I$65536)</f>
        <v>#VALUE!</v>
      </c>
      <c r="AA14" s="76" t="e">
        <f>(_xll.xlBondPrice(C14,D14,E14,F14,G14,H14,I14,MIN(J14+$AA$10,J14+M14-1),N14/100)+_xll.xlBondAccrual(C14,D14,E14,F14,G14,H14,I14,MIN(J14+$AA$10,J14+M14-1))-(P14+_xll.xlBondAccrual(C14,D14,E14,F14,G14,H14,I14,J14))*(1+($AA$11/100*MIN($AA$10,M14-1)/360))+IF(MIN(J14+$AA$10,J14+M14-1)&gt;_xll.MKV("EUR.CM_INSTRUMENT.PXE."&amp;A14, "DateNextCoupon"),D14/2,0)+IF(MIN(J14+$AA$10,J14+M14-1)&gt;DATE(YEAR(_xll.MKV("EUR.CM_INSTRUMENT.PXE."&amp;A14, "DateNextCoupon")),MONTH(_xll.MKV("EUR.CM_INSTRUMENT.PXE."&amp;A14, "DateNextCoupon"))+6,DAY(_xll.MKV("EUR.CM_INSTRUMENT.PXE."&amp;A14, "DateNextCoupon"))),D14/2,0))*($AA$9/Y14)*100</f>
        <v>#NUM!</v>
      </c>
      <c r="AB14" s="77" t="e">
        <f>IF(_xll.MKV("EUR.CM_DEPTH.VMO_REPO."&amp;A14&amp;"_"&amp;$AB$12&amp;"_Fixed", "TrdValueAvg")=0,"",_xll.MKV("EUR.CM_DEPTH.VMO_REPO."&amp;A14&amp;"_"&amp;$AB$12&amp;"_Fixed", "TrdValueAvg"))</f>
        <v>#REF!</v>
      </c>
      <c r="AC14" s="78">
        <f t="shared" ref="AC14" si="34">IF(ISNUMBER(AB14),(AB14-AM14)*100,0)</f>
        <v>0</v>
      </c>
      <c r="AD14" s="86" t="str">
        <f t="shared" ref="AD14" si="35">IF(AE14="x",MONTH(AG14)&amp;"."&amp;YEAR(AG14),"")</f>
        <v/>
      </c>
      <c r="AE14" s="83"/>
      <c r="AF14" s="89" t="str">
        <f t="shared" ref="AF14" si="36">IF(AE14="x",IF($AF$12="ASW",S14,T14),"")</f>
        <v/>
      </c>
      <c r="AG14" s="90" t="e">
        <f>_xll.MKV("EUR.CM_INSTRUMENT.PXE."&amp;A14, "DateLastMaturity")</f>
        <v>#REF!</v>
      </c>
      <c r="AH14" s="86" t="e">
        <f t="shared" ref="AH14" si="37">MONTH(AG14)&amp;"."&amp;YEAR(AG14)</f>
        <v>#REF!</v>
      </c>
      <c r="AI14" s="89" t="e">
        <f>VLOOKUP(AH14,'[1]ASW p'!$B$1:$AP$65536,HLOOKUP(LEFT(A14,2),'[1]ASW p'!$A$1:$IV$2,2,FALSE),FALSE)</f>
        <v>#REF!</v>
      </c>
      <c r="AJ14" s="79" t="e">
        <f t="shared" ref="AJ14" si="38">IF($AF$12="ASW",S14,T14)-AI14</f>
        <v>#NUM!</v>
      </c>
      <c r="AK14" s="79" t="e">
        <f t="shared" ref="AK14" si="39">U14-BD14</f>
        <v>#NUM!</v>
      </c>
      <c r="AL14" s="80">
        <v>-6.2569821528951949E-2</v>
      </c>
      <c r="AM14" s="81">
        <v>-0.38326388888888885</v>
      </c>
      <c r="AN14" s="14" t="str">
        <f t="shared" ref="AN14" si="40">+A14</f>
        <v>IT0005245326</v>
      </c>
      <c r="AO14" s="65" t="e">
        <f>IF(LEFT(AN14,2)=LEFT(#REF!,2),#REF!,_xll.BDP($A14&amp;" Corp","RTG_FITCH"))</f>
        <v>#REF!</v>
      </c>
      <c r="AP14" s="65" t="e">
        <f>IF(LEFT(AN14,2)=LEFT(#REF!,2),#REF!,_xll.BDP($A14&amp;" Corp","RTG_SP_LT_LC_ISSUER_CREDIT"))</f>
        <v>#REF!</v>
      </c>
      <c r="AQ14" s="65" t="str">
        <f>_xll.BDP($A14&amp;" Corp","RTG_MOODY")</f>
        <v>#N/A N/A</v>
      </c>
      <c r="AR14" s="82" t="e">
        <f t="shared" ref="AR14" si="41">IF(AS14="x",MONTH(AU14)&amp;"."&amp;YEAR(AU14),"")</f>
        <v>#REF!</v>
      </c>
      <c r="AS14" s="83" t="s">
        <v>60</v>
      </c>
      <c r="AT14" s="84" t="e">
        <f t="shared" ref="AT14" si="42">IF(AS14="x",N14,"")</f>
        <v>#NUM!</v>
      </c>
      <c r="AU14" s="85" t="e">
        <f>_xll.MKV("EUR.CM_INSTRUMENT.PXE."&amp;A14, "DateLastMaturity")</f>
        <v>#REF!</v>
      </c>
      <c r="AV14" s="86" t="e">
        <f t="shared" ref="AV14" si="43">MONTH(AU14)&amp;"."&amp;YEAR(AU14)</f>
        <v>#REF!</v>
      </c>
      <c r="AW14" s="84" t="e">
        <f>VLOOKUP(AV14,'[1]Y c'!B$1:AD$65536,HLOOKUP(LEFT(A14,2),'[1]Y c'!$A$1:$IV$2,2,FALSE),FALSE)</f>
        <v>#REF!</v>
      </c>
      <c r="AY14" s="87" t="str">
        <f t="shared" ref="AY14" si="44">IF(AE14="x",MONTH(AG14)&amp;"."&amp;YEAR(AG14),"")</f>
        <v/>
      </c>
      <c r="AZ14" s="88">
        <f t="shared" ref="AZ14" si="45">AE14</f>
        <v>0</v>
      </c>
      <c r="BA14" s="89" t="str">
        <f t="shared" ref="BA14" si="46">IF(AE14="x",U14,"")</f>
        <v/>
      </c>
      <c r="BB14" s="90" t="e">
        <f>_xll.MKV("EUR.CM_INSTRUMENT.PXE."&amp;A14, "DateLastMaturity")</f>
        <v>#REF!</v>
      </c>
      <c r="BC14" s="91" t="e">
        <f t="shared" ref="BC14" si="47">MONTH(BB14)&amp;"."&amp;YEAR(BB14)</f>
        <v>#REF!</v>
      </c>
      <c r="BD14" s="89" t="e">
        <f>VLOOKUP(BC14,'[1]YY p'!B$1:AP$65536,HLOOKUP(LEFT(A14,2),'[1]YY p'!$A$1:$IV$2,2,FALSE),FALSE)</f>
        <v>#REF!</v>
      </c>
      <c r="BF14" s="82" t="e">
        <f t="shared" ref="BF14" si="48">IF(BG14="x",MONTH(BI14)&amp;"."&amp;YEAR(BI14),"")</f>
        <v>#REF!</v>
      </c>
      <c r="BG14" s="83" t="s">
        <v>60</v>
      </c>
      <c r="BH14" s="89" t="e">
        <f t="shared" ref="BH14" si="49">IF(BG14="x",U14,"")</f>
        <v>#NUM!</v>
      </c>
      <c r="BI14" s="85" t="e">
        <f>_xll.MKV("EUR.CM_INSTRUMENT.PXE."&amp;A14, "DateLastMaturity")</f>
        <v>#REF!</v>
      </c>
      <c r="BJ14" s="86" t="e">
        <f t="shared" ref="BJ14" si="50">MONTH(BI14)&amp;"."&amp;YEAR(BI14)</f>
        <v>#REF!</v>
      </c>
      <c r="BK14" s="92" t="e">
        <f>VLOOKUP(BJ14,'[1]YY c'!B$1:AL$65536,HLOOKUP(LEFT(A14,2),'[1]YY c'!$A$1:$IV$2,2,FALSE),FALSE)</f>
        <v>#REF!</v>
      </c>
    </row>
    <row r="15" spans="1:63">
      <c r="A15" s="64" t="s">
        <v>61</v>
      </c>
      <c r="B15" s="65" t="e">
        <f t="shared" ref="B15:B59" si="51">LEFT(K15,3)&amp;" "&amp;TEXT(DATE(2000,(MONTH(E15)),1),"mmm")&amp;RIGHT(YEAR(E15),2)</f>
        <v>#REF!</v>
      </c>
      <c r="C15" s="19" t="e">
        <f t="shared" ref="C15:C91" si="52">LEFT(K15,3)</f>
        <v>#REF!</v>
      </c>
      <c r="D15" s="19" t="e">
        <f>_xll.MKV("EUR.CM_INSTRUMENT.PXE."&amp;A15, "CouponInterest")</f>
        <v>#REF!</v>
      </c>
      <c r="E15" s="6" t="e">
        <f>_xll.MKV("EUR.CM_INSTRUMENT.PXE."&amp;A15, "DateMaturity")</f>
        <v>#REF!</v>
      </c>
      <c r="F15" s="6" t="e">
        <f>IF(D15=0,H15,_xll.MKV("EUR.CM_INSTRUMENT.PXE."&amp;A15, "DateInterestAccrual"))</f>
        <v>#REF!</v>
      </c>
      <c r="G15" s="6" t="e">
        <f>IF(D15=0,E15,_xll.MKV("EUR.CM_INSTRUMENT.PXE."&amp;A15, "DateFirstCoupon"))</f>
        <v>#REF!</v>
      </c>
      <c r="H15" s="6" t="e">
        <f>_xll.MKV("EUR.CM_INSTRUMENT.PXE."&amp;A15, "DateFirstSettlement")</f>
        <v>#REF!</v>
      </c>
      <c r="I15" s="19">
        <v>100</v>
      </c>
      <c r="J15" s="6" t="e">
        <f>_xll.MKV("EUR.CM_INSTRUMENT.BONDVISION."&amp;A15, "DateSettl")</f>
        <v>#REF!</v>
      </c>
      <c r="K15" s="93" t="e">
        <f>_xll.MKV("EUR.CM_INSTRUMENT.PXE."&amp;A15, "Desc")</f>
        <v>#REF!</v>
      </c>
      <c r="L15" s="66">
        <f>_xll.BDP(A15&amp;" Corp", "amt_outstanding")/1000000</f>
        <v>0</v>
      </c>
      <c r="M15" s="67" t="e">
        <f t="shared" ref="M15:M64" si="53">+E15-J15</f>
        <v>#REF!</v>
      </c>
      <c r="N15" s="22" t="e">
        <f>_xll.xlBondYield(C15,D15,E15,F15,G15,H15,I15,J15,P15)*100</f>
        <v>#NUM!</v>
      </c>
      <c r="O15" s="68" t="str">
        <f t="shared" ref="O15:O64" si="54">IF(ISNUMBER((N15-AL15)*100),ROUND((N15-AL15)*100,2),"")</f>
        <v/>
      </c>
      <c r="P15" s="23" t="e">
        <f>IF(LEFT(K15,3)="BOT",_xll.xlBondPrice(C15,D15,E15,F15,G15,H15,I15,J15,_xll.MKV("EUR.CM_DEPTH.XLS_GOVIES."&amp;A15, "Mid")/100),ROUND(_xll.MKV("EUR.CM_DEPTH.XLS_GOVIES."&amp;A15, "Mid"),IF(M15&lt;700,3,2)))</f>
        <v>#REF!</v>
      </c>
      <c r="Q15" s="69" t="e">
        <f>(N15-#REF!)*100</f>
        <v>#NUM!</v>
      </c>
      <c r="R15" s="70" t="e">
        <f>IF($R$12="Y roll",(N15-#REF!)/(M15-#REF!)*365*100,(U15-#REF!)/(M15-#REF!)*365)</f>
        <v>#NUM!</v>
      </c>
      <c r="S15" s="71" t="e">
        <f>_xll.xlBondAswSpread(C15,D15,E15,F15,G15,H15,I15,J15,P15)*100</f>
        <v>#NUM!</v>
      </c>
      <c r="T15" s="72" t="e">
        <f>_xll.xlBondZSpread(C15,D15,E15,F15,G15,H15,I15,J15,P15,"annual",5)*100</f>
        <v>#NUM!</v>
      </c>
      <c r="U15" s="72" t="e">
        <f>(N15-_xll.xlShmImplSwap2("EUR","EUR",J15,E15,,1,8,2,4)*100)*100</f>
        <v>#NUM!</v>
      </c>
      <c r="V15" s="72" t="e">
        <f>(N15-VLOOKUP(AH15,'[1]Y c'!$B$1:$F$65536,HLOOKUP(RIGHT($V$12,2),'[1]Y c'!$A$1:$IV$2,2,FALSE),FALSE))*100</f>
        <v>#NUM!</v>
      </c>
      <c r="W15" s="72" t="e">
        <f>(N15-VLOOKUP(AH15,'[1]Y c'!$B$1:$N$65536,HLOOKUP(RIGHT($W$12,2),'[1]Y c'!$A$1:$IV$2,2,FALSE),FALSE))*100</f>
        <v>#NUM!</v>
      </c>
      <c r="X15" s="73" t="e">
        <f>(N15-VLOOKUP(AH15,'[1]Y c'!$B$1:$J$65536,HLOOKUP(RIGHT($X$12,2),'[1]Y c'!$A$1:$IV$2,2,FALSE),FALSE))*100</f>
        <v>#NUM!</v>
      </c>
      <c r="Y15" s="74" t="e">
        <f>_xll.xlBondYieldSens(C15,D15,E15,F15,G15,H15,I15,J15,P15,"p")</f>
        <v>#NUM!</v>
      </c>
      <c r="Z15" s="100" t="e">
        <f>SUMIF([1]Volumes!D$1:D$65536,A15,[1]Volumes!I$1:I$65536)</f>
        <v>#VALUE!</v>
      </c>
      <c r="AA15" s="76" t="e">
        <f>(_xll.xlBondPrice(C15,D15,E15,F15,G15,H15,I15,MIN(J15+$AA$10,J15+M15-1),N15/100)+_xll.xlBondAccrual(C15,D15,E15,F15,G15,H15,I15,MIN(J15+$AA$10,J15+M15-1))-(P15+_xll.xlBondAccrual(C15,D15,E15,F15,G15,H15,I15,J15))*(1+($AA$11/100*MIN($AA$10,M15-1)/360))+IF(MIN(J15+$AA$10,J15+M15-1)&gt;_xll.MKV("EUR.CM_INSTRUMENT.PXE."&amp;A15, "DateNextCoupon"),D15/2,0)+IF(MIN(J15+$AA$10,J15+M15-1)&gt;DATE(YEAR(_xll.MKV("EUR.CM_INSTRUMENT.PXE."&amp;A15, "DateNextCoupon")),MONTH(_xll.MKV("EUR.CM_INSTRUMENT.PXE."&amp;A15, "DateNextCoupon"))+6,DAY(_xll.MKV("EUR.CM_INSTRUMENT.PXE."&amp;A15, "DateNextCoupon"))),D15/2,0))*($AA$9/Y15)*100</f>
        <v>#NUM!</v>
      </c>
      <c r="AB15" s="77" t="e">
        <f>IF(_xll.MKV("EUR.CM_DEPTH.VMO_REPO."&amp;A15&amp;"_"&amp;$AB$12&amp;"_Fixed", "TrdValueAvg")=0,"",_xll.MKV("EUR.CM_DEPTH.VMO_REPO."&amp;A15&amp;"_"&amp;$AB$12&amp;"_Fixed", "TrdValueAvg"))</f>
        <v>#REF!</v>
      </c>
      <c r="AC15" s="78">
        <f t="shared" ref="AC15:AC57" si="55">IF(ISNUMBER(AB15),(AB15-AM15)*100,0)</f>
        <v>0</v>
      </c>
      <c r="AD15" s="86" t="str">
        <f t="shared" ref="AD15:AD54" si="56">IF(AE15="x",MONTH(AG15)&amp;"."&amp;YEAR(AG15),"")</f>
        <v/>
      </c>
      <c r="AE15" s="83"/>
      <c r="AF15" s="89" t="str">
        <f t="shared" ref="AF15:AF64" si="57">IF(AE15="x",IF($AF$12="ASW",S15,T15),"")</f>
        <v/>
      </c>
      <c r="AG15" s="90" t="e">
        <f>_xll.MKV("EUR.CM_INSTRUMENT.PXE."&amp;A15, "DateLastMaturity")</f>
        <v>#REF!</v>
      </c>
      <c r="AH15" s="86" t="e">
        <f t="shared" ref="AH15:AH88" si="58">MONTH(AG15)&amp;"."&amp;YEAR(AG15)</f>
        <v>#REF!</v>
      </c>
      <c r="AI15" s="89" t="e">
        <f>VLOOKUP(AH15,'[1]ASW p'!$B$1:$AP$65536,HLOOKUP(LEFT(A15,2),'[1]ASW p'!$A$1:$IV$2,2,FALSE),FALSE)</f>
        <v>#REF!</v>
      </c>
      <c r="AJ15" s="79" t="e">
        <f t="shared" ref="AJ15:AJ64" si="59">IF($AF$12="ASW",S15,T15)-AI15</f>
        <v>#NUM!</v>
      </c>
      <c r="AK15" s="79" t="e">
        <f t="shared" ref="AK15:AK56" si="60">U15-BD15</f>
        <v>#NUM!</v>
      </c>
      <c r="AL15" s="80">
        <v>-4.0405820326533393E-2</v>
      </c>
      <c r="AM15" s="81">
        <v>-0.38752336448598135</v>
      </c>
      <c r="AN15" s="14" t="str">
        <f t="shared" ref="AN15:AN64" si="61">+A15</f>
        <v>IT0004273493</v>
      </c>
      <c r="AO15" s="65" t="e">
        <f>IF(LEFT(AN15,2)=LEFT(#REF!,2),#REF!,_xll.BDP($A15&amp;" Corp","RTG_FITCH"))</f>
        <v>#REF!</v>
      </c>
      <c r="AP15" s="65" t="e">
        <f>IF(LEFT(AN15,2)=LEFT(#REF!,2),#REF!,_xll.BDP($A15&amp;" Corp","RTG_SP_LT_LC_ISSUER_CREDIT"))</f>
        <v>#REF!</v>
      </c>
      <c r="AQ15" s="65" t="str">
        <f>_xll.BDP($A15&amp;" Corp","RTG_MOODY")</f>
        <v>WR</v>
      </c>
      <c r="AR15" s="82" t="e">
        <f t="shared" ref="AR15:AR54" si="62">IF(AS15="x",MONTH(AU15)&amp;"."&amp;YEAR(AU15),"")</f>
        <v>#REF!</v>
      </c>
      <c r="AS15" s="83" t="s">
        <v>60</v>
      </c>
      <c r="AT15" s="84" t="e">
        <f t="shared" ref="AT15:AT54" si="63">IF(AS15="x",N15,"")</f>
        <v>#NUM!</v>
      </c>
      <c r="AU15" s="85" t="e">
        <f>_xll.MKV("EUR.CM_INSTRUMENT.PXE."&amp;A15, "DateLastMaturity")</f>
        <v>#REF!</v>
      </c>
      <c r="AV15" s="86" t="e">
        <f t="shared" ref="AV15:AV88" si="64">MONTH(AU15)&amp;"."&amp;YEAR(AU15)</f>
        <v>#REF!</v>
      </c>
      <c r="AW15" s="84" t="e">
        <f>VLOOKUP(AV15,'[1]Y c'!B$1:AD$65536,HLOOKUP(LEFT(A15,2),'[1]Y c'!$A$1:$IV$2,2,FALSE),FALSE)</f>
        <v>#REF!</v>
      </c>
      <c r="AY15" s="87" t="str">
        <f t="shared" ref="AY15:AY60" si="65">IF(AE15="x",MONTH(AG15)&amp;"."&amp;YEAR(AG15),"")</f>
        <v/>
      </c>
      <c r="AZ15" s="88">
        <f t="shared" ref="AZ15:AZ60" si="66">AE15</f>
        <v>0</v>
      </c>
      <c r="BA15" s="89" t="str">
        <f t="shared" ref="BA15:BA60" si="67">IF(AE15="x",U15,"")</f>
        <v/>
      </c>
      <c r="BB15" s="90" t="e">
        <f>_xll.MKV("EUR.CM_INSTRUMENT.PXE."&amp;A15, "DateLastMaturity")</f>
        <v>#REF!</v>
      </c>
      <c r="BC15" s="91" t="e">
        <f t="shared" ref="BC15:BC17" si="68">MONTH(BB15)&amp;"."&amp;YEAR(BB15)</f>
        <v>#REF!</v>
      </c>
      <c r="BD15" s="89" t="e">
        <f>VLOOKUP(BC15,'[1]YY p'!B$1:AP$65536,HLOOKUP(LEFT(A15,2),'[1]YY p'!$A$1:$IV$2,2,FALSE),FALSE)</f>
        <v>#REF!</v>
      </c>
      <c r="BF15" s="82" t="e">
        <f t="shared" ref="BF15:BF37" si="69">IF(BG15="x",MONTH(BI15)&amp;"."&amp;YEAR(BI15),"")</f>
        <v>#REF!</v>
      </c>
      <c r="BG15" s="83" t="s">
        <v>60</v>
      </c>
      <c r="BH15" s="89" t="e">
        <f t="shared" ref="BH15:BH56" si="70">IF(BG15="x",U15,"")</f>
        <v>#NUM!</v>
      </c>
      <c r="BI15" s="85" t="e">
        <f>_xll.MKV("EUR.CM_INSTRUMENT.PXE."&amp;A15, "DateLastMaturity")</f>
        <v>#REF!</v>
      </c>
      <c r="BJ15" s="86" t="e">
        <f t="shared" ref="BJ15:BJ42" si="71">MONTH(BI15)&amp;"."&amp;YEAR(BI15)</f>
        <v>#REF!</v>
      </c>
      <c r="BK15" s="92" t="e">
        <f>VLOOKUP(BJ15,'[1]YY c'!B$1:AL$65536,HLOOKUP(LEFT(A15,2),'[1]YY c'!$A$1:$IV$2,2,FALSE),FALSE)</f>
        <v>#REF!</v>
      </c>
    </row>
    <row r="16" spans="1:63">
      <c r="A16" s="64" t="s">
        <v>62</v>
      </c>
      <c r="B16" s="65" t="e">
        <f t="shared" si="51"/>
        <v>#REF!</v>
      </c>
      <c r="C16" s="19" t="s">
        <v>59</v>
      </c>
      <c r="D16" s="19" t="e">
        <f>_xll.MKV("EUR.CM_INSTRUMENT.PXE."&amp;A16, "CouponInterest")</f>
        <v>#REF!</v>
      </c>
      <c r="E16" s="6" t="e">
        <f>_xll.MKV("EUR.CM_INSTRUMENT.PXE."&amp;A16, "DateMaturity")</f>
        <v>#REF!</v>
      </c>
      <c r="F16" s="6" t="e">
        <f>IF(D16=0,H16,_xll.MKV("EUR.CM_INSTRUMENT.PXE."&amp;A16, "DateInterestAccrual"))</f>
        <v>#REF!</v>
      </c>
      <c r="G16" s="6" t="e">
        <f>IF(D16=0,E16,_xll.MKV("EUR.CM_INSTRUMENT.PXE."&amp;A16, "DateFirstCoupon"))</f>
        <v>#REF!</v>
      </c>
      <c r="H16" s="6" t="e">
        <f>_xll.MKV("EUR.CM_INSTRUMENT.PXE."&amp;A16, "DateFirstSettlement")</f>
        <v>#REF!</v>
      </c>
      <c r="I16" s="19">
        <v>100</v>
      </c>
      <c r="J16" s="6" t="e">
        <f>_xll.MKV("EUR.CM_INSTRUMENT.BONDVISION."&amp;A16, "DateSettl")</f>
        <v>#REF!</v>
      </c>
      <c r="K16" s="93" t="e">
        <f>_xll.MKV("EUR.CM_INSTRUMENT.PXE."&amp;A16, "Desc")</f>
        <v>#REF!</v>
      </c>
      <c r="L16" s="66">
        <f>_xll.BDP(A16&amp;" Corp", "amt_outstanding")/1000000</f>
        <v>0</v>
      </c>
      <c r="M16" s="67" t="e">
        <f t="shared" si="53"/>
        <v>#REF!</v>
      </c>
      <c r="N16" s="22" t="e">
        <f>_xll.xlBondYield(C16,D16,E16,F16,G16,H16,I16,J16,P16)*100</f>
        <v>#NUM!</v>
      </c>
      <c r="O16" s="68" t="str">
        <f t="shared" si="54"/>
        <v/>
      </c>
      <c r="P16" s="23" t="e">
        <f>IF(LEFT(K16,3)="BOT",_xll.xlBondPrice(C16,D16,E16,F16,G16,H16,I16,J16,_xll.MKV("EUR.CM_DEPTH.XLS_GOVIES."&amp;A16, "Mid")/100),ROUND(_xll.MKV("EUR.CM_DEPTH.XLS_GOVIES."&amp;A16, "Mid"),IF(M16&lt;700,3,2)))</f>
        <v>#REF!</v>
      </c>
      <c r="Q16" s="69" t="e">
        <f t="shared" ref="Q16:Q47" si="72">(N16-N15)*100</f>
        <v>#NUM!</v>
      </c>
      <c r="R16" s="70" t="e">
        <f t="shared" ref="R16:R54" si="73">IF($R$12="Y roll",(N16-N15)/(M16-M15)*365*100,(U16-U15)/(M16-M15)*365)</f>
        <v>#NUM!</v>
      </c>
      <c r="S16" s="71" t="e">
        <f>_xll.xlBondAswSpread(C16,D16,E16,F16,G16,H16,I16,J16,P16)*100</f>
        <v>#NUM!</v>
      </c>
      <c r="T16" s="72" t="e">
        <f>_xll.xlBondZSpread(C16,D16,E16,F16,G16,H16,I16,J16,P16,"annual",5)*100</f>
        <v>#NUM!</v>
      </c>
      <c r="U16" s="72" t="e">
        <f>(N16-_xll.xlShmImplSwap2("EUR","EUR",J16,E16,,1,8,2,4)*100)*100</f>
        <v>#NUM!</v>
      </c>
      <c r="V16" s="72" t="e">
        <f>(N16-VLOOKUP(AH16,'[1]Y c'!$B$1:$F$65536,HLOOKUP(RIGHT($V$12,2),'[1]Y c'!$A$1:$IV$2,2,FALSE),FALSE))*100</f>
        <v>#NUM!</v>
      </c>
      <c r="W16" s="72" t="e">
        <f>(N16-VLOOKUP(AH16,'[1]Y c'!$B$1:$N$65536,HLOOKUP(RIGHT($W$12,2),'[1]Y c'!$A$1:$IV$2,2,FALSE),FALSE))*100</f>
        <v>#NUM!</v>
      </c>
      <c r="X16" s="73" t="e">
        <f>(N16-VLOOKUP(AH16,'[1]Y c'!$B$1:$J$65536,HLOOKUP(RIGHT($X$12,2),'[1]Y c'!$A$1:$IV$2,2,FALSE),FALSE))*100</f>
        <v>#NUM!</v>
      </c>
      <c r="Y16" s="74" t="e">
        <f>_xll.xlBondYieldSens(C16,D16,E16,F16,G16,H16,I16,J16,P16,"p")</f>
        <v>#NUM!</v>
      </c>
      <c r="Z16" s="75" t="e">
        <f>SUMIF([1]Volumes!D$1:D$65536,A16,[1]Volumes!I$1:I$65536)</f>
        <v>#VALUE!</v>
      </c>
      <c r="AA16" s="76" t="e">
        <f>(_xll.xlBondPrice(C16,D16,E16,F16,G16,H16,I16,MIN(J16+$AA$10,J16+M16-1),N16/100)+_xll.xlBondAccrual(C16,D16,E16,F16,G16,H16,I16,MIN(J16+$AA$10,J16+M16-1))-(P16+_xll.xlBondAccrual(C16,D16,E16,F16,G16,H16,I16,J16))*(1+($AA$11/100*MIN($AA$10,M16-1)/360))+IF(MIN(J16+$AA$10,J16+M16-1)&gt;_xll.MKV("EUR.CM_INSTRUMENT.PXE."&amp;A16, "DateNextCoupon"),D16/2,0)+IF(MIN(J16+$AA$10,J16+M16-1)&gt;DATE(YEAR(_xll.MKV("EUR.CM_INSTRUMENT.PXE."&amp;A16, "DateNextCoupon")),MONTH(_xll.MKV("EUR.CM_INSTRUMENT.PXE."&amp;A16, "DateNextCoupon"))+6,DAY(_xll.MKV("EUR.CM_INSTRUMENT.PXE."&amp;A16, "DateNextCoupon"))),D16/2,0))*($AA$9/Y16)*100</f>
        <v>#NUM!</v>
      </c>
      <c r="AB16" s="77" t="e">
        <f>IF(_xll.MKV("EUR.CM_DEPTH.VMO_REPO."&amp;A16&amp;"_"&amp;$AB$12&amp;"_Fixed", "TrdValueAvg")=0,"",_xll.MKV("EUR.CM_DEPTH.VMO_REPO."&amp;A16&amp;"_"&amp;$AB$12&amp;"_Fixed", "TrdValueAvg"))</f>
        <v>#REF!</v>
      </c>
      <c r="AC16" s="78">
        <f t="shared" si="55"/>
        <v>0</v>
      </c>
      <c r="AD16" s="86" t="str">
        <f t="shared" si="56"/>
        <v/>
      </c>
      <c r="AE16" s="83"/>
      <c r="AF16" s="89" t="str">
        <f t="shared" si="57"/>
        <v/>
      </c>
      <c r="AG16" s="90" t="e">
        <f>_xll.MKV("EUR.CM_INSTRUMENT.PXE."&amp;A16, "DateLastMaturity")</f>
        <v>#REF!</v>
      </c>
      <c r="AH16" s="86" t="e">
        <f t="shared" si="58"/>
        <v>#REF!</v>
      </c>
      <c r="AI16" s="89" t="e">
        <f>VLOOKUP(AH16,'[1]ASW p'!$B$1:$AP$65536,HLOOKUP(LEFT(A16,2),'[1]ASW p'!$A$1:$IV$2,2,FALSE),FALSE)</f>
        <v>#REF!</v>
      </c>
      <c r="AJ16" s="79" t="e">
        <f t="shared" si="59"/>
        <v>#NUM!</v>
      </c>
      <c r="AK16" s="79" t="e">
        <f t="shared" si="60"/>
        <v>#NUM!</v>
      </c>
      <c r="AL16" s="80">
        <v>-3.5526843582918202E-2</v>
      </c>
      <c r="AM16" s="81">
        <v>-0.4048814229249012</v>
      </c>
      <c r="AN16" s="14" t="str">
        <f t="shared" si="61"/>
        <v>IT0005175366</v>
      </c>
      <c r="AO16" s="65" t="e">
        <f>IF(LEFT(AN16,2)=LEFT(AN15,2),AO15,_xll.BDP($A16&amp;" Corp","RTG_FITCH"))</f>
        <v>#REF!</v>
      </c>
      <c r="AP16" s="65" t="e">
        <f>IF(LEFT(AN16,2)=LEFT(AN15,2),AP15,_xll.BDP($A16&amp;" Corp","RTG_SP_LT_LC_ISSUER_CREDIT"))</f>
        <v>#REF!</v>
      </c>
      <c r="AQ16" s="65" t="str">
        <f>_xll.BDP($A16&amp;" Corp","RTG_MOODY")</f>
        <v>WR</v>
      </c>
      <c r="AR16" s="82" t="e">
        <f t="shared" si="62"/>
        <v>#REF!</v>
      </c>
      <c r="AS16" s="83" t="s">
        <v>60</v>
      </c>
      <c r="AT16" s="84" t="e">
        <f t="shared" si="63"/>
        <v>#NUM!</v>
      </c>
      <c r="AU16" s="85" t="e">
        <f>_xll.MKV("EUR.CM_INSTRUMENT.PXE."&amp;A16, "DateLastMaturity")</f>
        <v>#REF!</v>
      </c>
      <c r="AV16" s="86" t="e">
        <f t="shared" si="64"/>
        <v>#REF!</v>
      </c>
      <c r="AW16" s="84" t="e">
        <f>VLOOKUP(AV16,'[1]Y c'!B$1:AD$65536,HLOOKUP(LEFT(A16,2),'[1]Y c'!$A$1:$IV$2,2,FALSE),FALSE)</f>
        <v>#REF!</v>
      </c>
      <c r="AY16" s="87" t="str">
        <f t="shared" si="65"/>
        <v/>
      </c>
      <c r="AZ16" s="88">
        <f t="shared" si="66"/>
        <v>0</v>
      </c>
      <c r="BA16" s="89" t="str">
        <f t="shared" si="67"/>
        <v/>
      </c>
      <c r="BB16" s="90" t="e">
        <f>_xll.MKV("EUR.CM_INSTRUMENT.PXE."&amp;A16, "DateLastMaturity")</f>
        <v>#REF!</v>
      </c>
      <c r="BC16" s="91" t="e">
        <f t="shared" si="68"/>
        <v>#REF!</v>
      </c>
      <c r="BD16" s="89" t="e">
        <f>VLOOKUP(BC16,'[1]YY p'!B$1:AP$65536,HLOOKUP(LEFT(A16,2),'[1]YY p'!$A$1:$IV$2,2,FALSE),FALSE)</f>
        <v>#REF!</v>
      </c>
      <c r="BF16" s="82" t="e">
        <f t="shared" si="69"/>
        <v>#REF!</v>
      </c>
      <c r="BG16" s="83" t="s">
        <v>60</v>
      </c>
      <c r="BH16" s="89" t="e">
        <f t="shared" si="70"/>
        <v>#NUM!</v>
      </c>
      <c r="BI16" s="85" t="e">
        <f>_xll.MKV("EUR.CM_INSTRUMENT.PXE."&amp;A16, "DateLastMaturity")</f>
        <v>#REF!</v>
      </c>
      <c r="BJ16" s="86" t="e">
        <f t="shared" si="71"/>
        <v>#REF!</v>
      </c>
      <c r="BK16" s="92" t="e">
        <f>VLOOKUP(BJ16,'[1]YY c'!B$1:AL$65536,HLOOKUP(LEFT(A16,2),'[1]YY c'!$A$1:$IV$2,2,FALSE),FALSE)</f>
        <v>#REF!</v>
      </c>
    </row>
    <row r="17" spans="1:63">
      <c r="A17" s="64" t="s">
        <v>416</v>
      </c>
      <c r="B17" s="65" t="e">
        <f t="shared" si="51"/>
        <v>#REF!</v>
      </c>
      <c r="C17" s="19" t="e">
        <f>LEFT(K17,3)</f>
        <v>#REF!</v>
      </c>
      <c r="D17" s="19" t="e">
        <f>_xll.MKV("EUR.CM_INSTRUMENT.PXE."&amp;A17, "CouponInterest")</f>
        <v>#REF!</v>
      </c>
      <c r="E17" s="6" t="e">
        <f>_xll.MKV("EUR.CM_INSTRUMENT.PXE."&amp;A17, "DateMaturity")</f>
        <v>#REF!</v>
      </c>
      <c r="F17" s="6" t="e">
        <f>IF(D17=0,H17,_xll.MKV("EUR.CM_INSTRUMENT.PXE."&amp;A17, "DateInterestAccrual"))</f>
        <v>#REF!</v>
      </c>
      <c r="G17" s="6" t="e">
        <f>IF(D17=0,E17,_xll.MKV("EUR.CM_INSTRUMENT.PXE."&amp;A17, "DateFirstCoupon"))</f>
        <v>#REF!</v>
      </c>
      <c r="H17" s="6" t="e">
        <f>_xll.MKV("EUR.CM_INSTRUMENT.PXE."&amp;A17, "DateFirstSettlement")</f>
        <v>#REF!</v>
      </c>
      <c r="I17" s="19">
        <v>100</v>
      </c>
      <c r="J17" s="6" t="e">
        <f>_xll.MKV("EUR.CM_INSTRUMENT.BONDVISION."&amp;A17, "DateSettl")</f>
        <v>#REF!</v>
      </c>
      <c r="K17" s="93" t="e">
        <f>_xll.MKV("EUR.CM_INSTRUMENT.PXE."&amp;A17, "Desc")</f>
        <v>#REF!</v>
      </c>
      <c r="L17" s="66">
        <f>_xll.BDP(A17&amp;" Corp", "amt_outstanding")/1000000</f>
        <v>0</v>
      </c>
      <c r="M17" s="67" t="e">
        <f t="shared" si="53"/>
        <v>#REF!</v>
      </c>
      <c r="N17" s="22" t="e">
        <f>_xll.xlBondYield(C17,D17,E17,F17,G17,H17,I17,J17,P17)*100</f>
        <v>#NUM!</v>
      </c>
      <c r="O17" s="68" t="str">
        <f t="shared" si="54"/>
        <v/>
      </c>
      <c r="P17" s="23" t="e">
        <f>IF(LEFT(K17,3)="BOT",_xll.xlBondPrice(C17,D17,E17,F17,G17,H17,I17,J17,_xll.MKV("EUR.CM_DEPTH.XLS_GOVIES."&amp;A17, "Mid")/100),ROUND(_xll.MKV("EUR.CM_DEPTH.XLS_GOVIES."&amp;A17, "Mid"),IF(M17&lt;700,3,2)))</f>
        <v>#REF!</v>
      </c>
      <c r="Q17" s="69" t="e">
        <f>(N17-#REF!)*100</f>
        <v>#NUM!</v>
      </c>
      <c r="R17" s="70" t="e">
        <f>IF($R$12="Y roll",(N17-#REF!)/(M17-#REF!)*365*100,(U17-#REF!)/(M17-#REF!)*365)</f>
        <v>#NUM!</v>
      </c>
      <c r="S17" s="71" t="e">
        <f>_xll.xlBondAswSpread(C17,D17,E17,F17,G17,H17,I17,J17,P17)*100</f>
        <v>#NUM!</v>
      </c>
      <c r="T17" s="72" t="e">
        <f>_xll.xlBondZSpread(C17,D17,E17,F17,G17,H17,I17,J17,P17,"annual",5)*100</f>
        <v>#NUM!</v>
      </c>
      <c r="U17" s="72" t="e">
        <f>(N17-_xll.xlShmImplSwap2("EUR","EUR",J17,E17,,1,8,2,4)*100)*100</f>
        <v>#NUM!</v>
      </c>
      <c r="V17" s="72" t="e">
        <f>(N17-VLOOKUP(AH17,'[1]Y c'!$B$1:$F$65536,HLOOKUP(RIGHT($V$12,2),'[1]Y c'!$A$1:$IV$2,2,FALSE),FALSE))*100</f>
        <v>#NUM!</v>
      </c>
      <c r="W17" s="72" t="e">
        <f>(N17-VLOOKUP(AH17,'[1]Y c'!$B$1:$N$65536,HLOOKUP(RIGHT($W$12,2),'[1]Y c'!$A$1:$IV$2,2,FALSE),FALSE))*100</f>
        <v>#NUM!</v>
      </c>
      <c r="X17" s="73" t="e">
        <f>(N17-VLOOKUP(AH17,'[1]Y c'!$B$1:$J$65536,HLOOKUP(RIGHT($X$12,2),'[1]Y c'!$A$1:$IV$2,2,FALSE),FALSE))*100</f>
        <v>#NUM!</v>
      </c>
      <c r="Y17" s="74" t="e">
        <f>_xll.xlBondYieldSens(C17,D17,E17,F17,G17,H17,I17,J17,P17,"p")</f>
        <v>#NUM!</v>
      </c>
      <c r="Z17" s="75" t="e">
        <f>SUMIF([1]Volumes!D$1:D$65536,A17,[1]Volumes!I$1:I$65536)</f>
        <v>#VALUE!</v>
      </c>
      <c r="AA17" s="76" t="e">
        <f>(_xll.xlBondPrice(C17,D17,E17,F17,G17,H17,I17,MIN(J17+$AA$10,J17+M17-1),N17/100)+_xll.xlBondAccrual(C17,D17,E17,F17,G17,H17,I17,MIN(J17+$AA$10,J17+M17-1))-(P17+_xll.xlBondAccrual(C17,D17,E17,F17,G17,H17,I17,J17))*(1+($AA$11/100*MIN($AA$10,M17-1)/360))+IF(MIN(J17+$AA$10,J17+M17-1)&gt;_xll.MKV("EUR.CM_INSTRUMENT.PXE."&amp;A17, "DateNextCoupon"),D17/2,0)+IF(MIN(J17+$AA$10,J17+M17-1)&gt;DATE(YEAR(_xll.MKV("EUR.CM_INSTRUMENT.PXE."&amp;A17, "DateNextCoupon")),MONTH(_xll.MKV("EUR.CM_INSTRUMENT.PXE."&amp;A17, "DateNextCoupon"))+6,DAY(_xll.MKV("EUR.CM_INSTRUMENT.PXE."&amp;A17, "DateNextCoupon"))),D17/2,0))*($AA$9/Y17)*100</f>
        <v>#NUM!</v>
      </c>
      <c r="AB17" s="77" t="e">
        <f>IF(_xll.MKV("EUR.CM_DEPTH.VMO_REPO."&amp;A17&amp;"_"&amp;$AB$12&amp;"_Fixed", "TrdValueAvg")=0,"",_xll.MKV("EUR.CM_DEPTH.VMO_REPO."&amp;A17&amp;"_"&amp;$AB$12&amp;"_Fixed", "TrdValueAvg"))</f>
        <v>#REF!</v>
      </c>
      <c r="AC17" s="78">
        <f t="shared" si="55"/>
        <v>0</v>
      </c>
      <c r="AD17" s="86" t="str">
        <f t="shared" si="56"/>
        <v/>
      </c>
      <c r="AE17" s="83"/>
      <c r="AF17" s="89" t="str">
        <f t="shared" si="57"/>
        <v/>
      </c>
      <c r="AG17" s="90" t="e">
        <f>_xll.MKV("EUR.CM_INSTRUMENT.PXE."&amp;A17, "DateLastMaturity")</f>
        <v>#REF!</v>
      </c>
      <c r="AH17" s="86" t="e">
        <f t="shared" si="58"/>
        <v>#REF!</v>
      </c>
      <c r="AI17" s="89" t="e">
        <f>VLOOKUP(AH17,'[1]ASW p'!$B$1:$AP$65536,HLOOKUP(LEFT(A17,2),'[1]ASW p'!$A$1:$IV$2,2,FALSE),FALSE)</f>
        <v>#REF!</v>
      </c>
      <c r="AJ17" s="79" t="e">
        <f t="shared" si="59"/>
        <v>#NUM!</v>
      </c>
      <c r="AK17" s="79" t="e">
        <f t="shared" si="60"/>
        <v>#NUM!</v>
      </c>
      <c r="AL17" s="80">
        <v>-6.2569821528951949E-2</v>
      </c>
      <c r="AM17" s="81">
        <v>-0.38326388888888885</v>
      </c>
      <c r="AN17" s="14" t="str">
        <f t="shared" si="61"/>
        <v>IT0005248395</v>
      </c>
      <c r="AO17" s="65" t="e">
        <f>IF(LEFT(AN17,2)=LEFT(#REF!,2),#REF!,_xll.BDP($A17&amp;" Corp","RTG_FITCH"))</f>
        <v>#REF!</v>
      </c>
      <c r="AP17" s="65" t="e">
        <f>IF(LEFT(AN17,2)=LEFT(#REF!,2),#REF!,_xll.BDP($A17&amp;" Corp","RTG_SP_LT_LC_ISSUER_CREDIT"))</f>
        <v>#REF!</v>
      </c>
      <c r="AQ17" s="65" t="str">
        <f>_xll.BDP($A17&amp;" Corp","RTG_MOODY")</f>
        <v>#N/A N/A</v>
      </c>
      <c r="AR17" s="82" t="e">
        <f t="shared" si="62"/>
        <v>#REF!</v>
      </c>
      <c r="AS17" s="83" t="s">
        <v>60</v>
      </c>
      <c r="AT17" s="84" t="e">
        <f t="shared" si="63"/>
        <v>#NUM!</v>
      </c>
      <c r="AU17" s="85" t="e">
        <f>_xll.MKV("EUR.CM_INSTRUMENT.PXE."&amp;A17, "DateLastMaturity")</f>
        <v>#REF!</v>
      </c>
      <c r="AV17" s="86" t="e">
        <f t="shared" si="64"/>
        <v>#REF!</v>
      </c>
      <c r="AW17" s="84" t="e">
        <f>VLOOKUP(AV17,'[1]Y c'!B$1:AD$65536,HLOOKUP(LEFT(A17,2),'[1]Y c'!$A$1:$IV$2,2,FALSE),FALSE)</f>
        <v>#REF!</v>
      </c>
      <c r="AY17" s="87" t="str">
        <f t="shared" si="65"/>
        <v/>
      </c>
      <c r="AZ17" s="88">
        <f t="shared" si="66"/>
        <v>0</v>
      </c>
      <c r="BA17" s="89" t="str">
        <f t="shared" si="67"/>
        <v/>
      </c>
      <c r="BB17" s="90" t="e">
        <f>_xll.MKV("EUR.CM_INSTRUMENT.PXE."&amp;A17, "DateLastMaturity")</f>
        <v>#REF!</v>
      </c>
      <c r="BC17" s="91" t="e">
        <f t="shared" si="68"/>
        <v>#REF!</v>
      </c>
      <c r="BD17" s="89" t="e">
        <f>VLOOKUP(BC17,'[1]YY p'!B$1:AP$65536,HLOOKUP(LEFT(A17,2),'[1]YY p'!$A$1:$IV$2,2,FALSE),FALSE)</f>
        <v>#REF!</v>
      </c>
      <c r="BF17" s="82" t="e">
        <f t="shared" si="69"/>
        <v>#REF!</v>
      </c>
      <c r="BG17" s="83" t="s">
        <v>60</v>
      </c>
      <c r="BH17" s="89" t="e">
        <f t="shared" si="70"/>
        <v>#NUM!</v>
      </c>
      <c r="BI17" s="85" t="e">
        <f>_xll.MKV("EUR.CM_INSTRUMENT.PXE."&amp;A17, "DateLastMaturity")</f>
        <v>#REF!</v>
      </c>
      <c r="BJ17" s="86" t="e">
        <f t="shared" si="71"/>
        <v>#REF!</v>
      </c>
      <c r="BK17" s="92" t="e">
        <f>VLOOKUP(BJ17,'[1]YY c'!B$1:AL$65536,HLOOKUP(LEFT(A17,2),'[1]YY c'!$A$1:$IV$2,2,FALSE),FALSE)</f>
        <v>#REF!</v>
      </c>
    </row>
    <row r="18" spans="1:63">
      <c r="A18" s="64" t="s">
        <v>63</v>
      </c>
      <c r="B18" s="65" t="e">
        <f t="shared" si="51"/>
        <v>#REF!</v>
      </c>
      <c r="C18" s="19" t="e">
        <f t="shared" si="52"/>
        <v>#REF!</v>
      </c>
      <c r="D18" s="19" t="e">
        <f>_xll.MKV("EUR.CM_INSTRUMENT.PXE."&amp;A18, "CouponInterest")</f>
        <v>#REF!</v>
      </c>
      <c r="E18" s="6" t="e">
        <f>_xll.MKV("EUR.CM_INSTRUMENT.PXE."&amp;A18, "DateMaturity")</f>
        <v>#REF!</v>
      </c>
      <c r="F18" s="6" t="e">
        <f>IF(D18=0,H18,_xll.MKV("EUR.CM_INSTRUMENT.PXE."&amp;A18, "DateInterestAccrual"))</f>
        <v>#REF!</v>
      </c>
      <c r="G18" s="6" t="e">
        <f>IF(D18=0,E18,_xll.MKV("EUR.CM_INSTRUMENT.PXE."&amp;A18, "DateFirstCoupon"))</f>
        <v>#REF!</v>
      </c>
      <c r="H18" s="6" t="e">
        <f>_xll.MKV("EUR.CM_INSTRUMENT.PXE."&amp;A18, "DateFirstSettlement")</f>
        <v>#REF!</v>
      </c>
      <c r="I18" s="19">
        <v>100</v>
      </c>
      <c r="J18" s="6" t="e">
        <f>_xll.MKV("EUR.CM_INSTRUMENT.BONDVISION."&amp;A18, "DateSettl")</f>
        <v>#REF!</v>
      </c>
      <c r="K18" s="95" t="e">
        <f>_xll.MKV("EUR.CM_INSTRUMENT.PXE."&amp;A18, "Desc")</f>
        <v>#REF!</v>
      </c>
      <c r="L18" s="66">
        <f>_xll.BDP(A18&amp;" Corp", "amt_outstanding")/1000000</f>
        <v>0</v>
      </c>
      <c r="M18" s="67" t="e">
        <f t="shared" si="53"/>
        <v>#REF!</v>
      </c>
      <c r="N18" s="22" t="e">
        <f>_xll.xlBondYield(C18,D18,E18,F18,G18,H18,I18,J18,P18)*100</f>
        <v>#NUM!</v>
      </c>
      <c r="O18" s="68" t="str">
        <f t="shared" si="54"/>
        <v/>
      </c>
      <c r="P18" s="23" t="e">
        <f>IF(LEFT(K18,3)="BOT",_xll.xlBondPrice(C18,D18,E18,F18,G18,H18,I18,J18,_xll.MKV("EUR.CM_DEPTH.XLS_GOVIES."&amp;A18, "Mid")/100),ROUND(_xll.MKV("EUR.CM_DEPTH.XLS_GOVIES."&amp;A18, "Mid"),IF(M18&lt;700,3,2)))</f>
        <v>#REF!</v>
      </c>
      <c r="Q18" s="101" t="e">
        <f>(N18-#REF!)*100</f>
        <v>#NUM!</v>
      </c>
      <c r="R18" s="70" t="e">
        <f>IF($R$12="Y roll",(N18-N15)/(M18-M15)*365*100,(U18-U15)/(M18-M15)*365)</f>
        <v>#NUM!</v>
      </c>
      <c r="S18" s="71" t="e">
        <f>_xll.xlBondAswSpread(C18,D18,E18,F18,G18,H18,I18,J18,P18)*100</f>
        <v>#NUM!</v>
      </c>
      <c r="T18" s="72" t="e">
        <f>_xll.xlBondZSpread(C18,D18,E18,F18,G18,H18,I18,J18,P18,"annual",5)*100</f>
        <v>#NUM!</v>
      </c>
      <c r="U18" s="72" t="e">
        <f>(N18-_xll.xlShmImplSwap2("EUR","EUR",J18,E18,,1,8,2,4)*100)*100</f>
        <v>#NUM!</v>
      </c>
      <c r="V18" s="72" t="e">
        <f>(N18-VLOOKUP(AH18,'[1]Y c'!$B$1:$F$65536,HLOOKUP(RIGHT($V$12,2),'[1]Y c'!$A$1:$IV$2,2,FALSE),FALSE))*100</f>
        <v>#NUM!</v>
      </c>
      <c r="W18" s="72" t="e">
        <f>(N18-VLOOKUP(AH18,'[1]Y c'!$B$1:$N$65536,HLOOKUP(RIGHT($W$12,2),'[1]Y c'!$A$1:$IV$2,2,FALSE),FALSE))*100</f>
        <v>#NUM!</v>
      </c>
      <c r="X18" s="73" t="e">
        <f>(N18-VLOOKUP(AH18,'[1]Y c'!$B$1:$J$65536,HLOOKUP(RIGHT($X$12,2),'[1]Y c'!$A$1:$IV$2,2,FALSE),FALSE))*100</f>
        <v>#NUM!</v>
      </c>
      <c r="Y18" s="74" t="e">
        <f>_xll.xlBondYieldSens(C18,D18,E18,F18,G18,H18,I18,J18,P18,"p")</f>
        <v>#NUM!</v>
      </c>
      <c r="Z18" s="100" t="e">
        <f>SUMIF([1]Volumes!D$1:D$65536,A18,[1]Volumes!I$1:I$65536)</f>
        <v>#VALUE!</v>
      </c>
      <c r="AA18" s="76" t="e">
        <f>(_xll.xlBondPrice(C18,D18,E18,F18,G18,H18,I18,MIN(J18+$AA$10,J18+M18-1),N18/100)+_xll.xlBondAccrual(C18,D18,E18,F18,G18,H18,I18,MIN(J18+$AA$10,J18+M18-1))-(P18+_xll.xlBondAccrual(C18,D18,E18,F18,G18,H18,I18,J18))*(1+($AA$11/100*MIN($AA$10,M18-1)/360))+IF(MIN(J18+$AA$10,J18+M18-1)&gt;_xll.MKV("EUR.CM_INSTRUMENT.PXE."&amp;A18, "DateNextCoupon"),D18/2,0)+IF(MIN(J18+$AA$10,J18+M18-1)&gt;DATE(YEAR(_xll.MKV("EUR.CM_INSTRUMENT.PXE."&amp;A18, "DateNextCoupon")),MONTH(_xll.MKV("EUR.CM_INSTRUMENT.PXE."&amp;A18, "DateNextCoupon"))+6,DAY(_xll.MKV("EUR.CM_INSTRUMENT.PXE."&amp;A18, "DateNextCoupon"))),D18/2,0))*($AA$9/Y18)*100</f>
        <v>#NUM!</v>
      </c>
      <c r="AB18" s="77" t="e">
        <f>IF(_xll.MKV("EUR.CM_DEPTH.VMO_REPO."&amp;A18&amp;"_"&amp;$AB$12&amp;"_Fixed", "TrdValueAvg")=0,"",_xll.MKV("EUR.CM_DEPTH.VMO_REPO."&amp;A18&amp;"_"&amp;$AB$12&amp;"_Fixed", "TrdValueAvg"))</f>
        <v>#REF!</v>
      </c>
      <c r="AC18" s="78">
        <f t="shared" si="55"/>
        <v>0</v>
      </c>
      <c r="AD18" s="96" t="str">
        <f t="shared" si="56"/>
        <v/>
      </c>
      <c r="AE18" s="97"/>
      <c r="AF18" s="98" t="str">
        <f t="shared" si="57"/>
        <v/>
      </c>
      <c r="AG18" s="99" t="e">
        <f>_xll.MKV("EUR.CM_INSTRUMENT.PXE."&amp;A18, "DateLastMaturity")</f>
        <v>#REF!</v>
      </c>
      <c r="AH18" s="96" t="e">
        <f>MONTH(AG18)&amp;"."&amp;YEAR(AG18)</f>
        <v>#REF!</v>
      </c>
      <c r="AI18" s="98" t="e">
        <f>VLOOKUP(AH18,'[1]ASW p'!$B$1:$AP$65536,HLOOKUP(LEFT(A18,2),'[1]ASW p'!$A$1:$IV$2,2,FALSE),FALSE)</f>
        <v>#REF!</v>
      </c>
      <c r="AJ18" s="79" t="e">
        <f t="shared" si="59"/>
        <v>#NUM!</v>
      </c>
      <c r="AK18" s="79" t="e">
        <f t="shared" si="60"/>
        <v>#NUM!</v>
      </c>
      <c r="AL18" s="80">
        <v>-2.7613030589791365E-2</v>
      </c>
      <c r="AM18" s="81">
        <v>-0.45181724845995891</v>
      </c>
      <c r="AN18" s="14" t="str">
        <f t="shared" si="61"/>
        <v>IT0005106049</v>
      </c>
      <c r="AO18" s="65" t="e">
        <f>IF(LEFT(AN18,2)=LEFT(AN16,2),AO16,_xll.BDP($A18&amp;" Corp","RTG_FITCH"))</f>
        <v>#REF!</v>
      </c>
      <c r="AP18" s="65" t="e">
        <f>IF(LEFT(AN18,2)=LEFT(AN16,2),AP16,_xll.BDP($A18&amp;" Corp","RTG_SP_LT_LC_ISSUER_CREDIT"))</f>
        <v>#REF!</v>
      </c>
      <c r="AQ18" s="65" t="str">
        <f>_xll.BDP($A18&amp;" Corp","RTG_MOODY")</f>
        <v>WR</v>
      </c>
      <c r="AR18" s="82" t="e">
        <f t="shared" si="62"/>
        <v>#REF!</v>
      </c>
      <c r="AS18" s="83" t="s">
        <v>60</v>
      </c>
      <c r="AT18" s="84" t="e">
        <f t="shared" si="63"/>
        <v>#NUM!</v>
      </c>
      <c r="AU18" s="85" t="e">
        <f>_xll.MKV("EUR.CM_INSTRUMENT.PXE."&amp;A18, "DateLastMaturity")</f>
        <v>#REF!</v>
      </c>
      <c r="AV18" s="86" t="e">
        <f>MONTH(AU18)&amp;"."&amp;YEAR(AU18)</f>
        <v>#REF!</v>
      </c>
      <c r="AW18" s="84" t="e">
        <f>VLOOKUP(AV18,'[1]Y c'!B$1:AD$65536,HLOOKUP(LEFT(A18,2),'[1]Y c'!$A$1:$IV$2,2,FALSE),FALSE)</f>
        <v>#REF!</v>
      </c>
      <c r="AY18" s="87" t="str">
        <f t="shared" si="65"/>
        <v/>
      </c>
      <c r="AZ18" s="88">
        <f t="shared" si="66"/>
        <v>0</v>
      </c>
      <c r="BA18" s="89" t="str">
        <f t="shared" si="67"/>
        <v/>
      </c>
      <c r="BB18" s="90" t="e">
        <f>_xll.MKV("EUR.CM_INSTRUMENT.PXE."&amp;A18, "DateLastMaturity")</f>
        <v>#REF!</v>
      </c>
      <c r="BC18" s="91" t="e">
        <f>MONTH(BB18)&amp;"."&amp;YEAR(BB18)</f>
        <v>#REF!</v>
      </c>
      <c r="BD18" s="89" t="e">
        <f>VLOOKUP(BC18,'[1]YY p'!B$1:AP$65536,HLOOKUP(LEFT(A18,2),'[1]YY p'!$A$1:$IV$2,2,FALSE),FALSE)</f>
        <v>#REF!</v>
      </c>
      <c r="BF18" s="82" t="e">
        <f t="shared" si="69"/>
        <v>#REF!</v>
      </c>
      <c r="BG18" s="83" t="s">
        <v>60</v>
      </c>
      <c r="BH18" s="89" t="e">
        <f t="shared" si="70"/>
        <v>#NUM!</v>
      </c>
      <c r="BI18" s="85" t="e">
        <f>_xll.MKV("EUR.CM_INSTRUMENT.PXE."&amp;A18, "DateLastMaturity")</f>
        <v>#REF!</v>
      </c>
      <c r="BJ18" s="86" t="e">
        <f t="shared" si="71"/>
        <v>#REF!</v>
      </c>
      <c r="BK18" s="92" t="e">
        <f>VLOOKUP(BJ18,'[1]YY c'!B$1:AL$65536,HLOOKUP(LEFT(A18,2),'[1]YY c'!$A$1:$IV$2,2,FALSE),FALSE)</f>
        <v>#REF!</v>
      </c>
    </row>
    <row r="19" spans="1:63">
      <c r="A19" s="102" t="s">
        <v>64</v>
      </c>
      <c r="B19" s="65" t="e">
        <f t="shared" si="51"/>
        <v>#REF!</v>
      </c>
      <c r="C19" s="19" t="e">
        <f t="shared" si="52"/>
        <v>#REF!</v>
      </c>
      <c r="D19" s="19" t="e">
        <f>_xll.MKV("EUR.CM_INSTRUMENT.PXE."&amp;A19, "CouponInterest")</f>
        <v>#REF!</v>
      </c>
      <c r="E19" s="6" t="e">
        <f>_xll.MKV("EUR.CM_INSTRUMENT.PXE."&amp;A19, "DateMaturity")</f>
        <v>#REF!</v>
      </c>
      <c r="F19" s="6" t="e">
        <f>IF(D19=0,H19,_xll.MKV("EUR.CM_INSTRUMENT.PXE."&amp;A19, "DateInterestAccrual"))</f>
        <v>#REF!</v>
      </c>
      <c r="G19" s="6" t="e">
        <f>IF(D19=0,E19,_xll.MKV("EUR.CM_INSTRUMENT.PXE."&amp;A19, "DateFirstCoupon"))</f>
        <v>#REF!</v>
      </c>
      <c r="H19" s="6" t="e">
        <f>_xll.MKV("EUR.CM_INSTRUMENT.PXE."&amp;A19, "DateFirstSettlement")</f>
        <v>#REF!</v>
      </c>
      <c r="I19" s="19">
        <v>100</v>
      </c>
      <c r="J19" s="6" t="e">
        <f>_xll.MKV("EUR.CM_INSTRUMENT.BONDVISION."&amp;A19, "DateSettl")</f>
        <v>#REF!</v>
      </c>
      <c r="K19" s="93" t="e">
        <f>_xll.MKV("EUR.CM_INSTRUMENT.PXE."&amp;A19, "Desc")</f>
        <v>#REF!</v>
      </c>
      <c r="L19" s="66">
        <f>_xll.BDP(A19&amp;" Corp", "amt_outstanding")/1000000</f>
        <v>0</v>
      </c>
      <c r="M19" s="67" t="e">
        <f t="shared" si="53"/>
        <v>#REF!</v>
      </c>
      <c r="N19" s="22" t="e">
        <f>_xll.xlBondYield(C19,D19,E19,F19,G19,H19,I19,J19,P19)*100</f>
        <v>#NUM!</v>
      </c>
      <c r="O19" s="68" t="str">
        <f t="shared" si="54"/>
        <v/>
      </c>
      <c r="P19" s="23" t="e">
        <f>IF(LEFT(K19,3)="BOT",_xll.xlBondPrice(C19,D19,E19,F19,G19,H19,I19,J19,_xll.MKV("EUR.CM_DEPTH.XLS_GOVIES."&amp;A19, "Mid")/100),ROUND(_xll.MKV("EUR.CM_DEPTH.XLS_GOVIES."&amp;A19, "Mid"),IF(M19&lt;700,3,2)))</f>
        <v>#REF!</v>
      </c>
      <c r="Q19" s="69" t="e">
        <f>(N19-N15)*100</f>
        <v>#NUM!</v>
      </c>
      <c r="R19" s="70" t="e">
        <f t="shared" si="73"/>
        <v>#NUM!</v>
      </c>
      <c r="S19" s="71" t="e">
        <f>_xll.xlBondAswSpread(C19,D19,E19,F19,G19,H19,I19,J19,P19)*100</f>
        <v>#NUM!</v>
      </c>
      <c r="T19" s="72" t="e">
        <f>_xll.xlBondZSpread(C19,D19,E19,F19,G19,H19,I19,J19,P19,"annual",5)*100</f>
        <v>#NUM!</v>
      </c>
      <c r="U19" s="72" t="e">
        <f>(N19-_xll.xlShmImplSwap2("EUR","EUR",J19,E19,,1,8,2,4)*100)*100</f>
        <v>#NUM!</v>
      </c>
      <c r="V19" s="72" t="e">
        <f>(N19-VLOOKUP(AH19,'[1]Y c'!$B$1:$F$65536,HLOOKUP(RIGHT($V$12,2),'[1]Y c'!$A$1:$IV$2,2,FALSE),FALSE))*100</f>
        <v>#NUM!</v>
      </c>
      <c r="W19" s="72" t="e">
        <f>(N19-VLOOKUP(AH19,'[1]Y c'!$B$1:$N$65536,HLOOKUP(RIGHT($W$12,2),'[1]Y c'!$A$1:$IV$2,2,FALSE),FALSE))*100</f>
        <v>#NUM!</v>
      </c>
      <c r="X19" s="73" t="e">
        <f>(N19-VLOOKUP(AH19,'[1]Y c'!$B$1:$J$65536,HLOOKUP(RIGHT($X$12,2),'[1]Y c'!$A$1:$IV$2,2,FALSE),FALSE))*100</f>
        <v>#NUM!</v>
      </c>
      <c r="Y19" s="74" t="e">
        <f>_xll.xlBondYieldSens(C19,D19,E19,F19,G19,H19,I19,J19,P19,"p")</f>
        <v>#NUM!</v>
      </c>
      <c r="Z19" s="100" t="e">
        <f>SUMIF([1]Volumes!D$1:D$65536,A19,[1]Volumes!I$1:I$65536)</f>
        <v>#VALUE!</v>
      </c>
      <c r="AA19" s="76" t="e">
        <f>(_xll.xlBondPrice(C19,D19,E19,F19,G19,H19,I19,MIN(J19+$AA$10,J19+M19-1),N19/100)+_xll.xlBondAccrual(C19,D19,E19,F19,G19,H19,I19,MIN(J19+$AA$10,J19+M19-1))-(P19+_xll.xlBondAccrual(C19,D19,E19,F19,G19,H19,I19,J19))*(1+($AA$11/100*MIN($AA$10,M19-1)/360))+IF(MIN(J19+$AA$10,J19+M19-1)&gt;_xll.MKV("EUR.CM_INSTRUMENT.PXE."&amp;A19, "DateNextCoupon"),D19/2,0)+IF(MIN(J19+$AA$10,J19+M19-1)&gt;DATE(YEAR(_xll.MKV("EUR.CM_INSTRUMENT.PXE."&amp;A19, "DateNextCoupon")),MONTH(_xll.MKV("EUR.CM_INSTRUMENT.PXE."&amp;A19, "DateNextCoupon"))+6,DAY(_xll.MKV("EUR.CM_INSTRUMENT.PXE."&amp;A19, "DateNextCoupon"))),D19/2,0))*($AA$9/Y19)*100</f>
        <v>#NUM!</v>
      </c>
      <c r="AB19" s="77" t="e">
        <f>IF(_xll.MKV("EUR.CM_DEPTH.VMO_REPO."&amp;A19&amp;"_"&amp;$AB$12&amp;"_Fixed", "TrdValueAvg")=0,"",_xll.MKV("EUR.CM_DEPTH.VMO_REPO."&amp;A19&amp;"_"&amp;$AB$12&amp;"_Fixed", "TrdValueAvg"))</f>
        <v>#REF!</v>
      </c>
      <c r="AC19" s="78">
        <f t="shared" si="55"/>
        <v>0</v>
      </c>
      <c r="AD19" s="86" t="str">
        <f t="shared" si="56"/>
        <v/>
      </c>
      <c r="AE19" s="83"/>
      <c r="AF19" s="89" t="str">
        <f t="shared" si="57"/>
        <v/>
      </c>
      <c r="AG19" s="90" t="e">
        <f>_xll.MKV("EUR.CM_INSTRUMENT.PXE."&amp;A19, "DateLastMaturity")</f>
        <v>#REF!</v>
      </c>
      <c r="AH19" s="86" t="e">
        <f t="shared" si="58"/>
        <v>#REF!</v>
      </c>
      <c r="AI19" s="89" t="e">
        <f>VLOOKUP(AH19,'[1]ASW p'!$B$1:$AP$65536,HLOOKUP(LEFT(A19,2),'[1]ASW p'!$A$1:$IV$2,2,FALSE),FALSE)</f>
        <v>#REF!</v>
      </c>
      <c r="AJ19" s="79" t="e">
        <f t="shared" si="59"/>
        <v>#NUM!</v>
      </c>
      <c r="AK19" s="79" t="e">
        <f t="shared" si="60"/>
        <v>#NUM!</v>
      </c>
      <c r="AL19" s="94">
        <v>-9.2990038949462839E-3</v>
      </c>
      <c r="AM19" s="81">
        <v>-0.38081218274111678</v>
      </c>
      <c r="AN19" s="14" t="str">
        <f t="shared" si="61"/>
        <v>IT0004907843</v>
      </c>
      <c r="AO19" s="65" t="e">
        <f>IF(LEFT(AN19,2)=LEFT(AN18,2),AO18,_xll.BDP($A19&amp;" Corp","RTG_FITCH"))</f>
        <v>#REF!</v>
      </c>
      <c r="AP19" s="65" t="e">
        <f>IF(LEFT(AN19,2)=LEFT(AN18,2),AP18,_xll.BDP($A19&amp;" Corp","RTG_SP_LT_LC_ISSUER_CREDIT"))</f>
        <v>#REF!</v>
      </c>
      <c r="AQ19" s="65" t="str">
        <f>_xll.BDP($A19&amp;" Corp","RTG_MOODY")</f>
        <v>WR</v>
      </c>
      <c r="AR19" s="82" t="e">
        <f t="shared" si="62"/>
        <v>#REF!</v>
      </c>
      <c r="AS19" s="83" t="s">
        <v>60</v>
      </c>
      <c r="AT19" s="84" t="e">
        <f t="shared" si="63"/>
        <v>#NUM!</v>
      </c>
      <c r="AU19" s="85" t="e">
        <f>_xll.MKV("EUR.CM_INSTRUMENT.PXE."&amp;A19, "DateLastMaturity")</f>
        <v>#REF!</v>
      </c>
      <c r="AV19" s="86" t="e">
        <f t="shared" si="64"/>
        <v>#REF!</v>
      </c>
      <c r="AW19" s="84" t="e">
        <f>VLOOKUP(AV19,'[1]Y c'!B$1:AD$65536,HLOOKUP(LEFT(A19,2),'[1]Y c'!$A$1:$IV$2,2,FALSE),FALSE)</f>
        <v>#REF!</v>
      </c>
      <c r="AY19" s="87" t="str">
        <f t="shared" si="65"/>
        <v/>
      </c>
      <c r="AZ19" s="88">
        <f t="shared" si="66"/>
        <v>0</v>
      </c>
      <c r="BA19" s="89" t="str">
        <f t="shared" si="67"/>
        <v/>
      </c>
      <c r="BB19" s="90" t="e">
        <f>_xll.MKV("EUR.CM_INSTRUMENT.PXE."&amp;A19, "DateLastMaturity")</f>
        <v>#REF!</v>
      </c>
      <c r="BC19" s="91" t="e">
        <f>MONTH(BB19)&amp;"."&amp;YEAR(BB19)</f>
        <v>#REF!</v>
      </c>
      <c r="BD19" s="89" t="e">
        <f>VLOOKUP(BC19,'[1]YY p'!B$1:AP$65536,HLOOKUP(LEFT(A19,2),'[1]YY p'!$A$1:$IV$2,2,FALSE),FALSE)</f>
        <v>#REF!</v>
      </c>
      <c r="BF19" s="82" t="e">
        <f t="shared" si="69"/>
        <v>#REF!</v>
      </c>
      <c r="BG19" s="83" t="s">
        <v>60</v>
      </c>
      <c r="BH19" s="89" t="e">
        <f t="shared" si="70"/>
        <v>#NUM!</v>
      </c>
      <c r="BI19" s="85" t="e">
        <f>_xll.MKV("EUR.CM_INSTRUMENT.PXE."&amp;A19, "DateLastMaturity")</f>
        <v>#REF!</v>
      </c>
      <c r="BJ19" s="86" t="e">
        <f t="shared" si="71"/>
        <v>#REF!</v>
      </c>
      <c r="BK19" s="92" t="e">
        <f>VLOOKUP(BJ19,'[1]YY c'!B$1:AL$65536,HLOOKUP(LEFT(A19,2),'[1]YY c'!$A$1:$IV$2,2,FALSE),FALSE)</f>
        <v>#REF!</v>
      </c>
    </row>
    <row r="20" spans="1:63">
      <c r="A20" s="64" t="s">
        <v>65</v>
      </c>
      <c r="B20" s="65" t="e">
        <f t="shared" si="51"/>
        <v>#REF!</v>
      </c>
      <c r="C20" s="19" t="e">
        <f t="shared" si="52"/>
        <v>#REF!</v>
      </c>
      <c r="D20" s="19" t="e">
        <f>_xll.MKV("EUR.CM_INSTRUMENT.PXE."&amp;A20, "CouponInterest")</f>
        <v>#REF!</v>
      </c>
      <c r="E20" s="6" t="e">
        <f>_xll.MKV("EUR.CM_INSTRUMENT.PXE."&amp;A20, "DateMaturity")</f>
        <v>#REF!</v>
      </c>
      <c r="F20" s="6" t="e">
        <f>IF(D20=0,H20,_xll.MKV("EUR.CM_INSTRUMENT.PXE."&amp;A20, "DateInterestAccrual"))</f>
        <v>#REF!</v>
      </c>
      <c r="G20" s="6" t="e">
        <f>IF(D20=0,E20,_xll.MKV("EUR.CM_INSTRUMENT.PXE."&amp;A20, "DateFirstCoupon"))</f>
        <v>#REF!</v>
      </c>
      <c r="H20" s="6" t="e">
        <f>_xll.MKV("EUR.CM_INSTRUMENT.PXE."&amp;A20, "DateFirstSettlement")</f>
        <v>#REF!</v>
      </c>
      <c r="I20" s="19">
        <v>100</v>
      </c>
      <c r="J20" s="6" t="e">
        <f>_xll.MKV("EUR.CM_INSTRUMENT.BONDVISION."&amp;A20, "DateSettl")</f>
        <v>#REF!</v>
      </c>
      <c r="K20" s="93" t="e">
        <f>_xll.MKV("EUR.CM_INSTRUMENT.PXE."&amp;A20, "Desc")</f>
        <v>#REF!</v>
      </c>
      <c r="L20" s="66">
        <f>_xll.BDP(A20&amp;" Corp", "amt_outstanding")/1000000</f>
        <v>23553.418000000001</v>
      </c>
      <c r="M20" s="67" t="e">
        <f t="shared" si="53"/>
        <v>#REF!</v>
      </c>
      <c r="N20" s="22" t="e">
        <f>_xll.xlBondYield(C20,D20,E20,F20,G20,H20,I20,J20,P20)*100</f>
        <v>#NUM!</v>
      </c>
      <c r="O20" s="68" t="str">
        <f t="shared" si="54"/>
        <v/>
      </c>
      <c r="P20" s="23" t="e">
        <f>IF(LEFT(K20,3)="BOT",_xll.xlBondPrice(C20,D20,E20,F20,G20,H20,I20,J20,_xll.MKV("EUR.CM_DEPTH.XLS_GOVIES."&amp;A20, "Mid")/100),ROUND(_xll.MKV("EUR.CM_DEPTH.XLS_GOVIES."&amp;A20, "Mid"),IF(M20&lt;700,3,2)))</f>
        <v>#REF!</v>
      </c>
      <c r="Q20" s="69" t="e">
        <f t="shared" si="72"/>
        <v>#NUM!</v>
      </c>
      <c r="R20" s="70" t="e">
        <f t="shared" si="73"/>
        <v>#NUM!</v>
      </c>
      <c r="S20" s="71" t="e">
        <f>_xll.xlBondAswSpread(C20,D20,E20,F20,G20,H20,I20,J20,P20)*100</f>
        <v>#NUM!</v>
      </c>
      <c r="T20" s="72" t="e">
        <f>_xll.xlBondZSpread(C20,D20,E20,F20,G20,H20,I20,J20,P20,"annual",5)*100</f>
        <v>#NUM!</v>
      </c>
      <c r="U20" s="72" t="e">
        <f>(N20-_xll.xlShmImplSwap2("EUR","EUR",J20,E20,,1,8,2,4)*100)*100</f>
        <v>#NUM!</v>
      </c>
      <c r="V20" s="72" t="e">
        <f>(N20-VLOOKUP(AH20,'[1]Y c'!$B$1:$F$65536,HLOOKUP(RIGHT($V$12,2),'[1]Y c'!$A$1:$IV$2,2,FALSE),FALSE))*100</f>
        <v>#NUM!</v>
      </c>
      <c r="W20" s="72" t="e">
        <f>(N20-VLOOKUP(AH20,'[1]Y c'!$B$1:$N$65536,HLOOKUP(RIGHT($W$12,2),'[1]Y c'!$A$1:$IV$2,2,FALSE),FALSE))*100</f>
        <v>#NUM!</v>
      </c>
      <c r="X20" s="73" t="e">
        <f>(N20-VLOOKUP(AH20,'[1]Y c'!$B$1:$J$65536,HLOOKUP(RIGHT($X$12,2),'[1]Y c'!$A$1:$IV$2,2,FALSE),FALSE))*100</f>
        <v>#NUM!</v>
      </c>
      <c r="Y20" s="74" t="e">
        <f>_xll.xlBondYieldSens(C20,D20,E20,F20,G20,H20,I20,J20,P20,"p")</f>
        <v>#NUM!</v>
      </c>
      <c r="Z20" s="100" t="e">
        <f>SUMIF([1]Volumes!D$1:D$65536,A20,[1]Volumes!I$1:I$65536)</f>
        <v>#VALUE!</v>
      </c>
      <c r="AA20" s="76" t="e">
        <f>(_xll.xlBondPrice(C20,D20,E20,F20,G20,H20,I20,MIN(J20+$AA$10,J20+M20-1),N20/100)+_xll.xlBondAccrual(C20,D20,E20,F20,G20,H20,I20,MIN(J20+$AA$10,J20+M20-1))-(P20+_xll.xlBondAccrual(C20,D20,E20,F20,G20,H20,I20,J20))*(1+($AA$11/100*MIN($AA$10,M20-1)/360))+IF(MIN(J20+$AA$10,J20+M20-1)&gt;_xll.MKV("EUR.CM_INSTRUMENT.PXE."&amp;A20, "DateNextCoupon"),D20/2,0)+IF(MIN(J20+$AA$10,J20+M20-1)&gt;DATE(YEAR(_xll.MKV("EUR.CM_INSTRUMENT.PXE."&amp;A20, "DateNextCoupon")),MONTH(_xll.MKV("EUR.CM_INSTRUMENT.PXE."&amp;A20, "DateNextCoupon"))+6,DAY(_xll.MKV("EUR.CM_INSTRUMENT.PXE."&amp;A20, "DateNextCoupon"))),D20/2,0))*($AA$9/Y20)*100</f>
        <v>#NUM!</v>
      </c>
      <c r="AB20" s="77" t="e">
        <f>IF(_xll.MKV("EUR.CM_DEPTH.VMO_REPO."&amp;A20&amp;"_"&amp;$AB$12&amp;"_Fixed", "TrdValueAvg")=0,"",_xll.MKV("EUR.CM_DEPTH.VMO_REPO."&amp;A20&amp;"_"&amp;$AB$12&amp;"_Fixed", "TrdValueAvg"))</f>
        <v>#REF!</v>
      </c>
      <c r="AC20" s="78">
        <f t="shared" si="55"/>
        <v>0</v>
      </c>
      <c r="AD20" s="86" t="str">
        <f t="shared" si="56"/>
        <v/>
      </c>
      <c r="AE20" s="83"/>
      <c r="AF20" s="89" t="str">
        <f t="shared" si="57"/>
        <v/>
      </c>
      <c r="AG20" s="90" t="e">
        <f>_xll.MKV("EUR.CM_INSTRUMENT.PXE."&amp;A20, "DateLastMaturity")</f>
        <v>#REF!</v>
      </c>
      <c r="AH20" s="86" t="e">
        <f t="shared" si="58"/>
        <v>#REF!</v>
      </c>
      <c r="AI20" s="89" t="e">
        <f>VLOOKUP(AH20,'[1]ASW p'!$B$1:$AP$65536,HLOOKUP(LEFT(A20,2),'[1]ASW p'!$A$1:$IV$2,2,FALSE),FALSE)</f>
        <v>#REF!</v>
      </c>
      <c r="AJ20" s="79" t="e">
        <f t="shared" si="59"/>
        <v>#NUM!</v>
      </c>
      <c r="AK20" s="79" t="e">
        <f t="shared" si="60"/>
        <v>#NUM!</v>
      </c>
      <c r="AL20" s="80">
        <v>7.7925287241209507E-3</v>
      </c>
      <c r="AM20" s="81">
        <v>-0.41115212527964207</v>
      </c>
      <c r="AN20" s="14" t="str">
        <f t="shared" si="61"/>
        <v>IT0004361041</v>
      </c>
      <c r="AO20" s="65" t="e">
        <f>IF(LEFT(AN20,2)=LEFT(AN19,2),AO19,_xll.BDP($A20&amp;" Corp","RTG_FITCH"))</f>
        <v>#REF!</v>
      </c>
      <c r="AP20" s="65" t="e">
        <f>IF(LEFT(AN20,2)=LEFT(AN19,2),AP19,_xll.BDP($A20&amp;" Corp","RTG_SP_LT_LC_ISSUER_CREDIT"))</f>
        <v>#REF!</v>
      </c>
      <c r="AQ20" s="65" t="str">
        <f>_xll.BDP($A20&amp;" Corp","RTG_MOODY")</f>
        <v>Baa2u *-</v>
      </c>
      <c r="AR20" s="82" t="e">
        <f t="shared" si="62"/>
        <v>#REF!</v>
      </c>
      <c r="AS20" s="83" t="s">
        <v>60</v>
      </c>
      <c r="AT20" s="84" t="e">
        <f t="shared" si="63"/>
        <v>#NUM!</v>
      </c>
      <c r="AU20" s="85" t="e">
        <f>_xll.MKV("EUR.CM_INSTRUMENT.PXE."&amp;A20, "DateLastMaturity")</f>
        <v>#REF!</v>
      </c>
      <c r="AV20" s="86" t="e">
        <f t="shared" si="64"/>
        <v>#REF!</v>
      </c>
      <c r="AW20" s="84" t="e">
        <f>VLOOKUP(AV20,'[1]Y c'!B$1:AD$65536,HLOOKUP(LEFT(A20,2),'[1]Y c'!$A$1:$IV$2,2,FALSE),FALSE)</f>
        <v>#REF!</v>
      </c>
      <c r="AY20" s="87" t="str">
        <f t="shared" si="65"/>
        <v/>
      </c>
      <c r="AZ20" s="88">
        <f t="shared" si="66"/>
        <v>0</v>
      </c>
      <c r="BA20" s="89" t="str">
        <f t="shared" si="67"/>
        <v/>
      </c>
      <c r="BB20" s="90" t="e">
        <f>_xll.MKV("EUR.CM_INSTRUMENT.PXE."&amp;A20, "DateLastMaturity")</f>
        <v>#REF!</v>
      </c>
      <c r="BC20" s="91" t="e">
        <f>MONTH(BB20)&amp;"."&amp;YEAR(BB20)</f>
        <v>#REF!</v>
      </c>
      <c r="BD20" s="89" t="e">
        <f>VLOOKUP(BC20,'[1]YY p'!B$1:AP$65536,HLOOKUP(LEFT(A20,2),'[1]YY p'!$A$1:$IV$2,2,FALSE),FALSE)</f>
        <v>#REF!</v>
      </c>
      <c r="BF20" s="82" t="e">
        <f t="shared" si="69"/>
        <v>#REF!</v>
      </c>
      <c r="BG20" s="83" t="s">
        <v>60</v>
      </c>
      <c r="BH20" s="89" t="e">
        <f t="shared" si="70"/>
        <v>#NUM!</v>
      </c>
      <c r="BI20" s="85" t="e">
        <f>_xll.MKV("EUR.CM_INSTRUMENT.PXE."&amp;A20, "DateLastMaturity")</f>
        <v>#REF!</v>
      </c>
      <c r="BJ20" s="86" t="e">
        <f t="shared" si="71"/>
        <v>#REF!</v>
      </c>
      <c r="BK20" s="92" t="e">
        <f>VLOOKUP(BJ20,'[1]YY c'!B$1:AL$65536,HLOOKUP(LEFT(A20,2),'[1]YY c'!$A$1:$IV$2,2,FALSE),FALSE)</f>
        <v>#REF!</v>
      </c>
    </row>
    <row r="21" spans="1:63">
      <c r="A21" s="64" t="s">
        <v>66</v>
      </c>
      <c r="B21" s="65" t="e">
        <f t="shared" si="51"/>
        <v>#REF!</v>
      </c>
      <c r="C21" s="19" t="e">
        <f>LEFT(K21,3)</f>
        <v>#REF!</v>
      </c>
      <c r="D21" s="19" t="e">
        <f>_xll.MKV("EUR.CM_INSTRUMENT.PXE."&amp;A21, "CouponInterest")</f>
        <v>#REF!</v>
      </c>
      <c r="E21" s="6" t="e">
        <f>_xll.MKV("EUR.CM_INSTRUMENT.PXE."&amp;A21, "DateMaturity")</f>
        <v>#REF!</v>
      </c>
      <c r="F21" s="6" t="e">
        <f>IF(D21=0,H21,_xll.MKV("EUR.CM_INSTRUMENT.PXE."&amp;A21, "DateInterestAccrual"))</f>
        <v>#REF!</v>
      </c>
      <c r="G21" s="6" t="e">
        <f>IF(D21=0,E21,_xll.MKV("EUR.CM_INSTRUMENT.PXE."&amp;A21, "DateFirstCoupon"))</f>
        <v>#REF!</v>
      </c>
      <c r="H21" s="6" t="e">
        <f>_xll.MKV("EUR.CM_INSTRUMENT.PXE."&amp;A21, "DateFirstSettlement")</f>
        <v>#REF!</v>
      </c>
      <c r="I21" s="19">
        <v>100</v>
      </c>
      <c r="J21" s="6" t="e">
        <f>_xll.MKV("EUR.CM_INSTRUMENT.BONDVISION."&amp;A21, "DateSettl")</f>
        <v>#REF!</v>
      </c>
      <c r="K21" s="95" t="e">
        <f>_xll.MKV("EUR.CM_INSTRUMENT.PXE."&amp;A21, "Desc")</f>
        <v>#REF!</v>
      </c>
      <c r="L21" s="66">
        <f>_xll.BDP(A21&amp;" Corp", "amt_outstanding")/1000000</f>
        <v>12199.233</v>
      </c>
      <c r="M21" s="67" t="e">
        <f t="shared" si="53"/>
        <v>#REF!</v>
      </c>
      <c r="N21" s="22" t="e">
        <f>_xll.xlBondYield(C21,D21,E21,F21,G21,H21,I21,J21,P21)*100</f>
        <v>#NUM!</v>
      </c>
      <c r="O21" s="68" t="str">
        <f t="shared" si="54"/>
        <v/>
      </c>
      <c r="P21" s="23" t="e">
        <f>IF(LEFT(K21,3)="BOT",_xll.xlBondPrice(C21,D21,E21,F21,G21,H21,I21,J21,_xll.MKV("EUR.CM_DEPTH.XLS_GOVIES."&amp;A21, "Mid")/100),ROUND(_xll.MKV("EUR.CM_DEPTH.XLS_GOVIES."&amp;A21, "Mid"),IF(M21&lt;700,3,2)))</f>
        <v>#REF!</v>
      </c>
      <c r="Q21" s="101" t="e">
        <f>(N21-N20)*100</f>
        <v>#NUM!</v>
      </c>
      <c r="R21" s="70" t="e">
        <f t="shared" si="73"/>
        <v>#NUM!</v>
      </c>
      <c r="S21" s="71" t="e">
        <f>_xll.xlBondAswSpread(C21,D21,E21,F21,G21,H21,I21,J21,P21)*100</f>
        <v>#NUM!</v>
      </c>
      <c r="T21" s="72" t="e">
        <f>_xll.xlBondZSpread(C21,D21,E21,F21,G21,H21,I21,J21,P21,"annual",5)*100</f>
        <v>#NUM!</v>
      </c>
      <c r="U21" s="72" t="e">
        <f>(N21-_xll.xlShmImplSwap2("EUR","EUR",J21,E21,,1,8,2,4)*100)*100</f>
        <v>#NUM!</v>
      </c>
      <c r="V21" s="72" t="e">
        <f>(N21-VLOOKUP(AH21,'[1]Y c'!$B$1:$F$65536,HLOOKUP(RIGHT($V$12,2),'[1]Y c'!$A$1:$IV$2,2,FALSE),FALSE))*100</f>
        <v>#NUM!</v>
      </c>
      <c r="W21" s="72" t="e">
        <f>(N21-VLOOKUP(AH21,'[1]Y c'!$B$1:$N$65536,HLOOKUP(RIGHT($W$12,2),'[1]Y c'!$A$1:$IV$2,2,FALSE),FALSE))*100</f>
        <v>#NUM!</v>
      </c>
      <c r="X21" s="73" t="e">
        <f>(N21-VLOOKUP(AH21,'[1]Y c'!$B$1:$J$65536,HLOOKUP(RIGHT($X$12,2),'[1]Y c'!$A$1:$IV$2,2,FALSE),FALSE))*100</f>
        <v>#NUM!</v>
      </c>
      <c r="Y21" s="74" t="e">
        <f>_xll.xlBondYieldSens(C21,D21,E21,F21,G21,H21,I21,J21,P21,"p")</f>
        <v>#NUM!</v>
      </c>
      <c r="Z21" s="100" t="e">
        <f>SUMIF([1]Volumes!D$1:D$65536,A21,[1]Volumes!I$1:I$65536)</f>
        <v>#VALUE!</v>
      </c>
      <c r="AA21" s="76" t="e">
        <f>(_xll.xlBondPrice(C21,D21,E21,F21,G21,H21,I21,MIN(J21+$AA$10,J21+M21-1),N21/100)+_xll.xlBondAccrual(C21,D21,E21,F21,G21,H21,I21,MIN(J21+$AA$10,J21+M21-1))-(P21+_xll.xlBondAccrual(C21,D21,E21,F21,G21,H21,I21,J21))*(1+($AA$11/100*MIN($AA$10,M21-1)/360))+IF(MIN(J21+$AA$10,J21+M21-1)&gt;_xll.MKV("EUR.CM_INSTRUMENT.PXE."&amp;A21, "DateNextCoupon"),D21/2,0)+IF(MIN(J21+$AA$10,J21+M21-1)&gt;DATE(YEAR(_xll.MKV("EUR.CM_INSTRUMENT.PXE."&amp;A21, "DateNextCoupon")),MONTH(_xll.MKV("EUR.CM_INSTRUMENT.PXE."&amp;A21, "DateNextCoupon"))+6,DAY(_xll.MKV("EUR.CM_INSTRUMENT.PXE."&amp;A21, "DateNextCoupon"))),D21/2,0))*($AA$9/Y21)*100</f>
        <v>#NUM!</v>
      </c>
      <c r="AB21" s="77" t="e">
        <f>IF(_xll.MKV("EUR.CM_DEPTH.VMO_REPO."&amp;A21&amp;"_"&amp;$AB$12&amp;"_Fixed", "TrdValueAvg")=0,"",_xll.MKV("EUR.CM_DEPTH.VMO_REPO."&amp;A21&amp;"_"&amp;$AB$12&amp;"_Fixed", "TrdValueAvg"))</f>
        <v>#REF!</v>
      </c>
      <c r="AC21" s="78">
        <f t="shared" si="55"/>
        <v>0</v>
      </c>
      <c r="AD21" s="96" t="e">
        <f t="shared" si="56"/>
        <v>#REF!</v>
      </c>
      <c r="AE21" s="97" t="s">
        <v>60</v>
      </c>
      <c r="AF21" s="98" t="e">
        <f t="shared" si="57"/>
        <v>#NUM!</v>
      </c>
      <c r="AG21" s="99" t="e">
        <f>_xll.MKV("EUR.CM_INSTRUMENT.PXE."&amp;A21, "DateLastMaturity")</f>
        <v>#REF!</v>
      </c>
      <c r="AH21" s="96" t="e">
        <f>MONTH(AG21)&amp;"."&amp;YEAR(AG21)</f>
        <v>#REF!</v>
      </c>
      <c r="AI21" s="98" t="e">
        <f>VLOOKUP(AH21,'[1]ASW p'!$B$1:$AP$65536,HLOOKUP(LEFT(A21,2),'[1]ASW p'!$A$1:$IV$2,2,FALSE),FALSE)</f>
        <v>#REF!</v>
      </c>
      <c r="AJ21" s="79" t="e">
        <f t="shared" si="59"/>
        <v>#NUM!</v>
      </c>
      <c r="AK21" s="79" t="e">
        <f t="shared" si="60"/>
        <v>#NUM!</v>
      </c>
      <c r="AL21" s="80">
        <v>2.0590344452004132E-2</v>
      </c>
      <c r="AM21" s="81">
        <v>-0.40067032967032967</v>
      </c>
      <c r="AN21" s="14" t="str">
        <f t="shared" si="61"/>
        <v>IT0005139099</v>
      </c>
      <c r="AO21" s="65" t="e">
        <f>IF(LEFT(AN21,2)=LEFT(AN20,2),AO20,_xll.BDP($A21&amp;" Corp","RTG_FITCH"))</f>
        <v>#REF!</v>
      </c>
      <c r="AP21" s="65" t="e">
        <f>IF(LEFT(AN21,2)=LEFT(AN20,2),AP20,_xll.BDP($A21&amp;" Corp","RTG_SP_LT_LC_ISSUER_CREDIT"))</f>
        <v>#REF!</v>
      </c>
      <c r="AQ21" s="65" t="str">
        <f>_xll.BDP($A21&amp;" Corp","RTG_MOODY")</f>
        <v>Baa2u *-</v>
      </c>
      <c r="AR21" s="82" t="e">
        <f t="shared" si="62"/>
        <v>#REF!</v>
      </c>
      <c r="AS21" s="83" t="s">
        <v>60</v>
      </c>
      <c r="AT21" s="84" t="e">
        <f t="shared" si="63"/>
        <v>#NUM!</v>
      </c>
      <c r="AU21" s="85" t="e">
        <f>_xll.MKV("EUR.CM_INSTRUMENT.PXE."&amp;A21, "DateLastMaturity")</f>
        <v>#REF!</v>
      </c>
      <c r="AV21" s="86" t="e">
        <f>MONTH(AU21)&amp;"."&amp;YEAR(AU21)</f>
        <v>#REF!</v>
      </c>
      <c r="AW21" s="84" t="e">
        <f>VLOOKUP(AV21,'[1]Y c'!B$1:AD$65536,HLOOKUP(LEFT(A21,2),'[1]Y c'!$A$1:$IV$2,2,FALSE),FALSE)</f>
        <v>#REF!</v>
      </c>
      <c r="AY21" s="87" t="e">
        <f t="shared" si="65"/>
        <v>#REF!</v>
      </c>
      <c r="AZ21" s="88" t="str">
        <f t="shared" si="66"/>
        <v>x</v>
      </c>
      <c r="BA21" s="89" t="e">
        <f t="shared" si="67"/>
        <v>#NUM!</v>
      </c>
      <c r="BB21" s="90" t="e">
        <f>_xll.MKV("EUR.CM_INSTRUMENT.PXE."&amp;A21, "DateLastMaturity")</f>
        <v>#REF!</v>
      </c>
      <c r="BC21" s="91" t="e">
        <f>MONTH(BB21)&amp;"."&amp;YEAR(BB21)</f>
        <v>#REF!</v>
      </c>
      <c r="BD21" s="89" t="e">
        <f>VLOOKUP(BC21,'[1]YY p'!B$1:AP$65536,HLOOKUP(LEFT(A21,2),'[1]YY p'!$A$1:$IV$2,2,FALSE),FALSE)</f>
        <v>#REF!</v>
      </c>
      <c r="BF21" s="82" t="e">
        <f t="shared" si="69"/>
        <v>#REF!</v>
      </c>
      <c r="BG21" s="83" t="s">
        <v>60</v>
      </c>
      <c r="BH21" s="89" t="e">
        <f t="shared" si="70"/>
        <v>#NUM!</v>
      </c>
      <c r="BI21" s="85" t="e">
        <f>_xll.MKV("EUR.CM_INSTRUMENT.PXE."&amp;A21, "DateLastMaturity")</f>
        <v>#REF!</v>
      </c>
      <c r="BJ21" s="86" t="e">
        <f t="shared" si="71"/>
        <v>#REF!</v>
      </c>
      <c r="BK21" s="92" t="e">
        <f>VLOOKUP(BJ21,'[1]YY c'!B$1:AL$65536,HLOOKUP(LEFT(A21,2),'[1]YY c'!$A$1:$IV$2,2,FALSE),FALSE)</f>
        <v>#REF!</v>
      </c>
    </row>
    <row r="22" spans="1:63">
      <c r="A22" s="64" t="s">
        <v>67</v>
      </c>
      <c r="B22" s="65" t="e">
        <f t="shared" si="51"/>
        <v>#REF!</v>
      </c>
      <c r="C22" s="19" t="e">
        <f t="shared" si="52"/>
        <v>#REF!</v>
      </c>
      <c r="D22" s="19" t="e">
        <f>_xll.MKV("EUR.CM_INSTRUMENT.PXE."&amp;A22, "CouponInterest")</f>
        <v>#REF!</v>
      </c>
      <c r="E22" s="6" t="e">
        <f>_xll.MKV("EUR.CM_INSTRUMENT.PXE."&amp;A22, "DateMaturity")</f>
        <v>#REF!</v>
      </c>
      <c r="F22" s="6" t="e">
        <f>IF(D22=0,H22,_xll.MKV("EUR.CM_INSTRUMENT.PXE."&amp;A22, "DateInterestAccrual"))</f>
        <v>#REF!</v>
      </c>
      <c r="G22" s="6" t="e">
        <f>IF(D22=0,E22,_xll.MKV("EUR.CM_INSTRUMENT.PXE."&amp;A22, "DateFirstCoupon"))</f>
        <v>#REF!</v>
      </c>
      <c r="H22" s="6" t="e">
        <f>_xll.MKV("EUR.CM_INSTRUMENT.PXE."&amp;A22, "DateFirstSettlement")</f>
        <v>#REF!</v>
      </c>
      <c r="I22" s="19">
        <v>100</v>
      </c>
      <c r="J22" s="6" t="e">
        <f>_xll.MKV("EUR.CM_INSTRUMENT.BONDVISION."&amp;A22, "DateSettl")</f>
        <v>#REF!</v>
      </c>
      <c r="K22" s="93" t="e">
        <f>_xll.MKV("EUR.CM_INSTRUMENT.PXE."&amp;A22, "Desc")</f>
        <v>#REF!</v>
      </c>
      <c r="L22" s="66">
        <f>_xll.BDP(A22&amp;" Corp", "amt_outstanding")/1000000</f>
        <v>18763.736000000001</v>
      </c>
      <c r="M22" s="67" t="e">
        <f t="shared" si="53"/>
        <v>#REF!</v>
      </c>
      <c r="N22" s="22" t="e">
        <f>_xll.xlBondYield(C22,D22,E22,F22,G22,H22,I22,J22,P22)*100</f>
        <v>#NUM!</v>
      </c>
      <c r="O22" s="68" t="str">
        <f t="shared" si="54"/>
        <v/>
      </c>
      <c r="P22" s="23" t="e">
        <f>IF(LEFT(K22,3)="BOT",_xll.xlBondPrice(C22,D22,E22,F22,G22,H22,I22,J22,_xll.MKV("EUR.CM_DEPTH.XLS_GOVIES."&amp;A22, "Mid")/100),ROUND(_xll.MKV("EUR.CM_DEPTH.XLS_GOVIES."&amp;A22, "Mid"),IF(M22&lt;700,3,2)))</f>
        <v>#REF!</v>
      </c>
      <c r="Q22" s="69" t="e">
        <f>(N22-N20)*100</f>
        <v>#NUM!</v>
      </c>
      <c r="R22" s="70" t="e">
        <f t="shared" si="73"/>
        <v>#NUM!</v>
      </c>
      <c r="S22" s="71" t="e">
        <f>_xll.xlBondAswSpread(C22,D22,E22,F22,G22,H22,I22,J22,P22)*100</f>
        <v>#NUM!</v>
      </c>
      <c r="T22" s="72" t="e">
        <f>_xll.xlBondZSpread(C22,D22,E22,F22,G22,H22,I22,J22,P22,"annual",5)*100</f>
        <v>#NUM!</v>
      </c>
      <c r="U22" s="72" t="e">
        <f>(N22-_xll.xlShmImplSwap2("EUR","EUR",J22,E22,,1,8,2,4)*100)*100</f>
        <v>#NUM!</v>
      </c>
      <c r="V22" s="72" t="e">
        <f>(N22-VLOOKUP(AH22,'[1]Y c'!$B$1:$F$65536,HLOOKUP(RIGHT($V$12,2),'[1]Y c'!$A$1:$IV$2,2,FALSE),FALSE))*100</f>
        <v>#NUM!</v>
      </c>
      <c r="W22" s="72" t="e">
        <f>(N22-VLOOKUP(AH22,'[1]Y c'!$B$1:$N$65536,HLOOKUP(RIGHT($W$12,2),'[1]Y c'!$A$1:$IV$2,2,FALSE),FALSE))*100</f>
        <v>#NUM!</v>
      </c>
      <c r="X22" s="73" t="e">
        <f>(N22-VLOOKUP(AH22,'[1]Y c'!$B$1:$J$65536,HLOOKUP(RIGHT($X$12,2),'[1]Y c'!$A$1:$IV$2,2,FALSE),FALSE))*100</f>
        <v>#NUM!</v>
      </c>
      <c r="Y22" s="74" t="e">
        <f>_xll.xlBondYieldSens(C22,D22,E22,F22,G22,H22,I22,J22,P22,"p")</f>
        <v>#NUM!</v>
      </c>
      <c r="Z22" s="100" t="e">
        <f>SUMIF([1]Volumes!D$1:D$65536,A22,[1]Volumes!I$1:I$65536)</f>
        <v>#VALUE!</v>
      </c>
      <c r="AA22" s="76" t="e">
        <f>(_xll.xlBondPrice(C22,D22,E22,F22,G22,H22,I22,MIN(J22+$AA$10,J22+M22-1),N22/100)+_xll.xlBondAccrual(C22,D22,E22,F22,G22,H22,I22,MIN(J22+$AA$10,J22+M22-1))-(P22+_xll.xlBondAccrual(C22,D22,E22,F22,G22,H22,I22,J22))*(1+($AA$11/100*MIN($AA$10,M22-1)/360))+IF(MIN(J22+$AA$10,J22+M22-1)&gt;_xll.MKV("EUR.CM_INSTRUMENT.PXE."&amp;A22, "DateNextCoupon"),D22/2,0)+IF(MIN(J22+$AA$10,J22+M22-1)&gt;DATE(YEAR(_xll.MKV("EUR.CM_INSTRUMENT.PXE."&amp;A22, "DateNextCoupon")),MONTH(_xll.MKV("EUR.CM_INSTRUMENT.PXE."&amp;A22, "DateNextCoupon"))+6,DAY(_xll.MKV("EUR.CM_INSTRUMENT.PXE."&amp;A22, "DateNextCoupon"))),D22/2,0))*($AA$9/Y22)*100</f>
        <v>#NUM!</v>
      </c>
      <c r="AB22" s="77" t="e">
        <f>IF(_xll.MKV("EUR.CM_DEPTH.VMO_REPO."&amp;A22&amp;"_"&amp;$AB$12&amp;"_Fixed", "TrdValueAvg")=0,"",_xll.MKV("EUR.CM_DEPTH.VMO_REPO."&amp;A22&amp;"_"&amp;$AB$12&amp;"_Fixed", "TrdValueAvg"))</f>
        <v>#REF!</v>
      </c>
      <c r="AC22" s="78">
        <f t="shared" si="55"/>
        <v>0</v>
      </c>
      <c r="AD22" s="86" t="str">
        <f t="shared" si="56"/>
        <v/>
      </c>
      <c r="AE22" s="83"/>
      <c r="AF22" s="89" t="str">
        <f t="shared" si="57"/>
        <v/>
      </c>
      <c r="AG22" s="90" t="e">
        <f>_xll.MKV("EUR.CM_INSTRUMENT.PXE."&amp;A22, "DateLastMaturity")</f>
        <v>#REF!</v>
      </c>
      <c r="AH22" s="86" t="e">
        <f t="shared" si="58"/>
        <v>#REF!</v>
      </c>
      <c r="AI22" s="89" t="e">
        <f>VLOOKUP(AH22,'[1]ASW p'!$B$1:$AP$65536,HLOOKUP(LEFT(A22,2),'[1]ASW p'!$A$1:$IV$2,2,FALSE),FALSE)</f>
        <v>#REF!</v>
      </c>
      <c r="AJ22" s="79" t="e">
        <f t="shared" si="59"/>
        <v>#NUM!</v>
      </c>
      <c r="AK22" s="79" t="e">
        <f t="shared" si="60"/>
        <v>#NUM!</v>
      </c>
      <c r="AL22" s="94">
        <v>1.4765808442023659E-2</v>
      </c>
      <c r="AM22" s="81">
        <v>-0.44250501002004006</v>
      </c>
      <c r="AN22" s="14" t="str">
        <f t="shared" si="61"/>
        <v>IT0004957574</v>
      </c>
      <c r="AO22" s="65" t="e">
        <f>IF(LEFT(AN22,2)=LEFT(AN21,2),AO21,_xll.BDP($A22&amp;" Corp","RTG_FITCH"))</f>
        <v>#REF!</v>
      </c>
      <c r="AP22" s="65" t="e">
        <f>IF(LEFT(AN22,2)=LEFT(AN21,2),AP21,_xll.BDP($A22&amp;" Corp","RTG_SP_LT_LC_ISSUER_CREDIT"))</f>
        <v>#REF!</v>
      </c>
      <c r="AQ22" s="65" t="str">
        <f>_xll.BDP($A22&amp;" Corp","RTG_MOODY")</f>
        <v>Baa2u *-</v>
      </c>
      <c r="AR22" s="82" t="e">
        <f t="shared" si="62"/>
        <v>#REF!</v>
      </c>
      <c r="AS22" s="83" t="s">
        <v>60</v>
      </c>
      <c r="AT22" s="84" t="e">
        <f t="shared" si="63"/>
        <v>#NUM!</v>
      </c>
      <c r="AU22" s="85" t="e">
        <f>_xll.MKV("EUR.CM_INSTRUMENT.PXE."&amp;A22, "DateLastMaturity")</f>
        <v>#REF!</v>
      </c>
      <c r="AV22" s="86" t="e">
        <f>MONTH(AU22)&amp;"."&amp;YEAR(AU22)</f>
        <v>#REF!</v>
      </c>
      <c r="AW22" s="84" t="e">
        <f>VLOOKUP(AV22,'[1]Y c'!B$1:AD$65536,HLOOKUP(LEFT(A22,2),'[1]Y c'!$A$1:$IV$2,2,FALSE),FALSE)</f>
        <v>#REF!</v>
      </c>
      <c r="AY22" s="87" t="str">
        <f t="shared" si="65"/>
        <v/>
      </c>
      <c r="AZ22" s="88">
        <f t="shared" si="66"/>
        <v>0</v>
      </c>
      <c r="BA22" s="89" t="str">
        <f t="shared" si="67"/>
        <v/>
      </c>
      <c r="BB22" s="90" t="e">
        <f>_xll.MKV("EUR.CM_INSTRUMENT.PXE."&amp;A22, "DateLastMaturity")</f>
        <v>#REF!</v>
      </c>
      <c r="BC22" s="91" t="e">
        <f t="shared" ref="BC22:BC34" si="74">MONTH(BB22)&amp;"."&amp;YEAR(BB22)</f>
        <v>#REF!</v>
      </c>
      <c r="BD22" s="89" t="e">
        <f>VLOOKUP(BC22,'[1]YY p'!B$1:AP$65536,HLOOKUP(LEFT(A22,2),'[1]YY p'!$A$1:$IV$2,2,FALSE),FALSE)</f>
        <v>#REF!</v>
      </c>
      <c r="BF22" s="82" t="e">
        <f t="shared" si="69"/>
        <v>#REF!</v>
      </c>
      <c r="BG22" s="83" t="s">
        <v>60</v>
      </c>
      <c r="BH22" s="89" t="e">
        <f t="shared" si="70"/>
        <v>#NUM!</v>
      </c>
      <c r="BI22" s="85" t="e">
        <f>_xll.MKV("EUR.CM_INSTRUMENT.PXE."&amp;A22, "DateLastMaturity")</f>
        <v>#REF!</v>
      </c>
      <c r="BJ22" s="86" t="e">
        <f t="shared" si="71"/>
        <v>#REF!</v>
      </c>
      <c r="BK22" s="92" t="e">
        <f>VLOOKUP(BJ22,'[1]YY c'!B$1:AL$65536,HLOOKUP(LEFT(A22,2),'[1]YY c'!$A$1:$IV$2,2,FALSE),FALSE)</f>
        <v>#REF!</v>
      </c>
    </row>
    <row r="23" spans="1:63">
      <c r="A23" s="64" t="s">
        <v>417</v>
      </c>
      <c r="B23" s="65" t="e">
        <f t="shared" ref="B23" si="75">LEFT(K23,3)&amp;" "&amp;TEXT(DATE(2000,(MONTH(E23)),1),"mmm")&amp;RIGHT(YEAR(E23),2)</f>
        <v>#REF!</v>
      </c>
      <c r="C23" s="19" t="e">
        <f>LEFT(K23,4)</f>
        <v>#REF!</v>
      </c>
      <c r="D23" s="19" t="e">
        <f>_xll.MKV("EUR.CM_INSTRUMENT.PXE."&amp;A23, "CouponInterest")</f>
        <v>#REF!</v>
      </c>
      <c r="E23" s="6" t="e">
        <f>_xll.MKV("EUR.CM_INSTRUMENT.PXE."&amp;A23, "DateMaturity")</f>
        <v>#REF!</v>
      </c>
      <c r="F23" s="6" t="e">
        <f>IF(D23=0,H23,_xll.MKV("EUR.CM_INSTRUMENT.PXE."&amp;A23, "DateInterestAccrual"))</f>
        <v>#REF!</v>
      </c>
      <c r="G23" s="6" t="e">
        <f>IF(D23=0,E23,_xll.MKV("EUR.CM_INSTRUMENT.PXE."&amp;A23, "DateFirstCoupon"))</f>
        <v>#REF!</v>
      </c>
      <c r="H23" s="6" t="e">
        <f>_xll.MKV("EUR.CM_INSTRUMENT.PXE."&amp;A23, "DateFirstSettlement")</f>
        <v>#REF!</v>
      </c>
      <c r="I23" s="19">
        <v>100</v>
      </c>
      <c r="J23" s="6" t="e">
        <f>_xll.MKV("EUR.CM_INSTRUMENT.BONDVISION."&amp;A23, "DateSettl")</f>
        <v>#REF!</v>
      </c>
      <c r="K23" s="93" t="e">
        <f>_xll.MKV("EUR.CM_INSTRUMENT.PXE."&amp;A23, "Desc")</f>
        <v>#REF!</v>
      </c>
      <c r="L23" s="66">
        <f>_xll.BDP(A23&amp;" Corp", "amt_outstanding")/1000000</f>
        <v>12523.117</v>
      </c>
      <c r="M23" s="67" t="e">
        <f t="shared" ref="M23" si="76">+E23-J23</f>
        <v>#REF!</v>
      </c>
      <c r="N23" s="22" t="e">
        <f>_xll.xlBondYield(C23,D23,E23,F23,G23,H23,I23,J23,P23)*100</f>
        <v>#NUM!</v>
      </c>
      <c r="O23" s="68" t="str">
        <f t="shared" si="54"/>
        <v/>
      </c>
      <c r="P23" s="23" t="e">
        <f>IF(LEFT(K23,3)="BOT",_xll.xlBondPrice(C23,D23,E23,F23,G23,H23,I23,J23,_xll.MKV("EUR.CM_DEPTH.XLS_GOVIES."&amp;A23, "Mid")/100),ROUND(_xll.MKV("EUR.CM_DEPTH.XLS_GOVIES."&amp;A23, "Mid"),IF(M23&lt;700,3,2)))</f>
        <v>#REF!</v>
      </c>
      <c r="Q23" s="69" t="e">
        <f>(N23-N21)*100</f>
        <v>#NUM!</v>
      </c>
      <c r="R23" s="70" t="e">
        <f t="shared" ref="R23" si="77">IF($R$12="Y roll",(N23-N22)/(M23-M22)*365*100,(U23-U22)/(M23-M22)*365)</f>
        <v>#NUM!</v>
      </c>
      <c r="S23" s="71" t="e">
        <f>_xll.xlBondAswSpread(C23,D23,E23,F23,G23,H23,I23,J23,P23)*100</f>
        <v>#NUM!</v>
      </c>
      <c r="T23" s="72" t="e">
        <f>_xll.xlBondZSpread(C23,D23,E23,F23,G23,H23,I23,J23,P23,"annual",5)*100</f>
        <v>#NUM!</v>
      </c>
      <c r="U23" s="72" t="e">
        <f>(N23-_xll.xlShmImplSwap2("EUR","EUR",J23,E23,,1,8,2,4)*100)*100</f>
        <v>#NUM!</v>
      </c>
      <c r="V23" s="72" t="e">
        <f>(N23-VLOOKUP(AH23,'[1]Y c'!$B$1:$F$65536,HLOOKUP(RIGHT($V$12,2),'[1]Y c'!$A$1:$IV$2,2,FALSE),FALSE))*100</f>
        <v>#NUM!</v>
      </c>
      <c r="W23" s="72" t="e">
        <f>(N23-VLOOKUP(AH23,'[1]Y c'!$B$1:$N$65536,HLOOKUP(RIGHT($W$12,2),'[1]Y c'!$A$1:$IV$2,2,FALSE),FALSE))*100</f>
        <v>#NUM!</v>
      </c>
      <c r="X23" s="73" t="e">
        <f>(N23-VLOOKUP(AH23,'[1]Y c'!$B$1:$J$65536,HLOOKUP(RIGHT($X$12,2),'[1]Y c'!$A$1:$IV$2,2,FALSE),FALSE))*100</f>
        <v>#NUM!</v>
      </c>
      <c r="Y23" s="74" t="e">
        <f>_xll.xlBondYieldSens(C23,D23,E23,F23,G23,H23,I23,J23,P23,"p")</f>
        <v>#NUM!</v>
      </c>
      <c r="Z23" s="100" t="e">
        <f>SUMIF([1]Volumes!D$1:D$65536,A23,[1]Volumes!I$1:I$65536)</f>
        <v>#VALUE!</v>
      </c>
      <c r="AA23" s="76" t="e">
        <f>(_xll.xlBondPrice(C23,D23,E23,F23,G23,H23,I23,MIN(J23+$AA$10,J23+M23-1),N23/100)+_xll.xlBondAccrual(C23,D23,E23,F23,G23,H23,I23,MIN(J23+$AA$10,J23+M23-1))-(P23+_xll.xlBondAccrual(C23,D23,E23,F23,G23,H23,I23,J23))*(1+($AA$11/100*MIN($AA$10,M23-1)/360))+IF(MIN(J23+$AA$10,J23+M23-1)&gt;_xll.MKV("EUR.CM_INSTRUMENT.PXE."&amp;A23, "DateNextCoupon"),D23/2,0)+IF(MIN(J23+$AA$10,J23+M23-1)&gt;DATE(YEAR(_xll.MKV("EUR.CM_INSTRUMENT.PXE."&amp;A23, "DateNextCoupon")),MONTH(_xll.MKV("EUR.CM_INSTRUMENT.PXE."&amp;A23, "DateNextCoupon"))+6,DAY(_xll.MKV("EUR.CM_INSTRUMENT.PXE."&amp;A23, "DateNextCoupon"))),D23/2,0))*($AA$9/Y23)*100</f>
        <v>#NUM!</v>
      </c>
      <c r="AB23" s="77" t="e">
        <f>IF(_xll.MKV("EUR.CM_DEPTH.VMO_REPO."&amp;A23&amp;"_"&amp;$AB$12&amp;"_Fixed", "TrdValueAvg")=0,"",_xll.MKV("EUR.CM_DEPTH.VMO_REPO."&amp;A23&amp;"_"&amp;$AB$12&amp;"_Fixed", "TrdValueAvg"))</f>
        <v>#REF!</v>
      </c>
      <c r="AC23" s="78">
        <f t="shared" ref="AC23" si="78">IF(ISNUMBER(AB23),(AB23-AM23)*100,0)</f>
        <v>0</v>
      </c>
      <c r="AD23" s="86" t="str">
        <f t="shared" ref="AD23" si="79">IF(AE23="x",MONTH(AG23)&amp;"."&amp;YEAR(AG23),"")</f>
        <v/>
      </c>
      <c r="AE23" s="83"/>
      <c r="AF23" s="89" t="str">
        <f t="shared" ref="AF23" si="80">IF(AE23="x",IF($AF$12="ASW",S23,T23),"")</f>
        <v/>
      </c>
      <c r="AG23" s="90" t="e">
        <f>_xll.MKV("EUR.CM_INSTRUMENT.PXE."&amp;A23, "DateLastMaturity")</f>
        <v>#REF!</v>
      </c>
      <c r="AH23" s="86" t="e">
        <f t="shared" ref="AH23" si="81">MONTH(AG23)&amp;"."&amp;YEAR(AG23)</f>
        <v>#REF!</v>
      </c>
      <c r="AI23" s="89" t="e">
        <f>VLOOKUP(AH23,'[1]ASW p'!$B$1:$AP$65536,HLOOKUP(LEFT(A23,2),'[1]ASW p'!$A$1:$IV$2,2,FALSE),FALSE)</f>
        <v>#REF!</v>
      </c>
      <c r="AJ23" s="79" t="e">
        <f t="shared" ref="AJ23" si="82">IF($AF$12="ASW",S23,T23)-AI23</f>
        <v>#NUM!</v>
      </c>
      <c r="AK23" s="79" t="e">
        <f t="shared" ref="AK23" si="83">U23-BD23</f>
        <v>#NUM!</v>
      </c>
      <c r="AL23" s="94">
        <v>1.4765808442023659E-2</v>
      </c>
      <c r="AM23" s="81">
        <v>-0.44250501002004006</v>
      </c>
      <c r="AN23" s="14" t="str">
        <f t="shared" ref="AN23" si="84">+A23</f>
        <v>IT0005221285</v>
      </c>
      <c r="AO23" s="65" t="e">
        <f>IF(LEFT(AN23,2)=LEFT(AN22,2),AO22,_xll.BDP($A23&amp;" Corp","RTG_FITCH"))</f>
        <v>#REF!</v>
      </c>
      <c r="AP23" s="65" t="e">
        <f>IF(LEFT(AN23,2)=LEFT(AN22,2),AP22,_xll.BDP($A23&amp;" Corp","RTG_SP_LT_LC_ISSUER_CREDIT"))</f>
        <v>#REF!</v>
      </c>
      <c r="AQ23" s="65" t="str">
        <f>_xll.BDP($A23&amp;" Corp","RTG_MOODY")</f>
        <v>Baa2u *-</v>
      </c>
      <c r="AR23" s="82" t="e">
        <f t="shared" ref="AR23" si="85">IF(AS23="x",MONTH(AU23)&amp;"."&amp;YEAR(AU23),"")</f>
        <v>#REF!</v>
      </c>
      <c r="AS23" s="83" t="s">
        <v>60</v>
      </c>
      <c r="AT23" s="84" t="e">
        <f t="shared" ref="AT23" si="86">IF(AS23="x",N23,"")</f>
        <v>#NUM!</v>
      </c>
      <c r="AU23" s="85" t="e">
        <f>_xll.MKV("EUR.CM_INSTRUMENT.PXE."&amp;A23, "DateLastMaturity")</f>
        <v>#REF!</v>
      </c>
      <c r="AV23" s="86" t="e">
        <f>MONTH(AU23)&amp;"."&amp;YEAR(AU23)</f>
        <v>#REF!</v>
      </c>
      <c r="AW23" s="84" t="e">
        <f>VLOOKUP(AV23,'[1]Y c'!B$1:AD$65536,HLOOKUP(LEFT(A23,2),'[1]Y c'!$A$1:$IV$2,2,FALSE),FALSE)</f>
        <v>#REF!</v>
      </c>
      <c r="AY23" s="87" t="str">
        <f t="shared" ref="AY23" si="87">IF(AE23="x",MONTH(AG23)&amp;"."&amp;YEAR(AG23),"")</f>
        <v/>
      </c>
      <c r="AZ23" s="88">
        <f t="shared" ref="AZ23" si="88">AE23</f>
        <v>0</v>
      </c>
      <c r="BA23" s="89" t="str">
        <f t="shared" ref="BA23" si="89">IF(AE23="x",U23,"")</f>
        <v/>
      </c>
      <c r="BB23" s="90" t="e">
        <f>_xll.MKV("EUR.CM_INSTRUMENT.PXE."&amp;A23, "DateLastMaturity")</f>
        <v>#REF!</v>
      </c>
      <c r="BC23" s="91" t="e">
        <f t="shared" ref="BC23" si="90">MONTH(BB23)&amp;"."&amp;YEAR(BB23)</f>
        <v>#REF!</v>
      </c>
      <c r="BD23" s="89" t="e">
        <f>VLOOKUP(BC23,'[1]YY p'!B$1:AP$65536,HLOOKUP(LEFT(A23,2),'[1]YY p'!$A$1:$IV$2,2,FALSE),FALSE)</f>
        <v>#REF!</v>
      </c>
      <c r="BF23" s="82" t="e">
        <f t="shared" ref="BF23" si="91">IF(BG23="x",MONTH(BI23)&amp;"."&amp;YEAR(BI23),"")</f>
        <v>#REF!</v>
      </c>
      <c r="BG23" s="83" t="s">
        <v>60</v>
      </c>
      <c r="BH23" s="89" t="e">
        <f t="shared" ref="BH23" si="92">IF(BG23="x",U23,"")</f>
        <v>#NUM!</v>
      </c>
      <c r="BI23" s="85" t="e">
        <f>_xll.MKV("EUR.CM_INSTRUMENT.PXE."&amp;A23, "DateLastMaturity")</f>
        <v>#REF!</v>
      </c>
      <c r="BJ23" s="86" t="e">
        <f t="shared" ref="BJ23" si="93">MONTH(BI23)&amp;"."&amp;YEAR(BI23)</f>
        <v>#REF!</v>
      </c>
      <c r="BK23" s="92" t="e">
        <f>VLOOKUP(BJ23,'[1]YY c'!B$1:AL$65536,HLOOKUP(LEFT(A23,2),'[1]YY c'!$A$1:$IV$2,2,FALSE),FALSE)</f>
        <v>#REF!</v>
      </c>
    </row>
    <row r="24" spans="1:63">
      <c r="A24" s="64" t="s">
        <v>68</v>
      </c>
      <c r="B24" s="65" t="e">
        <f t="shared" si="51"/>
        <v>#REF!</v>
      </c>
      <c r="C24" s="19" t="e">
        <f t="shared" si="52"/>
        <v>#REF!</v>
      </c>
      <c r="D24" s="19" t="e">
        <f>_xll.MKV("EUR.CM_INSTRUMENT.PXE."&amp;A24, "CouponInterest")</f>
        <v>#REF!</v>
      </c>
      <c r="E24" s="6" t="e">
        <f>_xll.MKV("EUR.CM_INSTRUMENT.PXE."&amp;A24, "DateMaturity")</f>
        <v>#REF!</v>
      </c>
      <c r="F24" s="6" t="e">
        <f>IF(D24=0,H24,_xll.MKV("EUR.CM_INSTRUMENT.PXE."&amp;A24, "DateInterestAccrual"))</f>
        <v>#REF!</v>
      </c>
      <c r="G24" s="6" t="e">
        <f>IF(D24=0,E24,_xll.MKV("EUR.CM_INSTRUMENT.PXE."&amp;A24, "DateFirstCoupon"))</f>
        <v>#REF!</v>
      </c>
      <c r="H24" s="6" t="e">
        <f>_xll.MKV("EUR.CM_INSTRUMENT.PXE."&amp;A24, "DateFirstSettlement")</f>
        <v>#REF!</v>
      </c>
      <c r="I24" s="19">
        <v>100</v>
      </c>
      <c r="J24" s="6" t="e">
        <f>_xll.MKV("EUR.CM_INSTRUMENT.BONDVISION."&amp;A24, "DateSettl")</f>
        <v>#REF!</v>
      </c>
      <c r="K24" s="93" t="e">
        <f>_xll.MKV("EUR.CM_INSTRUMENT.PXE."&amp;A24, "Desc")</f>
        <v>#REF!</v>
      </c>
      <c r="L24" s="66">
        <f>_xll.BDP(A24&amp;" Corp", "amt_outstanding")/1000000</f>
        <v>23653.755000000001</v>
      </c>
      <c r="M24" s="67" t="e">
        <f t="shared" si="53"/>
        <v>#REF!</v>
      </c>
      <c r="N24" s="22" t="e">
        <f>_xll.xlBondYield(C24,D24,E24,F24,G24,H24,I24,J24,P24)*100</f>
        <v>#NUM!</v>
      </c>
      <c r="O24" s="68" t="str">
        <f t="shared" si="54"/>
        <v/>
      </c>
      <c r="P24" s="23" t="e">
        <f>IF(LEFT(K24,3)="BOT",_xll.xlBondPrice(C24,D24,E24,F24,G24,H24,I24,J24,_xll.MKV("EUR.CM_DEPTH.XLS_GOVIES."&amp;A24, "Mid")/100),ROUND(_xll.MKV("EUR.CM_DEPTH.XLS_GOVIES."&amp;A24, "Mid"),IF(M24&lt;700,3,2)))</f>
        <v>#REF!</v>
      </c>
      <c r="Q24" s="69" t="e">
        <f>(N24-N22)*100</f>
        <v>#NUM!</v>
      </c>
      <c r="R24" s="70" t="e">
        <f>IF($R$12="Y roll",(N24-N22)/(M24-M22)*365*100,(U24-U22)/(M24-M22)*365)</f>
        <v>#NUM!</v>
      </c>
      <c r="S24" s="71" t="e">
        <f>_xll.xlBondAswSpread(C24,D24,E24,F24,G24,H24,I24,J24,P24)*100</f>
        <v>#NUM!</v>
      </c>
      <c r="T24" s="72" t="e">
        <f>_xll.xlBondZSpread(C24,D24,E24,F24,G24,H24,I24,J24,P24,"annual",5)*100</f>
        <v>#NUM!</v>
      </c>
      <c r="U24" s="72" t="e">
        <f>(N24-_xll.xlShmImplSwap2("EUR","EUR",J24,E24,,1,8,2,4)*100)*100</f>
        <v>#NUM!</v>
      </c>
      <c r="V24" s="72" t="e">
        <f>(N24-VLOOKUP(AH24,'[1]Y c'!$B$1:$F$65536,HLOOKUP(RIGHT($V$12,2),'[1]Y c'!$A$1:$IV$2,2,FALSE),FALSE))*100</f>
        <v>#NUM!</v>
      </c>
      <c r="W24" s="72" t="e">
        <f>(N24-VLOOKUP(AH24,'[1]Y c'!$B$1:$N$65536,HLOOKUP(RIGHT($W$12,2),'[1]Y c'!$A$1:$IV$2,2,FALSE),FALSE))*100</f>
        <v>#NUM!</v>
      </c>
      <c r="X24" s="73" t="e">
        <f>(N24-VLOOKUP(AH24,'[1]Y c'!$B$1:$J$65536,HLOOKUP(RIGHT($X$12,2),'[1]Y c'!$A$1:$IV$2,2,FALSE),FALSE))*100</f>
        <v>#NUM!</v>
      </c>
      <c r="Y24" s="74" t="e">
        <f>_xll.xlBondYieldSens(C24,D24,E24,F24,G24,H24,I24,J24,P24,"p")</f>
        <v>#NUM!</v>
      </c>
      <c r="Z24" s="100" t="e">
        <f>SUMIF([1]Volumes!D$1:D$65536,A24,[1]Volumes!I$1:I$65536)</f>
        <v>#VALUE!</v>
      </c>
      <c r="AA24" s="76" t="e">
        <f>(_xll.xlBondPrice(C24,D24,E24,F24,G24,H24,I24,MIN(J24+$AA$10,J24+M24-1),N24/100)+_xll.xlBondAccrual(C24,D24,E24,F24,G24,H24,I24,MIN(J24+$AA$10,J24+M24-1))-(P24+_xll.xlBondAccrual(C24,D24,E24,F24,G24,H24,I24,J24))*(1+($AA$11/100*MIN($AA$10,M24-1)/360))+IF(MIN(J24+$AA$10,J24+M24-1)&gt;_xll.MKV("EUR.CM_INSTRUMENT.PXE."&amp;A24, "DateNextCoupon"),D24/2,0)+IF(MIN(J24+$AA$10,J24+M24-1)&gt;DATE(YEAR(_xll.MKV("EUR.CM_INSTRUMENT.PXE."&amp;A24, "DateNextCoupon")),MONTH(_xll.MKV("EUR.CM_INSTRUMENT.PXE."&amp;A24, "DateNextCoupon"))+6,DAY(_xll.MKV("EUR.CM_INSTRUMENT.PXE."&amp;A24, "DateNextCoupon"))),D24/2,0))*($AA$9/Y24)*100</f>
        <v>#NUM!</v>
      </c>
      <c r="AB24" s="77" t="e">
        <f>IF(_xll.MKV("EUR.CM_DEPTH.VMO_REPO."&amp;A24&amp;"_"&amp;$AB$12&amp;"_Fixed", "TrdValueAvg")=0,"",_xll.MKV("EUR.CM_DEPTH.VMO_REPO."&amp;A24&amp;"_"&amp;$AB$12&amp;"_Fixed", "TrdValueAvg"))</f>
        <v>#REF!</v>
      </c>
      <c r="AC24" s="78">
        <f t="shared" si="55"/>
        <v>0</v>
      </c>
      <c r="AD24" s="86" t="str">
        <f t="shared" si="56"/>
        <v/>
      </c>
      <c r="AE24" s="83"/>
      <c r="AF24" s="89" t="str">
        <f t="shared" si="57"/>
        <v/>
      </c>
      <c r="AG24" s="90" t="e">
        <f>_xll.MKV("EUR.CM_INSTRUMENT.PXE."&amp;A24, "DateLastMaturity")</f>
        <v>#REF!</v>
      </c>
      <c r="AH24" s="86" t="e">
        <f t="shared" si="58"/>
        <v>#REF!</v>
      </c>
      <c r="AI24" s="89" t="e">
        <f>VLOOKUP(AH24,'[1]ASW p'!$B$1:$AP$65536,HLOOKUP(LEFT(A24,2),'[1]ASW p'!$A$1:$IV$2,2,FALSE),FALSE)</f>
        <v>#REF!</v>
      </c>
      <c r="AJ24" s="79" t="e">
        <f t="shared" si="59"/>
        <v>#NUM!</v>
      </c>
      <c r="AK24" s="79" t="e">
        <f t="shared" si="60"/>
        <v>#NUM!</v>
      </c>
      <c r="AL24" s="80">
        <v>3.2822628171817747E-2</v>
      </c>
      <c r="AM24" s="81">
        <v>-0.42523743016759774</v>
      </c>
      <c r="AN24" s="14" t="str">
        <f t="shared" si="61"/>
        <v>IT0003493258</v>
      </c>
      <c r="AO24" s="65" t="e">
        <f>IF(LEFT(AN24,2)=LEFT(AN22,2),AO22,_xll.BDP($A24&amp;" Corp","RTG_FITCH"))</f>
        <v>#REF!</v>
      </c>
      <c r="AP24" s="65" t="e">
        <f>IF(LEFT(AN24,2)=LEFT(AN22,2),AP22,_xll.BDP($A24&amp;" Corp","RTG_SP_LT_LC_ISSUER_CREDIT"))</f>
        <v>#REF!</v>
      </c>
      <c r="AQ24" s="65" t="str">
        <f>_xll.BDP($A24&amp;" Corp","RTG_MOODY")</f>
        <v>Baa2u *-</v>
      </c>
      <c r="AR24" s="82" t="e">
        <f t="shared" si="62"/>
        <v>#REF!</v>
      </c>
      <c r="AS24" s="83" t="s">
        <v>60</v>
      </c>
      <c r="AT24" s="84" t="e">
        <f t="shared" si="63"/>
        <v>#NUM!</v>
      </c>
      <c r="AU24" s="85" t="e">
        <f>_xll.MKV("EUR.CM_INSTRUMENT.PXE."&amp;A24, "DateLastMaturity")</f>
        <v>#REF!</v>
      </c>
      <c r="AV24" s="86" t="e">
        <f t="shared" si="64"/>
        <v>#REF!</v>
      </c>
      <c r="AW24" s="84" t="e">
        <f>VLOOKUP(AV24,'[1]Y c'!B$1:AD$65536,HLOOKUP(LEFT(A24,2),'[1]Y c'!$A$1:$IV$2,2,FALSE),FALSE)</f>
        <v>#REF!</v>
      </c>
      <c r="AY24" s="87" t="str">
        <f t="shared" si="65"/>
        <v/>
      </c>
      <c r="AZ24" s="88">
        <f t="shared" si="66"/>
        <v>0</v>
      </c>
      <c r="BA24" s="89" t="str">
        <f t="shared" si="67"/>
        <v/>
      </c>
      <c r="BB24" s="90" t="e">
        <f>_xll.MKV("EUR.CM_INSTRUMENT.PXE."&amp;A24, "DateLastMaturity")</f>
        <v>#REF!</v>
      </c>
      <c r="BC24" s="91" t="e">
        <f t="shared" si="74"/>
        <v>#REF!</v>
      </c>
      <c r="BD24" s="89" t="e">
        <f>VLOOKUP(BC24,'[1]YY p'!B$1:AP$65536,HLOOKUP(LEFT(A24,2),'[1]YY p'!$A$1:$IV$2,2,FALSE),FALSE)</f>
        <v>#REF!</v>
      </c>
      <c r="BF24" s="82" t="e">
        <f t="shared" si="69"/>
        <v>#REF!</v>
      </c>
      <c r="BG24" s="83" t="s">
        <v>60</v>
      </c>
      <c r="BH24" s="89" t="e">
        <f t="shared" si="70"/>
        <v>#NUM!</v>
      </c>
      <c r="BI24" s="85" t="e">
        <f>_xll.MKV("EUR.CM_INSTRUMENT.PXE."&amp;A24, "DateLastMaturity")</f>
        <v>#REF!</v>
      </c>
      <c r="BJ24" s="86" t="e">
        <f t="shared" si="71"/>
        <v>#REF!</v>
      </c>
      <c r="BK24" s="92" t="e">
        <f>VLOOKUP(BJ24,'[1]YY c'!B$1:AL$65536,HLOOKUP(LEFT(A24,2),'[1]YY c'!$A$1:$IV$2,2,FALSE),FALSE)</f>
        <v>#REF!</v>
      </c>
    </row>
    <row r="25" spans="1:63">
      <c r="A25" s="64" t="s">
        <v>69</v>
      </c>
      <c r="B25" s="65" t="e">
        <f t="shared" si="51"/>
        <v>#REF!</v>
      </c>
      <c r="C25" s="19" t="e">
        <f t="shared" si="52"/>
        <v>#REF!</v>
      </c>
      <c r="D25" s="19" t="e">
        <f>_xll.MKV("EUR.CM_INSTRUMENT.PXE."&amp;A25, "CouponInterest")</f>
        <v>#REF!</v>
      </c>
      <c r="E25" s="6" t="e">
        <f>_xll.MKV("EUR.CM_INSTRUMENT.PXE."&amp;A25, "DateMaturity")</f>
        <v>#REF!</v>
      </c>
      <c r="F25" s="6" t="e">
        <f>IF(D25=0,H25,_xll.MKV("EUR.CM_INSTRUMENT.PXE."&amp;A25, "DateInterestAccrual"))</f>
        <v>#REF!</v>
      </c>
      <c r="G25" s="6" t="e">
        <f>IF(D25=0,E25,_xll.MKV("EUR.CM_INSTRUMENT.PXE."&amp;A25, "DateFirstCoupon"))</f>
        <v>#REF!</v>
      </c>
      <c r="H25" s="6" t="e">
        <f>_xll.MKV("EUR.CM_INSTRUMENT.PXE."&amp;A25, "DateFirstSettlement")</f>
        <v>#REF!</v>
      </c>
      <c r="I25" s="19">
        <v>100</v>
      </c>
      <c r="J25" s="6" t="e">
        <f>_xll.MKV("EUR.CM_INSTRUMENT.BONDVISION."&amp;A25, "DateSettl")</f>
        <v>#REF!</v>
      </c>
      <c r="K25" s="93" t="e">
        <f>_xll.MKV("EUR.CM_INSTRUMENT.PXE."&amp;A25, "Desc")</f>
        <v>#REF!</v>
      </c>
      <c r="L25" s="66">
        <f>_xll.BDP(A25&amp;" Corp", "amt_outstanding")/1000000</f>
        <v>23861.49</v>
      </c>
      <c r="M25" s="67" t="e">
        <f t="shared" si="53"/>
        <v>#REF!</v>
      </c>
      <c r="N25" s="22" t="e">
        <f>_xll.xlBondYield(C25,D25,E25,F25,G25,H25,I25,J25,P25)*100</f>
        <v>#NUM!</v>
      </c>
      <c r="O25" s="68" t="str">
        <f t="shared" si="54"/>
        <v/>
      </c>
      <c r="P25" s="23" t="e">
        <f>IF(LEFT(K25,3)="BOT",_xll.xlBondPrice(C25,D25,E25,F25,G25,H25,I25,J25,_xll.MKV("EUR.CM_DEPTH.XLS_GOVIES."&amp;A25, "Mid")/100),ROUND(_xll.MKV("EUR.CM_DEPTH.XLS_GOVIES."&amp;A25, "Mid"),IF(M25&lt;700,3,2)))</f>
        <v>#REF!</v>
      </c>
      <c r="Q25" s="69" t="e">
        <f t="shared" si="72"/>
        <v>#NUM!</v>
      </c>
      <c r="R25" s="70" t="e">
        <f t="shared" si="73"/>
        <v>#NUM!</v>
      </c>
      <c r="S25" s="71" t="e">
        <f>_xll.xlBondAswSpread(C25,D25,E25,F25,G25,H25,I25,J25,P25)*100</f>
        <v>#NUM!</v>
      </c>
      <c r="T25" s="72" t="e">
        <f>_xll.xlBondZSpread(C25,D25,E25,F25,G25,H25,I25,J25,P25,"annual",5)*100</f>
        <v>#NUM!</v>
      </c>
      <c r="U25" s="72" t="e">
        <f>(N25-_xll.xlShmImplSwap2("EUR","EUR",J25,E25,,1,8,2,4)*100)*100</f>
        <v>#NUM!</v>
      </c>
      <c r="V25" s="72" t="e">
        <f>(N25-VLOOKUP(AH25,'[1]Y c'!$B$1:$F$65536,HLOOKUP(RIGHT($V$12,2),'[1]Y c'!$A$1:$IV$2,2,FALSE),FALSE))*100</f>
        <v>#NUM!</v>
      </c>
      <c r="W25" s="72" t="e">
        <f>(N25-VLOOKUP(AH25,'[1]Y c'!$B$1:$N$65536,HLOOKUP(RIGHT($W$12,2),'[1]Y c'!$A$1:$IV$2,2,FALSE),FALSE))*100</f>
        <v>#NUM!</v>
      </c>
      <c r="X25" s="73" t="e">
        <f>(N25-VLOOKUP(AH25,'[1]Y c'!$B$1:$J$65536,HLOOKUP(RIGHT($X$12,2),'[1]Y c'!$A$1:$IV$2,2,FALSE),FALSE))*100</f>
        <v>#NUM!</v>
      </c>
      <c r="Y25" s="74" t="e">
        <f>_xll.xlBondYieldSens(C25,D25,E25,F25,G25,H25,I25,J25,P25,"p")</f>
        <v>#NUM!</v>
      </c>
      <c r="Z25" s="100" t="e">
        <f>SUMIF([1]Volumes!D$1:D$65536,A25,[1]Volumes!I$1:I$65536)</f>
        <v>#VALUE!</v>
      </c>
      <c r="AA25" s="76" t="e">
        <f>(_xll.xlBondPrice(C25,D25,E25,F25,G25,H25,I25,MIN(J25+$AA$10,J25+M25-1),N25/100)+_xll.xlBondAccrual(C25,D25,E25,F25,G25,H25,I25,MIN(J25+$AA$10,J25+M25-1))-(P25+_xll.xlBondAccrual(C25,D25,E25,F25,G25,H25,I25,J25))*(1+($AA$11/100*MIN($AA$10,M25-1)/360))+IF(MIN(J25+$AA$10,J25+M25-1)&gt;_xll.MKV("EUR.CM_INSTRUMENT.PXE."&amp;A25, "DateNextCoupon"),D25/2,0)+IF(MIN(J25+$AA$10,J25+M25-1)&gt;DATE(YEAR(_xll.MKV("EUR.CM_INSTRUMENT.PXE."&amp;A25, "DateNextCoupon")),MONTH(_xll.MKV("EUR.CM_INSTRUMENT.PXE."&amp;A25, "DateNextCoupon"))+6,DAY(_xll.MKV("EUR.CM_INSTRUMENT.PXE."&amp;A25, "DateNextCoupon"))),D25/2,0))*($AA$9/Y25)*100</f>
        <v>#NUM!</v>
      </c>
      <c r="AB25" s="77" t="e">
        <f>IF(_xll.MKV("EUR.CM_DEPTH.VMO_REPO."&amp;A25&amp;"_"&amp;$AB$12&amp;"_Fixed", "TrdValueAvg")=0,"",_xll.MKV("EUR.CM_DEPTH.VMO_REPO."&amp;A25&amp;"_"&amp;$AB$12&amp;"_Fixed", "TrdValueAvg"))</f>
        <v>#REF!</v>
      </c>
      <c r="AC25" s="78">
        <f t="shared" si="55"/>
        <v>0</v>
      </c>
      <c r="AD25" s="86" t="str">
        <f t="shared" si="56"/>
        <v/>
      </c>
      <c r="AE25" s="83"/>
      <c r="AF25" s="89" t="str">
        <f t="shared" si="57"/>
        <v/>
      </c>
      <c r="AG25" s="90" t="e">
        <f>_xll.MKV("EUR.CM_INSTRUMENT.PXE."&amp;A25, "DateLastMaturity")</f>
        <v>#REF!</v>
      </c>
      <c r="AH25" s="86" t="e">
        <f t="shared" si="58"/>
        <v>#REF!</v>
      </c>
      <c r="AI25" s="89" t="e">
        <f>VLOOKUP(AH25,'[1]ASW p'!$B$1:$AP$65536,HLOOKUP(LEFT(A25,2),'[1]ASW p'!$A$1:$IV$2,2,FALSE),FALSE)</f>
        <v>#REF!</v>
      </c>
      <c r="AJ25" s="79" t="e">
        <f t="shared" si="59"/>
        <v>#NUM!</v>
      </c>
      <c r="AK25" s="79" t="e">
        <f t="shared" si="60"/>
        <v>#NUM!</v>
      </c>
      <c r="AL25" s="80">
        <v>5.1727696879041302E-2</v>
      </c>
      <c r="AM25" s="81">
        <v>-0.39629268292682923</v>
      </c>
      <c r="AN25" s="14" t="str">
        <f t="shared" si="61"/>
        <v>IT0004423957</v>
      </c>
      <c r="AO25" s="65" t="e">
        <f>IF(LEFT(AN25,2)=LEFT(AN24,2),AO24,_xll.BDP($A25&amp;" Corp","RTG_FITCH"))</f>
        <v>#REF!</v>
      </c>
      <c r="AP25" s="65" t="e">
        <f>IF(LEFT(AN25,2)=LEFT(AN24,2),AP24,_xll.BDP($A25&amp;" Corp","RTG_SP_LT_LC_ISSUER_CREDIT"))</f>
        <v>#REF!</v>
      </c>
      <c r="AQ25" s="65" t="str">
        <f>_xll.BDP($A25&amp;" Corp","RTG_MOODY")</f>
        <v>Baa2u *-</v>
      </c>
      <c r="AR25" s="82" t="e">
        <f t="shared" si="62"/>
        <v>#REF!</v>
      </c>
      <c r="AS25" s="83" t="s">
        <v>60</v>
      </c>
      <c r="AT25" s="84" t="e">
        <f t="shared" si="63"/>
        <v>#NUM!</v>
      </c>
      <c r="AU25" s="85" t="e">
        <f>_xll.MKV("EUR.CM_INSTRUMENT.PXE."&amp;A25, "DateLastMaturity")</f>
        <v>#REF!</v>
      </c>
      <c r="AV25" s="86" t="e">
        <f t="shared" si="64"/>
        <v>#REF!</v>
      </c>
      <c r="AW25" s="84" t="e">
        <f>VLOOKUP(AV25,'[1]Y c'!B$1:AD$65536,HLOOKUP(LEFT(A25,2),'[1]Y c'!$A$1:$IV$2,2,FALSE),FALSE)</f>
        <v>#REF!</v>
      </c>
      <c r="AY25" s="87" t="str">
        <f t="shared" si="65"/>
        <v/>
      </c>
      <c r="AZ25" s="88">
        <f t="shared" si="66"/>
        <v>0</v>
      </c>
      <c r="BA25" s="89" t="str">
        <f t="shared" si="67"/>
        <v/>
      </c>
      <c r="BB25" s="90" t="e">
        <f>_xll.MKV("EUR.CM_INSTRUMENT.PXE."&amp;A25, "DateLastMaturity")</f>
        <v>#REF!</v>
      </c>
      <c r="BC25" s="91" t="e">
        <f t="shared" si="74"/>
        <v>#REF!</v>
      </c>
      <c r="BD25" s="89" t="e">
        <f>VLOOKUP(BC25,'[1]YY p'!B$1:AP$65536,HLOOKUP(LEFT(A25,2),'[1]YY p'!$A$1:$IV$2,2,FALSE),FALSE)</f>
        <v>#REF!</v>
      </c>
      <c r="BF25" s="82" t="e">
        <f t="shared" si="69"/>
        <v>#REF!</v>
      </c>
      <c r="BG25" s="83" t="s">
        <v>60</v>
      </c>
      <c r="BH25" s="89" t="e">
        <f t="shared" si="70"/>
        <v>#NUM!</v>
      </c>
      <c r="BI25" s="85" t="e">
        <f>_xll.MKV("EUR.CM_INSTRUMENT.PXE."&amp;A25, "DateLastMaturity")</f>
        <v>#REF!</v>
      </c>
      <c r="BJ25" s="86" t="e">
        <f t="shared" si="71"/>
        <v>#REF!</v>
      </c>
      <c r="BK25" s="92" t="e">
        <f>VLOOKUP(BJ25,'[1]YY c'!B$1:AL$65536,HLOOKUP(LEFT(A25,2),'[1]YY c'!$A$1:$IV$2,2,FALSE),FALSE)</f>
        <v>#REF!</v>
      </c>
    </row>
    <row r="26" spans="1:63">
      <c r="A26" s="64" t="s">
        <v>70</v>
      </c>
      <c r="B26" s="65" t="e">
        <f t="shared" si="51"/>
        <v>#REF!</v>
      </c>
      <c r="C26" s="19" t="e">
        <f t="shared" si="52"/>
        <v>#REF!</v>
      </c>
      <c r="D26" s="19" t="e">
        <f>_xll.MKV("EUR.CM_INSTRUMENT.PXE."&amp;A26, "CouponInterest")</f>
        <v>#REF!</v>
      </c>
      <c r="E26" s="6" t="e">
        <f>_xll.MKV("EUR.CM_INSTRUMENT.PXE."&amp;A26, "DateMaturity")</f>
        <v>#REF!</v>
      </c>
      <c r="F26" s="6" t="e">
        <f>IF(D26=0,H26,_xll.MKV("EUR.CM_INSTRUMENT.PXE."&amp;A26, "DateInterestAccrual"))</f>
        <v>#REF!</v>
      </c>
      <c r="G26" s="6" t="e">
        <f>IF(D26=0,E26,_xll.MKV("EUR.CM_INSTRUMENT.PXE."&amp;A26, "DateFirstCoupon"))</f>
        <v>#REF!</v>
      </c>
      <c r="H26" s="6" t="e">
        <f>_xll.MKV("EUR.CM_INSTRUMENT.PXE."&amp;A26, "DateFirstSettlement")</f>
        <v>#REF!</v>
      </c>
      <c r="I26" s="19">
        <v>100</v>
      </c>
      <c r="J26" s="6" t="e">
        <f>_xll.MKV("EUR.CM_INSTRUMENT.BONDVISION."&amp;A26, "DateSettl")</f>
        <v>#REF!</v>
      </c>
      <c r="K26" s="95" t="e">
        <f>_xll.MKV("EUR.CM_INSTRUMENT.PXE."&amp;A26, "Desc")</f>
        <v>#REF!</v>
      </c>
      <c r="L26" s="66">
        <f>_xll.BDP(A26&amp;" Corp", "amt_outstanding")/1000000</f>
        <v>10711.416999999999</v>
      </c>
      <c r="M26" s="67" t="e">
        <f t="shared" si="53"/>
        <v>#REF!</v>
      </c>
      <c r="N26" s="22" t="e">
        <f>_xll.xlBondYield(C26,D26,E26,F26,G26,H26,I26,J26,P26)*100</f>
        <v>#NUM!</v>
      </c>
      <c r="O26" s="68" t="str">
        <f t="shared" si="54"/>
        <v/>
      </c>
      <c r="P26" s="23" t="e">
        <f>IF(LEFT(K26,3)="BOT",_xll.xlBondPrice(C26,D26,E26,F26,G26,H26,I26,J26,_xll.MKV("EUR.CM_DEPTH.XLS_GOVIES."&amp;A26, "Mid")/100),ROUND(_xll.MKV("EUR.CM_DEPTH.XLS_GOVIES."&amp;A26, "Mid"),IF(M26&lt;700,3,2)))</f>
        <v>#REF!</v>
      </c>
      <c r="Q26" s="69" t="e">
        <f t="shared" si="72"/>
        <v>#NUM!</v>
      </c>
      <c r="R26" s="70" t="e">
        <f t="shared" si="73"/>
        <v>#NUM!</v>
      </c>
      <c r="S26" s="71" t="e">
        <f>_xll.xlBondAswSpread(C26,D26,E26,F26,G26,H26,I26,J26,P26)*100</f>
        <v>#NUM!</v>
      </c>
      <c r="T26" s="72" t="e">
        <f>_xll.xlBondZSpread(C26,D26,E26,F26,G26,H26,I26,J26,P26,"annual",5)*100</f>
        <v>#NUM!</v>
      </c>
      <c r="U26" s="72" t="e">
        <f>(N26-_xll.xlShmImplSwap2("EUR","EUR",J26,E26,,1,8,2,4)*100)*100</f>
        <v>#NUM!</v>
      </c>
      <c r="V26" s="72" t="e">
        <f>(N26-VLOOKUP(AH26,'[1]Y c'!$B$1:$F$65536,HLOOKUP(RIGHT($V$12,2),'[1]Y c'!$A$1:$IV$2,2,FALSE),FALSE))*100</f>
        <v>#NUM!</v>
      </c>
      <c r="W26" s="72" t="e">
        <f>(N26-VLOOKUP(AH26,'[1]Y c'!$B$1:$N$65536,HLOOKUP(RIGHT($W$12,2),'[1]Y c'!$A$1:$IV$2,2,FALSE),FALSE))*100</f>
        <v>#NUM!</v>
      </c>
      <c r="X26" s="73" t="e">
        <f>(N26-VLOOKUP(AH26,'[1]Y c'!$B$1:$J$65536,HLOOKUP(RIGHT($X$12,2),'[1]Y c'!$A$1:$IV$2,2,FALSE),FALSE))*100</f>
        <v>#NUM!</v>
      </c>
      <c r="Y26" s="74" t="e">
        <f>_xll.xlBondYieldSens(C26,D26,E26,F26,G26,H26,I26,J26,P26,"p")</f>
        <v>#NUM!</v>
      </c>
      <c r="Z26" s="100" t="e">
        <f>SUMIF([1]Volumes!D$1:D$65536,A26,[1]Volumes!I$1:I$65536)</f>
        <v>#VALUE!</v>
      </c>
      <c r="AA26" s="76" t="e">
        <f>(_xll.xlBondPrice(C26,D26,E26,F26,G26,H26,I26,MIN(J26+$AA$10,J26+M26-1),N26/100)+_xll.xlBondAccrual(C26,D26,E26,F26,G26,H26,I26,MIN(J26+$AA$10,J26+M26-1))-(P26+_xll.xlBondAccrual(C26,D26,E26,F26,G26,H26,I26,J26))*(1+($AA$11/100*MIN($AA$10,M26-1)/360))+IF(MIN(J26+$AA$10,J26+M26-1)&gt;_xll.MKV("EUR.CM_INSTRUMENT.PXE."&amp;A26, "DateNextCoupon"),D26/2,0)+IF(MIN(J26+$AA$10,J26+M26-1)&gt;DATE(YEAR(_xll.MKV("EUR.CM_INSTRUMENT.PXE."&amp;A26, "DateNextCoupon")),MONTH(_xll.MKV("EUR.CM_INSTRUMENT.PXE."&amp;A26, "DateNextCoupon"))+6,DAY(_xll.MKV("EUR.CM_INSTRUMENT.PXE."&amp;A26, "DateNextCoupon"))),D26/2,0))*($AA$9/Y26)*100</f>
        <v>#NUM!</v>
      </c>
      <c r="AB26" s="77" t="e">
        <f>IF(_xll.MKV("EUR.CM_DEPTH.VMO_REPO."&amp;A26&amp;"_"&amp;$AB$12&amp;"_Fixed", "TrdValueAvg")=0,"",_xll.MKV("EUR.CM_DEPTH.VMO_REPO."&amp;A26&amp;"_"&amp;$AB$12&amp;"_Fixed", "TrdValueAvg"))</f>
        <v>#REF!</v>
      </c>
      <c r="AC26" s="78">
        <f t="shared" si="55"/>
        <v>0</v>
      </c>
      <c r="AD26" s="96" t="str">
        <f t="shared" si="56"/>
        <v/>
      </c>
      <c r="AE26" s="97"/>
      <c r="AF26" s="98" t="str">
        <f t="shared" si="57"/>
        <v/>
      </c>
      <c r="AG26" s="99" t="e">
        <f>_xll.MKV("EUR.CM_INSTRUMENT.PXE."&amp;A26, "DateLastMaturity")</f>
        <v>#REF!</v>
      </c>
      <c r="AH26" s="96" t="e">
        <f t="shared" si="58"/>
        <v>#REF!</v>
      </c>
      <c r="AI26" s="98" t="e">
        <f>VLOOKUP(AH26,'[1]ASW p'!$B$1:$AP$65536,HLOOKUP(LEFT(A26,2),'[1]ASW p'!$A$1:$IV$2,2,FALSE),FALSE)</f>
        <v>#REF!</v>
      </c>
      <c r="AJ26" s="79" t="e">
        <f t="shared" si="59"/>
        <v>#NUM!</v>
      </c>
      <c r="AK26" s="79" t="e">
        <f t="shared" si="60"/>
        <v>#NUM!</v>
      </c>
      <c r="AL26" s="94">
        <v>9.6608165608974603E-2</v>
      </c>
      <c r="AM26" s="81">
        <v>-0.38444293478260866</v>
      </c>
      <c r="AN26" s="14" t="str">
        <f t="shared" si="61"/>
        <v>IT0005177271</v>
      </c>
      <c r="AO26" s="65" t="e">
        <f>IF(LEFT(AN26,2)=LEFT(AN25,2),AO25,_xll.BDP($A26&amp;" Corp","RTG_FITCH"))</f>
        <v>#REF!</v>
      </c>
      <c r="AP26" s="65" t="e">
        <f>IF(LEFT(AN26,2)=LEFT(AN25,2),AP25,_xll.BDP($A26&amp;" Corp","RTG_SP_LT_LC_ISSUER_CREDIT"))</f>
        <v>#REF!</v>
      </c>
      <c r="AQ26" s="65" t="str">
        <f>_xll.BDP($A26&amp;" Corp","RTG_MOODY")</f>
        <v>Baa2u *-</v>
      </c>
      <c r="AR26" s="82" t="e">
        <f t="shared" si="62"/>
        <v>#REF!</v>
      </c>
      <c r="AS26" s="83" t="s">
        <v>60</v>
      </c>
      <c r="AT26" s="84" t="e">
        <f t="shared" si="63"/>
        <v>#NUM!</v>
      </c>
      <c r="AU26" s="85" t="e">
        <f>_xll.MKV("EUR.CM_INSTRUMENT.PXE."&amp;A26, "DateLastMaturity")</f>
        <v>#REF!</v>
      </c>
      <c r="AV26" s="86" t="e">
        <f>MONTH(AU26)&amp;"."&amp;YEAR(AU26)</f>
        <v>#REF!</v>
      </c>
      <c r="AW26" s="84" t="e">
        <f>VLOOKUP(AV26,'[1]Y c'!B$1:AD$65536,HLOOKUP(LEFT(A26,2),'[1]Y c'!$A$1:$IV$2,2,FALSE),FALSE)</f>
        <v>#REF!</v>
      </c>
      <c r="AY26" s="87" t="str">
        <f t="shared" si="65"/>
        <v/>
      </c>
      <c r="AZ26" s="88">
        <f t="shared" si="66"/>
        <v>0</v>
      </c>
      <c r="BA26" s="89" t="str">
        <f t="shared" si="67"/>
        <v/>
      </c>
      <c r="BB26" s="90" t="e">
        <f>_xll.MKV("EUR.CM_INSTRUMENT.PXE."&amp;A26, "DateLastMaturity")</f>
        <v>#REF!</v>
      </c>
      <c r="BC26" s="91" t="e">
        <f t="shared" si="74"/>
        <v>#REF!</v>
      </c>
      <c r="BD26" s="89" t="e">
        <f>VLOOKUP(BC26,'[1]YY p'!B$1:AP$65536,HLOOKUP(LEFT(A26,2),'[1]YY p'!$A$1:$IV$2,2,FALSE),FALSE)</f>
        <v>#REF!</v>
      </c>
      <c r="BF26" s="82" t="e">
        <f t="shared" si="69"/>
        <v>#REF!</v>
      </c>
      <c r="BG26" s="83" t="s">
        <v>60</v>
      </c>
      <c r="BH26" s="89" t="e">
        <f t="shared" si="70"/>
        <v>#NUM!</v>
      </c>
      <c r="BI26" s="85" t="e">
        <f>_xll.MKV("EUR.CM_INSTRUMENT.PXE."&amp;A26, "DateLastMaturity")</f>
        <v>#REF!</v>
      </c>
      <c r="BJ26" s="86" t="e">
        <f t="shared" si="71"/>
        <v>#REF!</v>
      </c>
      <c r="BK26" s="92" t="e">
        <f>VLOOKUP(BJ26,'[1]YY c'!B$1:AL$65536,HLOOKUP(LEFT(A26,2),'[1]YY c'!$A$1:$IV$2,2,FALSE),FALSE)</f>
        <v>#REF!</v>
      </c>
    </row>
    <row r="27" spans="1:63">
      <c r="A27" s="64" t="s">
        <v>467</v>
      </c>
      <c r="B27" s="65" t="e">
        <f t="shared" ref="B27" si="94">LEFT(K27,3)&amp;" "&amp;TEXT(DATE(2000,(MONTH(E27)),1),"mmm")&amp;RIGHT(YEAR(E27),2)</f>
        <v>#REF!</v>
      </c>
      <c r="C27" s="19" t="e">
        <f t="shared" ref="C27" si="95">LEFT(K27,3)</f>
        <v>#REF!</v>
      </c>
      <c r="D27" s="19" t="e">
        <f>_xll.MKV("EUR.CM_INSTRUMENT.PXE."&amp;A27, "CouponInterest")</f>
        <v>#REF!</v>
      </c>
      <c r="E27" s="6" t="e">
        <f>_xll.MKV("EUR.CM_INSTRUMENT.PXE."&amp;A27, "DateMaturity")</f>
        <v>#REF!</v>
      </c>
      <c r="F27" s="6" t="e">
        <f>IF(D27=0,H27,_xll.MKV("EUR.CM_INSTRUMENT.PXE."&amp;A27, "DateInterestAccrual"))</f>
        <v>#REF!</v>
      </c>
      <c r="G27" s="6" t="e">
        <f>IF(D27=0,E27,_xll.MKV("EUR.CM_INSTRUMENT.PXE."&amp;A27, "DateFirstCoupon"))</f>
        <v>#REF!</v>
      </c>
      <c r="H27" s="6" t="e">
        <f>_xll.MKV("EUR.CM_INSTRUMENT.PXE."&amp;A27, "DateFirstSettlement")</f>
        <v>#REF!</v>
      </c>
      <c r="I27" s="19">
        <v>100</v>
      </c>
      <c r="J27" s="6" t="e">
        <f>_xll.MKV("EUR.CM_INSTRUMENT.BONDVISION."&amp;A27, "DateSettl")</f>
        <v>#REF!</v>
      </c>
      <c r="K27" s="95" t="e">
        <f>_xll.MKV("EUR.CM_INSTRUMENT.PXE."&amp;A27, "Desc")</f>
        <v>#REF!</v>
      </c>
      <c r="L27" s="66">
        <f>_xll.BDP(A27&amp;" Corp", "amt_outstanding")/1000000</f>
        <v>6500</v>
      </c>
      <c r="M27" s="67" t="e">
        <f t="shared" ref="M27" si="96">+E27-J27</f>
        <v>#REF!</v>
      </c>
      <c r="N27" s="22" t="e">
        <f>_xll.xlBondYield(C27,D27,E27,F27,G27,H27,I27,J27,P27)*100</f>
        <v>#NUM!</v>
      </c>
      <c r="O27" s="68" t="str">
        <f t="shared" ref="O27" si="97">IF(ISNUMBER((N27-AL27)*100),ROUND((N27-AL27)*100,2),"")</f>
        <v/>
      </c>
      <c r="P27" s="23" t="e">
        <f>IF(LEFT(K27,3)="BOT",_xll.xlBondPrice(C27,D27,E27,F27,G27,H27,I27,J27,_xll.MKV("EUR.CM_DEPTH.XLS_GOVIES."&amp;A27, "Mid")/100),ROUND(_xll.MKV("EUR.CM_DEPTH.XLS_GOVIES."&amp;A27, "Mid"),IF(M27&lt;700,3,2)))</f>
        <v>#REF!</v>
      </c>
      <c r="Q27" s="69" t="e">
        <f t="shared" ref="Q27" si="98">(N27-N26)*100</f>
        <v>#NUM!</v>
      </c>
      <c r="R27" s="70" t="e">
        <f t="shared" ref="R27" si="99">IF($R$12="Y roll",(N27-N26)/(M27-M26)*365*100,(U27-U26)/(M27-M26)*365)</f>
        <v>#NUM!</v>
      </c>
      <c r="S27" s="71" t="e">
        <f>_xll.xlBondAswSpread(C27,D27,E27,F27,G27,H27,I27,J27,P27)*100</f>
        <v>#NUM!</v>
      </c>
      <c r="T27" s="72" t="e">
        <f>_xll.xlBondZSpread(C27,D27,E27,F27,G27,H27,I27,J27,P27,"annual",5)*100</f>
        <v>#NUM!</v>
      </c>
      <c r="U27" s="72" t="e">
        <f>(N27-_xll.xlShmImplSwap2("EUR","EUR",J27,E27,,1,8,2,4)*100)*100</f>
        <v>#NUM!</v>
      </c>
      <c r="V27" s="72" t="e">
        <f>(N27-VLOOKUP(AH27,'[1]Y c'!$B$1:$F$65536,HLOOKUP(RIGHT($V$12,2),'[1]Y c'!$A$1:$IV$2,2,FALSE),FALSE))*100</f>
        <v>#NUM!</v>
      </c>
      <c r="W27" s="72" t="e">
        <f>(N27-VLOOKUP(AH27,'[1]Y c'!$B$1:$N$65536,HLOOKUP(RIGHT($W$12,2),'[1]Y c'!$A$1:$IV$2,2,FALSE),FALSE))*100</f>
        <v>#NUM!</v>
      </c>
      <c r="X27" s="73" t="e">
        <f>(N27-VLOOKUP(AH27,'[1]Y c'!$B$1:$J$65536,HLOOKUP(RIGHT($X$12,2),'[1]Y c'!$A$1:$IV$2,2,FALSE),FALSE))*100</f>
        <v>#NUM!</v>
      </c>
      <c r="Y27" s="74" t="e">
        <f>_xll.xlBondYieldSens(C27,D27,E27,F27,G27,H27,I27,J27,P27,"p")</f>
        <v>#NUM!</v>
      </c>
      <c r="Z27" s="100" t="e">
        <f>SUMIF([1]Volumes!D$1:D$65536,A27,[1]Volumes!I$1:I$65536)</f>
        <v>#VALUE!</v>
      </c>
      <c r="AA27" s="76" t="e">
        <f>(_xll.xlBondPrice(C27,D27,E27,F27,G27,H27,I27,MIN(J27+$AA$10,J27+M27-1),N27/100)+_xll.xlBondAccrual(C27,D27,E27,F27,G27,H27,I27,MIN(J27+$AA$10,J27+M27-1))-(P27+_xll.xlBondAccrual(C27,D27,E27,F27,G27,H27,I27,J27))*(1+($AA$11/100*MIN($AA$10,M27-1)/360))+IF(MIN(J27+$AA$10,J27+M27-1)&gt;_xll.MKV("EUR.CM_INSTRUMENT.PXE."&amp;A27, "DateNextCoupon"),D27/2,0)+IF(MIN(J27+$AA$10,J27+M27-1)&gt;DATE(YEAR(_xll.MKV("EUR.CM_INSTRUMENT.PXE."&amp;A27, "DateNextCoupon")),MONTH(_xll.MKV("EUR.CM_INSTRUMENT.PXE."&amp;A27, "DateNextCoupon"))+6,DAY(_xll.MKV("EUR.CM_INSTRUMENT.PXE."&amp;A27, "DateNextCoupon"))),D27/2,0))*($AA$9/Y27)*100</f>
        <v>#NUM!</v>
      </c>
      <c r="AB27" s="77" t="e">
        <f>IF(_xll.MKV("EUR.CM_DEPTH.VMO_REPO."&amp;A27&amp;"_"&amp;$AB$12&amp;"_Fixed", "TrdValueAvg")=0,"",_xll.MKV("EUR.CM_DEPTH.VMO_REPO."&amp;A27&amp;"_"&amp;$AB$12&amp;"_Fixed", "TrdValueAvg"))</f>
        <v>#REF!</v>
      </c>
      <c r="AC27" s="78">
        <f t="shared" ref="AC27" si="100">IF(ISNUMBER(AB27),(AB27-AM27)*100,0)</f>
        <v>0</v>
      </c>
      <c r="AD27" s="96" t="str">
        <f t="shared" ref="AD27" si="101">IF(AE27="x",MONTH(AG27)&amp;"."&amp;YEAR(AG27),"")</f>
        <v/>
      </c>
      <c r="AE27" s="97"/>
      <c r="AF27" s="98" t="str">
        <f t="shared" ref="AF27" si="102">IF(AE27="x",IF($AF$12="ASW",S27,T27),"")</f>
        <v/>
      </c>
      <c r="AG27" s="99" t="e">
        <f>_xll.MKV("EUR.CM_INSTRUMENT.PXE."&amp;A27, "DateLastMaturity")</f>
        <v>#REF!</v>
      </c>
      <c r="AH27" s="96" t="e">
        <f t="shared" ref="AH27" si="103">MONTH(AG27)&amp;"."&amp;YEAR(AG27)</f>
        <v>#REF!</v>
      </c>
      <c r="AI27" s="98" t="e">
        <f>VLOOKUP(AH27,'[1]ASW p'!$B$1:$AP$65536,HLOOKUP(LEFT(A27,2),'[1]ASW p'!$A$1:$IV$2,2,FALSE),FALSE)</f>
        <v>#REF!</v>
      </c>
      <c r="AJ27" s="79" t="e">
        <f t="shared" ref="AJ27" si="104">IF($AF$12="ASW",S27,T27)-AI27</f>
        <v>#NUM!</v>
      </c>
      <c r="AK27" s="79" t="e">
        <f t="shared" ref="AK27" si="105">U27-BD27</f>
        <v>#NUM!</v>
      </c>
      <c r="AL27" s="94">
        <v>9.6608165608974603E-2</v>
      </c>
      <c r="AM27" s="81">
        <v>-0.38444293478260866</v>
      </c>
      <c r="AN27" s="14" t="str">
        <f t="shared" ref="AN27" si="106">+A27</f>
        <v>IT0005332413</v>
      </c>
      <c r="AO27" s="65" t="e">
        <f>IF(LEFT(AN27,2)=LEFT(AN26,2),AO26,_xll.BDP($A27&amp;" Corp","RTG_FITCH"))</f>
        <v>#REF!</v>
      </c>
      <c r="AP27" s="65" t="e">
        <f>IF(LEFT(AN27,2)=LEFT(AN26,2),AP26,_xll.BDP($A27&amp;" Corp","RTG_SP_LT_LC_ISSUER_CREDIT"))</f>
        <v>#REF!</v>
      </c>
      <c r="AQ27" s="65" t="str">
        <f>_xll.BDP($A27&amp;" Corp","RTG_MOODY")</f>
        <v>#N/A N/A</v>
      </c>
      <c r="AR27" s="82" t="e">
        <f t="shared" ref="AR27" si="107">IF(AS27="x",MONTH(AU27)&amp;"."&amp;YEAR(AU27),"")</f>
        <v>#REF!</v>
      </c>
      <c r="AS27" s="83" t="s">
        <v>60</v>
      </c>
      <c r="AT27" s="84" t="e">
        <f t="shared" ref="AT27" si="108">IF(AS27="x",N27,"")</f>
        <v>#NUM!</v>
      </c>
      <c r="AU27" s="85" t="e">
        <f>_xll.MKV("EUR.CM_INSTRUMENT.PXE."&amp;A27, "DateLastMaturity")</f>
        <v>#REF!</v>
      </c>
      <c r="AV27" s="86" t="e">
        <f>MONTH(AU27)&amp;"."&amp;YEAR(AU27)</f>
        <v>#REF!</v>
      </c>
      <c r="AW27" s="84" t="e">
        <f>VLOOKUP(AV27,'[1]Y c'!B$1:AD$65536,HLOOKUP(LEFT(A27,2),'[1]Y c'!$A$1:$IV$2,2,FALSE),FALSE)</f>
        <v>#REF!</v>
      </c>
      <c r="AY27" s="87" t="str">
        <f t="shared" ref="AY27" si="109">IF(AE27="x",MONTH(AG27)&amp;"."&amp;YEAR(AG27),"")</f>
        <v/>
      </c>
      <c r="AZ27" s="88">
        <f t="shared" ref="AZ27" si="110">AE27</f>
        <v>0</v>
      </c>
      <c r="BA27" s="89" t="str">
        <f t="shared" ref="BA27" si="111">IF(AE27="x",U27,"")</f>
        <v/>
      </c>
      <c r="BB27" s="90" t="e">
        <f>_xll.MKV("EUR.CM_INSTRUMENT.PXE."&amp;A27, "DateLastMaturity")</f>
        <v>#REF!</v>
      </c>
      <c r="BC27" s="91" t="e">
        <f t="shared" ref="BC27" si="112">MONTH(BB27)&amp;"."&amp;YEAR(BB27)</f>
        <v>#REF!</v>
      </c>
      <c r="BD27" s="89" t="e">
        <f>VLOOKUP(BC27,'[1]YY p'!B$1:AP$65536,HLOOKUP(LEFT(A27,2),'[1]YY p'!$A$1:$IV$2,2,FALSE),FALSE)</f>
        <v>#REF!</v>
      </c>
      <c r="BF27" s="82" t="e">
        <f t="shared" ref="BF27" si="113">IF(BG27="x",MONTH(BI27)&amp;"."&amp;YEAR(BI27),"")</f>
        <v>#REF!</v>
      </c>
      <c r="BG27" s="83" t="s">
        <v>60</v>
      </c>
      <c r="BH27" s="89" t="e">
        <f t="shared" ref="BH27" si="114">IF(BG27="x",U27,"")</f>
        <v>#NUM!</v>
      </c>
      <c r="BI27" s="85" t="e">
        <f>_xll.MKV("EUR.CM_INSTRUMENT.PXE."&amp;A27, "DateLastMaturity")</f>
        <v>#REF!</v>
      </c>
      <c r="BJ27" s="86" t="e">
        <f t="shared" ref="BJ27" si="115">MONTH(BI27)&amp;"."&amp;YEAR(BI27)</f>
        <v>#REF!</v>
      </c>
      <c r="BK27" s="92" t="e">
        <f>VLOOKUP(BJ27,'[1]YY c'!B$1:AL$65536,HLOOKUP(LEFT(A27,2),'[1]YY c'!$A$1:$IV$2,2,FALSE),FALSE)</f>
        <v>#REF!</v>
      </c>
    </row>
    <row r="28" spans="1:63">
      <c r="A28" s="64" t="s">
        <v>71</v>
      </c>
      <c r="B28" s="65" t="e">
        <f t="shared" si="51"/>
        <v>#REF!</v>
      </c>
      <c r="C28" s="19" t="e">
        <f t="shared" si="52"/>
        <v>#REF!</v>
      </c>
      <c r="D28" s="19" t="e">
        <f>_xll.MKV("EUR.CM_INSTRUMENT.PXE."&amp;A28, "CouponInterest")</f>
        <v>#REF!</v>
      </c>
      <c r="E28" s="6" t="e">
        <f>_xll.MKV("EUR.CM_INSTRUMENT.PXE."&amp;A28, "DateMaturity")</f>
        <v>#REF!</v>
      </c>
      <c r="F28" s="6" t="e">
        <f>IF(D28=0,H28,_xll.MKV("EUR.CM_INSTRUMENT.PXE."&amp;A28, "DateInterestAccrual"))</f>
        <v>#REF!</v>
      </c>
      <c r="G28" s="6" t="e">
        <f>IF(D28=0,E28,_xll.MKV("EUR.CM_INSTRUMENT.PXE."&amp;A28, "DateFirstCoupon"))</f>
        <v>#REF!</v>
      </c>
      <c r="H28" s="6" t="e">
        <f>_xll.MKV("EUR.CM_INSTRUMENT.PXE."&amp;A28, "DateFirstSettlement")</f>
        <v>#REF!</v>
      </c>
      <c r="I28" s="19">
        <v>100</v>
      </c>
      <c r="J28" s="6" t="e">
        <f>_xll.MKV("EUR.CM_INSTRUMENT.BONDVISION."&amp;A28, "DateSettl")</f>
        <v>#REF!</v>
      </c>
      <c r="K28" s="93" t="e">
        <f>_xll.MKV("EUR.CM_INSTRUMENT.PXE."&amp;A28, "Desc")</f>
        <v>#REF!</v>
      </c>
      <c r="L28" s="66">
        <f>_xll.BDP(A28&amp;" Corp", "amt_outstanding")/1000000</f>
        <v>17220.567999999999</v>
      </c>
      <c r="M28" s="67" t="e">
        <f t="shared" si="53"/>
        <v>#REF!</v>
      </c>
      <c r="N28" s="22" t="e">
        <f>_xll.xlBondYield(C28,D28,E28,F28,G28,H28,I28,J28,P28)*100</f>
        <v>#NUM!</v>
      </c>
      <c r="O28" s="68" t="str">
        <f t="shared" si="54"/>
        <v/>
      </c>
      <c r="P28" s="23" t="e">
        <f>IF(LEFT(K28,3)="BOT",_xll.xlBondPrice(C28,D28,E28,F28,G28,H28,I28,J28,_xll.MKV("EUR.CM_DEPTH.XLS_GOVIES."&amp;A28, "Mid")/100),ROUND(_xll.MKV("EUR.CM_DEPTH.XLS_GOVIES."&amp;A28, "Mid"),IF(M28&lt;700,3,2)))</f>
        <v>#REF!</v>
      </c>
      <c r="Q28" s="69" t="e">
        <f>(N28-N25)*100</f>
        <v>#NUM!</v>
      </c>
      <c r="R28" s="70" t="e">
        <f>IF($R$12="Y roll",(N28-N25)/(M28-M25)*365*100,(U28-U25)/(M28-M25)*365)</f>
        <v>#NUM!</v>
      </c>
      <c r="S28" s="71" t="e">
        <f>_xll.xlBondAswSpread(C28,D28,E28,F28,G28,H28,I28,J28,P28)*100</f>
        <v>#NUM!</v>
      </c>
      <c r="T28" s="72" t="e">
        <f>_xll.xlBondZSpread(C28,D28,E28,F28,G28,H28,I28,J28,P28,"annual",5)*100</f>
        <v>#NUM!</v>
      </c>
      <c r="U28" s="72" t="e">
        <f>(N28-_xll.xlShmImplSwap2("EUR","EUR",J28,E28,,1,8,2,4)*100)*100</f>
        <v>#NUM!</v>
      </c>
      <c r="V28" s="72" t="e">
        <f>(N28-VLOOKUP(AH28,'[1]Y c'!$B$1:$F$65536,HLOOKUP(RIGHT($V$12,2),'[1]Y c'!$A$1:$IV$2,2,FALSE),FALSE))*100</f>
        <v>#NUM!</v>
      </c>
      <c r="W28" s="72" t="e">
        <f>(N28-VLOOKUP(AH28,'[1]Y c'!$B$1:$N$65536,HLOOKUP(RIGHT($W$12,2),'[1]Y c'!$A$1:$IV$2,2,FALSE),FALSE))*100</f>
        <v>#NUM!</v>
      </c>
      <c r="X28" s="73" t="e">
        <f>(N28-VLOOKUP(AH28,'[1]Y c'!$B$1:$J$65536,HLOOKUP(RIGHT($X$12,2),'[1]Y c'!$A$1:$IV$2,2,FALSE),FALSE))*100</f>
        <v>#NUM!</v>
      </c>
      <c r="Y28" s="74" t="e">
        <f>_xll.xlBondYieldSens(C28,D28,E28,F28,G28,H28,I28,J28,P28,"p")</f>
        <v>#NUM!</v>
      </c>
      <c r="Z28" s="100" t="e">
        <f>SUMIF([1]Volumes!D$1:D$65536,A28,[1]Volumes!I$1:I$65536)</f>
        <v>#VALUE!</v>
      </c>
      <c r="AA28" s="76" t="e">
        <f>(_xll.xlBondPrice(C28,D28,E28,F28,G28,H28,I28,MIN(J28+$AA$10,J28+M28-1),N28/100)+_xll.xlBondAccrual(C28,D28,E28,F28,G28,H28,I28,MIN(J28+$AA$10,J28+M28-1))-(P28+_xll.xlBondAccrual(C28,D28,E28,F28,G28,H28,I28,J28))*(1+($AA$11/100*MIN($AA$10,M28-1)/360))+IF(MIN(J28+$AA$10,J28+M28-1)&gt;_xll.MKV("EUR.CM_INSTRUMENT.PXE."&amp;A28, "DateNextCoupon"),D28/2,0)+IF(MIN(J28+$AA$10,J28+M28-1)&gt;DATE(YEAR(_xll.MKV("EUR.CM_INSTRUMENT.PXE."&amp;A28, "DateNextCoupon")),MONTH(_xll.MKV("EUR.CM_INSTRUMENT.PXE."&amp;A28, "DateNextCoupon"))+6,DAY(_xll.MKV("EUR.CM_INSTRUMENT.PXE."&amp;A28, "DateNextCoupon"))),D28/2,0))*($AA$9/Y28)*100</f>
        <v>#NUM!</v>
      </c>
      <c r="AB28" s="77" t="e">
        <f>IF(_xll.MKV("EUR.CM_DEPTH.VMO_REPO."&amp;A28&amp;"_"&amp;$AB$12&amp;"_Fixed", "TrdValueAvg")=0,"",_xll.MKV("EUR.CM_DEPTH.VMO_REPO."&amp;A28&amp;"_"&amp;$AB$12&amp;"_Fixed", "TrdValueAvg"))</f>
        <v>#REF!</v>
      </c>
      <c r="AC28" s="78">
        <f t="shared" si="55"/>
        <v>0</v>
      </c>
      <c r="AD28" s="86" t="str">
        <f t="shared" si="56"/>
        <v/>
      </c>
      <c r="AE28" s="83"/>
      <c r="AF28" s="89" t="str">
        <f t="shared" si="57"/>
        <v/>
      </c>
      <c r="AG28" s="90" t="e">
        <f>_xll.MKV("EUR.CM_INSTRUMENT.PXE."&amp;A28, "DateLastMaturity")</f>
        <v>#REF!</v>
      </c>
      <c r="AH28" s="86" t="e">
        <f t="shared" si="58"/>
        <v>#REF!</v>
      </c>
      <c r="AI28" s="89" t="e">
        <f>VLOOKUP(AH28,'[1]ASW p'!$B$1:$AP$65536,HLOOKUP(LEFT(A28,2),'[1]ASW p'!$A$1:$IV$2,2,FALSE),FALSE)</f>
        <v>#REF!</v>
      </c>
      <c r="AJ28" s="79" t="e">
        <f t="shared" si="59"/>
        <v>#NUM!</v>
      </c>
      <c r="AK28" s="79" t="e">
        <f t="shared" si="60"/>
        <v>#NUM!</v>
      </c>
      <c r="AL28" s="94">
        <v>9.5221555976100422E-2</v>
      </c>
      <c r="AM28" s="81">
        <v>-0.41885204081632654</v>
      </c>
      <c r="AN28" s="14" t="str">
        <f t="shared" si="61"/>
        <v>IT0004992308</v>
      </c>
      <c r="AO28" s="65" t="e">
        <f>IF(LEFT(AN28,2)=LEFT(AN25,2),AO25,_xll.BDP($A28&amp;" Corp","RTG_FITCH"))</f>
        <v>#REF!</v>
      </c>
      <c r="AP28" s="65" t="e">
        <f>IF(LEFT(AN28,2)=LEFT(AN25,2),AP25,_xll.BDP($A28&amp;" Corp","RTG_SP_LT_LC_ISSUER_CREDIT"))</f>
        <v>#REF!</v>
      </c>
      <c r="AQ28" s="65" t="str">
        <f>_xll.BDP($A28&amp;" Corp","RTG_MOODY")</f>
        <v>Baa2u *-</v>
      </c>
      <c r="AR28" s="82" t="e">
        <f t="shared" si="62"/>
        <v>#REF!</v>
      </c>
      <c r="AS28" s="83" t="s">
        <v>60</v>
      </c>
      <c r="AT28" s="84" t="e">
        <f t="shared" si="63"/>
        <v>#NUM!</v>
      </c>
      <c r="AU28" s="85" t="e">
        <f>_xll.MKV("EUR.CM_INSTRUMENT.PXE."&amp;A28, "DateLastMaturity")</f>
        <v>#REF!</v>
      </c>
      <c r="AV28" s="86" t="e">
        <f>MONTH(AU28)&amp;"."&amp;YEAR(AU28)</f>
        <v>#REF!</v>
      </c>
      <c r="AW28" s="84" t="e">
        <f>VLOOKUP(AV28,'[1]Y c'!B$1:AD$65536,HLOOKUP(LEFT(A28,2),'[1]Y c'!$A$1:$IV$2,2,FALSE),FALSE)</f>
        <v>#REF!</v>
      </c>
      <c r="AY28" s="87" t="str">
        <f t="shared" si="65"/>
        <v/>
      </c>
      <c r="AZ28" s="88">
        <f t="shared" si="66"/>
        <v>0</v>
      </c>
      <c r="BA28" s="89" t="str">
        <f t="shared" si="67"/>
        <v/>
      </c>
      <c r="BB28" s="90" t="e">
        <f>_xll.MKV("EUR.CM_INSTRUMENT.PXE."&amp;A28, "DateLastMaturity")</f>
        <v>#REF!</v>
      </c>
      <c r="BC28" s="91" t="e">
        <f t="shared" si="74"/>
        <v>#REF!</v>
      </c>
      <c r="BD28" s="89" t="e">
        <f>VLOOKUP(BC28,'[1]YY p'!B$1:AP$65536,HLOOKUP(LEFT(A28,2),'[1]YY p'!$A$1:$IV$2,2,FALSE),FALSE)</f>
        <v>#REF!</v>
      </c>
      <c r="BF28" s="82" t="e">
        <f t="shared" si="69"/>
        <v>#REF!</v>
      </c>
      <c r="BG28" s="83" t="s">
        <v>60</v>
      </c>
      <c r="BH28" s="89" t="e">
        <f t="shared" si="70"/>
        <v>#NUM!</v>
      </c>
      <c r="BI28" s="85" t="e">
        <f>_xll.MKV("EUR.CM_INSTRUMENT.PXE."&amp;A28, "DateLastMaturity")</f>
        <v>#REF!</v>
      </c>
      <c r="BJ28" s="86" t="e">
        <f t="shared" si="71"/>
        <v>#REF!</v>
      </c>
      <c r="BK28" s="92" t="e">
        <f>VLOOKUP(BJ28,'[1]YY c'!B$1:AL$65536,HLOOKUP(LEFT(A28,2),'[1]YY c'!$A$1:$IV$2,2,FALSE),FALSE)</f>
        <v>#REF!</v>
      </c>
    </row>
    <row r="29" spans="1:63">
      <c r="A29" s="64" t="s">
        <v>72</v>
      </c>
      <c r="B29" s="65" t="e">
        <f t="shared" si="51"/>
        <v>#REF!</v>
      </c>
      <c r="C29" s="19" t="e">
        <f t="shared" si="52"/>
        <v>#REF!</v>
      </c>
      <c r="D29" s="19" t="e">
        <f>_xll.MKV("EUR.CM_INSTRUMENT.PXE."&amp;A29, "CouponInterest")</f>
        <v>#REF!</v>
      </c>
      <c r="E29" s="6" t="e">
        <f>_xll.MKV("EUR.CM_INSTRUMENT.PXE."&amp;A29, "DateMaturity")</f>
        <v>#REF!</v>
      </c>
      <c r="F29" s="6" t="e">
        <f>IF(D29=0,H29,_xll.MKV("EUR.CM_INSTRUMENT.PXE."&amp;A29, "DateInterestAccrual"))</f>
        <v>#REF!</v>
      </c>
      <c r="G29" s="6" t="e">
        <f>IF(D29=0,E29,_xll.MKV("EUR.CM_INSTRUMENT.PXE."&amp;A29, "DateFirstCoupon"))</f>
        <v>#REF!</v>
      </c>
      <c r="H29" s="6" t="e">
        <f>_xll.MKV("EUR.CM_INSTRUMENT.PXE."&amp;A29, "DateFirstSettlement")</f>
        <v>#REF!</v>
      </c>
      <c r="I29" s="19">
        <v>100</v>
      </c>
      <c r="J29" s="6" t="e">
        <f>_xll.MKV("EUR.CM_INSTRUMENT.BONDVISION."&amp;A29, "DateSettl")</f>
        <v>#REF!</v>
      </c>
      <c r="K29" s="95" t="e">
        <f>_xll.MKV("EUR.CM_INSTRUMENT.PXE."&amp;A29, "Desc")</f>
        <v>#REF!</v>
      </c>
      <c r="L29" s="66">
        <f>_xll.BDP(A29&amp;" Corp", "amt_outstanding")/1000000</f>
        <v>14616.618999999999</v>
      </c>
      <c r="M29" s="67" t="e">
        <f t="shared" si="53"/>
        <v>#REF!</v>
      </c>
      <c r="N29" s="22" t="e">
        <f>_xll.xlBondYield(C29,D29,E29,F29,G29,H29,I29,J29,P29)*100</f>
        <v>#NUM!</v>
      </c>
      <c r="O29" s="68" t="str">
        <f t="shared" si="54"/>
        <v/>
      </c>
      <c r="P29" s="23" t="e">
        <f>IF(LEFT(K29,3)="BOT",_xll.xlBondPrice(C29,D29,E29,F29,G29,H29,I29,J29,_xll.MKV("EUR.CM_DEPTH.XLS_GOVIES."&amp;A29, "Mid")/100),ROUND(_xll.MKV("EUR.CM_DEPTH.XLS_GOVIES."&amp;A29, "Mid"),IF(M29&lt;700,3,2)))</f>
        <v>#REF!</v>
      </c>
      <c r="Q29" s="69" t="e">
        <f t="shared" si="72"/>
        <v>#NUM!</v>
      </c>
      <c r="R29" s="70" t="e">
        <f t="shared" si="73"/>
        <v>#NUM!</v>
      </c>
      <c r="S29" s="71" t="e">
        <f>_xll.xlBondAswSpread(C29,D29,E29,F29,G29,H29,I29,J29,P29)*100</f>
        <v>#NUM!</v>
      </c>
      <c r="T29" s="72" t="e">
        <f>_xll.xlBondZSpread(C29,D29,E29,F29,G29,H29,I29,J29,P29,"annual",5)*100</f>
        <v>#NUM!</v>
      </c>
      <c r="U29" s="72" t="e">
        <f>(N29-_xll.xlShmImplSwap2("EUR","EUR",J29,E29,,1,8,2,4)*100)*100</f>
        <v>#NUM!</v>
      </c>
      <c r="V29" s="72" t="e">
        <f>(N29-VLOOKUP(AH29,'[1]Y c'!$B$1:$F$65536,HLOOKUP(RIGHT($V$12,2),'[1]Y c'!$A$1:$IV$2,2,FALSE),FALSE))*100</f>
        <v>#NUM!</v>
      </c>
      <c r="W29" s="72" t="e">
        <f>(N29-VLOOKUP(AH29,'[1]Y c'!$B$1:$N$65536,HLOOKUP(RIGHT($W$12,2),'[1]Y c'!$A$1:$IV$2,2,FALSE),FALSE))*100</f>
        <v>#NUM!</v>
      </c>
      <c r="X29" s="73" t="e">
        <f>(N29-VLOOKUP(AH29,'[1]Y c'!$B$1:$J$65536,HLOOKUP(RIGHT($X$12,2),'[1]Y c'!$A$1:$IV$2,2,FALSE),FALSE))*100</f>
        <v>#NUM!</v>
      </c>
      <c r="Y29" s="74" t="e">
        <f>_xll.xlBondYieldSens(C29,D29,E29,F29,G29,H29,I29,J29,P29,"p")</f>
        <v>#NUM!</v>
      </c>
      <c r="Z29" s="100" t="e">
        <f>SUMIF([1]Volumes!D$1:D$65536,A29,[1]Volumes!I$1:I$65536)</f>
        <v>#VALUE!</v>
      </c>
      <c r="AA29" s="76" t="e">
        <f>(_xll.xlBondPrice(C29,D29,E29,F29,G29,H29,I29,MIN(J29+$AA$10,J29+M29-1),N29/100)+_xll.xlBondAccrual(C29,D29,E29,F29,G29,H29,I29,MIN(J29+$AA$10,J29+M29-1))-(P29+_xll.xlBondAccrual(C29,D29,E29,F29,G29,H29,I29,J29))*(1+($AA$11/100*MIN($AA$10,M29-1)/360))+IF(MIN(J29+$AA$10,J29+M29-1)&gt;_xll.MKV("EUR.CM_INSTRUMENT.PXE."&amp;A29, "DateNextCoupon"),D29/2,0)+IF(MIN(J29+$AA$10,J29+M29-1)&gt;DATE(YEAR(_xll.MKV("EUR.CM_INSTRUMENT.PXE."&amp;A29, "DateNextCoupon")),MONTH(_xll.MKV("EUR.CM_INSTRUMENT.PXE."&amp;A29, "DateNextCoupon"))+6,DAY(_xll.MKV("EUR.CM_INSTRUMENT.PXE."&amp;A29, "DateNextCoupon"))),D29/2,0))*($AA$9/Y29)*100</f>
        <v>#NUM!</v>
      </c>
      <c r="AB29" s="77" t="e">
        <f>IF(_xll.MKV("EUR.CM_DEPTH.VMO_REPO."&amp;A29&amp;"_"&amp;$AB$12&amp;"_Fixed", "TrdValueAvg")=0,"",_xll.MKV("EUR.CM_DEPTH.VMO_REPO."&amp;A29&amp;"_"&amp;$AB$12&amp;"_Fixed", "TrdValueAvg"))</f>
        <v>#REF!</v>
      </c>
      <c r="AC29" s="78">
        <f t="shared" si="55"/>
        <v>0</v>
      </c>
      <c r="AD29" s="96" t="str">
        <f t="shared" si="56"/>
        <v/>
      </c>
      <c r="AE29" s="97"/>
      <c r="AF29" s="98" t="str">
        <f t="shared" si="57"/>
        <v/>
      </c>
      <c r="AG29" s="99" t="e">
        <f>_xll.MKV("EUR.CM_INSTRUMENT.PXE."&amp;A29, "DateLastMaturity")</f>
        <v>#REF!</v>
      </c>
      <c r="AH29" s="96" t="e">
        <f t="shared" si="58"/>
        <v>#REF!</v>
      </c>
      <c r="AI29" s="98" t="e">
        <f>VLOOKUP(AH29,'[1]ASW p'!$B$1:$AP$65536,HLOOKUP(LEFT(A29,2),'[1]ASW p'!$A$1:$IV$2,2,FALSE),FALSE)</f>
        <v>#REF!</v>
      </c>
      <c r="AJ29" s="79" t="e">
        <f t="shared" si="59"/>
        <v>#NUM!</v>
      </c>
      <c r="AK29" s="79" t="e">
        <f t="shared" si="60"/>
        <v>#NUM!</v>
      </c>
      <c r="AL29" s="94">
        <v>0.12864247550788288</v>
      </c>
      <c r="AM29" s="81">
        <v>-0.42528443113772457</v>
      </c>
      <c r="AN29" s="14" t="str">
        <f t="shared" si="61"/>
        <v>IT0005030504</v>
      </c>
      <c r="AO29" s="65" t="e">
        <f>IF(LEFT(AN29,2)=LEFT(AN28,2),AO28,_xll.BDP($A29&amp;" Corp","RTG_FITCH"))</f>
        <v>#REF!</v>
      </c>
      <c r="AP29" s="65" t="e">
        <f>IF(LEFT(AN29,2)=LEFT(AN28,2),AP28,_xll.BDP($A29&amp;" Corp","RTG_SP_LT_LC_ISSUER_CREDIT"))</f>
        <v>#REF!</v>
      </c>
      <c r="AQ29" s="65" t="str">
        <f>_xll.BDP($A29&amp;" Corp","RTG_MOODY")</f>
        <v>Baa2u *-</v>
      </c>
      <c r="AR29" s="82" t="e">
        <f t="shared" si="62"/>
        <v>#REF!</v>
      </c>
      <c r="AS29" s="83" t="s">
        <v>60</v>
      </c>
      <c r="AT29" s="84" t="e">
        <f t="shared" si="63"/>
        <v>#NUM!</v>
      </c>
      <c r="AU29" s="85" t="e">
        <f>_xll.MKV("EUR.CM_INSTRUMENT.PXE."&amp;A29, "DateLastMaturity")</f>
        <v>#REF!</v>
      </c>
      <c r="AV29" s="86" t="e">
        <f>MONTH(AU29)&amp;"."&amp;YEAR(AU29)</f>
        <v>#REF!</v>
      </c>
      <c r="AW29" s="84" t="e">
        <f>VLOOKUP(AV29,'[1]Y c'!B$1:AD$65536,HLOOKUP(LEFT(A29,2),'[1]Y c'!$A$1:$IV$2,2,FALSE),FALSE)</f>
        <v>#REF!</v>
      </c>
      <c r="AY29" s="87" t="str">
        <f t="shared" si="65"/>
        <v/>
      </c>
      <c r="AZ29" s="88">
        <f t="shared" si="66"/>
        <v>0</v>
      </c>
      <c r="BA29" s="89" t="str">
        <f t="shared" si="67"/>
        <v/>
      </c>
      <c r="BB29" s="90" t="e">
        <f>_xll.MKV("EUR.CM_INSTRUMENT.PXE."&amp;A29, "DateLastMaturity")</f>
        <v>#REF!</v>
      </c>
      <c r="BC29" s="91" t="e">
        <f t="shared" si="74"/>
        <v>#REF!</v>
      </c>
      <c r="BD29" s="89" t="e">
        <f>VLOOKUP(BC29,'[1]YY p'!B$1:AP$65536,HLOOKUP(LEFT(A29,2),'[1]YY p'!$A$1:$IV$2,2,FALSE),FALSE)</f>
        <v>#REF!</v>
      </c>
      <c r="BF29" s="82" t="e">
        <f t="shared" si="69"/>
        <v>#REF!</v>
      </c>
      <c r="BG29" s="83" t="s">
        <v>60</v>
      </c>
      <c r="BH29" s="89" t="e">
        <f t="shared" si="70"/>
        <v>#NUM!</v>
      </c>
      <c r="BI29" s="85" t="e">
        <f>_xll.MKV("EUR.CM_INSTRUMENT.PXE."&amp;A29, "DateLastMaturity")</f>
        <v>#REF!</v>
      </c>
      <c r="BJ29" s="86" t="e">
        <f t="shared" si="71"/>
        <v>#REF!</v>
      </c>
      <c r="BK29" s="92" t="e">
        <f>VLOOKUP(BJ29,'[1]YY c'!B$1:AL$65536,HLOOKUP(LEFT(A29,2),'[1]YY c'!$A$1:$IV$2,2,FALSE),FALSE)</f>
        <v>#REF!</v>
      </c>
    </row>
    <row r="30" spans="1:63">
      <c r="A30" s="64" t="s">
        <v>73</v>
      </c>
      <c r="B30" s="65" t="e">
        <f t="shared" si="51"/>
        <v>#REF!</v>
      </c>
      <c r="C30" s="19" t="e">
        <f t="shared" si="52"/>
        <v>#REF!</v>
      </c>
      <c r="D30" s="19" t="e">
        <f>_xll.MKV("EUR.CM_INSTRUMENT.PXE."&amp;A30, "CouponInterest")</f>
        <v>#REF!</v>
      </c>
      <c r="E30" s="6" t="e">
        <f>_xll.MKV("EUR.CM_INSTRUMENT.PXE."&amp;A30, "DateMaturity")</f>
        <v>#REF!</v>
      </c>
      <c r="F30" s="6" t="e">
        <f>IF(D30=0,H30,_xll.MKV("EUR.CM_INSTRUMENT.PXE."&amp;A30, "DateInterestAccrual"))</f>
        <v>#REF!</v>
      </c>
      <c r="G30" s="6" t="e">
        <f>IF(D30=0,E30,_xll.MKV("EUR.CM_INSTRUMENT.PXE."&amp;A30, "DateFirstCoupon"))</f>
        <v>#REF!</v>
      </c>
      <c r="H30" s="6" t="e">
        <f>_xll.MKV("EUR.CM_INSTRUMENT.PXE."&amp;A30, "DateFirstSettlement")</f>
        <v>#REF!</v>
      </c>
      <c r="I30" s="19">
        <v>100</v>
      </c>
      <c r="J30" s="6" t="e">
        <f>_xll.MKV("EUR.CM_INSTRUMENT.BONDVISION."&amp;A30, "DateSettl")</f>
        <v>#REF!</v>
      </c>
      <c r="K30" s="93" t="e">
        <f>_xll.MKV("EUR.CM_INSTRUMENT.PXE."&amp;A30, "Desc")</f>
        <v>#REF!</v>
      </c>
      <c r="L30" s="66">
        <f>_xll.BDP(A30&amp;" Corp", "amt_outstanding")/1000000</f>
        <v>24176.078000000001</v>
      </c>
      <c r="M30" s="67" t="e">
        <f t="shared" si="53"/>
        <v>#REF!</v>
      </c>
      <c r="N30" s="22" t="e">
        <f>_xll.xlBondYield(C30,D30,E30,F30,G30,H30,I30,J30,P30)*100</f>
        <v>#NUM!</v>
      </c>
      <c r="O30" s="68" t="str">
        <f t="shared" si="54"/>
        <v/>
      </c>
      <c r="P30" s="23" t="e">
        <f>IF(LEFT(K30,3)="BOT",_xll.xlBondPrice(C30,D30,E30,F30,G30,H30,I30,J30,_xll.MKV("EUR.CM_DEPTH.XLS_GOVIES."&amp;A30, "Mid")/100),ROUND(_xll.MKV("EUR.CM_DEPTH.XLS_GOVIES."&amp;A30, "Mid"),IF(M30&lt;700,3,2)))</f>
        <v>#REF!</v>
      </c>
      <c r="Q30" s="69" t="e">
        <f t="shared" si="72"/>
        <v>#NUM!</v>
      </c>
      <c r="R30" s="70" t="e">
        <f t="shared" si="73"/>
        <v>#NUM!</v>
      </c>
      <c r="S30" s="71" t="e">
        <f>_xll.xlBondAswSpread(C30,D30,E30,F30,G30,H30,I30,J30,P30)*100</f>
        <v>#NUM!</v>
      </c>
      <c r="T30" s="72" t="e">
        <f>_xll.xlBondZSpread(C30,D30,E30,F30,G30,H30,I30,J30,P30,"annual",5)*100</f>
        <v>#NUM!</v>
      </c>
      <c r="U30" s="72" t="e">
        <f>(N30-_xll.xlShmImplSwap2("EUR","EUR",J30,E30,,1,8,2,4)*100)*100</f>
        <v>#NUM!</v>
      </c>
      <c r="V30" s="72" t="e">
        <f>(N30-VLOOKUP(AH30,'[1]Y c'!$B$1:$F$65536,HLOOKUP(RIGHT($V$12,2),'[1]Y c'!$A$1:$IV$2,2,FALSE),FALSE))*100</f>
        <v>#NUM!</v>
      </c>
      <c r="W30" s="72" t="e">
        <f>(N30-VLOOKUP(AH30,'[1]Y c'!$B$1:$N$65536,HLOOKUP(RIGHT($W$12,2),'[1]Y c'!$A$1:$IV$2,2,FALSE),FALSE))*100</f>
        <v>#NUM!</v>
      </c>
      <c r="X30" s="73" t="e">
        <f>(N30-VLOOKUP(AH30,'[1]Y c'!$B$1:$J$65536,HLOOKUP(RIGHT($X$12,2),'[1]Y c'!$A$1:$IV$2,2,FALSE),FALSE))*100</f>
        <v>#NUM!</v>
      </c>
      <c r="Y30" s="74" t="e">
        <f>_xll.xlBondYieldSens(C30,D30,E30,F30,G30,H30,I30,J30,P30,"p")</f>
        <v>#NUM!</v>
      </c>
      <c r="Z30" s="100" t="e">
        <f>SUMIF([1]Volumes!D$1:D$65536,A30,[1]Volumes!I$1:I$65536)</f>
        <v>#VALUE!</v>
      </c>
      <c r="AA30" s="76" t="e">
        <f>(_xll.xlBondPrice(C30,D30,E30,F30,G30,H30,I30,MIN(J30+$AA$10,J30+M30-1),N30/100)+_xll.xlBondAccrual(C30,D30,E30,F30,G30,H30,I30,MIN(J30+$AA$10,J30+M30-1))-(P30+_xll.xlBondAccrual(C30,D30,E30,F30,G30,H30,I30,J30))*(1+($AA$11/100*MIN($AA$10,M30-1)/360))+IF(MIN(J30+$AA$10,J30+M30-1)&gt;_xll.MKV("EUR.CM_INSTRUMENT.PXE."&amp;A30, "DateNextCoupon"),D30/2,0)+IF(MIN(J30+$AA$10,J30+M30-1)&gt;DATE(YEAR(_xll.MKV("EUR.CM_INSTRUMENT.PXE."&amp;A30, "DateNextCoupon")),MONTH(_xll.MKV("EUR.CM_INSTRUMENT.PXE."&amp;A30, "DateNextCoupon"))+6,DAY(_xll.MKV("EUR.CM_INSTRUMENT.PXE."&amp;A30, "DateNextCoupon"))),D30/2,0))*($AA$9/Y30)*100</f>
        <v>#NUM!</v>
      </c>
      <c r="AB30" s="77" t="e">
        <f>IF(_xll.MKV("EUR.CM_DEPTH.VMO_REPO."&amp;A30&amp;"_"&amp;$AB$12&amp;"_Fixed", "TrdValueAvg")=0,"",_xll.MKV("EUR.CM_DEPTH.VMO_REPO."&amp;A30&amp;"_"&amp;$AB$12&amp;"_Fixed", "TrdValueAvg"))</f>
        <v>#REF!</v>
      </c>
      <c r="AC30" s="78">
        <f t="shared" si="55"/>
        <v>0</v>
      </c>
      <c r="AD30" s="86" t="e">
        <f t="shared" si="56"/>
        <v>#REF!</v>
      </c>
      <c r="AE30" s="83" t="s">
        <v>60</v>
      </c>
      <c r="AF30" s="89" t="e">
        <f t="shared" si="57"/>
        <v>#NUM!</v>
      </c>
      <c r="AG30" s="90" t="e">
        <f>_xll.MKV("EUR.CM_INSTRUMENT.PXE."&amp;A30, "DateLastMaturity")</f>
        <v>#REF!</v>
      </c>
      <c r="AH30" s="86" t="e">
        <f t="shared" si="58"/>
        <v>#REF!</v>
      </c>
      <c r="AI30" s="89" t="e">
        <f>VLOOKUP(AH30,'[1]ASW p'!$B$1:$AP$65536,HLOOKUP(LEFT(A30,2),'[1]ASW p'!$A$1:$IV$2,2,FALSE),FALSE)</f>
        <v>#REF!</v>
      </c>
      <c r="AJ30" s="79" t="e">
        <f t="shared" si="59"/>
        <v>#NUM!</v>
      </c>
      <c r="AK30" s="79" t="e">
        <f t="shared" si="60"/>
        <v>#NUM!</v>
      </c>
      <c r="AL30" s="94">
        <v>0.15058172126162228</v>
      </c>
      <c r="AM30" s="81">
        <v>-0.40430715935334877</v>
      </c>
      <c r="AN30" s="14" t="str">
        <f t="shared" si="61"/>
        <v>IT0004489610</v>
      </c>
      <c r="AO30" s="65" t="e">
        <f>IF(LEFT(AN30,2)=LEFT(AN29,2),AO29,_xll.BDP($A30&amp;" Corp","RTG_FITCH"))</f>
        <v>#REF!</v>
      </c>
      <c r="AP30" s="65" t="e">
        <f>IF(LEFT(AN30,2)=LEFT(AN29,2),AP29,_xll.BDP($A30&amp;" Corp","RTG_SP_LT_LC_ISSUER_CREDIT"))</f>
        <v>#REF!</v>
      </c>
      <c r="AQ30" s="65" t="str">
        <f>_xll.BDP($A30&amp;" Corp","RTG_MOODY")</f>
        <v>Baa2u *-</v>
      </c>
      <c r="AR30" s="82" t="e">
        <f t="shared" si="62"/>
        <v>#REF!</v>
      </c>
      <c r="AS30" s="83" t="s">
        <v>60</v>
      </c>
      <c r="AT30" s="84" t="e">
        <f t="shared" si="63"/>
        <v>#NUM!</v>
      </c>
      <c r="AU30" s="85" t="e">
        <f>_xll.MKV("EUR.CM_INSTRUMENT.PXE."&amp;A30, "DateLastMaturity")</f>
        <v>#REF!</v>
      </c>
      <c r="AV30" s="86" t="e">
        <f t="shared" si="64"/>
        <v>#REF!</v>
      </c>
      <c r="AW30" s="84" t="e">
        <f>VLOOKUP(AV30,'[1]Y c'!B$1:AD$65536,HLOOKUP(LEFT(A30,2),'[1]Y c'!$A$1:$IV$2,2,FALSE),FALSE)</f>
        <v>#REF!</v>
      </c>
      <c r="AY30" s="87" t="e">
        <f t="shared" si="65"/>
        <v>#REF!</v>
      </c>
      <c r="AZ30" s="88" t="str">
        <f t="shared" si="66"/>
        <v>x</v>
      </c>
      <c r="BA30" s="89" t="e">
        <f t="shared" si="67"/>
        <v>#NUM!</v>
      </c>
      <c r="BB30" s="90" t="e">
        <f>_xll.MKV("EUR.CM_INSTRUMENT.PXE."&amp;A30, "DateLastMaturity")</f>
        <v>#REF!</v>
      </c>
      <c r="BC30" s="91" t="e">
        <f t="shared" si="74"/>
        <v>#REF!</v>
      </c>
      <c r="BD30" s="89" t="e">
        <f>VLOOKUP(BC30,'[1]YY p'!B$1:AP$65536,HLOOKUP(LEFT(A30,2),'[1]YY p'!$A$1:$IV$2,2,FALSE),FALSE)</f>
        <v>#REF!</v>
      </c>
      <c r="BF30" s="82" t="e">
        <f t="shared" si="69"/>
        <v>#REF!</v>
      </c>
      <c r="BG30" s="83" t="s">
        <v>60</v>
      </c>
      <c r="BH30" s="89" t="e">
        <f t="shared" si="70"/>
        <v>#NUM!</v>
      </c>
      <c r="BI30" s="85" t="e">
        <f>_xll.MKV("EUR.CM_INSTRUMENT.PXE."&amp;A30, "DateLastMaturity")</f>
        <v>#REF!</v>
      </c>
      <c r="BJ30" s="86" t="e">
        <f t="shared" si="71"/>
        <v>#REF!</v>
      </c>
      <c r="BK30" s="92" t="e">
        <f>VLOOKUP(BJ30,'[1]YY c'!B$1:AL$65536,HLOOKUP(LEFT(A30,2),'[1]YY c'!$A$1:$IV$2,2,FALSE),FALSE)</f>
        <v>#REF!</v>
      </c>
    </row>
    <row r="31" spans="1:63">
      <c r="A31" s="64" t="s">
        <v>391</v>
      </c>
      <c r="B31" s="65" t="e">
        <f t="shared" ref="B31" si="116">LEFT(K31,3)&amp;" "&amp;TEXT(DATE(2000,(MONTH(E31)),1),"mmm")&amp;RIGHT(YEAR(E31),2)</f>
        <v>#REF!</v>
      </c>
      <c r="C31" s="19" t="e">
        <f t="shared" ref="C31" si="117">LEFT(K31,3)</f>
        <v>#REF!</v>
      </c>
      <c r="D31" s="19" t="e">
        <f>_xll.MKV("EUR.CM_INSTRUMENT.PXE."&amp;A31, "CouponInterest")</f>
        <v>#REF!</v>
      </c>
      <c r="E31" s="6" t="e">
        <f>_xll.MKV("EUR.CM_INSTRUMENT.PXE."&amp;A31, "DateMaturity")</f>
        <v>#REF!</v>
      </c>
      <c r="F31" s="6" t="e">
        <f>IF(D31=0,H31,_xll.MKV("EUR.CM_INSTRUMENT.PXE."&amp;A31, "DateInterestAccrual"))</f>
        <v>#REF!</v>
      </c>
      <c r="G31" s="6" t="e">
        <f>IF(D31=0,E31,_xll.MKV("EUR.CM_INSTRUMENT.PXE."&amp;A31, "DateFirstCoupon"))</f>
        <v>#REF!</v>
      </c>
      <c r="H31" s="6" t="e">
        <f>_xll.MKV("EUR.CM_INSTRUMENT.PXE."&amp;A31, "DateFirstSettlement")</f>
        <v>#REF!</v>
      </c>
      <c r="I31" s="19">
        <v>100</v>
      </c>
      <c r="J31" s="6" t="e">
        <f>_xll.MKV("EUR.CM_INSTRUMENT.BONDVISION."&amp;A31, "DateSettl")</f>
        <v>#REF!</v>
      </c>
      <c r="K31" s="93" t="e">
        <f>_xll.MKV("EUR.CM_INSTRUMENT.PXE."&amp;A31, "Desc")</f>
        <v>#REF!</v>
      </c>
      <c r="L31" s="66">
        <f>_xll.BDP(A31&amp;" Corp", "amt_outstanding")/1000000</f>
        <v>13882.596</v>
      </c>
      <c r="M31" s="67" t="e">
        <f t="shared" ref="M31" si="118">+E31-J31</f>
        <v>#REF!</v>
      </c>
      <c r="N31" s="22" t="e">
        <f>_xll.xlBondYield(C31,D31,E31,F31,G31,H31,I31,J31,P31)*100</f>
        <v>#NUM!</v>
      </c>
      <c r="O31" s="68" t="str">
        <f t="shared" ref="O31" si="119">IF(ISNUMBER((N31-AL31)*100),ROUND((N31-AL31)*100,2),"")</f>
        <v/>
      </c>
      <c r="P31" s="23" t="e">
        <f>IF(LEFT(K31,3)="BOT",_xll.xlBondPrice(C31,D31,E31,F31,G31,H31,I31,J31,_xll.MKV("EUR.CM_DEPTH.XLS_GOVIES."&amp;A31, "Mid")/100),ROUND(_xll.MKV("EUR.CM_DEPTH.XLS_GOVIES."&amp;A31, "Mid"),IF(M31&lt;700,3,2)))</f>
        <v>#REF!</v>
      </c>
      <c r="Q31" s="69" t="e">
        <f t="shared" ref="Q31" si="120">(N31-N30)*100</f>
        <v>#NUM!</v>
      </c>
      <c r="R31" s="70" t="e">
        <f t="shared" ref="R31" si="121">IF($R$12="Y roll",(N31-N30)/(M31-M30)*365*100,(U31-U30)/(M31-M30)*365)</f>
        <v>#NUM!</v>
      </c>
      <c r="S31" s="71" t="e">
        <f>_xll.xlBondAswSpread(C31,D31,E31,F31,G31,H31,I31,J31,P31)*100</f>
        <v>#NUM!</v>
      </c>
      <c r="T31" s="72" t="e">
        <f>_xll.xlBondZSpread(C31,D31,E31,F31,G31,H31,I31,J31,P31,"annual",5)*100</f>
        <v>#NUM!</v>
      </c>
      <c r="U31" s="72" t="e">
        <f>(N31-_xll.xlShmImplSwap2("EUR","EUR",J31,E31,,1,8,2,4)*100)*100</f>
        <v>#NUM!</v>
      </c>
      <c r="V31" s="72" t="e">
        <f>(N31-VLOOKUP(AH31,'[1]Y c'!$B$1:$F$65536,HLOOKUP(RIGHT($V$12,2),'[1]Y c'!$A$1:$IV$2,2,FALSE),FALSE))*100</f>
        <v>#NUM!</v>
      </c>
      <c r="W31" s="72" t="e">
        <f>(N31-VLOOKUP(AH31,'[1]Y c'!$B$1:$N$65536,HLOOKUP(RIGHT($W$12,2),'[1]Y c'!$A$1:$IV$2,2,FALSE),FALSE))*100</f>
        <v>#NUM!</v>
      </c>
      <c r="X31" s="73" t="e">
        <f>(N31-VLOOKUP(AH31,'[1]Y c'!$B$1:$J$65536,HLOOKUP(RIGHT($X$12,2),'[1]Y c'!$A$1:$IV$2,2,FALSE),FALSE))*100</f>
        <v>#NUM!</v>
      </c>
      <c r="Y31" s="74" t="e">
        <f>_xll.xlBondYieldSens(C31,D31,E31,F31,G31,H31,I31,J31,P31,"p")</f>
        <v>#NUM!</v>
      </c>
      <c r="Z31" s="100" t="e">
        <f>SUMIF([1]Volumes!D$1:D$65536,A31,[1]Volumes!I$1:I$65536)</f>
        <v>#VALUE!</v>
      </c>
      <c r="AA31" s="76" t="e">
        <f>(_xll.xlBondPrice(C31,D31,E31,F31,G31,H31,I31,MIN(J31+$AA$10,J31+M31-1),N31/100)+_xll.xlBondAccrual(C31,D31,E31,F31,G31,H31,I31,MIN(J31+$AA$10,J31+M31-1))-(P31+_xll.xlBondAccrual(C31,D31,E31,F31,G31,H31,I31,J31))*(1+($AA$11/100*MIN($AA$10,M31-1)/360))+IF(MIN(J31+$AA$10,J31+M31-1)&gt;_xll.MKV("EUR.CM_INSTRUMENT.PXE."&amp;A31, "DateNextCoupon"),D31/2,0)+IF(MIN(J31+$AA$10,J31+M31-1)&gt;DATE(YEAR(_xll.MKV("EUR.CM_INSTRUMENT.PXE."&amp;A31, "DateNextCoupon")),MONTH(_xll.MKV("EUR.CM_INSTRUMENT.PXE."&amp;A31, "DateNextCoupon"))+6,DAY(_xll.MKV("EUR.CM_INSTRUMENT.PXE."&amp;A31, "DateNextCoupon"))),D31/2,0))*($AA$9/Y31)*100</f>
        <v>#NUM!</v>
      </c>
      <c r="AB31" s="77" t="e">
        <f>IF(_xll.MKV("EUR.CM_DEPTH.VMO_REPO."&amp;A31&amp;"_"&amp;$AB$12&amp;"_Fixed", "TrdValueAvg")=0,"",_xll.MKV("EUR.CM_DEPTH.VMO_REPO."&amp;A31&amp;"_"&amp;$AB$12&amp;"_Fixed", "TrdValueAvg"))</f>
        <v>#REF!</v>
      </c>
      <c r="AC31" s="78">
        <f t="shared" ref="AC31" si="122">IF(ISNUMBER(AB31),(AB31-AM31)*100,0)</f>
        <v>0</v>
      </c>
      <c r="AD31" s="86" t="e">
        <f t="shared" ref="AD31" si="123">IF(AE31="x",MONTH(AG31)&amp;"."&amp;YEAR(AG31),"")</f>
        <v>#REF!</v>
      </c>
      <c r="AE31" s="83" t="s">
        <v>60</v>
      </c>
      <c r="AF31" s="89" t="e">
        <f t="shared" ref="AF31" si="124">IF(AE31="x",IF($AF$12="ASW",S31,T31),"")</f>
        <v>#NUM!</v>
      </c>
      <c r="AG31" s="90" t="e">
        <f>_xll.MKV("EUR.CM_INSTRUMENT.PXE."&amp;A31, "DateLastMaturity")</f>
        <v>#REF!</v>
      </c>
      <c r="AH31" s="86" t="e">
        <f t="shared" ref="AH31" si="125">MONTH(AG31)&amp;"."&amp;YEAR(AG31)</f>
        <v>#REF!</v>
      </c>
      <c r="AI31" s="89" t="e">
        <f>VLOOKUP(AH31,'[1]ASW p'!$B$1:$AP$65536,HLOOKUP(LEFT(A31,2),'[1]ASW p'!$A$1:$IV$2,2,FALSE),FALSE)</f>
        <v>#REF!</v>
      </c>
      <c r="AJ31" s="79" t="e">
        <f t="shared" ref="AJ31" si="126">IF($AF$12="ASW",S31,T31)-AI31</f>
        <v>#NUM!</v>
      </c>
      <c r="AK31" s="79" t="e">
        <f t="shared" ref="AK31" si="127">U31-BD31</f>
        <v>#NUM!</v>
      </c>
      <c r="AL31" s="94">
        <v>0.15058172126162228</v>
      </c>
      <c r="AM31" s="81">
        <v>-0.40430715935334877</v>
      </c>
      <c r="AN31" s="14" t="str">
        <f t="shared" ref="AN31" si="128">+A31</f>
        <v>IT0005217929</v>
      </c>
      <c r="AO31" s="65" t="e">
        <f>IF(LEFT(AN31,2)=LEFT(AN30,2),AO30,_xll.BDP($A31&amp;" Corp","RTG_FITCH"))</f>
        <v>#REF!</v>
      </c>
      <c r="AP31" s="65" t="e">
        <f>IF(LEFT(AN31,2)=LEFT(AN30,2),AP30,_xll.BDP($A31&amp;" Corp","RTG_SP_LT_LC_ISSUER_CREDIT"))</f>
        <v>#REF!</v>
      </c>
      <c r="AQ31" s="65" t="str">
        <f>_xll.BDP($A31&amp;" Corp","RTG_MOODY")</f>
        <v>Baa2u *-</v>
      </c>
      <c r="AR31" s="82" t="e">
        <f t="shared" ref="AR31" si="129">IF(AS31="x",MONTH(AU31)&amp;"."&amp;YEAR(AU31),"")</f>
        <v>#REF!</v>
      </c>
      <c r="AS31" s="83" t="s">
        <v>60</v>
      </c>
      <c r="AT31" s="84" t="e">
        <f t="shared" ref="AT31" si="130">IF(AS31="x",N31,"")</f>
        <v>#NUM!</v>
      </c>
      <c r="AU31" s="85" t="e">
        <f>_xll.MKV("EUR.CM_INSTRUMENT.PXE."&amp;A31, "DateLastMaturity")</f>
        <v>#REF!</v>
      </c>
      <c r="AV31" s="86" t="e">
        <f t="shared" ref="AV31" si="131">MONTH(AU31)&amp;"."&amp;YEAR(AU31)</f>
        <v>#REF!</v>
      </c>
      <c r="AW31" s="84" t="e">
        <f>VLOOKUP(AV31,'[1]Y c'!B$1:AD$65536,HLOOKUP(LEFT(A31,2),'[1]Y c'!$A$1:$IV$2,2,FALSE),FALSE)</f>
        <v>#REF!</v>
      </c>
      <c r="AY31" s="87" t="e">
        <f t="shared" ref="AY31" si="132">IF(AE31="x",MONTH(AG31)&amp;"."&amp;YEAR(AG31),"")</f>
        <v>#REF!</v>
      </c>
      <c r="AZ31" s="88" t="str">
        <f t="shared" ref="AZ31" si="133">AE31</f>
        <v>x</v>
      </c>
      <c r="BA31" s="89" t="e">
        <f t="shared" ref="BA31" si="134">IF(AE31="x",U31,"")</f>
        <v>#NUM!</v>
      </c>
      <c r="BB31" s="90" t="e">
        <f>_xll.MKV("EUR.CM_INSTRUMENT.PXE."&amp;A31, "DateLastMaturity")</f>
        <v>#REF!</v>
      </c>
      <c r="BC31" s="91" t="e">
        <f t="shared" ref="BC31" si="135">MONTH(BB31)&amp;"."&amp;YEAR(BB31)</f>
        <v>#REF!</v>
      </c>
      <c r="BD31" s="89" t="e">
        <f>VLOOKUP(BC31,'[1]YY p'!B$1:AP$65536,HLOOKUP(LEFT(A31,2),'[1]YY p'!$A$1:$IV$2,2,FALSE),FALSE)</f>
        <v>#REF!</v>
      </c>
      <c r="BF31" s="82" t="e">
        <f t="shared" ref="BF31" si="136">IF(BG31="x",MONTH(BI31)&amp;"."&amp;YEAR(BI31),"")</f>
        <v>#REF!</v>
      </c>
      <c r="BG31" s="83" t="s">
        <v>60</v>
      </c>
      <c r="BH31" s="89" t="e">
        <f t="shared" ref="BH31" si="137">IF(BG31="x",U31,"")</f>
        <v>#NUM!</v>
      </c>
      <c r="BI31" s="85" t="e">
        <f>_xll.MKV("EUR.CM_INSTRUMENT.PXE."&amp;A31, "DateLastMaturity")</f>
        <v>#REF!</v>
      </c>
      <c r="BJ31" s="86" t="e">
        <f t="shared" ref="BJ31" si="138">MONTH(BI31)&amp;"."&amp;YEAR(BI31)</f>
        <v>#REF!</v>
      </c>
      <c r="BK31" s="92" t="e">
        <f>VLOOKUP(BJ31,'[1]YY c'!B$1:AL$65536,HLOOKUP(LEFT(A31,2),'[1]YY c'!$A$1:$IV$2,2,FALSE),FALSE)</f>
        <v>#REF!</v>
      </c>
    </row>
    <row r="32" spans="1:63">
      <c r="A32" s="64" t="s">
        <v>74</v>
      </c>
      <c r="B32" s="65" t="e">
        <f t="shared" si="51"/>
        <v>#REF!</v>
      </c>
      <c r="C32" s="19" t="e">
        <f t="shared" si="52"/>
        <v>#REF!</v>
      </c>
      <c r="D32" s="19" t="e">
        <f>_xll.MKV("EUR.CM_INSTRUMENT.PXE."&amp;A32, "CouponInterest")</f>
        <v>#REF!</v>
      </c>
      <c r="E32" s="6" t="e">
        <f>_xll.MKV("EUR.CM_INSTRUMENT.PXE."&amp;A32, "DateMaturity")</f>
        <v>#REF!</v>
      </c>
      <c r="F32" s="6" t="e">
        <f>IF(D32=0,H32,_xll.MKV("EUR.CM_INSTRUMENT.PXE."&amp;A32, "DateInterestAccrual"))</f>
        <v>#REF!</v>
      </c>
      <c r="G32" s="6" t="e">
        <f>IF(D32=0,E32,_xll.MKV("EUR.CM_INSTRUMENT.PXE."&amp;A32, "DateFirstCoupon"))</f>
        <v>#REF!</v>
      </c>
      <c r="H32" s="6" t="e">
        <f>_xll.MKV("EUR.CM_INSTRUMENT.PXE."&amp;A32, "DateFirstSettlement")</f>
        <v>#REF!</v>
      </c>
      <c r="I32" s="19">
        <v>100</v>
      </c>
      <c r="J32" s="6" t="e">
        <f>_xll.MKV("EUR.CM_INSTRUMENT.BONDVISION."&amp;A32, "DateSettl")</f>
        <v>#REF!</v>
      </c>
      <c r="K32" s="95" t="e">
        <f>_xll.MKV("EUR.CM_INSTRUMENT.PXE."&amp;A32, "Desc")</f>
        <v>#REF!</v>
      </c>
      <c r="L32" s="66">
        <f>_xll.BDP(A32&amp;" Corp", "amt_outstanding")/1000000</f>
        <v>15470.968999999999</v>
      </c>
      <c r="M32" s="67" t="e">
        <f t="shared" si="53"/>
        <v>#REF!</v>
      </c>
      <c r="N32" s="22" t="e">
        <f>_xll.xlBondYield(C32,D32,E32,F32,G32,H32,I32,J32,P32)*100</f>
        <v>#NUM!</v>
      </c>
      <c r="O32" s="68" t="str">
        <f t="shared" si="54"/>
        <v/>
      </c>
      <c r="P32" s="23" t="e">
        <f>IF(LEFT(K32,3)="BOT",_xll.xlBondPrice(C32,D32,E32,F32,G32,H32,I32,J32,_xll.MKV("EUR.CM_DEPTH.XLS_GOVIES."&amp;A32, "Mid")/100),ROUND(_xll.MKV("EUR.CM_DEPTH.XLS_GOVIES."&amp;A32, "Mid"),IF(M32&lt;700,3,2)))</f>
        <v>#REF!</v>
      </c>
      <c r="Q32" s="101" t="e">
        <f>(N32-N29)*100</f>
        <v>#NUM!</v>
      </c>
      <c r="R32" s="70" t="e">
        <f>IF($R$12="Y roll",(N32-N30)/(M32-M30)*365*100,(U32-U30)/(M32-M30)*365)</f>
        <v>#NUM!</v>
      </c>
      <c r="S32" s="71" t="e">
        <f>_xll.xlBondAswSpread(C32,D32,E32,F32,G32,H32,I32,J32,P32)*100</f>
        <v>#NUM!</v>
      </c>
      <c r="T32" s="72" t="e">
        <f>_xll.xlBondZSpread(C32,D32,E32,F32,G32,H32,I32,J32,P32,"annual",5)*100</f>
        <v>#NUM!</v>
      </c>
      <c r="U32" s="72" t="e">
        <f>(N32-_xll.xlShmImplSwap2("EUR","EUR",J32,E32,,1,8,2,4)*100)*100</f>
        <v>#NUM!</v>
      </c>
      <c r="V32" s="72" t="e">
        <f>(N32-VLOOKUP(AH32,'[1]Y c'!$B$1:$F$65536,HLOOKUP(RIGHT($V$12,2),'[1]Y c'!$A$1:$IV$2,2,FALSE),FALSE))*100</f>
        <v>#NUM!</v>
      </c>
      <c r="W32" s="72" t="e">
        <f>(N32-VLOOKUP(AH32,'[1]Y c'!$B$1:$N$65536,HLOOKUP(RIGHT($W$12,2),'[1]Y c'!$A$1:$IV$2,2,FALSE),FALSE))*100</f>
        <v>#NUM!</v>
      </c>
      <c r="X32" s="73" t="e">
        <f>(N32-VLOOKUP(AH32,'[1]Y c'!$B$1:$J$65536,HLOOKUP(RIGHT($X$12,2),'[1]Y c'!$A$1:$IV$2,2,FALSE),FALSE))*100</f>
        <v>#NUM!</v>
      </c>
      <c r="Y32" s="74" t="e">
        <f>_xll.xlBondYieldSens(C32,D32,E32,F32,G32,H32,I32,J32,P32,"p")</f>
        <v>#NUM!</v>
      </c>
      <c r="Z32" s="100" t="e">
        <f>SUMIF([1]Volumes!D$1:D$65536,A32,[1]Volumes!I$1:I$65536)</f>
        <v>#VALUE!</v>
      </c>
      <c r="AA32" s="76" t="e">
        <f>(_xll.xlBondPrice(C32,D32,E32,F32,G32,H32,I32,MIN(J32+$AA$10,J32+M32-1),N32/100)+_xll.xlBondAccrual(C32,D32,E32,F32,G32,H32,I32,MIN(J32+$AA$10,J32+M32-1))-(P32+_xll.xlBondAccrual(C32,D32,E32,F32,G32,H32,I32,J32))*(1+($AA$11/100*MIN($AA$10,M32-1)/360))+IF(MIN(J32+$AA$10,J32+M32-1)&gt;_xll.MKV("EUR.CM_INSTRUMENT.PXE."&amp;A32, "DateNextCoupon"),D32/2,0)+IF(MIN(J32+$AA$10,J32+M32-1)&gt;DATE(YEAR(_xll.MKV("EUR.CM_INSTRUMENT.PXE."&amp;A32, "DateNextCoupon")),MONTH(_xll.MKV("EUR.CM_INSTRUMENT.PXE."&amp;A32, "DateNextCoupon"))+6,DAY(_xll.MKV("EUR.CM_INSTRUMENT.PXE."&amp;A32, "DateNextCoupon"))),D32/2,0))*($AA$9/Y32)*100</f>
        <v>#NUM!</v>
      </c>
      <c r="AB32" s="77" t="e">
        <f>IF(_xll.MKV("EUR.CM_DEPTH.VMO_REPO."&amp;A32&amp;"_"&amp;$AB$12&amp;"_Fixed", "TrdValueAvg")=0,"",_xll.MKV("EUR.CM_DEPTH.VMO_REPO."&amp;A32&amp;"_"&amp;$AB$12&amp;"_Fixed", "TrdValueAvg"))</f>
        <v>#REF!</v>
      </c>
      <c r="AC32" s="78">
        <f t="shared" si="55"/>
        <v>0</v>
      </c>
      <c r="AD32" s="96" t="str">
        <f t="shared" si="56"/>
        <v/>
      </c>
      <c r="AE32" s="97"/>
      <c r="AF32" s="98" t="str">
        <f t="shared" si="57"/>
        <v/>
      </c>
      <c r="AG32" s="99" t="e">
        <f>_xll.MKV("EUR.CM_INSTRUMENT.PXE."&amp;A32, "DateLastMaturity")</f>
        <v>#REF!</v>
      </c>
      <c r="AH32" s="96" t="e">
        <f t="shared" si="58"/>
        <v>#REF!</v>
      </c>
      <c r="AI32" s="98" t="e">
        <f>VLOOKUP(AH32,'[1]ASW p'!$B$1:$AP$65536,HLOOKUP(LEFT(A32,2),'[1]ASW p'!$A$1:$IV$2,2,FALSE),FALSE)</f>
        <v>#REF!</v>
      </c>
      <c r="AJ32" s="79" t="e">
        <f t="shared" si="59"/>
        <v>#NUM!</v>
      </c>
      <c r="AK32" s="79" t="e">
        <f t="shared" si="60"/>
        <v>#NUM!</v>
      </c>
      <c r="AL32" s="94">
        <v>0.16841178665037965</v>
      </c>
      <c r="AM32" s="81">
        <v>-0.45413043478260873</v>
      </c>
      <c r="AN32" s="14" t="str">
        <f t="shared" si="61"/>
        <v>IT0005069395</v>
      </c>
      <c r="AO32" s="65" t="e">
        <f>IF(LEFT(AN32,2)=LEFT(AN30,2),AO30,_xll.BDP($A32&amp;" Corp","RTG_FITCH"))</f>
        <v>#REF!</v>
      </c>
      <c r="AP32" s="65" t="e">
        <f>IF(LEFT(AN32,2)=LEFT(AN30,2),AP30,_xll.BDP($A32&amp;" Corp","RTG_SP_LT_LC_ISSUER_CREDIT"))</f>
        <v>#REF!</v>
      </c>
      <c r="AQ32" s="65" t="str">
        <f>_xll.BDP($A32&amp;" Corp","RTG_MOODY")</f>
        <v>Baa2u *-</v>
      </c>
      <c r="AR32" s="82" t="e">
        <f t="shared" si="62"/>
        <v>#REF!</v>
      </c>
      <c r="AS32" s="83" t="s">
        <v>60</v>
      </c>
      <c r="AT32" s="84" t="e">
        <f t="shared" si="63"/>
        <v>#NUM!</v>
      </c>
      <c r="AU32" s="85" t="e">
        <f>_xll.MKV("EUR.CM_INSTRUMENT.PXE."&amp;A32, "DateLastMaturity")</f>
        <v>#REF!</v>
      </c>
      <c r="AV32" s="86" t="e">
        <f>MONTH(AU32)&amp;"."&amp;YEAR(AU32)</f>
        <v>#REF!</v>
      </c>
      <c r="AW32" s="84" t="e">
        <f>VLOOKUP(AV32,'[1]Y c'!B$1:AD$65536,HLOOKUP(LEFT(A32,2),'[1]Y c'!$A$1:$IV$2,2,FALSE),FALSE)</f>
        <v>#REF!</v>
      </c>
      <c r="AY32" s="87" t="str">
        <f t="shared" si="65"/>
        <v/>
      </c>
      <c r="AZ32" s="88">
        <f t="shared" si="66"/>
        <v>0</v>
      </c>
      <c r="BA32" s="89" t="str">
        <f t="shared" si="67"/>
        <v/>
      </c>
      <c r="BB32" s="90" t="e">
        <f>_xll.MKV("EUR.CM_INSTRUMENT.PXE."&amp;A32, "DateLastMaturity")</f>
        <v>#REF!</v>
      </c>
      <c r="BC32" s="91" t="e">
        <f t="shared" si="74"/>
        <v>#REF!</v>
      </c>
      <c r="BD32" s="89" t="e">
        <f>VLOOKUP(BC32,'[1]YY p'!B$1:AP$65536,HLOOKUP(LEFT(A32,2),'[1]YY p'!$A$1:$IV$2,2,FALSE),FALSE)</f>
        <v>#REF!</v>
      </c>
      <c r="BF32" s="82" t="e">
        <f t="shared" si="69"/>
        <v>#REF!</v>
      </c>
      <c r="BG32" s="83" t="s">
        <v>60</v>
      </c>
      <c r="BH32" s="89" t="e">
        <f t="shared" si="70"/>
        <v>#NUM!</v>
      </c>
      <c r="BI32" s="85" t="e">
        <f>_xll.MKV("EUR.CM_INSTRUMENT.PXE."&amp;A32, "DateLastMaturity")</f>
        <v>#REF!</v>
      </c>
      <c r="BJ32" s="86" t="e">
        <f t="shared" si="71"/>
        <v>#REF!</v>
      </c>
      <c r="BK32" s="92" t="e">
        <f>VLOOKUP(BJ32,'[1]YY c'!B$1:AL$65536,HLOOKUP(LEFT(A32,2),'[1]YY c'!$A$1:$IV$2,2,FALSE),FALSE)</f>
        <v>#REF!</v>
      </c>
    </row>
    <row r="33" spans="1:63">
      <c r="A33" s="64" t="s">
        <v>75</v>
      </c>
      <c r="B33" s="65" t="e">
        <f t="shared" si="51"/>
        <v>#REF!</v>
      </c>
      <c r="C33" s="19" t="e">
        <f t="shared" si="52"/>
        <v>#REF!</v>
      </c>
      <c r="D33" s="19" t="e">
        <f>_xll.MKV("EUR.CM_INSTRUMENT.PXE."&amp;A33, "CouponInterest")</f>
        <v>#REF!</v>
      </c>
      <c r="E33" s="6" t="e">
        <f>_xll.MKV("EUR.CM_INSTRUMENT.PXE."&amp;A33, "DateMaturity")</f>
        <v>#REF!</v>
      </c>
      <c r="F33" s="6" t="e">
        <f>IF(D33=0,H33,_xll.MKV("EUR.CM_INSTRUMENT.PXE."&amp;A33, "DateInterestAccrual"))</f>
        <v>#REF!</v>
      </c>
      <c r="G33" s="6" t="e">
        <f>IF(D33=0,E33,_xll.MKV("EUR.CM_INSTRUMENT.PXE."&amp;A33, "DateFirstCoupon"))</f>
        <v>#REF!</v>
      </c>
      <c r="H33" s="6" t="e">
        <f>_xll.MKV("EUR.CM_INSTRUMENT.PXE."&amp;A33, "DateFirstSettlement")</f>
        <v>#REF!</v>
      </c>
      <c r="I33" s="19">
        <v>100</v>
      </c>
      <c r="J33" s="6" t="e">
        <f>_xll.MKV("EUR.CM_INSTRUMENT.BONDVISION."&amp;A33, "DateSettl")</f>
        <v>#REF!</v>
      </c>
      <c r="K33" s="93" t="e">
        <f>_xll.MKV("EUR.CM_INSTRUMENT.PXE."&amp;A33, "Desc")</f>
        <v>#REF!</v>
      </c>
      <c r="L33" s="66">
        <f>_xll.BDP(A33&amp;" Corp", "amt_outstanding")/1000000</f>
        <v>23409.65</v>
      </c>
      <c r="M33" s="67" t="e">
        <f t="shared" si="53"/>
        <v>#REF!</v>
      </c>
      <c r="N33" s="22" t="e">
        <f>_xll.xlBondYield(C33,D33,E33,F33,G33,H33,I33,J33,P33)*100</f>
        <v>#NUM!</v>
      </c>
      <c r="O33" s="68" t="str">
        <f t="shared" si="54"/>
        <v/>
      </c>
      <c r="P33" s="23" t="e">
        <f>IF(LEFT(K33,3)="BOT",_xll.xlBondPrice(C33,D33,E33,F33,G33,H33,I33,J33,_xll.MKV("EUR.CM_DEPTH.XLS_GOVIES."&amp;A33, "Mid")/100),ROUND(_xll.MKV("EUR.CM_DEPTH.XLS_GOVIES."&amp;A33, "Mid"),IF(M33&lt;700,3,2)))</f>
        <v>#REF!</v>
      </c>
      <c r="Q33" s="69" t="e">
        <f t="shared" si="72"/>
        <v>#NUM!</v>
      </c>
      <c r="R33" s="70" t="e">
        <f t="shared" si="73"/>
        <v>#NUM!</v>
      </c>
      <c r="S33" s="71" t="e">
        <f>_xll.xlBondAswSpread(C33,D33,E33,F33,G33,H33,I33,J33,P33)*100</f>
        <v>#NUM!</v>
      </c>
      <c r="T33" s="72" t="e">
        <f>_xll.xlBondZSpread(C33,D33,E33,F33,G33,H33,I33,J33,P33,"annual",5)*100</f>
        <v>#NUM!</v>
      </c>
      <c r="U33" s="72" t="e">
        <f>(N33-_xll.xlShmImplSwap2("EUR","EUR",J33,E33,,1,8,2,4)*100)*100</f>
        <v>#NUM!</v>
      </c>
      <c r="V33" s="72" t="e">
        <f>(N33-VLOOKUP(AH33,'[1]Y c'!$B$1:$F$65536,HLOOKUP(RIGHT($V$12,2),'[1]Y c'!$A$1:$IV$2,2,FALSE),FALSE))*100</f>
        <v>#NUM!</v>
      </c>
      <c r="W33" s="72" t="e">
        <f>(N33-VLOOKUP(AH33,'[1]Y c'!$B$1:$N$65536,HLOOKUP(RIGHT($W$12,2),'[1]Y c'!$A$1:$IV$2,2,FALSE),FALSE))*100</f>
        <v>#NUM!</v>
      </c>
      <c r="X33" s="73" t="e">
        <f>(N33-VLOOKUP(AH33,'[1]Y c'!$B$1:$J$65536,HLOOKUP(RIGHT($X$12,2),'[1]Y c'!$A$1:$IV$2,2,FALSE),FALSE))*100</f>
        <v>#NUM!</v>
      </c>
      <c r="Y33" s="74" t="e">
        <f>_xll.xlBondYieldSens(C33,D33,E33,F33,G33,H33,I33,J33,P33,"p")</f>
        <v>#NUM!</v>
      </c>
      <c r="Z33" s="100" t="e">
        <f>SUMIF([1]Volumes!D$1:D$65536,A33,[1]Volumes!I$1:I$65536)</f>
        <v>#VALUE!</v>
      </c>
      <c r="AA33" s="76" t="e">
        <f>(_xll.xlBondPrice(C33,D33,E33,F33,G33,H33,I33,MIN(J33+$AA$10,J33+M33-1),N33/100)+_xll.xlBondAccrual(C33,D33,E33,F33,G33,H33,I33,MIN(J33+$AA$10,J33+M33-1))-(P33+_xll.xlBondAccrual(C33,D33,E33,F33,G33,H33,I33,J33))*(1+($AA$11/100*MIN($AA$10,M33-1)/360))+IF(MIN(J33+$AA$10,J33+M33-1)&gt;_xll.MKV("EUR.CM_INSTRUMENT.PXE."&amp;A33, "DateNextCoupon"),D33/2,0)+IF(MIN(J33+$AA$10,J33+M33-1)&gt;DATE(YEAR(_xll.MKV("EUR.CM_INSTRUMENT.PXE."&amp;A33, "DateNextCoupon")),MONTH(_xll.MKV("EUR.CM_INSTRUMENT.PXE."&amp;A33, "DateNextCoupon"))+6,DAY(_xll.MKV("EUR.CM_INSTRUMENT.PXE."&amp;A33, "DateNextCoupon"))),D33/2,0))*($AA$9/Y33)*100</f>
        <v>#NUM!</v>
      </c>
      <c r="AB33" s="77" t="e">
        <f>IF(_xll.MKV("EUR.CM_DEPTH.VMO_REPO."&amp;A33&amp;"_"&amp;$AB$12&amp;"_Fixed", "TrdValueAvg")=0,"",_xll.MKV("EUR.CM_DEPTH.VMO_REPO."&amp;A33&amp;"_"&amp;$AB$12&amp;"_Fixed", "TrdValueAvg"))</f>
        <v>#REF!</v>
      </c>
      <c r="AC33" s="78">
        <f t="shared" si="55"/>
        <v>0</v>
      </c>
      <c r="AD33" s="86" t="str">
        <f t="shared" si="56"/>
        <v/>
      </c>
      <c r="AE33" s="83"/>
      <c r="AF33" s="89" t="str">
        <f t="shared" si="57"/>
        <v/>
      </c>
      <c r="AG33" s="90" t="e">
        <f>_xll.MKV("EUR.CM_INSTRUMENT.PXE."&amp;A33, "DateLastMaturity")</f>
        <v>#REF!</v>
      </c>
      <c r="AH33" s="86" t="e">
        <f t="shared" si="58"/>
        <v>#REF!</v>
      </c>
      <c r="AI33" s="89" t="e">
        <f>VLOOKUP(AH33,'[1]ASW p'!$B$1:$AP$65536,HLOOKUP(LEFT(A33,2),'[1]ASW p'!$A$1:$IV$2,2,FALSE),FALSE)</f>
        <v>#REF!</v>
      </c>
      <c r="AJ33" s="79" t="e">
        <f t="shared" si="59"/>
        <v>#NUM!</v>
      </c>
      <c r="AK33" s="79" t="e">
        <f t="shared" si="60"/>
        <v>#NUM!</v>
      </c>
      <c r="AL33" s="94">
        <v>0.20090250096411813</v>
      </c>
      <c r="AM33" s="81">
        <v>-0.42069047619047623</v>
      </c>
      <c r="AN33" s="14" t="str">
        <f t="shared" si="61"/>
        <v>IT0003644769</v>
      </c>
      <c r="AO33" s="65" t="e">
        <f>IF(LEFT(AN33,2)=LEFT(AN32,2),AO32,_xll.BDP($A33&amp;" Corp","RTG_FITCH"))</f>
        <v>#REF!</v>
      </c>
      <c r="AP33" s="65" t="e">
        <f>IF(LEFT(AN33,2)=LEFT(AN32,2),AP32,_xll.BDP($A33&amp;" Corp","RTG_SP_LT_LC_ISSUER_CREDIT"))</f>
        <v>#REF!</v>
      </c>
      <c r="AQ33" s="65" t="str">
        <f>_xll.BDP($A33&amp;" Corp","RTG_MOODY")</f>
        <v>Baa2u *-</v>
      </c>
      <c r="AR33" s="82" t="e">
        <f t="shared" si="62"/>
        <v>#REF!</v>
      </c>
      <c r="AS33" s="83" t="s">
        <v>60</v>
      </c>
      <c r="AT33" s="84" t="e">
        <f t="shared" si="63"/>
        <v>#NUM!</v>
      </c>
      <c r="AU33" s="85" t="e">
        <f>_xll.MKV("EUR.CM_INSTRUMENT.PXE."&amp;A33, "DateLastMaturity")</f>
        <v>#REF!</v>
      </c>
      <c r="AV33" s="86" t="e">
        <f t="shared" si="64"/>
        <v>#REF!</v>
      </c>
      <c r="AW33" s="84" t="e">
        <f>VLOOKUP(AV33,'[1]Y c'!B$1:AD$65536,HLOOKUP(LEFT(A33,2),'[1]Y c'!$A$1:$IV$2,2,FALSE),FALSE)</f>
        <v>#REF!</v>
      </c>
      <c r="AY33" s="87" t="str">
        <f t="shared" si="65"/>
        <v/>
      </c>
      <c r="AZ33" s="88">
        <f t="shared" si="66"/>
        <v>0</v>
      </c>
      <c r="BA33" s="89" t="str">
        <f t="shared" si="67"/>
        <v/>
      </c>
      <c r="BB33" s="90" t="e">
        <f>_xll.MKV("EUR.CM_INSTRUMENT.PXE."&amp;A33, "DateLastMaturity")</f>
        <v>#REF!</v>
      </c>
      <c r="BC33" s="91" t="e">
        <f t="shared" si="74"/>
        <v>#REF!</v>
      </c>
      <c r="BD33" s="89" t="e">
        <f>VLOOKUP(BC33,'[1]YY p'!B$1:AP$65536,HLOOKUP(LEFT(A33,2),'[1]YY p'!$A$1:$IV$2,2,FALSE),FALSE)</f>
        <v>#REF!</v>
      </c>
      <c r="BF33" s="82" t="e">
        <f t="shared" si="69"/>
        <v>#REF!</v>
      </c>
      <c r="BG33" s="83" t="s">
        <v>60</v>
      </c>
      <c r="BH33" s="89" t="e">
        <f t="shared" si="70"/>
        <v>#NUM!</v>
      </c>
      <c r="BI33" s="85" t="e">
        <f>_xll.MKV("EUR.CM_INSTRUMENT.PXE."&amp;A33, "DateLastMaturity")</f>
        <v>#REF!</v>
      </c>
      <c r="BJ33" s="86" t="e">
        <f t="shared" si="71"/>
        <v>#REF!</v>
      </c>
      <c r="BK33" s="92" t="e">
        <f>VLOOKUP(BJ33,'[1]YY c'!B$1:AL$65536,HLOOKUP(LEFT(A33,2),'[1]YY c'!$A$1:$IV$2,2,FALSE),FALSE)</f>
        <v>#REF!</v>
      </c>
    </row>
    <row r="34" spans="1:63">
      <c r="A34" s="64" t="s">
        <v>76</v>
      </c>
      <c r="B34" s="65" t="e">
        <f t="shared" si="51"/>
        <v>#REF!</v>
      </c>
      <c r="C34" s="19" t="e">
        <f t="shared" si="52"/>
        <v>#REF!</v>
      </c>
      <c r="D34" s="19" t="e">
        <f>_xll.MKV("EUR.CM_INSTRUMENT.PXE."&amp;A34, "CouponInterest")</f>
        <v>#REF!</v>
      </c>
      <c r="E34" s="6" t="e">
        <f>_xll.MKV("EUR.CM_INSTRUMENT.PXE."&amp;A34, "DateMaturity")</f>
        <v>#REF!</v>
      </c>
      <c r="F34" s="6" t="e">
        <f>IF(D34=0,H34,_xll.MKV("EUR.CM_INSTRUMENT.PXE."&amp;A34, "DateInterestAccrual"))</f>
        <v>#REF!</v>
      </c>
      <c r="G34" s="6" t="e">
        <f>IF(D34=0,E34,_xll.MKV("EUR.CM_INSTRUMENT.PXE."&amp;A34, "DateFirstCoupon"))</f>
        <v>#REF!</v>
      </c>
      <c r="H34" s="6" t="e">
        <f>_xll.MKV("EUR.CM_INSTRUMENT.PXE."&amp;A34, "DateFirstSettlement")</f>
        <v>#REF!</v>
      </c>
      <c r="I34" s="19">
        <v>100</v>
      </c>
      <c r="J34" s="6" t="e">
        <f>_xll.MKV("EUR.CM_INSTRUMENT.BONDVISION."&amp;A34, "DateSettl")</f>
        <v>#REF!</v>
      </c>
      <c r="K34" s="93" t="e">
        <f>_xll.MKV("EUR.CM_INSTRUMENT.PXE."&amp;A34, "Desc")</f>
        <v>#REF!</v>
      </c>
      <c r="L34" s="66">
        <f>_xll.BDP(A34&amp;" Corp", "amt_outstanding")/1000000</f>
        <v>24330.808000000001</v>
      </c>
      <c r="M34" s="67" t="e">
        <f t="shared" si="53"/>
        <v>#REF!</v>
      </c>
      <c r="N34" s="22" t="e">
        <f>_xll.xlBondYield(C34,D34,E34,F34,G34,H34,I34,J34,P34)*100</f>
        <v>#NUM!</v>
      </c>
      <c r="O34" s="68" t="str">
        <f t="shared" si="54"/>
        <v/>
      </c>
      <c r="P34" s="23" t="e">
        <f>IF(LEFT(K34,3)="BOT",_xll.xlBondPrice(C34,D34,E34,F34,G34,H34,I34,J34,_xll.MKV("EUR.CM_DEPTH.XLS_GOVIES."&amp;A34, "Mid")/100),ROUND(_xll.MKV("EUR.CM_DEPTH.XLS_GOVIES."&amp;A34, "Mid"),IF(M34&lt;700,3,2)))</f>
        <v>#REF!</v>
      </c>
      <c r="Q34" s="69" t="e">
        <f t="shared" si="72"/>
        <v>#NUM!</v>
      </c>
      <c r="R34" s="70" t="e">
        <f t="shared" si="73"/>
        <v>#NUM!</v>
      </c>
      <c r="S34" s="71" t="e">
        <f>_xll.xlBondAswSpread(C34,D34,E34,F34,G34,H34,I34,J34,P34)*100</f>
        <v>#NUM!</v>
      </c>
      <c r="T34" s="72" t="e">
        <f>_xll.xlBondZSpread(C34,D34,E34,F34,G34,H34,I34,J34,P34,"annual",5)*100</f>
        <v>#NUM!</v>
      </c>
      <c r="U34" s="72" t="e">
        <f>(N34-_xll.xlShmImplSwap2("EUR","EUR",J34,E34,,1,8,2,4)*100)*100</f>
        <v>#NUM!</v>
      </c>
      <c r="V34" s="72" t="e">
        <f>(N34-VLOOKUP(AH34,'[1]Y c'!$B$1:$F$65536,HLOOKUP(RIGHT($V$12,2),'[1]Y c'!$A$1:$IV$2,2,FALSE),FALSE))*100</f>
        <v>#NUM!</v>
      </c>
      <c r="W34" s="72" t="e">
        <f>(N34-VLOOKUP(AH34,'[1]Y c'!$B$1:$N$65536,HLOOKUP(RIGHT($W$12,2),'[1]Y c'!$A$1:$IV$2,2,FALSE),FALSE))*100</f>
        <v>#NUM!</v>
      </c>
      <c r="X34" s="73" t="e">
        <f>(N34-VLOOKUP(AH34,'[1]Y c'!$B$1:$J$65536,HLOOKUP(RIGHT($X$12,2),'[1]Y c'!$A$1:$IV$2,2,FALSE),FALSE))*100</f>
        <v>#NUM!</v>
      </c>
      <c r="Y34" s="74" t="e">
        <f>_xll.xlBondYieldSens(C34,D34,E34,F34,G34,H34,I34,J34,P34,"p")</f>
        <v>#NUM!</v>
      </c>
      <c r="Z34" s="100" t="e">
        <f>SUMIF([1]Volumes!D$1:D$65536,A34,[1]Volumes!I$1:I$65536)</f>
        <v>#VALUE!</v>
      </c>
      <c r="AA34" s="76" t="e">
        <f>(_xll.xlBondPrice(C34,D34,E34,F34,G34,H34,I34,MIN(J34+$AA$10,J34+M34-1),N34/100)+_xll.xlBondAccrual(C34,D34,E34,F34,G34,H34,I34,MIN(J34+$AA$10,J34+M34-1))-(P34+_xll.xlBondAccrual(C34,D34,E34,F34,G34,H34,I34,J34))*(1+($AA$11/100*MIN($AA$10,M34-1)/360))+IF(MIN(J34+$AA$10,J34+M34-1)&gt;_xll.MKV("EUR.CM_INSTRUMENT.PXE."&amp;A34, "DateNextCoupon"),D34/2,0)+IF(MIN(J34+$AA$10,J34+M34-1)&gt;DATE(YEAR(_xll.MKV("EUR.CM_INSTRUMENT.PXE."&amp;A34, "DateNextCoupon")),MONTH(_xll.MKV("EUR.CM_INSTRUMENT.PXE."&amp;A34, "DateNextCoupon"))+6,DAY(_xll.MKV("EUR.CM_INSTRUMENT.PXE."&amp;A34, "DateNextCoupon"))),D34/2,0))*($AA$9/Y34)*100</f>
        <v>#NUM!</v>
      </c>
      <c r="AB34" s="77" t="e">
        <f>IF(_xll.MKV("EUR.CM_DEPTH.VMO_REPO."&amp;A34&amp;"_"&amp;$AB$12&amp;"_Fixed", "TrdValueAvg")=0,"",_xll.MKV("EUR.CM_DEPTH.VMO_REPO."&amp;A34&amp;"_"&amp;$AB$12&amp;"_Fixed", "TrdValueAvg"))</f>
        <v>#REF!</v>
      </c>
      <c r="AC34" s="78">
        <f t="shared" si="55"/>
        <v>0</v>
      </c>
      <c r="AD34" s="86" t="str">
        <f t="shared" si="56"/>
        <v/>
      </c>
      <c r="AE34" s="83"/>
      <c r="AF34" s="89" t="str">
        <f t="shared" si="57"/>
        <v/>
      </c>
      <c r="AG34" s="90" t="e">
        <f>_xll.MKV("EUR.CM_INSTRUMENT.PXE."&amp;A34, "DateLastMaturity")</f>
        <v>#REF!</v>
      </c>
      <c r="AH34" s="86" t="e">
        <f t="shared" si="58"/>
        <v>#REF!</v>
      </c>
      <c r="AI34" s="89" t="e">
        <f>VLOOKUP(AH34,'[1]ASW p'!$B$1:$AP$65536,HLOOKUP(LEFT(A34,2),'[1]ASW p'!$A$1:$IV$2,2,FALSE),FALSE)</f>
        <v>#REF!</v>
      </c>
      <c r="AJ34" s="79" t="e">
        <f t="shared" si="59"/>
        <v>#NUM!</v>
      </c>
      <c r="AK34" s="79" t="e">
        <f t="shared" si="60"/>
        <v>#NUM!</v>
      </c>
      <c r="AL34" s="94">
        <v>0.20819736679568226</v>
      </c>
      <c r="AM34" s="81">
        <v>-0.40882716049382717</v>
      </c>
      <c r="AN34" s="14" t="str">
        <f t="shared" si="61"/>
        <v>IT0004536949</v>
      </c>
      <c r="AO34" s="65" t="e">
        <f>IF(LEFT(AN34,2)=LEFT(AN33,2),AO33,_xll.BDP($A34&amp;" Corp","RTG_FITCH"))</f>
        <v>#REF!</v>
      </c>
      <c r="AP34" s="65" t="e">
        <f>IF(LEFT(AN34,2)=LEFT(AN33,2),AP33,_xll.BDP($A34&amp;" Corp","RTG_SP_LT_LC_ISSUER_CREDIT"))</f>
        <v>#REF!</v>
      </c>
      <c r="AQ34" s="65" t="str">
        <f>_xll.BDP($A34&amp;" Corp","RTG_MOODY")</f>
        <v>Baa2u *-</v>
      </c>
      <c r="AR34" s="82" t="e">
        <f t="shared" si="62"/>
        <v>#REF!</v>
      </c>
      <c r="AS34" s="83" t="s">
        <v>60</v>
      </c>
      <c r="AT34" s="84" t="e">
        <f t="shared" si="63"/>
        <v>#NUM!</v>
      </c>
      <c r="AU34" s="85" t="e">
        <f>_xll.MKV("EUR.CM_INSTRUMENT.PXE."&amp;A34, "DateLastMaturity")</f>
        <v>#REF!</v>
      </c>
      <c r="AV34" s="86" t="e">
        <f t="shared" si="64"/>
        <v>#REF!</v>
      </c>
      <c r="AW34" s="84" t="e">
        <f>VLOOKUP(AV34,'[1]Y c'!B$1:AD$65536,HLOOKUP(LEFT(A34,2),'[1]Y c'!$A$1:$IV$2,2,FALSE),FALSE)</f>
        <v>#REF!</v>
      </c>
      <c r="AY34" s="87" t="str">
        <f t="shared" si="65"/>
        <v/>
      </c>
      <c r="AZ34" s="88">
        <f t="shared" si="66"/>
        <v>0</v>
      </c>
      <c r="BA34" s="89" t="str">
        <f t="shared" si="67"/>
        <v/>
      </c>
      <c r="BB34" s="90" t="e">
        <f>_xll.MKV("EUR.CM_INSTRUMENT.PXE."&amp;A34, "DateLastMaturity")</f>
        <v>#REF!</v>
      </c>
      <c r="BC34" s="91" t="e">
        <f t="shared" si="74"/>
        <v>#REF!</v>
      </c>
      <c r="BD34" s="89" t="e">
        <f>VLOOKUP(BC34,'[1]YY p'!B$1:AP$65536,HLOOKUP(LEFT(A34,2),'[1]YY p'!$A$1:$IV$2,2,FALSE),FALSE)</f>
        <v>#REF!</v>
      </c>
      <c r="BF34" s="82" t="e">
        <f t="shared" si="69"/>
        <v>#REF!</v>
      </c>
      <c r="BG34" s="83" t="s">
        <v>60</v>
      </c>
      <c r="BH34" s="89" t="e">
        <f t="shared" si="70"/>
        <v>#NUM!</v>
      </c>
      <c r="BI34" s="85" t="e">
        <f>_xll.MKV("EUR.CM_INSTRUMENT.PXE."&amp;A34, "DateLastMaturity")</f>
        <v>#REF!</v>
      </c>
      <c r="BJ34" s="86" t="e">
        <f t="shared" si="71"/>
        <v>#REF!</v>
      </c>
      <c r="BK34" s="92" t="e">
        <f>VLOOKUP(BJ34,'[1]YY c'!B$1:AL$65536,HLOOKUP(LEFT(A34,2),'[1]YY c'!$A$1:$IV$2,2,FALSE),FALSE)</f>
        <v>#REF!</v>
      </c>
    </row>
    <row r="35" spans="1:63">
      <c r="A35" s="64" t="s">
        <v>77</v>
      </c>
      <c r="B35" s="65" t="e">
        <f t="shared" si="51"/>
        <v>#REF!</v>
      </c>
      <c r="C35" s="19" t="e">
        <f t="shared" si="52"/>
        <v>#REF!</v>
      </c>
      <c r="D35" s="19" t="e">
        <f>_xll.MKV("EUR.CM_INSTRUMENT.PXE."&amp;A35, "CouponInterest")</f>
        <v>#REF!</v>
      </c>
      <c r="E35" s="6" t="e">
        <f>_xll.MKV("EUR.CM_INSTRUMENT.PXE."&amp;A35, "DateMaturity")</f>
        <v>#REF!</v>
      </c>
      <c r="F35" s="6" t="e">
        <f>IF(D35=0,H35,_xll.MKV("EUR.CM_INSTRUMENT.PXE."&amp;A35, "DateInterestAccrual"))</f>
        <v>#REF!</v>
      </c>
      <c r="G35" s="6" t="e">
        <f>IF(D35=0,E35,_xll.MKV("EUR.CM_INSTRUMENT.PXE."&amp;A35, "DateFirstCoupon"))</f>
        <v>#REF!</v>
      </c>
      <c r="H35" s="6" t="e">
        <f>_xll.MKV("EUR.CM_INSTRUMENT.PXE."&amp;A35, "DateFirstSettlement")</f>
        <v>#REF!</v>
      </c>
      <c r="I35" s="19">
        <v>100</v>
      </c>
      <c r="J35" s="6" t="e">
        <f>_xll.MKV("EUR.CM_INSTRUMENT.BONDVISION."&amp;A35, "DateSettl")</f>
        <v>#REF!</v>
      </c>
      <c r="K35" s="95" t="e">
        <f>_xll.MKV("EUR.CM_INSTRUMENT.PXE."&amp;A35, "Desc")</f>
        <v>#REF!</v>
      </c>
      <c r="L35" s="66">
        <f>_xll.BDP(A35&amp;" Corp", "amt_outstanding")/1000000</f>
        <v>16308.15</v>
      </c>
      <c r="M35" s="67" t="e">
        <f t="shared" si="53"/>
        <v>#REF!</v>
      </c>
      <c r="N35" s="22" t="e">
        <f>_xll.xlBondYield(C35,D35,E35,F35,G35,H35,I35,J35,P35)*100</f>
        <v>#NUM!</v>
      </c>
      <c r="O35" s="68" t="str">
        <f t="shared" si="54"/>
        <v/>
      </c>
      <c r="P35" s="23" t="e">
        <f>IF(LEFT(K35,3)="BOT",_xll.xlBondPrice(C35,D35,E35,F35,G35,H35,I35,J35,_xll.MKV("EUR.CM_DEPTH.XLS_GOVIES."&amp;A35, "Mid")/100),ROUND(_xll.MKV("EUR.CM_DEPTH.XLS_GOVIES."&amp;A35, "Mid"),IF(M35&lt;700,3,2)))</f>
        <v>#REF!</v>
      </c>
      <c r="Q35" s="101" t="e">
        <f>(N35-N32)*100</f>
        <v>#NUM!</v>
      </c>
      <c r="R35" s="70" t="e">
        <f t="shared" si="73"/>
        <v>#NUM!</v>
      </c>
      <c r="S35" s="71" t="e">
        <f>_xll.xlBondAswSpread(C35,D35,E35,F35,G35,H35,I35,J35,P35)*100</f>
        <v>#NUM!</v>
      </c>
      <c r="T35" s="72" t="e">
        <f>_xll.xlBondZSpread(C35,D35,E35,F35,G35,H35,I35,J35,P35,"annual",5)*100</f>
        <v>#NUM!</v>
      </c>
      <c r="U35" s="72" t="e">
        <f>(N35-_xll.xlShmImplSwap2("EUR","EUR",J35,E35,,1,8,2,4)*100)*100</f>
        <v>#NUM!</v>
      </c>
      <c r="V35" s="72" t="e">
        <f>(N35-VLOOKUP(AH35,'[1]Y c'!$B$1:$F$65536,HLOOKUP(RIGHT($V$12,2),'[1]Y c'!$A$1:$IV$2,2,FALSE),FALSE))*100</f>
        <v>#NUM!</v>
      </c>
      <c r="W35" s="72" t="e">
        <f>(N35-VLOOKUP(AH35,'[1]Y c'!$B$1:$N$65536,HLOOKUP(RIGHT($W$12,2),'[1]Y c'!$A$1:$IV$2,2,FALSE),FALSE))*100</f>
        <v>#NUM!</v>
      </c>
      <c r="X35" s="73" t="e">
        <f>(N35-VLOOKUP(AH35,'[1]Y c'!$B$1:$J$65536,HLOOKUP(RIGHT($X$12,2),'[1]Y c'!$A$1:$IV$2,2,FALSE),FALSE))*100</f>
        <v>#NUM!</v>
      </c>
      <c r="Y35" s="74" t="e">
        <f>_xll.xlBondYieldSens(C35,D35,E35,F35,G35,H35,I35,J35,P35,"p")</f>
        <v>#NUM!</v>
      </c>
      <c r="Z35" s="100" t="e">
        <f>SUMIF([1]Volumes!D$1:D$65536,A35,[1]Volumes!I$1:I$65536)</f>
        <v>#VALUE!</v>
      </c>
      <c r="AA35" s="76" t="e">
        <f>(_xll.xlBondPrice(C35,D35,E35,F35,G35,H35,I35,MIN(J35+$AA$10,J35+M35-1),N35/100)+_xll.xlBondAccrual(C35,D35,E35,F35,G35,H35,I35,MIN(J35+$AA$10,J35+M35-1))-(P35+_xll.xlBondAccrual(C35,D35,E35,F35,G35,H35,I35,J35))*(1+($AA$11/100*MIN($AA$10,M35-1)/360))+IF(MIN(J35+$AA$10,J35+M35-1)&gt;_xll.MKV("EUR.CM_INSTRUMENT.PXE."&amp;A35, "DateNextCoupon"),D35/2,0)+IF(MIN(J35+$AA$10,J35+M35-1)&gt;DATE(YEAR(_xll.MKV("EUR.CM_INSTRUMENT.PXE."&amp;A35, "DateNextCoupon")),MONTH(_xll.MKV("EUR.CM_INSTRUMENT.PXE."&amp;A35, "DateNextCoupon"))+6,DAY(_xll.MKV("EUR.CM_INSTRUMENT.PXE."&amp;A35, "DateNextCoupon"))),D35/2,0))*($AA$9/Y35)*100</f>
        <v>#NUM!</v>
      </c>
      <c r="AB35" s="77" t="e">
        <f>IF(_xll.MKV("EUR.CM_DEPTH.VMO_REPO."&amp;A35&amp;"_"&amp;$AB$12&amp;"_Fixed", "TrdValueAvg")=0,"",_xll.MKV("EUR.CM_DEPTH.VMO_REPO."&amp;A35&amp;"_"&amp;$AB$12&amp;"_Fixed", "TrdValueAvg"))</f>
        <v>#REF!</v>
      </c>
      <c r="AC35" s="78">
        <f t="shared" si="55"/>
        <v>0</v>
      </c>
      <c r="AD35" s="96" t="str">
        <f t="shared" si="56"/>
        <v/>
      </c>
      <c r="AE35" s="97"/>
      <c r="AF35" s="98" t="str">
        <f t="shared" si="57"/>
        <v/>
      </c>
      <c r="AG35" s="99" t="e">
        <f>_xll.MKV("EUR.CM_INSTRUMENT.PXE."&amp;A35, "DateLastMaturity")</f>
        <v>#REF!</v>
      </c>
      <c r="AH35" s="96" t="e">
        <f>MONTH(AG35)&amp;"."&amp;YEAR(AG35)</f>
        <v>#REF!</v>
      </c>
      <c r="AI35" s="98" t="e">
        <f>VLOOKUP(AH35,'[1]ASW p'!$B$1:$AP$65536,HLOOKUP(LEFT(A35,2),'[1]ASW p'!$A$1:$IV$2,2,FALSE),FALSE)</f>
        <v>#REF!</v>
      </c>
      <c r="AJ35" s="79" t="e">
        <f t="shared" si="59"/>
        <v>#NUM!</v>
      </c>
      <c r="AK35" s="79" t="e">
        <f t="shared" si="60"/>
        <v>#NUM!</v>
      </c>
      <c r="AL35" s="94">
        <v>0.26471421604853812</v>
      </c>
      <c r="AM35" s="81">
        <v>-0.40820809248554918</v>
      </c>
      <c r="AN35" s="14" t="str">
        <f t="shared" si="61"/>
        <v>IT0005107708</v>
      </c>
      <c r="AO35" s="65" t="e">
        <f>IF(LEFT(AN35,2)=LEFT(AN34,2),AO34,_xll.BDP($A35&amp;" Corp","RTG_FITCH"))</f>
        <v>#REF!</v>
      </c>
      <c r="AP35" s="65" t="e">
        <f>IF(LEFT(AN35,2)=LEFT(AN34,2),AP34,_xll.BDP($A35&amp;" Corp","RTG_SP_LT_LC_ISSUER_CREDIT"))</f>
        <v>#REF!</v>
      </c>
      <c r="AQ35" s="65" t="str">
        <f>_xll.BDP($A35&amp;" Corp","RTG_MOODY")</f>
        <v>Baa2u *-</v>
      </c>
      <c r="AR35" s="82" t="e">
        <f t="shared" si="62"/>
        <v>#REF!</v>
      </c>
      <c r="AS35" s="83" t="s">
        <v>60</v>
      </c>
      <c r="AT35" s="84" t="e">
        <f t="shared" si="63"/>
        <v>#NUM!</v>
      </c>
      <c r="AU35" s="85" t="e">
        <f>_xll.MKV("EUR.CM_INSTRUMENT.PXE."&amp;A35, "DateLastMaturity")</f>
        <v>#REF!</v>
      </c>
      <c r="AV35" s="86" t="e">
        <f>MONTH(AU35)&amp;"."&amp;YEAR(AU35)</f>
        <v>#REF!</v>
      </c>
      <c r="AW35" s="84" t="e">
        <f>VLOOKUP(AV35,'[1]Y c'!B$1:AD$65536,HLOOKUP(LEFT(A35,2),'[1]Y c'!$A$1:$IV$2,2,FALSE),FALSE)</f>
        <v>#REF!</v>
      </c>
      <c r="AY35" s="87" t="str">
        <f t="shared" si="65"/>
        <v/>
      </c>
      <c r="AZ35" s="88">
        <f t="shared" si="66"/>
        <v>0</v>
      </c>
      <c r="BA35" s="89" t="str">
        <f t="shared" si="67"/>
        <v/>
      </c>
      <c r="BB35" s="90" t="e">
        <f>_xll.MKV("EUR.CM_INSTRUMENT.PXE."&amp;A35, "DateLastMaturity")</f>
        <v>#REF!</v>
      </c>
      <c r="BC35" s="91" t="e">
        <f>MONTH(BB35)&amp;"."&amp;YEAR(BB35)</f>
        <v>#REF!</v>
      </c>
      <c r="BD35" s="89" t="e">
        <f>VLOOKUP(BC35,'[1]YY p'!B$1:AP$65536,HLOOKUP(LEFT(A35,2),'[1]YY p'!$A$1:$IV$2,2,FALSE),FALSE)</f>
        <v>#REF!</v>
      </c>
      <c r="BF35" s="82" t="e">
        <f t="shared" si="69"/>
        <v>#REF!</v>
      </c>
      <c r="BG35" s="83" t="s">
        <v>60</v>
      </c>
      <c r="BH35" s="89" t="e">
        <f t="shared" si="70"/>
        <v>#NUM!</v>
      </c>
      <c r="BI35" s="85" t="e">
        <f>_xll.MKV("EUR.CM_INSTRUMENT.PXE."&amp;A35, "DateLastMaturity")</f>
        <v>#REF!</v>
      </c>
      <c r="BJ35" s="86" t="e">
        <f t="shared" si="71"/>
        <v>#REF!</v>
      </c>
      <c r="BK35" s="92" t="e">
        <f>VLOOKUP(BJ35,'[1]YY c'!B$1:AL$65536,HLOOKUP(LEFT(A35,2),'[1]YY c'!$A$1:$IV$2,2,FALSE),FALSE)</f>
        <v>#REF!</v>
      </c>
    </row>
    <row r="36" spans="1:63">
      <c r="A36" s="64" t="s">
        <v>411</v>
      </c>
      <c r="B36" s="65" t="e">
        <f t="shared" ref="B36" si="139">LEFT(K36,3)&amp;" "&amp;TEXT(DATE(2000,(MONTH(E36)),1),"mmm")&amp;RIGHT(YEAR(E36),2)</f>
        <v>#REF!</v>
      </c>
      <c r="C36" s="19" t="e">
        <f t="shared" ref="C36" si="140">LEFT(K36,3)</f>
        <v>#REF!</v>
      </c>
      <c r="D36" s="19" t="e">
        <f>_xll.MKV("EUR.CM_INSTRUMENT.PXE."&amp;A36, "CouponInterest")</f>
        <v>#REF!</v>
      </c>
      <c r="E36" s="6" t="e">
        <f>_xll.MKV("EUR.CM_INSTRUMENT.PXE."&amp;A36, "DateMaturity")</f>
        <v>#REF!</v>
      </c>
      <c r="F36" s="6" t="e">
        <f>IF(D36=0,H36,_xll.MKV("EUR.CM_INSTRUMENT.PXE."&amp;A36, "DateInterestAccrual"))</f>
        <v>#REF!</v>
      </c>
      <c r="G36" s="6" t="e">
        <f>IF(D36=0,E36,_xll.MKV("EUR.CM_INSTRUMENT.PXE."&amp;A36, "DateFirstCoupon"))</f>
        <v>#REF!</v>
      </c>
      <c r="H36" s="6" t="e">
        <f>_xll.MKV("EUR.CM_INSTRUMENT.PXE."&amp;A36, "DateFirstSettlement")</f>
        <v>#REF!</v>
      </c>
      <c r="I36" s="19">
        <v>100</v>
      </c>
      <c r="J36" s="6" t="e">
        <f>_xll.MKV("EUR.CM_INSTRUMENT.BONDVISION."&amp;A36, "DateSettl")</f>
        <v>#REF!</v>
      </c>
      <c r="K36" s="95" t="e">
        <f>_xll.MKV("EUR.CM_INSTRUMENT.PXE."&amp;A36, "Desc")</f>
        <v>#REF!</v>
      </c>
      <c r="L36" s="66">
        <f>_xll.BDP(A36&amp;" Corp", "amt_outstanding")/1000000</f>
        <v>15882.72</v>
      </c>
      <c r="M36" s="67" t="e">
        <f t="shared" ref="M36" si="141">+E36-J36</f>
        <v>#REF!</v>
      </c>
      <c r="N36" s="22" t="e">
        <f>_xll.xlBondYield(C36,D36,E36,F36,G36,H36,I36,J36,P36)*100</f>
        <v>#NUM!</v>
      </c>
      <c r="O36" s="68" t="str">
        <f t="shared" ref="O36" si="142">IF(ISNUMBER((N36-AL36)*100),ROUND((N36-AL36)*100,2),"")</f>
        <v/>
      </c>
      <c r="P36" s="23" t="e">
        <f>IF(LEFT(K36,3)="BOT",_xll.xlBondPrice(C36,D36,E36,F36,G36,H36,I36,J36,_xll.MKV("EUR.CM_DEPTH.XLS_GOVIES."&amp;A36, "Mid")/100),ROUND(_xll.MKV("EUR.CM_DEPTH.XLS_GOVIES."&amp;A36, "Mid"),IF(M36&lt;700,3,2)))</f>
        <v>#REF!</v>
      </c>
      <c r="Q36" s="101" t="e">
        <f>(N36-N33)*100</f>
        <v>#NUM!</v>
      </c>
      <c r="R36" s="70" t="e">
        <f t="shared" ref="R36" si="143">IF($R$12="Y roll",(N36-N35)/(M36-M35)*365*100,(U36-U35)/(M36-M35)*365)</f>
        <v>#NUM!</v>
      </c>
      <c r="S36" s="71" t="e">
        <f>_xll.xlBondAswSpread(C36,D36,E36,F36,G36,H36,I36,J36,P36)*100</f>
        <v>#NUM!</v>
      </c>
      <c r="T36" s="72" t="e">
        <f>_xll.xlBondZSpread(C36,D36,E36,F36,G36,H36,I36,J36,P36,"annual",5)*100</f>
        <v>#NUM!</v>
      </c>
      <c r="U36" s="72" t="e">
        <f>(N36-_xll.xlShmImplSwap2("EUR","EUR",J36,E36,,1,8,2,4)*100)*100</f>
        <v>#NUM!</v>
      </c>
      <c r="V36" s="72" t="e">
        <f>(N36-VLOOKUP(AH36,'[1]Y c'!$B$1:$F$65536,HLOOKUP(RIGHT($V$12,2),'[1]Y c'!$A$1:$IV$2,2,FALSE),FALSE))*100</f>
        <v>#NUM!</v>
      </c>
      <c r="W36" s="72" t="e">
        <f>(N36-VLOOKUP(AH36,'[1]Y c'!$B$1:$N$65536,HLOOKUP(RIGHT($W$12,2),'[1]Y c'!$A$1:$IV$2,2,FALSE),FALSE))*100</f>
        <v>#NUM!</v>
      </c>
      <c r="X36" s="73" t="e">
        <f>(N36-VLOOKUP(AH36,'[1]Y c'!$B$1:$J$65536,HLOOKUP(RIGHT($X$12,2),'[1]Y c'!$A$1:$IV$2,2,FALSE),FALSE))*100</f>
        <v>#NUM!</v>
      </c>
      <c r="Y36" s="74" t="e">
        <f>_xll.xlBondYieldSens(C36,D36,E36,F36,G36,H36,I36,J36,P36,"p")</f>
        <v>#NUM!</v>
      </c>
      <c r="Z36" s="100" t="e">
        <f>SUMIF([1]Volumes!D$1:D$65536,A36,[1]Volumes!I$1:I$65536)</f>
        <v>#VALUE!</v>
      </c>
      <c r="AA36" s="76" t="e">
        <f>(_xll.xlBondPrice(C36,D36,E36,F36,G36,H36,I36,MIN(J36+$AA$10,J36+M36-1),N36/100)+_xll.xlBondAccrual(C36,D36,E36,F36,G36,H36,I36,MIN(J36+$AA$10,J36+M36-1))-(P36+_xll.xlBondAccrual(C36,D36,E36,F36,G36,H36,I36,J36))*(1+($AA$11/100*MIN($AA$10,M36-1)/360))+IF(MIN(J36+$AA$10,J36+M36-1)&gt;_xll.MKV("EUR.CM_INSTRUMENT.PXE."&amp;A36, "DateNextCoupon"),D36/2,0)+IF(MIN(J36+$AA$10,J36+M36-1)&gt;DATE(YEAR(_xll.MKV("EUR.CM_INSTRUMENT.PXE."&amp;A36, "DateNextCoupon")),MONTH(_xll.MKV("EUR.CM_INSTRUMENT.PXE."&amp;A36, "DateNextCoupon"))+6,DAY(_xll.MKV("EUR.CM_INSTRUMENT.PXE."&amp;A36, "DateNextCoupon"))),D36/2,0))*($AA$9/Y36)*100</f>
        <v>#NUM!</v>
      </c>
      <c r="AB36" s="77" t="e">
        <f>IF(_xll.MKV("EUR.CM_DEPTH.VMO_REPO."&amp;A36&amp;"_"&amp;$AB$12&amp;"_Fixed", "TrdValueAvg")=0,"",_xll.MKV("EUR.CM_DEPTH.VMO_REPO."&amp;A36&amp;"_"&amp;$AB$12&amp;"_Fixed", "TrdValueAvg"))</f>
        <v>#REF!</v>
      </c>
      <c r="AC36" s="78">
        <f t="shared" ref="AC36" si="144">IF(ISNUMBER(AB36),(AB36-AM36)*100,0)</f>
        <v>0</v>
      </c>
      <c r="AD36" s="96" t="str">
        <f t="shared" ref="AD36" si="145">IF(AE36="x",MONTH(AG36)&amp;"."&amp;YEAR(AG36),"")</f>
        <v/>
      </c>
      <c r="AE36" s="97"/>
      <c r="AF36" s="98" t="str">
        <f t="shared" ref="AF36" si="146">IF(AE36="x",IF($AF$12="ASW",S36,T36),"")</f>
        <v/>
      </c>
      <c r="AG36" s="99" t="e">
        <f>_xll.MKV("EUR.CM_INSTRUMENT.PXE."&amp;A36, "DateLastMaturity")</f>
        <v>#REF!</v>
      </c>
      <c r="AH36" s="96" t="e">
        <f>MONTH(AG36)&amp;"."&amp;YEAR(AG36)</f>
        <v>#REF!</v>
      </c>
      <c r="AI36" s="98" t="e">
        <f>VLOOKUP(AH36,'[1]ASW p'!$B$1:$AP$65536,HLOOKUP(LEFT(A36,2),'[1]ASW p'!$A$1:$IV$2,2,FALSE),FALSE)</f>
        <v>#REF!</v>
      </c>
      <c r="AJ36" s="79" t="e">
        <f t="shared" ref="AJ36" si="147">IF($AF$12="ASW",S36,T36)-AI36</f>
        <v>#NUM!</v>
      </c>
      <c r="AK36" s="79" t="e">
        <f t="shared" ref="AK36" si="148">U36-BD36</f>
        <v>#NUM!</v>
      </c>
      <c r="AL36" s="94">
        <v>0.26471421604853812</v>
      </c>
      <c r="AM36" s="81">
        <v>-0.40820809248554918</v>
      </c>
      <c r="AN36" s="14" t="str">
        <f t="shared" ref="AN36" si="149">+A36</f>
        <v>IT0005250946</v>
      </c>
      <c r="AO36" s="65" t="e">
        <f>IF(LEFT(AN36,2)=LEFT(AN35,2),AO35,_xll.BDP($A36&amp;" Corp","RTG_FITCH"))</f>
        <v>#REF!</v>
      </c>
      <c r="AP36" s="65" t="e">
        <f>IF(LEFT(AN36,2)=LEFT(AN35,2),AP35,_xll.BDP($A36&amp;" Corp","RTG_SP_LT_LC_ISSUER_CREDIT"))</f>
        <v>#REF!</v>
      </c>
      <c r="AQ36" s="65" t="str">
        <f>_xll.BDP($A36&amp;" Corp","RTG_MOODY")</f>
        <v>Baa2u *-</v>
      </c>
      <c r="AR36" s="82" t="e">
        <f t="shared" ref="AR36" si="150">IF(AS36="x",MONTH(AU36)&amp;"."&amp;YEAR(AU36),"")</f>
        <v>#REF!</v>
      </c>
      <c r="AS36" s="83" t="s">
        <v>60</v>
      </c>
      <c r="AT36" s="84" t="e">
        <f t="shared" ref="AT36" si="151">IF(AS36="x",N36,"")</f>
        <v>#NUM!</v>
      </c>
      <c r="AU36" s="85" t="e">
        <f>_xll.MKV("EUR.CM_INSTRUMENT.PXE."&amp;A36, "DateLastMaturity")</f>
        <v>#REF!</v>
      </c>
      <c r="AV36" s="86" t="e">
        <f>MONTH(AU36)&amp;"."&amp;YEAR(AU36)</f>
        <v>#REF!</v>
      </c>
      <c r="AW36" s="84" t="e">
        <f>VLOOKUP(AV36,'[1]Y c'!B$1:AD$65536,HLOOKUP(LEFT(A36,2),'[1]Y c'!$A$1:$IV$2,2,FALSE),FALSE)</f>
        <v>#REF!</v>
      </c>
      <c r="AY36" s="87" t="str">
        <f t="shared" ref="AY36" si="152">IF(AE36="x",MONTH(AG36)&amp;"."&amp;YEAR(AG36),"")</f>
        <v/>
      </c>
      <c r="AZ36" s="88">
        <f t="shared" ref="AZ36" si="153">AE36</f>
        <v>0</v>
      </c>
      <c r="BA36" s="89" t="str">
        <f t="shared" ref="BA36" si="154">IF(AE36="x",U36,"")</f>
        <v/>
      </c>
      <c r="BB36" s="90" t="e">
        <f>_xll.MKV("EUR.CM_INSTRUMENT.PXE."&amp;A36, "DateLastMaturity")</f>
        <v>#REF!</v>
      </c>
      <c r="BC36" s="91" t="e">
        <f>MONTH(BB36)&amp;"."&amp;YEAR(BB36)</f>
        <v>#REF!</v>
      </c>
      <c r="BD36" s="89" t="e">
        <f>VLOOKUP(BC36,'[1]YY p'!B$1:AP$65536,HLOOKUP(LEFT(A36,2),'[1]YY p'!$A$1:$IV$2,2,FALSE),FALSE)</f>
        <v>#REF!</v>
      </c>
      <c r="BF36" s="82" t="e">
        <f t="shared" ref="BF36" si="155">IF(BG36="x",MONTH(BI36)&amp;"."&amp;YEAR(BI36),"")</f>
        <v>#REF!</v>
      </c>
      <c r="BG36" s="83" t="s">
        <v>60</v>
      </c>
      <c r="BH36" s="89" t="e">
        <f t="shared" ref="BH36" si="156">IF(BG36="x",U36,"")</f>
        <v>#NUM!</v>
      </c>
      <c r="BI36" s="85" t="e">
        <f>_xll.MKV("EUR.CM_INSTRUMENT.PXE."&amp;A36, "DateLastMaturity")</f>
        <v>#REF!</v>
      </c>
      <c r="BJ36" s="86" t="e">
        <f t="shared" ref="BJ36" si="157">MONTH(BI36)&amp;"."&amp;YEAR(BI36)</f>
        <v>#REF!</v>
      </c>
      <c r="BK36" s="92" t="e">
        <f>VLOOKUP(BJ36,'[1]YY c'!B$1:AL$65536,HLOOKUP(LEFT(A36,2),'[1]YY c'!$A$1:$IV$2,2,FALSE),FALSE)</f>
        <v>#REF!</v>
      </c>
    </row>
    <row r="37" spans="1:63">
      <c r="A37" s="64" t="s">
        <v>78</v>
      </c>
      <c r="B37" s="65" t="e">
        <f t="shared" si="51"/>
        <v>#REF!</v>
      </c>
      <c r="C37" s="19" t="e">
        <f t="shared" si="52"/>
        <v>#REF!</v>
      </c>
      <c r="D37" s="19" t="e">
        <f>_xll.MKV("EUR.CM_INSTRUMENT.PXE."&amp;A37, "CouponInterest")</f>
        <v>#REF!</v>
      </c>
      <c r="E37" s="6" t="e">
        <f>_xll.MKV("EUR.CM_INSTRUMENT.PXE."&amp;A37, "DateMaturity")</f>
        <v>#REF!</v>
      </c>
      <c r="F37" s="6" t="e">
        <f>IF(D37=0,H37,_xll.MKV("EUR.CM_INSTRUMENT.PXE."&amp;A37, "DateInterestAccrual"))</f>
        <v>#REF!</v>
      </c>
      <c r="G37" s="6" t="e">
        <f>IF(D37=0,E37,_xll.MKV("EUR.CM_INSTRUMENT.PXE."&amp;A37, "DateFirstCoupon"))</f>
        <v>#REF!</v>
      </c>
      <c r="H37" s="6" t="e">
        <f>_xll.MKV("EUR.CM_INSTRUMENT.PXE."&amp;A37, "DateFirstSettlement")</f>
        <v>#REF!</v>
      </c>
      <c r="I37" s="19">
        <v>100</v>
      </c>
      <c r="J37" s="6" t="e">
        <f>_xll.MKV("EUR.CM_INSTRUMENT.BONDVISION."&amp;A37, "DateSettl")</f>
        <v>#REF!</v>
      </c>
      <c r="K37" s="93" t="e">
        <f>_xll.MKV("EUR.CM_INSTRUMENT.PXE."&amp;A37, "Desc")</f>
        <v>#REF!</v>
      </c>
      <c r="L37" s="66">
        <f>_xll.BDP(A37&amp;" Corp", "amt_outstanding")/1000000</f>
        <v>24922.124</v>
      </c>
      <c r="M37" s="67" t="e">
        <f t="shared" si="53"/>
        <v>#REF!</v>
      </c>
      <c r="N37" s="22" t="e">
        <f>_xll.xlBondYield(C37,D37,E37,F37,G37,H37,I37,J37,P37)*100</f>
        <v>#NUM!</v>
      </c>
      <c r="O37" s="68" t="str">
        <f t="shared" si="54"/>
        <v/>
      </c>
      <c r="P37" s="23" t="e">
        <f>IF(LEFT(K37,3)="BOT",_xll.xlBondPrice(C37,D37,E37,F37,G37,H37,I37,J37,_xll.MKV("EUR.CM_DEPTH.XLS_GOVIES."&amp;A37, "Mid")/100),ROUND(_xll.MKV("EUR.CM_DEPTH.XLS_GOVIES."&amp;A37, "Mid"),IF(M37&lt;700,3,2)))</f>
        <v>#REF!</v>
      </c>
      <c r="Q37" s="69" t="e">
        <f>(N37-N35)*100</f>
        <v>#NUM!</v>
      </c>
      <c r="R37" s="70" t="e">
        <f>IF($R$12="Y roll",(N37-N35)/(M37-M35)*365*100,(U37-U35)/(M37-M35)*365)</f>
        <v>#NUM!</v>
      </c>
      <c r="S37" s="71" t="e">
        <f>_xll.xlBondAswSpread(C37,D37,E37,F37,G37,H37,I37,J37,P37)*100</f>
        <v>#NUM!</v>
      </c>
      <c r="T37" s="72" t="e">
        <f>_xll.xlBondZSpread(C37,D37,E37,F37,G37,H37,I37,J37,P37,"annual",5)*100</f>
        <v>#NUM!</v>
      </c>
      <c r="U37" s="72" t="e">
        <f>(N37-_xll.xlShmImplSwap2("EUR","EUR",J37,E37,,1,8,2,4)*100)*100</f>
        <v>#NUM!</v>
      </c>
      <c r="V37" s="72" t="e">
        <f>(N37-VLOOKUP(AH37,'[1]Y c'!$B$1:$F$65536,HLOOKUP(RIGHT($V$12,2),'[1]Y c'!$A$1:$IV$2,2,FALSE),FALSE))*100</f>
        <v>#NUM!</v>
      </c>
      <c r="W37" s="72" t="e">
        <f>(N37-VLOOKUP(AH37,'[1]Y c'!$B$1:$N$65536,HLOOKUP(RIGHT($W$12,2),'[1]Y c'!$A$1:$IV$2,2,FALSE),FALSE))*100</f>
        <v>#NUM!</v>
      </c>
      <c r="X37" s="73" t="e">
        <f>(N37-VLOOKUP(AH37,'[1]Y c'!$B$1:$J$65536,HLOOKUP(RIGHT($X$12,2),'[1]Y c'!$A$1:$IV$2,2,FALSE),FALSE))*100</f>
        <v>#NUM!</v>
      </c>
      <c r="Y37" s="74" t="e">
        <f>_xll.xlBondYieldSens(C37,D37,E37,F37,G37,H37,I37,J37,P37,"p")</f>
        <v>#NUM!</v>
      </c>
      <c r="Z37" s="100" t="e">
        <f>SUMIF([1]Volumes!D$1:D$65536,A37,[1]Volumes!I$1:I$65536)</f>
        <v>#VALUE!</v>
      </c>
      <c r="AA37" s="76" t="e">
        <f>(_xll.xlBondPrice(C37,D37,E37,F37,G37,H37,I37,MIN(J37+$AA$10,J37+M37-1),N37/100)+_xll.xlBondAccrual(C37,D37,E37,F37,G37,H37,I37,MIN(J37+$AA$10,J37+M37-1))-(P37+_xll.xlBondAccrual(C37,D37,E37,F37,G37,H37,I37,J37))*(1+($AA$11/100*MIN($AA$10,M37-1)/360))+IF(MIN(J37+$AA$10,J37+M37-1)&gt;_xll.MKV("EUR.CM_INSTRUMENT.PXE."&amp;A37, "DateNextCoupon"),D37/2,0)+IF(MIN(J37+$AA$10,J37+M37-1)&gt;DATE(YEAR(_xll.MKV("EUR.CM_INSTRUMENT.PXE."&amp;A37, "DateNextCoupon")),MONTH(_xll.MKV("EUR.CM_INSTRUMENT.PXE."&amp;A37, "DateNextCoupon"))+6,DAY(_xll.MKV("EUR.CM_INSTRUMENT.PXE."&amp;A37, "DateNextCoupon"))),D37/2,0))*($AA$9/Y37)*100</f>
        <v>#NUM!</v>
      </c>
      <c r="AB37" s="77" t="e">
        <f>IF(_xll.MKV("EUR.CM_DEPTH.VMO_REPO."&amp;A37&amp;"_"&amp;$AB$12&amp;"_Fixed", "TrdValueAvg")=0,"",_xll.MKV("EUR.CM_DEPTH.VMO_REPO."&amp;A37&amp;"_"&amp;$AB$12&amp;"_Fixed", "TrdValueAvg"))</f>
        <v>#REF!</v>
      </c>
      <c r="AC37" s="78">
        <f t="shared" si="55"/>
        <v>0</v>
      </c>
      <c r="AD37" s="86" t="str">
        <f t="shared" si="56"/>
        <v/>
      </c>
      <c r="AE37" s="83"/>
      <c r="AF37" s="89" t="str">
        <f t="shared" si="57"/>
        <v/>
      </c>
      <c r="AG37" s="90" t="e">
        <f>_xll.MKV("EUR.CM_INSTRUMENT.PXE."&amp;A37, "DateLastMaturity")</f>
        <v>#REF!</v>
      </c>
      <c r="AH37" s="86" t="e">
        <f t="shared" si="58"/>
        <v>#REF!</v>
      </c>
      <c r="AI37" s="89" t="e">
        <f>VLOOKUP(AH37,'[1]ASW p'!$B$1:$AP$65536,HLOOKUP(LEFT(A37,2),'[1]ASW p'!$A$1:$IV$2,2,FALSE),FALSE)</f>
        <v>#REF!</v>
      </c>
      <c r="AJ37" s="79" t="e">
        <f t="shared" si="59"/>
        <v>#NUM!</v>
      </c>
      <c r="AK37" s="79" t="e">
        <f t="shared" si="60"/>
        <v>#NUM!</v>
      </c>
      <c r="AL37" s="94">
        <v>0.33489194651431586</v>
      </c>
      <c r="AM37" s="81">
        <v>-0.43291866028708137</v>
      </c>
      <c r="AN37" s="14" t="str">
        <f t="shared" si="61"/>
        <v>IT0004594930</v>
      </c>
      <c r="AO37" s="65" t="e">
        <f>IF(LEFT(AN37,2)=LEFT(AN35,2),AO35,_xll.BDP($A37&amp;" Corp","RTG_FITCH"))</f>
        <v>#REF!</v>
      </c>
      <c r="AP37" s="65" t="e">
        <f>IF(LEFT(AN37,2)=LEFT(AN35,2),AP35,_xll.BDP($A37&amp;" Corp","RTG_SP_LT_LC_ISSUER_CREDIT"))</f>
        <v>#REF!</v>
      </c>
      <c r="AQ37" s="65" t="str">
        <f>_xll.BDP($A37&amp;" Corp","RTG_MOODY")</f>
        <v>Baa2u *-</v>
      </c>
      <c r="AR37" s="82" t="e">
        <f t="shared" si="62"/>
        <v>#REF!</v>
      </c>
      <c r="AS37" s="83" t="s">
        <v>60</v>
      </c>
      <c r="AT37" s="84" t="e">
        <f t="shared" si="63"/>
        <v>#NUM!</v>
      </c>
      <c r="AU37" s="85" t="e">
        <f>_xll.MKV("EUR.CM_INSTRUMENT.PXE."&amp;A37, "DateLastMaturity")</f>
        <v>#REF!</v>
      </c>
      <c r="AV37" s="86" t="e">
        <f t="shared" si="64"/>
        <v>#REF!</v>
      </c>
      <c r="AW37" s="84" t="e">
        <f>VLOOKUP(AV37,'[1]Y c'!B$1:AD$65536,HLOOKUP(LEFT(A37,2),'[1]Y c'!$A$1:$IV$2,2,FALSE),FALSE)</f>
        <v>#REF!</v>
      </c>
      <c r="AY37" s="87" t="str">
        <f t="shared" si="65"/>
        <v/>
      </c>
      <c r="AZ37" s="88">
        <f t="shared" si="66"/>
        <v>0</v>
      </c>
      <c r="BA37" s="89" t="str">
        <f t="shared" si="67"/>
        <v/>
      </c>
      <c r="BB37" s="90" t="e">
        <f>_xll.MKV("EUR.CM_INSTRUMENT.PXE."&amp;A37, "DateLastMaturity")</f>
        <v>#REF!</v>
      </c>
      <c r="BC37" s="91" t="e">
        <f>MONTH(BB37)&amp;"."&amp;YEAR(BB37)</f>
        <v>#REF!</v>
      </c>
      <c r="BD37" s="89" t="e">
        <f>VLOOKUP(BC37,'[1]YY p'!B$1:AP$65536,HLOOKUP(LEFT(A37,2),'[1]YY p'!$A$1:$IV$2,2,FALSE),FALSE)</f>
        <v>#REF!</v>
      </c>
      <c r="BF37" s="82" t="e">
        <f t="shared" si="69"/>
        <v>#REF!</v>
      </c>
      <c r="BG37" s="83" t="s">
        <v>60</v>
      </c>
      <c r="BH37" s="89" t="e">
        <f t="shared" si="70"/>
        <v>#NUM!</v>
      </c>
      <c r="BI37" s="85" t="e">
        <f>_xll.MKV("EUR.CM_INSTRUMENT.PXE."&amp;A37, "DateLastMaturity")</f>
        <v>#REF!</v>
      </c>
      <c r="BJ37" s="86" t="e">
        <f t="shared" si="71"/>
        <v>#REF!</v>
      </c>
      <c r="BK37" s="92" t="e">
        <f>VLOOKUP(BJ37,'[1]YY c'!B$1:AL$65536,HLOOKUP(LEFT(A37,2),'[1]YY c'!$A$1:$IV$2,2,FALSE),FALSE)</f>
        <v>#REF!</v>
      </c>
    </row>
    <row r="38" spans="1:63">
      <c r="A38" s="64" t="s">
        <v>468</v>
      </c>
      <c r="B38" s="65" t="e">
        <f t="shared" ref="B38" si="158">LEFT(K38,3)&amp;" "&amp;TEXT(DATE(2000,(MONTH(E38)),1),"mmm")&amp;RIGHT(YEAR(E38),2)</f>
        <v>#REF!</v>
      </c>
      <c r="C38" s="19" t="e">
        <f t="shared" ref="C38" si="159">LEFT(K38,3)</f>
        <v>#REF!</v>
      </c>
      <c r="D38" s="19" t="e">
        <f>_xll.MKV("EUR.CM_INSTRUMENT.PXE."&amp;A38, "CouponInterest")</f>
        <v>#REF!</v>
      </c>
      <c r="E38" s="6" t="e">
        <f>_xll.MKV("EUR.CM_INSTRUMENT.PXE."&amp;A38, "DateMaturity")</f>
        <v>#REF!</v>
      </c>
      <c r="F38" s="6" t="e">
        <f>IF(D38=0,H38,_xll.MKV("EUR.CM_INSTRUMENT.PXE."&amp;A38, "DateInterestAccrual"))</f>
        <v>#REF!</v>
      </c>
      <c r="G38" s="6" t="e">
        <f>IF(D38=0,E38,_xll.MKV("EUR.CM_INSTRUMENT.PXE."&amp;A38, "DateFirstCoupon"))</f>
        <v>#REF!</v>
      </c>
      <c r="H38" s="6" t="e">
        <f>_xll.MKV("EUR.CM_INSTRUMENT.PXE."&amp;A38, "DateFirstSettlement")</f>
        <v>#REF!</v>
      </c>
      <c r="I38" s="19">
        <v>100</v>
      </c>
      <c r="J38" s="6" t="e">
        <f>_xll.MKV("EUR.CM_INSTRUMENT.BONDVISION."&amp;A38, "DateSettl")</f>
        <v>#REF!</v>
      </c>
      <c r="K38" s="93" t="e">
        <f>_xll.MKV("EUR.CM_INSTRUMENT.PXE."&amp;A38, "Desc")</f>
        <v>#REF!</v>
      </c>
      <c r="L38" s="66">
        <f>_xll.BDP(A38&amp;" Corp", "amt_outstanding")/1000000</f>
        <v>15801.5</v>
      </c>
      <c r="M38" s="67" t="e">
        <f t="shared" ref="M38" si="160">+E38-J38</f>
        <v>#REF!</v>
      </c>
      <c r="N38" s="22" t="e">
        <f>_xll.xlBondYield(C38,D38,E38,F38,G38,H38,I38,J38,P38)*100</f>
        <v>#NUM!</v>
      </c>
      <c r="O38" s="68" t="str">
        <f t="shared" ref="O38" si="161">IF(ISNUMBER((N38-AL38)*100),ROUND((N38-AL38)*100,2),"")</f>
        <v/>
      </c>
      <c r="P38" s="23" t="e">
        <f>IF(LEFT(K38,3)="BOT",_xll.xlBondPrice(C38,D38,E38,F38,G38,H38,I38,J38,_xll.MKV("EUR.CM_DEPTH.XLS_GOVIES."&amp;A38, "Mid")/100),ROUND(_xll.MKV("EUR.CM_DEPTH.XLS_GOVIES."&amp;A38, "Mid"),IF(M38&lt;700,3,2)))</f>
        <v>#REF!</v>
      </c>
      <c r="Q38" s="69" t="e">
        <f>(N38-N36)*100</f>
        <v>#NUM!</v>
      </c>
      <c r="R38" s="70" t="e">
        <f>IF($R$12="Y roll",(N38-N36)/(M38-M36)*365*100,(U38-U36)/(M38-M36)*365)</f>
        <v>#NUM!</v>
      </c>
      <c r="S38" s="71" t="e">
        <f>_xll.xlBondAswSpread(C38,D38,E38,F38,G38,H38,I38,J38,P38)*100</f>
        <v>#NUM!</v>
      </c>
      <c r="T38" s="72" t="e">
        <f>_xll.xlBondZSpread(C38,D38,E38,F38,G38,H38,I38,J38,P38,"annual",5)*100</f>
        <v>#NUM!</v>
      </c>
      <c r="U38" s="72" t="e">
        <f>(N38-_xll.xlShmImplSwap2("EUR","EUR",J38,E38,,1,8,2,4)*100)*100</f>
        <v>#NUM!</v>
      </c>
      <c r="V38" s="72" t="e">
        <f>(N38-VLOOKUP(AH38,'[1]Y c'!$B$1:$F$65536,HLOOKUP(RIGHT($V$12,2),'[1]Y c'!$A$1:$IV$2,2,FALSE),FALSE))*100</f>
        <v>#NUM!</v>
      </c>
      <c r="W38" s="72" t="e">
        <f>(N38-VLOOKUP(AH38,'[1]Y c'!$B$1:$N$65536,HLOOKUP(RIGHT($W$12,2),'[1]Y c'!$A$1:$IV$2,2,FALSE),FALSE))*100</f>
        <v>#NUM!</v>
      </c>
      <c r="X38" s="73" t="e">
        <f>(N38-VLOOKUP(AH38,'[1]Y c'!$B$1:$J$65536,HLOOKUP(RIGHT($X$12,2),'[1]Y c'!$A$1:$IV$2,2,FALSE),FALSE))*100</f>
        <v>#NUM!</v>
      </c>
      <c r="Y38" s="74" t="e">
        <f>_xll.xlBondYieldSens(C38,D38,E38,F38,G38,H38,I38,J38,P38,"p")</f>
        <v>#NUM!</v>
      </c>
      <c r="Z38" s="100" t="e">
        <f>SUMIF([1]Volumes!D$1:D$65536,A38,[1]Volumes!I$1:I$65536)</f>
        <v>#VALUE!</v>
      </c>
      <c r="AA38" s="76" t="e">
        <f>(_xll.xlBondPrice(C38,D38,E38,F38,G38,H38,I38,MIN(J38+$AA$10,J38+M38-1),N38/100)+_xll.xlBondAccrual(C38,D38,E38,F38,G38,H38,I38,MIN(J38+$AA$10,J38+M38-1))-(P38+_xll.xlBondAccrual(C38,D38,E38,F38,G38,H38,I38,J38))*(1+($AA$11/100*MIN($AA$10,M38-1)/360))+IF(MIN(J38+$AA$10,J38+M38-1)&gt;_xll.MKV("EUR.CM_INSTRUMENT.PXE."&amp;A38, "DateNextCoupon"),D38/2,0)+IF(MIN(J38+$AA$10,J38+M38-1)&gt;DATE(YEAR(_xll.MKV("EUR.CM_INSTRUMENT.PXE."&amp;A38, "DateNextCoupon")),MONTH(_xll.MKV("EUR.CM_INSTRUMENT.PXE."&amp;A38, "DateNextCoupon"))+6,DAY(_xll.MKV("EUR.CM_INSTRUMENT.PXE."&amp;A38, "DateNextCoupon"))),D38/2,0))*($AA$9/Y38)*100</f>
        <v>#NUM!</v>
      </c>
      <c r="AB38" s="77" t="e">
        <f>IF(_xll.MKV("EUR.CM_DEPTH.VMO_REPO."&amp;A38&amp;"_"&amp;$AB$12&amp;"_Fixed", "TrdValueAvg")=0,"",_xll.MKV("EUR.CM_DEPTH.VMO_REPO."&amp;A38&amp;"_"&amp;$AB$12&amp;"_Fixed", "TrdValueAvg"))</f>
        <v>#REF!</v>
      </c>
      <c r="AC38" s="78">
        <f t="shared" ref="AC38" si="162">IF(ISNUMBER(AB38),(AB38-AM38)*100,0)</f>
        <v>0</v>
      </c>
      <c r="AD38" s="86" t="str">
        <f t="shared" ref="AD38" si="163">IF(AE38="x",MONTH(AG38)&amp;"."&amp;YEAR(AG38),"")</f>
        <v/>
      </c>
      <c r="AE38" s="83"/>
      <c r="AF38" s="89" t="str">
        <f t="shared" ref="AF38" si="164">IF(AE38="x",IF($AF$12="ASW",S38,T38),"")</f>
        <v/>
      </c>
      <c r="AG38" s="90" t="e">
        <f>_xll.MKV("EUR.CM_INSTRUMENT.PXE."&amp;A38, "DateLastMaturity")</f>
        <v>#REF!</v>
      </c>
      <c r="AH38" s="86" t="e">
        <f t="shared" ref="AH38" si="165">MONTH(AG38)&amp;"."&amp;YEAR(AG38)</f>
        <v>#REF!</v>
      </c>
      <c r="AI38" s="89" t="e">
        <f>VLOOKUP(AH38,'[1]ASW p'!$B$1:$AP$65536,HLOOKUP(LEFT(A38,2),'[1]ASW p'!$A$1:$IV$2,2,FALSE),FALSE)</f>
        <v>#REF!</v>
      </c>
      <c r="AJ38" s="79" t="e">
        <f t="shared" ref="AJ38" si="166">IF($AF$12="ASW",S38,T38)-AI38</f>
        <v>#NUM!</v>
      </c>
      <c r="AK38" s="79" t="e">
        <f t="shared" ref="AK38" si="167">U38-BD38</f>
        <v>#NUM!</v>
      </c>
      <c r="AL38" s="94">
        <v>0.33489194651431586</v>
      </c>
      <c r="AM38" s="81">
        <v>-0.43291866028708137</v>
      </c>
      <c r="AN38" s="14" t="str">
        <f t="shared" ref="AN38" si="168">+A38</f>
        <v>IT0005285041</v>
      </c>
      <c r="AO38" s="65" t="e">
        <f>IF(LEFT(AN38,2)=LEFT(AN36,2),AO36,_xll.BDP($A38&amp;" Corp","RTG_FITCH"))</f>
        <v>#REF!</v>
      </c>
      <c r="AP38" s="65" t="e">
        <f>IF(LEFT(AN38,2)=LEFT(AN36,2),AP36,_xll.BDP($A38&amp;" Corp","RTG_SP_LT_LC_ISSUER_CREDIT"))</f>
        <v>#REF!</v>
      </c>
      <c r="AQ38" s="65" t="str">
        <f>_xll.BDP($A38&amp;" Corp","RTG_MOODY")</f>
        <v>Baa2u *-</v>
      </c>
      <c r="AR38" s="82" t="e">
        <f t="shared" ref="AR38" si="169">IF(AS38="x",MONTH(AU38)&amp;"."&amp;YEAR(AU38),"")</f>
        <v>#REF!</v>
      </c>
      <c r="AS38" s="83" t="s">
        <v>60</v>
      </c>
      <c r="AT38" s="84" t="e">
        <f t="shared" ref="AT38" si="170">IF(AS38="x",N38,"")</f>
        <v>#NUM!</v>
      </c>
      <c r="AU38" s="85" t="e">
        <f>_xll.MKV("EUR.CM_INSTRUMENT.PXE."&amp;A38, "DateLastMaturity")</f>
        <v>#REF!</v>
      </c>
      <c r="AV38" s="86" t="e">
        <f t="shared" ref="AV38" si="171">MONTH(AU38)&amp;"."&amp;YEAR(AU38)</f>
        <v>#REF!</v>
      </c>
      <c r="AW38" s="84" t="e">
        <f>VLOOKUP(AV38,'[1]Y c'!B$1:AD$65536,HLOOKUP(LEFT(A38,2),'[1]Y c'!$A$1:$IV$2,2,FALSE),FALSE)</f>
        <v>#REF!</v>
      </c>
      <c r="AY38" s="87" t="str">
        <f t="shared" ref="AY38" si="172">IF(AE38="x",MONTH(AG38)&amp;"."&amp;YEAR(AG38),"")</f>
        <v/>
      </c>
      <c r="AZ38" s="88">
        <f t="shared" ref="AZ38" si="173">AE38</f>
        <v>0</v>
      </c>
      <c r="BA38" s="89" t="str">
        <f t="shared" ref="BA38" si="174">IF(AE38="x",U38,"")</f>
        <v/>
      </c>
      <c r="BB38" s="90" t="e">
        <f>_xll.MKV("EUR.CM_INSTRUMENT.PXE."&amp;A38, "DateLastMaturity")</f>
        <v>#REF!</v>
      </c>
      <c r="BC38" s="91" t="e">
        <f>MONTH(BB38)&amp;"."&amp;YEAR(BB38)</f>
        <v>#REF!</v>
      </c>
      <c r="BD38" s="89" t="e">
        <f>VLOOKUP(BC38,'[1]YY p'!B$1:AP$65536,HLOOKUP(LEFT(A38,2),'[1]YY p'!$A$1:$IV$2,2,FALSE),FALSE)</f>
        <v>#REF!</v>
      </c>
      <c r="BF38" s="82" t="e">
        <f t="shared" ref="BF38" si="175">IF(BG38="x",MONTH(BI38)&amp;"."&amp;YEAR(BI38),"")</f>
        <v>#REF!</v>
      </c>
      <c r="BG38" s="83" t="s">
        <v>60</v>
      </c>
      <c r="BH38" s="89" t="e">
        <f t="shared" ref="BH38" si="176">IF(BG38="x",U38,"")</f>
        <v>#NUM!</v>
      </c>
      <c r="BI38" s="85" t="e">
        <f>_xll.MKV("EUR.CM_INSTRUMENT.PXE."&amp;A38, "DateLastMaturity")</f>
        <v>#REF!</v>
      </c>
      <c r="BJ38" s="86" t="e">
        <f t="shared" ref="BJ38" si="177">MONTH(BI38)&amp;"."&amp;YEAR(BI38)</f>
        <v>#REF!</v>
      </c>
      <c r="BK38" s="92" t="e">
        <f>VLOOKUP(BJ38,'[1]YY c'!B$1:AL$65536,HLOOKUP(LEFT(A38,2),'[1]YY c'!$A$1:$IV$2,2,FALSE),FALSE)</f>
        <v>#REF!</v>
      </c>
    </row>
    <row r="39" spans="1:63">
      <c r="A39" s="64" t="s">
        <v>79</v>
      </c>
      <c r="B39" s="65" t="e">
        <f t="shared" si="51"/>
        <v>#REF!</v>
      </c>
      <c r="C39" s="19" t="e">
        <f>LEFT(K39,3)</f>
        <v>#REF!</v>
      </c>
      <c r="D39" s="19" t="e">
        <f>_xll.MKV("EUR.CM_INSTRUMENT.PXE."&amp;A39, "CouponInterest")</f>
        <v>#REF!</v>
      </c>
      <c r="E39" s="6" t="e">
        <f>_xll.MKV("EUR.CM_INSTRUMENT.PXE."&amp;A39, "DateMaturity")</f>
        <v>#REF!</v>
      </c>
      <c r="F39" s="6" t="e">
        <f>IF(D39=0,H39,_xll.MKV("EUR.CM_INSTRUMENT.PXE."&amp;A39, "DateInterestAccrual"))</f>
        <v>#REF!</v>
      </c>
      <c r="G39" s="6" t="e">
        <f>IF(D39=0,E39,_xll.MKV("EUR.CM_INSTRUMENT.PXE."&amp;A39, "DateFirstCoupon"))</f>
        <v>#REF!</v>
      </c>
      <c r="H39" s="6" t="e">
        <f>_xll.MKV("EUR.CM_INSTRUMENT.PXE."&amp;A39, "DateFirstSettlement")</f>
        <v>#REF!</v>
      </c>
      <c r="I39" s="19">
        <v>100</v>
      </c>
      <c r="J39" s="6" t="e">
        <f>_xll.MKV("EUR.CM_INSTRUMENT.BONDVISION."&amp;A39, "DateSettl")</f>
        <v>#REF!</v>
      </c>
      <c r="K39" s="95" t="e">
        <f>_xll.MKV("EUR.CM_INSTRUMENT.PXE."&amp;A39, "Desc")</f>
        <v>#REF!</v>
      </c>
      <c r="L39" s="66">
        <f>_xll.BDP(A39&amp;" Corp", "amt_outstanding")/1000000</f>
        <v>14918.7</v>
      </c>
      <c r="M39" s="67" t="e">
        <f t="shared" si="53"/>
        <v>#REF!</v>
      </c>
      <c r="N39" s="22" t="e">
        <f>_xll.xlBondYield(C39,D39,E39,F39,G39,H39,I39,J39,P39)*100</f>
        <v>#NUM!</v>
      </c>
      <c r="O39" s="68" t="str">
        <f t="shared" si="54"/>
        <v/>
      </c>
      <c r="P39" s="23" t="e">
        <f>IF(LEFT(K39,3)="BOT",_xll.xlBondPrice(C39,D39,E39,F39,G39,H39,I39,J39,_xll.MKV("EUR.CM_DEPTH.XLS_GOVIES."&amp;A39, "Mid")/100),ROUND(_xll.MKV("EUR.CM_DEPTH.XLS_GOVIES."&amp;A39, "Mid"),IF(M39&lt;700,3,2)))</f>
        <v>#REF!</v>
      </c>
      <c r="Q39" s="101" t="e">
        <f>(N39-N35)*100</f>
        <v>#NUM!</v>
      </c>
      <c r="R39" s="70" t="e">
        <f>IF($R$12="Y roll",(N39-N37)/(M39-M37)*365*100,(U39-U37)/(M39-M37)*365)</f>
        <v>#NUM!</v>
      </c>
      <c r="S39" s="71" t="e">
        <f>_xll.xlBondAswSpread(C39,D39,E39,F39,G39,H39,I39,J39,P39)*100</f>
        <v>#NUM!</v>
      </c>
      <c r="T39" s="72" t="e">
        <f>_xll.xlBondZSpread(C39,D39,E39,F39,G39,H39,I39,J39,P39,"annual",5)*100</f>
        <v>#NUM!</v>
      </c>
      <c r="U39" s="72" t="e">
        <f>(N39-_xll.xlShmImplSwap2("EUR","EUR",J39,E39,,1,8,2,4)*100)*100</f>
        <v>#NUM!</v>
      </c>
      <c r="V39" s="72" t="e">
        <f>(N39-VLOOKUP(AH39,'[1]Y c'!$B$1:$F$65536,HLOOKUP(RIGHT($V$12,2),'[1]Y c'!$A$1:$IV$2,2,FALSE),FALSE))*100</f>
        <v>#NUM!</v>
      </c>
      <c r="W39" s="72" t="e">
        <f>(N39-VLOOKUP(AH39,'[1]Y c'!$B$1:$N$65536,HLOOKUP(RIGHT($W$12,2),'[1]Y c'!$A$1:$IV$2,2,FALSE),FALSE))*100</f>
        <v>#NUM!</v>
      </c>
      <c r="X39" s="73" t="e">
        <f>(N39-VLOOKUP(AH39,'[1]Y c'!$B$1:$J$65536,HLOOKUP(RIGHT($X$12,2),'[1]Y c'!$A$1:$IV$2,2,FALSE),FALSE))*100</f>
        <v>#NUM!</v>
      </c>
      <c r="Y39" s="74" t="e">
        <f>_xll.xlBondYieldSens(C39,D39,E39,F39,G39,H39,I39,J39,P39,"p")</f>
        <v>#NUM!</v>
      </c>
      <c r="Z39" s="100" t="e">
        <f>SUMIF([1]Volumes!D$1:D$65536,A39,[1]Volumes!I$1:I$65536)</f>
        <v>#VALUE!</v>
      </c>
      <c r="AA39" s="76" t="e">
        <f>(_xll.xlBondPrice(C39,D39,E39,F39,G39,H39,I39,MIN(J39+$AA$10,J39+M39-1),N39/100)+_xll.xlBondAccrual(C39,D39,E39,F39,G39,H39,I39,MIN(J39+$AA$10,J39+M39-1))-(P39+_xll.xlBondAccrual(C39,D39,E39,F39,G39,H39,I39,J39))*(1+($AA$11/100*MIN($AA$10,M39-1)/360))+IF(MIN(J39+$AA$10,J39+M39-1)&gt;_xll.MKV("EUR.CM_INSTRUMENT.PXE."&amp;A39, "DateNextCoupon"),D39/2,0)+IF(MIN(J39+$AA$10,J39+M39-1)&gt;DATE(YEAR(_xll.MKV("EUR.CM_INSTRUMENT.PXE."&amp;A39, "DateNextCoupon")),MONTH(_xll.MKV("EUR.CM_INSTRUMENT.PXE."&amp;A39, "DateNextCoupon"))+6,DAY(_xll.MKV("EUR.CM_INSTRUMENT.PXE."&amp;A39, "DateNextCoupon"))),D39/2,0))*($AA$9/Y39)*100</f>
        <v>#NUM!</v>
      </c>
      <c r="AB39" s="77" t="e">
        <f>IF(_xll.MKV("EUR.CM_DEPTH.VMO_REPO."&amp;A39&amp;"_"&amp;$AB$12&amp;"_Fixed", "TrdValueAvg")=0,"",_xll.MKV("EUR.CM_DEPTH.VMO_REPO."&amp;A39&amp;"_"&amp;$AB$12&amp;"_Fixed", "TrdValueAvg"))</f>
        <v>#REF!</v>
      </c>
      <c r="AC39" s="78">
        <f>IF(ISNUMBER(AB39),(AB39-AM39)*100,0)</f>
        <v>0</v>
      </c>
      <c r="AD39" s="96" t="str">
        <f>IF(AE39="x",MONTH(AG39)&amp;"."&amp;YEAR(AG39),"")</f>
        <v/>
      </c>
      <c r="AE39" s="97"/>
      <c r="AF39" s="98" t="str">
        <f t="shared" si="57"/>
        <v/>
      </c>
      <c r="AG39" s="99" t="e">
        <f>_xll.MKV("EUR.CM_INSTRUMENT.PXE."&amp;A39, "DateLastMaturity")</f>
        <v>#REF!</v>
      </c>
      <c r="AH39" s="96" t="e">
        <f>MONTH(AG39)&amp;"."&amp;YEAR(AG39)</f>
        <v>#REF!</v>
      </c>
      <c r="AI39" s="98" t="e">
        <f>VLOOKUP(AH39,'[1]ASW p'!$B$1:$AP$65536,HLOOKUP(LEFT(A39,2),'[1]ASW p'!$A$1:$IV$2,2,FALSE),FALSE)</f>
        <v>#REF!</v>
      </c>
      <c r="AJ39" s="79" t="e">
        <f t="shared" si="59"/>
        <v>#NUM!</v>
      </c>
      <c r="AK39" s="79" t="e">
        <f t="shared" si="60"/>
        <v>#NUM!</v>
      </c>
      <c r="AL39" s="94">
        <v>0.37513903332300436</v>
      </c>
      <c r="AM39" s="81">
        <v>-0.38834459459459458</v>
      </c>
      <c r="AN39" s="14" t="str">
        <f t="shared" si="61"/>
        <v>IT0005142143</v>
      </c>
      <c r="AO39" s="65" t="e">
        <f>IF(LEFT(AN39,2)=LEFT(AN37,2),AO37,_xll.BDP($A39&amp;" Corp","RTG_FITCH"))</f>
        <v>#REF!</v>
      </c>
      <c r="AP39" s="65" t="e">
        <f>IF(LEFT(AN39,2)=LEFT(AN37,2),AP37,_xll.BDP($A39&amp;" Corp","RTG_SP_LT_LC_ISSUER_CREDIT"))</f>
        <v>#REF!</v>
      </c>
      <c r="AQ39" s="65" t="str">
        <f>_xll.BDP($A39&amp;" Corp","RTG_MOODY")</f>
        <v>Baa2u *-</v>
      </c>
      <c r="AR39" s="82" t="e">
        <f>IF(AS39="x",MONTH(AU39)&amp;"."&amp;YEAR(AU39),"")</f>
        <v>#REF!</v>
      </c>
      <c r="AS39" s="83" t="s">
        <v>60</v>
      </c>
      <c r="AT39" s="84" t="e">
        <f t="shared" si="63"/>
        <v>#NUM!</v>
      </c>
      <c r="AU39" s="85" t="e">
        <f>_xll.MKV("EUR.CM_INSTRUMENT.PXE."&amp;A39, "DateLastMaturity")</f>
        <v>#REF!</v>
      </c>
      <c r="AV39" s="86" t="e">
        <f>MONTH(AU39)&amp;"."&amp;YEAR(AU39)</f>
        <v>#REF!</v>
      </c>
      <c r="AW39" s="84" t="e">
        <f>VLOOKUP(AV39,'[1]Y c'!B$1:AD$65536,HLOOKUP(LEFT(A39,2),'[1]Y c'!$A$1:$IV$2,2,FALSE),FALSE)</f>
        <v>#REF!</v>
      </c>
      <c r="AY39" s="87" t="str">
        <f t="shared" si="65"/>
        <v/>
      </c>
      <c r="AZ39" s="88">
        <f t="shared" si="66"/>
        <v>0</v>
      </c>
      <c r="BA39" s="89" t="str">
        <f t="shared" si="67"/>
        <v/>
      </c>
      <c r="BB39" s="90" t="e">
        <f>_xll.MKV("EUR.CM_INSTRUMENT.PXE."&amp;A39, "DateLastMaturity")</f>
        <v>#REF!</v>
      </c>
      <c r="BC39" s="91" t="e">
        <f>MONTH(BB39)&amp;"."&amp;YEAR(BB39)</f>
        <v>#REF!</v>
      </c>
      <c r="BD39" s="89" t="e">
        <f>VLOOKUP(BC39,'[1]YY p'!B$1:AP$65536,HLOOKUP(LEFT(A39,2),'[1]YY p'!$A$1:$IV$2,2,FALSE),FALSE)</f>
        <v>#REF!</v>
      </c>
      <c r="BF39" s="82" t="e">
        <f>IF(BG39="x",MONTH(BI39)&amp;"."&amp;YEAR(BI39),"")</f>
        <v>#REF!</v>
      </c>
      <c r="BG39" s="83" t="s">
        <v>60</v>
      </c>
      <c r="BH39" s="89" t="e">
        <f t="shared" si="70"/>
        <v>#NUM!</v>
      </c>
      <c r="BI39" s="85" t="e">
        <f>_xll.MKV("EUR.CM_INSTRUMENT.PXE."&amp;A39, "DateLastMaturity")</f>
        <v>#REF!</v>
      </c>
      <c r="BJ39" s="86" t="e">
        <f t="shared" si="71"/>
        <v>#REF!</v>
      </c>
      <c r="BK39" s="92" t="e">
        <f>VLOOKUP(BJ39,'[1]YY c'!B$1:AL$65536,HLOOKUP(LEFT(A39,2),'[1]YY c'!$A$1:$IV$2,2,FALSE),FALSE)</f>
        <v>#REF!</v>
      </c>
    </row>
    <row r="40" spans="1:63">
      <c r="A40" s="64" t="s">
        <v>80</v>
      </c>
      <c r="B40" s="65" t="e">
        <f t="shared" si="51"/>
        <v>#REF!</v>
      </c>
      <c r="C40" s="19" t="e">
        <f t="shared" si="52"/>
        <v>#REF!</v>
      </c>
      <c r="D40" s="19" t="e">
        <f>_xll.MKV("EUR.CM_INSTRUMENT.PXE."&amp;A40, "CouponInterest")</f>
        <v>#REF!</v>
      </c>
      <c r="E40" s="6" t="e">
        <f>_xll.MKV("EUR.CM_INSTRUMENT.PXE."&amp;A40, "DateMaturity")</f>
        <v>#REF!</v>
      </c>
      <c r="F40" s="6" t="e">
        <f>IF(D40=0,H40,_xll.MKV("EUR.CM_INSTRUMENT.PXE."&amp;A40, "DateInterestAccrual"))</f>
        <v>#REF!</v>
      </c>
      <c r="G40" s="6" t="e">
        <f>IF(D40=0,E40,_xll.MKV("EUR.CM_INSTRUMENT.PXE."&amp;A40, "DateFirstCoupon"))</f>
        <v>#REF!</v>
      </c>
      <c r="H40" s="6" t="e">
        <f>_xll.MKV("EUR.CM_INSTRUMENT.PXE."&amp;A40, "DateFirstSettlement")</f>
        <v>#REF!</v>
      </c>
      <c r="I40" s="19">
        <v>100</v>
      </c>
      <c r="J40" s="6" t="e">
        <f>_xll.MKV("EUR.CM_INSTRUMENT.BONDVISION."&amp;A40, "DateSettl")</f>
        <v>#REF!</v>
      </c>
      <c r="K40" s="93" t="e">
        <f>_xll.MKV("EUR.CM_INSTRUMENT.PXE."&amp;A40, "Desc")</f>
        <v>#REF!</v>
      </c>
      <c r="L40" s="66">
        <f>_xll.BDP(A40&amp;" Corp", "amt_outstanding")/1000000</f>
        <v>24268.782000000003</v>
      </c>
      <c r="M40" s="67" t="e">
        <f t="shared" si="53"/>
        <v>#REF!</v>
      </c>
      <c r="N40" s="22" t="e">
        <f>_xll.xlBondYield(C40,D40,E40,F40,G40,H40,I40,J40,P40)*100</f>
        <v>#NUM!</v>
      </c>
      <c r="O40" s="68" t="str">
        <f t="shared" si="54"/>
        <v/>
      </c>
      <c r="P40" s="23" t="e">
        <f>IF(LEFT(K40,3)="BOT",_xll.xlBondPrice(C40,D40,E40,F40,G40,H40,I40,J40,_xll.MKV("EUR.CM_DEPTH.XLS_GOVIES."&amp;A40, "Mid")/100),ROUND(_xll.MKV("EUR.CM_DEPTH.XLS_GOVIES."&amp;A40, "Mid"),IF(M40&lt;700,3,2)))</f>
        <v>#REF!</v>
      </c>
      <c r="Q40" s="69" t="e">
        <f>(N40-N37)*100</f>
        <v>#NUM!</v>
      </c>
      <c r="R40" s="70" t="e">
        <f t="shared" si="73"/>
        <v>#NUM!</v>
      </c>
      <c r="S40" s="71" t="e">
        <f>_xll.xlBondAswSpread(C40,D40,E40,F40,G40,H40,I40,J40,P40)*100</f>
        <v>#NUM!</v>
      </c>
      <c r="T40" s="72" t="e">
        <f>_xll.xlBondZSpread(C40,D40,E40,F40,G40,H40,I40,J40,P40,"annual",5)*100</f>
        <v>#NUM!</v>
      </c>
      <c r="U40" s="72" t="e">
        <f>(N40-_xll.xlShmImplSwap2("EUR","EUR",J40,E40,,1,8,2,4)*100)*100</f>
        <v>#NUM!</v>
      </c>
      <c r="V40" s="72" t="e">
        <f>(N40-VLOOKUP(AH40,'[1]Y c'!$B$1:$F$65536,HLOOKUP(RIGHT($V$12,2),'[1]Y c'!$A$1:$IV$2,2,FALSE),FALSE))*100</f>
        <v>#NUM!</v>
      </c>
      <c r="W40" s="72" t="e">
        <f>(N40-VLOOKUP(AH40,'[1]Y c'!$B$1:$N$65536,HLOOKUP(RIGHT($W$12,2),'[1]Y c'!$A$1:$IV$2,2,FALSE),FALSE))*100</f>
        <v>#NUM!</v>
      </c>
      <c r="X40" s="73" t="e">
        <f>(N40-VLOOKUP(AH40,'[1]Y c'!$B$1:$J$65536,HLOOKUP(RIGHT($X$12,2),'[1]Y c'!$A$1:$IV$2,2,FALSE),FALSE))*100</f>
        <v>#NUM!</v>
      </c>
      <c r="Y40" s="74" t="e">
        <f>_xll.xlBondYieldSens(C40,D40,E40,F40,G40,H40,I40,J40,P40,"p")</f>
        <v>#NUM!</v>
      </c>
      <c r="Z40" s="100" t="e">
        <f>SUMIF([1]Volumes!D$1:D$65536,A40,[1]Volumes!I$1:I$65536)</f>
        <v>#VALUE!</v>
      </c>
      <c r="AA40" s="76" t="e">
        <f>(_xll.xlBondPrice(C40,D40,E40,F40,G40,H40,I40,MIN(J40+$AA$10,J40+M40-1),N40/100)+_xll.xlBondAccrual(C40,D40,E40,F40,G40,H40,I40,MIN(J40+$AA$10,J40+M40-1))-(P40+_xll.xlBondAccrual(C40,D40,E40,F40,G40,H40,I40,J40))*(1+($AA$11/100*MIN($AA$10,M40-1)/360))+IF(MIN(J40+$AA$10,J40+M40-1)&gt;_xll.MKV("EUR.CM_INSTRUMENT.PXE."&amp;A40, "DateNextCoupon"),D40/2,0)+IF(MIN(J40+$AA$10,J40+M40-1)&gt;DATE(YEAR(_xll.MKV("EUR.CM_INSTRUMENT.PXE."&amp;A40, "DateNextCoupon")),MONTH(_xll.MKV("EUR.CM_INSTRUMENT.PXE."&amp;A40, "DateNextCoupon"))+6,DAY(_xll.MKV("EUR.CM_INSTRUMENT.PXE."&amp;A40, "DateNextCoupon"))),D40/2,0))*($AA$9/Y40)*100</f>
        <v>#NUM!</v>
      </c>
      <c r="AB40" s="77" t="e">
        <f>IF(_xll.MKV("EUR.CM_DEPTH.VMO_REPO."&amp;A40&amp;"_"&amp;$AB$12&amp;"_Fixed", "TrdValueAvg")=0,"",_xll.MKV("EUR.CM_DEPTH.VMO_REPO."&amp;A40&amp;"_"&amp;$AB$12&amp;"_Fixed", "TrdValueAvg"))</f>
        <v>#REF!</v>
      </c>
      <c r="AC40" s="78">
        <f t="shared" si="55"/>
        <v>0</v>
      </c>
      <c r="AD40" s="86" t="str">
        <f t="shared" si="56"/>
        <v/>
      </c>
      <c r="AE40" s="83"/>
      <c r="AF40" s="89" t="str">
        <f t="shared" si="57"/>
        <v/>
      </c>
      <c r="AG40" s="90" t="e">
        <f>_xll.MKV("EUR.CM_INSTRUMENT.PXE."&amp;A40, "DateLastMaturity")</f>
        <v>#REF!</v>
      </c>
      <c r="AH40" s="86" t="e">
        <f t="shared" si="58"/>
        <v>#REF!</v>
      </c>
      <c r="AI40" s="89" t="e">
        <f>VLOOKUP(AH40,'[1]ASW p'!$B$1:$AP$65536,HLOOKUP(LEFT(A40,2),'[1]ASW p'!$A$1:$IV$2,2,FALSE),FALSE)</f>
        <v>#REF!</v>
      </c>
      <c r="AJ40" s="79" t="e">
        <f t="shared" si="59"/>
        <v>#NUM!</v>
      </c>
      <c r="AK40" s="79" t="e">
        <f t="shared" si="60"/>
        <v>#NUM!</v>
      </c>
      <c r="AL40" s="94">
        <v>0.44710962333607968</v>
      </c>
      <c r="AM40" s="81">
        <v>-0.4408502024291498</v>
      </c>
      <c r="AN40" s="14" t="str">
        <f t="shared" si="61"/>
        <v>IT0004634132</v>
      </c>
      <c r="AO40" s="65" t="e">
        <f>IF(LEFT(AN40,2)=LEFT(AN39,2),AO39,_xll.BDP($A40&amp;" Corp","RTG_FITCH"))</f>
        <v>#REF!</v>
      </c>
      <c r="AP40" s="65" t="e">
        <f>IF(LEFT(AN40,2)=LEFT(AN39,2),AP39,_xll.BDP($A40&amp;" Corp","RTG_SP_LT_LC_ISSUER_CREDIT"))</f>
        <v>#REF!</v>
      </c>
      <c r="AQ40" s="65" t="str">
        <f>_xll.BDP($A40&amp;" Corp","RTG_MOODY")</f>
        <v>Baa2u *-</v>
      </c>
      <c r="AR40" s="82" t="e">
        <f t="shared" si="62"/>
        <v>#REF!</v>
      </c>
      <c r="AS40" s="83" t="s">
        <v>60</v>
      </c>
      <c r="AT40" s="84" t="e">
        <f t="shared" si="63"/>
        <v>#NUM!</v>
      </c>
      <c r="AU40" s="85" t="e">
        <f>_xll.MKV("EUR.CM_INSTRUMENT.PXE."&amp;A40, "DateLastMaturity")</f>
        <v>#REF!</v>
      </c>
      <c r="AV40" s="86" t="e">
        <f t="shared" si="64"/>
        <v>#REF!</v>
      </c>
      <c r="AW40" s="84" t="e">
        <f>VLOOKUP(AV40,'[1]Y c'!B$1:AD$65536,HLOOKUP(LEFT(A40,2),'[1]Y c'!$A$1:$IV$2,2,FALSE),FALSE)</f>
        <v>#REF!</v>
      </c>
      <c r="AY40" s="87" t="str">
        <f t="shared" si="65"/>
        <v/>
      </c>
      <c r="AZ40" s="88">
        <f t="shared" si="66"/>
        <v>0</v>
      </c>
      <c r="BA40" s="89" t="str">
        <f t="shared" si="67"/>
        <v/>
      </c>
      <c r="BB40" s="90" t="e">
        <f>_xll.MKV("EUR.CM_INSTRUMENT.PXE."&amp;A40, "DateLastMaturity")</f>
        <v>#REF!</v>
      </c>
      <c r="BC40" s="91" t="e">
        <f t="shared" ref="BC40:BC51" si="178">MONTH(BB40)&amp;"."&amp;YEAR(BB40)</f>
        <v>#REF!</v>
      </c>
      <c r="BD40" s="89" t="e">
        <f>VLOOKUP(BC40,'[1]YY p'!B$1:AP$65536,HLOOKUP(LEFT(A40,2),'[1]YY p'!$A$1:$IV$2,2,FALSE),FALSE)</f>
        <v>#REF!</v>
      </c>
      <c r="BF40" s="82" t="e">
        <f>IF(BG40="x",MONTH(BI40)&amp;"."&amp;YEAR(BI40),"")</f>
        <v>#REF!</v>
      </c>
      <c r="BG40" s="83" t="s">
        <v>60</v>
      </c>
      <c r="BH40" s="89" t="e">
        <f t="shared" si="70"/>
        <v>#NUM!</v>
      </c>
      <c r="BI40" s="85" t="e">
        <f>_xll.MKV("EUR.CM_INSTRUMENT.PXE."&amp;A40, "DateLastMaturity")</f>
        <v>#REF!</v>
      </c>
      <c r="BJ40" s="86" t="e">
        <f t="shared" si="71"/>
        <v>#REF!</v>
      </c>
      <c r="BK40" s="92" t="e">
        <f>VLOOKUP(BJ40,'[1]YY c'!B$1:AL$65536,HLOOKUP(LEFT(A40,2),'[1]YY c'!$A$1:$IV$2,2,FALSE),FALSE)</f>
        <v>#REF!</v>
      </c>
    </row>
    <row r="41" spans="1:63">
      <c r="A41" s="64" t="s">
        <v>81</v>
      </c>
      <c r="B41" s="65" t="e">
        <f t="shared" si="51"/>
        <v>#REF!</v>
      </c>
      <c r="C41" s="19" t="e">
        <f t="shared" si="52"/>
        <v>#REF!</v>
      </c>
      <c r="D41" s="19" t="e">
        <f>_xll.MKV("EUR.CM_INSTRUMENT.PXE."&amp;A41, "CouponInterest")</f>
        <v>#REF!</v>
      </c>
      <c r="E41" s="6" t="e">
        <f>_xll.MKV("EUR.CM_INSTRUMENT.PXE."&amp;A41, "DateMaturity")</f>
        <v>#REF!</v>
      </c>
      <c r="F41" s="6" t="e">
        <f>IF(D41=0,H41,_xll.MKV("EUR.CM_INSTRUMENT.PXE."&amp;A41, "DateInterestAccrual"))</f>
        <v>#REF!</v>
      </c>
      <c r="G41" s="6" t="e">
        <f>IF(D41=0,E41,_xll.MKV("EUR.CM_INSTRUMENT.PXE."&amp;A41, "DateFirstCoupon"))</f>
        <v>#REF!</v>
      </c>
      <c r="H41" s="6" t="e">
        <f>_xll.MKV("EUR.CM_INSTRUMENT.PXE."&amp;A41, "DateFirstSettlement")</f>
        <v>#REF!</v>
      </c>
      <c r="I41" s="19">
        <v>100</v>
      </c>
      <c r="J41" s="6" t="e">
        <f>_xll.MKV("EUR.CM_INSTRUMENT.BONDVISION."&amp;A41, "DateSettl")</f>
        <v>#REF!</v>
      </c>
      <c r="K41" s="93" t="e">
        <f>_xll.MKV("EUR.CM_INSTRUMENT.PXE."&amp;A41, "Desc")</f>
        <v>#REF!</v>
      </c>
      <c r="L41" s="66">
        <f>_xll.BDP(A41&amp;" Corp", "amt_outstanding")/1000000</f>
        <v>18397.553</v>
      </c>
      <c r="M41" s="67" t="e">
        <f t="shared" si="53"/>
        <v>#REF!</v>
      </c>
      <c r="N41" s="22" t="e">
        <f>_xll.xlBondYield(C41,D41,E41,F41,G41,H41,I41,J41,P41)*100</f>
        <v>#NUM!</v>
      </c>
      <c r="O41" s="68" t="str">
        <f t="shared" si="54"/>
        <v/>
      </c>
      <c r="P41" s="23" t="e">
        <f>IF(LEFT(K41,3)="BOT",_xll.xlBondPrice(C41,D41,E41,F41,G41,H41,I41,J41,_xll.MKV("EUR.CM_DEPTH.XLS_GOVIES."&amp;A41, "Mid")/100),ROUND(_xll.MKV("EUR.CM_DEPTH.XLS_GOVIES."&amp;A41, "Mid"),IF(M41&lt;700,3,2)))</f>
        <v>#REF!</v>
      </c>
      <c r="Q41" s="69" t="e">
        <f t="shared" si="72"/>
        <v>#NUM!</v>
      </c>
      <c r="R41" s="70" t="e">
        <f t="shared" si="73"/>
        <v>#NUM!</v>
      </c>
      <c r="S41" s="71" t="e">
        <f>_xll.xlBondAswSpread(C41,D41,E41,F41,G41,H41,I41,J41,P41)*100</f>
        <v>#NUM!</v>
      </c>
      <c r="T41" s="72" t="e">
        <f>_xll.xlBondZSpread(C41,D41,E41,F41,G41,H41,I41,J41,P41,"annual",5)*100</f>
        <v>#NUM!</v>
      </c>
      <c r="U41" s="72" t="e">
        <f>(N41-_xll.xlShmImplSwap2("EUR","EUR",J41,E41,,1,8,2,4)*100)*100</f>
        <v>#NUM!</v>
      </c>
      <c r="V41" s="72" t="e">
        <f>(N41-VLOOKUP(AH41,'[1]Y c'!$B$1:$F$65536,HLOOKUP(RIGHT($V$12,2),'[1]Y c'!$A$1:$IV$2,2,FALSE),FALSE))*100</f>
        <v>#NUM!</v>
      </c>
      <c r="W41" s="72" t="e">
        <f>(N41-VLOOKUP(AH41,'[1]Y c'!$B$1:$N$65536,HLOOKUP(RIGHT($W$12,2),'[1]Y c'!$A$1:$IV$2,2,FALSE),FALSE))*100</f>
        <v>#NUM!</v>
      </c>
      <c r="X41" s="73" t="e">
        <f>(N41-VLOOKUP(AH41,'[1]Y c'!$B$1:$J$65536,HLOOKUP(RIGHT($X$12,2),'[1]Y c'!$A$1:$IV$2,2,FALSE),FALSE))*100</f>
        <v>#NUM!</v>
      </c>
      <c r="Y41" s="74" t="e">
        <f>_xll.xlBondYieldSens(C41,D41,E41,F41,G41,H41,I41,J41,P41,"p")</f>
        <v>#NUM!</v>
      </c>
      <c r="Z41" s="100" t="e">
        <f>SUMIF([1]Volumes!D$1:D$65536,A41,[1]Volumes!I$1:I$65536)</f>
        <v>#VALUE!</v>
      </c>
      <c r="AA41" s="76" t="e">
        <f>(_xll.xlBondPrice(C41,D41,E41,F41,G41,H41,I41,MIN(J41+$AA$10,J41+M41-1),N41/100)+_xll.xlBondAccrual(C41,D41,E41,F41,G41,H41,I41,MIN(J41+$AA$10,J41+M41-1))-(P41+_xll.xlBondAccrual(C41,D41,E41,F41,G41,H41,I41,J41))*(1+($AA$11/100*MIN($AA$10,M41-1)/360))+IF(MIN(J41+$AA$10,J41+M41-1)&gt;_xll.MKV("EUR.CM_INSTRUMENT.PXE."&amp;A41, "DateNextCoupon"),D41/2,0)+IF(MIN(J41+$AA$10,J41+M41-1)&gt;DATE(YEAR(_xll.MKV("EUR.CM_INSTRUMENT.PXE."&amp;A41, "DateNextCoupon")),MONTH(_xll.MKV("EUR.CM_INSTRUMENT.PXE."&amp;A41, "DateNextCoupon"))+6,DAY(_xll.MKV("EUR.CM_INSTRUMENT.PXE."&amp;A41, "DateNextCoupon"))),D41/2,0))*($AA$9/Y41)*100</f>
        <v>#NUM!</v>
      </c>
      <c r="AB41" s="77" t="e">
        <f>IF(_xll.MKV("EUR.CM_DEPTH.VMO_REPO."&amp;A41&amp;"_"&amp;$AB$12&amp;"_Fixed", "TrdValueAvg")=0,"",_xll.MKV("EUR.CM_DEPTH.VMO_REPO."&amp;A41&amp;"_"&amp;$AB$12&amp;"_Fixed", "TrdValueAvg"))</f>
        <v>#REF!</v>
      </c>
      <c r="AC41" s="78">
        <f t="shared" si="55"/>
        <v>0</v>
      </c>
      <c r="AD41" s="86" t="str">
        <f t="shared" si="56"/>
        <v/>
      </c>
      <c r="AE41" s="83"/>
      <c r="AF41" s="89" t="str">
        <f t="shared" si="57"/>
        <v/>
      </c>
      <c r="AG41" s="90" t="e">
        <f>_xll.MKV("EUR.CM_INSTRUMENT.PXE."&amp;A41, "DateLastMaturity")</f>
        <v>#REF!</v>
      </c>
      <c r="AH41" s="86" t="e">
        <f t="shared" si="58"/>
        <v>#REF!</v>
      </c>
      <c r="AI41" s="89" t="e">
        <f>VLOOKUP(AH41,'[1]ASW p'!$B$1:$AP$65536,HLOOKUP(LEFT(A41,2),'[1]ASW p'!$A$1:$IV$2,2,FALSE),FALSE)</f>
        <v>#REF!</v>
      </c>
      <c r="AJ41" s="79" t="e">
        <f t="shared" si="59"/>
        <v>#NUM!</v>
      </c>
      <c r="AK41" s="79" t="e">
        <f t="shared" si="60"/>
        <v>#NUM!</v>
      </c>
      <c r="AL41" s="80">
        <v>0.50568095339892372</v>
      </c>
      <c r="AM41" s="81">
        <v>-0.38350877192982458</v>
      </c>
      <c r="AN41" s="14" t="str">
        <f t="shared" si="61"/>
        <v>IT0004966401</v>
      </c>
      <c r="AO41" s="65" t="e">
        <f>IF(LEFT(AN41,2)=LEFT(AN40,2),AO40,_xll.BDP($A41&amp;" Corp","RTG_FITCH"))</f>
        <v>#REF!</v>
      </c>
      <c r="AP41" s="65" t="e">
        <f>IF(LEFT(AN41,2)=LEFT(AN40,2),AP40,_xll.BDP($A41&amp;" Corp","RTG_SP_LT_LC_ISSUER_CREDIT"))</f>
        <v>#REF!</v>
      </c>
      <c r="AQ41" s="65" t="str">
        <f>_xll.BDP($A41&amp;" Corp","RTG_MOODY")</f>
        <v>Baa2u *-</v>
      </c>
      <c r="AR41" s="82" t="e">
        <f t="shared" si="62"/>
        <v>#REF!</v>
      </c>
      <c r="AS41" s="83" t="s">
        <v>60</v>
      </c>
      <c r="AT41" s="84" t="e">
        <f t="shared" si="63"/>
        <v>#NUM!</v>
      </c>
      <c r="AU41" s="85" t="e">
        <f>_xll.MKV("EUR.CM_INSTRUMENT.PXE."&amp;A41, "DateLastMaturity")</f>
        <v>#REF!</v>
      </c>
      <c r="AV41" s="86" t="e">
        <f>MONTH(AU41)&amp;"."&amp;YEAR(AU41)</f>
        <v>#REF!</v>
      </c>
      <c r="AW41" s="84" t="e">
        <f>VLOOKUP(AV41,'[1]Y c'!B$1:AD$65536,HLOOKUP(LEFT(A41,2),'[1]Y c'!$A$1:$IV$2,2,FALSE),FALSE)</f>
        <v>#REF!</v>
      </c>
      <c r="AY41" s="87" t="str">
        <f t="shared" si="65"/>
        <v/>
      </c>
      <c r="AZ41" s="88">
        <f t="shared" si="66"/>
        <v>0</v>
      </c>
      <c r="BA41" s="89" t="str">
        <f t="shared" si="67"/>
        <v/>
      </c>
      <c r="BB41" s="90" t="e">
        <f>_xll.MKV("EUR.CM_INSTRUMENT.PXE."&amp;A41, "DateLastMaturity")</f>
        <v>#REF!</v>
      </c>
      <c r="BC41" s="91" t="e">
        <f t="shared" si="178"/>
        <v>#REF!</v>
      </c>
      <c r="BD41" s="89" t="e">
        <f>VLOOKUP(BC41,'[1]YY p'!B$1:AP$65536,HLOOKUP(LEFT(A41,2),'[1]YY p'!$A$1:$IV$2,2,FALSE),FALSE)</f>
        <v>#REF!</v>
      </c>
      <c r="BF41" s="82" t="e">
        <f>IF(BG41="x",MONTH(BI41)&amp;"."&amp;YEAR(BI41),"")</f>
        <v>#REF!</v>
      </c>
      <c r="BG41" s="83" t="s">
        <v>60</v>
      </c>
      <c r="BH41" s="89" t="e">
        <f t="shared" si="70"/>
        <v>#NUM!</v>
      </c>
      <c r="BI41" s="85" t="e">
        <f>_xll.MKV("EUR.CM_INSTRUMENT.PXE."&amp;A41, "DateLastMaturity")</f>
        <v>#REF!</v>
      </c>
      <c r="BJ41" s="86" t="e">
        <f t="shared" si="71"/>
        <v>#REF!</v>
      </c>
      <c r="BK41" s="92" t="e">
        <f>VLOOKUP(BJ41,'[1]YY c'!B$1:AL$65536,HLOOKUP(LEFT(A41,2),'[1]YY c'!$A$1:$IV$2,2,FALSE),FALSE)</f>
        <v>#REF!</v>
      </c>
    </row>
    <row r="42" spans="1:63">
      <c r="A42" s="64" t="s">
        <v>82</v>
      </c>
      <c r="B42" s="65" t="e">
        <f t="shared" si="51"/>
        <v>#REF!</v>
      </c>
      <c r="C42" s="19" t="e">
        <f>LEFT(K42,3)</f>
        <v>#REF!</v>
      </c>
      <c r="D42" s="19" t="e">
        <f>_xll.MKV("EUR.CM_INSTRUMENT.PXE."&amp;A42, "CouponInterest")</f>
        <v>#REF!</v>
      </c>
      <c r="E42" s="6" t="e">
        <f>_xll.MKV("EUR.CM_INSTRUMENT.PXE."&amp;A42, "DateMaturity")</f>
        <v>#REF!</v>
      </c>
      <c r="F42" s="6" t="e">
        <f>IF(D42=0,H42,_xll.MKV("EUR.CM_INSTRUMENT.PXE."&amp;A42, "DateInterestAccrual"))</f>
        <v>#REF!</v>
      </c>
      <c r="G42" s="6" t="e">
        <f>IF(D42=0,E42,_xll.MKV("EUR.CM_INSTRUMENT.PXE."&amp;A42, "DateFirstCoupon"))</f>
        <v>#REF!</v>
      </c>
      <c r="H42" s="6" t="e">
        <f>_xll.MKV("EUR.CM_INSTRUMENT.PXE."&amp;A42, "DateFirstSettlement")</f>
        <v>#REF!</v>
      </c>
      <c r="I42" s="19">
        <v>100</v>
      </c>
      <c r="J42" s="6" t="e">
        <f>_xll.MKV("EUR.CM_INSTRUMENT.BONDVISION."&amp;A42, "DateSettl")</f>
        <v>#REF!</v>
      </c>
      <c r="K42" s="95" t="e">
        <f>_xll.MKV("EUR.CM_INSTRUMENT.PXE."&amp;A42, "Desc")</f>
        <v>#REF!</v>
      </c>
      <c r="L42" s="66">
        <f>_xll.BDP(A42&amp;" Corp", "amt_outstanding")/1000000</f>
        <v>17414.767</v>
      </c>
      <c r="M42" s="67" t="e">
        <f t="shared" si="53"/>
        <v>#REF!</v>
      </c>
      <c r="N42" s="22" t="e">
        <f>_xll.xlBondYield(C42,D42,E42,F42,G42,H42,I42,J42,P42)*100</f>
        <v>#NUM!</v>
      </c>
      <c r="O42" s="68" t="str">
        <f t="shared" si="54"/>
        <v/>
      </c>
      <c r="P42" s="23" t="e">
        <f>IF(LEFT(K42,3)="BOT",_xll.xlBondPrice(C42,D42,E42,F42,G42,H42,I42,J42,_xll.MKV("EUR.CM_DEPTH.XLS_GOVIES."&amp;A42, "Mid")/100),ROUND(_xll.MKV("EUR.CM_DEPTH.XLS_GOVIES."&amp;A42, "Mid"),IF(M42&lt;700,3,2)))</f>
        <v>#REF!</v>
      </c>
      <c r="Q42" s="101" t="e">
        <f>(N42-N39)*100</f>
        <v>#NUM!</v>
      </c>
      <c r="R42" s="70" t="e">
        <f t="shared" si="73"/>
        <v>#NUM!</v>
      </c>
      <c r="S42" s="71" t="e">
        <f>_xll.xlBondAswSpread(C42,D42,E42,F42,G42,H42,I42,J42,P42)*100</f>
        <v>#NUM!</v>
      </c>
      <c r="T42" s="72" t="e">
        <f>_xll.xlBondZSpread(C42,D42,E42,F42,G42,H42,I42,J42,P42,"annual",5)*100</f>
        <v>#NUM!</v>
      </c>
      <c r="U42" s="72" t="e">
        <f>(N42-_xll.xlShmImplSwap2("EUR","EUR",J42,E42,,1,8,2,4)*100)*100</f>
        <v>#NUM!</v>
      </c>
      <c r="V42" s="72" t="e">
        <f>(N42-VLOOKUP(AH42,'[1]Y c'!$B$1:$F$65536,HLOOKUP(RIGHT($V$12,2),'[1]Y c'!$A$1:$IV$2,2,FALSE),FALSE))*100</f>
        <v>#NUM!</v>
      </c>
      <c r="W42" s="72" t="e">
        <f>(N42-VLOOKUP(AH42,'[1]Y c'!$B$1:$N$65536,HLOOKUP(RIGHT($W$12,2),'[1]Y c'!$A$1:$IV$2,2,FALSE),FALSE))*100</f>
        <v>#NUM!</v>
      </c>
      <c r="X42" s="73" t="e">
        <f>(N42-VLOOKUP(AH42,'[1]Y c'!$B$1:$J$65536,HLOOKUP(RIGHT($X$12,2),'[1]Y c'!$A$1:$IV$2,2,FALSE),FALSE))*100</f>
        <v>#NUM!</v>
      </c>
      <c r="Y42" s="74" t="e">
        <f>_xll.xlBondYieldSens(C42,D42,E42,F42,G42,H42,I42,J42,P42,"p")</f>
        <v>#NUM!</v>
      </c>
      <c r="Z42" s="100" t="e">
        <f>SUMIF([1]Volumes!D$1:D$65536,A42,[1]Volumes!I$1:I$65536)</f>
        <v>#VALUE!</v>
      </c>
      <c r="AA42" s="76" t="e">
        <f>(_xll.xlBondPrice(C42,D42,E42,F42,G42,H42,I42,MIN(J42+$AA$10,J42+M42-1),N42/100)+_xll.xlBondAccrual(C42,D42,E42,F42,G42,H42,I42,MIN(J42+$AA$10,J42+M42-1))-(P42+_xll.xlBondAccrual(C42,D42,E42,F42,G42,H42,I42,J42))*(1+($AA$11/100*MIN($AA$10,M42-1)/360))+IF(MIN(J42+$AA$10,J42+M42-1)&gt;_xll.MKV("EUR.CM_INSTRUMENT.PXE."&amp;A42, "DateNextCoupon"),D42/2,0)+IF(MIN(J42+$AA$10,J42+M42-1)&gt;DATE(YEAR(_xll.MKV("EUR.CM_INSTRUMENT.PXE."&amp;A42, "DateNextCoupon")),MONTH(_xll.MKV("EUR.CM_INSTRUMENT.PXE."&amp;A42, "DateNextCoupon"))+6,DAY(_xll.MKV("EUR.CM_INSTRUMENT.PXE."&amp;A42, "DateNextCoupon"))),D42/2,0))*($AA$9/Y42)*100</f>
        <v>#NUM!</v>
      </c>
      <c r="AB42" s="77" t="e">
        <f>IF(_xll.MKV("EUR.CM_DEPTH.VMO_REPO."&amp;A42&amp;"_"&amp;$AB$12&amp;"_Fixed", "TrdValueAvg")=0,"",_xll.MKV("EUR.CM_DEPTH.VMO_REPO."&amp;A42&amp;"_"&amp;$AB$12&amp;"_Fixed", "TrdValueAvg"))</f>
        <v>#REF!</v>
      </c>
      <c r="AC42" s="78">
        <f>IF(ISNUMBER(AB42),(AB42-AM42)*100,0)</f>
        <v>0</v>
      </c>
      <c r="AD42" s="96" t="str">
        <f>IF(AE42="x",MONTH(AG42)&amp;"."&amp;YEAR(AG42),"")</f>
        <v/>
      </c>
      <c r="AE42" s="97"/>
      <c r="AF42" s="98" t="str">
        <f t="shared" si="57"/>
        <v/>
      </c>
      <c r="AG42" s="99" t="e">
        <f>_xll.MKV("EUR.CM_INSTRUMENT.PXE."&amp;A42, "DateLastMaturity")</f>
        <v>#REF!</v>
      </c>
      <c r="AH42" s="96" t="e">
        <f>MONTH(AG42)&amp;"."&amp;YEAR(AG42)</f>
        <v>#REF!</v>
      </c>
      <c r="AI42" s="98" t="e">
        <f>VLOOKUP(AH42,'[1]ASW p'!$B$1:$AP$65536,HLOOKUP(LEFT(A42,2),'[1]ASW p'!$A$1:$IV$2,2,FALSE),FALSE)</f>
        <v>#REF!</v>
      </c>
      <c r="AJ42" s="79" t="e">
        <f t="shared" si="59"/>
        <v>#NUM!</v>
      </c>
      <c r="AK42" s="79" t="e">
        <f t="shared" si="60"/>
        <v>#NUM!</v>
      </c>
      <c r="AL42" s="94">
        <v>0.52282515210857239</v>
      </c>
      <c r="AM42" s="81">
        <v>-0.38440993788819877</v>
      </c>
      <c r="AN42" s="14" t="str">
        <f t="shared" si="61"/>
        <v>IT0005175598</v>
      </c>
      <c r="AO42" s="65" t="e">
        <f>IF(LEFT(AN42,2)=LEFT(AN41,2),AO41,_xll.BDP($A42&amp;" Corp","RTG_FITCH"))</f>
        <v>#REF!</v>
      </c>
      <c r="AP42" s="65" t="e">
        <f>IF(LEFT(AN42,2)=LEFT(AN41,2),AP41,_xll.BDP($A42&amp;" Corp","RTG_SP_LT_LC_ISSUER_CREDIT"))</f>
        <v>#REF!</v>
      </c>
      <c r="AQ42" s="65" t="str">
        <f>_xll.BDP($A42&amp;" Corp","RTG_MOODY")</f>
        <v>Baa2u *-</v>
      </c>
      <c r="AR42" s="82" t="e">
        <f>IF(AS42="x",MONTH(AU42)&amp;"."&amp;YEAR(AU42),"")</f>
        <v>#REF!</v>
      </c>
      <c r="AS42" s="83" t="s">
        <v>60</v>
      </c>
      <c r="AT42" s="84" t="e">
        <f t="shared" si="63"/>
        <v>#NUM!</v>
      </c>
      <c r="AU42" s="85" t="e">
        <f>_xll.MKV("EUR.CM_INSTRUMENT.PXE."&amp;A42, "DateLastMaturity")</f>
        <v>#REF!</v>
      </c>
      <c r="AV42" s="86" t="e">
        <f>MONTH(AU42)&amp;"."&amp;YEAR(AU42)</f>
        <v>#REF!</v>
      </c>
      <c r="AW42" s="84" t="e">
        <f>VLOOKUP(AV42,'[1]Y c'!B$1:AD$65536,HLOOKUP(LEFT(A42,2),'[1]Y c'!$A$1:$IV$2,2,FALSE),FALSE)</f>
        <v>#REF!</v>
      </c>
      <c r="AY42" s="87" t="str">
        <f t="shared" si="65"/>
        <v/>
      </c>
      <c r="AZ42" s="88">
        <f t="shared" si="66"/>
        <v>0</v>
      </c>
      <c r="BA42" s="89" t="str">
        <f t="shared" si="67"/>
        <v/>
      </c>
      <c r="BB42" s="90" t="e">
        <f>_xll.MKV("EUR.CM_INSTRUMENT.PXE."&amp;A42, "DateLastMaturity")</f>
        <v>#REF!</v>
      </c>
      <c r="BC42" s="91" t="e">
        <f>MONTH(BB42)&amp;"."&amp;YEAR(BB42)</f>
        <v>#REF!</v>
      </c>
      <c r="BD42" s="89" t="e">
        <f>VLOOKUP(BC42,'[1]YY p'!B$1:AP$65536,HLOOKUP(LEFT(A42,2),'[1]YY p'!$A$1:$IV$2,2,FALSE),FALSE)</f>
        <v>#REF!</v>
      </c>
      <c r="BF42" s="82" t="e">
        <f>IF(BG42="x",MONTH(BI42)&amp;"."&amp;YEAR(BI42),"")</f>
        <v>#REF!</v>
      </c>
      <c r="BG42" s="83" t="s">
        <v>60</v>
      </c>
      <c r="BH42" s="89" t="e">
        <f t="shared" si="70"/>
        <v>#NUM!</v>
      </c>
      <c r="BI42" s="85" t="e">
        <f>_xll.MKV("EUR.CM_INSTRUMENT.PXE."&amp;A42, "DateLastMaturity")</f>
        <v>#REF!</v>
      </c>
      <c r="BJ42" s="86" t="e">
        <f t="shared" si="71"/>
        <v>#REF!</v>
      </c>
      <c r="BK42" s="92" t="e">
        <f>VLOOKUP(BJ42,'[1]YY c'!B$1:AL$65536,HLOOKUP(LEFT(A42,2),'[1]YY c'!$A$1:$IV$2,2,FALSE),FALSE)</f>
        <v>#REF!</v>
      </c>
    </row>
    <row r="43" spans="1:63">
      <c r="A43" s="64" t="s">
        <v>83</v>
      </c>
      <c r="B43" s="65" t="e">
        <f t="shared" si="51"/>
        <v>#REF!</v>
      </c>
      <c r="C43" s="19" t="e">
        <f t="shared" si="52"/>
        <v>#REF!</v>
      </c>
      <c r="D43" s="19" t="e">
        <f>_xll.MKV("EUR.CM_INSTRUMENT.PXE."&amp;A43, "CouponInterest")</f>
        <v>#REF!</v>
      </c>
      <c r="E43" s="6" t="e">
        <f>_xll.MKV("EUR.CM_INSTRUMENT.PXE."&amp;A43, "DateMaturity")</f>
        <v>#REF!</v>
      </c>
      <c r="F43" s="6" t="e">
        <f>IF(D43=0,H43,_xll.MKV("EUR.CM_INSTRUMENT.PXE."&amp;A43, "DateInterestAccrual"))</f>
        <v>#REF!</v>
      </c>
      <c r="G43" s="6" t="e">
        <f>IF(D43=0,E43,_xll.MKV("EUR.CM_INSTRUMENT.PXE."&amp;A43, "DateFirstCoupon"))</f>
        <v>#REF!</v>
      </c>
      <c r="H43" s="6" t="e">
        <f>_xll.MKV("EUR.CM_INSTRUMENT.PXE."&amp;A43, "DateFirstSettlement")</f>
        <v>#REF!</v>
      </c>
      <c r="I43" s="19">
        <v>100</v>
      </c>
      <c r="J43" s="6" t="e">
        <f>_xll.MKV("EUR.CM_INSTRUMENT.BONDVISION."&amp;A43, "DateSettl")</f>
        <v>#REF!</v>
      </c>
      <c r="K43" s="93" t="e">
        <f>_xll.MKV("EUR.CM_INSTRUMENT.PXE."&amp;A43, "Desc")</f>
        <v>#REF!</v>
      </c>
      <c r="L43" s="66">
        <f>_xll.BDP(A43&amp;" Corp", "amt_outstanding")/1000000</f>
        <v>28148.325000000001</v>
      </c>
      <c r="M43" s="67" t="e">
        <f t="shared" si="53"/>
        <v>#REF!</v>
      </c>
      <c r="N43" s="22" t="e">
        <f>_xll.xlBondYield(C43,D43,E43,F43,G43,H43,I43,J43,P43)*100</f>
        <v>#NUM!</v>
      </c>
      <c r="O43" s="68" t="str">
        <f t="shared" si="54"/>
        <v/>
      </c>
      <c r="P43" s="23" t="e">
        <f>IF(LEFT(K43,3)="BOT",_xll.xlBondPrice(C43,D43,E43,F43,G43,H43,I43,J43,_xll.MKV("EUR.CM_DEPTH.XLS_GOVIES."&amp;A43, "Mid")/100),ROUND(_xll.MKV("EUR.CM_DEPTH.XLS_GOVIES."&amp;A43, "Mid"),IF(M43&lt;700,3,2)))</f>
        <v>#REF!</v>
      </c>
      <c r="Q43" s="69" t="e">
        <f>(N43-N41)*100</f>
        <v>#NUM!</v>
      </c>
      <c r="R43" s="70" t="e">
        <f>IF($R$12="Y roll",(N43-N41)/(M43-M41)*365*100,(U43-U41)/(M43-M41)*365)</f>
        <v>#NUM!</v>
      </c>
      <c r="S43" s="71" t="e">
        <f>_xll.xlBondAswSpread(C43,D43,E43,F43,G43,H43,I43,J43,P43)*100</f>
        <v>#NUM!</v>
      </c>
      <c r="T43" s="72" t="e">
        <f>_xll.xlBondZSpread(C43,D43,E43,F43,G43,H43,I43,J43,P43,"annual",5)*100</f>
        <v>#NUM!</v>
      </c>
      <c r="U43" s="72" t="e">
        <f>(N43-_xll.xlShmImplSwap2("EUR","EUR",J43,E43,,1,8,2,4)*100)*100</f>
        <v>#NUM!</v>
      </c>
      <c r="V43" s="72" t="e">
        <f>(N43-VLOOKUP(AH43,'[1]Y c'!$B$1:$F$65536,HLOOKUP(RIGHT($V$12,2),'[1]Y c'!$A$1:$IV$2,2,FALSE),FALSE))*100</f>
        <v>#NUM!</v>
      </c>
      <c r="W43" s="72" t="e">
        <f>(N43-VLOOKUP(AH43,'[1]Y c'!$B$1:$N$65536,HLOOKUP(RIGHT($W$12,2),'[1]Y c'!$A$1:$IV$2,2,FALSE),FALSE))*100</f>
        <v>#NUM!</v>
      </c>
      <c r="X43" s="73" t="e">
        <f>(N43-VLOOKUP(AH43,'[1]Y c'!$B$1:$J$65536,HLOOKUP(RIGHT($X$12,2),'[1]Y c'!$A$1:$IV$2,2,FALSE),FALSE))*100</f>
        <v>#NUM!</v>
      </c>
      <c r="Y43" s="74" t="e">
        <f>_xll.xlBondYieldSens(C43,D43,E43,F43,G43,H43,I43,J43,P43,"p")</f>
        <v>#NUM!</v>
      </c>
      <c r="Z43" s="100" t="e">
        <f>SUMIF([1]Volumes!D$1:D$65536,A43,[1]Volumes!I$1:I$65536)</f>
        <v>#VALUE!</v>
      </c>
      <c r="AA43" s="76" t="e">
        <f>(_xll.xlBondPrice(C43,D43,E43,F43,G43,H43,I43,MIN(J43+$AA$10,J43+M43-1),N43/100)+_xll.xlBondAccrual(C43,D43,E43,F43,G43,H43,I43,MIN(J43+$AA$10,J43+M43-1))-(P43+_xll.xlBondAccrual(C43,D43,E43,F43,G43,H43,I43,J43))*(1+($AA$11/100*MIN($AA$10,M43-1)/360))+IF(MIN(J43+$AA$10,J43+M43-1)&gt;_xll.MKV("EUR.CM_INSTRUMENT.PXE."&amp;A43, "DateNextCoupon"),D43/2,0)+IF(MIN(J43+$AA$10,J43+M43-1)&gt;DATE(YEAR(_xll.MKV("EUR.CM_INSTRUMENT.PXE."&amp;A43, "DateNextCoupon")),MONTH(_xll.MKV("EUR.CM_INSTRUMENT.PXE."&amp;A43, "DateNextCoupon"))+6,DAY(_xll.MKV("EUR.CM_INSTRUMENT.PXE."&amp;A43, "DateNextCoupon"))),D43/2,0))*($AA$9/Y43)*100</f>
        <v>#NUM!</v>
      </c>
      <c r="AB43" s="77" t="e">
        <f>IF(_xll.MKV("EUR.CM_DEPTH.VMO_REPO."&amp;A43&amp;"_"&amp;$AB$12&amp;"_Fixed", "TrdValueAvg")=0,"",_xll.MKV("EUR.CM_DEPTH.VMO_REPO."&amp;A43&amp;"_"&amp;$AB$12&amp;"_Fixed", "TrdValueAvg"))</f>
        <v>#REF!</v>
      </c>
      <c r="AC43" s="78">
        <f t="shared" si="55"/>
        <v>0</v>
      </c>
      <c r="AD43" s="86" t="str">
        <f t="shared" si="56"/>
        <v/>
      </c>
      <c r="AE43" s="83"/>
      <c r="AF43" s="89" t="str">
        <f t="shared" si="57"/>
        <v/>
      </c>
      <c r="AG43" s="90" t="e">
        <f>_xll.MKV("EUR.CM_INSTRUMENT.PXE."&amp;A43, "DateLastMaturity")</f>
        <v>#REF!</v>
      </c>
      <c r="AH43" s="86" t="e">
        <f t="shared" si="58"/>
        <v>#REF!</v>
      </c>
      <c r="AI43" s="89" t="e">
        <f>VLOOKUP(AH43,'[1]ASW p'!$B$1:$AP$65536,HLOOKUP(LEFT(A43,2),'[1]ASW p'!$A$1:$IV$2,2,FALSE),FALSE)</f>
        <v>#REF!</v>
      </c>
      <c r="AJ43" s="79" t="e">
        <f t="shared" si="59"/>
        <v>#NUM!</v>
      </c>
      <c r="AK43" s="79" t="e">
        <f t="shared" si="60"/>
        <v>#NUM!</v>
      </c>
      <c r="AL43" s="80">
        <v>0.54459031210675191</v>
      </c>
      <c r="AM43" s="81">
        <v>-0.43217350746268657</v>
      </c>
      <c r="AN43" s="14" t="str">
        <f t="shared" si="61"/>
        <v>IT0004009673</v>
      </c>
      <c r="AO43" s="65" t="e">
        <f>IF(LEFT(AN43,2)=LEFT(AN42,2),AO42,_xll.BDP($A43&amp;" Corp","RTG_FITCH"))</f>
        <v>#REF!</v>
      </c>
      <c r="AP43" s="65" t="e">
        <f>IF(LEFT(AN43,2)=LEFT(AN42,2),AP42,_xll.BDP($A43&amp;" Corp","RTG_SP_LT_LC_ISSUER_CREDIT"))</f>
        <v>#REF!</v>
      </c>
      <c r="AQ43" s="65" t="str">
        <f>_xll.BDP($A43&amp;" Corp","RTG_MOODY")</f>
        <v>Baa2u *-</v>
      </c>
      <c r="AR43" s="82" t="e">
        <f t="shared" si="62"/>
        <v>#REF!</v>
      </c>
      <c r="AS43" s="83" t="s">
        <v>60</v>
      </c>
      <c r="AT43" s="84" t="e">
        <f t="shared" si="63"/>
        <v>#NUM!</v>
      </c>
      <c r="AU43" s="85" t="e">
        <f>_xll.MKV("EUR.CM_INSTRUMENT.PXE."&amp;A43, "DateLastMaturity")</f>
        <v>#REF!</v>
      </c>
      <c r="AV43" s="86" t="e">
        <f t="shared" si="64"/>
        <v>#REF!</v>
      </c>
      <c r="AW43" s="84" t="e">
        <f>VLOOKUP(AV43,'[1]Y c'!B$1:AD$65536,HLOOKUP(LEFT(A43,2),'[1]Y c'!$A$1:$IV$2,2,FALSE),FALSE)</f>
        <v>#REF!</v>
      </c>
      <c r="AY43" s="87" t="str">
        <f t="shared" si="65"/>
        <v/>
      </c>
      <c r="AZ43" s="88">
        <f t="shared" si="66"/>
        <v>0</v>
      </c>
      <c r="BA43" s="89" t="str">
        <f t="shared" si="67"/>
        <v/>
      </c>
      <c r="BB43" s="90" t="e">
        <f>_xll.MKV("EUR.CM_INSTRUMENT.PXE."&amp;A43, "DateLastMaturity")</f>
        <v>#REF!</v>
      </c>
      <c r="BC43" s="91" t="e">
        <f t="shared" si="178"/>
        <v>#REF!</v>
      </c>
      <c r="BD43" s="89" t="e">
        <f>VLOOKUP(BC43,'[1]YY p'!B$1:AP$65536,HLOOKUP(LEFT(A43,2),'[1]YY p'!$A$1:$IV$2,2,FALSE),FALSE)</f>
        <v>#REF!</v>
      </c>
      <c r="BF43" s="82" t="e">
        <f t="shared" ref="BF43:BF75" si="179">IF(BG43="x",MONTH(BI43)&amp;"."&amp;YEAR(BI43),"")</f>
        <v>#REF!</v>
      </c>
      <c r="BG43" s="83" t="s">
        <v>60</v>
      </c>
      <c r="BH43" s="89" t="e">
        <f t="shared" si="70"/>
        <v>#NUM!</v>
      </c>
      <c r="BI43" s="85" t="e">
        <f>_xll.MKV("EUR.CM_INSTRUMENT.PXE."&amp;A43, "DateLastMaturity")</f>
        <v>#REF!</v>
      </c>
      <c r="BJ43" s="86" t="e">
        <f t="shared" ref="BJ43:BJ81" si="180">MONTH(BI43)&amp;"."&amp;YEAR(BI43)</f>
        <v>#REF!</v>
      </c>
      <c r="BK43" s="92" t="e">
        <f>VLOOKUP(BJ43,'[1]YY c'!B$1:AL$65536,HLOOKUP(LEFT(A43,2),'[1]YY c'!$A$1:$IV$2,2,FALSE),FALSE)</f>
        <v>#REF!</v>
      </c>
    </row>
    <row r="44" spans="1:63">
      <c r="A44" s="64" t="s">
        <v>84</v>
      </c>
      <c r="B44" s="65" t="e">
        <f t="shared" si="51"/>
        <v>#REF!</v>
      </c>
      <c r="C44" s="19" t="e">
        <f t="shared" si="52"/>
        <v>#REF!</v>
      </c>
      <c r="D44" s="19" t="e">
        <f>_xll.MKV("EUR.CM_INSTRUMENT.PXE."&amp;A44, "CouponInterest")</f>
        <v>#REF!</v>
      </c>
      <c r="E44" s="6" t="e">
        <f>_xll.MKV("EUR.CM_INSTRUMENT.PXE."&amp;A44, "DateMaturity")</f>
        <v>#REF!</v>
      </c>
      <c r="F44" s="6" t="e">
        <f>IF(D44=0,H44,_xll.MKV("EUR.CM_INSTRUMENT.PXE."&amp;A44, "DateInterestAccrual"))</f>
        <v>#REF!</v>
      </c>
      <c r="G44" s="6" t="e">
        <f>IF(D44=0,E44,_xll.MKV("EUR.CM_INSTRUMENT.PXE."&amp;A44, "DateFirstCoupon"))</f>
        <v>#REF!</v>
      </c>
      <c r="H44" s="6" t="e">
        <f>_xll.MKV("EUR.CM_INSTRUMENT.PXE."&amp;A44, "DateFirstSettlement")</f>
        <v>#REF!</v>
      </c>
      <c r="I44" s="19">
        <v>100</v>
      </c>
      <c r="J44" s="6" t="e">
        <f>_xll.MKV("EUR.CM_INSTRUMENT.BONDVISION."&amp;A44, "DateSettl")</f>
        <v>#REF!</v>
      </c>
      <c r="K44" s="93" t="e">
        <f>_xll.MKV("EUR.CM_INSTRUMENT.PXE."&amp;A44, "Desc")</f>
        <v>#REF!</v>
      </c>
      <c r="L44" s="66">
        <f>_xll.BDP(A44&amp;" Corp", "amt_outstanding")/1000000</f>
        <v>24986.367999999999</v>
      </c>
      <c r="M44" s="67" t="e">
        <f t="shared" si="53"/>
        <v>#REF!</v>
      </c>
      <c r="N44" s="22" t="e">
        <f>_xll.xlBondYield(C44,D44,E44,F44,G44,H44,I44,J44,P44)*100</f>
        <v>#NUM!</v>
      </c>
      <c r="O44" s="68" t="str">
        <f t="shared" si="54"/>
        <v/>
      </c>
      <c r="P44" s="23" t="e">
        <f>IF(LEFT(K44,3)="BOT",_xll.xlBondPrice(C44,D44,E44,F44,G44,H44,I44,J44,_xll.MKV("EUR.CM_DEPTH.XLS_GOVIES."&amp;A44, "Mid")/100),ROUND(_xll.MKV("EUR.CM_DEPTH.XLS_GOVIES."&amp;A44, "Mid"),IF(M44&lt;700,3,2)))</f>
        <v>#REF!</v>
      </c>
      <c r="Q44" s="69" t="e">
        <f t="shared" si="72"/>
        <v>#NUM!</v>
      </c>
      <c r="R44" s="70" t="e">
        <f t="shared" si="73"/>
        <v>#NUM!</v>
      </c>
      <c r="S44" s="71" t="e">
        <f>_xll.xlBondAswSpread(C44,D44,E44,F44,G44,H44,I44,J44,P44)*100</f>
        <v>#NUM!</v>
      </c>
      <c r="T44" s="72" t="e">
        <f>_xll.xlBondZSpread(C44,D44,E44,F44,G44,H44,I44,J44,P44,"annual",5)*100</f>
        <v>#NUM!</v>
      </c>
      <c r="U44" s="72" t="e">
        <f>(N44-_xll.xlShmImplSwap2("EUR","EUR",J44,E44,,1,8,2,4)*100)*100</f>
        <v>#NUM!</v>
      </c>
      <c r="V44" s="72" t="e">
        <f>(N44-VLOOKUP(AH44,'[1]Y c'!$B$1:$F$65536,HLOOKUP(RIGHT($V$12,2),'[1]Y c'!$A$1:$IV$2,2,FALSE),FALSE))*100</f>
        <v>#NUM!</v>
      </c>
      <c r="W44" s="72" t="e">
        <f>(N44-VLOOKUP(AH44,'[1]Y c'!$B$1:$N$65536,HLOOKUP(RIGHT($W$12,2),'[1]Y c'!$A$1:$IV$2,2,FALSE),FALSE))*100</f>
        <v>#NUM!</v>
      </c>
      <c r="X44" s="73" t="e">
        <f>(N44-VLOOKUP(AH44,'[1]Y c'!$B$1:$J$65536,HLOOKUP(RIGHT($X$12,2),'[1]Y c'!$A$1:$IV$2,2,FALSE),FALSE))*100</f>
        <v>#NUM!</v>
      </c>
      <c r="Y44" s="74" t="e">
        <f>_xll.xlBondYieldSens(C44,D44,E44,F44,G44,H44,I44,J44,P44,"p")</f>
        <v>#NUM!</v>
      </c>
      <c r="Z44" s="100" t="e">
        <f>SUMIF([1]Volumes!D$1:D$65536,A44,[1]Volumes!I$1:I$65536)</f>
        <v>#VALUE!</v>
      </c>
      <c r="AA44" s="76" t="e">
        <f>(_xll.xlBondPrice(C44,D44,E44,F44,G44,H44,I44,MIN(J44+$AA$10,J44+M44-1),N44/100)+_xll.xlBondAccrual(C44,D44,E44,F44,G44,H44,I44,MIN(J44+$AA$10,J44+M44-1))-(P44+_xll.xlBondAccrual(C44,D44,E44,F44,G44,H44,I44,J44))*(1+($AA$11/100*MIN($AA$10,M44-1)/360))+IF(MIN(J44+$AA$10,J44+M44-1)&gt;_xll.MKV("EUR.CM_INSTRUMENT.PXE."&amp;A44, "DateNextCoupon"),D44/2,0)+IF(MIN(J44+$AA$10,J44+M44-1)&gt;DATE(YEAR(_xll.MKV("EUR.CM_INSTRUMENT.PXE."&amp;A44, "DateNextCoupon")),MONTH(_xll.MKV("EUR.CM_INSTRUMENT.PXE."&amp;A44, "DateNextCoupon"))+6,DAY(_xll.MKV("EUR.CM_INSTRUMENT.PXE."&amp;A44, "DateNextCoupon"))),D44/2,0))*($AA$9/Y44)*100</f>
        <v>#NUM!</v>
      </c>
      <c r="AB44" s="77" t="e">
        <f>IF(_xll.MKV("EUR.CM_DEPTH.VMO_REPO."&amp;A44&amp;"_"&amp;$AB$12&amp;"_Fixed", "TrdValueAvg")=0,"",_xll.MKV("EUR.CM_DEPTH.VMO_REPO."&amp;A44&amp;"_"&amp;$AB$12&amp;"_Fixed", "TrdValueAvg"))</f>
        <v>#REF!</v>
      </c>
      <c r="AC44" s="78">
        <f t="shared" si="55"/>
        <v>0</v>
      </c>
      <c r="AD44" s="86" t="e">
        <f t="shared" si="56"/>
        <v>#REF!</v>
      </c>
      <c r="AE44" s="83" t="s">
        <v>60</v>
      </c>
      <c r="AF44" s="89" t="e">
        <f t="shared" si="57"/>
        <v>#NUM!</v>
      </c>
      <c r="AG44" s="90" t="e">
        <f>_xll.MKV("EUR.CM_INSTRUMENT.PXE."&amp;A44, "DateLastMaturity")</f>
        <v>#REF!</v>
      </c>
      <c r="AH44" s="86" t="e">
        <f t="shared" si="58"/>
        <v>#REF!</v>
      </c>
      <c r="AI44" s="89" t="e">
        <f>VLOOKUP(AH44,'[1]ASW p'!$B$1:$AP$65536,HLOOKUP(LEFT(A44,2),'[1]ASW p'!$A$1:$IV$2,2,FALSE),FALSE)</f>
        <v>#REF!</v>
      </c>
      <c r="AJ44" s="79" t="e">
        <f t="shared" si="59"/>
        <v>#NUM!</v>
      </c>
      <c r="AK44" s="79" t="e">
        <f t="shared" si="60"/>
        <v>#NUM!</v>
      </c>
      <c r="AL44" s="80">
        <v>0.56427592319563535</v>
      </c>
      <c r="AM44" s="81">
        <v>-0.4171967654986522</v>
      </c>
      <c r="AN44" s="14" t="str">
        <f t="shared" si="61"/>
        <v>IT0004695075</v>
      </c>
      <c r="AO44" s="65" t="e">
        <f>IF(LEFT(AN44,2)=LEFT(AN43,2),AO43,_xll.BDP($A44&amp;" Corp","RTG_FITCH"))</f>
        <v>#REF!</v>
      </c>
      <c r="AP44" s="65" t="e">
        <f>IF(LEFT(AN44,2)=LEFT(AN43,2),AP43,_xll.BDP($A44&amp;" Corp","RTG_SP_LT_LC_ISSUER_CREDIT"))</f>
        <v>#REF!</v>
      </c>
      <c r="AQ44" s="65" t="str">
        <f>_xll.BDP($A44&amp;" Corp","RTG_MOODY")</f>
        <v>Baa2u *-</v>
      </c>
      <c r="AR44" s="82" t="e">
        <f t="shared" si="62"/>
        <v>#REF!</v>
      </c>
      <c r="AS44" s="83" t="s">
        <v>60</v>
      </c>
      <c r="AT44" s="84" t="e">
        <f t="shared" si="63"/>
        <v>#NUM!</v>
      </c>
      <c r="AU44" s="85" t="e">
        <f>_xll.MKV("EUR.CM_INSTRUMENT.PXE."&amp;A44, "DateLastMaturity")</f>
        <v>#REF!</v>
      </c>
      <c r="AV44" s="86" t="e">
        <f t="shared" si="64"/>
        <v>#REF!</v>
      </c>
      <c r="AW44" s="84" t="e">
        <f>VLOOKUP(AV44,'[1]Y c'!B$1:AD$65536,HLOOKUP(LEFT(A44,2),'[1]Y c'!$A$1:$IV$2,2,FALSE),FALSE)</f>
        <v>#REF!</v>
      </c>
      <c r="AY44" s="87" t="e">
        <f t="shared" si="65"/>
        <v>#REF!</v>
      </c>
      <c r="AZ44" s="88" t="str">
        <f t="shared" si="66"/>
        <v>x</v>
      </c>
      <c r="BA44" s="89" t="e">
        <f t="shared" si="67"/>
        <v>#NUM!</v>
      </c>
      <c r="BB44" s="90" t="e">
        <f>_xll.MKV("EUR.CM_INSTRUMENT.PXE."&amp;A44, "DateLastMaturity")</f>
        <v>#REF!</v>
      </c>
      <c r="BC44" s="91" t="e">
        <f t="shared" si="178"/>
        <v>#REF!</v>
      </c>
      <c r="BD44" s="89" t="e">
        <f>VLOOKUP(BC44,'[1]YY p'!B$1:AP$65536,HLOOKUP(LEFT(A44,2),'[1]YY p'!$A$1:$IV$2,2,FALSE),FALSE)</f>
        <v>#REF!</v>
      </c>
      <c r="BF44" s="82" t="e">
        <f t="shared" si="179"/>
        <v>#REF!</v>
      </c>
      <c r="BG44" s="83" t="s">
        <v>60</v>
      </c>
      <c r="BH44" s="89" t="e">
        <f t="shared" si="70"/>
        <v>#NUM!</v>
      </c>
      <c r="BI44" s="85" t="e">
        <f>_xll.MKV("EUR.CM_INSTRUMENT.PXE."&amp;A44, "DateLastMaturity")</f>
        <v>#REF!</v>
      </c>
      <c r="BJ44" s="86" t="e">
        <f t="shared" si="180"/>
        <v>#REF!</v>
      </c>
      <c r="BK44" s="92" t="e">
        <f>VLOOKUP(BJ44,'[1]YY c'!B$1:AL$65536,HLOOKUP(LEFT(A44,2),'[1]YY c'!$A$1:$IV$2,2,FALSE),FALSE)</f>
        <v>#REF!</v>
      </c>
    </row>
    <row r="45" spans="1:63">
      <c r="A45" s="64" t="s">
        <v>390</v>
      </c>
      <c r="B45" s="65" t="e">
        <f t="shared" ref="B45" si="181">LEFT(K45,3)&amp;" "&amp;TEXT(DATE(2000,(MONTH(E45)),1),"mmm")&amp;RIGHT(YEAR(E45),2)</f>
        <v>#REF!</v>
      </c>
      <c r="C45" s="19" t="e">
        <f t="shared" ref="C45" si="182">LEFT(K45,3)</f>
        <v>#REF!</v>
      </c>
      <c r="D45" s="19" t="e">
        <f>_xll.MKV("EUR.CM_INSTRUMENT.PXE."&amp;A45, "CouponInterest")</f>
        <v>#REF!</v>
      </c>
      <c r="E45" s="6" t="e">
        <f>_xll.MKV("EUR.CM_INSTRUMENT.PXE."&amp;A45, "DateMaturity")</f>
        <v>#REF!</v>
      </c>
      <c r="F45" s="6" t="e">
        <f>IF(D45=0,H45,_xll.MKV("EUR.CM_INSTRUMENT.PXE."&amp;A45, "DateInterestAccrual"))</f>
        <v>#REF!</v>
      </c>
      <c r="G45" s="6" t="e">
        <f>IF(D45=0,E45,_xll.MKV("EUR.CM_INSTRUMENT.PXE."&amp;A45, "DateFirstCoupon"))</f>
        <v>#REF!</v>
      </c>
      <c r="H45" s="6" t="e">
        <f>_xll.MKV("EUR.CM_INSTRUMENT.PXE."&amp;A45, "DateFirstSettlement")</f>
        <v>#REF!</v>
      </c>
      <c r="I45" s="19">
        <v>100</v>
      </c>
      <c r="J45" s="6" t="e">
        <f>_xll.MKV("EUR.CM_INSTRUMENT.BONDVISION."&amp;A45, "DateSettl")</f>
        <v>#REF!</v>
      </c>
      <c r="K45" s="93" t="e">
        <f>_xll.MKV("EUR.CM_INSTRUMENT.PXE."&amp;A45, "Desc")</f>
        <v>#REF!</v>
      </c>
      <c r="L45" s="66">
        <f>_xll.BDP(A45&amp;" Corp", "amt_outstanding")/1000000</f>
        <v>15955</v>
      </c>
      <c r="M45" s="67" t="e">
        <f t="shared" ref="M45" si="183">+E45-J45</f>
        <v>#REF!</v>
      </c>
      <c r="N45" s="22" t="e">
        <f>_xll.xlBondYield(C45,D45,E45,F45,G45,H45,I45,J45,P45)*100</f>
        <v>#NUM!</v>
      </c>
      <c r="O45" s="68" t="str">
        <f t="shared" ref="O45" si="184">IF(ISNUMBER((N45-AL45)*100),ROUND((N45-AL45)*100,2),"")</f>
        <v/>
      </c>
      <c r="P45" s="23" t="e">
        <f>IF(LEFT(K45,3)="BOT",_xll.xlBondPrice(C45,D45,E45,F45,G45,H45,I45,J45,_xll.MKV("EUR.CM_DEPTH.XLS_GOVIES."&amp;A45, "Mid")/100),ROUND(_xll.MKV("EUR.CM_DEPTH.XLS_GOVIES."&amp;A45, "Mid"),IF(M45&lt;700,3,2)))</f>
        <v>#REF!</v>
      </c>
      <c r="Q45" s="101" t="e">
        <f>(N45-N42)*100</f>
        <v>#NUM!</v>
      </c>
      <c r="R45" s="70" t="e">
        <f t="shared" ref="R45" si="185">IF($R$12="Y roll",(N45-N44)/(M45-M44)*365*100,(U45-U44)/(M45-M44)*365)</f>
        <v>#NUM!</v>
      </c>
      <c r="S45" s="71" t="e">
        <f>_xll.xlBondAswSpread(C45,D45,E45,F45,G45,H45,I45,J45,P45)*100</f>
        <v>#NUM!</v>
      </c>
      <c r="T45" s="72" t="e">
        <f>_xll.xlBondZSpread(C45,D45,E45,F45,G45,H45,I45,J45,P45,"annual",5)*100</f>
        <v>#NUM!</v>
      </c>
      <c r="U45" s="72" t="e">
        <f>(N45-_xll.xlShmImplSwap2("EUR","EUR",J45,E45,,1,8,2,4)*100)*100</f>
        <v>#NUM!</v>
      </c>
      <c r="V45" s="72" t="e">
        <f>(N45-VLOOKUP(AH45,'[1]Y c'!$B$1:$F$65536,HLOOKUP(RIGHT($V$12,2),'[1]Y c'!$A$1:$IV$2,2,FALSE),FALSE))*100</f>
        <v>#NUM!</v>
      </c>
      <c r="W45" s="72" t="e">
        <f>(N45-VLOOKUP(AH45,'[1]Y c'!$B$1:$N$65536,HLOOKUP(RIGHT($W$12,2),'[1]Y c'!$A$1:$IV$2,2,FALSE),FALSE))*100</f>
        <v>#NUM!</v>
      </c>
      <c r="X45" s="73" t="e">
        <f>(N45-VLOOKUP(AH45,'[1]Y c'!$B$1:$J$65536,HLOOKUP(RIGHT($X$12,2),'[1]Y c'!$A$1:$IV$2,2,FALSE),FALSE))*100</f>
        <v>#NUM!</v>
      </c>
      <c r="Y45" s="74" t="e">
        <f>_xll.xlBondYieldSens(C45,D45,E45,F45,G45,H45,I45,J45,P45,"p")</f>
        <v>#NUM!</v>
      </c>
      <c r="Z45" s="100" t="e">
        <f>SUMIF([1]Volumes!D$1:D$65536,A45,[1]Volumes!I$1:I$65536)</f>
        <v>#VALUE!</v>
      </c>
      <c r="AA45" s="76" t="e">
        <f>(_xll.xlBondPrice(C45,D45,E45,F45,G45,H45,I45,MIN(J45+$AA$10,J45+M45-1),N45/100)+_xll.xlBondAccrual(C45,D45,E45,F45,G45,H45,I45,MIN(J45+$AA$10,J45+M45-1))-(P45+_xll.xlBondAccrual(C45,D45,E45,F45,G45,H45,I45,J45))*(1+($AA$11/100*MIN($AA$10,M45-1)/360))+IF(MIN(J45+$AA$10,J45+M45-1)&gt;_xll.MKV("EUR.CM_INSTRUMENT.PXE."&amp;A45, "DateNextCoupon"),D45/2,0)+IF(MIN(J45+$AA$10,J45+M45-1)&gt;DATE(YEAR(_xll.MKV("EUR.CM_INSTRUMENT.PXE."&amp;A45, "DateNextCoupon")),MONTH(_xll.MKV("EUR.CM_INSTRUMENT.PXE."&amp;A45, "DateNextCoupon"))+6,DAY(_xll.MKV("EUR.CM_INSTRUMENT.PXE."&amp;A45, "DateNextCoupon"))),D45/2,0))*($AA$9/Y45)*100</f>
        <v>#NUM!</v>
      </c>
      <c r="AB45" s="77" t="e">
        <f>IF(_xll.MKV("EUR.CM_DEPTH.VMO_REPO."&amp;A45&amp;"_"&amp;$AB$12&amp;"_Fixed", "TrdValueAvg")=0,"",_xll.MKV("EUR.CM_DEPTH.VMO_REPO."&amp;A45&amp;"_"&amp;$AB$12&amp;"_Fixed", "TrdValueAvg"))</f>
        <v>#REF!</v>
      </c>
      <c r="AC45" s="78">
        <f t="shared" ref="AC45" si="186">IF(ISNUMBER(AB45),(AB45-AM45)*100,0)</f>
        <v>0</v>
      </c>
      <c r="AD45" s="86" t="e">
        <f t="shared" ref="AD45" si="187">IF(AE45="x",MONTH(AG45)&amp;"."&amp;YEAR(AG45),"")</f>
        <v>#REF!</v>
      </c>
      <c r="AE45" s="83" t="s">
        <v>60</v>
      </c>
      <c r="AF45" s="89" t="e">
        <f t="shared" ref="AF45" si="188">IF(AE45="x",IF($AF$12="ASW",S45,T45),"")</f>
        <v>#NUM!</v>
      </c>
      <c r="AG45" s="90" t="e">
        <f>_xll.MKV("EUR.CM_INSTRUMENT.PXE."&amp;A45, "DateLastMaturity")</f>
        <v>#REF!</v>
      </c>
      <c r="AH45" s="86" t="e">
        <f t="shared" ref="AH45" si="189">MONTH(AG45)&amp;"."&amp;YEAR(AG45)</f>
        <v>#REF!</v>
      </c>
      <c r="AI45" s="89" t="e">
        <f>VLOOKUP(AH45,'[1]ASW p'!$B$1:$AP$65536,HLOOKUP(LEFT(A45,2),'[1]ASW p'!$A$1:$IV$2,2,FALSE),FALSE)</f>
        <v>#REF!</v>
      </c>
      <c r="AJ45" s="79" t="e">
        <f t="shared" ref="AJ45" si="190">IF($AF$12="ASW",S45,T45)-AI45</f>
        <v>#NUM!</v>
      </c>
      <c r="AK45" s="79" t="e">
        <f t="shared" ref="AK45" si="191">U45-BD45</f>
        <v>#NUM!</v>
      </c>
      <c r="AL45" s="80">
        <v>0.56427592319563535</v>
      </c>
      <c r="AM45" s="81">
        <v>-0.4171967654986522</v>
      </c>
      <c r="AN45" s="14" t="str">
        <f t="shared" ref="AN45" si="192">+A45</f>
        <v>IT0005216491</v>
      </c>
      <c r="AO45" s="65" t="e">
        <f>IF(LEFT(AN45,2)=LEFT(AN44,2),AO44,_xll.BDP($A45&amp;" Corp","RTG_FITCH"))</f>
        <v>#REF!</v>
      </c>
      <c r="AP45" s="65" t="e">
        <f>IF(LEFT(AN45,2)=LEFT(AN44,2),AP44,_xll.BDP($A45&amp;" Corp","RTG_SP_LT_LC_ISSUER_CREDIT"))</f>
        <v>#REF!</v>
      </c>
      <c r="AQ45" s="65" t="str">
        <f>_xll.BDP($A45&amp;" Corp","RTG_MOODY")</f>
        <v>Baa2u *-</v>
      </c>
      <c r="AR45" s="82" t="e">
        <f t="shared" ref="AR45" si="193">IF(AS45="x",MONTH(AU45)&amp;"."&amp;YEAR(AU45),"")</f>
        <v>#REF!</v>
      </c>
      <c r="AS45" s="83" t="s">
        <v>60</v>
      </c>
      <c r="AT45" s="84" t="e">
        <f t="shared" ref="AT45" si="194">IF(AS45="x",N45,"")</f>
        <v>#NUM!</v>
      </c>
      <c r="AU45" s="85" t="e">
        <f>_xll.MKV("EUR.CM_INSTRUMENT.PXE."&amp;A45, "DateLastMaturity")</f>
        <v>#REF!</v>
      </c>
      <c r="AV45" s="86" t="e">
        <f t="shared" ref="AV45" si="195">MONTH(AU45)&amp;"."&amp;YEAR(AU45)</f>
        <v>#REF!</v>
      </c>
      <c r="AW45" s="84" t="e">
        <f>VLOOKUP(AV45,'[1]Y c'!B$1:AD$65536,HLOOKUP(LEFT(A45,2),'[1]Y c'!$A$1:$IV$2,2,FALSE),FALSE)</f>
        <v>#REF!</v>
      </c>
      <c r="AY45" s="87" t="e">
        <f t="shared" ref="AY45" si="196">IF(AE45="x",MONTH(AG45)&amp;"."&amp;YEAR(AG45),"")</f>
        <v>#REF!</v>
      </c>
      <c r="AZ45" s="88" t="str">
        <f t="shared" ref="AZ45" si="197">AE45</f>
        <v>x</v>
      </c>
      <c r="BA45" s="89" t="e">
        <f t="shared" ref="BA45" si="198">IF(AE45="x",U45,"")</f>
        <v>#NUM!</v>
      </c>
      <c r="BB45" s="90" t="e">
        <f>_xll.MKV("EUR.CM_INSTRUMENT.PXE."&amp;A45, "DateLastMaturity")</f>
        <v>#REF!</v>
      </c>
      <c r="BC45" s="91" t="e">
        <f t="shared" ref="BC45" si="199">MONTH(BB45)&amp;"."&amp;YEAR(BB45)</f>
        <v>#REF!</v>
      </c>
      <c r="BD45" s="89" t="e">
        <f>VLOOKUP(BC45,'[1]YY p'!B$1:AP$65536,HLOOKUP(LEFT(A45,2),'[1]YY p'!$A$1:$IV$2,2,FALSE),FALSE)</f>
        <v>#REF!</v>
      </c>
      <c r="BF45" s="82" t="e">
        <f t="shared" ref="BF45" si="200">IF(BG45="x",MONTH(BI45)&amp;"."&amp;YEAR(BI45),"")</f>
        <v>#REF!</v>
      </c>
      <c r="BG45" s="83" t="s">
        <v>60</v>
      </c>
      <c r="BH45" s="89" t="e">
        <f t="shared" ref="BH45" si="201">IF(BG45="x",U45,"")</f>
        <v>#NUM!</v>
      </c>
      <c r="BI45" s="85" t="e">
        <f>_xll.MKV("EUR.CM_INSTRUMENT.PXE."&amp;A45, "DateLastMaturity")</f>
        <v>#REF!</v>
      </c>
      <c r="BJ45" s="86" t="e">
        <f t="shared" ref="BJ45" si="202">MONTH(BI45)&amp;"."&amp;YEAR(BI45)</f>
        <v>#REF!</v>
      </c>
      <c r="BK45" s="92" t="e">
        <f>VLOOKUP(BJ45,'[1]YY c'!B$1:AL$65536,HLOOKUP(LEFT(A45,2),'[1]YY c'!$A$1:$IV$2,2,FALSE),FALSE)</f>
        <v>#REF!</v>
      </c>
    </row>
    <row r="46" spans="1:63">
      <c r="A46" s="64" t="s">
        <v>85</v>
      </c>
      <c r="B46" s="65" t="e">
        <f t="shared" si="51"/>
        <v>#REF!</v>
      </c>
      <c r="C46" s="19" t="e">
        <f t="shared" si="52"/>
        <v>#REF!</v>
      </c>
      <c r="D46" s="19" t="e">
        <f>_xll.MKV("EUR.CM_INSTRUMENT.PXE."&amp;A46, "CouponInterest")</f>
        <v>#REF!</v>
      </c>
      <c r="E46" s="6" t="e">
        <f>_xll.MKV("EUR.CM_INSTRUMENT.PXE."&amp;A46, "DateMaturity")</f>
        <v>#REF!</v>
      </c>
      <c r="F46" s="6" t="e">
        <f>IF(D46=0,H46,_xll.MKV("EUR.CM_INSTRUMENT.PXE."&amp;A46, "DateInterestAccrual"))</f>
        <v>#REF!</v>
      </c>
      <c r="G46" s="6" t="e">
        <f>IF(D46=0,E46,_xll.MKV("EUR.CM_INSTRUMENT.PXE."&amp;A46, "DateFirstCoupon"))</f>
        <v>#REF!</v>
      </c>
      <c r="H46" s="6" t="e">
        <f>_xll.MKV("EUR.CM_INSTRUMENT.PXE."&amp;A46, "DateFirstSettlement")</f>
        <v>#REF!</v>
      </c>
      <c r="I46" s="19">
        <v>100</v>
      </c>
      <c r="J46" s="6" t="e">
        <f>_xll.MKV("EUR.CM_INSTRUMENT.BONDVISION."&amp;A46, "DateSettl")</f>
        <v>#REF!</v>
      </c>
      <c r="K46" s="95" t="e">
        <f>_xll.MKV("EUR.CM_INSTRUMENT.PXE."&amp;A46, "Desc")</f>
        <v>#REF!</v>
      </c>
      <c r="L46" s="66">
        <f>_xll.BDP(A46&amp;" Corp", "amt_outstanding")/1000000</f>
        <v>17657.877</v>
      </c>
      <c r="M46" s="67" t="e">
        <f t="shared" si="53"/>
        <v>#REF!</v>
      </c>
      <c r="N46" s="22" t="e">
        <f>_xll.xlBondYield(C46,D46,E46,F46,G46,H46,I46,J46,P46)*100</f>
        <v>#NUM!</v>
      </c>
      <c r="O46" s="68" t="str">
        <f t="shared" si="54"/>
        <v/>
      </c>
      <c r="P46" s="23" t="e">
        <f>IF(LEFT(K46,3)="BOT",_xll.xlBondPrice(C46,D46,E46,F46,G46,H46,I46,J46,_xll.MKV("EUR.CM_DEPTH.XLS_GOVIES."&amp;A46, "Mid")/100),ROUND(_xll.MKV("EUR.CM_DEPTH.XLS_GOVIES."&amp;A46, "Mid"),IF(M46&lt;700,3,2)))</f>
        <v>#REF!</v>
      </c>
      <c r="Q46" s="69" t="e">
        <f>(N46-N44)*100</f>
        <v>#NUM!</v>
      </c>
      <c r="R46" s="70" t="e">
        <f>IF($R$12="Y roll",(N46-N44)/(M46-M44)*365*100,(U46-U44)/(M46-M44)*365)</f>
        <v>#NUM!</v>
      </c>
      <c r="S46" s="71" t="e">
        <f>_xll.xlBondAswSpread(C46,D46,E46,F46,G46,H46,I46,J46,P46)*100</f>
        <v>#NUM!</v>
      </c>
      <c r="T46" s="72" t="e">
        <f>_xll.xlBondZSpread(C46,D46,E46,F46,G46,H46,I46,J46,P46,"annual",5)*100</f>
        <v>#NUM!</v>
      </c>
      <c r="U46" s="72" t="e">
        <f>(N46-_xll.xlShmImplSwap2("EUR","EUR",J46,E46,,1,8,2,4)*100)*100</f>
        <v>#NUM!</v>
      </c>
      <c r="V46" s="72" t="e">
        <f>(N46-VLOOKUP(AH46,'[1]Y c'!$B$1:$F$65536,HLOOKUP(RIGHT($V$12,2),'[1]Y c'!$A$1:$IV$2,2,FALSE),FALSE))*100</f>
        <v>#NUM!</v>
      </c>
      <c r="W46" s="72" t="e">
        <f>(N46-VLOOKUP(AH46,'[1]Y c'!$B$1:$N$65536,HLOOKUP(RIGHT($W$12,2),'[1]Y c'!$A$1:$IV$2,2,FALSE),FALSE))*100</f>
        <v>#NUM!</v>
      </c>
      <c r="X46" s="73" t="e">
        <f>(N46-VLOOKUP(AH46,'[1]Y c'!$B$1:$J$65536,HLOOKUP(RIGHT($X$12,2),'[1]Y c'!$A$1:$IV$2,2,FALSE),FALSE))*100</f>
        <v>#NUM!</v>
      </c>
      <c r="Y46" s="74" t="e">
        <f>_xll.xlBondYieldSens(C46,D46,E46,F46,G46,H46,I46,J46,P46,"p")</f>
        <v>#NUM!</v>
      </c>
      <c r="Z46" s="100" t="e">
        <f>SUMIF([1]Volumes!D$1:D$65536,A46,[1]Volumes!I$1:I$65536)</f>
        <v>#VALUE!</v>
      </c>
      <c r="AA46" s="76" t="e">
        <f>(_xll.xlBondPrice(C46,D46,E46,F46,G46,H46,I46,MIN(J46+$AA$10,J46+M46-1),N46/100)+_xll.xlBondAccrual(C46,D46,E46,F46,G46,H46,I46,MIN(J46+$AA$10,J46+M46-1))-(P46+_xll.xlBondAccrual(C46,D46,E46,F46,G46,H46,I46,J46))*(1+($AA$11/100*MIN($AA$10,M46-1)/360))+IF(MIN(J46+$AA$10,J46+M46-1)&gt;_xll.MKV("EUR.CM_INSTRUMENT.PXE."&amp;A46, "DateNextCoupon"),D46/2,0)+IF(MIN(J46+$AA$10,J46+M46-1)&gt;DATE(YEAR(_xll.MKV("EUR.CM_INSTRUMENT.PXE."&amp;A46, "DateNextCoupon")),MONTH(_xll.MKV("EUR.CM_INSTRUMENT.PXE."&amp;A46, "DateNextCoupon"))+6,DAY(_xll.MKV("EUR.CM_INSTRUMENT.PXE."&amp;A46, "DateNextCoupon"))),D46/2,0))*($AA$9/Y46)*100</f>
        <v>#NUM!</v>
      </c>
      <c r="AB46" s="77" t="e">
        <f>IF(_xll.MKV("EUR.CM_DEPTH.VMO_REPO."&amp;A46&amp;"_"&amp;$AB$12&amp;"_Fixed", "TrdValueAvg")=0,"",_xll.MKV("EUR.CM_DEPTH.VMO_REPO."&amp;A46&amp;"_"&amp;$AB$12&amp;"_Fixed", "TrdValueAvg"))</f>
        <v>#REF!</v>
      </c>
      <c r="AC46" s="78">
        <f t="shared" si="55"/>
        <v>0</v>
      </c>
      <c r="AD46" s="96" t="str">
        <f t="shared" si="56"/>
        <v/>
      </c>
      <c r="AE46" s="97"/>
      <c r="AF46" s="98" t="str">
        <f t="shared" si="57"/>
        <v/>
      </c>
      <c r="AG46" s="99" t="e">
        <f>_xll.MKV("EUR.CM_INSTRUMENT.PXE."&amp;A46, "DateLastMaturity")</f>
        <v>#REF!</v>
      </c>
      <c r="AH46" s="96" t="e">
        <f t="shared" si="58"/>
        <v>#REF!</v>
      </c>
      <c r="AI46" s="98" t="e">
        <f>VLOOKUP(AH46,'[1]ASW p'!$B$1:$AP$65536,HLOOKUP(LEFT(A46,2),'[1]ASW p'!$A$1:$IV$2,2,FALSE),FALSE)</f>
        <v>#REF!</v>
      </c>
      <c r="AJ46" s="79" t="e">
        <f t="shared" si="59"/>
        <v>#NUM!</v>
      </c>
      <c r="AK46" s="79" t="e">
        <f t="shared" si="60"/>
        <v>#NUM!</v>
      </c>
      <c r="AL46" s="80">
        <v>0.64704249235551758</v>
      </c>
      <c r="AM46" s="81">
        <v>-0.42540983606557375</v>
      </c>
      <c r="AN46" s="14" t="str">
        <f t="shared" si="61"/>
        <v>IT0005028003</v>
      </c>
      <c r="AO46" s="65" t="e">
        <f>IF(LEFT(AN46,2)=LEFT(AN44,2),AO44,_xll.BDP($A46&amp;" Corp","RTG_FITCH"))</f>
        <v>#REF!</v>
      </c>
      <c r="AP46" s="65" t="e">
        <f>IF(LEFT(AN46,2)=LEFT(AN44,2),AP44,_xll.BDP($A46&amp;" Corp","RTG_SP_LT_LC_ISSUER_CREDIT"))</f>
        <v>#REF!</v>
      </c>
      <c r="AQ46" s="65" t="str">
        <f>_xll.BDP($A46&amp;" Corp","RTG_MOODY")</f>
        <v>Baa2u *-</v>
      </c>
      <c r="AR46" s="82" t="e">
        <f t="shared" si="62"/>
        <v>#REF!</v>
      </c>
      <c r="AS46" s="83" t="s">
        <v>60</v>
      </c>
      <c r="AT46" s="84" t="e">
        <f t="shared" si="63"/>
        <v>#NUM!</v>
      </c>
      <c r="AU46" s="85" t="e">
        <f>_xll.MKV("EUR.CM_INSTRUMENT.PXE."&amp;A46, "DateLastMaturity")</f>
        <v>#REF!</v>
      </c>
      <c r="AV46" s="86" t="e">
        <f>MONTH(AU46)&amp;"."&amp;YEAR(AU46)</f>
        <v>#REF!</v>
      </c>
      <c r="AW46" s="84" t="e">
        <f>VLOOKUP(AV46,'[1]Y c'!B$1:AD$65536,HLOOKUP(LEFT(A46,2),'[1]Y c'!$A$1:$IV$2,2,FALSE),FALSE)</f>
        <v>#REF!</v>
      </c>
      <c r="AY46" s="87" t="str">
        <f t="shared" si="65"/>
        <v/>
      </c>
      <c r="AZ46" s="88">
        <f t="shared" si="66"/>
        <v>0</v>
      </c>
      <c r="BA46" s="89" t="str">
        <f t="shared" si="67"/>
        <v/>
      </c>
      <c r="BB46" s="90" t="e">
        <f>_xll.MKV("EUR.CM_INSTRUMENT.PXE."&amp;A46, "DateLastMaturity")</f>
        <v>#REF!</v>
      </c>
      <c r="BC46" s="91" t="e">
        <f t="shared" si="178"/>
        <v>#REF!</v>
      </c>
      <c r="BD46" s="89" t="e">
        <f>VLOOKUP(BC46,'[1]YY p'!B$1:AP$65536,HLOOKUP(LEFT(A46,2),'[1]YY p'!$A$1:$IV$2,2,FALSE),FALSE)</f>
        <v>#REF!</v>
      </c>
      <c r="BF46" s="82" t="e">
        <f t="shared" si="179"/>
        <v>#REF!</v>
      </c>
      <c r="BG46" s="83" t="s">
        <v>60</v>
      </c>
      <c r="BH46" s="89" t="e">
        <f t="shared" si="70"/>
        <v>#NUM!</v>
      </c>
      <c r="BI46" s="85" t="e">
        <f>_xll.MKV("EUR.CM_INSTRUMENT.PXE."&amp;A46, "DateLastMaturity")</f>
        <v>#REF!</v>
      </c>
      <c r="BJ46" s="86" t="e">
        <f t="shared" si="180"/>
        <v>#REF!</v>
      </c>
      <c r="BK46" s="92" t="e">
        <f>VLOOKUP(BJ46,'[1]YY c'!B$1:AL$65536,HLOOKUP(LEFT(A46,2),'[1]YY c'!$A$1:$IV$2,2,FALSE),FALSE)</f>
        <v>#REF!</v>
      </c>
    </row>
    <row r="47" spans="1:63">
      <c r="A47" s="64" t="s">
        <v>86</v>
      </c>
      <c r="B47" s="65" t="e">
        <f t="shared" si="51"/>
        <v>#REF!</v>
      </c>
      <c r="C47" s="19" t="e">
        <f t="shared" si="52"/>
        <v>#REF!</v>
      </c>
      <c r="D47" s="19" t="e">
        <f>_xll.MKV("EUR.CM_INSTRUMENT.PXE."&amp;A47, "CouponInterest")</f>
        <v>#REF!</v>
      </c>
      <c r="E47" s="6" t="e">
        <f>_xll.MKV("EUR.CM_INSTRUMENT.PXE."&amp;A47, "DateMaturity")</f>
        <v>#REF!</v>
      </c>
      <c r="F47" s="6" t="e">
        <f>IF(D47=0,H47,_xll.MKV("EUR.CM_INSTRUMENT.PXE."&amp;A47, "DateInterestAccrual"))</f>
        <v>#REF!</v>
      </c>
      <c r="G47" s="6" t="e">
        <f>IF(D47=0,E47,_xll.MKV("EUR.CM_INSTRUMENT.PXE."&amp;A47, "DateFirstCoupon"))</f>
        <v>#REF!</v>
      </c>
      <c r="H47" s="6" t="e">
        <f>_xll.MKV("EUR.CM_INSTRUMENT.PXE."&amp;A47, "DateFirstSettlement")</f>
        <v>#REF!</v>
      </c>
      <c r="I47" s="19">
        <v>100</v>
      </c>
      <c r="J47" s="6" t="e">
        <f>_xll.MKV("EUR.CM_INSTRUMENT.BONDVISION."&amp;A47, "DateSettl")</f>
        <v>#REF!</v>
      </c>
      <c r="K47" s="93" t="e">
        <f>_xll.MKV("EUR.CM_INSTRUMENT.PXE."&amp;A47, "Desc")</f>
        <v>#REF!</v>
      </c>
      <c r="L47" s="66">
        <f>_xll.BDP(A47&amp;" Corp", "amt_outstanding")/1000000</f>
        <v>20635.579000000002</v>
      </c>
      <c r="M47" s="67" t="e">
        <f t="shared" si="53"/>
        <v>#REF!</v>
      </c>
      <c r="N47" s="22" t="e">
        <f>_xll.xlBondYield(C47,D47,E47,F47,G47,H47,I47,J47,P47)*100</f>
        <v>#NUM!</v>
      </c>
      <c r="O47" s="68" t="str">
        <f t="shared" si="54"/>
        <v/>
      </c>
      <c r="P47" s="23" t="e">
        <f>IF(LEFT(K47,3)="BOT",_xll.xlBondPrice(C47,D47,E47,F47,G47,H47,I47,J47,_xll.MKV("EUR.CM_DEPTH.XLS_GOVIES."&amp;A47, "Mid")/100),ROUND(_xll.MKV("EUR.CM_DEPTH.XLS_GOVIES."&amp;A47, "Mid"),IF(M47&lt;700,3,2)))</f>
        <v>#REF!</v>
      </c>
      <c r="Q47" s="69" t="e">
        <f t="shared" si="72"/>
        <v>#NUM!</v>
      </c>
      <c r="R47" s="70" t="e">
        <f t="shared" si="73"/>
        <v>#NUM!</v>
      </c>
      <c r="S47" s="71" t="e">
        <f>_xll.xlBondAswSpread(C47,D47,E47,F47,G47,H47,I47,J47,P47)*100</f>
        <v>#NUM!</v>
      </c>
      <c r="T47" s="72" t="e">
        <f>_xll.xlBondZSpread(C47,D47,E47,F47,G47,H47,I47,J47,P47,"annual",5)*100</f>
        <v>#NUM!</v>
      </c>
      <c r="U47" s="72" t="e">
        <f>(N47-_xll.xlShmImplSwap2("EUR","EUR",J47,E47,,1,8,2,4)*100)*100</f>
        <v>#NUM!</v>
      </c>
      <c r="V47" s="72" t="e">
        <f>(N47-VLOOKUP(AH47,'[1]Y c'!$B$1:$F$65536,HLOOKUP(RIGHT($V$12,2),'[1]Y c'!$A$1:$IV$2,2,FALSE),FALSE))*100</f>
        <v>#NUM!</v>
      </c>
      <c r="W47" s="72" t="e">
        <f>(N47-VLOOKUP(AH47,'[1]Y c'!$B$1:$N$65536,HLOOKUP(RIGHT($W$12,2),'[1]Y c'!$A$1:$IV$2,2,FALSE),FALSE))*100</f>
        <v>#NUM!</v>
      </c>
      <c r="X47" s="73" t="e">
        <f>(N47-VLOOKUP(AH47,'[1]Y c'!$B$1:$J$65536,HLOOKUP(RIGHT($X$12,2),'[1]Y c'!$A$1:$IV$2,2,FALSE),FALSE))*100</f>
        <v>#NUM!</v>
      </c>
      <c r="Y47" s="74" t="e">
        <f>_xll.xlBondYieldSens(C47,D47,E47,F47,G47,H47,I47,J47,P47,"p")</f>
        <v>#NUM!</v>
      </c>
      <c r="Z47" s="100" t="e">
        <f>SUMIF([1]Volumes!D$1:D$65536,A47,[1]Volumes!I$1:I$65536)</f>
        <v>#VALUE!</v>
      </c>
      <c r="AA47" s="76" t="e">
        <f>(_xll.xlBondPrice(C47,D47,E47,F47,G47,H47,I47,MIN(J47+$AA$10,J47+M47-1),N47/100)+_xll.xlBondAccrual(C47,D47,E47,F47,G47,H47,I47,MIN(J47+$AA$10,J47+M47-1))-(P47+_xll.xlBondAccrual(C47,D47,E47,F47,G47,H47,I47,J47))*(1+($AA$11/100*MIN($AA$10,M47-1)/360))+IF(MIN(J47+$AA$10,J47+M47-1)&gt;_xll.MKV("EUR.CM_INSTRUMENT.PXE."&amp;A47, "DateNextCoupon"),D47/2,0)+IF(MIN(J47+$AA$10,J47+M47-1)&gt;DATE(YEAR(_xll.MKV("EUR.CM_INSTRUMENT.PXE."&amp;A47, "DateNextCoupon")),MONTH(_xll.MKV("EUR.CM_INSTRUMENT.PXE."&amp;A47, "DateNextCoupon"))+6,DAY(_xll.MKV("EUR.CM_INSTRUMENT.PXE."&amp;A47, "DateNextCoupon"))),D47/2,0))*($AA$9/Y47)*100</f>
        <v>#NUM!</v>
      </c>
      <c r="AB47" s="77" t="e">
        <f>IF(_xll.MKV("EUR.CM_DEPTH.VMO_REPO."&amp;A47&amp;"_"&amp;$AB$12&amp;"_Fixed", "TrdValueAvg")=0,"",_xll.MKV("EUR.CM_DEPTH.VMO_REPO."&amp;A47&amp;"_"&amp;$AB$12&amp;"_Fixed", "TrdValueAvg"))</f>
        <v>#REF!</v>
      </c>
      <c r="AC47" s="78">
        <f t="shared" si="55"/>
        <v>0</v>
      </c>
      <c r="AD47" s="86" t="str">
        <f t="shared" si="56"/>
        <v/>
      </c>
      <c r="AE47" s="83"/>
      <c r="AF47" s="89" t="str">
        <f t="shared" si="57"/>
        <v/>
      </c>
      <c r="AG47" s="90" t="e">
        <f>_xll.MKV("EUR.CM_INSTRUMENT.PXE."&amp;A47, "DateLastMaturity")</f>
        <v>#REF!</v>
      </c>
      <c r="AH47" s="86" t="e">
        <f t="shared" si="58"/>
        <v>#REF!</v>
      </c>
      <c r="AI47" s="89" t="e">
        <f>VLOOKUP(AH47,'[1]ASW p'!$B$1:$AP$65536,HLOOKUP(LEFT(A47,2),'[1]ASW p'!$A$1:$IV$2,2,FALSE),FALSE)</f>
        <v>#REF!</v>
      </c>
      <c r="AJ47" s="79" t="e">
        <f t="shared" si="59"/>
        <v>#NUM!</v>
      </c>
      <c r="AK47" s="79" t="e">
        <f t="shared" si="60"/>
        <v>#NUM!</v>
      </c>
      <c r="AL47" s="94">
        <v>0.71351681117527921</v>
      </c>
      <c r="AM47" s="81">
        <v>-0.3844295302013423</v>
      </c>
      <c r="AN47" s="14" t="str">
        <f t="shared" si="61"/>
        <v>IT0004759673</v>
      </c>
      <c r="AO47" s="65" t="e">
        <f>IF(LEFT(AN47,2)=LEFT(AN46,2),AO46,_xll.BDP($A47&amp;" Corp","RTG_FITCH"))</f>
        <v>#REF!</v>
      </c>
      <c r="AP47" s="65" t="e">
        <f>IF(LEFT(AN47,2)=LEFT(AN46,2),AP46,_xll.BDP($A47&amp;" Corp","RTG_SP_LT_LC_ISSUER_CREDIT"))</f>
        <v>#REF!</v>
      </c>
      <c r="AQ47" s="65" t="str">
        <f>_xll.BDP($A47&amp;" Corp","RTG_MOODY")</f>
        <v>Baa2u *-</v>
      </c>
      <c r="AR47" s="82" t="e">
        <f t="shared" si="62"/>
        <v>#REF!</v>
      </c>
      <c r="AS47" s="83" t="s">
        <v>60</v>
      </c>
      <c r="AT47" s="84" t="e">
        <f t="shared" si="63"/>
        <v>#NUM!</v>
      </c>
      <c r="AU47" s="85" t="e">
        <f>_xll.MKV("EUR.CM_INSTRUMENT.PXE."&amp;A47, "DateLastMaturity")</f>
        <v>#REF!</v>
      </c>
      <c r="AV47" s="86" t="e">
        <f t="shared" si="64"/>
        <v>#REF!</v>
      </c>
      <c r="AW47" s="84" t="e">
        <f>VLOOKUP(AV47,'[1]Y c'!B$1:AD$65536,HLOOKUP(LEFT(A47,2),'[1]Y c'!$A$1:$IV$2,2,FALSE),FALSE)</f>
        <v>#REF!</v>
      </c>
      <c r="AY47" s="87" t="str">
        <f t="shared" si="65"/>
        <v/>
      </c>
      <c r="AZ47" s="88">
        <f t="shared" si="66"/>
        <v>0</v>
      </c>
      <c r="BA47" s="89" t="str">
        <f t="shared" si="67"/>
        <v/>
      </c>
      <c r="BB47" s="90" t="e">
        <f>_xll.MKV("EUR.CM_INSTRUMENT.PXE."&amp;A47, "DateLastMaturity")</f>
        <v>#REF!</v>
      </c>
      <c r="BC47" s="91" t="e">
        <f t="shared" si="178"/>
        <v>#REF!</v>
      </c>
      <c r="BD47" s="89" t="e">
        <f>VLOOKUP(BC47,'[1]YY p'!B$1:AP$65536,HLOOKUP(LEFT(A47,2),'[1]YY p'!$A$1:$IV$2,2,FALSE),FALSE)</f>
        <v>#REF!</v>
      </c>
      <c r="BF47" s="82" t="e">
        <f t="shared" si="179"/>
        <v>#REF!</v>
      </c>
      <c r="BG47" s="83" t="s">
        <v>60</v>
      </c>
      <c r="BH47" s="89" t="e">
        <f t="shared" si="70"/>
        <v>#NUM!</v>
      </c>
      <c r="BI47" s="85" t="e">
        <f>_xll.MKV("EUR.CM_INSTRUMENT.PXE."&amp;A47, "DateLastMaturity")</f>
        <v>#REF!</v>
      </c>
      <c r="BJ47" s="86" t="e">
        <f t="shared" si="180"/>
        <v>#REF!</v>
      </c>
      <c r="BK47" s="92" t="e">
        <f>VLOOKUP(BJ47,'[1]YY c'!B$1:AL$65536,HLOOKUP(LEFT(A47,2),'[1]YY c'!$A$1:$IV$2,2,FALSE),FALSE)</f>
        <v>#REF!</v>
      </c>
    </row>
    <row r="48" spans="1:63">
      <c r="A48" s="64" t="s">
        <v>408</v>
      </c>
      <c r="B48" s="65" t="e">
        <f t="shared" ref="B48" si="203">LEFT(K48,3)&amp;" "&amp;TEXT(DATE(2000,(MONTH(E48)),1),"mmm")&amp;RIGHT(YEAR(E48),2)</f>
        <v>#REF!</v>
      </c>
      <c r="C48" s="19" t="e">
        <f t="shared" ref="C48" si="204">LEFT(K48,3)</f>
        <v>#REF!</v>
      </c>
      <c r="D48" s="19" t="e">
        <f>_xll.MKV("EUR.CM_INSTRUMENT.PXE."&amp;A48, "CouponInterest")</f>
        <v>#REF!</v>
      </c>
      <c r="E48" s="6" t="e">
        <f>_xll.MKV("EUR.CM_INSTRUMENT.PXE."&amp;A48, "DateMaturity")</f>
        <v>#REF!</v>
      </c>
      <c r="F48" s="6" t="e">
        <f>IF(D48=0,H48,_xll.MKV("EUR.CM_INSTRUMENT.PXE."&amp;A48, "DateInterestAccrual"))</f>
        <v>#REF!</v>
      </c>
      <c r="G48" s="6" t="e">
        <f>IF(D48=0,E48,_xll.MKV("EUR.CM_INSTRUMENT.PXE."&amp;A48, "DateFirstCoupon"))</f>
        <v>#REF!</v>
      </c>
      <c r="H48" s="6" t="e">
        <f>_xll.MKV("EUR.CM_INSTRUMENT.PXE."&amp;A48, "DateFirstSettlement")</f>
        <v>#REF!</v>
      </c>
      <c r="I48" s="19">
        <v>100</v>
      </c>
      <c r="J48" s="6" t="e">
        <f>_xll.MKV("EUR.CM_INSTRUMENT.BONDVISION."&amp;A48, "DateSettl")</f>
        <v>#REF!</v>
      </c>
      <c r="K48" s="93" t="e">
        <f>_xll.MKV("EUR.CM_INSTRUMENT.PXE."&amp;A48, "Desc")</f>
        <v>#REF!</v>
      </c>
      <c r="L48" s="66">
        <f>_xll.BDP(A48&amp;" Corp", "amt_outstanding")/1000000</f>
        <v>16650.5</v>
      </c>
      <c r="M48" s="67" t="e">
        <f t="shared" ref="M48" si="205">+E48-J48</f>
        <v>#REF!</v>
      </c>
      <c r="N48" s="22" t="e">
        <f>_xll.xlBondYield(C48,D48,E48,F48,G48,H48,I48,J48,P48)*100</f>
        <v>#NUM!</v>
      </c>
      <c r="O48" s="68" t="str">
        <f t="shared" ref="O48" si="206">IF(ISNUMBER((N48-AL48)*100),ROUND((N48-AL48)*100,2),"")</f>
        <v/>
      </c>
      <c r="P48" s="23" t="e">
        <f>IF(LEFT(K48,3)="BOT",_xll.xlBondPrice(C48,D48,E48,F48,G48,H48,I48,J48,_xll.MKV("EUR.CM_DEPTH.XLS_GOVIES."&amp;A48, "Mid")/100),ROUND(_xll.MKV("EUR.CM_DEPTH.XLS_GOVIES."&amp;A48, "Mid"),IF(M48&lt;700,3,2)))</f>
        <v>#REF!</v>
      </c>
      <c r="Q48" s="69" t="e">
        <f t="shared" ref="Q48" si="207">(N48-N47)*100</f>
        <v>#NUM!</v>
      </c>
      <c r="R48" s="70" t="e">
        <f t="shared" ref="R48" si="208">IF($R$12="Y roll",(N48-N47)/(M48-M47)*365*100,(U48-U47)/(M48-M47)*365)</f>
        <v>#NUM!</v>
      </c>
      <c r="S48" s="71" t="e">
        <f>_xll.xlBondAswSpread(C48,D48,E48,F48,G48,H48,I48,J48,P48)*100</f>
        <v>#NUM!</v>
      </c>
      <c r="T48" s="72" t="e">
        <f>_xll.xlBondZSpread(C48,D48,E48,F48,G48,H48,I48,J48,P48,"annual",5)*100</f>
        <v>#NUM!</v>
      </c>
      <c r="U48" s="72" t="e">
        <f>(N48-_xll.xlShmImplSwap2("EUR","EUR",J48,E48,,1,8,2,4)*100)*100</f>
        <v>#NUM!</v>
      </c>
      <c r="V48" s="72" t="e">
        <f>(N48-VLOOKUP(AH48,'[1]Y c'!$B$1:$F$65536,HLOOKUP(RIGHT($V$12,2),'[1]Y c'!$A$1:$IV$2,2,FALSE),FALSE))*100</f>
        <v>#NUM!</v>
      </c>
      <c r="W48" s="72" t="e">
        <f>(N48-VLOOKUP(AH48,'[1]Y c'!$B$1:$N$65536,HLOOKUP(RIGHT($W$12,2),'[1]Y c'!$A$1:$IV$2,2,FALSE),FALSE))*100</f>
        <v>#NUM!</v>
      </c>
      <c r="X48" s="73" t="e">
        <f>(N48-VLOOKUP(AH48,'[1]Y c'!$B$1:$J$65536,HLOOKUP(RIGHT($X$12,2),'[1]Y c'!$A$1:$IV$2,2,FALSE),FALSE))*100</f>
        <v>#NUM!</v>
      </c>
      <c r="Y48" s="74" t="e">
        <f>_xll.xlBondYieldSens(C48,D48,E48,F48,G48,H48,I48,J48,P48,"p")</f>
        <v>#NUM!</v>
      </c>
      <c r="Z48" s="100" t="e">
        <f>SUMIF([1]Volumes!D$1:D$65536,A48,[1]Volumes!I$1:I$65536)</f>
        <v>#VALUE!</v>
      </c>
      <c r="AA48" s="76" t="e">
        <f>(_xll.xlBondPrice(C48,D48,E48,F48,G48,H48,I48,MIN(J48+$AA$10,J48+M48-1),N48/100)+_xll.xlBondAccrual(C48,D48,E48,F48,G48,H48,I48,MIN(J48+$AA$10,J48+M48-1))-(P48+_xll.xlBondAccrual(C48,D48,E48,F48,G48,H48,I48,J48))*(1+($AA$11/100*MIN($AA$10,M48-1)/360))+IF(MIN(J48+$AA$10,J48+M48-1)&gt;_xll.MKV("EUR.CM_INSTRUMENT.PXE."&amp;A48, "DateNextCoupon"),D48/2,0)+IF(MIN(J48+$AA$10,J48+M48-1)&gt;DATE(YEAR(_xll.MKV("EUR.CM_INSTRUMENT.PXE."&amp;A48, "DateNextCoupon")),MONTH(_xll.MKV("EUR.CM_INSTRUMENT.PXE."&amp;A48, "DateNextCoupon"))+6,DAY(_xll.MKV("EUR.CM_INSTRUMENT.PXE."&amp;A48, "DateNextCoupon"))),D48/2,0))*($AA$9/Y48)*100</f>
        <v>#NUM!</v>
      </c>
      <c r="AB48" s="77" t="e">
        <f>IF(_xll.MKV("EUR.CM_DEPTH.VMO_REPO."&amp;A48&amp;"_"&amp;$AB$12&amp;"_Fixed", "TrdValueAvg")=0,"",_xll.MKV("EUR.CM_DEPTH.VMO_REPO."&amp;A48&amp;"_"&amp;$AB$12&amp;"_Fixed", "TrdValueAvg"))</f>
        <v>#REF!</v>
      </c>
      <c r="AC48" s="78">
        <f t="shared" ref="AC48" si="209">IF(ISNUMBER(AB48),(AB48-AM48)*100,0)</f>
        <v>0</v>
      </c>
      <c r="AD48" s="86" t="str">
        <f t="shared" ref="AD48" si="210">IF(AE48="x",MONTH(AG48)&amp;"."&amp;YEAR(AG48),"")</f>
        <v/>
      </c>
      <c r="AE48" s="83"/>
      <c r="AF48" s="89" t="str">
        <f t="shared" ref="AF48" si="211">IF(AE48="x",IF($AF$12="ASW",S48,T48),"")</f>
        <v/>
      </c>
      <c r="AG48" s="90" t="e">
        <f>_xll.MKV("EUR.CM_INSTRUMENT.PXE."&amp;A48, "DateLastMaturity")</f>
        <v>#REF!</v>
      </c>
      <c r="AH48" s="86" t="e">
        <f t="shared" ref="AH48" si="212">MONTH(AG48)&amp;"."&amp;YEAR(AG48)</f>
        <v>#REF!</v>
      </c>
      <c r="AI48" s="89" t="e">
        <f>VLOOKUP(AH48,'[1]ASW p'!$B$1:$AP$65536,HLOOKUP(LEFT(A48,2),'[1]ASW p'!$A$1:$IV$2,2,FALSE),FALSE)</f>
        <v>#REF!</v>
      </c>
      <c r="AJ48" s="79" t="e">
        <f t="shared" ref="AJ48" si="213">IF($AF$12="ASW",S48,T48)-AI48</f>
        <v>#NUM!</v>
      </c>
      <c r="AK48" s="79" t="e">
        <f t="shared" ref="AK48" si="214">U48-BD48</f>
        <v>#NUM!</v>
      </c>
      <c r="AL48" s="94">
        <v>0.71351681117527921</v>
      </c>
      <c r="AM48" s="81">
        <v>-0.3844295302013423</v>
      </c>
      <c r="AN48" s="14" t="str">
        <f t="shared" ref="AN48" si="215">+A48</f>
        <v>IT0005244782</v>
      </c>
      <c r="AO48" s="65" t="e">
        <f>IF(LEFT(AN48,2)=LEFT(AN47,2),AO47,_xll.BDP($A48&amp;" Corp","RTG_FITCH"))</f>
        <v>#REF!</v>
      </c>
      <c r="AP48" s="65" t="e">
        <f>IF(LEFT(AN48,2)=LEFT(AN47,2),AP47,_xll.BDP($A48&amp;" Corp","RTG_SP_LT_LC_ISSUER_CREDIT"))</f>
        <v>#REF!</v>
      </c>
      <c r="AQ48" s="65" t="str">
        <f>_xll.BDP($A48&amp;" Corp","RTG_MOODY")</f>
        <v>Baa2u *-</v>
      </c>
      <c r="AR48" s="82" t="e">
        <f t="shared" ref="AR48" si="216">IF(AS48="x",MONTH(AU48)&amp;"."&amp;YEAR(AU48),"")</f>
        <v>#REF!</v>
      </c>
      <c r="AS48" s="83" t="s">
        <v>60</v>
      </c>
      <c r="AT48" s="84" t="e">
        <f t="shared" ref="AT48" si="217">IF(AS48="x",N48,"")</f>
        <v>#NUM!</v>
      </c>
      <c r="AU48" s="85" t="e">
        <f>_xll.MKV("EUR.CM_INSTRUMENT.PXE."&amp;A48, "DateLastMaturity")</f>
        <v>#REF!</v>
      </c>
      <c r="AV48" s="86" t="e">
        <f t="shared" ref="AV48" si="218">MONTH(AU48)&amp;"."&amp;YEAR(AU48)</f>
        <v>#REF!</v>
      </c>
      <c r="AW48" s="84" t="e">
        <f>VLOOKUP(AV48,'[1]Y c'!B$1:AD$65536,HLOOKUP(LEFT(A48,2),'[1]Y c'!$A$1:$IV$2,2,FALSE),FALSE)</f>
        <v>#REF!</v>
      </c>
      <c r="AY48" s="87" t="str">
        <f t="shared" ref="AY48" si="219">IF(AE48="x",MONTH(AG48)&amp;"."&amp;YEAR(AG48),"")</f>
        <v/>
      </c>
      <c r="AZ48" s="88">
        <f t="shared" ref="AZ48" si="220">AE48</f>
        <v>0</v>
      </c>
      <c r="BA48" s="89" t="str">
        <f t="shared" ref="BA48" si="221">IF(AE48="x",U48,"")</f>
        <v/>
      </c>
      <c r="BB48" s="90" t="e">
        <f>_xll.MKV("EUR.CM_INSTRUMENT.PXE."&amp;A48, "DateLastMaturity")</f>
        <v>#REF!</v>
      </c>
      <c r="BC48" s="91" t="e">
        <f t="shared" ref="BC48" si="222">MONTH(BB48)&amp;"."&amp;YEAR(BB48)</f>
        <v>#REF!</v>
      </c>
      <c r="BD48" s="89" t="e">
        <f>VLOOKUP(BC48,'[1]YY p'!B$1:AP$65536,HLOOKUP(LEFT(A48,2),'[1]YY p'!$A$1:$IV$2,2,FALSE),FALSE)</f>
        <v>#REF!</v>
      </c>
      <c r="BF48" s="82" t="e">
        <f t="shared" ref="BF48" si="223">IF(BG48="x",MONTH(BI48)&amp;"."&amp;YEAR(BI48),"")</f>
        <v>#REF!</v>
      </c>
      <c r="BG48" s="83" t="s">
        <v>60</v>
      </c>
      <c r="BH48" s="89" t="e">
        <f t="shared" ref="BH48" si="224">IF(BG48="x",U48,"")</f>
        <v>#NUM!</v>
      </c>
      <c r="BI48" s="85" t="e">
        <f>_xll.MKV("EUR.CM_INSTRUMENT.PXE."&amp;A48, "DateLastMaturity")</f>
        <v>#REF!</v>
      </c>
      <c r="BJ48" s="86" t="e">
        <f t="shared" ref="BJ48" si="225">MONTH(BI48)&amp;"."&amp;YEAR(BI48)</f>
        <v>#REF!</v>
      </c>
      <c r="BK48" s="92" t="e">
        <f>VLOOKUP(BJ48,'[1]YY c'!B$1:AL$65536,HLOOKUP(LEFT(A48,2),'[1]YY c'!$A$1:$IV$2,2,FALSE),FALSE)</f>
        <v>#REF!</v>
      </c>
    </row>
    <row r="49" spans="1:63">
      <c r="A49" s="64" t="s">
        <v>87</v>
      </c>
      <c r="B49" s="65" t="e">
        <f t="shared" si="51"/>
        <v>#REF!</v>
      </c>
      <c r="C49" s="19" t="e">
        <f t="shared" si="52"/>
        <v>#REF!</v>
      </c>
      <c r="D49" s="19" t="e">
        <f>_xll.MKV("EUR.CM_INSTRUMENT.PXE."&amp;A49, "CouponInterest")</f>
        <v>#REF!</v>
      </c>
      <c r="E49" s="6" t="e">
        <f>_xll.MKV("EUR.CM_INSTRUMENT.PXE."&amp;A49, "DateMaturity")</f>
        <v>#REF!</v>
      </c>
      <c r="F49" s="6" t="e">
        <f>IF(D49=0,H49,_xll.MKV("EUR.CM_INSTRUMENT.PXE."&amp;A49, "DateInterestAccrual"))</f>
        <v>#REF!</v>
      </c>
      <c r="G49" s="6" t="e">
        <f>IF(D49=0,E49,_xll.MKV("EUR.CM_INSTRUMENT.PXE."&amp;A49, "DateFirstCoupon"))</f>
        <v>#REF!</v>
      </c>
      <c r="H49" s="6" t="e">
        <f>_xll.MKV("EUR.CM_INSTRUMENT.PXE."&amp;A49, "DateFirstSettlement")</f>
        <v>#REF!</v>
      </c>
      <c r="I49" s="19">
        <v>100</v>
      </c>
      <c r="J49" s="6" t="e">
        <f>_xll.MKV("EUR.CM_INSTRUMENT.BONDVISION."&amp;A49, "DateSettl")</f>
        <v>#REF!</v>
      </c>
      <c r="K49" s="95" t="e">
        <f>_xll.MKV("EUR.CM_INSTRUMENT.PXE."&amp;A49, "Desc")</f>
        <v>#REF!</v>
      </c>
      <c r="L49" s="66">
        <f>_xll.BDP(A49&amp;" Corp", "amt_outstanding")/1000000</f>
        <v>17784.5</v>
      </c>
      <c r="M49" s="67" t="e">
        <f t="shared" si="53"/>
        <v>#REF!</v>
      </c>
      <c r="N49" s="22" t="e">
        <f>_xll.xlBondYield(C49,D49,E49,F49,G49,H49,I49,J49,P49)*100</f>
        <v>#NUM!</v>
      </c>
      <c r="O49" s="68" t="str">
        <f t="shared" si="54"/>
        <v/>
      </c>
      <c r="P49" s="23" t="e">
        <f>IF(LEFT(K49,3)="BOT",_xll.xlBondPrice(C49,D49,E49,F49,G49,H49,I49,J49,_xll.MKV("EUR.CM_DEPTH.XLS_GOVIES."&amp;A49, "Mid")/100),ROUND(_xll.MKV("EUR.CM_DEPTH.XLS_GOVIES."&amp;A49, "Mid"),IF(M49&lt;700,3,2)))</f>
        <v>#REF!</v>
      </c>
      <c r="Q49" s="101" t="e">
        <f>(N49-N46)*100</f>
        <v>#NUM!</v>
      </c>
      <c r="R49" s="70" t="e">
        <f>IF($R$12="Y roll",(N49-N47)/(M49-M47)*365*100,(U49-U47)/(M49-M47)*365)</f>
        <v>#NUM!</v>
      </c>
      <c r="S49" s="71" t="e">
        <f>_xll.xlBondAswSpread(C49,D49,E49,F49,G49,H49,I49,J49,P49)*100</f>
        <v>#NUM!</v>
      </c>
      <c r="T49" s="72" t="e">
        <f>_xll.xlBondZSpread(C49,D49,E49,F49,G49,H49,I49,J49,P49,"annual",5)*100</f>
        <v>#NUM!</v>
      </c>
      <c r="U49" s="72" t="e">
        <f>(N49-_xll.xlShmImplSwap2("EUR","EUR",J49,E49,,1,8,2,4)*100)*100</f>
        <v>#NUM!</v>
      </c>
      <c r="V49" s="72" t="e">
        <f>(N49-VLOOKUP(AH49,'[1]Y c'!$B$1:$F$65536,HLOOKUP(RIGHT($V$12,2),'[1]Y c'!$A$1:$IV$2,2,FALSE),FALSE))*100</f>
        <v>#NUM!</v>
      </c>
      <c r="W49" s="72" t="e">
        <f>(N49-VLOOKUP(AH49,'[1]Y c'!$B$1:$N$65536,HLOOKUP(RIGHT($W$12,2),'[1]Y c'!$A$1:$IV$2,2,FALSE),FALSE))*100</f>
        <v>#NUM!</v>
      </c>
      <c r="X49" s="73" t="e">
        <f>(N49-VLOOKUP(AH49,'[1]Y c'!$B$1:$J$65536,HLOOKUP(RIGHT($X$12,2),'[1]Y c'!$A$1:$IV$2,2,FALSE),FALSE))*100</f>
        <v>#NUM!</v>
      </c>
      <c r="Y49" s="74" t="e">
        <f>_xll.xlBondYieldSens(C49,D49,E49,F49,G49,H49,I49,J49,P49,"p")</f>
        <v>#NUM!</v>
      </c>
      <c r="Z49" s="100" t="e">
        <f>SUMIF([1]Volumes!D$1:D$65536,A49,[1]Volumes!I$1:I$65536)</f>
        <v>#VALUE!</v>
      </c>
      <c r="AA49" s="76" t="e">
        <f>(_xll.xlBondPrice(C49,D49,E49,F49,G49,H49,I49,MIN(J49+$AA$10,J49+M49-1),N49/100)+_xll.xlBondAccrual(C49,D49,E49,F49,G49,H49,I49,MIN(J49+$AA$10,J49+M49-1))-(P49+_xll.xlBondAccrual(C49,D49,E49,F49,G49,H49,I49,J49))*(1+($AA$11/100*MIN($AA$10,M49-1)/360))+IF(MIN(J49+$AA$10,J49+M49-1)&gt;_xll.MKV("EUR.CM_INSTRUMENT.PXE."&amp;A49, "DateNextCoupon"),D49/2,0)+IF(MIN(J49+$AA$10,J49+M49-1)&gt;DATE(YEAR(_xll.MKV("EUR.CM_INSTRUMENT.PXE."&amp;A49, "DateNextCoupon")),MONTH(_xll.MKV("EUR.CM_INSTRUMENT.PXE."&amp;A49, "DateNextCoupon"))+6,DAY(_xll.MKV("EUR.CM_INSTRUMENT.PXE."&amp;A49, "DateNextCoupon"))),D49/2,0))*($AA$9/Y49)*100</f>
        <v>#NUM!</v>
      </c>
      <c r="AB49" s="77" t="e">
        <f>IF(_xll.MKV("EUR.CM_DEPTH.VMO_REPO."&amp;A49&amp;"_"&amp;$AB$12&amp;"_Fixed", "TrdValueAvg")=0,"",_xll.MKV("EUR.CM_DEPTH.VMO_REPO."&amp;A49&amp;"_"&amp;$AB$12&amp;"_Fixed", "TrdValueAvg"))</f>
        <v>#REF!</v>
      </c>
      <c r="AC49" s="78">
        <f t="shared" si="55"/>
        <v>0</v>
      </c>
      <c r="AD49" s="96" t="str">
        <f t="shared" si="56"/>
        <v/>
      </c>
      <c r="AE49" s="97"/>
      <c r="AF49" s="98" t="str">
        <f t="shared" si="57"/>
        <v/>
      </c>
      <c r="AG49" s="99" t="e">
        <f>_xll.MKV("EUR.CM_INSTRUMENT.PXE."&amp;A49, "DateLastMaturity")</f>
        <v>#REF!</v>
      </c>
      <c r="AH49" s="96" t="e">
        <f t="shared" si="58"/>
        <v>#REF!</v>
      </c>
      <c r="AI49" s="98" t="e">
        <f>VLOOKUP(AH49,'[1]ASW p'!$B$1:$AP$65536,HLOOKUP(LEFT(A49,2),'[1]ASW p'!$A$1:$IV$2,2,FALSE),FALSE)</f>
        <v>#REF!</v>
      </c>
      <c r="AJ49" s="79" t="e">
        <f t="shared" si="59"/>
        <v>#NUM!</v>
      </c>
      <c r="AK49" s="79" t="e">
        <f t="shared" si="60"/>
        <v>#NUM!</v>
      </c>
      <c r="AL49" s="94">
        <v>0.73581788843368134</v>
      </c>
      <c r="AM49" s="81">
        <v>-0.37602370689655173</v>
      </c>
      <c r="AN49" s="14" t="str">
        <f t="shared" si="61"/>
        <v>IT0005086886</v>
      </c>
      <c r="AO49" s="65" t="e">
        <f>IF(LEFT(AN49,2)=LEFT(AN47,2),AO47,_xll.BDP($A49&amp;" Corp","RTG_FITCH"))</f>
        <v>#REF!</v>
      </c>
      <c r="AP49" s="65" t="e">
        <f>IF(LEFT(AN49,2)=LEFT(AN47,2),AP47,_xll.BDP($A49&amp;" Corp","RTG_SP_LT_LC_ISSUER_CREDIT"))</f>
        <v>#REF!</v>
      </c>
      <c r="AQ49" s="65" t="str">
        <f>_xll.BDP($A49&amp;" Corp","RTG_MOODY")</f>
        <v>Baa2u *-</v>
      </c>
      <c r="AR49" s="82" t="e">
        <f t="shared" si="62"/>
        <v>#REF!</v>
      </c>
      <c r="AS49" s="83" t="s">
        <v>60</v>
      </c>
      <c r="AT49" s="84" t="e">
        <f t="shared" si="63"/>
        <v>#NUM!</v>
      </c>
      <c r="AU49" s="85" t="e">
        <f>_xll.MKV("EUR.CM_INSTRUMENT.PXE."&amp;A49, "DateLastMaturity")</f>
        <v>#REF!</v>
      </c>
      <c r="AV49" s="86" t="e">
        <f>MONTH(AU49)&amp;"."&amp;YEAR(AU49)</f>
        <v>#REF!</v>
      </c>
      <c r="AW49" s="84" t="e">
        <f>VLOOKUP(AV49,'[1]Y c'!B$1:AD$65536,HLOOKUP(LEFT(A49,2),'[1]Y c'!$A$1:$IV$2,2,FALSE),FALSE)</f>
        <v>#REF!</v>
      </c>
      <c r="AY49" s="87" t="str">
        <f t="shared" si="65"/>
        <v/>
      </c>
      <c r="AZ49" s="88">
        <f t="shared" si="66"/>
        <v>0</v>
      </c>
      <c r="BA49" s="89" t="str">
        <f t="shared" si="67"/>
        <v/>
      </c>
      <c r="BB49" s="90" t="e">
        <f>_xll.MKV("EUR.CM_INSTRUMENT.PXE."&amp;A49, "DateLastMaturity")</f>
        <v>#REF!</v>
      </c>
      <c r="BC49" s="91" t="e">
        <f t="shared" si="178"/>
        <v>#REF!</v>
      </c>
      <c r="BD49" s="89" t="e">
        <f>VLOOKUP(BC49,'[1]YY p'!B$1:AP$65536,HLOOKUP(LEFT(A49,2),'[1]YY p'!$A$1:$IV$2,2,FALSE),FALSE)</f>
        <v>#REF!</v>
      </c>
      <c r="BF49" s="82" t="e">
        <f t="shared" si="179"/>
        <v>#REF!</v>
      </c>
      <c r="BG49" s="83" t="s">
        <v>60</v>
      </c>
      <c r="BH49" s="89" t="e">
        <f t="shared" si="70"/>
        <v>#NUM!</v>
      </c>
      <c r="BI49" s="85" t="e">
        <f>_xll.MKV("EUR.CM_INSTRUMENT.PXE."&amp;A49, "DateLastMaturity")</f>
        <v>#REF!</v>
      </c>
      <c r="BJ49" s="86" t="e">
        <f t="shared" si="180"/>
        <v>#REF!</v>
      </c>
      <c r="BK49" s="92" t="e">
        <f>VLOOKUP(BJ49,'[1]YY c'!B$1:AL$65536,HLOOKUP(LEFT(A49,2),'[1]YY c'!$A$1:$IV$2,2,FALSE),FALSE)</f>
        <v>#REF!</v>
      </c>
    </row>
    <row r="50" spans="1:63">
      <c r="A50" s="64" t="s">
        <v>456</v>
      </c>
      <c r="B50" s="65" t="e">
        <f t="shared" ref="B50" si="226">LEFT(K50,3)&amp;" "&amp;TEXT(DATE(2000,(MONTH(E50)),1),"mmm")&amp;RIGHT(YEAR(E50),2)</f>
        <v>#REF!</v>
      </c>
      <c r="C50" s="19" t="e">
        <f t="shared" ref="C50" si="227">LEFT(K50,3)</f>
        <v>#REF!</v>
      </c>
      <c r="D50" s="19" t="e">
        <f>_xll.MKV("EUR.CM_INSTRUMENT.PXE."&amp;A50, "CouponInterest")</f>
        <v>#REF!</v>
      </c>
      <c r="E50" s="6" t="e">
        <f>_xll.MKV("EUR.CM_INSTRUMENT.PXE."&amp;A50, "DateMaturity")</f>
        <v>#REF!</v>
      </c>
      <c r="F50" s="6" t="e">
        <f>IF(D50=0,H50,_xll.MKV("EUR.CM_INSTRUMENT.PXE."&amp;A50, "DateInterestAccrual"))</f>
        <v>#REF!</v>
      </c>
      <c r="G50" s="6" t="e">
        <f>IF(D50=0,E50,_xll.MKV("EUR.CM_INSTRUMENT.PXE."&amp;A50, "DateFirstCoupon"))</f>
        <v>#REF!</v>
      </c>
      <c r="H50" s="6" t="e">
        <f>_xll.MKV("EUR.CM_INSTRUMENT.PXE."&amp;A50, "DateFirstSettlement")</f>
        <v>#REF!</v>
      </c>
      <c r="I50" s="19">
        <v>100</v>
      </c>
      <c r="J50" s="6" t="e">
        <f>_xll.MKV("EUR.CM_INSTRUMENT.BONDVISION."&amp;A50, "DateSettl")</f>
        <v>#REF!</v>
      </c>
      <c r="K50" s="95" t="e">
        <f>_xll.MKV("EUR.CM_INSTRUMENT.PXE."&amp;A50, "Desc")</f>
        <v>#REF!</v>
      </c>
      <c r="L50" s="66">
        <f>_xll.BDP(A50&amp;" Corp", "amt_outstanding")/1000000</f>
        <v>18302.620999999999</v>
      </c>
      <c r="M50" s="67" t="e">
        <f t="shared" ref="M50" si="228">+E50-J50</f>
        <v>#REF!</v>
      </c>
      <c r="N50" s="22" t="e">
        <f>_xll.xlBondYield(C50,D50,E50,F50,G50,H50,I50,J50,P50)*100</f>
        <v>#NUM!</v>
      </c>
      <c r="O50" s="68" t="str">
        <f t="shared" ref="O50" si="229">IF(ISNUMBER((N50-AL50)*100),ROUND((N50-AL50)*100,2),"")</f>
        <v/>
      </c>
      <c r="P50" s="23" t="e">
        <f>IF(LEFT(K50,3)="BOT",_xll.xlBondPrice(C50,D50,E50,F50,G50,H50,I50,J50,_xll.MKV("EUR.CM_DEPTH.XLS_GOVIES."&amp;A50, "Mid")/100),ROUND(_xll.MKV("EUR.CM_DEPTH.XLS_GOVIES."&amp;A50, "Mid"),IF(M50&lt;700,3,2)))</f>
        <v>#REF!</v>
      </c>
      <c r="Q50" s="101" t="e">
        <f>(N50-N47)*100</f>
        <v>#NUM!</v>
      </c>
      <c r="R50" s="70" t="e">
        <f>IF($R$12="Y roll",(N50-N48)/(M50-M48)*365*100,(U50-U48)/(M50-M48)*365)</f>
        <v>#NUM!</v>
      </c>
      <c r="S50" s="71" t="e">
        <f>_xll.xlBondAswSpread(C50,D50,E50,F50,G50,H50,I50,J50,P50)*100</f>
        <v>#NUM!</v>
      </c>
      <c r="T50" s="72" t="e">
        <f>_xll.xlBondZSpread(C50,D50,E50,F50,G50,H50,I50,J50,P50,"annual",5)*100</f>
        <v>#NUM!</v>
      </c>
      <c r="U50" s="72" t="e">
        <f>(N50-_xll.xlShmImplSwap2("EUR","EUR",J50,E50,,1,8,2,4)*100)*100</f>
        <v>#NUM!</v>
      </c>
      <c r="V50" s="72" t="e">
        <f>(N50-VLOOKUP(AH50,'[1]Y c'!$B$1:$F$65536,HLOOKUP(RIGHT($V$12,2),'[1]Y c'!$A$1:$IV$2,2,FALSE),FALSE))*100</f>
        <v>#NUM!</v>
      </c>
      <c r="W50" s="72" t="e">
        <f>(N50-VLOOKUP(AH50,'[1]Y c'!$B$1:$N$65536,HLOOKUP(RIGHT($W$12,2),'[1]Y c'!$A$1:$IV$2,2,FALSE),FALSE))*100</f>
        <v>#NUM!</v>
      </c>
      <c r="X50" s="73" t="e">
        <f>(N50-VLOOKUP(AH50,'[1]Y c'!$B$1:$J$65536,HLOOKUP(RIGHT($X$12,2),'[1]Y c'!$A$1:$IV$2,2,FALSE),FALSE))*100</f>
        <v>#NUM!</v>
      </c>
      <c r="Y50" s="74" t="e">
        <f>_xll.xlBondYieldSens(C50,D50,E50,F50,G50,H50,I50,J50,P50,"p")</f>
        <v>#NUM!</v>
      </c>
      <c r="Z50" s="100" t="e">
        <f>SUMIF([1]Volumes!D$1:D$65536,A50,[1]Volumes!I$1:I$65536)</f>
        <v>#VALUE!</v>
      </c>
      <c r="AA50" s="76" t="e">
        <f>(_xll.xlBondPrice(C50,D50,E50,F50,G50,H50,I50,MIN(J50+$AA$10,J50+M50-1),N50/100)+_xll.xlBondAccrual(C50,D50,E50,F50,G50,H50,I50,MIN(J50+$AA$10,J50+M50-1))-(P50+_xll.xlBondAccrual(C50,D50,E50,F50,G50,H50,I50,J50))*(1+($AA$11/100*MIN($AA$10,M50-1)/360))+IF(MIN(J50+$AA$10,J50+M50-1)&gt;_xll.MKV("EUR.CM_INSTRUMENT.PXE."&amp;A50, "DateNextCoupon"),D50/2,0)+IF(MIN(J50+$AA$10,J50+M50-1)&gt;DATE(YEAR(_xll.MKV("EUR.CM_INSTRUMENT.PXE."&amp;A50, "DateNextCoupon")),MONTH(_xll.MKV("EUR.CM_INSTRUMENT.PXE."&amp;A50, "DateNextCoupon"))+6,DAY(_xll.MKV("EUR.CM_INSTRUMENT.PXE."&amp;A50, "DateNextCoupon"))),D50/2,0))*($AA$9/Y50)*100</f>
        <v>#NUM!</v>
      </c>
      <c r="AB50" s="77" t="e">
        <f>IF(_xll.MKV("EUR.CM_DEPTH.VMO_REPO."&amp;A50&amp;"_"&amp;$AB$12&amp;"_Fixed", "TrdValueAvg")=0,"",_xll.MKV("EUR.CM_DEPTH.VMO_REPO."&amp;A50&amp;"_"&amp;$AB$12&amp;"_Fixed", "TrdValueAvg"))</f>
        <v>#REF!</v>
      </c>
      <c r="AC50" s="78">
        <f t="shared" ref="AC50" si="230">IF(ISNUMBER(AB50),(AB50-AM50)*100,0)</f>
        <v>0</v>
      </c>
      <c r="AD50" s="96" t="str">
        <f t="shared" ref="AD50" si="231">IF(AE50="x",MONTH(AG50)&amp;"."&amp;YEAR(AG50),"")</f>
        <v/>
      </c>
      <c r="AE50" s="97"/>
      <c r="AF50" s="98" t="str">
        <f t="shared" ref="AF50" si="232">IF(AE50="x",IF($AF$12="ASW",S50,T50),"")</f>
        <v/>
      </c>
      <c r="AG50" s="99" t="e">
        <f>_xll.MKV("EUR.CM_INSTRUMENT.PXE."&amp;A50, "DateLastMaturity")</f>
        <v>#REF!</v>
      </c>
      <c r="AH50" s="96" t="e">
        <f t="shared" ref="AH50" si="233">MONTH(AG50)&amp;"."&amp;YEAR(AG50)</f>
        <v>#REF!</v>
      </c>
      <c r="AI50" s="98" t="e">
        <f>VLOOKUP(AH50,'[1]ASW p'!$B$1:$AP$65536,HLOOKUP(LEFT(A50,2),'[1]ASW p'!$A$1:$IV$2,2,FALSE),FALSE)</f>
        <v>#REF!</v>
      </c>
      <c r="AJ50" s="79" t="e">
        <f t="shared" ref="AJ50" si="234">IF($AF$12="ASW",S50,T50)-AI50</f>
        <v>#NUM!</v>
      </c>
      <c r="AK50" s="79" t="e">
        <f t="shared" ref="AK50" si="235">U50-BD50</f>
        <v>#NUM!</v>
      </c>
      <c r="AL50" s="94">
        <v>0.73581788843368134</v>
      </c>
      <c r="AM50" s="81">
        <v>-0.37602370689655173</v>
      </c>
      <c r="AN50" s="14" t="str">
        <f t="shared" ref="AN50" si="236">+A50</f>
        <v>IT0005277444</v>
      </c>
      <c r="AO50" s="65" t="e">
        <f>IF(LEFT(AN50,2)=LEFT(AN48,2),AO48,_xll.BDP($A50&amp;" Corp","RTG_FITCH"))</f>
        <v>#REF!</v>
      </c>
      <c r="AP50" s="65" t="e">
        <f>IF(LEFT(AN50,2)=LEFT(AN48,2),AP48,_xll.BDP($A50&amp;" Corp","RTG_SP_LT_LC_ISSUER_CREDIT"))</f>
        <v>#REF!</v>
      </c>
      <c r="AQ50" s="65" t="str">
        <f>_xll.BDP($A50&amp;" Corp","RTG_MOODY")</f>
        <v>Baa2u *-</v>
      </c>
      <c r="AR50" s="82" t="e">
        <f t="shared" ref="AR50" si="237">IF(AS50="x",MONTH(AU50)&amp;"."&amp;YEAR(AU50),"")</f>
        <v>#REF!</v>
      </c>
      <c r="AS50" s="83" t="s">
        <v>60</v>
      </c>
      <c r="AT50" s="84" t="e">
        <f t="shared" ref="AT50" si="238">IF(AS50="x",N50,"")</f>
        <v>#NUM!</v>
      </c>
      <c r="AU50" s="85" t="e">
        <f>_xll.MKV("EUR.CM_INSTRUMENT.PXE."&amp;A50, "DateLastMaturity")</f>
        <v>#REF!</v>
      </c>
      <c r="AV50" s="86" t="e">
        <f>MONTH(AU50)&amp;"."&amp;YEAR(AU50)</f>
        <v>#REF!</v>
      </c>
      <c r="AW50" s="84" t="e">
        <f>VLOOKUP(AV50,'[1]Y c'!B$1:AD$65536,HLOOKUP(LEFT(A50,2),'[1]Y c'!$A$1:$IV$2,2,FALSE),FALSE)</f>
        <v>#REF!</v>
      </c>
      <c r="AY50" s="87" t="str">
        <f t="shared" ref="AY50" si="239">IF(AE50="x",MONTH(AG50)&amp;"."&amp;YEAR(AG50),"")</f>
        <v/>
      </c>
      <c r="AZ50" s="88">
        <f t="shared" ref="AZ50" si="240">AE50</f>
        <v>0</v>
      </c>
      <c r="BA50" s="89" t="str">
        <f t="shared" ref="BA50" si="241">IF(AE50="x",U50,"")</f>
        <v/>
      </c>
      <c r="BB50" s="90" t="e">
        <f>_xll.MKV("EUR.CM_INSTRUMENT.PXE."&amp;A50, "DateLastMaturity")</f>
        <v>#REF!</v>
      </c>
      <c r="BC50" s="91" t="e">
        <f t="shared" ref="BC50" si="242">MONTH(BB50)&amp;"."&amp;YEAR(BB50)</f>
        <v>#REF!</v>
      </c>
      <c r="BD50" s="89" t="e">
        <f>VLOOKUP(BC50,'[1]YY p'!B$1:AP$65536,HLOOKUP(LEFT(A50,2),'[1]YY p'!$A$1:$IV$2,2,FALSE),FALSE)</f>
        <v>#REF!</v>
      </c>
      <c r="BF50" s="82" t="e">
        <f t="shared" ref="BF50" si="243">IF(BG50="x",MONTH(BI50)&amp;"."&amp;YEAR(BI50),"")</f>
        <v>#REF!</v>
      </c>
      <c r="BG50" s="83" t="s">
        <v>60</v>
      </c>
      <c r="BH50" s="89" t="e">
        <f t="shared" ref="BH50" si="244">IF(BG50="x",U50,"")</f>
        <v>#NUM!</v>
      </c>
      <c r="BI50" s="85" t="e">
        <f>_xll.MKV("EUR.CM_INSTRUMENT.PXE."&amp;A50, "DateLastMaturity")</f>
        <v>#REF!</v>
      </c>
      <c r="BJ50" s="86" t="e">
        <f t="shared" ref="BJ50" si="245">MONTH(BI50)&amp;"."&amp;YEAR(BI50)</f>
        <v>#REF!</v>
      </c>
      <c r="BK50" s="92" t="e">
        <f>VLOOKUP(BJ50,'[1]YY c'!B$1:AL$65536,HLOOKUP(LEFT(A50,2),'[1]YY c'!$A$1:$IV$2,2,FALSE),FALSE)</f>
        <v>#REF!</v>
      </c>
    </row>
    <row r="51" spans="1:63">
      <c r="A51" s="64" t="s">
        <v>88</v>
      </c>
      <c r="B51" s="65" t="e">
        <f t="shared" si="51"/>
        <v>#REF!</v>
      </c>
      <c r="C51" s="19" t="e">
        <f t="shared" si="52"/>
        <v>#REF!</v>
      </c>
      <c r="D51" s="19" t="e">
        <f>_xll.MKV("EUR.CM_INSTRUMENT.PXE."&amp;A51, "CouponInterest")</f>
        <v>#REF!</v>
      </c>
      <c r="E51" s="6" t="e">
        <f>_xll.MKV("EUR.CM_INSTRUMENT.PXE."&amp;A51, "DateMaturity")</f>
        <v>#REF!</v>
      </c>
      <c r="F51" s="6" t="e">
        <f>IF(D51=0,H51,_xll.MKV("EUR.CM_INSTRUMENT.PXE."&amp;A51, "DateInterestAccrual"))</f>
        <v>#REF!</v>
      </c>
      <c r="G51" s="6" t="e">
        <f>IF(D51=0,E51,_xll.MKV("EUR.CM_INSTRUMENT.PXE."&amp;A51, "DateFirstCoupon"))</f>
        <v>#REF!</v>
      </c>
      <c r="H51" s="6" t="e">
        <f>_xll.MKV("EUR.CM_INSTRUMENT.PXE."&amp;A51, "DateFirstSettlement")</f>
        <v>#REF!</v>
      </c>
      <c r="I51" s="19">
        <v>100</v>
      </c>
      <c r="J51" s="6" t="e">
        <f>_xll.MKV("EUR.CM_INSTRUMENT.BONDVISION."&amp;A51, "DateSettl")</f>
        <v>#REF!</v>
      </c>
      <c r="K51" s="93" t="e">
        <f>_xll.MKV("EUR.CM_INSTRUMENT.PXE."&amp;A51, "Desc")</f>
        <v>#REF!</v>
      </c>
      <c r="L51" s="66">
        <f>_xll.BDP(A51&amp;" Corp", "amt_outstanding")/1000000</f>
        <v>19586.031999999999</v>
      </c>
      <c r="M51" s="67" t="e">
        <f t="shared" si="53"/>
        <v>#REF!</v>
      </c>
      <c r="N51" s="22" t="e">
        <f>_xll.xlBondYield(C51,D51,E51,F51,G51,H51,I51,J51,P51)*100</f>
        <v>#NUM!</v>
      </c>
      <c r="O51" s="68" t="str">
        <f t="shared" si="54"/>
        <v/>
      </c>
      <c r="P51" s="23" t="e">
        <f>IF(LEFT(K51,3)="BOT",_xll.xlBondPrice(C51,D51,E51,F51,G51,H51,I51,J51,_xll.MKV("EUR.CM_DEPTH.XLS_GOVIES."&amp;A51, "Mid")/100),ROUND(_xll.MKV("EUR.CM_DEPTH.XLS_GOVIES."&amp;A51, "Mid"),IF(M51&lt;700,3,2)))</f>
        <v>#REF!</v>
      </c>
      <c r="Q51" s="69" t="e">
        <f>(N51-N49)*100</f>
        <v>#NUM!</v>
      </c>
      <c r="R51" s="70" t="e">
        <f>IF($R$12="Y roll",(N51-N49)/(M51-M49)*365*100,(U51-U49)/(M51-M49)*365)</f>
        <v>#NUM!</v>
      </c>
      <c r="S51" s="71" t="e">
        <f>_xll.xlBondAswSpread(C51,D51,E51,F51,G51,H51,I51,J51,P51)*100</f>
        <v>#NUM!</v>
      </c>
      <c r="T51" s="72" t="e">
        <f>_xll.xlBondZSpread(C51,D51,E51,F51,G51,H51,I51,J51,P51,"annual",5)*100</f>
        <v>#NUM!</v>
      </c>
      <c r="U51" s="72" t="e">
        <f>(N51-_xll.xlShmImplSwap2("EUR","EUR",J51,E51,,1,8,2,4)*100)*100</f>
        <v>#NUM!</v>
      </c>
      <c r="V51" s="72" t="e">
        <f>(N51-VLOOKUP(AH51,'[1]Y c'!$B$1:$F$65536,HLOOKUP(RIGHT($V$12,2),'[1]Y c'!$A$1:$IV$2,2,FALSE),FALSE))*100</f>
        <v>#NUM!</v>
      </c>
      <c r="W51" s="72" t="e">
        <f>(N51-VLOOKUP(AH51,'[1]Y c'!$B$1:$N$65536,HLOOKUP(RIGHT($W$12,2),'[1]Y c'!$A$1:$IV$2,2,FALSE),FALSE))*100</f>
        <v>#NUM!</v>
      </c>
      <c r="X51" s="73" t="e">
        <f>(N51-VLOOKUP(AH51,'[1]Y c'!$B$1:$J$65536,HLOOKUP(RIGHT($X$12,2),'[1]Y c'!$A$1:$IV$2,2,FALSE),FALSE))*100</f>
        <v>#NUM!</v>
      </c>
      <c r="Y51" s="74" t="e">
        <f>_xll.xlBondYieldSens(C51,D51,E51,F51,G51,H51,I51,J51,P51,"p")</f>
        <v>#NUM!</v>
      </c>
      <c r="Z51" s="100" t="e">
        <f>SUMIF([1]Volumes!D$1:D$65536,A51,[1]Volumes!I$1:I$65536)</f>
        <v>#VALUE!</v>
      </c>
      <c r="AA51" s="76" t="e">
        <f>(_xll.xlBondPrice(C51,D51,E51,F51,G51,H51,I51,MIN(J51+$AA$10,J51+M51-1),N51/100)+_xll.xlBondAccrual(C51,D51,E51,F51,G51,H51,I51,MIN(J51+$AA$10,J51+M51-1))-(P51+_xll.xlBondAccrual(C51,D51,E51,F51,G51,H51,I51,J51))*(1+($AA$11/100*MIN($AA$10,M51-1)/360))+IF(MIN(J51+$AA$10,J51+M51-1)&gt;_xll.MKV("EUR.CM_INSTRUMENT.PXE."&amp;A51, "DateNextCoupon"),D51/2,0)+IF(MIN(J51+$AA$10,J51+M51-1)&gt;DATE(YEAR(_xll.MKV("EUR.CM_INSTRUMENT.PXE."&amp;A51, "DateNextCoupon")),MONTH(_xll.MKV("EUR.CM_INSTRUMENT.PXE."&amp;A51, "DateNextCoupon"))+6,DAY(_xll.MKV("EUR.CM_INSTRUMENT.PXE."&amp;A51, "DateNextCoupon"))),D51/2,0))*($AA$9/Y51)*100</f>
        <v>#NUM!</v>
      </c>
      <c r="AB51" s="77" t="e">
        <f>IF(_xll.MKV("EUR.CM_DEPTH.VMO_REPO."&amp;A51&amp;"_"&amp;$AB$12&amp;"_Fixed", "TrdValueAvg")=0,"",_xll.MKV("EUR.CM_DEPTH.VMO_REPO."&amp;A51&amp;"_"&amp;$AB$12&amp;"_Fixed", "TrdValueAvg"))</f>
        <v>#REF!</v>
      </c>
      <c r="AC51" s="78">
        <f t="shared" si="55"/>
        <v>0</v>
      </c>
      <c r="AD51" s="86" t="str">
        <f t="shared" si="56"/>
        <v/>
      </c>
      <c r="AE51" s="83"/>
      <c r="AF51" s="89" t="str">
        <f t="shared" si="57"/>
        <v/>
      </c>
      <c r="AG51" s="90" t="e">
        <f>_xll.MKV("EUR.CM_INSTRUMENT.PXE."&amp;A51, "DateLastMaturity")</f>
        <v>#REF!</v>
      </c>
      <c r="AH51" s="86" t="e">
        <f t="shared" si="58"/>
        <v>#REF!</v>
      </c>
      <c r="AI51" s="89" t="e">
        <f>VLOOKUP(AH51,'[1]ASW p'!$B$1:$AP$65536,HLOOKUP(LEFT(A51,2),'[1]ASW p'!$A$1:$IV$2,2,FALSE),FALSE)</f>
        <v>#REF!</v>
      </c>
      <c r="AJ51" s="79" t="e">
        <f t="shared" si="59"/>
        <v>#NUM!</v>
      </c>
      <c r="AK51" s="79" t="e">
        <f t="shared" si="60"/>
        <v>#NUM!</v>
      </c>
      <c r="AL51" s="94">
        <v>0.82055293603656154</v>
      </c>
      <c r="AM51" s="81">
        <v>-0.4049677419354839</v>
      </c>
      <c r="AN51" s="14" t="str">
        <f t="shared" si="61"/>
        <v>IT0004801541</v>
      </c>
      <c r="AO51" s="65" t="e">
        <f>IF(LEFT(AN51,2)=LEFT(AN49,2),AO49,_xll.BDP($A51&amp;" Corp","RTG_FITCH"))</f>
        <v>#REF!</v>
      </c>
      <c r="AP51" s="65" t="e">
        <f>IF(LEFT(AN51,2)=LEFT(AN49,2),AP49,_xll.BDP($A51&amp;" Corp","RTG_SP_LT_LC_ISSUER_CREDIT"))</f>
        <v>#REF!</v>
      </c>
      <c r="AQ51" s="65" t="str">
        <f>_xll.BDP($A51&amp;" Corp","RTG_MOODY")</f>
        <v>Baa2u *-</v>
      </c>
      <c r="AR51" s="82" t="e">
        <f t="shared" si="62"/>
        <v>#REF!</v>
      </c>
      <c r="AS51" s="83" t="s">
        <v>60</v>
      </c>
      <c r="AT51" s="84" t="e">
        <f t="shared" si="63"/>
        <v>#NUM!</v>
      </c>
      <c r="AU51" s="85" t="e">
        <f>_xll.MKV("EUR.CM_INSTRUMENT.PXE."&amp;A51, "DateLastMaturity")</f>
        <v>#REF!</v>
      </c>
      <c r="AV51" s="86" t="e">
        <f t="shared" si="64"/>
        <v>#REF!</v>
      </c>
      <c r="AW51" s="84" t="e">
        <f>VLOOKUP(AV51,'[1]Y c'!B$1:AD$65536,HLOOKUP(LEFT(A51,2),'[1]Y c'!$A$1:$IV$2,2,FALSE),FALSE)</f>
        <v>#REF!</v>
      </c>
      <c r="AY51" s="87" t="str">
        <f t="shared" si="65"/>
        <v/>
      </c>
      <c r="AZ51" s="88">
        <f t="shared" si="66"/>
        <v>0</v>
      </c>
      <c r="BA51" s="89" t="str">
        <f t="shared" si="67"/>
        <v/>
      </c>
      <c r="BB51" s="90" t="e">
        <f>_xll.MKV("EUR.CM_INSTRUMENT.PXE."&amp;A51, "DateLastMaturity")</f>
        <v>#REF!</v>
      </c>
      <c r="BC51" s="91" t="e">
        <f t="shared" si="178"/>
        <v>#REF!</v>
      </c>
      <c r="BD51" s="89" t="e">
        <f>VLOOKUP(BC51,'[1]YY p'!B$1:AP$65536,HLOOKUP(LEFT(A51,2),'[1]YY p'!$A$1:$IV$2,2,FALSE),FALSE)</f>
        <v>#REF!</v>
      </c>
      <c r="BF51" s="82" t="e">
        <f t="shared" si="179"/>
        <v>#REF!</v>
      </c>
      <c r="BG51" s="83" t="s">
        <v>60</v>
      </c>
      <c r="BH51" s="89" t="e">
        <f t="shared" si="70"/>
        <v>#NUM!</v>
      </c>
      <c r="BI51" s="85" t="e">
        <f>_xll.MKV("EUR.CM_INSTRUMENT.PXE."&amp;A51, "DateLastMaturity")</f>
        <v>#REF!</v>
      </c>
      <c r="BJ51" s="86" t="e">
        <f t="shared" si="180"/>
        <v>#REF!</v>
      </c>
      <c r="BK51" s="92" t="e">
        <f>VLOOKUP(BJ51,'[1]YY c'!B$1:AL$65536,HLOOKUP(LEFT(A51,2),'[1]YY c'!$A$1:$IV$2,2,FALSE),FALSE)</f>
        <v>#REF!</v>
      </c>
    </row>
    <row r="52" spans="1:63">
      <c r="A52" s="64" t="s">
        <v>89</v>
      </c>
      <c r="B52" s="65" t="e">
        <f>LEFT(K52,3)&amp;" "&amp;TEXT(DATE(2000,(MONTH(E52)),1),"mmm")&amp;RIGHT(YEAR(E52),2)&amp;"_2"</f>
        <v>#REF!</v>
      </c>
      <c r="C52" s="19" t="e">
        <f>LEFT(K52,3)</f>
        <v>#REF!</v>
      </c>
      <c r="D52" s="19" t="e">
        <f>_xll.MKV("EUR.CM_INSTRUMENT.PXE."&amp;A52, "CouponInterest")</f>
        <v>#REF!</v>
      </c>
      <c r="E52" s="6" t="e">
        <f>_xll.MKV("EUR.CM_INSTRUMENT.PXE."&amp;A52, "DateMaturity")</f>
        <v>#REF!</v>
      </c>
      <c r="F52" s="6" t="e">
        <f>IF(D52=0,H52,_xll.MKV("EUR.CM_INSTRUMENT.PXE."&amp;A52, "DateInterestAccrual"))</f>
        <v>#REF!</v>
      </c>
      <c r="G52" s="6" t="e">
        <f>IF(D52=0,E52,_xll.MKV("EUR.CM_INSTRUMENT.PXE."&amp;A52, "DateFirstCoupon"))</f>
        <v>#REF!</v>
      </c>
      <c r="H52" s="6" t="e">
        <f>_xll.MKV("EUR.CM_INSTRUMENT.PXE."&amp;A52, "DateFirstSettlement")</f>
        <v>#REF!</v>
      </c>
      <c r="I52" s="19">
        <v>100</v>
      </c>
      <c r="J52" s="6" t="e">
        <f>_xll.MKV("EUR.CM_INSTRUMENT.BONDVISION."&amp;A52, "DateSettl")</f>
        <v>#REF!</v>
      </c>
      <c r="K52" s="95" t="e">
        <f>_xll.MKV("EUR.CM_INSTRUMENT.PXE."&amp;A52, "Desc")</f>
        <v>#REF!</v>
      </c>
      <c r="L52" s="66">
        <f>_xll.BDP(A52&amp;" Corp", "amt_outstanding")/1000000</f>
        <v>17005.194000000003</v>
      </c>
      <c r="M52" s="67" t="e">
        <f t="shared" si="53"/>
        <v>#REF!</v>
      </c>
      <c r="N52" s="22" t="e">
        <f>_xll.xlBondYield(C52,D52,E52,F52,G52,H52,I52,J52,P52)*100</f>
        <v>#NUM!</v>
      </c>
      <c r="O52" s="68" t="str">
        <f t="shared" si="54"/>
        <v/>
      </c>
      <c r="P52" s="23" t="e">
        <f>IF(LEFT(K52,3)="BOT",_xll.xlBondPrice(C52,D52,E52,F52,G52,H52,I52,J52,_xll.MKV("EUR.CM_DEPTH.XLS_GOVIES."&amp;A52, "Mid")/100),ROUND(_xll.MKV("EUR.CM_DEPTH.XLS_GOVIES."&amp;A52, "Mid"),IF(M52&lt;700,3,2)))</f>
        <v>#REF!</v>
      </c>
      <c r="Q52" s="101" t="e">
        <f>(N52-N49)*100</f>
        <v>#NUM!</v>
      </c>
      <c r="R52" s="70" t="e">
        <f t="shared" si="73"/>
        <v>#NUM!</v>
      </c>
      <c r="S52" s="71" t="e">
        <f>_xll.xlBondAswSpread(C52,D52,E52,F52,G52,H52,I52,J52,P52)*100</f>
        <v>#NUM!</v>
      </c>
      <c r="T52" s="72" t="e">
        <f>_xll.xlBondZSpread(C52,D52,E52,F52,G52,H52,I52,J52,P52,"annual",5)*100</f>
        <v>#NUM!</v>
      </c>
      <c r="U52" s="72" t="e">
        <f>(N52-_xll.xlShmImplSwap2("EUR","EUR",J52,E52,,1,8,2,4)*100)*100</f>
        <v>#NUM!</v>
      </c>
      <c r="V52" s="72" t="e">
        <f>(N52-VLOOKUP(AH52,'[1]Y c'!$B$1:$F$65536,HLOOKUP(RIGHT($V$12,2),'[1]Y c'!$A$1:$IV$2,2,FALSE),FALSE))*100</f>
        <v>#NUM!</v>
      </c>
      <c r="W52" s="72" t="e">
        <f>(N52-VLOOKUP(AH52,'[1]Y c'!$B$1:$N$65536,HLOOKUP(RIGHT($W$12,2),'[1]Y c'!$A$1:$IV$2,2,FALSE),FALSE))*100</f>
        <v>#NUM!</v>
      </c>
      <c r="X52" s="73" t="e">
        <f>(N52-VLOOKUP(AH52,'[1]Y c'!$B$1:$J$65536,HLOOKUP(RIGHT($X$12,2),'[1]Y c'!$A$1:$IV$2,2,FALSE),FALSE))*100</f>
        <v>#NUM!</v>
      </c>
      <c r="Y52" s="74" t="e">
        <f>_xll.xlBondYieldSens(C52,D52,E52,F52,G52,H52,I52,J52,P52,"p")</f>
        <v>#NUM!</v>
      </c>
      <c r="Z52" s="100" t="e">
        <f>SUMIF([1]Volumes!D$1:D$65536,A52,[1]Volumes!I$1:I$65536)</f>
        <v>#VALUE!</v>
      </c>
      <c r="AA52" s="76" t="e">
        <f>(_xll.xlBondPrice(C52,D52,E52,F52,G52,H52,I52,MIN(J52+$AA$10,J52+M52-1),N52/100)+_xll.xlBondAccrual(C52,D52,E52,F52,G52,H52,I52,MIN(J52+$AA$10,J52+M52-1))-(P52+_xll.xlBondAccrual(C52,D52,E52,F52,G52,H52,I52,J52))*(1+($AA$11/100*MIN($AA$10,M52-1)/360))+IF(MIN(J52+$AA$10,J52+M52-1)&gt;_xll.MKV("EUR.CM_INSTRUMENT.PXE."&amp;A52, "DateNextCoupon"),D52/2,0)+IF(MIN(J52+$AA$10,J52+M52-1)&gt;DATE(YEAR(_xll.MKV("EUR.CM_INSTRUMENT.PXE."&amp;A52, "DateNextCoupon")),MONTH(_xll.MKV("EUR.CM_INSTRUMENT.PXE."&amp;A52, "DateNextCoupon"))+6,DAY(_xll.MKV("EUR.CM_INSTRUMENT.PXE."&amp;A52, "DateNextCoupon"))),D52/2,0))*($AA$9/Y52)*100</f>
        <v>#NUM!</v>
      </c>
      <c r="AB52" s="77" t="e">
        <f>IF(_xll.MKV("EUR.CM_DEPTH.VMO_REPO."&amp;A52&amp;"_"&amp;$AB$12&amp;"_Fixed", "TrdValueAvg")=0,"",_xll.MKV("EUR.CM_DEPTH.VMO_REPO."&amp;A52&amp;"_"&amp;$AB$12&amp;"_Fixed", "TrdValueAvg"))</f>
        <v>#REF!</v>
      </c>
      <c r="AC52" s="78">
        <f t="shared" si="55"/>
        <v>0</v>
      </c>
      <c r="AD52" s="96" t="str">
        <f t="shared" si="56"/>
        <v/>
      </c>
      <c r="AE52" s="97"/>
      <c r="AF52" s="98" t="str">
        <f t="shared" si="57"/>
        <v/>
      </c>
      <c r="AG52" s="99" t="e">
        <f>_xll.MKV("EUR.CM_INSTRUMENT.PXE."&amp;A52, "DateLastMaturity")</f>
        <v>#REF!</v>
      </c>
      <c r="AH52" s="96" t="e">
        <f>MONTH(AG52)&amp;"."&amp;YEAR(AG52)</f>
        <v>#REF!</v>
      </c>
      <c r="AI52" s="98" t="e">
        <f>VLOOKUP(AH52,'[1]ASW p'!$B$1:$AP$65536,HLOOKUP(LEFT(A52,2),'[1]ASW p'!$A$1:$IV$2,2,FALSE),FALSE)</f>
        <v>#REF!</v>
      </c>
      <c r="AJ52" s="79" t="e">
        <f t="shared" si="59"/>
        <v>#NUM!</v>
      </c>
      <c r="AK52" s="79" t="e">
        <f t="shared" si="60"/>
        <v>#NUM!</v>
      </c>
      <c r="AL52" s="94">
        <v>0.8328791743441909</v>
      </c>
      <c r="AM52" s="81">
        <v>-0.40837370242214538</v>
      </c>
      <c r="AN52" s="14" t="str">
        <f t="shared" si="61"/>
        <v>IT0005135840</v>
      </c>
      <c r="AO52" s="65" t="e">
        <f>IF(LEFT(AN52,2)=LEFT(AN51,2),AO51,_xll.BDP($A52&amp;" Corp","RTG_FITCH"))</f>
        <v>#REF!</v>
      </c>
      <c r="AP52" s="65" t="e">
        <f>IF(LEFT(AN52,2)=LEFT(AN51,2),AP51,_xll.BDP($A52&amp;" Corp","RTG_SP_LT_LC_ISSUER_CREDIT"))</f>
        <v>#REF!</v>
      </c>
      <c r="AQ52" s="65" t="str">
        <f>_xll.BDP($A52&amp;" Corp","RTG_MOODY")</f>
        <v>Baa2u *-</v>
      </c>
      <c r="AR52" s="82" t="e">
        <f t="shared" si="62"/>
        <v>#REF!</v>
      </c>
      <c r="AS52" s="83" t="s">
        <v>60</v>
      </c>
      <c r="AT52" s="84" t="e">
        <f t="shared" si="63"/>
        <v>#NUM!</v>
      </c>
      <c r="AU52" s="85" t="e">
        <f>_xll.MKV("EUR.CM_INSTRUMENT.PXE."&amp;A52, "DateLastMaturity")</f>
        <v>#REF!</v>
      </c>
      <c r="AV52" s="86" t="e">
        <f>MONTH(AU52)&amp;"."&amp;YEAR(AU52)</f>
        <v>#REF!</v>
      </c>
      <c r="AW52" s="84" t="e">
        <f>VLOOKUP(AV52,'[1]Y c'!B$1:AD$65536,HLOOKUP(LEFT(A52,2),'[1]Y c'!$A$1:$IV$2,2,FALSE),FALSE)</f>
        <v>#REF!</v>
      </c>
      <c r="AY52" s="87" t="str">
        <f t="shared" si="65"/>
        <v/>
      </c>
      <c r="AZ52" s="88">
        <f t="shared" si="66"/>
        <v>0</v>
      </c>
      <c r="BA52" s="89" t="str">
        <f t="shared" si="67"/>
        <v/>
      </c>
      <c r="BB52" s="90" t="e">
        <f>_xll.MKV("EUR.CM_INSTRUMENT.PXE."&amp;A52, "DateLastMaturity")</f>
        <v>#REF!</v>
      </c>
      <c r="BC52" s="91" t="e">
        <f>MONTH(BB52)&amp;"."&amp;YEAR(BB52)</f>
        <v>#REF!</v>
      </c>
      <c r="BD52" s="89" t="e">
        <f>VLOOKUP(BC52,'[1]YY p'!B$1:AP$65536,HLOOKUP(LEFT(A52,2),'[1]YY p'!$A$1:$IV$2,2,FALSE),FALSE)</f>
        <v>#REF!</v>
      </c>
      <c r="BF52" s="82" t="e">
        <f t="shared" si="179"/>
        <v>#REF!</v>
      </c>
      <c r="BG52" s="83" t="s">
        <v>60</v>
      </c>
      <c r="BH52" s="89" t="e">
        <f t="shared" si="70"/>
        <v>#NUM!</v>
      </c>
      <c r="BI52" s="85" t="e">
        <f>_xll.MKV("EUR.CM_INSTRUMENT.PXE."&amp;A52, "DateLastMaturity")</f>
        <v>#REF!</v>
      </c>
      <c r="BJ52" s="86" t="e">
        <f t="shared" si="180"/>
        <v>#REF!</v>
      </c>
      <c r="BK52" s="92" t="e">
        <f>VLOOKUP(BJ52,'[1]YY c'!B$1:AL$65536,HLOOKUP(LEFT(A52,2),'[1]YY c'!$A$1:$IV$2,2,FALSE),FALSE)</f>
        <v>#REF!</v>
      </c>
    </row>
    <row r="53" spans="1:63">
      <c r="A53" s="64" t="s">
        <v>90</v>
      </c>
      <c r="B53" s="65" t="e">
        <f t="shared" si="51"/>
        <v>#REF!</v>
      </c>
      <c r="C53" s="19" t="e">
        <f t="shared" si="52"/>
        <v>#REF!</v>
      </c>
      <c r="D53" s="19" t="e">
        <f>_xll.MKV("EUR.CM_INSTRUMENT.PXE."&amp;A53, "CouponInterest")</f>
        <v>#REF!</v>
      </c>
      <c r="E53" s="6" t="e">
        <f>_xll.MKV("EUR.CM_INSTRUMENT.PXE."&amp;A53, "DateMaturity")</f>
        <v>#REF!</v>
      </c>
      <c r="F53" s="6" t="e">
        <f>IF(D53=0,H53,_xll.MKV("EUR.CM_INSTRUMENT.PXE."&amp;A53, "DateInterestAccrual"))</f>
        <v>#REF!</v>
      </c>
      <c r="G53" s="6" t="e">
        <f>IF(D53=0,E53,_xll.MKV("EUR.CM_INSTRUMENT.PXE."&amp;A53, "DateFirstCoupon"))</f>
        <v>#REF!</v>
      </c>
      <c r="H53" s="6" t="e">
        <f>_xll.MKV("EUR.CM_INSTRUMENT.PXE."&amp;A53, "DateFirstSettlement")</f>
        <v>#REF!</v>
      </c>
      <c r="I53" s="19">
        <v>100</v>
      </c>
      <c r="J53" s="6" t="e">
        <f>_xll.MKV("EUR.CM_INSTRUMENT.BONDVISION."&amp;A53, "DateSettl")</f>
        <v>#REF!</v>
      </c>
      <c r="K53" s="93" t="e">
        <f>_xll.MKV("EUR.CM_INSTRUMENT.PXE."&amp;A53, "Desc")</f>
        <v>#REF!</v>
      </c>
      <c r="L53" s="66">
        <f>_xll.BDP(A53&amp;" Corp", "amt_outstanding")/1000000</f>
        <v>21378.387999999999</v>
      </c>
      <c r="M53" s="67" t="e">
        <f t="shared" si="53"/>
        <v>#REF!</v>
      </c>
      <c r="N53" s="22" t="e">
        <f>_xll.xlBondYield(C53,D53,E53,F53,G53,H53,I53,J53,P53)*100</f>
        <v>#NUM!</v>
      </c>
      <c r="O53" s="68" t="str">
        <f t="shared" si="54"/>
        <v/>
      </c>
      <c r="P53" s="23" t="e">
        <f>IF(LEFT(K53,3)="BOT",_xll.xlBondPrice(C53,D53,E53,F53,G53,H53,I53,J53,_xll.MKV("EUR.CM_DEPTH.XLS_GOVIES."&amp;A53, "Mid")/100),ROUND(_xll.MKV("EUR.CM_DEPTH.XLS_GOVIES."&amp;A53, "Mid"),IF(M53&lt;700,3,2)))</f>
        <v>#REF!</v>
      </c>
      <c r="Q53" s="69" t="e">
        <f>(N53-N52)*100</f>
        <v>#NUM!</v>
      </c>
      <c r="R53" s="70" t="e">
        <f t="shared" si="73"/>
        <v>#NUM!</v>
      </c>
      <c r="S53" s="71" t="e">
        <f>_xll.xlBondAswSpread(C53,D53,E53,F53,G53,H53,I53,J53,P53)*100</f>
        <v>#NUM!</v>
      </c>
      <c r="T53" s="72" t="e">
        <f>_xll.xlBondZSpread(C53,D53,E53,F53,G53,H53,I53,J53,P53,"annual",5)*100</f>
        <v>#NUM!</v>
      </c>
      <c r="U53" s="72" t="e">
        <f>(N53-_xll.xlShmImplSwap2("EUR","EUR",J53,E53,,1,8,2,4)*100)*100</f>
        <v>#NUM!</v>
      </c>
      <c r="V53" s="72" t="e">
        <f>(N53-VLOOKUP(AH53,'[1]Y c'!$B$1:$F$65536,HLOOKUP(RIGHT($V$12,2),'[1]Y c'!$A$1:$IV$2,2,FALSE),FALSE))*100</f>
        <v>#NUM!</v>
      </c>
      <c r="W53" s="72" t="e">
        <f>(N53-VLOOKUP(AH53,'[1]Y c'!$B$1:$N$65536,HLOOKUP(RIGHT($W$12,2),'[1]Y c'!$A$1:$IV$2,2,FALSE),FALSE))*100</f>
        <v>#NUM!</v>
      </c>
      <c r="X53" s="73" t="e">
        <f>(N53-VLOOKUP(AH53,'[1]Y c'!$B$1:$J$65536,HLOOKUP(RIGHT($X$12,2),'[1]Y c'!$A$1:$IV$2,2,FALSE),FALSE))*100</f>
        <v>#NUM!</v>
      </c>
      <c r="Y53" s="74" t="e">
        <f>_xll.xlBondYieldSens(C53,D53,E53,F53,G53,H53,I53,J53,P53,"p")</f>
        <v>#NUM!</v>
      </c>
      <c r="Z53" s="100" t="e">
        <f>SUMIF([1]Volumes!D$1:D$65536,A53,[1]Volumes!I$1:I$65536)</f>
        <v>#VALUE!</v>
      </c>
      <c r="AA53" s="76" t="e">
        <f>(_xll.xlBondPrice(C53,D53,E53,F53,G53,H53,I53,MIN(J53+$AA$10,J53+M53-1),N53/100)+_xll.xlBondAccrual(C53,D53,E53,F53,G53,H53,I53,MIN(J53+$AA$10,J53+M53-1))-(P53+_xll.xlBondAccrual(C53,D53,E53,F53,G53,H53,I53,J53))*(1+($AA$11/100*MIN($AA$10,M53-1)/360))+IF(MIN(J53+$AA$10,J53+M53-1)&gt;_xll.MKV("EUR.CM_INSTRUMENT.PXE."&amp;A53, "DateNextCoupon"),D53/2,0)+IF(MIN(J53+$AA$10,J53+M53-1)&gt;DATE(YEAR(_xll.MKV("EUR.CM_INSTRUMENT.PXE."&amp;A53, "DateNextCoupon")),MONTH(_xll.MKV("EUR.CM_INSTRUMENT.PXE."&amp;A53, "DateNextCoupon"))+6,DAY(_xll.MKV("EUR.CM_INSTRUMENT.PXE."&amp;A53, "DateNextCoupon"))),D53/2,0))*($AA$9/Y53)*100</f>
        <v>#NUM!</v>
      </c>
      <c r="AB53" s="77" t="e">
        <f>IF(_xll.MKV("EUR.CM_DEPTH.VMO_REPO."&amp;A53&amp;"_"&amp;$AB$12&amp;"_Fixed", "TrdValueAvg")=0,"",_xll.MKV("EUR.CM_DEPTH.VMO_REPO."&amp;A53&amp;"_"&amp;$AB$12&amp;"_Fixed", "TrdValueAvg"))</f>
        <v>#REF!</v>
      </c>
      <c r="AC53" s="78">
        <f t="shared" si="55"/>
        <v>0</v>
      </c>
      <c r="AD53" s="86" t="str">
        <f t="shared" si="56"/>
        <v/>
      </c>
      <c r="AE53" s="83"/>
      <c r="AF53" s="89" t="str">
        <f t="shared" si="57"/>
        <v/>
      </c>
      <c r="AG53" s="90" t="e">
        <f>_xll.MKV("EUR.CM_INSTRUMENT.PXE."&amp;A53, "DateLastMaturity")</f>
        <v>#REF!</v>
      </c>
      <c r="AH53" s="86" t="e">
        <f t="shared" si="58"/>
        <v>#REF!</v>
      </c>
      <c r="AI53" s="89" t="e">
        <f>VLOOKUP(AH53,'[1]ASW p'!$B$1:$AP$65536,HLOOKUP(LEFT(A53,2),'[1]ASW p'!$A$1:$IV$2,2,FALSE),FALSE)</f>
        <v>#REF!</v>
      </c>
      <c r="AJ53" s="79" t="e">
        <f t="shared" si="59"/>
        <v>#NUM!</v>
      </c>
      <c r="AK53" s="79" t="e">
        <f t="shared" si="60"/>
        <v>#NUM!</v>
      </c>
      <c r="AL53" s="94">
        <v>0.87497670842512432</v>
      </c>
      <c r="AM53" s="81">
        <v>-0.43190376569037658</v>
      </c>
      <c r="AN53" s="14" t="str">
        <f t="shared" si="61"/>
        <v>IT0004848831</v>
      </c>
      <c r="AO53" s="65" t="e">
        <f>IF(LEFT(AN53,2)=LEFT(AN52,2),AO52,_xll.BDP($A53&amp;" Corp","RTG_FITCH"))</f>
        <v>#REF!</v>
      </c>
      <c r="AP53" s="65" t="e">
        <f>IF(LEFT(AN53,2)=LEFT(AN52,2),AP52,_xll.BDP($A53&amp;" Corp","RTG_SP_LT_LC_ISSUER_CREDIT"))</f>
        <v>#REF!</v>
      </c>
      <c r="AQ53" s="65" t="str">
        <f>_xll.BDP($A53&amp;" Corp","RTG_MOODY")</f>
        <v>Baa2u *-</v>
      </c>
      <c r="AR53" s="82" t="e">
        <f t="shared" si="62"/>
        <v>#REF!</v>
      </c>
      <c r="AS53" s="83" t="s">
        <v>60</v>
      </c>
      <c r="AT53" s="84" t="e">
        <f t="shared" si="63"/>
        <v>#NUM!</v>
      </c>
      <c r="AU53" s="85" t="e">
        <f>_xll.MKV("EUR.CM_INSTRUMENT.PXE."&amp;A53, "DateLastMaturity")</f>
        <v>#REF!</v>
      </c>
      <c r="AV53" s="86" t="e">
        <f t="shared" si="64"/>
        <v>#REF!</v>
      </c>
      <c r="AW53" s="84" t="e">
        <f>VLOOKUP(AV53,'[1]Y c'!B$1:AD$65536,HLOOKUP(LEFT(A53,2),'[1]Y c'!$A$1:$IV$2,2,FALSE),FALSE)</f>
        <v>#REF!</v>
      </c>
      <c r="AY53" s="87" t="str">
        <f t="shared" si="65"/>
        <v/>
      </c>
      <c r="AZ53" s="88">
        <f t="shared" si="66"/>
        <v>0</v>
      </c>
      <c r="BA53" s="89" t="str">
        <f t="shared" si="67"/>
        <v/>
      </c>
      <c r="BB53" s="90" t="e">
        <f>_xll.MKV("EUR.CM_INSTRUMENT.PXE."&amp;A53, "DateLastMaturity")</f>
        <v>#REF!</v>
      </c>
      <c r="BC53" s="91" t="e">
        <f t="shared" ref="BC53:BC67" si="246">MONTH(BB53)&amp;"."&amp;YEAR(BB53)</f>
        <v>#REF!</v>
      </c>
      <c r="BD53" s="89" t="e">
        <f>VLOOKUP(BC53,'[1]YY p'!B$1:AP$65536,HLOOKUP(LEFT(A53,2),'[1]YY p'!$A$1:$IV$2,2,FALSE),FALSE)</f>
        <v>#REF!</v>
      </c>
      <c r="BF53" s="82" t="e">
        <f t="shared" si="179"/>
        <v>#REF!</v>
      </c>
      <c r="BG53" s="83" t="s">
        <v>60</v>
      </c>
      <c r="BH53" s="89" t="e">
        <f t="shared" si="70"/>
        <v>#NUM!</v>
      </c>
      <c r="BI53" s="85" t="e">
        <f>_xll.MKV("EUR.CM_INSTRUMENT.PXE."&amp;A53, "DateLastMaturity")</f>
        <v>#REF!</v>
      </c>
      <c r="BJ53" s="86" t="e">
        <f t="shared" si="180"/>
        <v>#REF!</v>
      </c>
      <c r="BK53" s="92" t="e">
        <f>VLOOKUP(BJ53,'[1]YY c'!B$1:AL$65536,HLOOKUP(LEFT(A53,2),'[1]YY c'!$A$1:$IV$2,2,FALSE),FALSE)</f>
        <v>#REF!</v>
      </c>
    </row>
    <row r="54" spans="1:63">
      <c r="A54" s="64" t="s">
        <v>91</v>
      </c>
      <c r="B54" s="65" t="e">
        <f t="shared" si="51"/>
        <v>#REF!</v>
      </c>
      <c r="C54" s="19" t="e">
        <f>LEFT(K54,3)</f>
        <v>#REF!</v>
      </c>
      <c r="D54" s="19" t="e">
        <f>_xll.MKV("EUR.CM_INSTRUMENT.PXE."&amp;A54, "CouponInterest")</f>
        <v>#REF!</v>
      </c>
      <c r="E54" s="6" t="e">
        <f>_xll.MKV("EUR.CM_INSTRUMENT.PXE."&amp;A54, "DateMaturity")</f>
        <v>#REF!</v>
      </c>
      <c r="F54" s="6" t="e">
        <f>IF(D54=0,H54,_xll.MKV("EUR.CM_INSTRUMENT.PXE."&amp;A54, "DateInterestAccrual"))</f>
        <v>#REF!</v>
      </c>
      <c r="G54" s="6" t="e">
        <f>IF(D54=0,E54,_xll.MKV("EUR.CM_INSTRUMENT.PXE."&amp;A54, "DateFirstCoupon"))</f>
        <v>#REF!</v>
      </c>
      <c r="H54" s="6" t="e">
        <f>_xll.MKV("EUR.CM_INSTRUMENT.PXE."&amp;A54, "DateFirstSettlement")</f>
        <v>#REF!</v>
      </c>
      <c r="I54" s="19">
        <v>100</v>
      </c>
      <c r="J54" s="6" t="e">
        <f>_xll.MKV("EUR.CM_INSTRUMENT.BONDVISION."&amp;A54, "DateSettl")</f>
        <v>#REF!</v>
      </c>
      <c r="K54" s="95" t="e">
        <f>_xll.MKV("EUR.CM_INSTRUMENT.PXE."&amp;A54, "Desc")</f>
        <v>#REF!</v>
      </c>
      <c r="L54" s="66">
        <f>_xll.BDP(A54&amp;" Corp", "amt_outstanding")/1000000</f>
        <v>16247.343000000001</v>
      </c>
      <c r="M54" s="67" t="e">
        <f t="shared" si="53"/>
        <v>#REF!</v>
      </c>
      <c r="N54" s="22" t="e">
        <f>_xll.xlBondYield(C54,D54,E54,F54,G54,H54,I54,J54,P54)*100</f>
        <v>#NUM!</v>
      </c>
      <c r="O54" s="68" t="str">
        <f t="shared" si="54"/>
        <v/>
      </c>
      <c r="P54" s="23" t="e">
        <f>IF(LEFT(K54,3)="BOT",_xll.xlBondPrice(C54,D54,E54,F54,G54,H54,I54,J54,_xll.MKV("EUR.CM_DEPTH.XLS_GOVIES."&amp;A54, "Mid")/100),ROUND(_xll.MKV("EUR.CM_DEPTH.XLS_GOVIES."&amp;A54, "Mid"),IF(M54&lt;700,3,2)))</f>
        <v>#REF!</v>
      </c>
      <c r="Q54" s="101" t="e">
        <f>(N54-N52)*100</f>
        <v>#NUM!</v>
      </c>
      <c r="R54" s="70" t="e">
        <f t="shared" si="73"/>
        <v>#NUM!</v>
      </c>
      <c r="S54" s="71" t="e">
        <f>_xll.xlBondAswSpread(C54,D54,E54,F54,G54,H54,I54,J54,P54)*100</f>
        <v>#NUM!</v>
      </c>
      <c r="T54" s="72" t="e">
        <f>_xll.xlBondZSpread(C54,D54,E54,F54,G54,H54,I54,J54,P54,"annual",5)*100</f>
        <v>#NUM!</v>
      </c>
      <c r="U54" s="72" t="e">
        <f>(N54-_xll.xlShmImplSwap2("EUR","EUR",J54,E54,,1,8,2,4)*100)*100</f>
        <v>#NUM!</v>
      </c>
      <c r="V54" s="72" t="e">
        <f>(N54-VLOOKUP(AH54,'[1]Y c'!$B$1:$F$65536,HLOOKUP(RIGHT($V$12,2),'[1]Y c'!$A$1:$IV$2,2,FALSE),FALSE))*100</f>
        <v>#NUM!</v>
      </c>
      <c r="W54" s="72" t="e">
        <f>(N54-VLOOKUP(AH54,'[1]Y c'!$B$1:$N$65536,HLOOKUP(RIGHT($W$12,2),'[1]Y c'!$A$1:$IV$2,2,FALSE),FALSE))*100</f>
        <v>#NUM!</v>
      </c>
      <c r="X54" s="73" t="e">
        <f>(N54-VLOOKUP(AH54,'[1]Y c'!$B$1:$J$65536,HLOOKUP(RIGHT($X$12,2),'[1]Y c'!$A$1:$IV$2,2,FALSE),FALSE))*100</f>
        <v>#NUM!</v>
      </c>
      <c r="Y54" s="74" t="e">
        <f>_xll.xlBondYieldSens(C54,D54,E54,F54,G54,H54,I54,J54,P54,"p")</f>
        <v>#NUM!</v>
      </c>
      <c r="Z54" s="100" t="e">
        <f>SUMIF([1]Volumes!D$1:D$65536,A54,[1]Volumes!I$1:I$65536)</f>
        <v>#VALUE!</v>
      </c>
      <c r="AA54" s="76" t="e">
        <f>(_xll.xlBondPrice(C54,D54,E54,F54,G54,H54,I54,MIN(J54+$AA$10,J54+M54-1),N54/100)+_xll.xlBondAccrual(C54,D54,E54,F54,G54,H54,I54,MIN(J54+$AA$10,J54+M54-1))-(P54+_xll.xlBondAccrual(C54,D54,E54,F54,G54,H54,I54,J54))*(1+($AA$11/100*MIN($AA$10,M54-1)/360))+IF(MIN(J54+$AA$10,J54+M54-1)&gt;_xll.MKV("EUR.CM_INSTRUMENT.PXE."&amp;A54, "DateNextCoupon"),D54/2,0)+IF(MIN(J54+$AA$10,J54+M54-1)&gt;DATE(YEAR(_xll.MKV("EUR.CM_INSTRUMENT.PXE."&amp;A54, "DateNextCoupon")),MONTH(_xll.MKV("EUR.CM_INSTRUMENT.PXE."&amp;A54, "DateNextCoupon"))+6,DAY(_xll.MKV("EUR.CM_INSTRUMENT.PXE."&amp;A54, "DateNextCoupon"))),D54/2,0))*($AA$9/Y54)*100</f>
        <v>#NUM!</v>
      </c>
      <c r="AB54" s="77" t="e">
        <f>IF(_xll.MKV("EUR.CM_DEPTH.VMO_REPO."&amp;A54&amp;"_"&amp;$AB$12&amp;"_Fixed", "TrdValueAvg")=0,"",_xll.MKV("EUR.CM_DEPTH.VMO_REPO."&amp;A54&amp;"_"&amp;$AB$12&amp;"_Fixed", "TrdValueAvg"))</f>
        <v>#REF!</v>
      </c>
      <c r="AC54" s="78">
        <f t="shared" si="55"/>
        <v>0</v>
      </c>
      <c r="AD54" s="96" t="str">
        <f t="shared" si="56"/>
        <v/>
      </c>
      <c r="AE54" s="97"/>
      <c r="AF54" s="98" t="str">
        <f t="shared" si="57"/>
        <v/>
      </c>
      <c r="AG54" s="99" t="e">
        <f>_xll.MKV("EUR.CM_INSTRUMENT.PXE."&amp;A54, "DateLastMaturity")</f>
        <v>#REF!</v>
      </c>
      <c r="AH54" s="96" t="e">
        <f>MONTH(AG54)&amp;"."&amp;YEAR(AG54)</f>
        <v>#REF!</v>
      </c>
      <c r="AI54" s="98" t="e">
        <f>VLOOKUP(AH54,'[1]ASW p'!$B$1:$AP$65536,HLOOKUP(LEFT(A54,2),'[1]ASW p'!$A$1:$IV$2,2,FALSE),FALSE)</f>
        <v>#REF!</v>
      </c>
      <c r="AJ54" s="79" t="e">
        <f t="shared" si="59"/>
        <v>#NUM!</v>
      </c>
      <c r="AK54" s="79" t="e">
        <f t="shared" si="60"/>
        <v>#NUM!</v>
      </c>
      <c r="AL54" s="94">
        <v>0.95676947307754368</v>
      </c>
      <c r="AM54" s="81">
        <v>-0.40129261363636365</v>
      </c>
      <c r="AN54" s="14" t="str">
        <f t="shared" si="61"/>
        <v>IT0005172322</v>
      </c>
      <c r="AO54" s="65" t="e">
        <f>IF(LEFT(AN54,2)=LEFT(AN53,2),AO53,_xll.BDP($A54&amp;" Corp","RTG_FITCH"))</f>
        <v>#REF!</v>
      </c>
      <c r="AP54" s="65" t="e">
        <f>IF(LEFT(AN54,2)=LEFT(AN53,2),AP53,_xll.BDP($A54&amp;" Corp","RTG_SP_LT_LC_ISSUER_CREDIT"))</f>
        <v>#REF!</v>
      </c>
      <c r="AQ54" s="65" t="str">
        <f>_xll.BDP($A54&amp;" Corp","RTG_MOODY")</f>
        <v>Baa2u *-</v>
      </c>
      <c r="AR54" s="82" t="e">
        <f t="shared" si="62"/>
        <v>#REF!</v>
      </c>
      <c r="AS54" s="83" t="s">
        <v>60</v>
      </c>
      <c r="AT54" s="84" t="e">
        <f t="shared" si="63"/>
        <v>#NUM!</v>
      </c>
      <c r="AU54" s="85" t="e">
        <f>_xll.MKV("EUR.CM_INSTRUMENT.PXE."&amp;A54, "DateLastMaturity")</f>
        <v>#REF!</v>
      </c>
      <c r="AV54" s="86" t="e">
        <f>MONTH(AU54)&amp;"."&amp;YEAR(AU54)</f>
        <v>#REF!</v>
      </c>
      <c r="AW54" s="84" t="e">
        <f>VLOOKUP(AV54,'[1]Y c'!B$1:AD$65536,HLOOKUP(LEFT(A54,2),'[1]Y c'!$A$1:$IV$2,2,FALSE),FALSE)</f>
        <v>#REF!</v>
      </c>
      <c r="AY54" s="87" t="str">
        <f t="shared" si="65"/>
        <v/>
      </c>
      <c r="AZ54" s="88">
        <f t="shared" si="66"/>
        <v>0</v>
      </c>
      <c r="BA54" s="89" t="str">
        <f t="shared" si="67"/>
        <v/>
      </c>
      <c r="BB54" s="90" t="e">
        <f>_xll.MKV("EUR.CM_INSTRUMENT.PXE."&amp;A54, "DateLastMaturity")</f>
        <v>#REF!</v>
      </c>
      <c r="BC54" s="91" t="e">
        <f>MONTH(BB54)&amp;"."&amp;YEAR(BB54)</f>
        <v>#REF!</v>
      </c>
      <c r="BD54" s="89" t="e">
        <f>VLOOKUP(BC54,'[1]YY p'!B$1:AP$65536,HLOOKUP(LEFT(A54,2),'[1]YY p'!$A$1:$IV$2,2,FALSE),FALSE)</f>
        <v>#REF!</v>
      </c>
      <c r="BF54" s="82" t="e">
        <f t="shared" si="179"/>
        <v>#REF!</v>
      </c>
      <c r="BG54" s="83" t="s">
        <v>60</v>
      </c>
      <c r="BH54" s="89" t="e">
        <f t="shared" si="70"/>
        <v>#NUM!</v>
      </c>
      <c r="BI54" s="85" t="e">
        <f>_xll.MKV("EUR.CM_INSTRUMENT.PXE."&amp;A54, "DateLastMaturity")</f>
        <v>#REF!</v>
      </c>
      <c r="BJ54" s="86" t="e">
        <f t="shared" si="180"/>
        <v>#REF!</v>
      </c>
      <c r="BK54" s="92" t="e">
        <f>VLOOKUP(BJ54,'[1]YY c'!B$1:AL$65536,HLOOKUP(LEFT(A54,2),'[1]YY c'!$A$1:$IV$2,2,FALSE),FALSE)</f>
        <v>#REF!</v>
      </c>
    </row>
    <row r="55" spans="1:63">
      <c r="A55" s="64" t="s">
        <v>469</v>
      </c>
      <c r="B55" s="65" t="e">
        <f t="shared" ref="B55" si="247">LEFT(K55,3)&amp;" "&amp;TEXT(DATE(2000,(MONTH(E55)),1),"mmm")&amp;RIGHT(YEAR(E55),2)</f>
        <v>#REF!</v>
      </c>
      <c r="C55" s="19" t="e">
        <f>LEFT(K55,3)</f>
        <v>#REF!</v>
      </c>
      <c r="D55" s="19" t="e">
        <f>_xll.MKV("EUR.CM_INSTRUMENT.PXE."&amp;A55, "CouponInterest")</f>
        <v>#REF!</v>
      </c>
      <c r="E55" s="6" t="e">
        <f>_xll.MKV("EUR.CM_INSTRUMENT.PXE."&amp;A55, "DateMaturity")</f>
        <v>#REF!</v>
      </c>
      <c r="F55" s="6" t="e">
        <f>IF(D55=0,H55,_xll.MKV("EUR.CM_INSTRUMENT.PXE."&amp;A55, "DateInterestAccrual"))</f>
        <v>#REF!</v>
      </c>
      <c r="G55" s="6" t="e">
        <f>IF(D55=0,E55,_xll.MKV("EUR.CM_INSTRUMENT.PXE."&amp;A55, "DateFirstCoupon"))</f>
        <v>#REF!</v>
      </c>
      <c r="H55" s="6" t="e">
        <f>_xll.MKV("EUR.CM_INSTRUMENT.PXE."&amp;A55, "DateFirstSettlement")</f>
        <v>#REF!</v>
      </c>
      <c r="I55" s="19">
        <v>100</v>
      </c>
      <c r="J55" s="6" t="e">
        <f>_xll.MKV("EUR.CM_INSTRUMENT.BONDVISION."&amp;A55, "DateSettl")</f>
        <v>#REF!</v>
      </c>
      <c r="K55" s="95" t="e">
        <f>_xll.MKV("EUR.CM_INSTRUMENT.PXE."&amp;A55, "Desc")</f>
        <v>#REF!</v>
      </c>
      <c r="L55" s="66">
        <f>_xll.BDP(A55&amp;" Corp", "amt_outstanding")/1000000</f>
        <v>12837.5</v>
      </c>
      <c r="M55" s="67" t="e">
        <f t="shared" ref="M55" si="248">+E55-J55</f>
        <v>#REF!</v>
      </c>
      <c r="N55" s="22" t="e">
        <f>_xll.xlBondYield(C55,D55,E55,F55,G55,H55,I55,J55,P55)*100</f>
        <v>#NUM!</v>
      </c>
      <c r="O55" s="68" t="str">
        <f t="shared" ref="O55" si="249">IF(ISNUMBER((N55-AL55)*100),ROUND((N55-AL55)*100,2),"")</f>
        <v/>
      </c>
      <c r="P55" s="23" t="e">
        <f>IF(LEFT(K55,3)="BOT",_xll.xlBondPrice(C55,D55,E55,F55,G55,H55,I55,J55,_xll.MKV("EUR.CM_DEPTH.XLS_GOVIES."&amp;A55, "Mid")/100),ROUND(_xll.MKV("EUR.CM_DEPTH.XLS_GOVIES."&amp;A55, "Mid"),IF(M55&lt;700,3,2)))</f>
        <v>#REF!</v>
      </c>
      <c r="Q55" s="101" t="e">
        <f>(N55-N53)*100</f>
        <v>#NUM!</v>
      </c>
      <c r="R55" s="70" t="e">
        <f t="shared" ref="R55" si="250">IF($R$12="Y roll",(N55-N54)/(M55-M54)*365*100,(U55-U54)/(M55-M54)*365)</f>
        <v>#NUM!</v>
      </c>
      <c r="S55" s="71" t="e">
        <f>_xll.xlBondAswSpread(C55,D55,E55,F55,G55,H55,I55,J55,P55)*100</f>
        <v>#NUM!</v>
      </c>
      <c r="T55" s="72" t="e">
        <f>_xll.xlBondZSpread(C55,D55,E55,F55,G55,H55,I55,J55,P55,"annual",5)*100</f>
        <v>#NUM!</v>
      </c>
      <c r="U55" s="72" t="e">
        <f>(N55-_xll.xlShmImplSwap2("EUR","EUR",J55,E55,,1,8,2,4)*100)*100</f>
        <v>#NUM!</v>
      </c>
      <c r="V55" s="72" t="e">
        <f>(N55-VLOOKUP(AH55,'[1]Y c'!$B$1:$F$65536,HLOOKUP(RIGHT($V$12,2),'[1]Y c'!$A$1:$IV$2,2,FALSE),FALSE))*100</f>
        <v>#NUM!</v>
      </c>
      <c r="W55" s="72" t="e">
        <f>(N55-VLOOKUP(AH55,'[1]Y c'!$B$1:$N$65536,HLOOKUP(RIGHT($W$12,2),'[1]Y c'!$A$1:$IV$2,2,FALSE),FALSE))*100</f>
        <v>#NUM!</v>
      </c>
      <c r="X55" s="73" t="e">
        <f>(N55-VLOOKUP(AH55,'[1]Y c'!$B$1:$J$65536,HLOOKUP(RIGHT($X$12,2),'[1]Y c'!$A$1:$IV$2,2,FALSE),FALSE))*100</f>
        <v>#NUM!</v>
      </c>
      <c r="Y55" s="74" t="e">
        <f>_xll.xlBondYieldSens(C55,D55,E55,F55,G55,H55,I55,J55,P55,"p")</f>
        <v>#NUM!</v>
      </c>
      <c r="Z55" s="100" t="e">
        <f>SUMIF([1]Volumes!D$1:D$65536,A55,[1]Volumes!I$1:I$65536)</f>
        <v>#VALUE!</v>
      </c>
      <c r="AA55" s="76" t="e">
        <f>(_xll.xlBondPrice(C55,D55,E55,F55,G55,H55,I55,MIN(J55+$AA$10,J55+M55-1),N55/100)+_xll.xlBondAccrual(C55,D55,E55,F55,G55,H55,I55,MIN(J55+$AA$10,J55+M55-1))-(P55+_xll.xlBondAccrual(C55,D55,E55,F55,G55,H55,I55,J55))*(1+($AA$11/100*MIN($AA$10,M55-1)/360))+IF(MIN(J55+$AA$10,J55+M55-1)&gt;_xll.MKV("EUR.CM_INSTRUMENT.PXE."&amp;A55, "DateNextCoupon"),D55/2,0)+IF(MIN(J55+$AA$10,J55+M55-1)&gt;DATE(YEAR(_xll.MKV("EUR.CM_INSTRUMENT.PXE."&amp;A55, "DateNextCoupon")),MONTH(_xll.MKV("EUR.CM_INSTRUMENT.PXE."&amp;A55, "DateNextCoupon"))+6,DAY(_xll.MKV("EUR.CM_INSTRUMENT.PXE."&amp;A55, "DateNextCoupon"))),D55/2,0))*($AA$9/Y55)*100</f>
        <v>#NUM!</v>
      </c>
      <c r="AB55" s="77" t="e">
        <f>IF(_xll.MKV("EUR.CM_DEPTH.VMO_REPO."&amp;A55&amp;"_"&amp;$AB$12&amp;"_Fixed", "TrdValueAvg")=0,"",_xll.MKV("EUR.CM_DEPTH.VMO_REPO."&amp;A55&amp;"_"&amp;$AB$12&amp;"_Fixed", "TrdValueAvg"))</f>
        <v>#REF!</v>
      </c>
      <c r="AC55" s="78">
        <f t="shared" ref="AC55" si="251">IF(ISNUMBER(AB55),(AB55-AM55)*100,0)</f>
        <v>0</v>
      </c>
      <c r="AD55" s="96" t="str">
        <f t="shared" ref="AD55" si="252">IF(AE55="x",MONTH(AG55)&amp;"."&amp;YEAR(AG55),"")</f>
        <v/>
      </c>
      <c r="AE55" s="97"/>
      <c r="AF55" s="98" t="str">
        <f t="shared" ref="AF55" si="253">IF(AE55="x",IF($AF$12="ASW",S55,T55),"")</f>
        <v/>
      </c>
      <c r="AG55" s="99" t="e">
        <f>_xll.MKV("EUR.CM_INSTRUMENT.PXE."&amp;A55, "DateLastMaturity")</f>
        <v>#REF!</v>
      </c>
      <c r="AH55" s="96" t="e">
        <f>MONTH(AG55)&amp;"."&amp;YEAR(AG55)</f>
        <v>#REF!</v>
      </c>
      <c r="AI55" s="98" t="e">
        <f>VLOOKUP(AH55,'[1]ASW p'!$B$1:$AP$65536,HLOOKUP(LEFT(A55,2),'[1]ASW p'!$A$1:$IV$2,2,FALSE),FALSE)</f>
        <v>#REF!</v>
      </c>
      <c r="AJ55" s="79" t="e">
        <f t="shared" ref="AJ55" si="254">IF($AF$12="ASW",S55,T55)-AI55</f>
        <v>#NUM!</v>
      </c>
      <c r="AK55" s="79" t="e">
        <f t="shared" ref="AK55" si="255">U55-BD55</f>
        <v>#NUM!</v>
      </c>
      <c r="AL55" s="94">
        <v>0.95676947307754368</v>
      </c>
      <c r="AM55" s="81">
        <v>-0.40129261363636365</v>
      </c>
      <c r="AN55" s="14" t="str">
        <f t="shared" ref="AN55" si="256">+A55</f>
        <v>IT0005325946</v>
      </c>
      <c r="AO55" s="65" t="e">
        <f>IF(LEFT(AN55,2)=LEFT(AN54,2),AO54,_xll.BDP($A55&amp;" Corp","RTG_FITCH"))</f>
        <v>#REF!</v>
      </c>
      <c r="AP55" s="65" t="e">
        <f>IF(LEFT(AN55,2)=LEFT(AN54,2),AP54,_xll.BDP($A55&amp;" Corp","RTG_SP_LT_LC_ISSUER_CREDIT"))</f>
        <v>#REF!</v>
      </c>
      <c r="AQ55" s="65" t="str">
        <f>_xll.BDP($A55&amp;" Corp","RTG_MOODY")</f>
        <v>Baa2u *-</v>
      </c>
      <c r="AR55" s="82" t="e">
        <f t="shared" ref="AR55" si="257">IF(AS55="x",MONTH(AU55)&amp;"."&amp;YEAR(AU55),"")</f>
        <v>#REF!</v>
      </c>
      <c r="AS55" s="83" t="s">
        <v>60</v>
      </c>
      <c r="AT55" s="84" t="e">
        <f t="shared" ref="AT55" si="258">IF(AS55="x",N55,"")</f>
        <v>#NUM!</v>
      </c>
      <c r="AU55" s="85" t="e">
        <f>_xll.MKV("EUR.CM_INSTRUMENT.PXE."&amp;A55, "DateLastMaturity")</f>
        <v>#REF!</v>
      </c>
      <c r="AV55" s="86" t="e">
        <f>MONTH(AU55)&amp;"."&amp;YEAR(AU55)</f>
        <v>#REF!</v>
      </c>
      <c r="AW55" s="84" t="e">
        <f>VLOOKUP(AV55,'[1]Y c'!B$1:AD$65536,HLOOKUP(LEFT(A55,2),'[1]Y c'!$A$1:$IV$2,2,FALSE),FALSE)</f>
        <v>#REF!</v>
      </c>
      <c r="AY55" s="87" t="str">
        <f t="shared" ref="AY55" si="259">IF(AE55="x",MONTH(AG55)&amp;"."&amp;YEAR(AG55),"")</f>
        <v/>
      </c>
      <c r="AZ55" s="88">
        <f t="shared" ref="AZ55" si="260">AE55</f>
        <v>0</v>
      </c>
      <c r="BA55" s="89" t="str">
        <f t="shared" ref="BA55" si="261">IF(AE55="x",U55,"")</f>
        <v/>
      </c>
      <c r="BB55" s="90" t="e">
        <f>_xll.MKV("EUR.CM_INSTRUMENT.PXE."&amp;A55, "DateLastMaturity")</f>
        <v>#REF!</v>
      </c>
      <c r="BC55" s="91" t="e">
        <f>MONTH(BB55)&amp;"."&amp;YEAR(BB55)</f>
        <v>#REF!</v>
      </c>
      <c r="BD55" s="89" t="e">
        <f>VLOOKUP(BC55,'[1]YY p'!B$1:AP$65536,HLOOKUP(LEFT(A55,2),'[1]YY p'!$A$1:$IV$2,2,FALSE),FALSE)</f>
        <v>#REF!</v>
      </c>
      <c r="BF55" s="82" t="e">
        <f t="shared" ref="BF55" si="262">IF(BG55="x",MONTH(BI55)&amp;"."&amp;YEAR(BI55),"")</f>
        <v>#REF!</v>
      </c>
      <c r="BG55" s="83" t="s">
        <v>60</v>
      </c>
      <c r="BH55" s="89" t="e">
        <f t="shared" ref="BH55" si="263">IF(BG55="x",U55,"")</f>
        <v>#NUM!</v>
      </c>
      <c r="BI55" s="85" t="e">
        <f>_xll.MKV("EUR.CM_INSTRUMENT.PXE."&amp;A55, "DateLastMaturity")</f>
        <v>#REF!</v>
      </c>
      <c r="BJ55" s="86" t="e">
        <f t="shared" ref="BJ55" si="264">MONTH(BI55)&amp;"."&amp;YEAR(BI55)</f>
        <v>#REF!</v>
      </c>
      <c r="BK55" s="92" t="e">
        <f>VLOOKUP(BJ55,'[1]YY c'!B$1:AL$65536,HLOOKUP(LEFT(A55,2),'[1]YY c'!$A$1:$IV$2,2,FALSE),FALSE)</f>
        <v>#REF!</v>
      </c>
    </row>
    <row r="56" spans="1:63">
      <c r="A56" s="64" t="s">
        <v>92</v>
      </c>
      <c r="B56" s="65" t="e">
        <f t="shared" si="51"/>
        <v>#REF!</v>
      </c>
      <c r="C56" s="19" t="e">
        <f t="shared" si="52"/>
        <v>#REF!</v>
      </c>
      <c r="D56" s="19" t="e">
        <f>_xll.MKV("EUR.CM_INSTRUMENT.PXE."&amp;A56, "CouponInterest")</f>
        <v>#REF!</v>
      </c>
      <c r="E56" s="6" t="e">
        <f>_xll.MKV("EUR.CM_INSTRUMENT.PXE."&amp;A56, "DateMaturity")</f>
        <v>#REF!</v>
      </c>
      <c r="F56" s="6" t="e">
        <f>IF(D56=0,H56,_xll.MKV("EUR.CM_INSTRUMENT.PXE."&amp;A56, "DateInterestAccrual"))</f>
        <v>#REF!</v>
      </c>
      <c r="G56" s="6" t="e">
        <f>IF(D56=0,E56,_xll.MKV("EUR.CM_INSTRUMENT.PXE."&amp;A56, "DateFirstCoupon"))</f>
        <v>#REF!</v>
      </c>
      <c r="H56" s="6" t="e">
        <f>_xll.MKV("EUR.CM_INSTRUMENT.PXE."&amp;A56, "DateFirstSettlement")</f>
        <v>#REF!</v>
      </c>
      <c r="I56" s="19">
        <v>100</v>
      </c>
      <c r="J56" s="6" t="e">
        <f>_xll.MKV("EUR.CM_INSTRUMENT.BONDVISION."&amp;A56, "DateSettl")</f>
        <v>#REF!</v>
      </c>
      <c r="K56" s="93" t="e">
        <f>_xll.MKV("EUR.CM_INSTRUMENT.PXE."&amp;A56, "Desc")</f>
        <v>#REF!</v>
      </c>
      <c r="L56" s="66">
        <f>_xll.BDP(A56&amp;" Corp", "amt_outstanding")/1000000</f>
        <v>20070.594000000001</v>
      </c>
      <c r="M56" s="67" t="e">
        <f t="shared" si="53"/>
        <v>#REF!</v>
      </c>
      <c r="N56" s="22" t="e">
        <f>_xll.xlBondYield(C56,D56,E56,F56,G56,H56,I56,J56,P56)*100</f>
        <v>#NUM!</v>
      </c>
      <c r="O56" s="68" t="str">
        <f t="shared" si="54"/>
        <v/>
      </c>
      <c r="P56" s="23" t="e">
        <f>IF(LEFT(K56,3)="BOT",_xll.xlBondPrice(C56,D56,E56,F56,G56,H56,I56,J56,_xll.MKV("EUR.CM_DEPTH.XLS_GOVIES."&amp;A56, "Mid")/100),ROUND(_xll.MKV("EUR.CM_DEPTH.XLS_GOVIES."&amp;A56, "Mid"),IF(M56&lt;700,3,2)))</f>
        <v>#REF!</v>
      </c>
      <c r="Q56" s="69" t="e">
        <f>(N56-N54)*100</f>
        <v>#NUM!</v>
      </c>
      <c r="R56" s="70" t="e">
        <f>IF($R$12="Y roll",(N56-N54)/(M56-M54)*365*100,(U56-U54)/(M56-M54)*365)</f>
        <v>#NUM!</v>
      </c>
      <c r="S56" s="71" t="e">
        <f>_xll.xlBondAswSpread(C56,D56,E56,F56,G56,H56,I56,J56,P56)*100</f>
        <v>#NUM!</v>
      </c>
      <c r="T56" s="72" t="e">
        <f>_xll.xlBondZSpread(C56,D56,E56,F56,G56,H56,I56,J56,P56,"annual",5)*100</f>
        <v>#NUM!</v>
      </c>
      <c r="U56" s="72" t="e">
        <f>(N56-_xll.xlShmImplSwap2("EUR","EUR",J56,E56,,1,8,2,4)*100)*100</f>
        <v>#NUM!</v>
      </c>
      <c r="V56" s="72" t="e">
        <f>(N56-VLOOKUP(AH56,'[1]Y c'!$B$1:$F$65536,HLOOKUP(RIGHT($V$12,2),'[1]Y c'!$A$1:$IV$2,2,FALSE),FALSE))*100</f>
        <v>#NUM!</v>
      </c>
      <c r="W56" s="72" t="e">
        <f>(N56-VLOOKUP(AH56,'[1]Y c'!$B$1:$N$65536,HLOOKUP(RIGHT($W$12,2),'[1]Y c'!$A$1:$IV$2,2,FALSE),FALSE))*100</f>
        <v>#NUM!</v>
      </c>
      <c r="X56" s="73" t="e">
        <f>(N56-VLOOKUP(AH56,'[1]Y c'!$B$1:$J$65536,HLOOKUP(RIGHT($X$12,2),'[1]Y c'!$A$1:$IV$2,2,FALSE),FALSE))*100</f>
        <v>#NUM!</v>
      </c>
      <c r="Y56" s="74" t="e">
        <f>_xll.xlBondYieldSens(C56,D56,E56,F56,G56,H56,I56,J56,P56,"p")</f>
        <v>#NUM!</v>
      </c>
      <c r="Z56" s="100" t="e">
        <f>SUMIF([1]Volumes!D$1:D$65536,A56,[1]Volumes!I$1:I$65536)</f>
        <v>#VALUE!</v>
      </c>
      <c r="AA56" s="76" t="e">
        <f>(_xll.xlBondPrice(C56,D56,E56,F56,G56,H56,I56,MIN(J56+$AA$10,J56+M56-1),N56/100)+_xll.xlBondAccrual(C56,D56,E56,F56,G56,H56,I56,MIN(J56+$AA$10,J56+M56-1))-(P56+_xll.xlBondAccrual(C56,D56,E56,F56,G56,H56,I56,J56))*(1+($AA$11/100*MIN($AA$10,M56-1)/360))+IF(MIN(J56+$AA$10,J56+M56-1)&gt;_xll.MKV("EUR.CM_INSTRUMENT.PXE."&amp;A56, "DateNextCoupon"),D56/2,0)+IF(MIN(J56+$AA$10,J56+M56-1)&gt;DATE(YEAR(_xll.MKV("EUR.CM_INSTRUMENT.PXE."&amp;A56, "DateNextCoupon")),MONTH(_xll.MKV("EUR.CM_INSTRUMENT.PXE."&amp;A56, "DateNextCoupon"))+6,DAY(_xll.MKV("EUR.CM_INSTRUMENT.PXE."&amp;A56, "DateNextCoupon"))),D56/2,0))*($AA$9/Y56)*100</f>
        <v>#NUM!</v>
      </c>
      <c r="AB56" s="77" t="e">
        <f>IF(_xll.MKV("EUR.CM_DEPTH.VMO_REPO."&amp;A56&amp;"_"&amp;$AB$12&amp;"_Fixed", "TrdValueAvg")=0,"",_xll.MKV("EUR.CM_DEPTH.VMO_REPO."&amp;A56&amp;"_"&amp;$AB$12&amp;"_Fixed", "TrdValueAvg"))</f>
        <v>#REF!</v>
      </c>
      <c r="AC56" s="78">
        <f t="shared" si="55"/>
        <v>0</v>
      </c>
      <c r="AD56" s="86" t="str">
        <f t="shared" ref="AD56:AD97" si="265">IF(AE56="x",MONTH(AG56)&amp;"."&amp;YEAR(AG56),"")</f>
        <v/>
      </c>
      <c r="AE56" s="83"/>
      <c r="AF56" s="89" t="str">
        <f t="shared" si="57"/>
        <v/>
      </c>
      <c r="AG56" s="90" t="e">
        <f>_xll.MKV("EUR.CM_INSTRUMENT.PXE."&amp;A56, "DateLastMaturity")</f>
        <v>#REF!</v>
      </c>
      <c r="AH56" s="86" t="e">
        <f t="shared" si="58"/>
        <v>#REF!</v>
      </c>
      <c r="AI56" s="89" t="e">
        <f>VLOOKUP(AH56,'[1]ASW p'!$B$1:$AP$65536,HLOOKUP(LEFT(A56,2),'[1]ASW p'!$A$1:$IV$2,2,FALSE),FALSE)</f>
        <v>#REF!</v>
      </c>
      <c r="AJ56" s="79" t="e">
        <f t="shared" si="59"/>
        <v>#NUM!</v>
      </c>
      <c r="AK56" s="79" t="e">
        <f t="shared" si="60"/>
        <v>#NUM!</v>
      </c>
      <c r="AL56" s="94">
        <v>0.96827137369600513</v>
      </c>
      <c r="AM56" s="81">
        <v>-0.42170588235294121</v>
      </c>
      <c r="AN56" s="14" t="str">
        <f t="shared" si="61"/>
        <v>IT0004898034</v>
      </c>
      <c r="AO56" s="65" t="e">
        <f>IF(LEFT(AN56,2)=LEFT(AN54,2),AO54,_xll.BDP($A56&amp;" Corp","RTG_FITCH"))</f>
        <v>#REF!</v>
      </c>
      <c r="AP56" s="65" t="e">
        <f>IF(LEFT(AN56,2)=LEFT(AN54,2),AP54,_xll.BDP($A56&amp;" Corp","RTG_SP_LT_LC_ISSUER_CREDIT"))</f>
        <v>#REF!</v>
      </c>
      <c r="AQ56" s="65" t="str">
        <f>_xll.BDP($A56&amp;" Corp","RTG_MOODY")</f>
        <v>Baa2u *-</v>
      </c>
      <c r="AR56" s="82" t="e">
        <f t="shared" ref="AR56:AR79" si="266">IF(AS56="x",MONTH(AU56)&amp;"."&amp;YEAR(AU56),"")</f>
        <v>#REF!</v>
      </c>
      <c r="AS56" s="83" t="s">
        <v>60</v>
      </c>
      <c r="AT56" s="84" t="e">
        <f t="shared" ref="AT56:AT91" si="267">IF(AS56="x",N56,"")</f>
        <v>#NUM!</v>
      </c>
      <c r="AU56" s="85" t="e">
        <f>_xll.MKV("EUR.CM_INSTRUMENT.PXE."&amp;A56, "DateLastMaturity")</f>
        <v>#REF!</v>
      </c>
      <c r="AV56" s="86" t="e">
        <f t="shared" si="64"/>
        <v>#REF!</v>
      </c>
      <c r="AW56" s="84" t="e">
        <f>VLOOKUP(AV56,'[1]Y c'!B$1:AD$65536,HLOOKUP(LEFT(A56,2),'[1]Y c'!$A$1:$IV$2,2,FALSE),FALSE)</f>
        <v>#REF!</v>
      </c>
      <c r="AY56" s="87" t="str">
        <f t="shared" si="65"/>
        <v/>
      </c>
      <c r="AZ56" s="88">
        <f t="shared" si="66"/>
        <v>0</v>
      </c>
      <c r="BA56" s="89" t="str">
        <f t="shared" si="67"/>
        <v/>
      </c>
      <c r="BB56" s="90" t="e">
        <f>_xll.MKV("EUR.CM_INSTRUMENT.PXE."&amp;A56, "DateLastMaturity")</f>
        <v>#REF!</v>
      </c>
      <c r="BC56" s="91" t="e">
        <f t="shared" si="246"/>
        <v>#REF!</v>
      </c>
      <c r="BD56" s="89" t="e">
        <f>VLOOKUP(BC56,'[1]YY p'!B$1:AP$65536,HLOOKUP(LEFT(A56,2),'[1]YY p'!$A$1:$IV$2,2,FALSE),FALSE)</f>
        <v>#REF!</v>
      </c>
      <c r="BF56" s="82" t="e">
        <f t="shared" si="179"/>
        <v>#REF!</v>
      </c>
      <c r="BG56" s="83" t="s">
        <v>60</v>
      </c>
      <c r="BH56" s="89" t="e">
        <f t="shared" si="70"/>
        <v>#NUM!</v>
      </c>
      <c r="BI56" s="85" t="e">
        <f>_xll.MKV("EUR.CM_INSTRUMENT.PXE."&amp;A56, "DateLastMaturity")</f>
        <v>#REF!</v>
      </c>
      <c r="BJ56" s="86" t="e">
        <f t="shared" si="180"/>
        <v>#REF!</v>
      </c>
      <c r="BK56" s="92" t="e">
        <f>VLOOKUP(BJ56,'[1]YY c'!B$1:AL$65536,HLOOKUP(LEFT(A56,2),'[1]YY c'!$A$1:$IV$2,2,FALSE),FALSE)</f>
        <v>#REF!</v>
      </c>
    </row>
    <row r="57" spans="1:63">
      <c r="A57" s="64" t="s">
        <v>93</v>
      </c>
      <c r="B57" s="65" t="e">
        <f t="shared" si="51"/>
        <v>#REF!</v>
      </c>
      <c r="C57" s="19" t="e">
        <f t="shared" si="52"/>
        <v>#REF!</v>
      </c>
      <c r="D57" s="19" t="e">
        <f>_xll.MKV("EUR.CM_INSTRUMENT.PXE."&amp;A57, "CouponInterest")</f>
        <v>#REF!</v>
      </c>
      <c r="E57" s="6" t="e">
        <f>_xll.MKV("EUR.CM_INSTRUMENT.PXE."&amp;A57, "DateMaturity")</f>
        <v>#REF!</v>
      </c>
      <c r="F57" s="6" t="e">
        <f>IF(D57=0,H57,_xll.MKV("EUR.CM_INSTRUMENT.PXE."&amp;A57, "DateInterestAccrual"))</f>
        <v>#REF!</v>
      </c>
      <c r="G57" s="6" t="e">
        <f>IF(D57=0,E57,_xll.MKV("EUR.CM_INSTRUMENT.PXE."&amp;A57, "DateFirstCoupon"))</f>
        <v>#REF!</v>
      </c>
      <c r="H57" s="6" t="e">
        <f>_xll.MKV("EUR.CM_INSTRUMENT.PXE."&amp;A57, "DateFirstSettlement")</f>
        <v>#REF!</v>
      </c>
      <c r="I57" s="19">
        <v>100</v>
      </c>
      <c r="J57" s="6" t="e">
        <f>_xll.MKV("EUR.CM_INSTRUMENT.BONDVISION."&amp;A57, "DateSettl")</f>
        <v>#REF!</v>
      </c>
      <c r="K57" s="93" t="e">
        <f>_xll.MKV("EUR.CM_INSTRUMENT.PXE."&amp;A57, "Desc")</f>
        <v>#REF!</v>
      </c>
      <c r="L57" s="66">
        <f>_xll.BDP(A57&amp;" Corp", "amt_outstanding")/1000000</f>
        <v>24799.151999999998</v>
      </c>
      <c r="M57" s="67" t="e">
        <f t="shared" si="53"/>
        <v>#REF!</v>
      </c>
      <c r="N57" s="22" t="e">
        <f>_xll.xlBondYield(C57,D57,E57,F57,G57,H57,I57,J57,P57)*100</f>
        <v>#NUM!</v>
      </c>
      <c r="O57" s="68" t="str">
        <f t="shared" si="54"/>
        <v/>
      </c>
      <c r="P57" s="23" t="e">
        <f>IF(LEFT(K57,3)="BOT",_xll.xlBondPrice(C57,D57,E57,F57,G57,H57,I57,J57,_xll.MKV("EUR.CM_DEPTH.XLS_GOVIES."&amp;A57, "Mid")/100),ROUND(_xll.MKV("EUR.CM_DEPTH.XLS_GOVIES."&amp;A57, "Mid"),IF(M57&lt;700,3,2)))</f>
        <v>#REF!</v>
      </c>
      <c r="Q57" s="69" t="e">
        <f t="shared" ref="Q57:Q89" si="268">(N57-N56)*100</f>
        <v>#NUM!</v>
      </c>
      <c r="R57" s="70" t="e">
        <f t="shared" ref="R57:R123" si="269">IF($R$12="Y roll",(N57-N56)/(M57-M56)*365*100,(U57-U56)/(M57-M56)*365)</f>
        <v>#NUM!</v>
      </c>
      <c r="S57" s="71" t="e">
        <f>_xll.xlBondAswSpread(C57,D57,E57,F57,G57,H57,I57,J57,P57)*100</f>
        <v>#NUM!</v>
      </c>
      <c r="T57" s="72" t="e">
        <f>_xll.xlBondZSpread(C57,D57,E57,F57,G57,H57,I57,J57,P57,"annual",5)*100</f>
        <v>#NUM!</v>
      </c>
      <c r="U57" s="72" t="e">
        <f>(N57-_xll.xlShmImplSwap2("EUR","EUR",J57,E57,,1,8,2,4)*100)*100</f>
        <v>#NUM!</v>
      </c>
      <c r="V57" s="72" t="e">
        <f>(N57-VLOOKUP(AH57,'[1]Y c'!$B$1:$F$65536,HLOOKUP(RIGHT($V$12,2),'[1]Y c'!$A$1:$IV$2,2,FALSE),FALSE))*100</f>
        <v>#NUM!</v>
      </c>
      <c r="W57" s="72" t="e">
        <f>(N57-VLOOKUP(AH57,'[1]Y c'!$B$1:$N$65536,HLOOKUP(RIGHT($W$12,2),'[1]Y c'!$A$1:$IV$2,2,FALSE),FALSE))*100</f>
        <v>#NUM!</v>
      </c>
      <c r="X57" s="73" t="e">
        <f>(N57-VLOOKUP(AH57,'[1]Y c'!$B$1:$J$65536,HLOOKUP(RIGHT($X$12,2),'[1]Y c'!$A$1:$IV$2,2,FALSE),FALSE))*100</f>
        <v>#NUM!</v>
      </c>
      <c r="Y57" s="74" t="e">
        <f>_xll.xlBondYieldSens(C57,D57,E57,F57,G57,H57,I57,J57,P57,"p")</f>
        <v>#NUM!</v>
      </c>
      <c r="Z57" s="100" t="e">
        <f>SUMIF([1]Volumes!D$1:D$65536,A57,[1]Volumes!I$1:I$65536)</f>
        <v>#VALUE!</v>
      </c>
      <c r="AA57" s="76" t="e">
        <f>(_xll.xlBondPrice(C57,D57,E57,F57,G57,H57,I57,MIN(J57+$AA$10,J57+M57-1),N57/100)+_xll.xlBondAccrual(C57,D57,E57,F57,G57,H57,I57,MIN(J57+$AA$10,J57+M57-1))-(P57+_xll.xlBondAccrual(C57,D57,E57,F57,G57,H57,I57,J57))*(1+($AA$11/100*MIN($AA$10,M57-1)/360))+IF(MIN(J57+$AA$10,J57+M57-1)&gt;_xll.MKV("EUR.CM_INSTRUMENT.PXE."&amp;A57, "DateNextCoupon"),D57/2,0)+IF(MIN(J57+$AA$10,J57+M57-1)&gt;DATE(YEAR(_xll.MKV("EUR.CM_INSTRUMENT.PXE."&amp;A57, "DateNextCoupon")),MONTH(_xll.MKV("EUR.CM_INSTRUMENT.PXE."&amp;A57, "DateNextCoupon"))+6,DAY(_xll.MKV("EUR.CM_INSTRUMENT.PXE."&amp;A57, "DateNextCoupon"))),D57/2,0))*($AA$9/Y57)*100</f>
        <v>#NUM!</v>
      </c>
      <c r="AB57" s="77" t="e">
        <f>IF(_xll.MKV("EUR.CM_DEPTH.VMO_REPO."&amp;A57&amp;"_"&amp;$AB$12&amp;"_Fixed", "TrdValueAvg")=0,"",_xll.MKV("EUR.CM_DEPTH.VMO_REPO."&amp;A57&amp;"_"&amp;$AB$12&amp;"_Fixed", "TrdValueAvg"))</f>
        <v>#REF!</v>
      </c>
      <c r="AC57" s="78">
        <f t="shared" si="55"/>
        <v>0</v>
      </c>
      <c r="AD57" s="86" t="e">
        <f t="shared" si="265"/>
        <v>#REF!</v>
      </c>
      <c r="AE57" s="83" t="s">
        <v>60</v>
      </c>
      <c r="AF57" s="89" t="e">
        <f t="shared" si="57"/>
        <v>#NUM!</v>
      </c>
      <c r="AG57" s="90" t="e">
        <f>_xll.MKV("EUR.CM_INSTRUMENT.PXE."&amp;A57, "DateLastMaturity")</f>
        <v>#REF!</v>
      </c>
      <c r="AH57" s="86" t="e">
        <f t="shared" si="58"/>
        <v>#REF!</v>
      </c>
      <c r="AI57" s="89" t="e">
        <f>VLOOKUP(AH57,'[1]ASW p'!$B$1:$AP$65536,HLOOKUP(LEFT(A57,2),'[1]ASW p'!$A$1:$IV$2,2,FALSE),FALSE)</f>
        <v>#REF!</v>
      </c>
      <c r="AJ57" s="79" t="e">
        <f t="shared" si="59"/>
        <v>#NUM!</v>
      </c>
      <c r="AK57" s="79" t="e">
        <f t="shared" ref="AK57:AK91" si="270">U57-BD57</f>
        <v>#NUM!</v>
      </c>
      <c r="AL57" s="94">
        <v>1.0181316750426237</v>
      </c>
      <c r="AM57" s="81">
        <v>-0.54085144927536244</v>
      </c>
      <c r="AN57" s="14" t="str">
        <f t="shared" si="61"/>
        <v>IT0004356843</v>
      </c>
      <c r="AO57" s="65" t="e">
        <f>IF(LEFT(AN57,2)=LEFT(AN56,2),AO56,_xll.BDP($A57&amp;" Corp","RTG_FITCH"))</f>
        <v>#REF!</v>
      </c>
      <c r="AP57" s="65" t="e">
        <f>IF(LEFT(AN57,2)=LEFT(AN56,2),AP56,_xll.BDP($A57&amp;" Corp","RTG_SP_LT_LC_ISSUER_CREDIT"))</f>
        <v>#REF!</v>
      </c>
      <c r="AQ57" s="65" t="str">
        <f>_xll.BDP($A57&amp;" Corp","RTG_MOODY")</f>
        <v>Baa2u *-</v>
      </c>
      <c r="AR57" s="82" t="e">
        <f t="shared" si="266"/>
        <v>#REF!</v>
      </c>
      <c r="AS57" s="83" t="s">
        <v>60</v>
      </c>
      <c r="AT57" s="84" t="e">
        <f t="shared" si="267"/>
        <v>#NUM!</v>
      </c>
      <c r="AU57" s="85" t="e">
        <f>_xll.MKV("EUR.CM_INSTRUMENT.PXE."&amp;A57, "DateLastMaturity")</f>
        <v>#REF!</v>
      </c>
      <c r="AV57" s="86" t="e">
        <f t="shared" si="64"/>
        <v>#REF!</v>
      </c>
      <c r="AW57" s="84" t="e">
        <f>VLOOKUP(AV57,'[1]Y c'!B$1:AD$65536,HLOOKUP(LEFT(A57,2),'[1]Y c'!$A$1:$IV$2,2,FALSE),FALSE)</f>
        <v>#REF!</v>
      </c>
      <c r="AY57" s="87" t="e">
        <f t="shared" si="65"/>
        <v>#REF!</v>
      </c>
      <c r="AZ57" s="88" t="str">
        <f t="shared" si="66"/>
        <v>x</v>
      </c>
      <c r="BA57" s="89" t="e">
        <f t="shared" si="67"/>
        <v>#NUM!</v>
      </c>
      <c r="BB57" s="90" t="e">
        <f>_xll.MKV("EUR.CM_INSTRUMENT.PXE."&amp;A57, "DateLastMaturity")</f>
        <v>#REF!</v>
      </c>
      <c r="BC57" s="91" t="e">
        <f t="shared" si="246"/>
        <v>#REF!</v>
      </c>
      <c r="BD57" s="89" t="e">
        <f>VLOOKUP(BC57,'[1]YY p'!B$1:AP$65536,HLOOKUP(LEFT(A57,2),'[1]YY p'!$A$1:$IV$2,2,FALSE),FALSE)</f>
        <v>#REF!</v>
      </c>
      <c r="BF57" s="82" t="e">
        <f t="shared" si="179"/>
        <v>#REF!</v>
      </c>
      <c r="BG57" s="83" t="s">
        <v>60</v>
      </c>
      <c r="BH57" s="89" t="e">
        <f t="shared" ref="BH57:BH91" si="271">IF(BG57="x",U57,"")</f>
        <v>#NUM!</v>
      </c>
      <c r="BI57" s="85" t="e">
        <f>_xll.MKV("EUR.CM_INSTRUMENT.PXE."&amp;A57, "DateLastMaturity")</f>
        <v>#REF!</v>
      </c>
      <c r="BJ57" s="86" t="e">
        <f t="shared" si="180"/>
        <v>#REF!</v>
      </c>
      <c r="BK57" s="92" t="e">
        <f>VLOOKUP(BJ57,'[1]YY c'!B$1:AL$65536,HLOOKUP(LEFT(A57,2),'[1]YY c'!$A$1:$IV$2,2,FALSE),FALSE)</f>
        <v>#REF!</v>
      </c>
    </row>
    <row r="58" spans="1:63">
      <c r="A58" s="64" t="s">
        <v>389</v>
      </c>
      <c r="B58" s="65" t="e">
        <f t="shared" ref="B58" si="272">LEFT(K58,3)&amp;" "&amp;TEXT(DATE(2000,(MONTH(E58)),1),"mmm")&amp;RIGHT(YEAR(E58),2)</f>
        <v>#REF!</v>
      </c>
      <c r="C58" s="19" t="e">
        <f t="shared" ref="C58" si="273">LEFT(K58,3)</f>
        <v>#REF!</v>
      </c>
      <c r="D58" s="19" t="e">
        <f>_xll.MKV("EUR.CM_INSTRUMENT.PXE."&amp;A58, "CouponInterest")</f>
        <v>#REF!</v>
      </c>
      <c r="E58" s="6" t="e">
        <f>_xll.MKV("EUR.CM_INSTRUMENT.PXE."&amp;A58, "DateMaturity")</f>
        <v>#REF!</v>
      </c>
      <c r="F58" s="6" t="e">
        <f>IF(D58=0,H58,_xll.MKV("EUR.CM_INSTRUMENT.PXE."&amp;A58, "DateInterestAccrual"))</f>
        <v>#REF!</v>
      </c>
      <c r="G58" s="6" t="e">
        <f>IF(D58=0,E58,_xll.MKV("EUR.CM_INSTRUMENT.PXE."&amp;A58, "DateFirstCoupon"))</f>
        <v>#REF!</v>
      </c>
      <c r="H58" s="6" t="e">
        <f>_xll.MKV("EUR.CM_INSTRUMENT.PXE."&amp;A58, "DateFirstSettlement")</f>
        <v>#REF!</v>
      </c>
      <c r="I58" s="19">
        <v>100</v>
      </c>
      <c r="J58" s="6" t="e">
        <f>_xll.MKV("EUR.CM_INSTRUMENT.BONDVISION."&amp;A58, "DateSettl")</f>
        <v>#REF!</v>
      </c>
      <c r="K58" s="93" t="e">
        <f>_xll.MKV("EUR.CM_INSTRUMENT.PXE."&amp;A58, "Desc")</f>
        <v>#REF!</v>
      </c>
      <c r="L58" s="66">
        <f>_xll.BDP(A58&amp;" Corp", "amt_outstanding")/1000000</f>
        <v>14381</v>
      </c>
      <c r="M58" s="67" t="e">
        <f t="shared" ref="M58" si="274">+E58-J58</f>
        <v>#REF!</v>
      </c>
      <c r="N58" s="22" t="e">
        <f>_xll.xlBondYield(C58,D58,E58,F58,G58,H58,I58,J58,P58)*100</f>
        <v>#NUM!</v>
      </c>
      <c r="O58" s="68" t="str">
        <f t="shared" ref="O58" si="275">IF(ISNUMBER((N58-AL58)*100),ROUND((N58-AL58)*100,2),"")</f>
        <v/>
      </c>
      <c r="P58" s="23" t="e">
        <f>IF(LEFT(K58,3)="BOT",_xll.xlBondPrice(C58,D58,E58,F58,G58,H58,I58,J58,_xll.MKV("EUR.CM_DEPTH.XLS_GOVIES."&amp;A58, "Mid")/100),ROUND(_xll.MKV("EUR.CM_DEPTH.XLS_GOVIES."&amp;A58, "Mid"),IF(M58&lt;700,3,2)))</f>
        <v>#REF!</v>
      </c>
      <c r="Q58" s="69" t="e">
        <f t="shared" ref="Q58" si="276">(N58-N57)*100</f>
        <v>#NUM!</v>
      </c>
      <c r="R58" s="70" t="e">
        <f t="shared" ref="R58" si="277">IF($R$12="Y roll",(N58-N57)/(M58-M57)*365*100,(U58-U57)/(M58-M57)*365)</f>
        <v>#NUM!</v>
      </c>
      <c r="S58" s="71" t="e">
        <f>_xll.xlBondAswSpread(C58,D58,E58,F58,G58,H58,I58,J58,P58)*100</f>
        <v>#NUM!</v>
      </c>
      <c r="T58" s="72" t="e">
        <f>_xll.xlBondZSpread(C58,D58,E58,F58,G58,H58,I58,J58,P58,"annual",5)*100</f>
        <v>#NUM!</v>
      </c>
      <c r="U58" s="72" t="e">
        <f>(N58-_xll.xlShmImplSwap2("EUR","EUR",J58,E58,,1,8,2,4)*100)*100</f>
        <v>#NUM!</v>
      </c>
      <c r="V58" s="72" t="e">
        <f>(N58-VLOOKUP(AH58,'[1]Y c'!$B$1:$F$65536,HLOOKUP(RIGHT($V$12,2),'[1]Y c'!$A$1:$IV$2,2,FALSE),FALSE))*100</f>
        <v>#NUM!</v>
      </c>
      <c r="W58" s="72" t="e">
        <f>(N58-VLOOKUP(AH58,'[1]Y c'!$B$1:$N$65536,HLOOKUP(RIGHT($W$12,2),'[1]Y c'!$A$1:$IV$2,2,FALSE),FALSE))*100</f>
        <v>#NUM!</v>
      </c>
      <c r="X58" s="73" t="e">
        <f>(N58-VLOOKUP(AH58,'[1]Y c'!$B$1:$J$65536,HLOOKUP(RIGHT($X$12,2),'[1]Y c'!$A$1:$IV$2,2,FALSE),FALSE))*100</f>
        <v>#NUM!</v>
      </c>
      <c r="Y58" s="74" t="e">
        <f>_xll.xlBondYieldSens(C58,D58,E58,F58,G58,H58,I58,J58,P58,"p")</f>
        <v>#NUM!</v>
      </c>
      <c r="Z58" s="100" t="e">
        <f>SUMIF([1]Volumes!D$1:D$65536,A58,[1]Volumes!I$1:I$65536)</f>
        <v>#VALUE!</v>
      </c>
      <c r="AA58" s="76" t="e">
        <f>(_xll.xlBondPrice(C58,D58,E58,F58,G58,H58,I58,MIN(J58+$AA$10,J58+M58-1),N58/100)+_xll.xlBondAccrual(C58,D58,E58,F58,G58,H58,I58,MIN(J58+$AA$10,J58+M58-1))-(P58+_xll.xlBondAccrual(C58,D58,E58,F58,G58,H58,I58,J58))*(1+($AA$11/100*MIN($AA$10,M58-1)/360))+IF(MIN(J58+$AA$10,J58+M58-1)&gt;_xll.MKV("EUR.CM_INSTRUMENT.PXE."&amp;A58, "DateNextCoupon"),D58/2,0)+IF(MIN(J58+$AA$10,J58+M58-1)&gt;DATE(YEAR(_xll.MKV("EUR.CM_INSTRUMENT.PXE."&amp;A58, "DateNextCoupon")),MONTH(_xll.MKV("EUR.CM_INSTRUMENT.PXE."&amp;A58, "DateNextCoupon"))+6,DAY(_xll.MKV("EUR.CM_INSTRUMENT.PXE."&amp;A58, "DateNextCoupon"))),D58/2,0))*($AA$9/Y58)*100</f>
        <v>#NUM!</v>
      </c>
      <c r="AB58" s="77" t="e">
        <f>IF(_xll.MKV("EUR.CM_DEPTH.VMO_REPO."&amp;A58&amp;"_"&amp;$AB$12&amp;"_Fixed", "TrdValueAvg")=0,"",_xll.MKV("EUR.CM_DEPTH.VMO_REPO."&amp;A58&amp;"_"&amp;$AB$12&amp;"_Fixed", "TrdValueAvg"))</f>
        <v>#REF!</v>
      </c>
      <c r="AC58" s="78">
        <f t="shared" ref="AC58" si="278">IF(ISNUMBER(AB58),(AB58-AM58)*100,0)</f>
        <v>0</v>
      </c>
      <c r="AD58" s="86" t="str">
        <f t="shared" ref="AD58" si="279">IF(AE58="x",MONTH(AG58)&amp;"."&amp;YEAR(AG58),"")</f>
        <v/>
      </c>
      <c r="AE58" s="83"/>
      <c r="AF58" s="89" t="str">
        <f t="shared" ref="AF58" si="280">IF(AE58="x",IF($AF$12="ASW",S58,T58),"")</f>
        <v/>
      </c>
      <c r="AG58" s="90" t="e">
        <f>_xll.MKV("EUR.CM_INSTRUMENT.PXE."&amp;A58, "DateLastMaturity")</f>
        <v>#REF!</v>
      </c>
      <c r="AH58" s="86" t="e">
        <f t="shared" ref="AH58" si="281">MONTH(AG58)&amp;"."&amp;YEAR(AG58)</f>
        <v>#REF!</v>
      </c>
      <c r="AI58" s="89" t="e">
        <f>VLOOKUP(AH58,'[1]ASW p'!$B$1:$AP$65536,HLOOKUP(LEFT(A58,2),'[1]ASW p'!$A$1:$IV$2,2,FALSE),FALSE)</f>
        <v>#REF!</v>
      </c>
      <c r="AJ58" s="79" t="e">
        <f t="shared" ref="AJ58" si="282">IF($AF$12="ASW",S58,T58)-AI58</f>
        <v>#NUM!</v>
      </c>
      <c r="AK58" s="79" t="e">
        <f t="shared" ref="AK58" si="283">U58-BD58</f>
        <v>#NUM!</v>
      </c>
      <c r="AL58" s="94">
        <v>1.0181316750426237</v>
      </c>
      <c r="AM58" s="81">
        <v>-0.54085144927536244</v>
      </c>
      <c r="AN58" s="14" t="str">
        <f t="shared" ref="AN58" si="284">+A58</f>
        <v>IT0005215246</v>
      </c>
      <c r="AO58" s="65" t="e">
        <f>IF(LEFT(AN58,2)=LEFT(AN57,2),AO57,_xll.BDP($A58&amp;" Corp","RTG_FITCH"))</f>
        <v>#REF!</v>
      </c>
      <c r="AP58" s="65" t="e">
        <f>IF(LEFT(AN58,2)=LEFT(AN57,2),AP57,_xll.BDP($A58&amp;" Corp","RTG_SP_LT_LC_ISSUER_CREDIT"))</f>
        <v>#REF!</v>
      </c>
      <c r="AQ58" s="65" t="str">
        <f>_xll.BDP($A58&amp;" Corp","RTG_MOODY")</f>
        <v>Baa2u *-</v>
      </c>
      <c r="AR58" s="82" t="e">
        <f t="shared" ref="AR58" si="285">IF(AS58="x",MONTH(AU58)&amp;"."&amp;YEAR(AU58),"")</f>
        <v>#REF!</v>
      </c>
      <c r="AS58" s="83" t="s">
        <v>60</v>
      </c>
      <c r="AT58" s="84" t="e">
        <f t="shared" ref="AT58" si="286">IF(AS58="x",N58,"")</f>
        <v>#NUM!</v>
      </c>
      <c r="AU58" s="85" t="e">
        <f>_xll.MKV("EUR.CM_INSTRUMENT.PXE."&amp;A58, "DateLastMaturity")</f>
        <v>#REF!</v>
      </c>
      <c r="AV58" s="86" t="e">
        <f t="shared" ref="AV58" si="287">MONTH(AU58)&amp;"."&amp;YEAR(AU58)</f>
        <v>#REF!</v>
      </c>
      <c r="AW58" s="84" t="e">
        <f>VLOOKUP(AV58,'[1]Y c'!B$1:AD$65536,HLOOKUP(LEFT(A58,2),'[1]Y c'!$A$1:$IV$2,2,FALSE),FALSE)</f>
        <v>#REF!</v>
      </c>
      <c r="AY58" s="87" t="str">
        <f t="shared" ref="AY58" si="288">IF(AE58="x",MONTH(AG58)&amp;"."&amp;YEAR(AG58),"")</f>
        <v/>
      </c>
      <c r="AZ58" s="88">
        <f t="shared" ref="AZ58" si="289">AE58</f>
        <v>0</v>
      </c>
      <c r="BA58" s="89" t="str">
        <f t="shared" ref="BA58" si="290">IF(AE58="x",U58,"")</f>
        <v/>
      </c>
      <c r="BB58" s="90" t="e">
        <f>_xll.MKV("EUR.CM_INSTRUMENT.PXE."&amp;A58, "DateLastMaturity")</f>
        <v>#REF!</v>
      </c>
      <c r="BC58" s="91" t="e">
        <f t="shared" ref="BC58" si="291">MONTH(BB58)&amp;"."&amp;YEAR(BB58)</f>
        <v>#REF!</v>
      </c>
      <c r="BD58" s="89" t="e">
        <f>VLOOKUP(BC58,'[1]YY p'!B$1:AP$65536,HLOOKUP(LEFT(A58,2),'[1]YY p'!$A$1:$IV$2,2,FALSE),FALSE)</f>
        <v>#REF!</v>
      </c>
      <c r="BF58" s="82" t="e">
        <f t="shared" ref="BF58" si="292">IF(BG58="x",MONTH(BI58)&amp;"."&amp;YEAR(BI58),"")</f>
        <v>#REF!</v>
      </c>
      <c r="BG58" s="83" t="s">
        <v>60</v>
      </c>
      <c r="BH58" s="89" t="e">
        <f t="shared" ref="BH58" si="293">IF(BG58="x",U58,"")</f>
        <v>#NUM!</v>
      </c>
      <c r="BI58" s="85" t="e">
        <f>_xll.MKV("EUR.CM_INSTRUMENT.PXE."&amp;A58, "DateLastMaturity")</f>
        <v>#REF!</v>
      </c>
      <c r="BJ58" s="86" t="e">
        <f t="shared" ref="BJ58" si="294">MONTH(BI58)&amp;"."&amp;YEAR(BI58)</f>
        <v>#REF!</v>
      </c>
      <c r="BK58" s="92" t="e">
        <f>VLOOKUP(BJ58,'[1]YY c'!B$1:AL$65536,HLOOKUP(LEFT(A58,2),'[1]YY c'!$A$1:$IV$2,2,FALSE),FALSE)</f>
        <v>#REF!</v>
      </c>
    </row>
    <row r="59" spans="1:63">
      <c r="A59" s="64" t="s">
        <v>94</v>
      </c>
      <c r="B59" s="65" t="e">
        <f t="shared" si="51"/>
        <v>#REF!</v>
      </c>
      <c r="C59" s="19" t="e">
        <f t="shared" si="52"/>
        <v>#REF!</v>
      </c>
      <c r="D59" s="19" t="e">
        <f>_xll.MKV("EUR.CM_INSTRUMENT.PXE."&amp;A59, "CouponInterest")</f>
        <v>#REF!</v>
      </c>
      <c r="E59" s="6" t="e">
        <f>_xll.MKV("EUR.CM_INSTRUMENT.PXE."&amp;A59, "DateMaturity")</f>
        <v>#REF!</v>
      </c>
      <c r="F59" s="6" t="e">
        <f>IF(D59=0,H59,_xll.MKV("EUR.CM_INSTRUMENT.PXE."&amp;A59, "DateInterestAccrual"))</f>
        <v>#REF!</v>
      </c>
      <c r="G59" s="6" t="e">
        <f>IF(D59=0,E59,_xll.MKV("EUR.CM_INSTRUMENT.PXE."&amp;A59, "DateFirstCoupon"))</f>
        <v>#REF!</v>
      </c>
      <c r="H59" s="6" t="e">
        <f>_xll.MKV("EUR.CM_INSTRUMENT.PXE."&amp;A59, "DateFirstSettlement")</f>
        <v>#REF!</v>
      </c>
      <c r="I59" s="19">
        <v>100</v>
      </c>
      <c r="J59" s="6" t="e">
        <f>_xll.MKV("EUR.CM_INSTRUMENT.BONDVISION."&amp;A59, "DateSettl")</f>
        <v>#REF!</v>
      </c>
      <c r="K59" s="93" t="e">
        <f>_xll.MKV("EUR.CM_INSTRUMENT.PXE."&amp;A59, "Desc")</f>
        <v>#REF!</v>
      </c>
      <c r="L59" s="66">
        <f>_xll.BDP(A59&amp;" Corp", "amt_outstanding")/1000000</f>
        <v>12226.155009</v>
      </c>
      <c r="M59" s="67" t="e">
        <f t="shared" si="53"/>
        <v>#REF!</v>
      </c>
      <c r="N59" s="22" t="e">
        <f>_xll.xlBondYield(C59,D59,E59,F59,G59,H59,I59,J59,P59)*100</f>
        <v>#NUM!</v>
      </c>
      <c r="O59" s="68" t="str">
        <f t="shared" si="54"/>
        <v/>
      </c>
      <c r="P59" s="23" t="e">
        <f>IF(LEFT(K59,3)="BOT",_xll.xlBondPrice(C59,D59,E59,F59,G59,H59,I59,J59,_xll.MKV("EUR.CM_DEPTH.XLS_GOVIES."&amp;A59, "Mid")/100),ROUND(_xll.MKV("EUR.CM_DEPTH.XLS_GOVIES."&amp;A59, "Mid"),IF(M59&lt;700,3,2)))</f>
        <v>#REF!</v>
      </c>
      <c r="Q59" s="69" t="e">
        <f>(N59-N57)*100</f>
        <v>#NUM!</v>
      </c>
      <c r="R59" s="70" t="e">
        <f>IF($R$12="Y roll",(N59-N57)/(M59-M57)*365*100,(U59-U57)/(M59-M57)*365)</f>
        <v>#NUM!</v>
      </c>
      <c r="S59" s="71" t="e">
        <f>_xll.xlBondAswSpread(C59,D59,E59,F59,G59,H59,I59,J59,P59)*100</f>
        <v>#NUM!</v>
      </c>
      <c r="T59" s="72" t="e">
        <f>_xll.xlBondZSpread(C59,D59,E59,F59,G59,H59,I59,J59,P59,"annual",5)*100</f>
        <v>#NUM!</v>
      </c>
      <c r="U59" s="72" t="e">
        <f>(N59-_xll.xlShmImplSwap2("EUR","EUR",J59,E59,,1,8,2,4)*100)*100</f>
        <v>#NUM!</v>
      </c>
      <c r="V59" s="72" t="e">
        <f>(N59-VLOOKUP(AH59,'[1]Y c'!$B$1:$F$65536,HLOOKUP(RIGHT($V$12,2),'[1]Y c'!$A$1:$IV$2,2,FALSE),FALSE))*100</f>
        <v>#NUM!</v>
      </c>
      <c r="W59" s="72" t="e">
        <f>(N59-VLOOKUP(AH59,'[1]Y c'!$B$1:$N$65536,HLOOKUP(RIGHT($W$12,2),'[1]Y c'!$A$1:$IV$2,2,FALSE),FALSE))*100</f>
        <v>#NUM!</v>
      </c>
      <c r="X59" s="73" t="e">
        <f>(N59-VLOOKUP(AH59,'[1]Y c'!$B$1:$J$65536,HLOOKUP(RIGHT($X$12,2),'[1]Y c'!$A$1:$IV$2,2,FALSE),FALSE))*100</f>
        <v>#NUM!</v>
      </c>
      <c r="Y59" s="74" t="e">
        <f>_xll.xlBondYieldSens(C59,D59,E59,F59,G59,H59,I59,J59,P59,"p")</f>
        <v>#NUM!</v>
      </c>
      <c r="Z59" s="100" t="e">
        <f>SUMIF([1]Volumes!D$1:D$65536,A59,[1]Volumes!I$1:I$65536)</f>
        <v>#VALUE!</v>
      </c>
      <c r="AA59" s="76" t="e">
        <f>(_xll.xlBondPrice(C59,D59,E59,F59,G59,H59,I59,MIN(J59+$AA$10,J59+M59-1),N59/100)+_xll.xlBondAccrual(C59,D59,E59,F59,G59,H59,I59,MIN(J59+$AA$10,J59+M59-1))-(P59+_xll.xlBondAccrual(C59,D59,E59,F59,G59,H59,I59,J59))*(1+($AA$11/100*MIN($AA$10,M59-1)/360))+IF(MIN(J59+$AA$10,J59+M59-1)&gt;_xll.MKV("EUR.CM_INSTRUMENT.PXE."&amp;A59, "DateNextCoupon"),D59/2,0)+IF(MIN(J59+$AA$10,J59+M59-1)&gt;DATE(YEAR(_xll.MKV("EUR.CM_INSTRUMENT.PXE."&amp;A59, "DateNextCoupon")),MONTH(_xll.MKV("EUR.CM_INSTRUMENT.PXE."&amp;A59, "DateNextCoupon"))+6,DAY(_xll.MKV("EUR.CM_INSTRUMENT.PXE."&amp;A59, "DateNextCoupon"))),D59/2,0))*($AA$9/Y59)*100</f>
        <v>#NUM!</v>
      </c>
      <c r="AB59" s="77" t="e">
        <f>IF(_xll.MKV("EUR.CM_DEPTH.VMO_REPO."&amp;A59&amp;"_"&amp;$AB$12&amp;"_Fixed", "TrdValueAvg")=0,"",_xll.MKV("EUR.CM_DEPTH.VMO_REPO."&amp;A59&amp;"_"&amp;$AB$12&amp;"_Fixed", "TrdValueAvg"))</f>
        <v>#REF!</v>
      </c>
      <c r="AC59" s="78">
        <f t="shared" ref="AC59:AC127" si="295">IF(ISNUMBER(AB59),(AB59-AM59)*100,0)</f>
        <v>0</v>
      </c>
      <c r="AD59" s="86" t="str">
        <f t="shared" si="265"/>
        <v/>
      </c>
      <c r="AE59" s="83"/>
      <c r="AF59" s="89" t="str">
        <f t="shared" si="57"/>
        <v/>
      </c>
      <c r="AG59" s="90" t="e">
        <f>_xll.MKV("EUR.CM_INSTRUMENT.PXE."&amp;A59, "DateLastMaturity")</f>
        <v>#REF!</v>
      </c>
      <c r="AH59" s="86" t="e">
        <f t="shared" si="58"/>
        <v>#REF!</v>
      </c>
      <c r="AI59" s="89" t="e">
        <f>VLOOKUP(AH59,'[1]ASW p'!$B$1:$AP$65536,HLOOKUP(LEFT(A59,2),'[1]ASW p'!$A$1:$IV$2,2,FALSE),FALSE)</f>
        <v>#REF!</v>
      </c>
      <c r="AJ59" s="79" t="e">
        <f t="shared" si="59"/>
        <v>#NUM!</v>
      </c>
      <c r="AK59" s="79" t="e">
        <f t="shared" si="270"/>
        <v>#NUM!</v>
      </c>
      <c r="AL59" s="94">
        <v>1.1118848486260602</v>
      </c>
      <c r="AM59" s="81">
        <v>-0.435</v>
      </c>
      <c r="AN59" s="14" t="str">
        <f t="shared" si="61"/>
        <v>IT0000366655</v>
      </c>
      <c r="AO59" s="65" t="e">
        <f>IF(LEFT(AN59,2)=LEFT(AN57,2),AO57,_xll.BDP($A59&amp;" Corp","RTG_FITCH"))</f>
        <v>#REF!</v>
      </c>
      <c r="AP59" s="65" t="e">
        <f>IF(LEFT(AN59,2)=LEFT(AN57,2),AP57,_xll.BDP($A59&amp;" Corp","RTG_SP_LT_LC_ISSUER_CREDIT"))</f>
        <v>#REF!</v>
      </c>
      <c r="AQ59" s="65" t="str">
        <f>_xll.BDP($A59&amp;" Corp","RTG_MOODY")</f>
        <v>Baa2u *-</v>
      </c>
      <c r="AR59" s="82" t="e">
        <f t="shared" si="266"/>
        <v>#REF!</v>
      </c>
      <c r="AS59" s="83" t="s">
        <v>60</v>
      </c>
      <c r="AT59" s="84" t="e">
        <f t="shared" si="267"/>
        <v>#NUM!</v>
      </c>
      <c r="AU59" s="85" t="e">
        <f>_xll.MKV("EUR.CM_INSTRUMENT.PXE."&amp;A59, "DateLastMaturity")</f>
        <v>#REF!</v>
      </c>
      <c r="AV59" s="86" t="e">
        <f t="shared" si="64"/>
        <v>#REF!</v>
      </c>
      <c r="AW59" s="84" t="e">
        <f>VLOOKUP(AV59,'[1]Y c'!B$1:AD$65536,HLOOKUP(LEFT(A59,2),'[1]Y c'!$A$1:$IV$2,2,FALSE),FALSE)</f>
        <v>#REF!</v>
      </c>
      <c r="AY59" s="87" t="str">
        <f t="shared" si="65"/>
        <v/>
      </c>
      <c r="AZ59" s="88">
        <f t="shared" si="66"/>
        <v>0</v>
      </c>
      <c r="BA59" s="89" t="str">
        <f t="shared" si="67"/>
        <v/>
      </c>
      <c r="BB59" s="90" t="e">
        <f>_xll.MKV("EUR.CM_INSTRUMENT.PXE."&amp;A59, "DateLastMaturity")</f>
        <v>#REF!</v>
      </c>
      <c r="BC59" s="91" t="e">
        <f t="shared" si="246"/>
        <v>#REF!</v>
      </c>
      <c r="BD59" s="89" t="e">
        <f>VLOOKUP(BC59,'[1]YY p'!B$1:AP$65536,HLOOKUP(LEFT(A59,2),'[1]YY p'!$A$1:$IV$2,2,FALSE),FALSE)</f>
        <v>#REF!</v>
      </c>
      <c r="BF59" s="82" t="e">
        <f t="shared" si="179"/>
        <v>#REF!</v>
      </c>
      <c r="BG59" s="83" t="s">
        <v>60</v>
      </c>
      <c r="BH59" s="89" t="e">
        <f t="shared" si="271"/>
        <v>#NUM!</v>
      </c>
      <c r="BI59" s="85" t="e">
        <f>_xll.MKV("EUR.CM_INSTRUMENT.PXE."&amp;A59, "DateLastMaturity")</f>
        <v>#REF!</v>
      </c>
      <c r="BJ59" s="86" t="e">
        <f t="shared" si="180"/>
        <v>#REF!</v>
      </c>
      <c r="BK59" s="92" t="e">
        <f>VLOOKUP(BJ59,'[1]YY c'!B$1:AL$65536,HLOOKUP(LEFT(A59,2),'[1]YY c'!$A$1:$IV$2,2,FALSE),FALSE)</f>
        <v>#REF!</v>
      </c>
    </row>
    <row r="60" spans="1:63">
      <c r="A60" s="64" t="s">
        <v>95</v>
      </c>
      <c r="B60" s="65" t="e">
        <f t="shared" ref="B60:B126" si="296">LEFT(K60,3)&amp;" "&amp;TEXT(DATE(2000,(MONTH(E60)),1),"mmm")&amp;RIGHT(YEAR(E60),2)</f>
        <v>#REF!</v>
      </c>
      <c r="C60" s="19" t="e">
        <f t="shared" si="52"/>
        <v>#REF!</v>
      </c>
      <c r="D60" s="19" t="e">
        <f>_xll.MKV("EUR.CM_INSTRUMENT.PXE."&amp;A60, "CouponInterest")</f>
        <v>#REF!</v>
      </c>
      <c r="E60" s="6" t="e">
        <f>_xll.MKV("EUR.CM_INSTRUMENT.PXE."&amp;A60, "DateMaturity")</f>
        <v>#REF!</v>
      </c>
      <c r="F60" s="6" t="e">
        <f>IF(D60=0,H60,_xll.MKV("EUR.CM_INSTRUMENT.PXE."&amp;A60, "DateInterestAccrual"))</f>
        <v>#REF!</v>
      </c>
      <c r="G60" s="6" t="e">
        <f>IF(D60=0,E60,_xll.MKV("EUR.CM_INSTRUMENT.PXE."&amp;A60, "DateFirstCoupon"))</f>
        <v>#REF!</v>
      </c>
      <c r="H60" s="6" t="e">
        <f>_xll.MKV("EUR.CM_INSTRUMENT.PXE."&amp;A60, "DateFirstSettlement")</f>
        <v>#REF!</v>
      </c>
      <c r="I60" s="19">
        <v>100</v>
      </c>
      <c r="J60" s="6" t="e">
        <f>_xll.MKV("EUR.CM_INSTRUMENT.BONDVISION."&amp;A60, "DateSettl")</f>
        <v>#REF!</v>
      </c>
      <c r="K60" s="93" t="e">
        <f>_xll.MKV("EUR.CM_INSTRUMENT.PXE."&amp;A60, "Desc")</f>
        <v>#REF!</v>
      </c>
      <c r="L60" s="66">
        <f>_xll.BDP(A60&amp;" Corp", "amt_outstanding")/1000000</f>
        <v>23264.571</v>
      </c>
      <c r="M60" s="67" t="e">
        <f t="shared" si="53"/>
        <v>#REF!</v>
      </c>
      <c r="N60" s="22" t="e">
        <f>_xll.xlBondYield(C60,D60,E60,F60,G60,H60,I60,J60,P60)*100</f>
        <v>#NUM!</v>
      </c>
      <c r="O60" s="68" t="str">
        <f t="shared" si="54"/>
        <v/>
      </c>
      <c r="P60" s="23" t="e">
        <f>IF(LEFT(K60,3)="BOT",_xll.xlBondPrice(C60,D60,E60,F60,G60,H60,I60,J60,_xll.MKV("EUR.CM_DEPTH.XLS_GOVIES."&amp;A60, "Mid")/100),ROUND(_xll.MKV("EUR.CM_DEPTH.XLS_GOVIES."&amp;A60, "Mid"),IF(M60&lt;700,3,2)))</f>
        <v>#REF!</v>
      </c>
      <c r="Q60" s="69" t="e">
        <f t="shared" si="268"/>
        <v>#NUM!</v>
      </c>
      <c r="R60" s="70" t="e">
        <f t="shared" si="269"/>
        <v>#NUM!</v>
      </c>
      <c r="S60" s="71" t="e">
        <f>_xll.xlBondAswSpread(C60,D60,E60,F60,G60,H60,I60,J60,P60)*100</f>
        <v>#NUM!</v>
      </c>
      <c r="T60" s="72" t="e">
        <f>_xll.xlBondZSpread(C60,D60,E60,F60,G60,H60,I60,J60,P60,"annual",5)*100</f>
        <v>#NUM!</v>
      </c>
      <c r="U60" s="72" t="e">
        <f>(N60-_xll.xlShmImplSwap2("EUR","EUR",J60,E60,,1,8,2,4)*100)*100</f>
        <v>#NUM!</v>
      </c>
      <c r="V60" s="72" t="e">
        <f>(N60-VLOOKUP(AH60,'[1]Y c'!$B$1:$F$65536,HLOOKUP(RIGHT($V$12,2),'[1]Y c'!$A$1:$IV$2,2,FALSE),FALSE))*100</f>
        <v>#NUM!</v>
      </c>
      <c r="W60" s="72" t="e">
        <f>(N60-VLOOKUP(AH60,'[1]Y c'!$B$1:$N$65536,HLOOKUP(RIGHT($W$12,2),'[1]Y c'!$A$1:$IV$2,2,FALSE),FALSE))*100</f>
        <v>#NUM!</v>
      </c>
      <c r="X60" s="73" t="e">
        <f>(N60-VLOOKUP(AH60,'[1]Y c'!$B$1:$J$65536,HLOOKUP(RIGHT($X$12,2),'[1]Y c'!$A$1:$IV$2,2,FALSE),FALSE))*100</f>
        <v>#NUM!</v>
      </c>
      <c r="Y60" s="74" t="e">
        <f>_xll.xlBondYieldSens(C60,D60,E60,F60,G60,H60,I60,J60,P60,"p")</f>
        <v>#NUM!</v>
      </c>
      <c r="Z60" s="100" t="e">
        <f>SUMIF([1]Volumes!D$1:D$65536,A60,[1]Volumes!I$1:I$65536)</f>
        <v>#VALUE!</v>
      </c>
      <c r="AA60" s="76" t="e">
        <f>(_xll.xlBondPrice(C60,D60,E60,F60,G60,H60,I60,MIN(J60+$AA$10,J60+M60-1),N60/100)+_xll.xlBondAccrual(C60,D60,E60,F60,G60,H60,I60,MIN(J60+$AA$10,J60+M60-1))-(P60+_xll.xlBondAccrual(C60,D60,E60,F60,G60,H60,I60,J60))*(1+($AA$11/100*MIN($AA$10,M60-1)/360))+IF(MIN(J60+$AA$10,J60+M60-1)&gt;_xll.MKV("EUR.CM_INSTRUMENT.PXE."&amp;A60, "DateNextCoupon"),D60/2,0)+IF(MIN(J60+$AA$10,J60+M60-1)&gt;DATE(YEAR(_xll.MKV("EUR.CM_INSTRUMENT.PXE."&amp;A60, "DateNextCoupon")),MONTH(_xll.MKV("EUR.CM_INSTRUMENT.PXE."&amp;A60, "DateNextCoupon"))+6,DAY(_xll.MKV("EUR.CM_INSTRUMENT.PXE."&amp;A60, "DateNextCoupon"))),D60/2,0))*($AA$9/Y60)*100</f>
        <v>#NUM!</v>
      </c>
      <c r="AB60" s="77" t="e">
        <f>IF(_xll.MKV("EUR.CM_DEPTH.VMO_REPO."&amp;A60&amp;"_"&amp;$AB$12&amp;"_Fixed", "TrdValueAvg")=0,"",_xll.MKV("EUR.CM_DEPTH.VMO_REPO."&amp;A60&amp;"_"&amp;$AB$12&amp;"_Fixed", "TrdValueAvg"))</f>
        <v>#REF!</v>
      </c>
      <c r="AC60" s="78">
        <f t="shared" si="295"/>
        <v>0</v>
      </c>
      <c r="AD60" s="86" t="str">
        <f t="shared" si="265"/>
        <v/>
      </c>
      <c r="AE60" s="83"/>
      <c r="AF60" s="89" t="str">
        <f t="shared" si="57"/>
        <v/>
      </c>
      <c r="AG60" s="90" t="e">
        <f>_xll.MKV("EUR.CM_INSTRUMENT.PXE."&amp;A60, "DateLastMaturity")</f>
        <v>#REF!</v>
      </c>
      <c r="AH60" s="86" t="e">
        <f t="shared" si="58"/>
        <v>#REF!</v>
      </c>
      <c r="AI60" s="89" t="e">
        <f>VLOOKUP(AH60,'[1]ASW p'!$B$1:$AP$65536,HLOOKUP(LEFT(A60,2),'[1]ASW p'!$A$1:$IV$2,2,FALSE),FALSE)</f>
        <v>#REF!</v>
      </c>
      <c r="AJ60" s="79" t="e">
        <f t="shared" si="59"/>
        <v>#NUM!</v>
      </c>
      <c r="AK60" s="79" t="e">
        <f t="shared" si="270"/>
        <v>#NUM!</v>
      </c>
      <c r="AL60" s="94">
        <v>1.2057031370511533</v>
      </c>
      <c r="AM60" s="81">
        <v>-0.44494186046511641</v>
      </c>
      <c r="AN60" s="14" t="str">
        <f t="shared" si="61"/>
        <v>IT0004953417</v>
      </c>
      <c r="AO60" s="65" t="e">
        <f>IF(LEFT(AN60,2)=LEFT(AN59,2),AO59,_xll.BDP($A60&amp;" Corp","RTG_FITCH"))</f>
        <v>#REF!</v>
      </c>
      <c r="AP60" s="65" t="e">
        <f>IF(LEFT(AN60,2)=LEFT(AN59,2),AP59,_xll.BDP($A60&amp;" Corp","RTG_SP_LT_LC_ISSUER_CREDIT"))</f>
        <v>#REF!</v>
      </c>
      <c r="AQ60" s="65" t="str">
        <f>_xll.BDP($A60&amp;" Corp","RTG_MOODY")</f>
        <v>Baa2u *-</v>
      </c>
      <c r="AR60" s="82" t="e">
        <f t="shared" si="266"/>
        <v>#REF!</v>
      </c>
      <c r="AS60" s="83" t="s">
        <v>60</v>
      </c>
      <c r="AT60" s="84" t="e">
        <f t="shared" si="267"/>
        <v>#NUM!</v>
      </c>
      <c r="AU60" s="85" t="e">
        <f>_xll.MKV("EUR.CM_INSTRUMENT.PXE."&amp;A60, "DateLastMaturity")</f>
        <v>#REF!</v>
      </c>
      <c r="AV60" s="86" t="e">
        <f>MONTH(AU60)&amp;"."&amp;YEAR(AU60)</f>
        <v>#REF!</v>
      </c>
      <c r="AW60" s="84" t="e">
        <f>VLOOKUP(AV60,'[1]Y c'!B$1:AD$65536,HLOOKUP(LEFT(A60,2),'[1]Y c'!$A$1:$IV$2,2,FALSE),FALSE)</f>
        <v>#REF!</v>
      </c>
      <c r="AY60" s="87" t="str">
        <f t="shared" si="65"/>
        <v/>
      </c>
      <c r="AZ60" s="88">
        <f t="shared" si="66"/>
        <v>0</v>
      </c>
      <c r="BA60" s="89" t="str">
        <f t="shared" si="67"/>
        <v/>
      </c>
      <c r="BB60" s="90" t="e">
        <f>_xll.MKV("EUR.CM_INSTRUMENT.PXE."&amp;A60, "DateLastMaturity")</f>
        <v>#REF!</v>
      </c>
      <c r="BC60" s="91" t="e">
        <f t="shared" si="246"/>
        <v>#REF!</v>
      </c>
      <c r="BD60" s="89" t="e">
        <f>VLOOKUP(BC60,'[1]YY p'!B$1:AP$65536,HLOOKUP(LEFT(A60,2),'[1]YY p'!$A$1:$IV$2,2,FALSE),FALSE)</f>
        <v>#REF!</v>
      </c>
      <c r="BF60" s="82" t="e">
        <f t="shared" si="179"/>
        <v>#REF!</v>
      </c>
      <c r="BG60" s="83" t="s">
        <v>60</v>
      </c>
      <c r="BH60" s="89" t="e">
        <f t="shared" si="271"/>
        <v>#NUM!</v>
      </c>
      <c r="BI60" s="85" t="e">
        <f>_xll.MKV("EUR.CM_INSTRUMENT.PXE."&amp;A60, "DateLastMaturity")</f>
        <v>#REF!</v>
      </c>
      <c r="BJ60" s="86" t="e">
        <f t="shared" si="180"/>
        <v>#REF!</v>
      </c>
      <c r="BK60" s="92" t="e">
        <f>VLOOKUP(BJ60,'[1]YY c'!B$1:AL$65536,HLOOKUP(LEFT(A60,2),'[1]YY c'!$A$1:$IV$2,2,FALSE),FALSE)</f>
        <v>#REF!</v>
      </c>
    </row>
    <row r="61" spans="1:63">
      <c r="A61" s="64" t="s">
        <v>409</v>
      </c>
      <c r="B61" s="65" t="e">
        <f t="shared" ref="B61" si="297">LEFT(K61,3)&amp;" "&amp;TEXT(DATE(2000,(MONTH(E61)),1),"mmm")&amp;RIGHT(YEAR(E61),2)</f>
        <v>#REF!</v>
      </c>
      <c r="C61" s="19" t="e">
        <f t="shared" ref="C61" si="298">LEFT(K61,3)</f>
        <v>#REF!</v>
      </c>
      <c r="D61" s="19" t="e">
        <f>_xll.MKV("EUR.CM_INSTRUMENT.PXE."&amp;A61, "CouponInterest")</f>
        <v>#REF!</v>
      </c>
      <c r="E61" s="6" t="e">
        <f>_xll.MKV("EUR.CM_INSTRUMENT.PXE."&amp;A61, "DateMaturity")</f>
        <v>#REF!</v>
      </c>
      <c r="F61" s="6" t="e">
        <f>IF(D61=0,H61,_xll.MKV("EUR.CM_INSTRUMENT.PXE."&amp;A61, "DateInterestAccrual"))</f>
        <v>#REF!</v>
      </c>
      <c r="G61" s="6" t="e">
        <f>IF(D61=0,E61,_xll.MKV("EUR.CM_INSTRUMENT.PXE."&amp;A61, "DateFirstCoupon"))</f>
        <v>#REF!</v>
      </c>
      <c r="H61" s="6" t="e">
        <f>_xll.MKV("EUR.CM_INSTRUMENT.PXE."&amp;A61, "DateFirstSettlement")</f>
        <v>#REF!</v>
      </c>
      <c r="I61" s="19">
        <v>100</v>
      </c>
      <c r="J61" s="6" t="e">
        <f>_xll.MKV("EUR.CM_INSTRUMENT.BONDVISION."&amp;A61, "DateSettl")</f>
        <v>#REF!</v>
      </c>
      <c r="K61" s="93" t="e">
        <f>_xll.MKV("EUR.CM_INSTRUMENT.PXE."&amp;A61, "Desc")</f>
        <v>#REF!</v>
      </c>
      <c r="L61" s="66">
        <f>_xll.BDP(A61&amp;" Corp", "amt_outstanding")/1000000</f>
        <v>15107.458000000001</v>
      </c>
      <c r="M61" s="67" t="e">
        <f t="shared" ref="M61" si="299">+E61-J61</f>
        <v>#REF!</v>
      </c>
      <c r="N61" s="22" t="e">
        <f>_xll.xlBondYield(C61,D61,E61,F61,G61,H61,I61,J61,P61)*100</f>
        <v>#NUM!</v>
      </c>
      <c r="O61" s="68" t="str">
        <f t="shared" ref="O61" si="300">IF(ISNUMBER((N61-AL61)*100),ROUND((N61-AL61)*100,2),"")</f>
        <v/>
      </c>
      <c r="P61" s="23" t="e">
        <f>IF(LEFT(K61,3)="BOT",_xll.xlBondPrice(C61,D61,E61,F61,G61,H61,I61,J61,_xll.MKV("EUR.CM_DEPTH.XLS_GOVIES."&amp;A61, "Mid")/100),ROUND(_xll.MKV("EUR.CM_DEPTH.XLS_GOVIES."&amp;A61, "Mid"),IF(M61&lt;700,3,2)))</f>
        <v>#REF!</v>
      </c>
      <c r="Q61" s="69" t="e">
        <f t="shared" ref="Q61" si="301">(N61-N60)*100</f>
        <v>#NUM!</v>
      </c>
      <c r="R61" s="70" t="e">
        <f t="shared" ref="R61" si="302">IF($R$12="Y roll",(N61-N60)/(M61-M60)*365*100,(U61-U60)/(M61-M60)*365)</f>
        <v>#NUM!</v>
      </c>
      <c r="S61" s="71" t="e">
        <f>_xll.xlBondAswSpread(C61,D61,E61,F61,G61,H61,I61,J61,P61)*100</f>
        <v>#NUM!</v>
      </c>
      <c r="T61" s="72" t="e">
        <f>_xll.xlBondZSpread(C61,D61,E61,F61,G61,H61,I61,J61,P61,"annual",5)*100</f>
        <v>#NUM!</v>
      </c>
      <c r="U61" s="72" t="e">
        <f>(N61-_xll.xlShmImplSwap2("EUR","EUR",J61,E61,,1,8,2,4)*100)*100</f>
        <v>#NUM!</v>
      </c>
      <c r="V61" s="72" t="e">
        <f>(N61-VLOOKUP(AH61,'[1]Y c'!$B$1:$F$65536,HLOOKUP(RIGHT($V$12,2),'[1]Y c'!$A$1:$IV$2,2,FALSE),FALSE))*100</f>
        <v>#NUM!</v>
      </c>
      <c r="W61" s="72" t="e">
        <f>(N61-VLOOKUP(AH61,'[1]Y c'!$B$1:$N$65536,HLOOKUP(RIGHT($W$12,2),'[1]Y c'!$A$1:$IV$2,2,FALSE),FALSE))*100</f>
        <v>#NUM!</v>
      </c>
      <c r="X61" s="73" t="e">
        <f>(N61-VLOOKUP(AH61,'[1]Y c'!$B$1:$J$65536,HLOOKUP(RIGHT($X$12,2),'[1]Y c'!$A$1:$IV$2,2,FALSE),FALSE))*100</f>
        <v>#NUM!</v>
      </c>
      <c r="Y61" s="74" t="e">
        <f>_xll.xlBondYieldSens(C61,D61,E61,F61,G61,H61,I61,J61,P61,"p")</f>
        <v>#NUM!</v>
      </c>
      <c r="Z61" s="100" t="e">
        <f>SUMIF([1]Volumes!D$1:D$65536,A61,[1]Volumes!I$1:I$65536)</f>
        <v>#VALUE!</v>
      </c>
      <c r="AA61" s="76" t="e">
        <f>(_xll.xlBondPrice(C61,D61,E61,F61,G61,H61,I61,MIN(J61+$AA$10,J61+M61-1),N61/100)+_xll.xlBondAccrual(C61,D61,E61,F61,G61,H61,I61,MIN(J61+$AA$10,J61+M61-1))-(P61+_xll.xlBondAccrual(C61,D61,E61,F61,G61,H61,I61,J61))*(1+($AA$11/100*MIN($AA$10,M61-1)/360))+IF(MIN(J61+$AA$10,J61+M61-1)&gt;_xll.MKV("EUR.CM_INSTRUMENT.PXE."&amp;A61, "DateNextCoupon"),D61/2,0)+IF(MIN(J61+$AA$10,J61+M61-1)&gt;DATE(YEAR(_xll.MKV("EUR.CM_INSTRUMENT.PXE."&amp;A61, "DateNextCoupon")),MONTH(_xll.MKV("EUR.CM_INSTRUMENT.PXE."&amp;A61, "DateNextCoupon"))+6,DAY(_xll.MKV("EUR.CM_INSTRUMENT.PXE."&amp;A61, "DateNextCoupon"))),D61/2,0))*($AA$9/Y61)*100</f>
        <v>#NUM!</v>
      </c>
      <c r="AB61" s="77" t="e">
        <f>IF(_xll.MKV("EUR.CM_DEPTH.VMO_REPO."&amp;A61&amp;"_"&amp;$AB$12&amp;"_Fixed", "TrdValueAvg")=0,"",_xll.MKV("EUR.CM_DEPTH.VMO_REPO."&amp;A61&amp;"_"&amp;$AB$12&amp;"_Fixed", "TrdValueAvg"))</f>
        <v>#REF!</v>
      </c>
      <c r="AC61" s="78">
        <f t="shared" ref="AC61" si="303">IF(ISNUMBER(AB61),(AB61-AM61)*100,0)</f>
        <v>0</v>
      </c>
      <c r="AD61" s="86" t="str">
        <f t="shared" ref="AD61" si="304">IF(AE61="x",MONTH(AG61)&amp;"."&amp;YEAR(AG61),"")</f>
        <v/>
      </c>
      <c r="AE61" s="83"/>
      <c r="AF61" s="89" t="str">
        <f t="shared" ref="AF61" si="305">IF(AE61="x",IF($AF$12="ASW",S61,T61),"")</f>
        <v/>
      </c>
      <c r="AG61" s="90" t="e">
        <f>_xll.MKV("EUR.CM_INSTRUMENT.PXE."&amp;A61, "DateLastMaturity")</f>
        <v>#REF!</v>
      </c>
      <c r="AH61" s="86" t="e">
        <f t="shared" ref="AH61" si="306">MONTH(AG61)&amp;"."&amp;YEAR(AG61)</f>
        <v>#REF!</v>
      </c>
      <c r="AI61" s="89" t="e">
        <f>VLOOKUP(AH61,'[1]ASW p'!$B$1:$AP$65536,HLOOKUP(LEFT(A61,2),'[1]ASW p'!$A$1:$IV$2,2,FALSE),FALSE)</f>
        <v>#REF!</v>
      </c>
      <c r="AJ61" s="79" t="e">
        <f t="shared" ref="AJ61" si="307">IF($AF$12="ASW",S61,T61)-AI61</f>
        <v>#NUM!</v>
      </c>
      <c r="AK61" s="79" t="e">
        <f t="shared" ref="AK61" si="308">U61-BD61</f>
        <v>#NUM!</v>
      </c>
      <c r="AL61" s="94">
        <v>1.2057031370511533</v>
      </c>
      <c r="AM61" s="81">
        <v>-0.44494186046511641</v>
      </c>
      <c r="AN61" s="14" t="str">
        <f t="shared" ref="AN61" si="309">+A61</f>
        <v>IT0005246340</v>
      </c>
      <c r="AO61" s="65" t="e">
        <f>IF(LEFT(AN61,2)=LEFT(AN60,2),AO60,_xll.BDP($A61&amp;" Corp","RTG_FITCH"))</f>
        <v>#REF!</v>
      </c>
      <c r="AP61" s="65" t="e">
        <f>IF(LEFT(AN61,2)=LEFT(AN60,2),AP60,_xll.BDP($A61&amp;" Corp","RTG_SP_LT_LC_ISSUER_CREDIT"))</f>
        <v>#REF!</v>
      </c>
      <c r="AQ61" s="65" t="str">
        <f>_xll.BDP($A61&amp;" Corp","RTG_MOODY")</f>
        <v>Baa2u *-</v>
      </c>
      <c r="AR61" s="82" t="e">
        <f t="shared" ref="AR61" si="310">IF(AS61="x",MONTH(AU61)&amp;"."&amp;YEAR(AU61),"")</f>
        <v>#REF!</v>
      </c>
      <c r="AS61" s="83" t="s">
        <v>60</v>
      </c>
      <c r="AT61" s="84" t="e">
        <f t="shared" ref="AT61" si="311">IF(AS61="x",N61,"")</f>
        <v>#NUM!</v>
      </c>
      <c r="AU61" s="85" t="e">
        <f>_xll.MKV("EUR.CM_INSTRUMENT.PXE."&amp;A61, "DateLastMaturity")</f>
        <v>#REF!</v>
      </c>
      <c r="AV61" s="86" t="e">
        <f>MONTH(AU61)&amp;"."&amp;YEAR(AU61)</f>
        <v>#REF!</v>
      </c>
      <c r="AW61" s="84" t="e">
        <f>VLOOKUP(AV61,'[1]Y c'!B$1:AD$65536,HLOOKUP(LEFT(A61,2),'[1]Y c'!$A$1:$IV$2,2,FALSE),FALSE)</f>
        <v>#REF!</v>
      </c>
      <c r="AY61" s="87" t="str">
        <f t="shared" ref="AY61" si="312">IF(AE61="x",MONTH(AG61)&amp;"."&amp;YEAR(AG61),"")</f>
        <v/>
      </c>
      <c r="AZ61" s="88">
        <f t="shared" ref="AZ61" si="313">AE61</f>
        <v>0</v>
      </c>
      <c r="BA61" s="89" t="str">
        <f t="shared" ref="BA61" si="314">IF(AE61="x",U61,"")</f>
        <v/>
      </c>
      <c r="BB61" s="90" t="e">
        <f>_xll.MKV("EUR.CM_INSTRUMENT.PXE."&amp;A61, "DateLastMaturity")</f>
        <v>#REF!</v>
      </c>
      <c r="BC61" s="91" t="e">
        <f t="shared" ref="BC61" si="315">MONTH(BB61)&amp;"."&amp;YEAR(BB61)</f>
        <v>#REF!</v>
      </c>
      <c r="BD61" s="89" t="e">
        <f>VLOOKUP(BC61,'[1]YY p'!B$1:AP$65536,HLOOKUP(LEFT(A61,2),'[1]YY p'!$A$1:$IV$2,2,FALSE),FALSE)</f>
        <v>#REF!</v>
      </c>
      <c r="BF61" s="82" t="e">
        <f t="shared" ref="BF61" si="316">IF(BG61="x",MONTH(BI61)&amp;"."&amp;YEAR(BI61),"")</f>
        <v>#REF!</v>
      </c>
      <c r="BG61" s="83" t="s">
        <v>60</v>
      </c>
      <c r="BH61" s="89" t="e">
        <f t="shared" ref="BH61" si="317">IF(BG61="x",U61,"")</f>
        <v>#NUM!</v>
      </c>
      <c r="BI61" s="85" t="e">
        <f>_xll.MKV("EUR.CM_INSTRUMENT.PXE."&amp;A61, "DateLastMaturity")</f>
        <v>#REF!</v>
      </c>
      <c r="BJ61" s="86" t="e">
        <f t="shared" ref="BJ61" si="318">MONTH(BI61)&amp;"."&amp;YEAR(BI61)</f>
        <v>#REF!</v>
      </c>
      <c r="BK61" s="92" t="e">
        <f>VLOOKUP(BJ61,'[1]YY c'!B$1:AL$65536,HLOOKUP(LEFT(A61,2),'[1]YY c'!$A$1:$IV$2,2,FALSE),FALSE)</f>
        <v>#REF!</v>
      </c>
    </row>
    <row r="62" spans="1:63">
      <c r="A62" s="64" t="s">
        <v>96</v>
      </c>
      <c r="B62" s="65" t="e">
        <f t="shared" si="296"/>
        <v>#REF!</v>
      </c>
      <c r="C62" s="19" t="e">
        <f t="shared" si="52"/>
        <v>#REF!</v>
      </c>
      <c r="D62" s="19" t="e">
        <f>_xll.MKV("EUR.CM_INSTRUMENT.PXE."&amp;A62, "CouponInterest")</f>
        <v>#REF!</v>
      </c>
      <c r="E62" s="6" t="e">
        <f>_xll.MKV("EUR.CM_INSTRUMENT.PXE."&amp;A62, "DateMaturity")</f>
        <v>#REF!</v>
      </c>
      <c r="F62" s="6" t="e">
        <f>IF(D62=0,H62,_xll.MKV("EUR.CM_INSTRUMENT.PXE."&amp;A62, "DateInterestAccrual"))</f>
        <v>#REF!</v>
      </c>
      <c r="G62" s="6" t="e">
        <f>IF(D62=0,E62,_xll.MKV("EUR.CM_INSTRUMENT.PXE."&amp;A62, "DateFirstCoupon"))</f>
        <v>#REF!</v>
      </c>
      <c r="H62" s="6" t="e">
        <f>_xll.MKV("EUR.CM_INSTRUMENT.PXE."&amp;A62, "DateFirstSettlement")</f>
        <v>#REF!</v>
      </c>
      <c r="I62" s="19">
        <v>100</v>
      </c>
      <c r="J62" s="6" t="e">
        <f>_xll.MKV("EUR.CM_INSTRUMENT.BONDVISION."&amp;A62, "DateSettl")</f>
        <v>#REF!</v>
      </c>
      <c r="K62" s="93" t="e">
        <f>_xll.MKV("EUR.CM_INSTRUMENT.PXE."&amp;A62, "Desc")</f>
        <v>#REF!</v>
      </c>
      <c r="L62" s="66">
        <f>_xll.BDP(A62&amp;" Corp", "amt_outstanding")/1000000</f>
        <v>19826</v>
      </c>
      <c r="M62" s="67" t="e">
        <f t="shared" si="53"/>
        <v>#REF!</v>
      </c>
      <c r="N62" s="22" t="e">
        <f>_xll.xlBondYield(C62,D62,E62,F62,G62,H62,I62,J62,P62)*100</f>
        <v>#NUM!</v>
      </c>
      <c r="O62" s="68" t="str">
        <f t="shared" si="54"/>
        <v/>
      </c>
      <c r="P62" s="23" t="e">
        <f>IF(LEFT(K62,3)="BOT",_xll.xlBondPrice(C62,D62,E62,F62,G62,H62,I62,J62,_xll.MKV("EUR.CM_DEPTH.XLS_GOVIES."&amp;A62, "Mid")/100),ROUND(_xll.MKV("EUR.CM_DEPTH.XLS_GOVIES."&amp;A62, "Mid"),IF(M62&lt;700,3,2)))</f>
        <v>#REF!</v>
      </c>
      <c r="Q62" s="69" t="e">
        <f>(N62-N60)*100</f>
        <v>#NUM!</v>
      </c>
      <c r="R62" s="70" t="e">
        <f>IF($R$12="Y roll",(N62-N60)/(M62-M60)*365*100,(U62-U60)/(M62-M60)*365)</f>
        <v>#NUM!</v>
      </c>
      <c r="S62" s="71" t="e">
        <f>_xll.xlBondAswSpread(C62,D62,E62,F62,G62,H62,I62,J62,P62)*100</f>
        <v>#NUM!</v>
      </c>
      <c r="T62" s="72" t="e">
        <f>_xll.xlBondZSpread(C62,D62,E62,F62,G62,H62,I62,J62,P62,"annual",5)*100</f>
        <v>#NUM!</v>
      </c>
      <c r="U62" s="72" t="e">
        <f>(N62-_xll.xlShmImplSwap2("EUR","EUR",J62,E62,,1,8,2,4)*100)*100</f>
        <v>#NUM!</v>
      </c>
      <c r="V62" s="72" t="e">
        <f>(N62-VLOOKUP(AH62,'[1]Y c'!$B$1:$F$65536,HLOOKUP(RIGHT($V$12,2),'[1]Y c'!$A$1:$IV$2,2,FALSE),FALSE))*100</f>
        <v>#NUM!</v>
      </c>
      <c r="W62" s="72" t="e">
        <f>(N62-VLOOKUP(AH62,'[1]Y c'!$B$1:$N$65536,HLOOKUP(RIGHT($W$12,2),'[1]Y c'!$A$1:$IV$2,2,FALSE),FALSE))*100</f>
        <v>#NUM!</v>
      </c>
      <c r="X62" s="73" t="e">
        <f>(N62-VLOOKUP(AH62,'[1]Y c'!$B$1:$J$65536,HLOOKUP(RIGHT($X$12,2),'[1]Y c'!$A$1:$IV$2,2,FALSE),FALSE))*100</f>
        <v>#NUM!</v>
      </c>
      <c r="Y62" s="74" t="e">
        <f>_xll.xlBondYieldSens(C62,D62,E62,F62,G62,H62,I62,J62,P62,"p")</f>
        <v>#NUM!</v>
      </c>
      <c r="Z62" s="100" t="e">
        <f>SUMIF([1]Volumes!D$1:D$65536,A62,[1]Volumes!I$1:I$65536)</f>
        <v>#VALUE!</v>
      </c>
      <c r="AA62" s="76" t="e">
        <f>(_xll.xlBondPrice(C62,D62,E62,F62,G62,H62,I62,MIN(J62+$AA$10,J62+M62-1),N62/100)+_xll.xlBondAccrual(C62,D62,E62,F62,G62,H62,I62,MIN(J62+$AA$10,J62+M62-1))-(P62+_xll.xlBondAccrual(C62,D62,E62,F62,G62,H62,I62,J62))*(1+($AA$11/100*MIN($AA$10,M62-1)/360))+IF(MIN(J62+$AA$10,J62+M62-1)&gt;_xll.MKV("EUR.CM_INSTRUMENT.PXE."&amp;A62, "DateNextCoupon"),D62/2,0)+IF(MIN(J62+$AA$10,J62+M62-1)&gt;DATE(YEAR(_xll.MKV("EUR.CM_INSTRUMENT.PXE."&amp;A62, "DateNextCoupon")),MONTH(_xll.MKV("EUR.CM_INSTRUMENT.PXE."&amp;A62, "DateNextCoupon"))+6,DAY(_xll.MKV("EUR.CM_INSTRUMENT.PXE."&amp;A62, "DateNextCoupon"))),D62/2,0))*($AA$9/Y62)*100</f>
        <v>#NUM!</v>
      </c>
      <c r="AB62" s="77" t="e">
        <f>IF(_xll.MKV("EUR.CM_DEPTH.VMO_REPO."&amp;A62&amp;"_"&amp;$AB$12&amp;"_Fixed", "TrdValueAvg")=0,"",_xll.MKV("EUR.CM_DEPTH.VMO_REPO."&amp;A62&amp;"_"&amp;$AB$12&amp;"_Fixed", "TrdValueAvg"))</f>
        <v>#REF!</v>
      </c>
      <c r="AC62" s="78">
        <f t="shared" si="295"/>
        <v>0</v>
      </c>
      <c r="AD62" s="86" t="str">
        <f t="shared" si="265"/>
        <v/>
      </c>
      <c r="AE62" s="83"/>
      <c r="AF62" s="89" t="str">
        <f t="shared" si="57"/>
        <v/>
      </c>
      <c r="AG62" s="90" t="e">
        <f>_xll.MKV("EUR.CM_INSTRUMENT.PXE."&amp;A62, "DateLastMaturity")</f>
        <v>#REF!</v>
      </c>
      <c r="AH62" s="86" t="e">
        <f t="shared" si="58"/>
        <v>#REF!</v>
      </c>
      <c r="AI62" s="89" t="e">
        <f>VLOOKUP(AH62,'[1]ASW p'!$B$1:$AP$65536,HLOOKUP(LEFT(A62,2),'[1]ASW p'!$A$1:$IV$2,2,FALSE),FALSE)</f>
        <v>#REF!</v>
      </c>
      <c r="AJ62" s="79" t="e">
        <f t="shared" si="59"/>
        <v>#NUM!</v>
      </c>
      <c r="AK62" s="79" t="e">
        <f t="shared" si="270"/>
        <v>#NUM!</v>
      </c>
      <c r="AL62" s="94">
        <v>1.3192640387665349</v>
      </c>
      <c r="AM62" s="81">
        <v>-0.36815384615384616</v>
      </c>
      <c r="AN62" s="14" t="str">
        <f t="shared" si="61"/>
        <v>IT0005001547</v>
      </c>
      <c r="AO62" s="65" t="e">
        <f>IF(LEFT(AN62,2)=LEFT(AN60,2),AO60,_xll.BDP($A62&amp;" Corp","RTG_FITCH"))</f>
        <v>#REF!</v>
      </c>
      <c r="AP62" s="65" t="e">
        <f>IF(LEFT(AN62,2)=LEFT(AN60,2),AP60,_xll.BDP($A62&amp;" Corp","RTG_SP_LT_LC_ISSUER_CREDIT"))</f>
        <v>#REF!</v>
      </c>
      <c r="AQ62" s="65" t="str">
        <f>_xll.BDP($A62&amp;" Corp","RTG_MOODY")</f>
        <v>Baa2u *-</v>
      </c>
      <c r="AR62" s="82" t="e">
        <f t="shared" si="266"/>
        <v>#REF!</v>
      </c>
      <c r="AS62" s="83" t="s">
        <v>60</v>
      </c>
      <c r="AT62" s="84" t="e">
        <f t="shared" si="267"/>
        <v>#NUM!</v>
      </c>
      <c r="AU62" s="85" t="e">
        <f>_xll.MKV("EUR.CM_INSTRUMENT.PXE."&amp;A62, "DateLastMaturity")</f>
        <v>#REF!</v>
      </c>
      <c r="AV62" s="86" t="e">
        <f>MONTH(AU62)&amp;"."&amp;YEAR(AU62)</f>
        <v>#REF!</v>
      </c>
      <c r="AW62" s="84" t="e">
        <f>VLOOKUP(AV62,'[1]Y c'!B$1:AD$65536,HLOOKUP(LEFT(A62,2),'[1]Y c'!$A$1:$IV$2,2,FALSE),FALSE)</f>
        <v>#REF!</v>
      </c>
      <c r="AY62" s="87" t="str">
        <f t="shared" ref="AY62:AY91" si="319">IF(AE62="x",MONTH(AG62)&amp;"."&amp;YEAR(AG62),"")</f>
        <v/>
      </c>
      <c r="AZ62" s="88">
        <f t="shared" ref="AZ62:AZ91" si="320">AE62</f>
        <v>0</v>
      </c>
      <c r="BA62" s="89" t="str">
        <f t="shared" ref="BA62:BA91" si="321">IF(AE62="x",U62,"")</f>
        <v/>
      </c>
      <c r="BB62" s="90" t="e">
        <f>_xll.MKV("EUR.CM_INSTRUMENT.PXE."&amp;A62, "DateLastMaturity")</f>
        <v>#REF!</v>
      </c>
      <c r="BC62" s="91" t="e">
        <f t="shared" si="246"/>
        <v>#REF!</v>
      </c>
      <c r="BD62" s="89" t="e">
        <f>VLOOKUP(BC62,'[1]YY p'!B$1:AP$65536,HLOOKUP(LEFT(A62,2),'[1]YY p'!$A$1:$IV$2,2,FALSE),FALSE)</f>
        <v>#REF!</v>
      </c>
      <c r="BF62" s="82" t="e">
        <f t="shared" si="179"/>
        <v>#REF!</v>
      </c>
      <c r="BG62" s="83" t="s">
        <v>60</v>
      </c>
      <c r="BH62" s="89" t="e">
        <f t="shared" si="271"/>
        <v>#NUM!</v>
      </c>
      <c r="BI62" s="85" t="e">
        <f>_xll.MKV("EUR.CM_INSTRUMENT.PXE."&amp;A62, "DateLastMaturity")</f>
        <v>#REF!</v>
      </c>
      <c r="BJ62" s="86" t="e">
        <f t="shared" si="180"/>
        <v>#REF!</v>
      </c>
      <c r="BK62" s="92" t="e">
        <f>VLOOKUP(BJ62,'[1]YY c'!B$1:AL$65536,HLOOKUP(LEFT(A62,2),'[1]YY c'!$A$1:$IV$2,2,FALSE),FALSE)</f>
        <v>#REF!</v>
      </c>
    </row>
    <row r="63" spans="1:63">
      <c r="A63" s="64" t="s">
        <v>458</v>
      </c>
      <c r="B63" s="65" t="e">
        <f t="shared" ref="B63" si="322">LEFT(K63,3)&amp;" "&amp;TEXT(DATE(2000,(MONTH(E63)),1),"mmm")&amp;RIGHT(YEAR(E63),2)</f>
        <v>#REF!</v>
      </c>
      <c r="C63" s="19" t="e">
        <f t="shared" ref="C63" si="323">LEFT(K63,3)</f>
        <v>#REF!</v>
      </c>
      <c r="D63" s="19" t="e">
        <f>_xll.MKV("EUR.CM_INSTRUMENT.PXE."&amp;A63, "CouponInterest")</f>
        <v>#REF!</v>
      </c>
      <c r="E63" s="6" t="e">
        <f>_xll.MKV("EUR.CM_INSTRUMENT.PXE."&amp;A63, "DateMaturity")</f>
        <v>#REF!</v>
      </c>
      <c r="F63" s="6" t="e">
        <f>IF(D63=0,H63,_xll.MKV("EUR.CM_INSTRUMENT.PXE."&amp;A63, "DateInterestAccrual"))</f>
        <v>#REF!</v>
      </c>
      <c r="G63" s="6" t="e">
        <f>IF(D63=0,E63,_xll.MKV("EUR.CM_INSTRUMENT.PXE."&amp;A63, "DateFirstCoupon"))</f>
        <v>#REF!</v>
      </c>
      <c r="H63" s="6" t="e">
        <f>_xll.MKV("EUR.CM_INSTRUMENT.PXE."&amp;A63, "DateFirstSettlement")</f>
        <v>#REF!</v>
      </c>
      <c r="I63" s="19">
        <v>100</v>
      </c>
      <c r="J63" s="6" t="e">
        <f>_xll.MKV("EUR.CM_INSTRUMENT.BONDVISION."&amp;A63, "DateSettl")</f>
        <v>#REF!</v>
      </c>
      <c r="K63" s="93" t="e">
        <f>_xll.MKV("EUR.CM_INSTRUMENT.PXE."&amp;A63, "Desc")</f>
        <v>#REF!</v>
      </c>
      <c r="L63" s="66">
        <f>_xll.BDP(A63&amp;" Corp", "amt_outstanding")/1000000</f>
        <v>15550.849</v>
      </c>
      <c r="M63" s="67" t="e">
        <f t="shared" ref="M63" si="324">+E63-J63</f>
        <v>#REF!</v>
      </c>
      <c r="N63" s="22" t="e">
        <f>_xll.xlBondYield(C63,D63,E63,F63,G63,H63,I63,J63,P63)*100</f>
        <v>#NUM!</v>
      </c>
      <c r="O63" s="68" t="str">
        <f t="shared" ref="O63" si="325">IF(ISNUMBER((N63-AL63)*100),ROUND((N63-AL63)*100,2),"")</f>
        <v/>
      </c>
      <c r="P63" s="23" t="e">
        <f>IF(LEFT(K63,3)="BOT",_xll.xlBondPrice(C63,D63,E63,F63,G63,H63,I63,J63,_xll.MKV("EUR.CM_DEPTH.XLS_GOVIES."&amp;A63, "Mid")/100),ROUND(_xll.MKV("EUR.CM_DEPTH.XLS_GOVIES."&amp;A63, "Mid"),IF(M63&lt;700,3,2)))</f>
        <v>#REF!</v>
      </c>
      <c r="Q63" s="69" t="e">
        <f>(N63-N61)*100</f>
        <v>#NUM!</v>
      </c>
      <c r="R63" s="70" t="e">
        <f>IF($R$12="Y roll",(N63-N61)/(M63-M61)*365*100,(U63-U61)/(M63-M61)*365)</f>
        <v>#NUM!</v>
      </c>
      <c r="S63" s="71" t="e">
        <f>_xll.xlBondAswSpread(C63,D63,E63,F63,G63,H63,I63,J63,P63)*100</f>
        <v>#NUM!</v>
      </c>
      <c r="T63" s="72" t="e">
        <f>_xll.xlBondZSpread(C63,D63,E63,F63,G63,H63,I63,J63,P63,"annual",5)*100</f>
        <v>#NUM!</v>
      </c>
      <c r="U63" s="72" t="e">
        <f>(N63-_xll.xlShmImplSwap2("EUR","EUR",J63,E63,,1,8,2,4)*100)*100</f>
        <v>#NUM!</v>
      </c>
      <c r="V63" s="72" t="e">
        <f>(N63-VLOOKUP(AH63,'[1]Y c'!$B$1:$F$65536,HLOOKUP(RIGHT($V$12,2),'[1]Y c'!$A$1:$IV$2,2,FALSE),FALSE))*100</f>
        <v>#NUM!</v>
      </c>
      <c r="W63" s="72" t="e">
        <f>(N63-VLOOKUP(AH63,'[1]Y c'!$B$1:$N$65536,HLOOKUP(RIGHT($W$12,2),'[1]Y c'!$A$1:$IV$2,2,FALSE),FALSE))*100</f>
        <v>#NUM!</v>
      </c>
      <c r="X63" s="73" t="e">
        <f>(N63-VLOOKUP(AH63,'[1]Y c'!$B$1:$J$65536,HLOOKUP(RIGHT($X$12,2),'[1]Y c'!$A$1:$IV$2,2,FALSE),FALSE))*100</f>
        <v>#NUM!</v>
      </c>
      <c r="Y63" s="74" t="e">
        <f>_xll.xlBondYieldSens(C63,D63,E63,F63,G63,H63,I63,J63,P63,"p")</f>
        <v>#NUM!</v>
      </c>
      <c r="Z63" s="100" t="e">
        <f>SUMIF([1]Volumes!D$1:D$65536,A63,[1]Volumes!I$1:I$65536)</f>
        <v>#VALUE!</v>
      </c>
      <c r="AA63" s="76" t="e">
        <f>(_xll.xlBondPrice(C63,D63,E63,F63,G63,H63,I63,MIN(J63+$AA$10,J63+M63-1),N63/100)+_xll.xlBondAccrual(C63,D63,E63,F63,G63,H63,I63,MIN(J63+$AA$10,J63+M63-1))-(P63+_xll.xlBondAccrual(C63,D63,E63,F63,G63,H63,I63,J63))*(1+($AA$11/100*MIN($AA$10,M63-1)/360))+IF(MIN(J63+$AA$10,J63+M63-1)&gt;_xll.MKV("EUR.CM_INSTRUMENT.PXE."&amp;A63, "DateNextCoupon"),D63/2,0)+IF(MIN(J63+$AA$10,J63+M63-1)&gt;DATE(YEAR(_xll.MKV("EUR.CM_INSTRUMENT.PXE."&amp;A63, "DateNextCoupon")),MONTH(_xll.MKV("EUR.CM_INSTRUMENT.PXE."&amp;A63, "DateNextCoupon"))+6,DAY(_xll.MKV("EUR.CM_INSTRUMENT.PXE."&amp;A63, "DateNextCoupon"))),D63/2,0))*($AA$9/Y63)*100</f>
        <v>#NUM!</v>
      </c>
      <c r="AB63" s="77" t="e">
        <f>IF(_xll.MKV("EUR.CM_DEPTH.VMO_REPO."&amp;A63&amp;"_"&amp;$AB$12&amp;"_Fixed", "TrdValueAvg")=0,"",_xll.MKV("EUR.CM_DEPTH.VMO_REPO."&amp;A63&amp;"_"&amp;$AB$12&amp;"_Fixed", "TrdValueAvg"))</f>
        <v>#REF!</v>
      </c>
      <c r="AC63" s="78">
        <f t="shared" ref="AC63" si="326">IF(ISNUMBER(AB63),(AB63-AM63)*100,0)</f>
        <v>0</v>
      </c>
      <c r="AD63" s="86" t="str">
        <f t="shared" ref="AD63" si="327">IF(AE63="x",MONTH(AG63)&amp;"."&amp;YEAR(AG63),"")</f>
        <v/>
      </c>
      <c r="AE63" s="83"/>
      <c r="AF63" s="89" t="str">
        <f t="shared" ref="AF63" si="328">IF(AE63="x",IF($AF$12="ASW",S63,T63),"")</f>
        <v/>
      </c>
      <c r="AG63" s="90" t="e">
        <f>_xll.MKV("EUR.CM_INSTRUMENT.PXE."&amp;A63, "DateLastMaturity")</f>
        <v>#REF!</v>
      </c>
      <c r="AH63" s="86" t="e">
        <f t="shared" ref="AH63" si="329">MONTH(AG63)&amp;"."&amp;YEAR(AG63)</f>
        <v>#REF!</v>
      </c>
      <c r="AI63" s="89" t="e">
        <f>VLOOKUP(AH63,'[1]ASW p'!$B$1:$AP$65536,HLOOKUP(LEFT(A63,2),'[1]ASW p'!$A$1:$IV$2,2,FALSE),FALSE)</f>
        <v>#REF!</v>
      </c>
      <c r="AJ63" s="79" t="e">
        <f t="shared" ref="AJ63" si="330">IF($AF$12="ASW",S63,T63)-AI63</f>
        <v>#NUM!</v>
      </c>
      <c r="AK63" s="79" t="e">
        <f t="shared" ref="AK63" si="331">U63-BD63</f>
        <v>#NUM!</v>
      </c>
      <c r="AL63" s="94">
        <v>1.3192640387665349</v>
      </c>
      <c r="AM63" s="81">
        <v>-0.36815384615384616</v>
      </c>
      <c r="AN63" s="14" t="str">
        <f t="shared" ref="AN63" si="332">+A63</f>
        <v>IT0005282527</v>
      </c>
      <c r="AO63" s="65" t="e">
        <f>IF(LEFT(AN63,2)=LEFT(AN61,2),AO61,_xll.BDP($A63&amp;" Corp","RTG_FITCH"))</f>
        <v>#REF!</v>
      </c>
      <c r="AP63" s="65" t="e">
        <f>IF(LEFT(AN63,2)=LEFT(AN61,2),AP61,_xll.BDP($A63&amp;" Corp","RTG_SP_LT_LC_ISSUER_CREDIT"))</f>
        <v>#REF!</v>
      </c>
      <c r="AQ63" s="65" t="str">
        <f>_xll.BDP($A63&amp;" Corp","RTG_MOODY")</f>
        <v>Baa2u *-</v>
      </c>
      <c r="AR63" s="82" t="e">
        <f t="shared" ref="AR63" si="333">IF(AS63="x",MONTH(AU63)&amp;"."&amp;YEAR(AU63),"")</f>
        <v>#REF!</v>
      </c>
      <c r="AS63" s="83" t="s">
        <v>60</v>
      </c>
      <c r="AT63" s="84" t="e">
        <f t="shared" ref="AT63" si="334">IF(AS63="x",N63,"")</f>
        <v>#NUM!</v>
      </c>
      <c r="AU63" s="85" t="e">
        <f>_xll.MKV("EUR.CM_INSTRUMENT.PXE."&amp;A63, "DateLastMaturity")</f>
        <v>#REF!</v>
      </c>
      <c r="AV63" s="86" t="e">
        <f>MONTH(AU63)&amp;"."&amp;YEAR(AU63)</f>
        <v>#REF!</v>
      </c>
      <c r="AW63" s="84" t="e">
        <f>VLOOKUP(AV63,'[1]Y c'!B$1:AD$65536,HLOOKUP(LEFT(A63,2),'[1]Y c'!$A$1:$IV$2,2,FALSE),FALSE)</f>
        <v>#REF!</v>
      </c>
      <c r="AY63" s="87" t="str">
        <f t="shared" ref="AY63" si="335">IF(AE63="x",MONTH(AG63)&amp;"."&amp;YEAR(AG63),"")</f>
        <v/>
      </c>
      <c r="AZ63" s="88">
        <f t="shared" ref="AZ63" si="336">AE63</f>
        <v>0</v>
      </c>
      <c r="BA63" s="89" t="str">
        <f t="shared" ref="BA63" si="337">IF(AE63="x",U63,"")</f>
        <v/>
      </c>
      <c r="BB63" s="90" t="e">
        <f>_xll.MKV("EUR.CM_INSTRUMENT.PXE."&amp;A63, "DateLastMaturity")</f>
        <v>#REF!</v>
      </c>
      <c r="BC63" s="91" t="e">
        <f t="shared" ref="BC63" si="338">MONTH(BB63)&amp;"."&amp;YEAR(BB63)</f>
        <v>#REF!</v>
      </c>
      <c r="BD63" s="89" t="e">
        <f>VLOOKUP(BC63,'[1]YY p'!B$1:AP$65536,HLOOKUP(LEFT(A63,2),'[1]YY p'!$A$1:$IV$2,2,FALSE),FALSE)</f>
        <v>#REF!</v>
      </c>
      <c r="BF63" s="82" t="e">
        <f t="shared" ref="BF63" si="339">IF(BG63="x",MONTH(BI63)&amp;"."&amp;YEAR(BI63),"")</f>
        <v>#REF!</v>
      </c>
      <c r="BG63" s="83" t="s">
        <v>60</v>
      </c>
      <c r="BH63" s="89" t="e">
        <f t="shared" ref="BH63" si="340">IF(BG63="x",U63,"")</f>
        <v>#NUM!</v>
      </c>
      <c r="BI63" s="85" t="e">
        <f>_xll.MKV("EUR.CM_INSTRUMENT.PXE."&amp;A63, "DateLastMaturity")</f>
        <v>#REF!</v>
      </c>
      <c r="BJ63" s="86" t="e">
        <f t="shared" ref="BJ63" si="341">MONTH(BI63)&amp;"."&amp;YEAR(BI63)</f>
        <v>#REF!</v>
      </c>
      <c r="BK63" s="92" t="e">
        <f>VLOOKUP(BJ63,'[1]YY c'!B$1:AL$65536,HLOOKUP(LEFT(A63,2),'[1]YY c'!$A$1:$IV$2,2,FALSE),FALSE)</f>
        <v>#REF!</v>
      </c>
    </row>
    <row r="64" spans="1:63">
      <c r="A64" s="64" t="s">
        <v>97</v>
      </c>
      <c r="B64" s="65" t="e">
        <f t="shared" si="296"/>
        <v>#REF!</v>
      </c>
      <c r="C64" s="19" t="e">
        <f t="shared" si="52"/>
        <v>#REF!</v>
      </c>
      <c r="D64" s="19" t="e">
        <f>_xll.MKV("EUR.CM_INSTRUMENT.PXE."&amp;A64, "CouponInterest")</f>
        <v>#REF!</v>
      </c>
      <c r="E64" s="6" t="e">
        <f>_xll.MKV("EUR.CM_INSTRUMENT.PXE."&amp;A64, "DateMaturity")</f>
        <v>#REF!</v>
      </c>
      <c r="F64" s="6" t="e">
        <f>IF(D64=0,H64,_xll.MKV("EUR.CM_INSTRUMENT.PXE."&amp;A64, "DateInterestAccrual"))</f>
        <v>#REF!</v>
      </c>
      <c r="G64" s="6" t="e">
        <f>IF(D64=0,E64,_xll.MKV("EUR.CM_INSTRUMENT.PXE."&amp;A64, "DateFirstCoupon"))</f>
        <v>#REF!</v>
      </c>
      <c r="H64" s="6" t="e">
        <f>_xll.MKV("EUR.CM_INSTRUMENT.PXE."&amp;A64, "DateFirstSettlement")</f>
        <v>#REF!</v>
      </c>
      <c r="I64" s="19">
        <v>100</v>
      </c>
      <c r="J64" s="6" t="e">
        <f>_xll.MKV("EUR.CM_INSTRUMENT.BONDVISION."&amp;A64, "DateSettl")</f>
        <v>#REF!</v>
      </c>
      <c r="K64" s="95" t="e">
        <f>_xll.MKV("EUR.CM_INSTRUMENT.PXE."&amp;A64, "Desc")</f>
        <v>#REF!</v>
      </c>
      <c r="L64" s="66">
        <f>_xll.BDP(A64&amp;" Corp", "amt_outstanding")/1000000</f>
        <v>20383.767</v>
      </c>
      <c r="M64" s="67" t="e">
        <f t="shared" si="53"/>
        <v>#REF!</v>
      </c>
      <c r="N64" s="22" t="e">
        <f>_xll.xlBondYield(C64,D64,E64,F64,G64,H64,I64,J64,P64)*100</f>
        <v>#NUM!</v>
      </c>
      <c r="O64" s="68" t="str">
        <f t="shared" si="54"/>
        <v/>
      </c>
      <c r="P64" s="23" t="e">
        <f>IF(LEFT(K64,3)="BOT",_xll.xlBondPrice(C64,D64,E64,F64,G64,H64,I64,J64,_xll.MKV("EUR.CM_DEPTH.XLS_GOVIES."&amp;A64, "Mid")/100),ROUND(_xll.MKV("EUR.CM_DEPTH.XLS_GOVIES."&amp;A64, "Mid"),IF(M64&lt;700,3,2)))</f>
        <v>#REF!</v>
      </c>
      <c r="Q64" s="69" t="e">
        <f>(N64-N62)*100</f>
        <v>#NUM!</v>
      </c>
      <c r="R64" s="70" t="e">
        <f>IF($R$12="Y roll",(N64-N62)/(M64-M62)*365*100,(U64-U62)/(M64-M62)*365)</f>
        <v>#NUM!</v>
      </c>
      <c r="S64" s="71" t="e">
        <f>_xll.xlBondAswSpread(C64,D64,E64,F64,G64,H64,I64,J64,P64)*100</f>
        <v>#NUM!</v>
      </c>
      <c r="T64" s="72" t="e">
        <f>_xll.xlBondZSpread(C64,D64,E64,F64,G64,H64,I64,J64,P64,"annual",5)*100</f>
        <v>#NUM!</v>
      </c>
      <c r="U64" s="72" t="e">
        <f>(N64-_xll.xlShmImplSwap2("EUR","EUR",J64,E64,,1,8,2,4)*100)*100</f>
        <v>#NUM!</v>
      </c>
      <c r="V64" s="72" t="e">
        <f>(N64-VLOOKUP(AH64,'[1]Y c'!$B$1:$F$65536,HLOOKUP(RIGHT($V$12,2),'[1]Y c'!$A$1:$IV$2,2,FALSE),FALSE))*100</f>
        <v>#NUM!</v>
      </c>
      <c r="W64" s="72" t="e">
        <f>(N64-VLOOKUP(AH64,'[1]Y c'!$B$1:$N$65536,HLOOKUP(RIGHT($W$12,2),'[1]Y c'!$A$1:$IV$2,2,FALSE),FALSE))*100</f>
        <v>#NUM!</v>
      </c>
      <c r="X64" s="73" t="e">
        <f>(N64-VLOOKUP(AH64,'[1]Y c'!$B$1:$J$65536,HLOOKUP(RIGHT($X$12,2),'[1]Y c'!$A$1:$IV$2,2,FALSE),FALSE))*100</f>
        <v>#NUM!</v>
      </c>
      <c r="Y64" s="74" t="e">
        <f>_xll.xlBondYieldSens(C64,D64,E64,F64,G64,H64,I64,J64,P64,"p")</f>
        <v>#NUM!</v>
      </c>
      <c r="Z64" s="100" t="e">
        <f>SUMIF([1]Volumes!D$1:D$65536,A64,[1]Volumes!I$1:I$65536)</f>
        <v>#VALUE!</v>
      </c>
      <c r="AA64" s="76" t="e">
        <f>(_xll.xlBondPrice(C64,D64,E64,F64,G64,H64,I64,MIN(J64+$AA$10,J64+M64-1),N64/100)+_xll.xlBondAccrual(C64,D64,E64,F64,G64,H64,I64,MIN(J64+$AA$10,J64+M64-1))-(P64+_xll.xlBondAccrual(C64,D64,E64,F64,G64,H64,I64,J64))*(1+($AA$11/100*MIN($AA$10,M64-1)/360))+IF(MIN(J64+$AA$10,J64+M64-1)&gt;_xll.MKV("EUR.CM_INSTRUMENT.PXE."&amp;A64, "DateNextCoupon"),D64/2,0)+IF(MIN(J64+$AA$10,J64+M64-1)&gt;DATE(YEAR(_xll.MKV("EUR.CM_INSTRUMENT.PXE."&amp;A64, "DateNextCoupon")),MONTH(_xll.MKV("EUR.CM_INSTRUMENT.PXE."&amp;A64, "DateNextCoupon"))+6,DAY(_xll.MKV("EUR.CM_INSTRUMENT.PXE."&amp;A64, "DateNextCoupon"))),D64/2,0))*($AA$9/Y64)*100</f>
        <v>#NUM!</v>
      </c>
      <c r="AB64" s="77" t="e">
        <f>IF(_xll.MKV("EUR.CM_DEPTH.VMO_REPO."&amp;A64&amp;"_"&amp;$AB$12&amp;"_Fixed", "TrdValueAvg")=0,"",_xll.MKV("EUR.CM_DEPTH.VMO_REPO."&amp;A64&amp;"_"&amp;$AB$12&amp;"_Fixed", "TrdValueAvg"))</f>
        <v>#REF!</v>
      </c>
      <c r="AC64" s="78">
        <f t="shared" si="295"/>
        <v>0</v>
      </c>
      <c r="AD64" s="96" t="str">
        <f t="shared" si="265"/>
        <v/>
      </c>
      <c r="AE64" s="97"/>
      <c r="AF64" s="98" t="str">
        <f t="shared" si="57"/>
        <v/>
      </c>
      <c r="AG64" s="99" t="e">
        <f>_xll.MKV("EUR.CM_INSTRUMENT.PXE."&amp;A64, "DateLastMaturity")</f>
        <v>#REF!</v>
      </c>
      <c r="AH64" s="96" t="e">
        <f t="shared" si="58"/>
        <v>#REF!</v>
      </c>
      <c r="AI64" s="98" t="e">
        <f>VLOOKUP(AH64,'[1]ASW p'!$B$1:$AP$65536,HLOOKUP(LEFT(A64,2),'[1]ASW p'!$A$1:$IV$2,2,FALSE),FALSE)</f>
        <v>#REF!</v>
      </c>
      <c r="AJ64" s="79" t="e">
        <f t="shared" si="59"/>
        <v>#NUM!</v>
      </c>
      <c r="AK64" s="79" t="e">
        <f t="shared" si="270"/>
        <v>#NUM!</v>
      </c>
      <c r="AL64" s="94">
        <v>1.3516849905520469</v>
      </c>
      <c r="AM64" s="81">
        <v>-0.40661764705882353</v>
      </c>
      <c r="AN64" s="14" t="str">
        <f t="shared" si="61"/>
        <v>IT0005045270</v>
      </c>
      <c r="AO64" s="65" t="e">
        <f>IF(LEFT(AN64,2)=LEFT(AN62,2),AO62,_xll.BDP($A64&amp;" Corp","RTG_FITCH"))</f>
        <v>#REF!</v>
      </c>
      <c r="AP64" s="65" t="e">
        <f>IF(LEFT(AN64,2)=LEFT(AN62,2),AP62,_xll.BDP($A64&amp;" Corp","RTG_SP_LT_LC_ISSUER_CREDIT"))</f>
        <v>#REF!</v>
      </c>
      <c r="AQ64" s="65" t="str">
        <f>_xll.BDP($A64&amp;" Corp","RTG_MOODY")</f>
        <v>Baa2u *-</v>
      </c>
      <c r="AR64" s="82" t="e">
        <f t="shared" si="266"/>
        <v>#REF!</v>
      </c>
      <c r="AS64" s="83" t="s">
        <v>60</v>
      </c>
      <c r="AT64" s="84" t="e">
        <f t="shared" si="267"/>
        <v>#NUM!</v>
      </c>
      <c r="AU64" s="85" t="e">
        <f>_xll.MKV("EUR.CM_INSTRUMENT.PXE."&amp;A64, "DateLastMaturity")</f>
        <v>#REF!</v>
      </c>
      <c r="AV64" s="86" t="e">
        <f>MONTH(AU64)&amp;"."&amp;YEAR(AU64)</f>
        <v>#REF!</v>
      </c>
      <c r="AW64" s="84" t="e">
        <f>VLOOKUP(AV64,'[1]Y c'!B$1:AD$65536,HLOOKUP(LEFT(A64,2),'[1]Y c'!$A$1:$IV$2,2,FALSE),FALSE)</f>
        <v>#REF!</v>
      </c>
      <c r="AY64" s="87" t="str">
        <f t="shared" si="319"/>
        <v/>
      </c>
      <c r="AZ64" s="88">
        <f t="shared" si="320"/>
        <v>0</v>
      </c>
      <c r="BA64" s="89" t="str">
        <f t="shared" si="321"/>
        <v/>
      </c>
      <c r="BB64" s="90" t="e">
        <f>_xll.MKV("EUR.CM_INSTRUMENT.PXE."&amp;A64, "DateLastMaturity")</f>
        <v>#REF!</v>
      </c>
      <c r="BC64" s="91" t="e">
        <f t="shared" si="246"/>
        <v>#REF!</v>
      </c>
      <c r="BD64" s="89" t="e">
        <f>VLOOKUP(BC64,'[1]YY p'!B$1:AP$65536,HLOOKUP(LEFT(A64,2),'[1]YY p'!$A$1:$IV$2,2,FALSE),FALSE)</f>
        <v>#REF!</v>
      </c>
      <c r="BF64" s="82" t="e">
        <f t="shared" si="179"/>
        <v>#REF!</v>
      </c>
      <c r="BG64" s="83" t="s">
        <v>60</v>
      </c>
      <c r="BH64" s="89" t="e">
        <f t="shared" si="271"/>
        <v>#NUM!</v>
      </c>
      <c r="BI64" s="85" t="e">
        <f>_xll.MKV("EUR.CM_INSTRUMENT.PXE."&amp;A64, "DateLastMaturity")</f>
        <v>#REF!</v>
      </c>
      <c r="BJ64" s="86" t="e">
        <f t="shared" si="180"/>
        <v>#REF!</v>
      </c>
      <c r="BK64" s="92" t="e">
        <f>VLOOKUP(BJ64,'[1]YY c'!B$1:AL$65536,HLOOKUP(LEFT(A64,2),'[1]YY c'!$A$1:$IV$2,2,FALSE),FALSE)</f>
        <v>#REF!</v>
      </c>
    </row>
    <row r="65" spans="1:63">
      <c r="A65" s="64" t="s">
        <v>98</v>
      </c>
      <c r="B65" s="65" t="e">
        <f t="shared" si="296"/>
        <v>#REF!</v>
      </c>
      <c r="C65" s="19" t="e">
        <f t="shared" si="52"/>
        <v>#REF!</v>
      </c>
      <c r="D65" s="19" t="e">
        <f>_xll.MKV("EUR.CM_INSTRUMENT.PXE."&amp;A65, "CouponInterest")</f>
        <v>#REF!</v>
      </c>
      <c r="E65" s="6" t="e">
        <f>_xll.MKV("EUR.CM_INSTRUMENT.PXE."&amp;A65, "DateMaturity")</f>
        <v>#REF!</v>
      </c>
      <c r="F65" s="6" t="e">
        <f>IF(D65=0,H65,_xll.MKV("EUR.CM_INSTRUMENT.PXE."&amp;A65, "DateInterestAccrual"))</f>
        <v>#REF!</v>
      </c>
      <c r="G65" s="6" t="e">
        <f>IF(D65=0,E65,_xll.MKV("EUR.CM_INSTRUMENT.PXE."&amp;A65, "DateFirstCoupon"))</f>
        <v>#REF!</v>
      </c>
      <c r="H65" s="6" t="e">
        <f>_xll.MKV("EUR.CM_INSTRUMENT.PXE."&amp;A65, "DateFirstSettlement")</f>
        <v>#REF!</v>
      </c>
      <c r="I65" s="19">
        <v>100</v>
      </c>
      <c r="J65" s="6" t="e">
        <f>_xll.MKV("EUR.CM_INSTRUMENT.BONDVISION."&amp;A65, "DateSettl")</f>
        <v>#REF!</v>
      </c>
      <c r="K65" s="93" t="e">
        <f>_xll.MKV("EUR.CM_INSTRUMENT.PXE."&amp;A65, "Desc")</f>
        <v>#REF!</v>
      </c>
      <c r="L65" s="66">
        <f>_xll.BDP(A65&amp;" Corp", "amt_outstanding")/1000000</f>
        <v>24718.669000000002</v>
      </c>
      <c r="M65" s="67" t="e">
        <f t="shared" ref="M65:M137" si="342">+E65-J65</f>
        <v>#REF!</v>
      </c>
      <c r="N65" s="22" t="e">
        <f>_xll.xlBondYield(C65,D65,E65,F65,G65,H65,I65,J65,P65)*100</f>
        <v>#NUM!</v>
      </c>
      <c r="O65" s="68" t="str">
        <f t="shared" ref="O65:O138" si="343">IF(ISNUMBER((N65-AL65)*100),ROUND((N65-AL65)*100,2),"")</f>
        <v/>
      </c>
      <c r="P65" s="23" t="e">
        <f>IF(LEFT(K65,3)="BOT",_xll.xlBondPrice(C65,D65,E65,F65,G65,H65,I65,J65,_xll.MKV("EUR.CM_DEPTH.XLS_GOVIES."&amp;A65, "Mid")/100),ROUND(_xll.MKV("EUR.CM_DEPTH.XLS_GOVIES."&amp;A65, "Mid"),IF(M65&lt;700,3,2)))</f>
        <v>#REF!</v>
      </c>
      <c r="Q65" s="69" t="e">
        <f t="shared" si="268"/>
        <v>#NUM!</v>
      </c>
      <c r="R65" s="70" t="e">
        <f t="shared" si="269"/>
        <v>#NUM!</v>
      </c>
      <c r="S65" s="71" t="e">
        <f>_xll.xlBondAswSpread(C65,D65,E65,F65,G65,H65,I65,J65,P65)*100</f>
        <v>#NUM!</v>
      </c>
      <c r="T65" s="72" t="e">
        <f>_xll.xlBondZSpread(C65,D65,E65,F65,G65,H65,I65,J65,P65,"annual",5)*100</f>
        <v>#NUM!</v>
      </c>
      <c r="U65" s="72" t="e">
        <f>(N65-_xll.xlShmImplSwap2("EUR","EUR",J65,E65,,1,8,2,4)*100)*100</f>
        <v>#NUM!</v>
      </c>
      <c r="V65" s="72" t="e">
        <f>(N65-VLOOKUP(AH65,'[1]Y c'!$B$1:$F$65536,HLOOKUP(RIGHT($V$12,2),'[1]Y c'!$A$1:$IV$2,2,FALSE),FALSE))*100</f>
        <v>#NUM!</v>
      </c>
      <c r="W65" s="72" t="e">
        <f>(N65-VLOOKUP(AH65,'[1]Y c'!$B$1:$N$65536,HLOOKUP(RIGHT($W$12,2),'[1]Y c'!$A$1:$IV$2,2,FALSE),FALSE))*100</f>
        <v>#NUM!</v>
      </c>
      <c r="X65" s="73" t="e">
        <f>(N65-VLOOKUP(AH65,'[1]Y c'!$B$1:$J$65536,HLOOKUP(RIGHT($X$12,2),'[1]Y c'!$A$1:$IV$2,2,FALSE),FALSE))*100</f>
        <v>#NUM!</v>
      </c>
      <c r="Y65" s="74" t="e">
        <f>_xll.xlBondYieldSens(C65,D65,E65,F65,G65,H65,I65,J65,P65,"p")</f>
        <v>#NUM!</v>
      </c>
      <c r="Z65" s="100" t="e">
        <f>SUMIF([1]Volumes!D$1:D$65536,A65,[1]Volumes!I$1:I$65536)</f>
        <v>#VALUE!</v>
      </c>
      <c r="AA65" s="76" t="e">
        <f>(_xll.xlBondPrice(C65,D65,E65,F65,G65,H65,I65,MIN(J65+$AA$10,J65+M65-1),N65/100)+_xll.xlBondAccrual(C65,D65,E65,F65,G65,H65,I65,MIN(J65+$AA$10,J65+M65-1))-(P65+_xll.xlBondAccrual(C65,D65,E65,F65,G65,H65,I65,J65))*(1+($AA$11/100*MIN($AA$10,M65-1)/360))+IF(MIN(J65+$AA$10,J65+M65-1)&gt;_xll.MKV("EUR.CM_INSTRUMENT.PXE."&amp;A65, "DateNextCoupon"),D65/2,0)+IF(MIN(J65+$AA$10,J65+M65-1)&gt;DATE(YEAR(_xll.MKV("EUR.CM_INSTRUMENT.PXE."&amp;A65, "DateNextCoupon")),MONTH(_xll.MKV("EUR.CM_INSTRUMENT.PXE."&amp;A65, "DateNextCoupon"))+6,DAY(_xll.MKV("EUR.CM_INSTRUMENT.PXE."&amp;A65, "DateNextCoupon"))),D65/2,0))*($AA$9/Y65)*100</f>
        <v>#NUM!</v>
      </c>
      <c r="AB65" s="77" t="e">
        <f>IF(_xll.MKV("EUR.CM_DEPTH.VMO_REPO."&amp;A65&amp;"_"&amp;$AB$12&amp;"_Fixed", "TrdValueAvg")=0,"",_xll.MKV("EUR.CM_DEPTH.VMO_REPO."&amp;A65&amp;"_"&amp;$AB$12&amp;"_Fixed", "TrdValueAvg"))</f>
        <v>#REF!</v>
      </c>
      <c r="AC65" s="78">
        <f t="shared" si="295"/>
        <v>0</v>
      </c>
      <c r="AD65" s="86" t="str">
        <f t="shared" si="265"/>
        <v/>
      </c>
      <c r="AE65" s="83"/>
      <c r="AF65" s="89" t="str">
        <f t="shared" ref="AF65:AF138" si="344">IF(AE65="x",IF($AF$12="ASW",S65,T65),"")</f>
        <v/>
      </c>
      <c r="AG65" s="90" t="e">
        <f>_xll.MKV("EUR.CM_INSTRUMENT.PXE."&amp;A65, "DateLastMaturity")</f>
        <v>#REF!</v>
      </c>
      <c r="AH65" s="86" t="e">
        <f t="shared" si="58"/>
        <v>#REF!</v>
      </c>
      <c r="AI65" s="89" t="e">
        <f>VLOOKUP(AH65,'[1]ASW p'!$B$1:$AP$65536,HLOOKUP(LEFT(A65,2),'[1]ASW p'!$A$1:$IV$2,2,FALSE),FALSE)</f>
        <v>#REF!</v>
      </c>
      <c r="AJ65" s="79" t="e">
        <f t="shared" ref="AJ65:AJ138" si="345">IF($AF$12="ASW",S65,T65)-AI65</f>
        <v>#NUM!</v>
      </c>
      <c r="AK65" s="79" t="e">
        <f t="shared" si="270"/>
        <v>#NUM!</v>
      </c>
      <c r="AL65" s="94">
        <v>1.4026954142058594</v>
      </c>
      <c r="AM65" s="81">
        <v>-0.42967567567567572</v>
      </c>
      <c r="AN65" s="14" t="str">
        <f t="shared" ref="AN65:AN138" si="346">+A65</f>
        <v>IT0004513641</v>
      </c>
      <c r="AO65" s="65" t="e">
        <f>IF(LEFT(AN65,2)=LEFT(AN64,2),AO64,_xll.BDP($A65&amp;" Corp","RTG_FITCH"))</f>
        <v>#REF!</v>
      </c>
      <c r="AP65" s="65" t="e">
        <f>IF(LEFT(AN65,2)=LEFT(AN64,2),AP64,_xll.BDP($A65&amp;" Corp","RTG_SP_LT_LC_ISSUER_CREDIT"))</f>
        <v>#REF!</v>
      </c>
      <c r="AQ65" s="65" t="str">
        <f>_xll.BDP($A65&amp;" Corp","RTG_MOODY")</f>
        <v>Baa2u *-</v>
      </c>
      <c r="AR65" s="82" t="e">
        <f t="shared" si="266"/>
        <v>#REF!</v>
      </c>
      <c r="AS65" s="83" t="s">
        <v>60</v>
      </c>
      <c r="AT65" s="84" t="e">
        <f t="shared" si="267"/>
        <v>#NUM!</v>
      </c>
      <c r="AU65" s="85" t="e">
        <f>_xll.MKV("EUR.CM_INSTRUMENT.PXE."&amp;A65, "DateLastMaturity")</f>
        <v>#REF!</v>
      </c>
      <c r="AV65" s="86" t="e">
        <f t="shared" si="64"/>
        <v>#REF!</v>
      </c>
      <c r="AW65" s="84" t="e">
        <f>VLOOKUP(AV65,'[1]Y c'!B$1:AD$65536,HLOOKUP(LEFT(A65,2),'[1]Y c'!$A$1:$IV$2,2,FALSE),FALSE)</f>
        <v>#REF!</v>
      </c>
      <c r="AY65" s="87" t="str">
        <f t="shared" si="319"/>
        <v/>
      </c>
      <c r="AZ65" s="88">
        <f t="shared" si="320"/>
        <v>0</v>
      </c>
      <c r="BA65" s="89" t="str">
        <f t="shared" si="321"/>
        <v/>
      </c>
      <c r="BB65" s="90" t="e">
        <f>_xll.MKV("EUR.CM_INSTRUMENT.PXE."&amp;A65, "DateLastMaturity")</f>
        <v>#REF!</v>
      </c>
      <c r="BC65" s="91" t="e">
        <f t="shared" si="246"/>
        <v>#REF!</v>
      </c>
      <c r="BD65" s="89" t="e">
        <f>VLOOKUP(BC65,'[1]YY p'!B$1:AP$65536,HLOOKUP(LEFT(A65,2),'[1]YY p'!$A$1:$IV$2,2,FALSE),FALSE)</f>
        <v>#REF!</v>
      </c>
      <c r="BF65" s="82" t="e">
        <f t="shared" si="179"/>
        <v>#REF!</v>
      </c>
      <c r="BG65" s="83" t="s">
        <v>60</v>
      </c>
      <c r="BH65" s="89" t="e">
        <f t="shared" si="271"/>
        <v>#NUM!</v>
      </c>
      <c r="BI65" s="85" t="e">
        <f>_xll.MKV("EUR.CM_INSTRUMENT.PXE."&amp;A65, "DateLastMaturity")</f>
        <v>#REF!</v>
      </c>
      <c r="BJ65" s="86" t="e">
        <f t="shared" si="180"/>
        <v>#REF!</v>
      </c>
      <c r="BK65" s="92" t="e">
        <f>VLOOKUP(BJ65,'[1]YY c'!B$1:AL$65536,HLOOKUP(LEFT(A65,2),'[1]YY c'!$A$1:$IV$2,2,FALSE),FALSE)</f>
        <v>#REF!</v>
      </c>
    </row>
    <row r="66" spans="1:63">
      <c r="A66" s="64" t="s">
        <v>470</v>
      </c>
      <c r="B66" s="65" t="e">
        <f t="shared" ref="B66" si="347">LEFT(K66,3)&amp;" "&amp;TEXT(DATE(2000,(MONTH(E66)),1),"mmm")&amp;RIGHT(YEAR(E66),2)</f>
        <v>#REF!</v>
      </c>
      <c r="C66" s="19" t="e">
        <f t="shared" ref="C66" si="348">LEFT(K66,3)</f>
        <v>#REF!</v>
      </c>
      <c r="D66" s="19" t="e">
        <f>_xll.MKV("EUR.CM_INSTRUMENT.PXE."&amp;A66, "CouponInterest")</f>
        <v>#REF!</v>
      </c>
      <c r="E66" s="6" t="e">
        <f>_xll.MKV("EUR.CM_INSTRUMENT.PXE."&amp;A66, "DateMaturity")</f>
        <v>#REF!</v>
      </c>
      <c r="F66" s="6" t="e">
        <f>IF(D66=0,H66,_xll.MKV("EUR.CM_INSTRUMENT.PXE."&amp;A66, "DateInterestAccrual"))</f>
        <v>#REF!</v>
      </c>
      <c r="G66" s="6" t="e">
        <f>IF(D66=0,E66,_xll.MKV("EUR.CM_INSTRUMENT.PXE."&amp;A66, "DateFirstCoupon"))</f>
        <v>#REF!</v>
      </c>
      <c r="H66" s="6" t="e">
        <f>_xll.MKV("EUR.CM_INSTRUMENT.PXE."&amp;A66, "DateFirstSettlement")</f>
        <v>#REF!</v>
      </c>
      <c r="I66" s="19">
        <v>100</v>
      </c>
      <c r="J66" s="6" t="e">
        <f>_xll.MKV("EUR.CM_INSTRUMENT.BONDVISION."&amp;A66, "DateSettl")</f>
        <v>#REF!</v>
      </c>
      <c r="K66" s="93" t="e">
        <f>_xll.MKV("EUR.CM_INSTRUMENT.PXE."&amp;A66, "Desc")</f>
        <v>#REF!</v>
      </c>
      <c r="L66" s="66">
        <f>_xll.BDP(A66&amp;" Corp", "amt_outstanding")/1000000</f>
        <v>13094.5</v>
      </c>
      <c r="M66" s="67" t="e">
        <f t="shared" ref="M66" si="349">+E66-J66</f>
        <v>#REF!</v>
      </c>
      <c r="N66" s="22" t="e">
        <f>_xll.xlBondYield(C66,D66,E66,F66,G66,H66,I66,J66,P66)*100</f>
        <v>#NUM!</v>
      </c>
      <c r="O66" s="68" t="str">
        <f t="shared" ref="O66" si="350">IF(ISNUMBER((N66-AL66)*100),ROUND((N66-AL66)*100,2),"")</f>
        <v/>
      </c>
      <c r="P66" s="23" t="e">
        <f>IF(LEFT(K66,3)="BOT",_xll.xlBondPrice(C66,D66,E66,F66,G66,H66,I66,J66,_xll.MKV("EUR.CM_DEPTH.XLS_GOVIES."&amp;A66, "Mid")/100),ROUND(_xll.MKV("EUR.CM_DEPTH.XLS_GOVIES."&amp;A66, "Mid"),IF(M66&lt;700,3,2)))</f>
        <v>#REF!</v>
      </c>
      <c r="Q66" s="69" t="e">
        <f t="shared" ref="Q66" si="351">(N66-N65)*100</f>
        <v>#NUM!</v>
      </c>
      <c r="R66" s="70" t="e">
        <f t="shared" ref="R66" si="352">IF($R$12="Y roll",(N66-N65)/(M66-M65)*365*100,(U66-U65)/(M66-M65)*365)</f>
        <v>#NUM!</v>
      </c>
      <c r="S66" s="71" t="e">
        <f>_xll.xlBondAswSpread(C66,D66,E66,F66,G66,H66,I66,J66,P66)*100</f>
        <v>#NUM!</v>
      </c>
      <c r="T66" s="72" t="e">
        <f>_xll.xlBondZSpread(C66,D66,E66,F66,G66,H66,I66,J66,P66,"annual",5)*100</f>
        <v>#NUM!</v>
      </c>
      <c r="U66" s="72" t="e">
        <f>(N66-_xll.xlShmImplSwap2("EUR","EUR",J66,E66,,1,8,2,4)*100)*100</f>
        <v>#NUM!</v>
      </c>
      <c r="V66" s="72" t="e">
        <f>(N66-VLOOKUP(AH66,'[1]Y c'!$B$1:$F$65536,HLOOKUP(RIGHT($V$12,2),'[1]Y c'!$A$1:$IV$2,2,FALSE),FALSE))*100</f>
        <v>#NUM!</v>
      </c>
      <c r="W66" s="72" t="e">
        <f>(N66-VLOOKUP(AH66,'[1]Y c'!$B$1:$N$65536,HLOOKUP(RIGHT($W$12,2),'[1]Y c'!$A$1:$IV$2,2,FALSE),FALSE))*100</f>
        <v>#NUM!</v>
      </c>
      <c r="X66" s="73" t="e">
        <f>(N66-VLOOKUP(AH66,'[1]Y c'!$B$1:$J$65536,HLOOKUP(RIGHT($X$12,2),'[1]Y c'!$A$1:$IV$2,2,FALSE),FALSE))*100</f>
        <v>#NUM!</v>
      </c>
      <c r="Y66" s="74" t="e">
        <f>_xll.xlBondYieldSens(C66,D66,E66,F66,G66,H66,I66,J66,P66,"p")</f>
        <v>#NUM!</v>
      </c>
      <c r="Z66" s="100" t="e">
        <f>SUMIF([1]Volumes!D$1:D$65536,A66,[1]Volumes!I$1:I$65536)</f>
        <v>#VALUE!</v>
      </c>
      <c r="AA66" s="76" t="e">
        <f>(_xll.xlBondPrice(C66,D66,E66,F66,G66,H66,I66,MIN(J66+$AA$10,J66+M66-1),N66/100)+_xll.xlBondAccrual(C66,D66,E66,F66,G66,H66,I66,MIN(J66+$AA$10,J66+M66-1))-(P66+_xll.xlBondAccrual(C66,D66,E66,F66,G66,H66,I66,J66))*(1+($AA$11/100*MIN($AA$10,M66-1)/360))+IF(MIN(J66+$AA$10,J66+M66-1)&gt;_xll.MKV("EUR.CM_INSTRUMENT.PXE."&amp;A66, "DateNextCoupon"),D66/2,0)+IF(MIN(J66+$AA$10,J66+M66-1)&gt;DATE(YEAR(_xll.MKV("EUR.CM_INSTRUMENT.PXE."&amp;A66, "DateNextCoupon")),MONTH(_xll.MKV("EUR.CM_INSTRUMENT.PXE."&amp;A66, "DateNextCoupon"))+6,DAY(_xll.MKV("EUR.CM_INSTRUMENT.PXE."&amp;A66, "DateNextCoupon"))),D66/2,0))*($AA$9/Y66)*100</f>
        <v>#NUM!</v>
      </c>
      <c r="AB66" s="77" t="e">
        <f>IF(_xll.MKV("EUR.CM_DEPTH.VMO_REPO."&amp;A66&amp;"_"&amp;$AB$12&amp;"_Fixed", "TrdValueAvg")=0,"",_xll.MKV("EUR.CM_DEPTH.VMO_REPO."&amp;A66&amp;"_"&amp;$AB$12&amp;"_Fixed", "TrdValueAvg"))</f>
        <v>#REF!</v>
      </c>
      <c r="AC66" s="78">
        <f t="shared" ref="AC66" si="353">IF(ISNUMBER(AB66),(AB66-AM66)*100,0)</f>
        <v>0</v>
      </c>
      <c r="AD66" s="86" t="str">
        <f t="shared" ref="AD66" si="354">IF(AE66="x",MONTH(AG66)&amp;"."&amp;YEAR(AG66),"")</f>
        <v/>
      </c>
      <c r="AE66" s="83"/>
      <c r="AF66" s="89" t="str">
        <f t="shared" ref="AF66" si="355">IF(AE66="x",IF($AF$12="ASW",S66,T66),"")</f>
        <v/>
      </c>
      <c r="AG66" s="90" t="e">
        <f>_xll.MKV("EUR.CM_INSTRUMENT.PXE."&amp;A66, "DateLastMaturity")</f>
        <v>#REF!</v>
      </c>
      <c r="AH66" s="86" t="e">
        <f t="shared" ref="AH66" si="356">MONTH(AG66)&amp;"."&amp;YEAR(AG66)</f>
        <v>#REF!</v>
      </c>
      <c r="AI66" s="89" t="e">
        <f>VLOOKUP(AH66,'[1]ASW p'!$B$1:$AP$65536,HLOOKUP(LEFT(A66,2),'[1]ASW p'!$A$1:$IV$2,2,FALSE),FALSE)</f>
        <v>#REF!</v>
      </c>
      <c r="AJ66" s="79" t="e">
        <f t="shared" ref="AJ66" si="357">IF($AF$12="ASW",S66,T66)-AI66</f>
        <v>#NUM!</v>
      </c>
      <c r="AK66" s="79" t="e">
        <f t="shared" ref="AK66" si="358">U66-BD66</f>
        <v>#NUM!</v>
      </c>
      <c r="AL66" s="94">
        <v>1.4026954142058594</v>
      </c>
      <c r="AM66" s="81">
        <v>-0.42967567567567572</v>
      </c>
      <c r="AN66" s="14" t="str">
        <f t="shared" ref="AN66" si="359">+A66</f>
        <v>IT0005327306</v>
      </c>
      <c r="AO66" s="65" t="e">
        <f>IF(LEFT(AN66,2)=LEFT(AN65,2),AO65,_xll.BDP($A66&amp;" Corp","RTG_FITCH"))</f>
        <v>#REF!</v>
      </c>
      <c r="AP66" s="65" t="e">
        <f>IF(LEFT(AN66,2)=LEFT(AN65,2),AP65,_xll.BDP($A66&amp;" Corp","RTG_SP_LT_LC_ISSUER_CREDIT"))</f>
        <v>#REF!</v>
      </c>
      <c r="AQ66" s="65" t="str">
        <f>_xll.BDP($A66&amp;" Corp","RTG_MOODY")</f>
        <v>#N/A N/A</v>
      </c>
      <c r="AR66" s="82" t="e">
        <f t="shared" ref="AR66" si="360">IF(AS66="x",MONTH(AU66)&amp;"."&amp;YEAR(AU66),"")</f>
        <v>#REF!</v>
      </c>
      <c r="AS66" s="83" t="s">
        <v>60</v>
      </c>
      <c r="AT66" s="84" t="e">
        <f t="shared" ref="AT66" si="361">IF(AS66="x",N66,"")</f>
        <v>#NUM!</v>
      </c>
      <c r="AU66" s="85" t="e">
        <f>_xll.MKV("EUR.CM_INSTRUMENT.PXE."&amp;A66, "DateLastMaturity")</f>
        <v>#REF!</v>
      </c>
      <c r="AV66" s="86" t="e">
        <f t="shared" ref="AV66" si="362">MONTH(AU66)&amp;"."&amp;YEAR(AU66)</f>
        <v>#REF!</v>
      </c>
      <c r="AW66" s="84" t="e">
        <f>VLOOKUP(AV66,'[1]Y c'!B$1:AD$65536,HLOOKUP(LEFT(A66,2),'[1]Y c'!$A$1:$IV$2,2,FALSE),FALSE)</f>
        <v>#REF!</v>
      </c>
      <c r="AY66" s="87" t="str">
        <f t="shared" ref="AY66" si="363">IF(AE66="x",MONTH(AG66)&amp;"."&amp;YEAR(AG66),"")</f>
        <v/>
      </c>
      <c r="AZ66" s="88">
        <f t="shared" ref="AZ66" si="364">AE66</f>
        <v>0</v>
      </c>
      <c r="BA66" s="89" t="str">
        <f t="shared" ref="BA66" si="365">IF(AE66="x",U66,"")</f>
        <v/>
      </c>
      <c r="BB66" s="90" t="e">
        <f>_xll.MKV("EUR.CM_INSTRUMENT.PXE."&amp;A66, "DateLastMaturity")</f>
        <v>#REF!</v>
      </c>
      <c r="BC66" s="91" t="e">
        <f t="shared" ref="BC66" si="366">MONTH(BB66)&amp;"."&amp;YEAR(BB66)</f>
        <v>#REF!</v>
      </c>
      <c r="BD66" s="89" t="e">
        <f>VLOOKUP(BC66,'[1]YY p'!B$1:AP$65536,HLOOKUP(LEFT(A66,2),'[1]YY p'!$A$1:$IV$2,2,FALSE),FALSE)</f>
        <v>#REF!</v>
      </c>
      <c r="BF66" s="82" t="e">
        <f t="shared" ref="BF66" si="367">IF(BG66="x",MONTH(BI66)&amp;"."&amp;YEAR(BI66),"")</f>
        <v>#REF!</v>
      </c>
      <c r="BG66" s="83" t="s">
        <v>60</v>
      </c>
      <c r="BH66" s="89" t="e">
        <f t="shared" ref="BH66" si="368">IF(BG66="x",U66,"")</f>
        <v>#NUM!</v>
      </c>
      <c r="BI66" s="85" t="e">
        <f>_xll.MKV("EUR.CM_INSTRUMENT.PXE."&amp;A66, "DateLastMaturity")</f>
        <v>#REF!</v>
      </c>
      <c r="BJ66" s="86" t="e">
        <f t="shared" ref="BJ66" si="369">MONTH(BI66)&amp;"."&amp;YEAR(BI66)</f>
        <v>#REF!</v>
      </c>
      <c r="BK66" s="92" t="e">
        <f>VLOOKUP(BJ66,'[1]YY c'!B$1:AL$65536,HLOOKUP(LEFT(A66,2),'[1]YY c'!$A$1:$IV$2,2,FALSE),FALSE)</f>
        <v>#REF!</v>
      </c>
    </row>
    <row r="67" spans="1:63">
      <c r="A67" s="64" t="s">
        <v>99</v>
      </c>
      <c r="B67" s="65" t="e">
        <f t="shared" si="296"/>
        <v>#REF!</v>
      </c>
      <c r="C67" s="19" t="e">
        <f t="shared" si="52"/>
        <v>#REF!</v>
      </c>
      <c r="D67" s="19" t="e">
        <f>_xll.MKV("EUR.CM_INSTRUMENT.PXE."&amp;A67, "CouponInterest")</f>
        <v>#REF!</v>
      </c>
      <c r="E67" s="6" t="e">
        <f>_xll.MKV("EUR.CM_INSTRUMENT.PXE."&amp;A67, "DateMaturity")</f>
        <v>#REF!</v>
      </c>
      <c r="F67" s="6" t="e">
        <f>IF(D67=0,H67,_xll.MKV("EUR.CM_INSTRUMENT.PXE."&amp;A67, "DateInterestAccrual"))</f>
        <v>#REF!</v>
      </c>
      <c r="G67" s="6" t="e">
        <f>IF(D67=0,E67,_xll.MKV("EUR.CM_INSTRUMENT.PXE."&amp;A67, "DateFirstCoupon"))</f>
        <v>#REF!</v>
      </c>
      <c r="H67" s="6" t="e">
        <f>_xll.MKV("EUR.CM_INSTRUMENT.PXE."&amp;A67, "DateFirstSettlement")</f>
        <v>#REF!</v>
      </c>
      <c r="I67" s="19">
        <v>100</v>
      </c>
      <c r="J67" s="6" t="e">
        <f>_xll.MKV("EUR.CM_INSTRUMENT.BONDVISION."&amp;A67, "DateSettl")</f>
        <v>#REF!</v>
      </c>
      <c r="K67" s="95" t="e">
        <f>_xll.MKV("EUR.CM_INSTRUMENT.PXE."&amp;A67, "Desc")</f>
        <v>#REF!</v>
      </c>
      <c r="L67" s="66">
        <f>_xll.BDP(A67&amp;" Corp", "amt_outstanding")/1000000</f>
        <v>19786.723000000002</v>
      </c>
      <c r="M67" s="67" t="e">
        <f t="shared" si="342"/>
        <v>#REF!</v>
      </c>
      <c r="N67" s="22" t="e">
        <f>_xll.xlBondYield(C67,D67,E67,F67,G67,H67,I67,J67,P67)*100</f>
        <v>#NUM!</v>
      </c>
      <c r="O67" s="68" t="str">
        <f t="shared" si="343"/>
        <v/>
      </c>
      <c r="P67" s="23" t="e">
        <f>IF(LEFT(K67,3)="BOT",_xll.xlBondPrice(C67,D67,E67,F67,G67,H67,I67,J67,_xll.MKV("EUR.CM_DEPTH.XLS_GOVIES."&amp;A67, "Mid")/100),ROUND(_xll.MKV("EUR.CM_DEPTH.XLS_GOVIES."&amp;A67, "Mid"),IF(M67&lt;700,3,2)))</f>
        <v>#REF!</v>
      </c>
      <c r="Q67" s="69" t="e">
        <f>(N67-N65)*100</f>
        <v>#NUM!</v>
      </c>
      <c r="R67" s="70" t="e">
        <f>IF($R$12="Y roll",(N67-N65)/(M67-M65)*365*100,(U67-U65)/(M67-M65)*365)</f>
        <v>#NUM!</v>
      </c>
      <c r="S67" s="71" t="e">
        <f>_xll.xlBondAswSpread(C67,D67,E67,F67,G67,H67,I67,J67,P67)*100</f>
        <v>#NUM!</v>
      </c>
      <c r="T67" s="72" t="e">
        <f>_xll.xlBondZSpread(C67,D67,E67,F67,G67,H67,I67,J67,P67,"annual",5)*100</f>
        <v>#NUM!</v>
      </c>
      <c r="U67" s="72" t="e">
        <f>(N67-_xll.xlShmImplSwap2("EUR","EUR",J67,E67,,1,8,2,4)*100)*100</f>
        <v>#NUM!</v>
      </c>
      <c r="V67" s="72" t="e">
        <f>(N67-VLOOKUP(AH67,'[1]Y c'!$B$1:$F$65536,HLOOKUP(RIGHT($V$12,2),'[1]Y c'!$A$1:$IV$2,2,FALSE),FALSE))*100</f>
        <v>#NUM!</v>
      </c>
      <c r="W67" s="72" t="e">
        <f>(N67-VLOOKUP(AH67,'[1]Y c'!$B$1:$N$65536,HLOOKUP(RIGHT($W$12,2),'[1]Y c'!$A$1:$IV$2,2,FALSE),FALSE))*100</f>
        <v>#NUM!</v>
      </c>
      <c r="X67" s="73" t="e">
        <f>(N67-VLOOKUP(AH67,'[1]Y c'!$B$1:$J$65536,HLOOKUP(RIGHT($X$12,2),'[1]Y c'!$A$1:$IV$2,2,FALSE),FALSE))*100</f>
        <v>#NUM!</v>
      </c>
      <c r="Y67" s="74" t="e">
        <f>_xll.xlBondYieldSens(C67,D67,E67,F67,G67,H67,I67,J67,P67,"p")</f>
        <v>#NUM!</v>
      </c>
      <c r="Z67" s="100" t="e">
        <f>SUMIF([1]Volumes!D$1:D$65536,A67,[1]Volumes!I$1:I$65536)</f>
        <v>#VALUE!</v>
      </c>
      <c r="AA67" s="76" t="e">
        <f>(_xll.xlBondPrice(C67,D67,E67,F67,G67,H67,I67,MIN(J67+$AA$10,J67+M67-1),N67/100)+_xll.xlBondAccrual(C67,D67,E67,F67,G67,H67,I67,MIN(J67+$AA$10,J67+M67-1))-(P67+_xll.xlBondAccrual(C67,D67,E67,F67,G67,H67,I67,J67))*(1+($AA$11/100*MIN($AA$10,M67-1)/360))+IF(MIN(J67+$AA$10,J67+M67-1)&gt;_xll.MKV("EUR.CM_INSTRUMENT.PXE."&amp;A67, "DateNextCoupon"),D67/2,0)+IF(MIN(J67+$AA$10,J67+M67-1)&gt;DATE(YEAR(_xll.MKV("EUR.CM_INSTRUMENT.PXE."&amp;A67, "DateNextCoupon")),MONTH(_xll.MKV("EUR.CM_INSTRUMENT.PXE."&amp;A67, "DateNextCoupon"))+6,DAY(_xll.MKV("EUR.CM_INSTRUMENT.PXE."&amp;A67, "DateNextCoupon"))),D67/2,0))*($AA$9/Y67)*100</f>
        <v>#NUM!</v>
      </c>
      <c r="AB67" s="77" t="e">
        <f>IF(_xll.MKV("EUR.CM_DEPTH.VMO_REPO."&amp;A67&amp;"_"&amp;$AB$12&amp;"_Fixed", "TrdValueAvg")=0,"",_xll.MKV("EUR.CM_DEPTH.VMO_REPO."&amp;A67&amp;"_"&amp;$AB$12&amp;"_Fixed", "TrdValueAvg"))</f>
        <v>#REF!</v>
      </c>
      <c r="AC67" s="78">
        <f t="shared" si="295"/>
        <v>0</v>
      </c>
      <c r="AD67" s="96" t="str">
        <f t="shared" si="265"/>
        <v/>
      </c>
      <c r="AE67" s="97"/>
      <c r="AF67" s="98" t="str">
        <f t="shared" si="344"/>
        <v/>
      </c>
      <c r="AG67" s="99" t="e">
        <f>_xll.MKV("EUR.CM_INSTRUMENT.PXE."&amp;A67, "DateLastMaturity")</f>
        <v>#REF!</v>
      </c>
      <c r="AH67" s="96" t="e">
        <f t="shared" si="58"/>
        <v>#REF!</v>
      </c>
      <c r="AI67" s="98" t="e">
        <f>VLOOKUP(AH67,'[1]ASW p'!$B$1:$AP$65536,HLOOKUP(LEFT(A67,2),'[1]ASW p'!$A$1:$IV$2,2,FALSE),FALSE)</f>
        <v>#REF!</v>
      </c>
      <c r="AJ67" s="79" t="e">
        <f t="shared" si="345"/>
        <v>#NUM!</v>
      </c>
      <c r="AK67" s="79" t="e">
        <f t="shared" si="270"/>
        <v>#NUM!</v>
      </c>
      <c r="AL67" s="94">
        <v>1.4160651216411939</v>
      </c>
      <c r="AM67" s="81">
        <v>-0.40506908462867008</v>
      </c>
      <c r="AN67" s="14" t="str">
        <f t="shared" si="346"/>
        <v>IT0005090318</v>
      </c>
      <c r="AO67" s="65" t="e">
        <f>IF(LEFT(AN67,2)=LEFT(AN65,2),AO65,_xll.BDP($A67&amp;" Corp","RTG_FITCH"))</f>
        <v>#REF!</v>
      </c>
      <c r="AP67" s="65" t="e">
        <f>IF(LEFT(AN67,2)=LEFT(AN65,2),AP65,_xll.BDP($A67&amp;" Corp","RTG_SP_LT_LC_ISSUER_CREDIT"))</f>
        <v>#REF!</v>
      </c>
      <c r="AQ67" s="65" t="str">
        <f>_xll.BDP($A67&amp;" Corp","RTG_MOODY")</f>
        <v>Baa2u *-</v>
      </c>
      <c r="AR67" s="82" t="e">
        <f t="shared" si="266"/>
        <v>#REF!</v>
      </c>
      <c r="AS67" s="83" t="s">
        <v>60</v>
      </c>
      <c r="AT67" s="84" t="e">
        <f t="shared" si="267"/>
        <v>#NUM!</v>
      </c>
      <c r="AU67" s="85" t="e">
        <f>_xll.MKV("EUR.CM_INSTRUMENT.PXE."&amp;A67, "DateLastMaturity")</f>
        <v>#REF!</v>
      </c>
      <c r="AV67" s="86" t="e">
        <f t="shared" si="64"/>
        <v>#REF!</v>
      </c>
      <c r="AW67" s="84" t="e">
        <f>VLOOKUP(AV67,'[1]Y c'!B$1:AD$65536,HLOOKUP(LEFT(A67,2),'[1]Y c'!$A$1:$IV$2,2,FALSE),FALSE)</f>
        <v>#REF!</v>
      </c>
      <c r="AY67" s="87" t="str">
        <f t="shared" si="319"/>
        <v/>
      </c>
      <c r="AZ67" s="88">
        <f t="shared" si="320"/>
        <v>0</v>
      </c>
      <c r="BA67" s="89" t="str">
        <f t="shared" si="321"/>
        <v/>
      </c>
      <c r="BB67" s="90" t="e">
        <f>_xll.MKV("EUR.CM_INSTRUMENT.PXE."&amp;A67, "DateLastMaturity")</f>
        <v>#REF!</v>
      </c>
      <c r="BC67" s="91" t="e">
        <f t="shared" si="246"/>
        <v>#REF!</v>
      </c>
      <c r="BD67" s="89" t="e">
        <f>VLOOKUP(BC67,'[1]YY p'!B$1:AP$65536,HLOOKUP(LEFT(A67,2),'[1]YY p'!$A$1:$IV$2,2,FALSE),FALSE)</f>
        <v>#REF!</v>
      </c>
      <c r="BF67" s="82" t="e">
        <f t="shared" si="179"/>
        <v>#REF!</v>
      </c>
      <c r="BG67" s="83" t="s">
        <v>60</v>
      </c>
      <c r="BH67" s="89" t="e">
        <f t="shared" si="271"/>
        <v>#NUM!</v>
      </c>
      <c r="BI67" s="85" t="e">
        <f>_xll.MKV("EUR.CM_INSTRUMENT.PXE."&amp;A67, "DateLastMaturity")</f>
        <v>#REF!</v>
      </c>
      <c r="BJ67" s="86" t="e">
        <f t="shared" si="180"/>
        <v>#REF!</v>
      </c>
      <c r="BK67" s="92" t="e">
        <f>VLOOKUP(BJ67,'[1]YY c'!B$1:AL$65536,HLOOKUP(LEFT(A67,2),'[1]YY c'!$A$1:$IV$2,2,FALSE),FALSE)</f>
        <v>#REF!</v>
      </c>
    </row>
    <row r="68" spans="1:63">
      <c r="A68" s="64" t="s">
        <v>100</v>
      </c>
      <c r="B68" s="65" t="e">
        <f t="shared" si="296"/>
        <v>#REF!</v>
      </c>
      <c r="C68" s="19" t="e">
        <f>LEFT(K68,3)</f>
        <v>#REF!</v>
      </c>
      <c r="D68" s="19" t="e">
        <f>_xll.MKV("EUR.CM_INSTRUMENT.PXE."&amp;A68, "CouponInterest")</f>
        <v>#REF!</v>
      </c>
      <c r="E68" s="6" t="e">
        <f>_xll.MKV("EUR.CM_INSTRUMENT.PXE."&amp;A68, "DateMaturity")</f>
        <v>#REF!</v>
      </c>
      <c r="F68" s="6" t="e">
        <f>IF(D68=0,H68,_xll.MKV("EUR.CM_INSTRUMENT.PXE."&amp;A68, "DateInterestAccrual"))</f>
        <v>#REF!</v>
      </c>
      <c r="G68" s="6" t="e">
        <f>IF(D68=0,E68,_xll.MKV("EUR.CM_INSTRUMENT.PXE."&amp;A68, "DateFirstCoupon"))</f>
        <v>#REF!</v>
      </c>
      <c r="H68" s="6" t="e">
        <f>_xll.MKV("EUR.CM_INSTRUMENT.PXE."&amp;A68, "DateFirstSettlement")</f>
        <v>#REF!</v>
      </c>
      <c r="I68" s="19">
        <v>100</v>
      </c>
      <c r="J68" s="6" t="e">
        <f>_xll.MKV("EUR.CM_INSTRUMENT.BONDVISION."&amp;A68, "DateSettl")</f>
        <v>#REF!</v>
      </c>
      <c r="K68" s="95" t="e">
        <f>_xll.MKV("EUR.CM_INSTRUMENT.PXE."&amp;A68, "Desc")</f>
        <v>#REF!</v>
      </c>
      <c r="L68" s="66">
        <f>_xll.BDP(A68&amp;" Corp", "amt_outstanding")/1000000</f>
        <v>17829.295999999998</v>
      </c>
      <c r="M68" s="67" t="e">
        <f t="shared" si="342"/>
        <v>#REF!</v>
      </c>
      <c r="N68" s="22" t="e">
        <f>_xll.xlBondYield(C68,D68,E68,F68,G68,H68,I68,J68,P68)*100</f>
        <v>#NUM!</v>
      </c>
      <c r="O68" s="68" t="str">
        <f t="shared" si="343"/>
        <v/>
      </c>
      <c r="P68" s="23" t="e">
        <f>IF(LEFT(K68,3)="BOT",_xll.xlBondPrice(C68,D68,E68,F68,G68,H68,I68,J68,_xll.MKV("EUR.CM_DEPTH.XLS_GOVIES."&amp;A68, "Mid")/100),ROUND(_xll.MKV("EUR.CM_DEPTH.XLS_GOVIES."&amp;A68, "Mid"),IF(M68&lt;700,3,2)))</f>
        <v>#REF!</v>
      </c>
      <c r="Q68" s="101" t="e">
        <f>(N68-N67)*100</f>
        <v>#NUM!</v>
      </c>
      <c r="R68" s="70" t="e">
        <f t="shared" si="269"/>
        <v>#NUM!</v>
      </c>
      <c r="S68" s="71" t="e">
        <f>_xll.xlBondAswSpread(C68,D68,E68,F68,G68,H68,I68,J68,P68)*100</f>
        <v>#NUM!</v>
      </c>
      <c r="T68" s="72" t="e">
        <f>_xll.xlBondZSpread(C68,D68,E68,F68,G68,H68,I68,J68,P68,"annual",5)*100</f>
        <v>#NUM!</v>
      </c>
      <c r="U68" s="72" t="e">
        <f>(N68-_xll.xlShmImplSwap2("EUR","EUR",J68,E68,,1,8,2,4)*100)*100</f>
        <v>#NUM!</v>
      </c>
      <c r="V68" s="72" t="e">
        <f>(N68-VLOOKUP(AH68,'[1]Y c'!$B$1:$F$65536,HLOOKUP(RIGHT($V$12,2),'[1]Y c'!$A$1:$IV$2,2,FALSE),FALSE))*100</f>
        <v>#NUM!</v>
      </c>
      <c r="W68" s="72" t="e">
        <f>(N68-VLOOKUP(AH68,'[1]Y c'!$B$1:$N$65536,HLOOKUP(RIGHT($W$12,2),'[1]Y c'!$A$1:$IV$2,2,FALSE),FALSE))*100</f>
        <v>#NUM!</v>
      </c>
      <c r="X68" s="73" t="e">
        <f>(N68-VLOOKUP(AH68,'[1]Y c'!$B$1:$J$65536,HLOOKUP(RIGHT($X$12,2),'[1]Y c'!$A$1:$IV$2,2,FALSE),FALSE))*100</f>
        <v>#NUM!</v>
      </c>
      <c r="Y68" s="74" t="e">
        <f>_xll.xlBondYieldSens(C68,D68,E68,F68,G68,H68,I68,J68,P68,"p")</f>
        <v>#NUM!</v>
      </c>
      <c r="Z68" s="100" t="e">
        <f>SUMIF([1]Volumes!D$1:D$65536,A68,[1]Volumes!I$1:I$65536)</f>
        <v>#VALUE!</v>
      </c>
      <c r="AA68" s="76" t="e">
        <f>(_xll.xlBondPrice(C68,D68,E68,F68,G68,H68,I68,MIN(J68+$AA$10,J68+M68-1),N68/100)+_xll.xlBondAccrual(C68,D68,E68,F68,G68,H68,I68,MIN(J68+$AA$10,J68+M68-1))-(P68+_xll.xlBondAccrual(C68,D68,E68,F68,G68,H68,I68,J68))*(1+($AA$11/100*MIN($AA$10,M68-1)/360))+IF(MIN(J68+$AA$10,J68+M68-1)&gt;_xll.MKV("EUR.CM_INSTRUMENT.PXE."&amp;A68, "DateNextCoupon"),D68/2,0)+IF(MIN(J68+$AA$10,J68+M68-1)&gt;DATE(YEAR(_xll.MKV("EUR.CM_INSTRUMENT.PXE."&amp;A68, "DateNextCoupon")),MONTH(_xll.MKV("EUR.CM_INSTRUMENT.PXE."&amp;A68, "DateNextCoupon"))+6,DAY(_xll.MKV("EUR.CM_INSTRUMENT.PXE."&amp;A68, "DateNextCoupon"))),D68/2,0))*($AA$9/Y68)*100</f>
        <v>#NUM!</v>
      </c>
      <c r="AB68" s="77" t="e">
        <f>IF(_xll.MKV("EUR.CM_DEPTH.VMO_REPO."&amp;A68&amp;"_"&amp;$AB$12&amp;"_Fixed", "TrdValueAvg")=0,"",_xll.MKV("EUR.CM_DEPTH.VMO_REPO."&amp;A68&amp;"_"&amp;$AB$12&amp;"_Fixed", "TrdValueAvg"))</f>
        <v>#REF!</v>
      </c>
      <c r="AC68" s="78">
        <f t="shared" si="295"/>
        <v>0</v>
      </c>
      <c r="AD68" s="96" t="str">
        <f t="shared" si="265"/>
        <v/>
      </c>
      <c r="AE68" s="97"/>
      <c r="AF68" s="98" t="str">
        <f t="shared" si="344"/>
        <v/>
      </c>
      <c r="AG68" s="99" t="e">
        <f>_xll.MKV("EUR.CM_INSTRUMENT.PXE."&amp;A68, "DateLastMaturity")</f>
        <v>#REF!</v>
      </c>
      <c r="AH68" s="96" t="e">
        <f>MONTH(AG68)&amp;"."&amp;YEAR(AG68)</f>
        <v>#REF!</v>
      </c>
      <c r="AI68" s="98" t="e">
        <f>VLOOKUP(AH68,'[1]ASW p'!$B$1:$AP$65536,HLOOKUP(LEFT(A68,2),'[1]ASW p'!$A$1:$IV$2,2,FALSE),FALSE)</f>
        <v>#REF!</v>
      </c>
      <c r="AJ68" s="79" t="e">
        <f t="shared" si="345"/>
        <v>#NUM!</v>
      </c>
      <c r="AK68" s="79" t="e">
        <f t="shared" si="270"/>
        <v>#NUM!</v>
      </c>
      <c r="AL68" s="94">
        <v>1.5065224752030002</v>
      </c>
      <c r="AM68" s="81">
        <v>-0.43579069767441864</v>
      </c>
      <c r="AN68" s="14" t="str">
        <f t="shared" si="346"/>
        <v>IT0005127086</v>
      </c>
      <c r="AO68" s="65" t="e">
        <f>IF(LEFT(AN68,2)=LEFT(AN67,2),AO67,_xll.BDP($A68&amp;" Corp","RTG_FITCH"))</f>
        <v>#REF!</v>
      </c>
      <c r="AP68" s="65" t="e">
        <f>IF(LEFT(AN68,2)=LEFT(AN67,2),AP67,_xll.BDP($A68&amp;" Corp","RTG_SP_LT_LC_ISSUER_CREDIT"))</f>
        <v>#REF!</v>
      </c>
      <c r="AQ68" s="65" t="str">
        <f>_xll.BDP($A68&amp;" Corp","RTG_MOODY")</f>
        <v>Baa2u *-</v>
      </c>
      <c r="AR68" s="82" t="e">
        <f t="shared" si="266"/>
        <v>#REF!</v>
      </c>
      <c r="AS68" s="83" t="s">
        <v>60</v>
      </c>
      <c r="AT68" s="84" t="e">
        <f t="shared" si="267"/>
        <v>#NUM!</v>
      </c>
      <c r="AU68" s="85" t="e">
        <f>_xll.MKV("EUR.CM_INSTRUMENT.PXE."&amp;A68, "DateLastMaturity")</f>
        <v>#REF!</v>
      </c>
      <c r="AV68" s="86" t="e">
        <f>MONTH(AU68)&amp;"."&amp;YEAR(AU68)</f>
        <v>#REF!</v>
      </c>
      <c r="AW68" s="84" t="e">
        <f>VLOOKUP(AV68,'[1]Y c'!B$1:AD$65536,HLOOKUP(LEFT(A68,2),'[1]Y c'!$A$1:$IV$2,2,FALSE),FALSE)</f>
        <v>#REF!</v>
      </c>
      <c r="AY68" s="87" t="str">
        <f t="shared" si="319"/>
        <v/>
      </c>
      <c r="AZ68" s="88">
        <f t="shared" si="320"/>
        <v>0</v>
      </c>
      <c r="BA68" s="89" t="str">
        <f t="shared" si="321"/>
        <v/>
      </c>
      <c r="BB68" s="90" t="e">
        <f>_xll.MKV("EUR.CM_INSTRUMENT.PXE."&amp;A68, "DateLastMaturity")</f>
        <v>#REF!</v>
      </c>
      <c r="BC68" s="91" t="e">
        <f>MONTH(BB68)&amp;"."&amp;YEAR(BB68)</f>
        <v>#REF!</v>
      </c>
      <c r="BD68" s="89" t="e">
        <f>VLOOKUP(BC68,'[1]YY p'!B$1:AP$65536,HLOOKUP(LEFT(A68,2),'[1]YY p'!$A$1:$IV$2,2,FALSE),FALSE)</f>
        <v>#REF!</v>
      </c>
      <c r="BF68" s="82" t="e">
        <f t="shared" si="179"/>
        <v>#REF!</v>
      </c>
      <c r="BG68" s="83" t="s">
        <v>60</v>
      </c>
      <c r="BH68" s="89" t="e">
        <f t="shared" si="271"/>
        <v>#NUM!</v>
      </c>
      <c r="BI68" s="85" t="e">
        <f>_xll.MKV("EUR.CM_INSTRUMENT.PXE."&amp;A68, "DateLastMaturity")</f>
        <v>#REF!</v>
      </c>
      <c r="BJ68" s="86" t="e">
        <f t="shared" si="180"/>
        <v>#REF!</v>
      </c>
      <c r="BK68" s="92" t="e">
        <f>VLOOKUP(BJ68,'[1]YY c'!B$1:AL$65536,HLOOKUP(LEFT(A68,2),'[1]YY c'!$A$1:$IV$2,2,FALSE),FALSE)</f>
        <v>#REF!</v>
      </c>
    </row>
    <row r="69" spans="1:63">
      <c r="A69" s="64" t="s">
        <v>101</v>
      </c>
      <c r="B69" s="65" t="e">
        <f t="shared" si="296"/>
        <v>#REF!</v>
      </c>
      <c r="C69" s="19" t="e">
        <f t="shared" si="52"/>
        <v>#REF!</v>
      </c>
      <c r="D69" s="19" t="e">
        <f>_xll.MKV("EUR.CM_INSTRUMENT.PXE."&amp;A69, "CouponInterest")</f>
        <v>#REF!</v>
      </c>
      <c r="E69" s="6" t="e">
        <f>_xll.MKV("EUR.CM_INSTRUMENT.PXE."&amp;A69, "DateMaturity")</f>
        <v>#REF!</v>
      </c>
      <c r="F69" s="6" t="e">
        <f>IF(D69=0,H69,_xll.MKV("EUR.CM_INSTRUMENT.PXE."&amp;A69, "DateInterestAccrual"))</f>
        <v>#REF!</v>
      </c>
      <c r="G69" s="6" t="e">
        <f>IF(D69=0,E69,_xll.MKV("EUR.CM_INSTRUMENT.PXE."&amp;A69, "DateFirstCoupon"))</f>
        <v>#REF!</v>
      </c>
      <c r="H69" s="6" t="e">
        <f>_xll.MKV("EUR.CM_INSTRUMENT.PXE."&amp;A69, "DateFirstSettlement")</f>
        <v>#REF!</v>
      </c>
      <c r="I69" s="19">
        <v>100</v>
      </c>
      <c r="J69" s="6" t="e">
        <f>_xll.MKV("EUR.CM_INSTRUMENT.BONDVISION."&amp;A69, "DateSettl")</f>
        <v>#REF!</v>
      </c>
      <c r="K69" s="93" t="e">
        <f>_xll.MKV("EUR.CM_INSTRUMENT.PXE."&amp;A69, "Desc")</f>
        <v>#REF!</v>
      </c>
      <c r="L69" s="66">
        <f>_xll.BDP(A69&amp;" Corp", "amt_outstanding")/1000000</f>
        <v>20733.398000000001</v>
      </c>
      <c r="M69" s="67" t="e">
        <f t="shared" si="342"/>
        <v>#REF!</v>
      </c>
      <c r="N69" s="22" t="e">
        <f>_xll.xlBondYield(C69,D69,E69,F69,G69,H69,I69,J69,P69)*100</f>
        <v>#NUM!</v>
      </c>
      <c r="O69" s="68" t="str">
        <f t="shared" si="343"/>
        <v/>
      </c>
      <c r="P69" s="23" t="e">
        <f>IF(LEFT(K69,3)="BOT",_xll.xlBondPrice(C69,D69,E69,F69,G69,H69,I69,J69,_xll.MKV("EUR.CM_DEPTH.XLS_GOVIES."&amp;A69, "Mid")/100),ROUND(_xll.MKV("EUR.CM_DEPTH.XLS_GOVIES."&amp;A69, "Mid"),IF(M69&lt;700,3,2)))</f>
        <v>#REF!</v>
      </c>
      <c r="Q69" s="69" t="e">
        <f>(N69-N68)*100</f>
        <v>#NUM!</v>
      </c>
      <c r="R69" s="70" t="e">
        <f t="shared" si="269"/>
        <v>#NUM!</v>
      </c>
      <c r="S69" s="71" t="e">
        <f>_xll.xlBondAswSpread(C69,D69,E69,F69,G69,H69,I69,J69,P69)*100</f>
        <v>#NUM!</v>
      </c>
      <c r="T69" s="72" t="e">
        <f>_xll.xlBondZSpread(C69,D69,E69,F69,G69,H69,I69,J69,P69,"annual",5)*100</f>
        <v>#NUM!</v>
      </c>
      <c r="U69" s="72" t="e">
        <f>(N69-_xll.xlShmImplSwap2("EUR","EUR",J69,E69,,1,8,2,4)*100)*100</f>
        <v>#NUM!</v>
      </c>
      <c r="V69" s="72" t="e">
        <f>(N69-VLOOKUP(AH69,'[1]Y c'!$B$1:$F$65536,HLOOKUP(RIGHT($V$12,2),'[1]Y c'!$A$1:$IV$2,2,FALSE),FALSE))*100</f>
        <v>#NUM!</v>
      </c>
      <c r="W69" s="72" t="e">
        <f>(N69-VLOOKUP(AH69,'[1]Y c'!$B$1:$N$65536,HLOOKUP(RIGHT($W$12,2),'[1]Y c'!$A$1:$IV$2,2,FALSE),FALSE))*100</f>
        <v>#NUM!</v>
      </c>
      <c r="X69" s="73" t="e">
        <f>(N69-VLOOKUP(AH69,'[1]Y c'!$B$1:$J$65536,HLOOKUP(RIGHT($X$12,2),'[1]Y c'!$A$1:$IV$2,2,FALSE),FALSE))*100</f>
        <v>#NUM!</v>
      </c>
      <c r="Y69" s="74" t="e">
        <f>_xll.xlBondYieldSens(C69,D69,E69,F69,G69,H69,I69,J69,P69,"p")</f>
        <v>#NUM!</v>
      </c>
      <c r="Z69" s="100" t="e">
        <f>SUMIF([1]Volumes!D$1:D$65536,A69,[1]Volumes!I$1:I$65536)</f>
        <v>#VALUE!</v>
      </c>
      <c r="AA69" s="76" t="e">
        <f>(_xll.xlBondPrice(C69,D69,E69,F69,G69,H69,I69,MIN(J69+$AA$10,J69+M69-1),N69/100)+_xll.xlBondAccrual(C69,D69,E69,F69,G69,H69,I69,MIN(J69+$AA$10,J69+M69-1))-(P69+_xll.xlBondAccrual(C69,D69,E69,F69,G69,H69,I69,J69))*(1+($AA$11/100*MIN($AA$10,M69-1)/360))+IF(MIN(J69+$AA$10,J69+M69-1)&gt;_xll.MKV("EUR.CM_INSTRUMENT.PXE."&amp;A69, "DateNextCoupon"),D69/2,0)+IF(MIN(J69+$AA$10,J69+M69-1)&gt;DATE(YEAR(_xll.MKV("EUR.CM_INSTRUMENT.PXE."&amp;A69, "DateNextCoupon")),MONTH(_xll.MKV("EUR.CM_INSTRUMENT.PXE."&amp;A69, "DateNextCoupon"))+6,DAY(_xll.MKV("EUR.CM_INSTRUMENT.PXE."&amp;A69, "DateNextCoupon"))),D69/2,0))*($AA$9/Y69)*100</f>
        <v>#NUM!</v>
      </c>
      <c r="AB69" s="77" t="e">
        <f>IF(_xll.MKV("EUR.CM_DEPTH.VMO_REPO."&amp;A69&amp;"_"&amp;$AB$12&amp;"_Fixed", "TrdValueAvg")=0,"",_xll.MKV("EUR.CM_DEPTH.VMO_REPO."&amp;A69&amp;"_"&amp;$AB$12&amp;"_Fixed", "TrdValueAvg"))</f>
        <v>#REF!</v>
      </c>
      <c r="AC69" s="78">
        <f t="shared" si="295"/>
        <v>0</v>
      </c>
      <c r="AD69" s="86" t="e">
        <f t="shared" si="265"/>
        <v>#REF!</v>
      </c>
      <c r="AE69" s="83" t="s">
        <v>60</v>
      </c>
      <c r="AF69" s="89" t="e">
        <f t="shared" si="344"/>
        <v>#NUM!</v>
      </c>
      <c r="AG69" s="90" t="e">
        <f>_xll.MKV("EUR.CM_INSTRUMENT.PXE."&amp;A69, "DateLastMaturity")</f>
        <v>#REF!</v>
      </c>
      <c r="AH69" s="86" t="e">
        <f t="shared" si="58"/>
        <v>#REF!</v>
      </c>
      <c r="AI69" s="89" t="e">
        <f>VLOOKUP(AH69,'[1]ASW p'!$B$1:$AP$65536,HLOOKUP(LEFT(A69,2),'[1]ASW p'!$A$1:$IV$2,2,FALSE),FALSE)</f>
        <v>#REF!</v>
      </c>
      <c r="AJ69" s="79" t="e">
        <f t="shared" si="345"/>
        <v>#NUM!</v>
      </c>
      <c r="AK69" s="79" t="e">
        <f t="shared" si="270"/>
        <v>#NUM!</v>
      </c>
      <c r="AL69" s="94">
        <v>1.5261219082872903</v>
      </c>
      <c r="AM69" s="81">
        <v>-0.47083333333333327</v>
      </c>
      <c r="AN69" s="14" t="str">
        <f t="shared" si="346"/>
        <v>IT0004644735</v>
      </c>
      <c r="AO69" s="65" t="e">
        <f>IF(LEFT(AN69,2)=LEFT(AN68,2),AO68,_xll.BDP($A69&amp;" Corp","RTG_FITCH"))</f>
        <v>#REF!</v>
      </c>
      <c r="AP69" s="65" t="e">
        <f>IF(LEFT(AN69,2)=LEFT(AN68,2),AP68,_xll.BDP($A69&amp;" Corp","RTG_SP_LT_LC_ISSUER_CREDIT"))</f>
        <v>#REF!</v>
      </c>
      <c r="AQ69" s="65" t="str">
        <f>_xll.BDP($A69&amp;" Corp","RTG_MOODY")</f>
        <v>Baa2u *-</v>
      </c>
      <c r="AR69" s="82" t="e">
        <f t="shared" si="266"/>
        <v>#REF!</v>
      </c>
      <c r="AS69" s="83" t="s">
        <v>60</v>
      </c>
      <c r="AT69" s="84" t="e">
        <f t="shared" si="267"/>
        <v>#NUM!</v>
      </c>
      <c r="AU69" s="85" t="e">
        <f>_xll.MKV("EUR.CM_INSTRUMENT.PXE."&amp;A69, "DateLastMaturity")</f>
        <v>#REF!</v>
      </c>
      <c r="AV69" s="86" t="e">
        <f t="shared" si="64"/>
        <v>#REF!</v>
      </c>
      <c r="AW69" s="84" t="e">
        <f>VLOOKUP(AV69,'[1]Y c'!B$1:AD$65536,HLOOKUP(LEFT(A69,2),'[1]Y c'!$A$1:$IV$2,2,FALSE),FALSE)</f>
        <v>#REF!</v>
      </c>
      <c r="AY69" s="87" t="e">
        <f t="shared" si="319"/>
        <v>#REF!</v>
      </c>
      <c r="AZ69" s="88" t="str">
        <f t="shared" si="320"/>
        <v>x</v>
      </c>
      <c r="BA69" s="89" t="e">
        <f t="shared" si="321"/>
        <v>#NUM!</v>
      </c>
      <c r="BB69" s="90" t="e">
        <f>_xll.MKV("EUR.CM_INSTRUMENT.PXE."&amp;A69, "DateLastMaturity")</f>
        <v>#REF!</v>
      </c>
      <c r="BC69" s="91" t="e">
        <f t="shared" ref="BC69:BC80" si="370">MONTH(BB69)&amp;"."&amp;YEAR(BB69)</f>
        <v>#REF!</v>
      </c>
      <c r="BD69" s="89" t="e">
        <f>VLOOKUP(BC69,'[1]YY p'!B$1:AP$65536,HLOOKUP(LEFT(A69,2),'[1]YY p'!$A$1:$IV$2,2,FALSE),FALSE)</f>
        <v>#REF!</v>
      </c>
      <c r="BF69" s="82" t="e">
        <f t="shared" si="179"/>
        <v>#REF!</v>
      </c>
      <c r="BG69" s="83" t="s">
        <v>60</v>
      </c>
      <c r="BH69" s="89" t="e">
        <f t="shared" si="271"/>
        <v>#NUM!</v>
      </c>
      <c r="BI69" s="85" t="e">
        <f>_xll.MKV("EUR.CM_INSTRUMENT.PXE."&amp;A69, "DateLastMaturity")</f>
        <v>#REF!</v>
      </c>
      <c r="BJ69" s="86" t="e">
        <f t="shared" si="180"/>
        <v>#REF!</v>
      </c>
      <c r="BK69" s="92" t="e">
        <f>VLOOKUP(BJ69,'[1]YY c'!B$1:AL$65536,HLOOKUP(LEFT(A69,2),'[1]YY c'!$A$1:$IV$2,2,FALSE),FALSE)</f>
        <v>#REF!</v>
      </c>
    </row>
    <row r="70" spans="1:63">
      <c r="A70" s="64" t="s">
        <v>102</v>
      </c>
      <c r="B70" s="65" t="e">
        <f t="shared" si="296"/>
        <v>#REF!</v>
      </c>
      <c r="C70" s="19" t="e">
        <f>LEFT(K70,3)</f>
        <v>#REF!</v>
      </c>
      <c r="D70" s="19" t="e">
        <f>_xll.MKV("EUR.CM_INSTRUMENT.PXE."&amp;A70, "CouponInterest")</f>
        <v>#REF!</v>
      </c>
      <c r="E70" s="6" t="e">
        <f>_xll.MKV("EUR.CM_INSTRUMENT.PXE."&amp;A70, "DateMaturity")</f>
        <v>#REF!</v>
      </c>
      <c r="F70" s="6" t="e">
        <f>IF(D70=0,H70,_xll.MKV("EUR.CM_INSTRUMENT.PXE."&amp;A70, "DateInterestAccrual"))</f>
        <v>#REF!</v>
      </c>
      <c r="G70" s="6" t="e">
        <f>IF(D70=0,E70,_xll.MKV("EUR.CM_INSTRUMENT.PXE."&amp;A70, "DateFirstCoupon"))</f>
        <v>#REF!</v>
      </c>
      <c r="H70" s="6" t="e">
        <f>_xll.MKV("EUR.CM_INSTRUMENT.PXE."&amp;A70, "DateFirstSettlement")</f>
        <v>#REF!</v>
      </c>
      <c r="I70" s="19">
        <v>100</v>
      </c>
      <c r="J70" s="6" t="e">
        <f>_xll.MKV("EUR.CM_INSTRUMENT.BONDVISION."&amp;A70, "DateSettl")</f>
        <v>#REF!</v>
      </c>
      <c r="K70" s="95" t="e">
        <f>_xll.MKV("EUR.CM_INSTRUMENT.PXE."&amp;A70, "Desc")</f>
        <v>#REF!</v>
      </c>
      <c r="L70" s="66">
        <f>_xll.BDP(A70&amp;" Corp", "amt_outstanding")/1000000</f>
        <v>17774.5</v>
      </c>
      <c r="M70" s="67" t="e">
        <f t="shared" si="342"/>
        <v>#REF!</v>
      </c>
      <c r="N70" s="22" t="e">
        <f>_xll.xlBondYield(C70,D70,E70,F70,G70,H70,I70,J70,P70)*100</f>
        <v>#NUM!</v>
      </c>
      <c r="O70" s="68" t="str">
        <f t="shared" si="343"/>
        <v/>
      </c>
      <c r="P70" s="23" t="e">
        <f>IF(LEFT(K70,3)="BOT",_xll.xlBondPrice(C70,D70,E70,F70,G70,H70,I70,J70,_xll.MKV("EUR.CM_DEPTH.XLS_GOVIES."&amp;A70, "Mid")/100),ROUND(_xll.MKV("EUR.CM_DEPTH.XLS_GOVIES."&amp;A70, "Mid"),IF(M70&lt;700,3,2)))</f>
        <v>#REF!</v>
      </c>
      <c r="Q70" s="101" t="e">
        <f>(N70-N68)*100</f>
        <v>#NUM!</v>
      </c>
      <c r="R70" s="70" t="e">
        <f t="shared" si="269"/>
        <v>#NUM!</v>
      </c>
      <c r="S70" s="71" t="e">
        <f>_xll.xlBondAswSpread(C70,D70,E70,F70,G70,H70,I70,J70,P70)*100</f>
        <v>#NUM!</v>
      </c>
      <c r="T70" s="72" t="e">
        <f>_xll.xlBondZSpread(C70,D70,E70,F70,G70,H70,I70,J70,P70,"annual",5)*100</f>
        <v>#NUM!</v>
      </c>
      <c r="U70" s="72" t="e">
        <f>(N70-_xll.xlShmImplSwap2("EUR","EUR",J70,E70,,1,8,2,4)*100)*100</f>
        <v>#NUM!</v>
      </c>
      <c r="V70" s="72" t="e">
        <f>(N70-VLOOKUP(AH70,'[1]Y c'!$B$1:$F$65536,HLOOKUP(RIGHT($V$12,2),'[1]Y c'!$A$1:$IV$2,2,FALSE),FALSE))*100</f>
        <v>#NUM!</v>
      </c>
      <c r="W70" s="72" t="e">
        <f>(N70-VLOOKUP(AH70,'[1]Y c'!$B$1:$N$65536,HLOOKUP(RIGHT($W$12,2),'[1]Y c'!$A$1:$IV$2,2,FALSE),FALSE))*100</f>
        <v>#NUM!</v>
      </c>
      <c r="X70" s="73" t="e">
        <f>(N70-VLOOKUP(AH70,'[1]Y c'!$B$1:$J$65536,HLOOKUP(RIGHT($X$12,2),'[1]Y c'!$A$1:$IV$2,2,FALSE),FALSE))*100</f>
        <v>#NUM!</v>
      </c>
      <c r="Y70" s="74" t="e">
        <f>_xll.xlBondYieldSens(C70,D70,E70,F70,G70,H70,I70,J70,P70,"p")</f>
        <v>#NUM!</v>
      </c>
      <c r="Z70" s="100" t="e">
        <f>SUMIF([1]Volumes!D$1:D$65536,A70,[1]Volumes!I$1:I$65536)</f>
        <v>#VALUE!</v>
      </c>
      <c r="AA70" s="76" t="e">
        <f>(_xll.xlBondPrice(C70,D70,E70,F70,G70,H70,I70,MIN(J70+$AA$10,J70+M70-1),N70/100)+_xll.xlBondAccrual(C70,D70,E70,F70,G70,H70,I70,MIN(J70+$AA$10,J70+M70-1))-(P70+_xll.xlBondAccrual(C70,D70,E70,F70,G70,H70,I70,J70))*(1+($AA$11/100*MIN($AA$10,M70-1)/360))+IF(MIN(J70+$AA$10,J70+M70-1)&gt;_xll.MKV("EUR.CM_INSTRUMENT.PXE."&amp;A70, "DateNextCoupon"),D70/2,0)+IF(MIN(J70+$AA$10,J70+M70-1)&gt;DATE(YEAR(_xll.MKV("EUR.CM_INSTRUMENT.PXE."&amp;A70, "DateNextCoupon")),MONTH(_xll.MKV("EUR.CM_INSTRUMENT.PXE."&amp;A70, "DateNextCoupon"))+6,DAY(_xll.MKV("EUR.CM_INSTRUMENT.PXE."&amp;A70, "DateNextCoupon"))),D70/2,0))*($AA$9/Y70)*100</f>
        <v>#NUM!</v>
      </c>
      <c r="AB70" s="77" t="e">
        <f>IF(_xll.MKV("EUR.CM_DEPTH.VMO_REPO."&amp;A70&amp;"_"&amp;$AB$12&amp;"_Fixed", "TrdValueAvg")=0,"",_xll.MKV("EUR.CM_DEPTH.VMO_REPO."&amp;A70&amp;"_"&amp;$AB$12&amp;"_Fixed", "TrdValueAvg"))</f>
        <v>#REF!</v>
      </c>
      <c r="AC70" s="78">
        <f t="shared" si="295"/>
        <v>0</v>
      </c>
      <c r="AD70" s="96" t="str">
        <f t="shared" si="265"/>
        <v/>
      </c>
      <c r="AE70" s="97"/>
      <c r="AF70" s="98" t="str">
        <f t="shared" si="344"/>
        <v/>
      </c>
      <c r="AG70" s="99" t="e">
        <f>_xll.MKV("EUR.CM_INSTRUMENT.PXE."&amp;A70, "DateLastMaturity")</f>
        <v>#REF!</v>
      </c>
      <c r="AH70" s="96" t="e">
        <f>MONTH(AG70)&amp;"."&amp;YEAR(AG70)</f>
        <v>#REF!</v>
      </c>
      <c r="AI70" s="98" t="e">
        <f>VLOOKUP(AH70,'[1]ASW p'!$B$1:$AP$65536,HLOOKUP(LEFT(A70,2),'[1]ASW p'!$A$1:$IV$2,2,FALSE),FALSE)</f>
        <v>#REF!</v>
      </c>
      <c r="AJ70" s="79" t="e">
        <f t="shared" si="345"/>
        <v>#NUM!</v>
      </c>
      <c r="AK70" s="79" t="e">
        <f t="shared" si="270"/>
        <v>#NUM!</v>
      </c>
      <c r="AL70" s="94">
        <v>1.5759454548479688</v>
      </c>
      <c r="AM70" s="81">
        <v>-0.38592753623188408</v>
      </c>
      <c r="AN70" s="14" t="str">
        <f t="shared" si="346"/>
        <v>IT0005170839</v>
      </c>
      <c r="AO70" s="65" t="e">
        <f>IF(LEFT(AN70,2)=LEFT(AN69,2),AO69,_xll.BDP($A70&amp;" Corp","RTG_FITCH"))</f>
        <v>#REF!</v>
      </c>
      <c r="AP70" s="65" t="e">
        <f>IF(LEFT(AN70,2)=LEFT(AN69,2),AP69,_xll.BDP($A70&amp;" Corp","RTG_SP_LT_LC_ISSUER_CREDIT"))</f>
        <v>#REF!</v>
      </c>
      <c r="AQ70" s="65" t="str">
        <f>_xll.BDP($A70&amp;" Corp","RTG_MOODY")</f>
        <v>Baa2u *-</v>
      </c>
      <c r="AR70" s="82" t="e">
        <f t="shared" si="266"/>
        <v>#REF!</v>
      </c>
      <c r="AS70" s="83" t="s">
        <v>60</v>
      </c>
      <c r="AT70" s="84" t="e">
        <f t="shared" si="267"/>
        <v>#NUM!</v>
      </c>
      <c r="AU70" s="85" t="e">
        <f>_xll.MKV("EUR.CM_INSTRUMENT.PXE."&amp;A70, "DateLastMaturity")</f>
        <v>#REF!</v>
      </c>
      <c r="AV70" s="86" t="e">
        <f>MONTH(AU70)&amp;"."&amp;YEAR(AU70)</f>
        <v>#REF!</v>
      </c>
      <c r="AW70" s="84" t="e">
        <f>VLOOKUP(AV70,'[1]Y c'!B$1:AD$65536,HLOOKUP(LEFT(A70,2),'[1]Y c'!$A$1:$IV$2,2,FALSE),FALSE)</f>
        <v>#REF!</v>
      </c>
      <c r="AY70" s="87" t="str">
        <f t="shared" si="319"/>
        <v/>
      </c>
      <c r="AZ70" s="88">
        <f t="shared" si="320"/>
        <v>0</v>
      </c>
      <c r="BA70" s="89" t="str">
        <f t="shared" si="321"/>
        <v/>
      </c>
      <c r="BB70" s="90" t="e">
        <f>_xll.MKV("EUR.CM_INSTRUMENT.PXE."&amp;A70, "DateLastMaturity")</f>
        <v>#REF!</v>
      </c>
      <c r="BC70" s="91" t="e">
        <f>MONTH(BB70)&amp;"."&amp;YEAR(BB70)</f>
        <v>#REF!</v>
      </c>
      <c r="BD70" s="89" t="e">
        <f>VLOOKUP(BC70,'[1]YY p'!B$1:AP$65536,HLOOKUP(LEFT(A70,2),'[1]YY p'!$A$1:$IV$2,2,FALSE),FALSE)</f>
        <v>#REF!</v>
      </c>
      <c r="BF70" s="82" t="e">
        <f t="shared" si="179"/>
        <v>#REF!</v>
      </c>
      <c r="BG70" s="83" t="s">
        <v>60</v>
      </c>
      <c r="BH70" s="89" t="e">
        <f t="shared" si="271"/>
        <v>#NUM!</v>
      </c>
      <c r="BI70" s="85" t="e">
        <f>_xll.MKV("EUR.CM_INSTRUMENT.PXE."&amp;A70, "DateLastMaturity")</f>
        <v>#REF!</v>
      </c>
      <c r="BJ70" s="86" t="e">
        <f t="shared" si="180"/>
        <v>#REF!</v>
      </c>
      <c r="BK70" s="92" t="e">
        <f>VLOOKUP(BJ70,'[1]YY c'!B$1:AL$65536,HLOOKUP(LEFT(A70,2),'[1]YY c'!$A$1:$IV$2,2,FALSE),FALSE)</f>
        <v>#REF!</v>
      </c>
    </row>
    <row r="71" spans="1:63">
      <c r="A71" s="64" t="s">
        <v>103</v>
      </c>
      <c r="B71" s="65" t="e">
        <f t="shared" si="296"/>
        <v>#REF!</v>
      </c>
      <c r="C71" s="19" t="e">
        <f t="shared" si="52"/>
        <v>#REF!</v>
      </c>
      <c r="D71" s="19" t="e">
        <f>_xll.MKV("EUR.CM_INSTRUMENT.PXE."&amp;A71, "CouponInterest")</f>
        <v>#REF!</v>
      </c>
      <c r="E71" s="6" t="e">
        <f>_xll.MKV("EUR.CM_INSTRUMENT.PXE."&amp;A71, "DateMaturity")</f>
        <v>#REF!</v>
      </c>
      <c r="F71" s="6" t="e">
        <f>IF(D71=0,H71,_xll.MKV("EUR.CM_INSTRUMENT.PXE."&amp;A71, "DateInterestAccrual"))</f>
        <v>#REF!</v>
      </c>
      <c r="G71" s="6" t="e">
        <f>IF(D71=0,E71,_xll.MKV("EUR.CM_INSTRUMENT.PXE."&amp;A71, "DateFirstCoupon"))</f>
        <v>#REF!</v>
      </c>
      <c r="H71" s="6" t="e">
        <f>_xll.MKV("EUR.CM_INSTRUMENT.PXE."&amp;A71, "DateFirstSettlement")</f>
        <v>#REF!</v>
      </c>
      <c r="I71" s="19">
        <v>100</v>
      </c>
      <c r="J71" s="6" t="e">
        <f>_xll.MKV("EUR.CM_INSTRUMENT.BONDVISION."&amp;A71, "DateSettl")</f>
        <v>#REF!</v>
      </c>
      <c r="K71" s="93" t="e">
        <f>_xll.MKV("EUR.CM_INSTRUMENT.PXE."&amp;A71, "Desc")</f>
        <v>#REF!</v>
      </c>
      <c r="L71" s="66">
        <f>_xll.BDP(A71&amp;" Corp", "amt_outstanding")/1000000</f>
        <v>12423.130223</v>
      </c>
      <c r="M71" s="67" t="e">
        <f t="shared" si="342"/>
        <v>#REF!</v>
      </c>
      <c r="N71" s="22" t="e">
        <f>_xll.xlBondYield(C71,D71,E71,F71,G71,H71,I71,J71,P71)*100</f>
        <v>#NUM!</v>
      </c>
      <c r="O71" s="68" t="str">
        <f t="shared" si="343"/>
        <v/>
      </c>
      <c r="P71" s="23" t="e">
        <f>IF(LEFT(K71,3)="BOT",_xll.xlBondPrice(C71,D71,E71,F71,G71,H71,I71,J71,_xll.MKV("EUR.CM_DEPTH.XLS_GOVIES."&amp;A71, "Mid")/100),ROUND(_xll.MKV("EUR.CM_DEPTH.XLS_GOVIES."&amp;A71, "Mid"),IF(M71&lt;700,3,2)))</f>
        <v>#REF!</v>
      </c>
      <c r="Q71" s="69" t="e">
        <f>(N71-N69)*100</f>
        <v>#NUM!</v>
      </c>
      <c r="R71" s="70" t="e">
        <f t="shared" si="269"/>
        <v>#NUM!</v>
      </c>
      <c r="S71" s="71" t="e">
        <f>_xll.xlBondAswSpread(C71,D71,E71,F71,G71,H71,I71,J71,P71)*100</f>
        <v>#NUM!</v>
      </c>
      <c r="T71" s="72" t="e">
        <f>_xll.xlBondZSpread(C71,D71,E71,F71,G71,H71,I71,J71,P71,"annual",5)*100</f>
        <v>#NUM!</v>
      </c>
      <c r="U71" s="72" t="e">
        <f>(N71-_xll.xlShmImplSwap2("EUR","EUR",J71,E71,,1,8,2,4)*100)*100</f>
        <v>#NUM!</v>
      </c>
      <c r="V71" s="72" t="e">
        <f>(N71-VLOOKUP(AH71,'[1]Y c'!$B$1:$F$65536,HLOOKUP(RIGHT($V$12,2),'[1]Y c'!$A$1:$IV$2,2,FALSE),FALSE))*100</f>
        <v>#NUM!</v>
      </c>
      <c r="W71" s="72" t="e">
        <f>(N71-VLOOKUP(AH71,'[1]Y c'!$B$1:$N$65536,HLOOKUP(RIGHT($W$12,2),'[1]Y c'!$A$1:$IV$2,2,FALSE),FALSE))*100</f>
        <v>#NUM!</v>
      </c>
      <c r="X71" s="73" t="e">
        <f>(N71-VLOOKUP(AH71,'[1]Y c'!$B$1:$J$65536,HLOOKUP(RIGHT($X$12,2),'[1]Y c'!$A$1:$IV$2,2,FALSE),FALSE))*100</f>
        <v>#NUM!</v>
      </c>
      <c r="Y71" s="74" t="e">
        <f>_xll.xlBondYieldSens(C71,D71,E71,F71,G71,H71,I71,J71,P71,"p")</f>
        <v>#NUM!</v>
      </c>
      <c r="Z71" s="100" t="e">
        <f>SUMIF([1]Volumes!D$1:D$65536,A71,[1]Volumes!I$1:I$65536)</f>
        <v>#VALUE!</v>
      </c>
      <c r="AA71" s="76" t="e">
        <f>(_xll.xlBondPrice(C71,D71,E71,F71,G71,H71,I71,MIN(J71+$AA$10,J71+M71-1),N71/100)+_xll.xlBondAccrual(C71,D71,E71,F71,G71,H71,I71,MIN(J71+$AA$10,J71+M71-1))-(P71+_xll.xlBondAccrual(C71,D71,E71,F71,G71,H71,I71,J71))*(1+($AA$11/100*MIN($AA$10,M71-1)/360))+IF(MIN(J71+$AA$10,J71+M71-1)&gt;_xll.MKV("EUR.CM_INSTRUMENT.PXE."&amp;A71, "DateNextCoupon"),D71/2,0)+IF(MIN(J71+$AA$10,J71+M71-1)&gt;DATE(YEAR(_xll.MKV("EUR.CM_INSTRUMENT.PXE."&amp;A71, "DateNextCoupon")),MONTH(_xll.MKV("EUR.CM_INSTRUMENT.PXE."&amp;A71, "DateNextCoupon"))+6,DAY(_xll.MKV("EUR.CM_INSTRUMENT.PXE."&amp;A71, "DateNextCoupon"))),D71/2,0))*($AA$9/Y71)*100</f>
        <v>#NUM!</v>
      </c>
      <c r="AB71" s="77" t="e">
        <f>IF(_xll.MKV("EUR.CM_DEPTH.VMO_REPO."&amp;A71&amp;"_"&amp;$AB$12&amp;"_Fixed", "TrdValueAvg")=0,"",_xll.MKV("EUR.CM_DEPTH.VMO_REPO."&amp;A71&amp;"_"&amp;$AB$12&amp;"_Fixed", "TrdValueAvg"))</f>
        <v>#REF!</v>
      </c>
      <c r="AC71" s="78">
        <f t="shared" si="295"/>
        <v>0</v>
      </c>
      <c r="AD71" s="86" t="str">
        <f t="shared" si="265"/>
        <v/>
      </c>
      <c r="AE71" s="83"/>
      <c r="AF71" s="89" t="str">
        <f t="shared" si="344"/>
        <v/>
      </c>
      <c r="AG71" s="90" t="e">
        <f>_xll.MKV("EUR.CM_INSTRUMENT.PXE."&amp;A71, "DateLastMaturity")</f>
        <v>#REF!</v>
      </c>
      <c r="AH71" s="86" t="e">
        <f t="shared" si="58"/>
        <v>#REF!</v>
      </c>
      <c r="AI71" s="89" t="e">
        <f>VLOOKUP(AH71,'[1]ASW p'!$B$1:$AP$65536,HLOOKUP(LEFT(A71,2),'[1]ASW p'!$A$1:$IV$2,2,FALSE),FALSE)</f>
        <v>#REF!</v>
      </c>
      <c r="AJ71" s="79" t="e">
        <f t="shared" si="345"/>
        <v>#NUM!</v>
      </c>
      <c r="AK71" s="79" t="e">
        <f t="shared" si="270"/>
        <v>#NUM!</v>
      </c>
      <c r="AL71" s="94">
        <v>1.6241069832070187</v>
      </c>
      <c r="AM71" s="81">
        <v>-0.46851648351648351</v>
      </c>
      <c r="AN71" s="14" t="str">
        <f t="shared" si="346"/>
        <v>IT0001086567</v>
      </c>
      <c r="AO71" s="65" t="e">
        <f>IF(LEFT(AN71,2)=LEFT(AN70,2),AO70,_xll.BDP($A71&amp;" Corp","RTG_FITCH"))</f>
        <v>#REF!</v>
      </c>
      <c r="AP71" s="65" t="e">
        <f>IF(LEFT(AN71,2)=LEFT(AN70,2),AP70,_xll.BDP($A71&amp;" Corp","RTG_SP_LT_LC_ISSUER_CREDIT"))</f>
        <v>#REF!</v>
      </c>
      <c r="AQ71" s="65" t="str">
        <f>_xll.BDP($A71&amp;" Corp","RTG_MOODY")</f>
        <v>Baa2u *-</v>
      </c>
      <c r="AR71" s="82" t="e">
        <f t="shared" si="266"/>
        <v>#REF!</v>
      </c>
      <c r="AS71" s="83" t="s">
        <v>60</v>
      </c>
      <c r="AT71" s="84" t="e">
        <f t="shared" si="267"/>
        <v>#NUM!</v>
      </c>
      <c r="AU71" s="85" t="e">
        <f>_xll.MKV("EUR.CM_INSTRUMENT.PXE."&amp;A71, "DateLastMaturity")</f>
        <v>#REF!</v>
      </c>
      <c r="AV71" s="86" t="e">
        <f t="shared" si="64"/>
        <v>#REF!</v>
      </c>
      <c r="AW71" s="84" t="e">
        <f>VLOOKUP(AV71,'[1]Y c'!B$1:AD$65536,HLOOKUP(LEFT(A71,2),'[1]Y c'!$A$1:$IV$2,2,FALSE),FALSE)</f>
        <v>#REF!</v>
      </c>
      <c r="AY71" s="87" t="str">
        <f t="shared" si="319"/>
        <v/>
      </c>
      <c r="AZ71" s="88">
        <f t="shared" si="320"/>
        <v>0</v>
      </c>
      <c r="BA71" s="89" t="str">
        <f t="shared" si="321"/>
        <v/>
      </c>
      <c r="BB71" s="90" t="e">
        <f>_xll.MKV("EUR.CM_INSTRUMENT.PXE."&amp;A71, "DateLastMaturity")</f>
        <v>#REF!</v>
      </c>
      <c r="BC71" s="91" t="e">
        <f t="shared" si="370"/>
        <v>#REF!</v>
      </c>
      <c r="BD71" s="89" t="e">
        <f>VLOOKUP(BC71,'[1]YY p'!B$1:AP$65536,HLOOKUP(LEFT(A71,2),'[1]YY p'!$A$1:$IV$2,2,FALSE),FALSE)</f>
        <v>#REF!</v>
      </c>
      <c r="BF71" s="82" t="e">
        <f t="shared" si="179"/>
        <v>#REF!</v>
      </c>
      <c r="BG71" s="83" t="s">
        <v>60</v>
      </c>
      <c r="BH71" s="89" t="e">
        <f t="shared" si="271"/>
        <v>#NUM!</v>
      </c>
      <c r="BI71" s="85" t="e">
        <f>_xll.MKV("EUR.CM_INSTRUMENT.PXE."&amp;A71, "DateLastMaturity")</f>
        <v>#REF!</v>
      </c>
      <c r="BJ71" s="86" t="e">
        <f t="shared" si="180"/>
        <v>#REF!</v>
      </c>
      <c r="BK71" s="92" t="e">
        <f>VLOOKUP(BJ71,'[1]YY c'!B$1:AL$65536,HLOOKUP(LEFT(A71,2),'[1]YY c'!$A$1:$IV$2,2,FALSE),FALSE)</f>
        <v>#REF!</v>
      </c>
    </row>
    <row r="72" spans="1:63">
      <c r="A72" s="64" t="s">
        <v>388</v>
      </c>
      <c r="B72" s="65" t="e">
        <f t="shared" ref="B72" si="371">LEFT(K72,3)&amp;" "&amp;TEXT(DATE(2000,(MONTH(E72)),1),"mmm")&amp;RIGHT(YEAR(E72),2)</f>
        <v>#REF!</v>
      </c>
      <c r="C72" s="19" t="e">
        <f t="shared" ref="C72" si="372">LEFT(K72,3)</f>
        <v>#REF!</v>
      </c>
      <c r="D72" s="19" t="e">
        <f>_xll.MKV("EUR.CM_INSTRUMENT.PXE."&amp;A72, "CouponInterest")</f>
        <v>#REF!</v>
      </c>
      <c r="E72" s="6" t="e">
        <f>_xll.MKV("EUR.CM_INSTRUMENT.PXE."&amp;A72, "DateMaturity")</f>
        <v>#REF!</v>
      </c>
      <c r="F72" s="6" t="e">
        <f>IF(D72=0,H72,_xll.MKV("EUR.CM_INSTRUMENT.PXE."&amp;A72, "DateInterestAccrual"))</f>
        <v>#REF!</v>
      </c>
      <c r="G72" s="6" t="e">
        <f>IF(D72=0,E72,_xll.MKV("EUR.CM_INSTRUMENT.PXE."&amp;A72, "DateFirstCoupon"))</f>
        <v>#REF!</v>
      </c>
      <c r="H72" s="6" t="e">
        <f>_xll.MKV("EUR.CM_INSTRUMENT.PXE."&amp;A72, "DateFirstSettlement")</f>
        <v>#REF!</v>
      </c>
      <c r="I72" s="19">
        <v>100</v>
      </c>
      <c r="J72" s="6" t="e">
        <f>_xll.MKV("EUR.CM_INSTRUMENT.BONDVISION."&amp;A72, "DateSettl")</f>
        <v>#REF!</v>
      </c>
      <c r="K72" s="93" t="e">
        <f>_xll.MKV("EUR.CM_INSTRUMENT.PXE."&amp;A72, "Desc")</f>
        <v>#REF!</v>
      </c>
      <c r="L72" s="66">
        <f>_xll.BDP(A72&amp;" Corp", "amt_outstanding")/1000000</f>
        <v>18039.664000000001</v>
      </c>
      <c r="M72" s="67" t="e">
        <f t="shared" ref="M72" si="373">+E72-J72</f>
        <v>#REF!</v>
      </c>
      <c r="N72" s="22" t="e">
        <f>_xll.xlBondYield(C72,D72,E72,F72,G72,H72,I72,J72,P72)*100</f>
        <v>#NUM!</v>
      </c>
      <c r="O72" s="68" t="str">
        <f t="shared" ref="O72" si="374">IF(ISNUMBER((N72-AL72)*100),ROUND((N72-AL72)*100,2),"")</f>
        <v/>
      </c>
      <c r="P72" s="23" t="e">
        <f>IF(LEFT(K72,3)="BOT",_xll.xlBondPrice(C72,D72,E72,F72,G72,H72,I72,J72,_xll.MKV("EUR.CM_DEPTH.XLS_GOVIES."&amp;A72, "Mid")/100),ROUND(_xll.MKV("EUR.CM_DEPTH.XLS_GOVIES."&amp;A72, "Mid"),IF(M72&lt;700,3,2)))</f>
        <v>#REF!</v>
      </c>
      <c r="Q72" s="69" t="e">
        <f>(N72-N70)*100</f>
        <v>#NUM!</v>
      </c>
      <c r="R72" s="70" t="e">
        <f t="shared" ref="R72" si="375">IF($R$12="Y roll",(N72-N71)/(M72-M71)*365*100,(U72-U71)/(M72-M71)*365)</f>
        <v>#NUM!</v>
      </c>
      <c r="S72" s="71" t="e">
        <f>_xll.xlBondAswSpread(C72,D72,E72,F72,G72,H72,I72,J72,P72)*100</f>
        <v>#NUM!</v>
      </c>
      <c r="T72" s="72" t="e">
        <f>_xll.xlBondZSpread(C72,D72,E72,F72,G72,H72,I72,J72,P72,"annual",5)*100</f>
        <v>#NUM!</v>
      </c>
      <c r="U72" s="72" t="e">
        <f>(N72-_xll.xlShmImplSwap2("EUR","EUR",J72,E72,,1,8,2,4)*100)*100</f>
        <v>#NUM!</v>
      </c>
      <c r="V72" s="72" t="e">
        <f>(N72-VLOOKUP(AH72,'[1]Y c'!$B$1:$F$65536,HLOOKUP(RIGHT($V$12,2),'[1]Y c'!$A$1:$IV$2,2,FALSE),FALSE))*100</f>
        <v>#NUM!</v>
      </c>
      <c r="W72" s="72" t="e">
        <f>(N72-VLOOKUP(AH72,'[1]Y c'!$B$1:$N$65536,HLOOKUP(RIGHT($W$12,2),'[1]Y c'!$A$1:$IV$2,2,FALSE),FALSE))*100</f>
        <v>#NUM!</v>
      </c>
      <c r="X72" s="73" t="e">
        <f>(N72-VLOOKUP(AH72,'[1]Y c'!$B$1:$J$65536,HLOOKUP(RIGHT($X$12,2),'[1]Y c'!$A$1:$IV$2,2,FALSE),FALSE))*100</f>
        <v>#NUM!</v>
      </c>
      <c r="Y72" s="74" t="e">
        <f>_xll.xlBondYieldSens(C72,D72,E72,F72,G72,H72,I72,J72,P72,"p")</f>
        <v>#NUM!</v>
      </c>
      <c r="Z72" s="100" t="e">
        <f>SUMIF([1]Volumes!D$1:D$65536,A72,[1]Volumes!I$1:I$65536)</f>
        <v>#VALUE!</v>
      </c>
      <c r="AA72" s="76" t="e">
        <f>(_xll.xlBondPrice(C72,D72,E72,F72,G72,H72,I72,MIN(J72+$AA$10,J72+M72-1),N72/100)+_xll.xlBondAccrual(C72,D72,E72,F72,G72,H72,I72,MIN(J72+$AA$10,J72+M72-1))-(P72+_xll.xlBondAccrual(C72,D72,E72,F72,G72,H72,I72,J72))*(1+($AA$11/100*MIN($AA$10,M72-1)/360))+IF(MIN(J72+$AA$10,J72+M72-1)&gt;_xll.MKV("EUR.CM_INSTRUMENT.PXE."&amp;A72, "DateNextCoupon"),D72/2,0)+IF(MIN(J72+$AA$10,J72+M72-1)&gt;DATE(YEAR(_xll.MKV("EUR.CM_INSTRUMENT.PXE."&amp;A72, "DateNextCoupon")),MONTH(_xll.MKV("EUR.CM_INSTRUMENT.PXE."&amp;A72, "DateNextCoupon"))+6,DAY(_xll.MKV("EUR.CM_INSTRUMENT.PXE."&amp;A72, "DateNextCoupon"))),D72/2,0))*($AA$9/Y72)*100</f>
        <v>#NUM!</v>
      </c>
      <c r="AB72" s="77" t="e">
        <f>IF(_xll.MKV("EUR.CM_DEPTH.VMO_REPO."&amp;A72&amp;"_"&amp;$AB$12&amp;"_Fixed", "TrdValueAvg")=0,"",_xll.MKV("EUR.CM_DEPTH.VMO_REPO."&amp;A72&amp;"_"&amp;$AB$12&amp;"_Fixed", "TrdValueAvg"))</f>
        <v>#REF!</v>
      </c>
      <c r="AC72" s="78">
        <f t="shared" ref="AC72" si="376">IF(ISNUMBER(AB72),(AB72-AM72)*100,0)</f>
        <v>0</v>
      </c>
      <c r="AD72" s="86" t="str">
        <f t="shared" ref="AD72" si="377">IF(AE72="x",MONTH(AG72)&amp;"."&amp;YEAR(AG72),"")</f>
        <v/>
      </c>
      <c r="AE72" s="83"/>
      <c r="AF72" s="89" t="str">
        <f t="shared" ref="AF72" si="378">IF(AE72="x",IF($AF$12="ASW",S72,T72),"")</f>
        <v/>
      </c>
      <c r="AG72" s="90" t="e">
        <f>_xll.MKV("EUR.CM_INSTRUMENT.PXE."&amp;A72, "DateLastMaturity")</f>
        <v>#REF!</v>
      </c>
      <c r="AH72" s="86" t="e">
        <f t="shared" ref="AH72" si="379">MONTH(AG72)&amp;"."&amp;YEAR(AG72)</f>
        <v>#REF!</v>
      </c>
      <c r="AI72" s="89" t="e">
        <f>VLOOKUP(AH72,'[1]ASW p'!$B$1:$AP$65536,HLOOKUP(LEFT(A72,2),'[1]ASW p'!$A$1:$IV$2,2,FALSE),FALSE)</f>
        <v>#REF!</v>
      </c>
      <c r="AJ72" s="79" t="e">
        <f t="shared" ref="AJ72" si="380">IF($AF$12="ASW",S72,T72)-AI72</f>
        <v>#NUM!</v>
      </c>
      <c r="AK72" s="79" t="e">
        <f t="shared" ref="AK72" si="381">U72-BD72</f>
        <v>#NUM!</v>
      </c>
      <c r="AL72" s="94">
        <v>1.6241069832070187</v>
      </c>
      <c r="AM72" s="81">
        <v>-0.46851648351648351</v>
      </c>
      <c r="AN72" s="14" t="str">
        <f t="shared" ref="AN72" si="382">+A72</f>
        <v>IT0005210650</v>
      </c>
      <c r="AO72" s="65" t="e">
        <f>IF(LEFT(AN72,2)=LEFT(AN71,2),AO71,_xll.BDP($A72&amp;" Corp","RTG_FITCH"))</f>
        <v>#REF!</v>
      </c>
      <c r="AP72" s="65" t="e">
        <f>IF(LEFT(AN72,2)=LEFT(AN71,2),AP71,_xll.BDP($A72&amp;" Corp","RTG_SP_LT_LC_ISSUER_CREDIT"))</f>
        <v>#REF!</v>
      </c>
      <c r="AQ72" s="65" t="str">
        <f>_xll.BDP($A72&amp;" Corp","RTG_MOODY")</f>
        <v>Baa2u *-</v>
      </c>
      <c r="AR72" s="82" t="e">
        <f t="shared" ref="AR72" si="383">IF(AS72="x",MONTH(AU72)&amp;"."&amp;YEAR(AU72),"")</f>
        <v>#REF!</v>
      </c>
      <c r="AS72" s="83" t="s">
        <v>60</v>
      </c>
      <c r="AT72" s="84" t="e">
        <f t="shared" ref="AT72" si="384">IF(AS72="x",N72,"")</f>
        <v>#NUM!</v>
      </c>
      <c r="AU72" s="85" t="e">
        <f>_xll.MKV("EUR.CM_INSTRUMENT.PXE."&amp;A72, "DateLastMaturity")</f>
        <v>#REF!</v>
      </c>
      <c r="AV72" s="86" t="e">
        <f t="shared" ref="AV72" si="385">MONTH(AU72)&amp;"."&amp;YEAR(AU72)</f>
        <v>#REF!</v>
      </c>
      <c r="AW72" s="84" t="e">
        <f>VLOOKUP(AV72,'[1]Y c'!B$1:AD$65536,HLOOKUP(LEFT(A72,2),'[1]Y c'!$A$1:$IV$2,2,FALSE),FALSE)</f>
        <v>#REF!</v>
      </c>
      <c r="AY72" s="87" t="str">
        <f t="shared" ref="AY72" si="386">IF(AE72="x",MONTH(AG72)&amp;"."&amp;YEAR(AG72),"")</f>
        <v/>
      </c>
      <c r="AZ72" s="88">
        <f t="shared" ref="AZ72" si="387">AE72</f>
        <v>0</v>
      </c>
      <c r="BA72" s="89" t="str">
        <f t="shared" ref="BA72" si="388">IF(AE72="x",U72,"")</f>
        <v/>
      </c>
      <c r="BB72" s="90" t="e">
        <f>_xll.MKV("EUR.CM_INSTRUMENT.PXE."&amp;A72, "DateLastMaturity")</f>
        <v>#REF!</v>
      </c>
      <c r="BC72" s="91" t="e">
        <f t="shared" ref="BC72" si="389">MONTH(BB72)&amp;"."&amp;YEAR(BB72)</f>
        <v>#REF!</v>
      </c>
      <c r="BD72" s="89" t="e">
        <f>VLOOKUP(BC72,'[1]YY p'!B$1:AP$65536,HLOOKUP(LEFT(A72,2),'[1]YY p'!$A$1:$IV$2,2,FALSE),FALSE)</f>
        <v>#REF!</v>
      </c>
      <c r="BF72" s="82" t="e">
        <f t="shared" ref="BF72" si="390">IF(BG72="x",MONTH(BI72)&amp;"."&amp;YEAR(BI72),"")</f>
        <v>#REF!</v>
      </c>
      <c r="BG72" s="83" t="s">
        <v>60</v>
      </c>
      <c r="BH72" s="89" t="e">
        <f t="shared" ref="BH72" si="391">IF(BG72="x",U72,"")</f>
        <v>#NUM!</v>
      </c>
      <c r="BI72" s="85" t="e">
        <f>_xll.MKV("EUR.CM_INSTRUMENT.PXE."&amp;A72, "DateLastMaturity")</f>
        <v>#REF!</v>
      </c>
      <c r="BJ72" s="86" t="e">
        <f t="shared" ref="BJ72" si="392">MONTH(BI72)&amp;"."&amp;YEAR(BI72)</f>
        <v>#REF!</v>
      </c>
      <c r="BK72" s="92" t="e">
        <f>VLOOKUP(BJ72,'[1]YY c'!B$1:AL$65536,HLOOKUP(LEFT(A72,2),'[1]YY c'!$A$1:$IV$2,2,FALSE),FALSE)</f>
        <v>#REF!</v>
      </c>
    </row>
    <row r="73" spans="1:63">
      <c r="A73" s="64" t="s">
        <v>395</v>
      </c>
      <c r="B73" s="65" t="e">
        <f t="shared" ref="B73" si="393">LEFT(K73,3)&amp;" "&amp;TEXT(DATE(2000,(MONTH(E73)),1),"mmm")&amp;RIGHT(YEAR(E73),2)</f>
        <v>#REF!</v>
      </c>
      <c r="C73" s="19" t="e">
        <f t="shared" ref="C73" si="394">LEFT(K73,3)</f>
        <v>#REF!</v>
      </c>
      <c r="D73" s="19" t="e">
        <f>_xll.MKV("EUR.CM_INSTRUMENT.PXE."&amp;A73, "CouponInterest")</f>
        <v>#REF!</v>
      </c>
      <c r="E73" s="6" t="e">
        <f>_xll.MKV("EUR.CM_INSTRUMENT.PXE."&amp;A73, "DateMaturity")</f>
        <v>#REF!</v>
      </c>
      <c r="F73" s="6" t="e">
        <f>IF(D73=0,H73,_xll.MKV("EUR.CM_INSTRUMENT.PXE."&amp;A73, "DateInterestAccrual"))</f>
        <v>#REF!</v>
      </c>
      <c r="G73" s="6" t="e">
        <f>IF(D73=0,E73,_xll.MKV("EUR.CM_INSTRUMENT.PXE."&amp;A73, "DateFirstCoupon"))</f>
        <v>#REF!</v>
      </c>
      <c r="H73" s="6" t="e">
        <f>_xll.MKV("EUR.CM_INSTRUMENT.PXE."&amp;A73, "DateFirstSettlement")</f>
        <v>#REF!</v>
      </c>
      <c r="I73" s="19">
        <v>100</v>
      </c>
      <c r="J73" s="6" t="e">
        <f>_xll.MKV("EUR.CM_INSTRUMENT.BONDVISION."&amp;A73, "DateSettl")</f>
        <v>#REF!</v>
      </c>
      <c r="K73" s="93" t="e">
        <f>_xll.MKV("EUR.CM_INSTRUMENT.PXE."&amp;A73, "Desc")</f>
        <v>#REF!</v>
      </c>
      <c r="L73" s="66">
        <f>_xll.BDP(A73&amp;" Corp", "amt_outstanding")/1000000</f>
        <v>17325</v>
      </c>
      <c r="M73" s="67" t="e">
        <f t="shared" ref="M73" si="395">+E73-J73</f>
        <v>#REF!</v>
      </c>
      <c r="N73" s="22" t="e">
        <f>_xll.xlBondYield(C73,D73,E73,F73,G73,H73,I73,J73,P73)*100</f>
        <v>#NUM!</v>
      </c>
      <c r="O73" s="68" t="str">
        <f t="shared" ref="O73" si="396">IF(ISNUMBER((N73-AL73)*100),ROUND((N73-AL73)*100,2),"")</f>
        <v/>
      </c>
      <c r="P73" s="23" t="e">
        <f>IF(LEFT(K73,3)="BOT",_xll.xlBondPrice(C73,D73,E73,F73,G73,H73,I73,J73,_xll.MKV("EUR.CM_DEPTH.XLS_GOVIES."&amp;A73, "Mid")/100),ROUND(_xll.MKV("EUR.CM_DEPTH.XLS_GOVIES."&amp;A73, "Mid"),IF(M73&lt;700,3,2)))</f>
        <v>#REF!</v>
      </c>
      <c r="Q73" s="69" t="e">
        <f>(N73-N71)*100</f>
        <v>#NUM!</v>
      </c>
      <c r="R73" s="70" t="e">
        <f t="shared" ref="R73" si="397">IF($R$12="Y roll",(N73-N72)/(M73-M72)*365*100,(U73-U72)/(M73-M72)*365)</f>
        <v>#NUM!</v>
      </c>
      <c r="S73" s="71" t="e">
        <f>_xll.xlBondAswSpread(C73,D73,E73,F73,G73,H73,I73,J73,P73)*100</f>
        <v>#NUM!</v>
      </c>
      <c r="T73" s="72" t="e">
        <f>_xll.xlBondZSpread(C73,D73,E73,F73,G73,H73,I73,J73,P73,"annual",5)*100</f>
        <v>#NUM!</v>
      </c>
      <c r="U73" s="72" t="e">
        <f>(N73-_xll.xlShmImplSwap2("EUR","EUR",J73,E73,,1,8,2,4)*100)*100</f>
        <v>#NUM!</v>
      </c>
      <c r="V73" s="72" t="e">
        <f>(N73-VLOOKUP(AH73,'[1]Y c'!$B$1:$F$65536,HLOOKUP(RIGHT($V$12,2),'[1]Y c'!$A$1:$IV$2,2,FALSE),FALSE))*100</f>
        <v>#NUM!</v>
      </c>
      <c r="W73" s="72" t="e">
        <f>(N73-VLOOKUP(AH73,'[1]Y c'!$B$1:$N$65536,HLOOKUP(RIGHT($W$12,2),'[1]Y c'!$A$1:$IV$2,2,FALSE),FALSE))*100</f>
        <v>#NUM!</v>
      </c>
      <c r="X73" s="73" t="e">
        <f>(N73-VLOOKUP(AH73,'[1]Y c'!$B$1:$J$65536,HLOOKUP(RIGHT($X$12,2),'[1]Y c'!$A$1:$IV$2,2,FALSE),FALSE))*100</f>
        <v>#NUM!</v>
      </c>
      <c r="Y73" s="74" t="e">
        <f>_xll.xlBondYieldSens(C73,D73,E73,F73,G73,H73,I73,J73,P73,"p")</f>
        <v>#NUM!</v>
      </c>
      <c r="Z73" s="100" t="e">
        <f>SUMIF([1]Volumes!D$1:D$65536,A73,[1]Volumes!I$1:I$65536)</f>
        <v>#VALUE!</v>
      </c>
      <c r="AA73" s="76" t="e">
        <f>(_xll.xlBondPrice(C73,D73,E73,F73,G73,H73,I73,MIN(J73+$AA$10,J73+M73-1),N73/100)+_xll.xlBondAccrual(C73,D73,E73,F73,G73,H73,I73,MIN(J73+$AA$10,J73+M73-1))-(P73+_xll.xlBondAccrual(C73,D73,E73,F73,G73,H73,I73,J73))*(1+($AA$11/100*MIN($AA$10,M73-1)/360))+IF(MIN(J73+$AA$10,J73+M73-1)&gt;_xll.MKV("EUR.CM_INSTRUMENT.PXE."&amp;A73, "DateNextCoupon"),D73/2,0)+IF(MIN(J73+$AA$10,J73+M73-1)&gt;DATE(YEAR(_xll.MKV("EUR.CM_INSTRUMENT.PXE."&amp;A73, "DateNextCoupon")),MONTH(_xll.MKV("EUR.CM_INSTRUMENT.PXE."&amp;A73, "DateNextCoupon"))+6,DAY(_xll.MKV("EUR.CM_INSTRUMENT.PXE."&amp;A73, "DateNextCoupon"))),D73/2,0))*($AA$9/Y73)*100</f>
        <v>#NUM!</v>
      </c>
      <c r="AB73" s="77" t="e">
        <f>IF(_xll.MKV("EUR.CM_DEPTH.VMO_REPO."&amp;A73&amp;"_"&amp;$AB$12&amp;"_Fixed", "TrdValueAvg")=0,"",_xll.MKV("EUR.CM_DEPTH.VMO_REPO."&amp;A73&amp;"_"&amp;$AB$12&amp;"_Fixed", "TrdValueAvg"))</f>
        <v>#REF!</v>
      </c>
      <c r="AC73" s="78">
        <f t="shared" ref="AC73" si="398">IF(ISNUMBER(AB73),(AB73-AM73)*100,0)</f>
        <v>0</v>
      </c>
      <c r="AD73" s="86" t="str">
        <f t="shared" ref="AD73" si="399">IF(AE73="x",MONTH(AG73)&amp;"."&amp;YEAR(AG73),"")</f>
        <v/>
      </c>
      <c r="AE73" s="83"/>
      <c r="AF73" s="89" t="str">
        <f t="shared" ref="AF73" si="400">IF(AE73="x",IF($AF$12="ASW",S73,T73),"")</f>
        <v/>
      </c>
      <c r="AG73" s="90" t="e">
        <f>_xll.MKV("EUR.CM_INSTRUMENT.PXE."&amp;A73, "DateLastMaturity")</f>
        <v>#REF!</v>
      </c>
      <c r="AH73" s="86" t="e">
        <f t="shared" ref="AH73" si="401">MONTH(AG73)&amp;"."&amp;YEAR(AG73)</f>
        <v>#REF!</v>
      </c>
      <c r="AI73" s="89" t="e">
        <f>VLOOKUP(AH73,'[1]ASW p'!$B$1:$AP$65536,HLOOKUP(LEFT(A73,2),'[1]ASW p'!$A$1:$IV$2,2,FALSE),FALSE)</f>
        <v>#REF!</v>
      </c>
      <c r="AJ73" s="79" t="e">
        <f t="shared" ref="AJ73" si="402">IF($AF$12="ASW",S73,T73)-AI73</f>
        <v>#NUM!</v>
      </c>
      <c r="AK73" s="79" t="e">
        <f t="shared" ref="AK73" si="403">U73-BD73</f>
        <v>#NUM!</v>
      </c>
      <c r="AL73" s="94">
        <v>1.6241069832070187</v>
      </c>
      <c r="AM73" s="81">
        <v>-0.46851648351648351</v>
      </c>
      <c r="AN73" s="14" t="str">
        <f t="shared" ref="AN73" si="404">+A73</f>
        <v>IT0005240830</v>
      </c>
      <c r="AO73" s="65" t="e">
        <f>IF(LEFT(AN73,2)=LEFT(AN72,2),AO72,_xll.BDP($A73&amp;" Corp","RTG_FITCH"))</f>
        <v>#REF!</v>
      </c>
      <c r="AP73" s="65" t="e">
        <f>IF(LEFT(AN73,2)=LEFT(AN72,2),AP72,_xll.BDP($A73&amp;" Corp","RTG_SP_LT_LC_ISSUER_CREDIT"))</f>
        <v>#REF!</v>
      </c>
      <c r="AQ73" s="65" t="str">
        <f>_xll.BDP($A73&amp;" Corp","RTG_MOODY")</f>
        <v>Baa2u *-</v>
      </c>
      <c r="AR73" s="82" t="e">
        <f t="shared" ref="AR73" si="405">IF(AS73="x",MONTH(AU73)&amp;"."&amp;YEAR(AU73),"")</f>
        <v>#REF!</v>
      </c>
      <c r="AS73" s="83" t="s">
        <v>60</v>
      </c>
      <c r="AT73" s="84" t="e">
        <f t="shared" ref="AT73" si="406">IF(AS73="x",N73,"")</f>
        <v>#NUM!</v>
      </c>
      <c r="AU73" s="85" t="e">
        <f>_xll.MKV("EUR.CM_INSTRUMENT.PXE."&amp;A73, "DateLastMaturity")</f>
        <v>#REF!</v>
      </c>
      <c r="AV73" s="86" t="e">
        <f t="shared" ref="AV73" si="407">MONTH(AU73)&amp;"."&amp;YEAR(AU73)</f>
        <v>#REF!</v>
      </c>
      <c r="AW73" s="84" t="e">
        <f>VLOOKUP(AV73,'[1]Y c'!B$1:AD$65536,HLOOKUP(LEFT(A73,2),'[1]Y c'!$A$1:$IV$2,2,FALSE),FALSE)</f>
        <v>#REF!</v>
      </c>
      <c r="AY73" s="87" t="str">
        <f t="shared" ref="AY73" si="408">IF(AE73="x",MONTH(AG73)&amp;"."&amp;YEAR(AG73),"")</f>
        <v/>
      </c>
      <c r="AZ73" s="88">
        <f t="shared" ref="AZ73" si="409">AE73</f>
        <v>0</v>
      </c>
      <c r="BA73" s="89" t="str">
        <f t="shared" ref="BA73" si="410">IF(AE73="x",U73,"")</f>
        <v/>
      </c>
      <c r="BB73" s="90" t="e">
        <f>_xll.MKV("EUR.CM_INSTRUMENT.PXE."&amp;A73, "DateLastMaturity")</f>
        <v>#REF!</v>
      </c>
      <c r="BC73" s="91" t="e">
        <f t="shared" ref="BC73" si="411">MONTH(BB73)&amp;"."&amp;YEAR(BB73)</f>
        <v>#REF!</v>
      </c>
      <c r="BD73" s="89" t="e">
        <f>VLOOKUP(BC73,'[1]YY p'!B$1:AP$65536,HLOOKUP(LEFT(A73,2),'[1]YY p'!$A$1:$IV$2,2,FALSE),FALSE)</f>
        <v>#REF!</v>
      </c>
      <c r="BF73" s="82" t="e">
        <f t="shared" ref="BF73" si="412">IF(BG73="x",MONTH(BI73)&amp;"."&amp;YEAR(BI73),"")</f>
        <v>#REF!</v>
      </c>
      <c r="BG73" s="83" t="s">
        <v>60</v>
      </c>
      <c r="BH73" s="89" t="e">
        <f t="shared" ref="BH73" si="413">IF(BG73="x",U73,"")</f>
        <v>#NUM!</v>
      </c>
      <c r="BI73" s="85" t="e">
        <f>_xll.MKV("EUR.CM_INSTRUMENT.PXE."&amp;A73, "DateLastMaturity")</f>
        <v>#REF!</v>
      </c>
      <c r="BJ73" s="86" t="e">
        <f t="shared" ref="BJ73" si="414">MONTH(BI73)&amp;"."&amp;YEAR(BI73)</f>
        <v>#REF!</v>
      </c>
      <c r="BK73" s="92" t="e">
        <f>VLOOKUP(BJ73,'[1]YY c'!B$1:AL$65536,HLOOKUP(LEFT(A73,2),'[1]YY c'!$A$1:$IV$2,2,FALSE),FALSE)</f>
        <v>#REF!</v>
      </c>
    </row>
    <row r="74" spans="1:63">
      <c r="A74" s="64" t="s">
        <v>452</v>
      </c>
      <c r="B74" s="65" t="e">
        <f t="shared" ref="B74" si="415">LEFT(K74,3)&amp;" "&amp;TEXT(DATE(2000,(MONTH(E74)),1),"mmm")&amp;RIGHT(YEAR(E74),2)</f>
        <v>#REF!</v>
      </c>
      <c r="C74" s="19" t="e">
        <f t="shared" ref="C74" si="416">LEFT(K74,3)</f>
        <v>#REF!</v>
      </c>
      <c r="D74" s="19" t="e">
        <f>_xll.MKV("EUR.CM_INSTRUMENT.PXE."&amp;A74, "CouponInterest")</f>
        <v>#REF!</v>
      </c>
      <c r="E74" s="6" t="e">
        <f>_xll.MKV("EUR.CM_INSTRUMENT.PXE."&amp;A74, "DateMaturity")</f>
        <v>#REF!</v>
      </c>
      <c r="F74" s="6" t="e">
        <f>IF(D74=0,H74,_xll.MKV("EUR.CM_INSTRUMENT.PXE."&amp;A74, "DateInterestAccrual"))</f>
        <v>#REF!</v>
      </c>
      <c r="G74" s="6" t="e">
        <f>IF(D74=0,E74,_xll.MKV("EUR.CM_INSTRUMENT.PXE."&amp;A74, "DateFirstCoupon"))</f>
        <v>#REF!</v>
      </c>
      <c r="H74" s="6" t="e">
        <f>_xll.MKV("EUR.CM_INSTRUMENT.PXE."&amp;A74, "DateFirstSettlement")</f>
        <v>#REF!</v>
      </c>
      <c r="I74" s="19">
        <v>100</v>
      </c>
      <c r="J74" s="6" t="e">
        <f>_xll.MKV("EUR.CM_INSTRUMENT.BONDVISION."&amp;A74, "DateSettl")</f>
        <v>#REF!</v>
      </c>
      <c r="K74" s="93" t="e">
        <f>_xll.MKV("EUR.CM_INSTRUMENT.PXE."&amp;A74, "Desc")</f>
        <v>#REF!</v>
      </c>
      <c r="L74" s="66">
        <f>_xll.BDP(A74&amp;" Corp", "amt_outstanding")/1000000</f>
        <v>19196.628000000001</v>
      </c>
      <c r="M74" s="67" t="e">
        <f t="shared" ref="M74" si="417">+E74-J74</f>
        <v>#REF!</v>
      </c>
      <c r="N74" s="22" t="e">
        <f>_xll.xlBondYield(C74,D74,E74,F74,G74,H74,I74,J74,P74)*100</f>
        <v>#NUM!</v>
      </c>
      <c r="O74" s="68" t="str">
        <f t="shared" ref="O74" si="418">IF(ISNUMBER((N74-AL74)*100),ROUND((N74-AL74)*100,2),"")</f>
        <v/>
      </c>
      <c r="P74" s="23" t="e">
        <f>IF(LEFT(K74,3)="BOT",_xll.xlBondPrice(C74,D74,E74,F74,G74,H74,I74,J74,_xll.MKV("EUR.CM_DEPTH.XLS_GOVIES."&amp;A74, "Mid")/100),ROUND(_xll.MKV("EUR.CM_DEPTH.XLS_GOVIES."&amp;A74, "Mid"),IF(M74&lt;700,3,2)))</f>
        <v>#REF!</v>
      </c>
      <c r="Q74" s="69" t="e">
        <f>(N74-N72)*100</f>
        <v>#NUM!</v>
      </c>
      <c r="R74" s="70" t="e">
        <f t="shared" ref="R74" si="419">IF($R$12="Y roll",(N74-N73)/(M74-M73)*365*100,(U74-U73)/(M74-M73)*365)</f>
        <v>#NUM!</v>
      </c>
      <c r="S74" s="71" t="e">
        <f>_xll.xlBondAswSpread(C74,D74,E74,F74,G74,H74,I74,J74,P74)*100</f>
        <v>#NUM!</v>
      </c>
      <c r="T74" s="72" t="e">
        <f>_xll.xlBondZSpread(C74,D74,E74,F74,G74,H74,I74,J74,P74,"annual",5)*100</f>
        <v>#NUM!</v>
      </c>
      <c r="U74" s="72" t="e">
        <f>(N74-_xll.xlShmImplSwap2("EUR","EUR",J74,E74,,1,8,2,4)*100)*100</f>
        <v>#NUM!</v>
      </c>
      <c r="V74" s="72" t="e">
        <f>(N74-VLOOKUP(AH74,'[1]Y c'!$B$1:$F$65536,HLOOKUP(RIGHT($V$12,2),'[1]Y c'!$A$1:$IV$2,2,FALSE),FALSE))*100</f>
        <v>#NUM!</v>
      </c>
      <c r="W74" s="72" t="e">
        <f>(N74-VLOOKUP(AH74,'[1]Y c'!$B$1:$N$65536,HLOOKUP(RIGHT($W$12,2),'[1]Y c'!$A$1:$IV$2,2,FALSE),FALSE))*100</f>
        <v>#NUM!</v>
      </c>
      <c r="X74" s="73" t="e">
        <f>(N74-VLOOKUP(AH74,'[1]Y c'!$B$1:$J$65536,HLOOKUP(RIGHT($X$12,2),'[1]Y c'!$A$1:$IV$2,2,FALSE),FALSE))*100</f>
        <v>#NUM!</v>
      </c>
      <c r="Y74" s="74" t="e">
        <f>_xll.xlBondYieldSens(C74,D74,E74,F74,G74,H74,I74,J74,P74,"p")</f>
        <v>#NUM!</v>
      </c>
      <c r="Z74" s="100" t="e">
        <f>SUMIF([1]Volumes!D$1:D$65536,A74,[1]Volumes!I$1:I$65536)</f>
        <v>#VALUE!</v>
      </c>
      <c r="AA74" s="76" t="e">
        <f>(_xll.xlBondPrice(C74,D74,E74,F74,G74,H74,I74,MIN(J74+$AA$10,J74+M74-1),N74/100)+_xll.xlBondAccrual(C74,D74,E74,F74,G74,H74,I74,MIN(J74+$AA$10,J74+M74-1))-(P74+_xll.xlBondAccrual(C74,D74,E74,F74,G74,H74,I74,J74))*(1+($AA$11/100*MIN($AA$10,M74-1)/360))+IF(MIN(J74+$AA$10,J74+M74-1)&gt;_xll.MKV("EUR.CM_INSTRUMENT.PXE."&amp;A74, "DateNextCoupon"),D74/2,0)+IF(MIN(J74+$AA$10,J74+M74-1)&gt;DATE(YEAR(_xll.MKV("EUR.CM_INSTRUMENT.PXE."&amp;A74, "DateNextCoupon")),MONTH(_xll.MKV("EUR.CM_INSTRUMENT.PXE."&amp;A74, "DateNextCoupon"))+6,DAY(_xll.MKV("EUR.CM_INSTRUMENT.PXE."&amp;A74, "DateNextCoupon"))),D74/2,0))*($AA$9/Y74)*100</f>
        <v>#NUM!</v>
      </c>
      <c r="AB74" s="77" t="e">
        <f>IF(_xll.MKV("EUR.CM_DEPTH.VMO_REPO."&amp;A74&amp;"_"&amp;$AB$12&amp;"_Fixed", "TrdValueAvg")=0,"",_xll.MKV("EUR.CM_DEPTH.VMO_REPO."&amp;A74&amp;"_"&amp;$AB$12&amp;"_Fixed", "TrdValueAvg"))</f>
        <v>#REF!</v>
      </c>
      <c r="AC74" s="78">
        <f t="shared" ref="AC74" si="420">IF(ISNUMBER(AB74),(AB74-AM74)*100,0)</f>
        <v>0</v>
      </c>
      <c r="AD74" s="86" t="str">
        <f t="shared" ref="AD74" si="421">IF(AE74="x",MONTH(AG74)&amp;"."&amp;YEAR(AG74),"")</f>
        <v/>
      </c>
      <c r="AE74" s="83"/>
      <c r="AF74" s="89" t="str">
        <f t="shared" ref="AF74" si="422">IF(AE74="x",IF($AF$12="ASW",S74,T74),"")</f>
        <v/>
      </c>
      <c r="AG74" s="90" t="e">
        <f>_xll.MKV("EUR.CM_INSTRUMENT.PXE."&amp;A74, "DateLastMaturity")</f>
        <v>#REF!</v>
      </c>
      <c r="AH74" s="86" t="e">
        <f t="shared" ref="AH74" si="423">MONTH(AG74)&amp;"."&amp;YEAR(AG74)</f>
        <v>#REF!</v>
      </c>
      <c r="AI74" s="89" t="e">
        <f>VLOOKUP(AH74,'[1]ASW p'!$B$1:$AP$65536,HLOOKUP(LEFT(A74,2),'[1]ASW p'!$A$1:$IV$2,2,FALSE),FALSE)</f>
        <v>#REF!</v>
      </c>
      <c r="AJ74" s="79" t="e">
        <f t="shared" ref="AJ74" si="424">IF($AF$12="ASW",S74,T74)-AI74</f>
        <v>#NUM!</v>
      </c>
      <c r="AK74" s="79" t="e">
        <f t="shared" ref="AK74" si="425">U74-BD74</f>
        <v>#NUM!</v>
      </c>
      <c r="AL74" s="94">
        <v>1.6241069832070187</v>
      </c>
      <c r="AM74" s="81">
        <v>-0.46851648351648351</v>
      </c>
      <c r="AN74" s="14" t="str">
        <f t="shared" ref="AN74" si="426">+A74</f>
        <v>IT0005274805</v>
      </c>
      <c r="AO74" s="65" t="e">
        <f>IF(LEFT(AN74,2)=LEFT(AN73,2),AO73,_xll.BDP($A74&amp;" Corp","RTG_FITCH"))</f>
        <v>#REF!</v>
      </c>
      <c r="AP74" s="65" t="e">
        <f>IF(LEFT(AN74,2)=LEFT(AN73,2),AP73,_xll.BDP($A74&amp;" Corp","RTG_SP_LT_LC_ISSUER_CREDIT"))</f>
        <v>#REF!</v>
      </c>
      <c r="AQ74" s="65" t="str">
        <f>_xll.BDP($A74&amp;" Corp","RTG_MOODY")</f>
        <v>Baa2u *-</v>
      </c>
      <c r="AR74" s="82" t="e">
        <f t="shared" ref="AR74" si="427">IF(AS74="x",MONTH(AU74)&amp;"."&amp;YEAR(AU74),"")</f>
        <v>#REF!</v>
      </c>
      <c r="AS74" s="83" t="s">
        <v>60</v>
      </c>
      <c r="AT74" s="84" t="e">
        <f t="shared" ref="AT74" si="428">IF(AS74="x",N74,"")</f>
        <v>#NUM!</v>
      </c>
      <c r="AU74" s="85" t="e">
        <f>_xll.MKV("EUR.CM_INSTRUMENT.PXE."&amp;A74, "DateLastMaturity")</f>
        <v>#REF!</v>
      </c>
      <c r="AV74" s="86" t="e">
        <f t="shared" ref="AV74" si="429">MONTH(AU74)&amp;"."&amp;YEAR(AU74)</f>
        <v>#REF!</v>
      </c>
      <c r="AW74" s="84" t="e">
        <f>VLOOKUP(AV74,'[1]Y c'!B$1:AD$65536,HLOOKUP(LEFT(A74,2),'[1]Y c'!$A$1:$IV$2,2,FALSE),FALSE)</f>
        <v>#REF!</v>
      </c>
      <c r="AY74" s="87" t="str">
        <f t="shared" ref="AY74" si="430">IF(AE74="x",MONTH(AG74)&amp;"."&amp;YEAR(AG74),"")</f>
        <v/>
      </c>
      <c r="AZ74" s="88">
        <f t="shared" ref="AZ74" si="431">AE74</f>
        <v>0</v>
      </c>
      <c r="BA74" s="89" t="str">
        <f t="shared" ref="BA74" si="432">IF(AE74="x",U74,"")</f>
        <v/>
      </c>
      <c r="BB74" s="90" t="e">
        <f>_xll.MKV("EUR.CM_INSTRUMENT.PXE."&amp;A74, "DateLastMaturity")</f>
        <v>#REF!</v>
      </c>
      <c r="BC74" s="91" t="e">
        <f t="shared" ref="BC74" si="433">MONTH(BB74)&amp;"."&amp;YEAR(BB74)</f>
        <v>#REF!</v>
      </c>
      <c r="BD74" s="89" t="e">
        <f>VLOOKUP(BC74,'[1]YY p'!B$1:AP$65536,HLOOKUP(LEFT(A74,2),'[1]YY p'!$A$1:$IV$2,2,FALSE),FALSE)</f>
        <v>#REF!</v>
      </c>
      <c r="BF74" s="82" t="e">
        <f t="shared" ref="BF74" si="434">IF(BG74="x",MONTH(BI74)&amp;"."&amp;YEAR(BI74),"")</f>
        <v>#REF!</v>
      </c>
      <c r="BG74" s="83" t="s">
        <v>60</v>
      </c>
      <c r="BH74" s="89" t="e">
        <f t="shared" ref="BH74" si="435">IF(BG74="x",U74,"")</f>
        <v>#NUM!</v>
      </c>
      <c r="BI74" s="85" t="e">
        <f>_xll.MKV("EUR.CM_INSTRUMENT.PXE."&amp;A74, "DateLastMaturity")</f>
        <v>#REF!</v>
      </c>
      <c r="BJ74" s="86" t="e">
        <f t="shared" ref="BJ74" si="436">MONTH(BI74)&amp;"."&amp;YEAR(BI74)</f>
        <v>#REF!</v>
      </c>
      <c r="BK74" s="92" t="e">
        <f>VLOOKUP(BJ74,'[1]YY c'!B$1:AL$65536,HLOOKUP(LEFT(A74,2),'[1]YY c'!$A$1:$IV$2,2,FALSE),FALSE)</f>
        <v>#REF!</v>
      </c>
    </row>
    <row r="75" spans="1:63">
      <c r="A75" s="64" t="s">
        <v>104</v>
      </c>
      <c r="B75" s="65" t="e">
        <f t="shared" si="296"/>
        <v>#REF!</v>
      </c>
      <c r="C75" s="19" t="e">
        <f t="shared" si="52"/>
        <v>#REF!</v>
      </c>
      <c r="D75" s="19" t="e">
        <f>_xll.MKV("EUR.CM_INSTRUMENT.PXE."&amp;A75, "CouponInterest")</f>
        <v>#REF!</v>
      </c>
      <c r="E75" s="6" t="e">
        <f>_xll.MKV("EUR.CM_INSTRUMENT.PXE."&amp;A75, "DateMaturity")</f>
        <v>#REF!</v>
      </c>
      <c r="F75" s="6" t="e">
        <f>IF(D75=0,H75,_xll.MKV("EUR.CM_INSTRUMENT.PXE."&amp;A75, "DateInterestAccrual"))</f>
        <v>#REF!</v>
      </c>
      <c r="G75" s="6" t="e">
        <f>IF(D75=0,E75,_xll.MKV("EUR.CM_INSTRUMENT.PXE."&amp;A75, "DateFirstCoupon"))</f>
        <v>#REF!</v>
      </c>
      <c r="H75" s="6" t="e">
        <f>_xll.MKV("EUR.CM_INSTRUMENT.PXE."&amp;A75, "DateFirstSettlement")</f>
        <v>#REF!</v>
      </c>
      <c r="I75" s="19">
        <v>100</v>
      </c>
      <c r="J75" s="6" t="e">
        <f>_xll.MKV("EUR.CM_INSTRUMENT.BONDVISION."&amp;A75, "DateSettl")</f>
        <v>#REF!</v>
      </c>
      <c r="K75" s="93" t="e">
        <f>_xll.MKV("EUR.CM_INSTRUMENT.PXE."&amp;A75, "Desc")</f>
        <v>#REF!</v>
      </c>
      <c r="L75" s="66">
        <f>_xll.BDP(A75&amp;" Corp", "amt_outstanding")/1000000</f>
        <v>26763.132147479999</v>
      </c>
      <c r="M75" s="67" t="e">
        <f t="shared" si="342"/>
        <v>#REF!</v>
      </c>
      <c r="N75" s="22" t="e">
        <f>_xll.xlBondYield(C75,D75,E75,F75,G75,H75,I75,J75,P75)*100</f>
        <v>#NUM!</v>
      </c>
      <c r="O75" s="68" t="str">
        <f t="shared" si="343"/>
        <v/>
      </c>
      <c r="P75" s="23" t="e">
        <f>IF(LEFT(K75,3)="BOT",_xll.xlBondPrice(C75,D75,E75,F75,G75,H75,I75,J75,_xll.MKV("EUR.CM_DEPTH.XLS_GOVIES."&amp;A75, "Mid")/100),ROUND(_xll.MKV("EUR.CM_DEPTH.XLS_GOVIES."&amp;A75, "Mid"),IF(M75&lt;700,3,2)))</f>
        <v>#REF!</v>
      </c>
      <c r="Q75" s="69" t="e">
        <f>(N75-N71)*100</f>
        <v>#NUM!</v>
      </c>
      <c r="R75" s="70" t="e">
        <f>IF($R$12="Y roll",(N75-N71)/(M75-M71)*365*100,(U75-U71)/(M75-M71)*365)</f>
        <v>#NUM!</v>
      </c>
      <c r="S75" s="71" t="e">
        <f>_xll.xlBondAswSpread(C75,D75,E75,F75,G75,H75,I75,J75,P75)*100</f>
        <v>#NUM!</v>
      </c>
      <c r="T75" s="72" t="e">
        <f>_xll.xlBondZSpread(C75,D75,E75,F75,G75,H75,I75,J75,P75,"annual",5)*100</f>
        <v>#NUM!</v>
      </c>
      <c r="U75" s="72" t="e">
        <f>(N75-_xll.xlShmImplSwap2("EUR","EUR",J75,E75,,1,8,2,4)*100)*100</f>
        <v>#NUM!</v>
      </c>
      <c r="V75" s="72" t="e">
        <f>(N75-VLOOKUP(AH75,'[1]Y c'!$B$1:$F$65536,HLOOKUP(RIGHT($V$12,2),'[1]Y c'!$A$1:$IV$2,2,FALSE),FALSE))*100</f>
        <v>#NUM!</v>
      </c>
      <c r="W75" s="72" t="e">
        <f>(N75-VLOOKUP(AH75,'[1]Y c'!$B$1:$N$65536,HLOOKUP(RIGHT($W$12,2),'[1]Y c'!$A$1:$IV$2,2,FALSE),FALSE))*100</f>
        <v>#NUM!</v>
      </c>
      <c r="X75" s="73" t="e">
        <f>(N75-VLOOKUP(AH75,'[1]Y c'!$B$1:$J$65536,HLOOKUP(RIGHT($X$12,2),'[1]Y c'!$A$1:$IV$2,2,FALSE),FALSE))*100</f>
        <v>#NUM!</v>
      </c>
      <c r="Y75" s="74" t="e">
        <f>_xll.xlBondYieldSens(C75,D75,E75,F75,G75,H75,I75,J75,P75,"p")</f>
        <v>#NUM!</v>
      </c>
      <c r="Z75" s="100" t="e">
        <f>SUMIF([1]Volumes!D$1:D$65536,A75,[1]Volumes!I$1:I$65536)</f>
        <v>#VALUE!</v>
      </c>
      <c r="AA75" s="76" t="e">
        <f>(_xll.xlBondPrice(C75,D75,E75,F75,G75,H75,I75,MIN(J75+$AA$10,J75+M75-1),N75/100)+_xll.xlBondAccrual(C75,D75,E75,F75,G75,H75,I75,MIN(J75+$AA$10,J75+M75-1))-(P75+_xll.xlBondAccrual(C75,D75,E75,F75,G75,H75,I75,J75))*(1+($AA$11/100*MIN($AA$10,M75-1)/360))+IF(MIN(J75+$AA$10,J75+M75-1)&gt;_xll.MKV("EUR.CM_INSTRUMENT.PXE."&amp;A75, "DateNextCoupon"),D75/2,0)+IF(MIN(J75+$AA$10,J75+M75-1)&gt;DATE(YEAR(_xll.MKV("EUR.CM_INSTRUMENT.PXE."&amp;A75, "DateNextCoupon")),MONTH(_xll.MKV("EUR.CM_INSTRUMENT.PXE."&amp;A75, "DateNextCoupon"))+6,DAY(_xll.MKV("EUR.CM_INSTRUMENT.PXE."&amp;A75, "DateNextCoupon"))),D75/2,0))*($AA$9/Y75)*100</f>
        <v>#NUM!</v>
      </c>
      <c r="AB75" s="77" t="e">
        <f>IF(_xll.MKV("EUR.CM_DEPTH.VMO_REPO."&amp;A75&amp;"_"&amp;$AB$12&amp;"_Fixed", "TrdValueAvg")=0,"",_xll.MKV("EUR.CM_DEPTH.VMO_REPO."&amp;A75&amp;"_"&amp;$AB$12&amp;"_Fixed", "TrdValueAvg"))</f>
        <v>#REF!</v>
      </c>
      <c r="AC75" s="78">
        <f t="shared" si="295"/>
        <v>0</v>
      </c>
      <c r="AD75" s="86" t="str">
        <f t="shared" si="265"/>
        <v/>
      </c>
      <c r="AE75" s="83"/>
      <c r="AF75" s="89" t="str">
        <f t="shared" si="344"/>
        <v/>
      </c>
      <c r="AG75" s="90" t="e">
        <f>_xll.MKV("EUR.CM_INSTRUMENT.PXE."&amp;A75, "DateLastMaturity")</f>
        <v>#REF!</v>
      </c>
      <c r="AH75" s="86" t="e">
        <f t="shared" si="58"/>
        <v>#REF!</v>
      </c>
      <c r="AI75" s="89" t="e">
        <f>VLOOKUP(AH75,'[1]ASW p'!$B$1:$AP$65536,HLOOKUP(LEFT(A75,2),'[1]ASW p'!$A$1:$IV$2,2,FALSE),FALSE)</f>
        <v>#REF!</v>
      </c>
      <c r="AJ75" s="79" t="e">
        <f t="shared" si="345"/>
        <v>#NUM!</v>
      </c>
      <c r="AK75" s="79" t="e">
        <f t="shared" si="270"/>
        <v>#NUM!</v>
      </c>
      <c r="AL75" s="94">
        <v>1.7819570523870454</v>
      </c>
      <c r="AM75" s="81">
        <v>-0.39281818181818184</v>
      </c>
      <c r="AN75" s="14" t="str">
        <f t="shared" si="346"/>
        <v>IT0001174611</v>
      </c>
      <c r="AO75" s="65" t="e">
        <f>IF(LEFT(AN75,2)=LEFT(AN71,2),AO71,_xll.BDP($A75&amp;" Corp","RTG_FITCH"))</f>
        <v>#REF!</v>
      </c>
      <c r="AP75" s="65" t="e">
        <f>IF(LEFT(AN75,2)=LEFT(AN71,2),AP71,_xll.BDP($A75&amp;" Corp","RTG_SP_LT_LC_ISSUER_CREDIT"))</f>
        <v>#REF!</v>
      </c>
      <c r="AQ75" s="65" t="str">
        <f>_xll.BDP($A75&amp;" Corp","RTG_MOODY")</f>
        <v>Baa2u *-</v>
      </c>
      <c r="AR75" s="82" t="e">
        <f t="shared" si="266"/>
        <v>#REF!</v>
      </c>
      <c r="AS75" s="83" t="s">
        <v>60</v>
      </c>
      <c r="AT75" s="84" t="e">
        <f t="shared" si="267"/>
        <v>#NUM!</v>
      </c>
      <c r="AU75" s="85" t="e">
        <f>_xll.MKV("EUR.CM_INSTRUMENT.PXE."&amp;A75, "DateLastMaturity")</f>
        <v>#REF!</v>
      </c>
      <c r="AV75" s="86" t="e">
        <f t="shared" si="64"/>
        <v>#REF!</v>
      </c>
      <c r="AW75" s="84" t="e">
        <f>VLOOKUP(AV75,'[1]Y c'!B$1:AD$65536,HLOOKUP(LEFT(A75,2),'[1]Y c'!$A$1:$IV$2,2,FALSE),FALSE)</f>
        <v>#REF!</v>
      </c>
      <c r="AY75" s="87" t="str">
        <f t="shared" si="319"/>
        <v/>
      </c>
      <c r="AZ75" s="88">
        <f t="shared" si="320"/>
        <v>0</v>
      </c>
      <c r="BA75" s="89" t="str">
        <f t="shared" si="321"/>
        <v/>
      </c>
      <c r="BB75" s="90" t="e">
        <f>_xll.MKV("EUR.CM_INSTRUMENT.PXE."&amp;A75, "DateLastMaturity")</f>
        <v>#REF!</v>
      </c>
      <c r="BC75" s="91" t="e">
        <f t="shared" si="370"/>
        <v>#REF!</v>
      </c>
      <c r="BD75" s="89" t="e">
        <f>VLOOKUP(BC75,'[1]YY p'!B$1:AP$65536,HLOOKUP(LEFT(A75,2),'[1]YY p'!$A$1:$IV$2,2,FALSE),FALSE)</f>
        <v>#REF!</v>
      </c>
      <c r="BF75" s="82" t="e">
        <f t="shared" si="179"/>
        <v>#REF!</v>
      </c>
      <c r="BG75" s="83" t="s">
        <v>60</v>
      </c>
      <c r="BH75" s="89" t="e">
        <f t="shared" si="271"/>
        <v>#NUM!</v>
      </c>
      <c r="BI75" s="85" t="e">
        <f>_xll.MKV("EUR.CM_INSTRUMENT.PXE."&amp;A75, "DateLastMaturity")</f>
        <v>#REF!</v>
      </c>
      <c r="BJ75" s="86" t="e">
        <f t="shared" si="180"/>
        <v>#REF!</v>
      </c>
      <c r="BK75" s="92" t="e">
        <f>VLOOKUP(BJ75,'[1]YY c'!B$1:AL$65536,HLOOKUP(LEFT(A75,2),'[1]YY c'!$A$1:$IV$2,2,FALSE),FALSE)</f>
        <v>#REF!</v>
      </c>
    </row>
    <row r="76" spans="1:63">
      <c r="A76" s="64" t="s">
        <v>463</v>
      </c>
      <c r="B76" s="65" t="e">
        <f t="shared" ref="B76" si="437">LEFT(K76,3)&amp;" "&amp;TEXT(DATE(2000,(MONTH(E76)),1),"mmm")&amp;RIGHT(YEAR(E76),2)</f>
        <v>#REF!</v>
      </c>
      <c r="C76" s="19" t="e">
        <f t="shared" ref="C76" si="438">LEFT(K76,3)</f>
        <v>#REF!</v>
      </c>
      <c r="D76" s="19" t="e">
        <f>_xll.MKV("EUR.CM_INSTRUMENT.PXE."&amp;A76, "CouponInterest")</f>
        <v>#REF!</v>
      </c>
      <c r="E76" s="6" t="e">
        <f>_xll.MKV("EUR.CM_INSTRUMENT.PXE."&amp;A76, "DateMaturity")</f>
        <v>#REF!</v>
      </c>
      <c r="F76" s="6" t="e">
        <f>IF(D76=0,H76,_xll.MKV("EUR.CM_INSTRUMENT.PXE."&amp;A76, "DateInterestAccrual"))</f>
        <v>#REF!</v>
      </c>
      <c r="G76" s="6" t="e">
        <f>IF(D76=0,E76,_xll.MKV("EUR.CM_INSTRUMENT.PXE."&amp;A76, "DateFirstCoupon"))</f>
        <v>#REF!</v>
      </c>
      <c r="H76" s="6" t="e">
        <f>_xll.MKV("EUR.CM_INSTRUMENT.PXE."&amp;A76, "DateFirstSettlement")</f>
        <v>#REF!</v>
      </c>
      <c r="I76" s="19">
        <v>100</v>
      </c>
      <c r="J76" s="6" t="e">
        <f>_xll.MKV("EUR.CM_INSTRUMENT.BONDVISION."&amp;A76, "DateSettl")</f>
        <v>#REF!</v>
      </c>
      <c r="K76" s="93" t="e">
        <f>_xll.MKV("EUR.CM_INSTRUMENT.PXE."&amp;A76, "Desc")</f>
        <v>#REF!</v>
      </c>
      <c r="L76" s="66">
        <f>_xll.BDP(A76&amp;" Corp", "amt_outstanding")/1000000</f>
        <v>16371.236000000001</v>
      </c>
      <c r="M76" s="67" t="e">
        <f t="shared" ref="M76" si="439">+E76-J76</f>
        <v>#REF!</v>
      </c>
      <c r="N76" s="22" t="e">
        <f>_xll.xlBondYield(C76,D76,E76,F76,G76,H76,I76,J76,P76)*100</f>
        <v>#NUM!</v>
      </c>
      <c r="O76" s="68" t="str">
        <f t="shared" ref="O76" si="440">IF(ISNUMBER((N76-AL76)*100),ROUND((N76-AL76)*100,2),"")</f>
        <v/>
      </c>
      <c r="P76" s="23" t="e">
        <f>IF(LEFT(K76,3)="BOT",_xll.xlBondPrice(C76,D76,E76,F76,G76,H76,I76,J76,_xll.MKV("EUR.CM_DEPTH.XLS_GOVIES."&amp;A76, "Mid")/100),ROUND(_xll.MKV("EUR.CM_DEPTH.XLS_GOVIES."&amp;A76, "Mid"),IF(M76&lt;700,3,2)))</f>
        <v>#REF!</v>
      </c>
      <c r="Q76" s="69" t="e">
        <f>(N76-N72)*100</f>
        <v>#NUM!</v>
      </c>
      <c r="R76" s="70" t="e">
        <f>IF($R$12="Y roll",(N76-N72)/(M76-M72)*365*100,(U76-U72)/(M76-M72)*365)</f>
        <v>#NUM!</v>
      </c>
      <c r="S76" s="71" t="e">
        <f>_xll.xlBondAswSpread(C76,D76,E76,F76,G76,H76,I76,J76,P76)*100</f>
        <v>#NUM!</v>
      </c>
      <c r="T76" s="72" t="e">
        <f>_xll.xlBondZSpread(C76,D76,E76,F76,G76,H76,I76,J76,P76,"annual",5)*100</f>
        <v>#NUM!</v>
      </c>
      <c r="U76" s="72" t="e">
        <f>(N76-_xll.xlShmImplSwap2("EUR","EUR",J76,E76,,1,8,2,4)*100)*100</f>
        <v>#NUM!</v>
      </c>
      <c r="V76" s="72" t="e">
        <f>(N76-VLOOKUP(AH76,'[1]Y c'!$B$1:$F$65536,HLOOKUP(RIGHT($V$12,2),'[1]Y c'!$A$1:$IV$2,2,FALSE),FALSE))*100</f>
        <v>#NUM!</v>
      </c>
      <c r="W76" s="72" t="e">
        <f>(N76-VLOOKUP(AH76,'[1]Y c'!$B$1:$N$65536,HLOOKUP(RIGHT($W$12,2),'[1]Y c'!$A$1:$IV$2,2,FALSE),FALSE))*100</f>
        <v>#NUM!</v>
      </c>
      <c r="X76" s="73" t="e">
        <f>(N76-VLOOKUP(AH76,'[1]Y c'!$B$1:$J$65536,HLOOKUP(RIGHT($X$12,2),'[1]Y c'!$A$1:$IV$2,2,FALSE),FALSE))*100</f>
        <v>#NUM!</v>
      </c>
      <c r="Y76" s="74" t="e">
        <f>_xll.xlBondYieldSens(C76,D76,E76,F76,G76,H76,I76,J76,P76,"p")</f>
        <v>#NUM!</v>
      </c>
      <c r="Z76" s="100" t="e">
        <f>SUMIF([1]Volumes!D$1:D$65536,A76,[1]Volumes!I$1:I$65536)</f>
        <v>#VALUE!</v>
      </c>
      <c r="AA76" s="76" t="e">
        <f>(_xll.xlBondPrice(C76,D76,E76,F76,G76,H76,I76,MIN(J76+$AA$10,J76+M76-1),N76/100)+_xll.xlBondAccrual(C76,D76,E76,F76,G76,H76,I76,MIN(J76+$AA$10,J76+M76-1))-(P76+_xll.xlBondAccrual(C76,D76,E76,F76,G76,H76,I76,J76))*(1+($AA$11/100*MIN($AA$10,M76-1)/360))+IF(MIN(J76+$AA$10,J76+M76-1)&gt;_xll.MKV("EUR.CM_INSTRUMENT.PXE."&amp;A76, "DateNextCoupon"),D76/2,0)+IF(MIN(J76+$AA$10,J76+M76-1)&gt;DATE(YEAR(_xll.MKV("EUR.CM_INSTRUMENT.PXE."&amp;A76, "DateNextCoupon")),MONTH(_xll.MKV("EUR.CM_INSTRUMENT.PXE."&amp;A76, "DateNextCoupon"))+6,DAY(_xll.MKV("EUR.CM_INSTRUMENT.PXE."&amp;A76, "DateNextCoupon"))),D76/2,0))*($AA$9/Y76)*100</f>
        <v>#NUM!</v>
      </c>
      <c r="AB76" s="77" t="e">
        <f>IF(_xll.MKV("EUR.CM_DEPTH.VMO_REPO."&amp;A76&amp;"_"&amp;$AB$12&amp;"_Fixed", "TrdValueAvg")=0,"",_xll.MKV("EUR.CM_DEPTH.VMO_REPO."&amp;A76&amp;"_"&amp;$AB$12&amp;"_Fixed", "TrdValueAvg"))</f>
        <v>#REF!</v>
      </c>
      <c r="AC76" s="78">
        <f t="shared" ref="AC76" si="441">IF(ISNUMBER(AB76),(AB76-AM76)*100,0)</f>
        <v>0</v>
      </c>
      <c r="AD76" s="86" t="str">
        <f t="shared" ref="AD76" si="442">IF(AE76="x",MONTH(AG76)&amp;"."&amp;YEAR(AG76),"")</f>
        <v/>
      </c>
      <c r="AE76" s="83"/>
      <c r="AF76" s="89" t="str">
        <f t="shared" ref="AF76" si="443">IF(AE76="x",IF($AF$12="ASW",S76,T76),"")</f>
        <v/>
      </c>
      <c r="AG76" s="90" t="e">
        <f>_xll.MKV("EUR.CM_INSTRUMENT.PXE."&amp;A76, "DateLastMaturity")</f>
        <v>#REF!</v>
      </c>
      <c r="AH76" s="86" t="e">
        <f t="shared" ref="AH76" si="444">MONTH(AG76)&amp;"."&amp;YEAR(AG76)</f>
        <v>#REF!</v>
      </c>
      <c r="AI76" s="89" t="e">
        <f>VLOOKUP(AH76,'[1]ASW p'!$B$1:$AP$65536,HLOOKUP(LEFT(A76,2),'[1]ASW p'!$A$1:$IV$2,2,FALSE),FALSE)</f>
        <v>#REF!</v>
      </c>
      <c r="AJ76" s="79" t="e">
        <f t="shared" ref="AJ76" si="445">IF($AF$12="ASW",S76,T76)-AI76</f>
        <v>#NUM!</v>
      </c>
      <c r="AK76" s="79" t="e">
        <f t="shared" ref="AK76" si="446">U76-BD76</f>
        <v>#NUM!</v>
      </c>
      <c r="AL76" s="94">
        <v>1.7819570523870454</v>
      </c>
      <c r="AM76" s="81">
        <v>-0.39281818181818184</v>
      </c>
      <c r="AN76" s="14" t="str">
        <f t="shared" ref="AN76" si="447">+A76</f>
        <v>IT0005323032</v>
      </c>
      <c r="AO76" s="65" t="e">
        <f>IF(LEFT(AN76,2)=LEFT(AN72,2),AO72,_xll.BDP($A76&amp;" Corp","RTG_FITCH"))</f>
        <v>#REF!</v>
      </c>
      <c r="AP76" s="65" t="e">
        <f>IF(LEFT(AN76,2)=LEFT(AN72,2),AP72,_xll.BDP($A76&amp;" Corp","RTG_SP_LT_LC_ISSUER_CREDIT"))</f>
        <v>#REF!</v>
      </c>
      <c r="AQ76" s="65" t="str">
        <f>_xll.BDP($A76&amp;" Corp","RTG_MOODY")</f>
        <v>#N/A N/A</v>
      </c>
      <c r="AR76" s="82" t="e">
        <f t="shared" ref="AR76" si="448">IF(AS76="x",MONTH(AU76)&amp;"."&amp;YEAR(AU76),"")</f>
        <v>#REF!</v>
      </c>
      <c r="AS76" s="83" t="s">
        <v>60</v>
      </c>
      <c r="AT76" s="84" t="e">
        <f t="shared" ref="AT76" si="449">IF(AS76="x",N76,"")</f>
        <v>#NUM!</v>
      </c>
      <c r="AU76" s="85" t="e">
        <f>_xll.MKV("EUR.CM_INSTRUMENT.PXE."&amp;A76, "DateLastMaturity")</f>
        <v>#REF!</v>
      </c>
      <c r="AV76" s="86" t="e">
        <f t="shared" ref="AV76" si="450">MONTH(AU76)&amp;"."&amp;YEAR(AU76)</f>
        <v>#REF!</v>
      </c>
      <c r="AW76" s="84" t="e">
        <f>VLOOKUP(AV76,'[1]Y c'!B$1:AD$65536,HLOOKUP(LEFT(A76,2),'[1]Y c'!$A$1:$IV$2,2,FALSE),FALSE)</f>
        <v>#REF!</v>
      </c>
      <c r="AY76" s="87" t="str">
        <f t="shared" ref="AY76" si="451">IF(AE76="x",MONTH(AG76)&amp;"."&amp;YEAR(AG76),"")</f>
        <v/>
      </c>
      <c r="AZ76" s="88">
        <f t="shared" ref="AZ76" si="452">AE76</f>
        <v>0</v>
      </c>
      <c r="BA76" s="89" t="str">
        <f t="shared" ref="BA76" si="453">IF(AE76="x",U76,"")</f>
        <v/>
      </c>
      <c r="BB76" s="90" t="e">
        <f>_xll.MKV("EUR.CM_INSTRUMENT.PXE."&amp;A76, "DateLastMaturity")</f>
        <v>#REF!</v>
      </c>
      <c r="BC76" s="91" t="e">
        <f t="shared" ref="BC76" si="454">MONTH(BB76)&amp;"."&amp;YEAR(BB76)</f>
        <v>#REF!</v>
      </c>
      <c r="BD76" s="89" t="e">
        <f>VLOOKUP(BC76,'[1]YY p'!B$1:AP$65536,HLOOKUP(LEFT(A76,2),'[1]YY p'!$A$1:$IV$2,2,FALSE),FALSE)</f>
        <v>#REF!</v>
      </c>
      <c r="BF76" s="82" t="e">
        <f t="shared" ref="BF76" si="455">IF(BG76="x",MONTH(BI76)&amp;"."&amp;YEAR(BI76),"")</f>
        <v>#REF!</v>
      </c>
      <c r="BG76" s="83" t="s">
        <v>60</v>
      </c>
      <c r="BH76" s="89" t="e">
        <f t="shared" ref="BH76" si="456">IF(BG76="x",U76,"")</f>
        <v>#NUM!</v>
      </c>
      <c r="BI76" s="85" t="e">
        <f>_xll.MKV("EUR.CM_INSTRUMENT.PXE."&amp;A76, "DateLastMaturity")</f>
        <v>#REF!</v>
      </c>
      <c r="BJ76" s="86" t="e">
        <f t="shared" ref="BJ76" si="457">MONTH(BI76)&amp;"."&amp;YEAR(BI76)</f>
        <v>#REF!</v>
      </c>
      <c r="BK76" s="92" t="e">
        <f>VLOOKUP(BJ76,'[1]YY c'!B$1:AL$65536,HLOOKUP(LEFT(A76,2),'[1]YY c'!$A$1:$IV$2,2,FALSE),FALSE)</f>
        <v>#REF!</v>
      </c>
    </row>
    <row r="77" spans="1:63">
      <c r="A77" s="64" t="s">
        <v>105</v>
      </c>
      <c r="B77" s="65" t="e">
        <f t="shared" si="296"/>
        <v>#REF!</v>
      </c>
      <c r="C77" s="19" t="e">
        <f t="shared" si="52"/>
        <v>#REF!</v>
      </c>
      <c r="D77" s="19" t="e">
        <f>_xll.MKV("EUR.CM_INSTRUMENT.PXE."&amp;A77, "CouponInterest")</f>
        <v>#REF!</v>
      </c>
      <c r="E77" s="6" t="e">
        <f>_xll.MKV("EUR.CM_INSTRUMENT.PXE."&amp;A77, "DateMaturity")</f>
        <v>#REF!</v>
      </c>
      <c r="F77" s="6" t="e">
        <f>IF(D77=0,H77,_xll.MKV("EUR.CM_INSTRUMENT.PXE."&amp;A77, "DateInterestAccrual"))</f>
        <v>#REF!</v>
      </c>
      <c r="G77" s="6" t="e">
        <f>IF(D77=0,E77,_xll.MKV("EUR.CM_INSTRUMENT.PXE."&amp;A77, "DateFirstCoupon"))</f>
        <v>#REF!</v>
      </c>
      <c r="H77" s="6" t="e">
        <f>_xll.MKV("EUR.CM_INSTRUMENT.PXE."&amp;A77, "DateFirstSettlement")</f>
        <v>#REF!</v>
      </c>
      <c r="I77" s="19">
        <v>100</v>
      </c>
      <c r="J77" s="6" t="e">
        <f>_xll.MKV("EUR.CM_INSTRUMENT.BONDVISION."&amp;A77, "DateSettl")</f>
        <v>#REF!</v>
      </c>
      <c r="K77" s="93" t="e">
        <f>_xll.MKV("EUR.CM_INSTRUMENT.PXE."&amp;A77, "Desc")</f>
        <v>#REF!</v>
      </c>
      <c r="L77" s="66">
        <f>_xll.BDP(A77&amp;" Corp", "amt_outstanding")/1000000</f>
        <v>21783.653999999999</v>
      </c>
      <c r="M77" s="67" t="e">
        <f t="shared" si="342"/>
        <v>#REF!</v>
      </c>
      <c r="N77" s="22" t="e">
        <f>_xll.xlBondYield(C77,D77,E77,F77,G77,H77,I77,J77,P77)*100</f>
        <v>#NUM!</v>
      </c>
      <c r="O77" s="68" t="str">
        <f t="shared" si="343"/>
        <v/>
      </c>
      <c r="P77" s="23" t="e">
        <f>IF(LEFT(K77,3)="BOT",_xll.xlBondPrice(C77,D77,E77,F77,G77,H77,I77,J77,_xll.MKV("EUR.CM_DEPTH.XLS_GOVIES."&amp;A77, "Mid")/100),ROUND(_xll.MKV("EUR.CM_DEPTH.XLS_GOVIES."&amp;A77, "Mid"),IF(M77&lt;700,3,2)))</f>
        <v>#REF!</v>
      </c>
      <c r="Q77" s="69" t="e">
        <f>(N77-N75)*100</f>
        <v>#NUM!</v>
      </c>
      <c r="R77" s="70" t="e">
        <f>IF($R$12="Y roll",(N77-N75)/(M77-M75)*365*100,(U77-U75)/(M77-M75)*365)</f>
        <v>#NUM!</v>
      </c>
      <c r="S77" s="71" t="e">
        <f>_xll.xlBondAswSpread(C77,D77,E77,F77,G77,H77,I77,J77,P77)*100</f>
        <v>#NUM!</v>
      </c>
      <c r="T77" s="72" t="e">
        <f>_xll.xlBondZSpread(C77,D77,E77,F77,G77,H77,I77,J77,P77,"annual",5)*100</f>
        <v>#NUM!</v>
      </c>
      <c r="U77" s="72" t="e">
        <f>(N77-_xll.xlShmImplSwap2("EUR","EUR",J77,E77,,1,8,2,4)*100)*100</f>
        <v>#NUM!</v>
      </c>
      <c r="V77" s="72" t="e">
        <f>(N77-VLOOKUP(AH77,'[1]Y c'!$B$1:$F$65536,HLOOKUP(RIGHT($V$12,2),'[1]Y c'!$A$1:$IV$2,2,FALSE),FALSE))*100</f>
        <v>#NUM!</v>
      </c>
      <c r="W77" s="72" t="e">
        <f>(N77-VLOOKUP(AH77,'[1]Y c'!$B$1:$N$65536,HLOOKUP(RIGHT($W$12,2),'[1]Y c'!$A$1:$IV$2,2,FALSE),FALSE))*100</f>
        <v>#NUM!</v>
      </c>
      <c r="X77" s="73" t="e">
        <f>(N77-VLOOKUP(AH77,'[1]Y c'!$B$1:$J$65536,HLOOKUP(RIGHT($X$12,2),'[1]Y c'!$A$1:$IV$2,2,FALSE),FALSE))*100</f>
        <v>#NUM!</v>
      </c>
      <c r="Y77" s="74" t="e">
        <f>_xll.xlBondYieldSens(C77,D77,E77,F77,G77,H77,I77,J77,P77,"p")</f>
        <v>#NUM!</v>
      </c>
      <c r="Z77" s="100" t="e">
        <f>SUMIF([1]Volumes!D$1:D$65536,A77,[1]Volumes!I$1:I$65536)</f>
        <v>#VALUE!</v>
      </c>
      <c r="AA77" s="76" t="e">
        <f>(_xll.xlBondPrice(C77,D77,E77,F77,G77,H77,I77,MIN(J77+$AA$10,J77+M77-1),N77/100)+_xll.xlBondAccrual(C77,D77,E77,F77,G77,H77,I77,MIN(J77+$AA$10,J77+M77-1))-(P77+_xll.xlBondAccrual(C77,D77,E77,F77,G77,H77,I77,J77))*(1+($AA$11/100*MIN($AA$10,M77-1)/360))+IF(MIN(J77+$AA$10,J77+M77-1)&gt;_xll.MKV("EUR.CM_INSTRUMENT.PXE."&amp;A77, "DateNextCoupon"),D77/2,0)+IF(MIN(J77+$AA$10,J77+M77-1)&gt;DATE(YEAR(_xll.MKV("EUR.CM_INSTRUMENT.PXE."&amp;A77, "DateNextCoupon")),MONTH(_xll.MKV("EUR.CM_INSTRUMENT.PXE."&amp;A77, "DateNextCoupon"))+6,DAY(_xll.MKV("EUR.CM_INSTRUMENT.PXE."&amp;A77, "DateNextCoupon"))),D77/2,0))*($AA$9/Y77)*100</f>
        <v>#NUM!</v>
      </c>
      <c r="AB77" s="77" t="e">
        <f>IF(_xll.MKV("EUR.CM_DEPTH.VMO_REPO."&amp;A77&amp;"_"&amp;$AB$12&amp;"_Fixed", "TrdValueAvg")=0,"",_xll.MKV("EUR.CM_DEPTH.VMO_REPO."&amp;A77&amp;"_"&amp;$AB$12&amp;"_Fixed", "TrdValueAvg"))</f>
        <v>#REF!</v>
      </c>
      <c r="AC77" s="78">
        <f t="shared" si="295"/>
        <v>0</v>
      </c>
      <c r="AD77" s="86" t="str">
        <f t="shared" si="265"/>
        <v/>
      </c>
      <c r="AE77" s="83"/>
      <c r="AF77" s="89" t="str">
        <f t="shared" si="344"/>
        <v/>
      </c>
      <c r="AG77" s="90" t="e">
        <f>_xll.MKV("EUR.CM_INSTRUMENT.PXE."&amp;A77, "DateLastMaturity")</f>
        <v>#REF!</v>
      </c>
      <c r="AH77" s="86" t="e">
        <f t="shared" si="58"/>
        <v>#REF!</v>
      </c>
      <c r="AI77" s="89" t="e">
        <f>VLOOKUP(AH77,'[1]ASW p'!$B$1:$AP$65536,HLOOKUP(LEFT(A77,2),'[1]ASW p'!$A$1:$IV$2,2,FALSE),FALSE)</f>
        <v>#REF!</v>
      </c>
      <c r="AJ77" s="79" t="e">
        <f t="shared" si="345"/>
        <v>#NUM!</v>
      </c>
      <c r="AK77" s="79" t="e">
        <f t="shared" si="270"/>
        <v>#NUM!</v>
      </c>
      <c r="AL77" s="94">
        <v>1.8388376093242842</v>
      </c>
      <c r="AM77" s="81">
        <v>-0.47193181818181817</v>
      </c>
      <c r="AN77" s="14" t="str">
        <f t="shared" si="346"/>
        <v>IT0004889033</v>
      </c>
      <c r="AO77" s="65" t="e">
        <f>IF(LEFT(AN77,2)=LEFT(AN75,2),AO75,_xll.BDP($A77&amp;" Corp","RTG_FITCH"))</f>
        <v>#REF!</v>
      </c>
      <c r="AP77" s="65" t="e">
        <f>IF(LEFT(AN77,2)=LEFT(AN75,2),AP75,_xll.BDP($A77&amp;" Corp","RTG_SP_LT_LC_ISSUER_CREDIT"))</f>
        <v>#REF!</v>
      </c>
      <c r="AQ77" s="65" t="str">
        <f>_xll.BDP($A77&amp;" Corp","RTG_MOODY")</f>
        <v>Baa2u *-</v>
      </c>
      <c r="AR77" s="82" t="e">
        <f t="shared" si="266"/>
        <v>#REF!</v>
      </c>
      <c r="AS77" s="83" t="s">
        <v>60</v>
      </c>
      <c r="AT77" s="84" t="e">
        <f t="shared" si="267"/>
        <v>#NUM!</v>
      </c>
      <c r="AU77" s="85" t="e">
        <f>_xll.MKV("EUR.CM_INSTRUMENT.PXE."&amp;A77, "DateLastMaturity")</f>
        <v>#REF!</v>
      </c>
      <c r="AV77" s="86" t="e">
        <f t="shared" si="64"/>
        <v>#REF!</v>
      </c>
      <c r="AW77" s="84" t="e">
        <f>VLOOKUP(AV77,'[1]Y c'!B$1:AD$65536,HLOOKUP(LEFT(A77,2),'[1]Y c'!$A$1:$IV$2,2,FALSE),FALSE)</f>
        <v>#REF!</v>
      </c>
      <c r="AY77" s="87" t="str">
        <f t="shared" si="319"/>
        <v/>
      </c>
      <c r="AZ77" s="88">
        <f t="shared" si="320"/>
        <v>0</v>
      </c>
      <c r="BA77" s="89" t="str">
        <f t="shared" si="321"/>
        <v/>
      </c>
      <c r="BB77" s="90" t="e">
        <f>_xll.MKV("EUR.CM_INSTRUMENT.PXE."&amp;A77, "DateLastMaturity")</f>
        <v>#REF!</v>
      </c>
      <c r="BC77" s="91" t="e">
        <f t="shared" si="370"/>
        <v>#REF!</v>
      </c>
      <c r="BD77" s="89" t="e">
        <f>VLOOKUP(BC77,'[1]YY p'!B$1:AP$65536,HLOOKUP(LEFT(A77,2),'[1]YY p'!$A$1:$IV$2,2,FALSE),FALSE)</f>
        <v>#REF!</v>
      </c>
      <c r="BF77" s="82" t="e">
        <f>IF(BG77="x",MONTH(BI77)&amp;"."&amp;YEAR(BI77),"")</f>
        <v>#REF!</v>
      </c>
      <c r="BG77" s="83" t="s">
        <v>60</v>
      </c>
      <c r="BH77" s="89" t="e">
        <f t="shared" si="271"/>
        <v>#NUM!</v>
      </c>
      <c r="BI77" s="85" t="e">
        <f>_xll.MKV("EUR.CM_INSTRUMENT.PXE."&amp;A77, "DateLastMaturity")</f>
        <v>#REF!</v>
      </c>
      <c r="BJ77" s="86" t="e">
        <f t="shared" si="180"/>
        <v>#REF!</v>
      </c>
      <c r="BK77" s="92" t="e">
        <f>VLOOKUP(BJ77,'[1]YY c'!B$1:AL$65536,HLOOKUP(LEFT(A77,2),'[1]YY c'!$A$1:$IV$2,2,FALSE),FALSE)</f>
        <v>#REF!</v>
      </c>
    </row>
    <row r="78" spans="1:63">
      <c r="A78" s="64" t="s">
        <v>106</v>
      </c>
      <c r="B78" s="65" t="e">
        <f t="shared" si="296"/>
        <v>#REF!</v>
      </c>
      <c r="C78" s="19" t="e">
        <f t="shared" si="52"/>
        <v>#REF!</v>
      </c>
      <c r="D78" s="19" t="e">
        <f>_xll.MKV("EUR.CM_INSTRUMENT.PXE."&amp;A78, "CouponInterest")</f>
        <v>#REF!</v>
      </c>
      <c r="E78" s="6" t="e">
        <f>_xll.MKV("EUR.CM_INSTRUMENT.PXE."&amp;A78, "DateMaturity")</f>
        <v>#REF!</v>
      </c>
      <c r="F78" s="6" t="e">
        <f>IF(D78=0,H78,_xll.MKV("EUR.CM_INSTRUMENT.PXE."&amp;A78, "DateInterestAccrual"))</f>
        <v>#REF!</v>
      </c>
      <c r="G78" s="6" t="e">
        <f>IF(D78=0,E78,_xll.MKV("EUR.CM_INSTRUMENT.PXE."&amp;A78, "DateFirstCoupon"))</f>
        <v>#REF!</v>
      </c>
      <c r="H78" s="6" t="e">
        <f>_xll.MKV("EUR.CM_INSTRUMENT.PXE."&amp;A78, "DateFirstSettlement")</f>
        <v>#REF!</v>
      </c>
      <c r="I78" s="19">
        <v>100</v>
      </c>
      <c r="J78" s="6" t="e">
        <f>_xll.MKV("EUR.CM_INSTRUMENT.BONDVISION."&amp;A78, "DateSettl")</f>
        <v>#REF!</v>
      </c>
      <c r="K78" s="93" t="e">
        <f>_xll.MKV("EUR.CM_INSTRUMENT.PXE."&amp;A78, "Desc")</f>
        <v>#REF!</v>
      </c>
      <c r="L78" s="66">
        <f>_xll.BDP(A78&amp;" Corp", "amt_outstanding")/1000000</f>
        <v>28148.499209000001</v>
      </c>
      <c r="M78" s="67" t="e">
        <f t="shared" si="342"/>
        <v>#REF!</v>
      </c>
      <c r="N78" s="22" t="e">
        <f>_xll.xlBondYield(C78,D78,E78,F78,G78,H78,I78,J78,P78)*100</f>
        <v>#NUM!</v>
      </c>
      <c r="O78" s="68" t="str">
        <f t="shared" si="343"/>
        <v/>
      </c>
      <c r="P78" s="23" t="e">
        <f>IF(LEFT(K78,3)="BOT",_xll.xlBondPrice(C78,D78,E78,F78,G78,H78,I78,J78,_xll.MKV("EUR.CM_DEPTH.XLS_GOVIES."&amp;A78, "Mid")/100),ROUND(_xll.MKV("EUR.CM_DEPTH.XLS_GOVIES."&amp;A78, "Mid"),IF(M78&lt;700,3,2)))</f>
        <v>#REF!</v>
      </c>
      <c r="Q78" s="69" t="e">
        <f t="shared" si="268"/>
        <v>#NUM!</v>
      </c>
      <c r="R78" s="70" t="e">
        <f t="shared" si="269"/>
        <v>#NUM!</v>
      </c>
      <c r="S78" s="71" t="e">
        <f>_xll.xlBondAswSpread(C78,D78,E78,F78,G78,H78,I78,J78,P78)*100</f>
        <v>#NUM!</v>
      </c>
      <c r="T78" s="72" t="e">
        <f>_xll.xlBondZSpread(C78,D78,E78,F78,G78,H78,I78,J78,P78,"annual",5)*100</f>
        <v>#NUM!</v>
      </c>
      <c r="U78" s="72" t="e">
        <f>(N78-_xll.xlShmImplSwap2("EUR","EUR",J78,E78,,1,8,2,4)*100)*100</f>
        <v>#NUM!</v>
      </c>
      <c r="V78" s="72" t="e">
        <f>(N78-VLOOKUP(AH78,'[1]Y c'!$B$1:$F$65536,HLOOKUP(RIGHT($V$12,2),'[1]Y c'!$A$1:$IV$2,2,FALSE),FALSE))*100</f>
        <v>#NUM!</v>
      </c>
      <c r="W78" s="72" t="e">
        <f>(N78-VLOOKUP(AH78,'[1]Y c'!$B$1:$N$65536,HLOOKUP(RIGHT($W$12,2),'[1]Y c'!$A$1:$IV$2,2,FALSE),FALSE))*100</f>
        <v>#NUM!</v>
      </c>
      <c r="X78" s="73" t="e">
        <f>(N78-VLOOKUP(AH78,'[1]Y c'!$B$1:$J$65536,HLOOKUP(RIGHT($X$12,2),'[1]Y c'!$A$1:$IV$2,2,FALSE),FALSE))*100</f>
        <v>#NUM!</v>
      </c>
      <c r="Y78" s="74" t="e">
        <f>_xll.xlBondYieldSens(C78,D78,E78,F78,G78,H78,I78,J78,P78,"p")</f>
        <v>#NUM!</v>
      </c>
      <c r="Z78" s="100" t="e">
        <f>SUMIF([1]Volumes!D$1:D$65536,A78,[1]Volumes!I$1:I$65536)</f>
        <v>#VALUE!</v>
      </c>
      <c r="AA78" s="76" t="e">
        <f>(_xll.xlBondPrice(C78,D78,E78,F78,G78,H78,I78,MIN(J78+$AA$10,J78+M78-1),N78/100)+_xll.xlBondAccrual(C78,D78,E78,F78,G78,H78,I78,MIN(J78+$AA$10,J78+M78-1))-(P78+_xll.xlBondAccrual(C78,D78,E78,F78,G78,H78,I78,J78))*(1+($AA$11/100*MIN($AA$10,M78-1)/360))+IF(MIN(J78+$AA$10,J78+M78-1)&gt;_xll.MKV("EUR.CM_INSTRUMENT.PXE."&amp;A78, "DateNextCoupon"),D78/2,0)+IF(MIN(J78+$AA$10,J78+M78-1)&gt;DATE(YEAR(_xll.MKV("EUR.CM_INSTRUMENT.PXE."&amp;A78, "DateNextCoupon")),MONTH(_xll.MKV("EUR.CM_INSTRUMENT.PXE."&amp;A78, "DateNextCoupon"))+6,DAY(_xll.MKV("EUR.CM_INSTRUMENT.PXE."&amp;A78, "DateNextCoupon"))),D78/2,0))*($AA$9/Y78)*100</f>
        <v>#NUM!</v>
      </c>
      <c r="AB78" s="77" t="e">
        <f>IF(_xll.MKV("EUR.CM_DEPTH.VMO_REPO."&amp;A78&amp;"_"&amp;$AB$12&amp;"_Fixed", "TrdValueAvg")=0,"",_xll.MKV("EUR.CM_DEPTH.VMO_REPO."&amp;A78&amp;"_"&amp;$AB$12&amp;"_Fixed", "TrdValueAvg"))</f>
        <v>#REF!</v>
      </c>
      <c r="AC78" s="78">
        <f t="shared" si="295"/>
        <v>0</v>
      </c>
      <c r="AD78" s="86" t="str">
        <f t="shared" si="265"/>
        <v/>
      </c>
      <c r="AE78" s="83"/>
      <c r="AF78" s="89" t="str">
        <f t="shared" si="344"/>
        <v/>
      </c>
      <c r="AG78" s="90" t="e">
        <f>_xll.MKV("EUR.CM_INSTRUMENT.PXE."&amp;A78, "DateLastMaturity")</f>
        <v>#REF!</v>
      </c>
      <c r="AH78" s="86" t="e">
        <f t="shared" si="58"/>
        <v>#REF!</v>
      </c>
      <c r="AI78" s="89" t="e">
        <f>VLOOKUP(AH78,'[1]ASW p'!$B$1:$AP$65536,HLOOKUP(LEFT(A78,2),'[1]ASW p'!$A$1:$IV$2,2,FALSE),FALSE)</f>
        <v>#REF!</v>
      </c>
      <c r="AJ78" s="79" t="e">
        <f t="shared" si="345"/>
        <v>#NUM!</v>
      </c>
      <c r="AK78" s="79" t="e">
        <f t="shared" si="270"/>
        <v>#NUM!</v>
      </c>
      <c r="AL78" s="94">
        <v>1.9171111350075911</v>
      </c>
      <c r="AM78" s="81">
        <v>-0.41365131578947367</v>
      </c>
      <c r="AN78" s="14" t="str">
        <f t="shared" si="346"/>
        <v>IT0001278511</v>
      </c>
      <c r="AO78" s="65" t="e">
        <f>IF(LEFT(AN78,2)=LEFT(AN77,2),AO77,_xll.BDP($A78&amp;" Corp","RTG_FITCH"))</f>
        <v>#REF!</v>
      </c>
      <c r="AP78" s="65" t="e">
        <f>IF(LEFT(AN78,2)=LEFT(AN77,2),AP77,_xll.BDP($A78&amp;" Corp","RTG_SP_LT_LC_ISSUER_CREDIT"))</f>
        <v>#REF!</v>
      </c>
      <c r="AQ78" s="65" t="str">
        <f>_xll.BDP($A78&amp;" Corp","RTG_MOODY")</f>
        <v>Baa2u *-</v>
      </c>
      <c r="AR78" s="82" t="e">
        <f t="shared" si="266"/>
        <v>#REF!</v>
      </c>
      <c r="AS78" s="83" t="s">
        <v>60</v>
      </c>
      <c r="AT78" s="84" t="e">
        <f t="shared" si="267"/>
        <v>#NUM!</v>
      </c>
      <c r="AU78" s="85" t="e">
        <f>_xll.MKV("EUR.CM_INSTRUMENT.PXE."&amp;A78, "DateLastMaturity")</f>
        <v>#REF!</v>
      </c>
      <c r="AV78" s="86" t="e">
        <f t="shared" si="64"/>
        <v>#REF!</v>
      </c>
      <c r="AW78" s="84" t="e">
        <f>VLOOKUP(AV78,'[1]Y c'!B$1:AD$65536,HLOOKUP(LEFT(A78,2),'[1]Y c'!$A$1:$IV$2,2,FALSE),FALSE)</f>
        <v>#REF!</v>
      </c>
      <c r="AY78" s="87" t="str">
        <f t="shared" si="319"/>
        <v/>
      </c>
      <c r="AZ78" s="88">
        <f t="shared" si="320"/>
        <v>0</v>
      </c>
      <c r="BA78" s="89" t="str">
        <f t="shared" si="321"/>
        <v/>
      </c>
      <c r="BB78" s="90" t="e">
        <f>_xll.MKV("EUR.CM_INSTRUMENT.PXE."&amp;A78, "DateLastMaturity")</f>
        <v>#REF!</v>
      </c>
      <c r="BC78" s="91" t="e">
        <f t="shared" si="370"/>
        <v>#REF!</v>
      </c>
      <c r="BD78" s="89" t="e">
        <f>VLOOKUP(BC78,'[1]YY p'!B$1:AP$65536,HLOOKUP(LEFT(A78,2),'[1]YY p'!$A$1:$IV$2,2,FALSE),FALSE)</f>
        <v>#REF!</v>
      </c>
      <c r="BF78" s="82" t="e">
        <f>IF(BG78="x",MONTH(BI78)&amp;"."&amp;YEAR(BI78),"")</f>
        <v>#REF!</v>
      </c>
      <c r="BG78" s="83" t="s">
        <v>60</v>
      </c>
      <c r="BH78" s="89" t="e">
        <f t="shared" si="271"/>
        <v>#NUM!</v>
      </c>
      <c r="BI78" s="85" t="e">
        <f>_xll.MKV("EUR.CM_INSTRUMENT.PXE."&amp;A78, "DateLastMaturity")</f>
        <v>#REF!</v>
      </c>
      <c r="BJ78" s="86" t="e">
        <f t="shared" si="180"/>
        <v>#REF!</v>
      </c>
      <c r="BK78" s="92" t="e">
        <f>VLOOKUP(BJ78,'[1]YY c'!B$1:AL$65536,HLOOKUP(LEFT(A78,2),'[1]YY c'!$A$1:$IV$2,2,FALSE),FALSE)</f>
        <v>#REF!</v>
      </c>
    </row>
    <row r="79" spans="1:63">
      <c r="A79" s="64" t="s">
        <v>107</v>
      </c>
      <c r="B79" s="65" t="e">
        <f t="shared" si="296"/>
        <v>#REF!</v>
      </c>
      <c r="C79" s="19" t="e">
        <f t="shared" si="52"/>
        <v>#REF!</v>
      </c>
      <c r="D79" s="19" t="e">
        <f>_xll.MKV("EUR.CM_INSTRUMENT.PXE."&amp;A79, "CouponInterest")</f>
        <v>#REF!</v>
      </c>
      <c r="E79" s="6" t="e">
        <f>_xll.MKV("EUR.CM_INSTRUMENT.PXE."&amp;A79, "DateMaturity")</f>
        <v>#REF!</v>
      </c>
      <c r="F79" s="6" t="e">
        <f>IF(D79=0,H79,_xll.MKV("EUR.CM_INSTRUMENT.PXE."&amp;A79, "DateInterestAccrual"))</f>
        <v>#REF!</v>
      </c>
      <c r="G79" s="6" t="e">
        <f>IF(D79=0,E79,_xll.MKV("EUR.CM_INSTRUMENT.PXE."&amp;A79, "DateFirstCoupon"))</f>
        <v>#REF!</v>
      </c>
      <c r="H79" s="6" t="e">
        <f>_xll.MKV("EUR.CM_INSTRUMENT.PXE."&amp;A79, "DateFirstSettlement")</f>
        <v>#REF!</v>
      </c>
      <c r="I79" s="19">
        <v>100</v>
      </c>
      <c r="J79" s="6" t="e">
        <f>_xll.MKV("EUR.CM_INSTRUMENT.BONDVISION."&amp;A79, "DateSettl")</f>
        <v>#REF!</v>
      </c>
      <c r="K79" s="95" t="e">
        <f>_xll.MKV("EUR.CM_INSTRUMENT.PXE."&amp;A79, "Desc")</f>
        <v>#REF!</v>
      </c>
      <c r="L79" s="66">
        <f>_xll.BDP(A79&amp;" Corp", "amt_outstanding")/1000000</f>
        <v>23156.449000000001</v>
      </c>
      <c r="M79" s="67" t="e">
        <f t="shared" si="342"/>
        <v>#REF!</v>
      </c>
      <c r="N79" s="22" t="e">
        <f>_xll.xlBondYield(C79,D79,E79,F79,G79,H79,I79,J79,P79)*100</f>
        <v>#NUM!</v>
      </c>
      <c r="O79" s="68" t="str">
        <f t="shared" si="343"/>
        <v/>
      </c>
      <c r="P79" s="23" t="e">
        <f>IF(LEFT(K79,3)="BOT",_xll.xlBondPrice(C79,D79,E79,F79,G79,H79,I79,J79,_xll.MKV("EUR.CM_DEPTH.XLS_GOVIES."&amp;A79, "Mid")/100),ROUND(_xll.MKV("EUR.CM_DEPTH.XLS_GOVIES."&amp;A79, "Mid"),IF(M79&lt;700,3,2)))</f>
        <v>#REF!</v>
      </c>
      <c r="Q79" s="69" t="e">
        <f t="shared" si="268"/>
        <v>#NUM!</v>
      </c>
      <c r="R79" s="70" t="e">
        <f t="shared" si="269"/>
        <v>#NUM!</v>
      </c>
      <c r="S79" s="71" t="e">
        <f>_xll.xlBondAswSpread(C79,D79,E79,F79,G79,H79,I79,J79,P79)*100</f>
        <v>#NUM!</v>
      </c>
      <c r="T79" s="72" t="e">
        <f>_xll.xlBondZSpread(C79,D79,E79,F79,G79,H79,I79,J79,P79,"annual",5)*100</f>
        <v>#NUM!</v>
      </c>
      <c r="U79" s="72" t="e">
        <f>(N79-_xll.xlShmImplSwap2("EUR","EUR",J79,E79,,1,8,2,4)*100)*100</f>
        <v>#NUM!</v>
      </c>
      <c r="V79" s="72" t="e">
        <f>(N79-VLOOKUP(AH79,'[1]Y c'!$B$1:$F$65536,HLOOKUP(RIGHT($V$12,2),'[1]Y c'!$A$1:$IV$2,2,FALSE),FALSE))*100</f>
        <v>#NUM!</v>
      </c>
      <c r="W79" s="72" t="e">
        <f>(N79-VLOOKUP(AH79,'[1]Y c'!$B$1:$N$65536,HLOOKUP(RIGHT($W$12,2),'[1]Y c'!$A$1:$IV$2,2,FALSE),FALSE))*100</f>
        <v>#NUM!</v>
      </c>
      <c r="X79" s="73" t="e">
        <f>(N79-VLOOKUP(AH79,'[1]Y c'!$B$1:$J$65536,HLOOKUP(RIGHT($X$12,2),'[1]Y c'!$A$1:$IV$2,2,FALSE),FALSE))*100</f>
        <v>#NUM!</v>
      </c>
      <c r="Y79" s="74" t="e">
        <f>_xll.xlBondYieldSens(C79,D79,E79,F79,G79,H79,I79,J79,P79,"p")</f>
        <v>#NUM!</v>
      </c>
      <c r="Z79" s="100" t="e">
        <f>SUMIF([1]Volumes!D$1:D$65536,A79,[1]Volumes!I$1:I$65536)</f>
        <v>#VALUE!</v>
      </c>
      <c r="AA79" s="76" t="e">
        <f>(_xll.xlBondPrice(C79,D79,E79,F79,G79,H79,I79,MIN(J79+$AA$10,J79+M79-1),N79/100)+_xll.xlBondAccrual(C79,D79,E79,F79,G79,H79,I79,MIN(J79+$AA$10,J79+M79-1))-(P79+_xll.xlBondAccrual(C79,D79,E79,F79,G79,H79,I79,J79))*(1+($AA$11/100*MIN($AA$10,M79-1)/360))+IF(MIN(J79+$AA$10,J79+M79-1)&gt;_xll.MKV("EUR.CM_INSTRUMENT.PXE."&amp;A79, "DateNextCoupon"),D79/2,0)+IF(MIN(J79+$AA$10,J79+M79-1)&gt;DATE(YEAR(_xll.MKV("EUR.CM_INSTRUMENT.PXE."&amp;A79, "DateNextCoupon")),MONTH(_xll.MKV("EUR.CM_INSTRUMENT.PXE."&amp;A79, "DateNextCoupon"))+6,DAY(_xll.MKV("EUR.CM_INSTRUMENT.PXE."&amp;A79, "DateNextCoupon"))),D79/2,0))*($AA$9/Y79)*100</f>
        <v>#NUM!</v>
      </c>
      <c r="AB79" s="77" t="e">
        <f>IF(_xll.MKV("EUR.CM_DEPTH.VMO_REPO."&amp;A79&amp;"_"&amp;$AB$12&amp;"_Fixed", "TrdValueAvg")=0,"",_xll.MKV("EUR.CM_DEPTH.VMO_REPO."&amp;A79&amp;"_"&amp;$AB$12&amp;"_Fixed", "TrdValueAvg"))</f>
        <v>#REF!</v>
      </c>
      <c r="AC79" s="78">
        <f t="shared" si="295"/>
        <v>0</v>
      </c>
      <c r="AD79" s="96" t="str">
        <f t="shared" si="265"/>
        <v/>
      </c>
      <c r="AE79" s="97"/>
      <c r="AF79" s="98" t="str">
        <f t="shared" si="344"/>
        <v/>
      </c>
      <c r="AG79" s="99" t="e">
        <f>_xll.MKV("EUR.CM_INSTRUMENT.PXE."&amp;A79, "DateLastMaturity")</f>
        <v>#REF!</v>
      </c>
      <c r="AH79" s="96" t="e">
        <f t="shared" si="58"/>
        <v>#REF!</v>
      </c>
      <c r="AI79" s="98" t="e">
        <f>VLOOKUP(AH79,'[1]ASW p'!$B$1:$AP$65536,HLOOKUP(LEFT(A79,2),'[1]ASW p'!$A$1:$IV$2,2,FALSE),FALSE)</f>
        <v>#REF!</v>
      </c>
      <c r="AJ79" s="79" t="e">
        <f t="shared" si="345"/>
        <v>#NUM!</v>
      </c>
      <c r="AK79" s="79" t="e">
        <f t="shared" si="270"/>
        <v>#NUM!</v>
      </c>
      <c r="AL79" s="94">
        <v>1.9252167545914447</v>
      </c>
      <c r="AM79" s="81">
        <v>-0.47560000000000002</v>
      </c>
      <c r="AN79" s="14" t="str">
        <f t="shared" si="346"/>
        <v>IT0005024234</v>
      </c>
      <c r="AO79" s="65" t="e">
        <f>IF(LEFT(AN79,2)=LEFT(AN78,2),AO78,_xll.BDP($A79&amp;" Corp","RTG_FITCH"))</f>
        <v>#REF!</v>
      </c>
      <c r="AP79" s="65" t="e">
        <f>IF(LEFT(AN79,2)=LEFT(AN78,2),AP78,_xll.BDP($A79&amp;" Corp","RTG_SP_LT_LC_ISSUER_CREDIT"))</f>
        <v>#REF!</v>
      </c>
      <c r="AQ79" s="65" t="str">
        <f>_xll.BDP($A79&amp;" Corp","RTG_MOODY")</f>
        <v>Baa2u *-</v>
      </c>
      <c r="AR79" s="82" t="e">
        <f t="shared" si="266"/>
        <v>#REF!</v>
      </c>
      <c r="AS79" s="83" t="s">
        <v>60</v>
      </c>
      <c r="AT79" s="84" t="e">
        <f t="shared" si="267"/>
        <v>#NUM!</v>
      </c>
      <c r="AU79" s="85" t="e">
        <f>_xll.MKV("EUR.CM_INSTRUMENT.PXE."&amp;A79, "DateLastMaturity")</f>
        <v>#REF!</v>
      </c>
      <c r="AV79" s="86" t="e">
        <f>MONTH(AU79)&amp;"."&amp;YEAR(AU79)</f>
        <v>#REF!</v>
      </c>
      <c r="AW79" s="84" t="e">
        <f>VLOOKUP(AV79,'[1]Y c'!B$1:AD$65536,HLOOKUP(LEFT(A79,2),'[1]Y c'!$A$1:$IV$2,2,FALSE),FALSE)</f>
        <v>#REF!</v>
      </c>
      <c r="AY79" s="87" t="str">
        <f t="shared" si="319"/>
        <v/>
      </c>
      <c r="AZ79" s="88">
        <f t="shared" si="320"/>
        <v>0</v>
      </c>
      <c r="BA79" s="89" t="str">
        <f t="shared" si="321"/>
        <v/>
      </c>
      <c r="BB79" s="90" t="e">
        <f>_xll.MKV("EUR.CM_INSTRUMENT.PXE."&amp;A79, "DateLastMaturity")</f>
        <v>#REF!</v>
      </c>
      <c r="BC79" s="91" t="e">
        <f t="shared" si="370"/>
        <v>#REF!</v>
      </c>
      <c r="BD79" s="89" t="e">
        <f>VLOOKUP(BC79,'[1]YY p'!B$1:AP$65536,HLOOKUP(LEFT(A79,2),'[1]YY p'!$A$1:$IV$2,2,FALSE),FALSE)</f>
        <v>#REF!</v>
      </c>
      <c r="BF79" s="82" t="e">
        <f>IF(BG79="x",MONTH(BI79)&amp;"."&amp;YEAR(BI79),"")</f>
        <v>#REF!</v>
      </c>
      <c r="BG79" s="83" t="s">
        <v>60</v>
      </c>
      <c r="BH79" s="89" t="e">
        <f t="shared" si="271"/>
        <v>#NUM!</v>
      </c>
      <c r="BI79" s="85" t="e">
        <f>_xll.MKV("EUR.CM_INSTRUMENT.PXE."&amp;A79, "DateLastMaturity")</f>
        <v>#REF!</v>
      </c>
      <c r="BJ79" s="86" t="e">
        <f t="shared" si="180"/>
        <v>#REF!</v>
      </c>
      <c r="BK79" s="92" t="e">
        <f>VLOOKUP(BJ79,'[1]YY c'!B$1:AL$65536,HLOOKUP(LEFT(A79,2),'[1]YY c'!$A$1:$IV$2,2,FALSE),FALSE)</f>
        <v>#REF!</v>
      </c>
    </row>
    <row r="80" spans="1:63">
      <c r="A80" s="64" t="s">
        <v>108</v>
      </c>
      <c r="B80" s="65" t="e">
        <f t="shared" si="296"/>
        <v>#REF!</v>
      </c>
      <c r="C80" s="19" t="e">
        <f t="shared" si="52"/>
        <v>#REF!</v>
      </c>
      <c r="D80" s="19" t="e">
        <f>_xll.MKV("EUR.CM_INSTRUMENT.PXE."&amp;A80, "CouponInterest")</f>
        <v>#REF!</v>
      </c>
      <c r="E80" s="6" t="e">
        <f>_xll.MKV("EUR.CM_INSTRUMENT.PXE."&amp;A80, "DateMaturity")</f>
        <v>#REF!</v>
      </c>
      <c r="F80" s="6" t="e">
        <f>IF(D80=0,H80,_xll.MKV("EUR.CM_INSTRUMENT.PXE."&amp;A80, "DateInterestAccrual"))</f>
        <v>#REF!</v>
      </c>
      <c r="G80" s="6" t="e">
        <f>IF(D80=0,E80,_xll.MKV("EUR.CM_INSTRUMENT.PXE."&amp;A80, "DateFirstCoupon"))</f>
        <v>#REF!</v>
      </c>
      <c r="H80" s="6" t="e">
        <f>_xll.MKV("EUR.CM_INSTRUMENT.PXE."&amp;A80, "DateFirstSettlement")</f>
        <v>#REF!</v>
      </c>
      <c r="I80" s="19">
        <v>100</v>
      </c>
      <c r="J80" s="6" t="e">
        <f>_xll.MKV("EUR.CM_INSTRUMENT.BONDVISION."&amp;A80, "DateSettl")</f>
        <v>#REF!</v>
      </c>
      <c r="K80" s="93" t="e">
        <f>_xll.MKV("EUR.CM_INSTRUMENT.PXE."&amp;A80, "Desc")</f>
        <v>#REF!</v>
      </c>
      <c r="L80" s="66">
        <f>_xll.BDP(A80&amp;" Corp", "amt_outstanding")/1000000</f>
        <v>29762.75</v>
      </c>
      <c r="M80" s="67" t="e">
        <f t="shared" si="342"/>
        <v>#REF!</v>
      </c>
      <c r="N80" s="22" t="e">
        <f>_xll.xlBondYield(C80,D80,E80,F80,G80,H80,I80,J80,P80)*100</f>
        <v>#NUM!</v>
      </c>
      <c r="O80" s="68" t="str">
        <f t="shared" si="343"/>
        <v/>
      </c>
      <c r="P80" s="23" t="e">
        <f>IF(LEFT(K80,3)="BOT",_xll.xlBondPrice(C80,D80,E80,F80,G80,H80,I80,J80,_xll.MKV("EUR.CM_DEPTH.XLS_GOVIES."&amp;A80, "Mid")/100),ROUND(_xll.MKV("EUR.CM_DEPTH.XLS_GOVIES."&amp;A80, "Mid"),IF(M80&lt;700,3,2)))</f>
        <v>#REF!</v>
      </c>
      <c r="Q80" s="69" t="e">
        <f t="shared" si="268"/>
        <v>#NUM!</v>
      </c>
      <c r="R80" s="70" t="e">
        <f t="shared" si="269"/>
        <v>#NUM!</v>
      </c>
      <c r="S80" s="71" t="e">
        <f>_xll.xlBondAswSpread(C80,D80,E80,F80,G80,H80,I80,J80,P80)*100</f>
        <v>#NUM!</v>
      </c>
      <c r="T80" s="72" t="e">
        <f>_xll.xlBondZSpread(C80,D80,E80,F80,G80,H80,I80,J80,P80,"annual",5)*100</f>
        <v>#NUM!</v>
      </c>
      <c r="U80" s="72" t="e">
        <f>(N80-_xll.xlShmImplSwap2("EUR","EUR",J80,E80,,1,8,2,4)*100)*100</f>
        <v>#NUM!</v>
      </c>
      <c r="V80" s="72" t="e">
        <f>(N80-VLOOKUP(AH80,'[1]Y c'!$B$1:$F$65536,HLOOKUP(RIGHT($V$12,2),'[1]Y c'!$A$1:$IV$2,2,FALSE),FALSE))*100</f>
        <v>#NUM!</v>
      </c>
      <c r="W80" s="72" t="e">
        <f>(N80-VLOOKUP(AH80,'[1]Y c'!$B$1:$N$65536,HLOOKUP(RIGHT($W$12,2),'[1]Y c'!$A$1:$IV$2,2,FALSE),FALSE))*100</f>
        <v>#NUM!</v>
      </c>
      <c r="X80" s="73" t="e">
        <f>(N80-VLOOKUP(AH80,'[1]Y c'!$B$1:$J$65536,HLOOKUP(RIGHT($X$12,2),'[1]Y c'!$A$1:$IV$2,2,FALSE),FALSE))*100</f>
        <v>#NUM!</v>
      </c>
      <c r="Y80" s="74" t="e">
        <f>_xll.xlBondYieldSens(C80,D80,E80,F80,G80,H80,I80,J80,P80,"p")</f>
        <v>#NUM!</v>
      </c>
      <c r="Z80" s="100" t="e">
        <f>SUMIF([1]Volumes!D$1:D$65536,A80,[1]Volumes!I$1:I$65536)</f>
        <v>#VALUE!</v>
      </c>
      <c r="AA80" s="76" t="e">
        <f>(_xll.xlBondPrice(C80,D80,E80,F80,G80,H80,I80,MIN(J80+$AA$10,J80+M80-1),N80/100)+_xll.xlBondAccrual(C80,D80,E80,F80,G80,H80,I80,MIN(J80+$AA$10,J80+M80-1))-(P80+_xll.xlBondAccrual(C80,D80,E80,F80,G80,H80,I80,J80))*(1+($AA$11/100*MIN($AA$10,M80-1)/360))+IF(MIN(J80+$AA$10,J80+M80-1)&gt;_xll.MKV("EUR.CM_INSTRUMENT.PXE."&amp;A80, "DateNextCoupon"),D80/2,0)+IF(MIN(J80+$AA$10,J80+M80-1)&gt;DATE(YEAR(_xll.MKV("EUR.CM_INSTRUMENT.PXE."&amp;A80, "DateNextCoupon")),MONTH(_xll.MKV("EUR.CM_INSTRUMENT.PXE."&amp;A80, "DateNextCoupon"))+6,DAY(_xll.MKV("EUR.CM_INSTRUMENT.PXE."&amp;A80, "DateNextCoupon"))),D80/2,0))*($AA$9/Y80)*100</f>
        <v>#NUM!</v>
      </c>
      <c r="AB80" s="77" t="e">
        <f>IF(_xll.MKV("EUR.CM_DEPTH.VMO_REPO."&amp;A80&amp;"_"&amp;$AB$12&amp;"_Fixed", "TrdValueAvg")=0,"",_xll.MKV("EUR.CM_DEPTH.VMO_REPO."&amp;A80&amp;"_"&amp;$AB$12&amp;"_Fixed", "TrdValueAvg"))</f>
        <v>#REF!</v>
      </c>
      <c r="AC80" s="78">
        <f t="shared" si="295"/>
        <v>0</v>
      </c>
      <c r="AD80" s="86" t="e">
        <f t="shared" si="265"/>
        <v>#REF!</v>
      </c>
      <c r="AE80" s="83" t="s">
        <v>60</v>
      </c>
      <c r="AF80" s="89" t="e">
        <f t="shared" si="344"/>
        <v>#NUM!</v>
      </c>
      <c r="AG80" s="90" t="e">
        <f>_xll.MKV("EUR.CM_INSTRUMENT.PXE."&amp;A80, "DateLastMaturity")</f>
        <v>#REF!</v>
      </c>
      <c r="AH80" s="86" t="e">
        <f t="shared" si="58"/>
        <v>#REF!</v>
      </c>
      <c r="AI80" s="89" t="e">
        <f>VLOOKUP(AH80,'[1]ASW p'!$B$1:$AP$65536,HLOOKUP(LEFT(A80,2),'[1]ASW p'!$A$1:$IV$2,2,FALSE),FALSE)</f>
        <v>#REF!</v>
      </c>
      <c r="AJ80" s="79" t="e">
        <f t="shared" si="345"/>
        <v>#NUM!</v>
      </c>
      <c r="AK80" s="79" t="e">
        <f t="shared" si="270"/>
        <v>#NUM!</v>
      </c>
      <c r="AL80" s="94">
        <v>2.0430171708079281</v>
      </c>
      <c r="AM80" s="81">
        <v>-0.38999999999999996</v>
      </c>
      <c r="AN80" s="14" t="str">
        <f t="shared" si="346"/>
        <v>IT0001444378</v>
      </c>
      <c r="AO80" s="65" t="e">
        <f>IF(LEFT(AN80,2)=LEFT(AN79,2),AO79,_xll.BDP($A80&amp;" Corp","RTG_FITCH"))</f>
        <v>#REF!</v>
      </c>
      <c r="AP80" s="65" t="e">
        <f>IF(LEFT(AN80,2)=LEFT(AN79,2),AP79,_xll.BDP($A80&amp;" Corp","RTG_SP_LT_LC_ISSUER_CREDIT"))</f>
        <v>#REF!</v>
      </c>
      <c r="AQ80" s="65" t="str">
        <f>_xll.BDP($A80&amp;" Corp","RTG_MOODY")</f>
        <v>Baa2u *-</v>
      </c>
      <c r="AR80" s="82" t="e">
        <f t="shared" ref="AR80:AR89" si="458">IF(AS80="x",MONTH(AU80)&amp;"."&amp;YEAR(AU80),"")</f>
        <v>#REF!</v>
      </c>
      <c r="AS80" s="83" t="s">
        <v>60</v>
      </c>
      <c r="AT80" s="84" t="e">
        <f t="shared" si="267"/>
        <v>#NUM!</v>
      </c>
      <c r="AU80" s="85" t="e">
        <f>_xll.MKV("EUR.CM_INSTRUMENT.PXE."&amp;A80, "DateLastMaturity")</f>
        <v>#REF!</v>
      </c>
      <c r="AV80" s="86" t="e">
        <f t="shared" si="64"/>
        <v>#REF!</v>
      </c>
      <c r="AW80" s="84" t="e">
        <f>VLOOKUP(AV80,'[1]Y c'!B$1:AD$65536,HLOOKUP(LEFT(A80,2),'[1]Y c'!$A$1:$IV$2,2,FALSE),FALSE)</f>
        <v>#REF!</v>
      </c>
      <c r="AY80" s="87" t="e">
        <f t="shared" si="319"/>
        <v>#REF!</v>
      </c>
      <c r="AZ80" s="88" t="str">
        <f t="shared" si="320"/>
        <v>x</v>
      </c>
      <c r="BA80" s="89" t="e">
        <f t="shared" si="321"/>
        <v>#NUM!</v>
      </c>
      <c r="BB80" s="90" t="e">
        <f>_xll.MKV("EUR.CM_INSTRUMENT.PXE."&amp;A80, "DateLastMaturity")</f>
        <v>#REF!</v>
      </c>
      <c r="BC80" s="91" t="e">
        <f t="shared" si="370"/>
        <v>#REF!</v>
      </c>
      <c r="BD80" s="89" t="e">
        <f>VLOOKUP(BC80,'[1]YY p'!B$1:AP$65536,HLOOKUP(LEFT(A80,2),'[1]YY p'!$A$1:$IV$2,2,FALSE),FALSE)</f>
        <v>#REF!</v>
      </c>
      <c r="BF80" s="82" t="e">
        <f t="shared" ref="BF80:BF89" si="459">IF(BG80="x",MONTH(BI80)&amp;"."&amp;YEAR(BI80),"")</f>
        <v>#REF!</v>
      </c>
      <c r="BG80" s="83" t="s">
        <v>60</v>
      </c>
      <c r="BH80" s="89" t="e">
        <f t="shared" si="271"/>
        <v>#NUM!</v>
      </c>
      <c r="BI80" s="85" t="e">
        <f>_xll.MKV("EUR.CM_INSTRUMENT.PXE."&amp;A80, "DateLastMaturity")</f>
        <v>#REF!</v>
      </c>
      <c r="BJ80" s="86" t="e">
        <f t="shared" si="180"/>
        <v>#REF!</v>
      </c>
      <c r="BK80" s="92" t="e">
        <f>VLOOKUP(BJ80,'[1]YY c'!B$1:AL$65536,HLOOKUP(LEFT(A80,2),'[1]YY c'!$A$1:$IV$2,2,FALSE),FALSE)</f>
        <v>#REF!</v>
      </c>
    </row>
    <row r="81" spans="1:63">
      <c r="A81" s="64" t="s">
        <v>109</v>
      </c>
      <c r="B81" s="65" t="e">
        <f t="shared" si="296"/>
        <v>#REF!</v>
      </c>
      <c r="C81" s="19" t="e">
        <f t="shared" si="52"/>
        <v>#REF!</v>
      </c>
      <c r="D81" s="19" t="e">
        <f>_xll.MKV("EUR.CM_INSTRUMENT.PXE."&amp;A81, "CouponInterest")</f>
        <v>#REF!</v>
      </c>
      <c r="E81" s="6" t="e">
        <f>_xll.MKV("EUR.CM_INSTRUMENT.PXE."&amp;A81, "DateMaturity")</f>
        <v>#REF!</v>
      </c>
      <c r="F81" s="6" t="e">
        <f>IF(D81=0,H81,_xll.MKV("EUR.CM_INSTRUMENT.PXE."&amp;A81, "DateInterestAccrual"))</f>
        <v>#REF!</v>
      </c>
      <c r="G81" s="6" t="e">
        <f>IF(D81=0,E81,_xll.MKV("EUR.CM_INSTRUMENT.PXE."&amp;A81, "DateFirstCoupon"))</f>
        <v>#REF!</v>
      </c>
      <c r="H81" s="6" t="e">
        <f>_xll.MKV("EUR.CM_INSTRUMENT.PXE."&amp;A81, "DateFirstSettlement")</f>
        <v>#REF!</v>
      </c>
      <c r="I81" s="19">
        <v>100</v>
      </c>
      <c r="J81" s="6" t="e">
        <f>_xll.MKV("EUR.CM_INSTRUMENT.BONDVISION."&amp;A81, "DateSettl")</f>
        <v>#REF!</v>
      </c>
      <c r="K81" s="95" t="e">
        <f>_xll.MKV("EUR.CM_INSTRUMENT.PXE."&amp;A81, "Desc")</f>
        <v>#REF!</v>
      </c>
      <c r="L81" s="66">
        <f>_xll.BDP(A81&amp;" Corp", "amt_outstanding")/1000000</f>
        <v>21906.726999999999</v>
      </c>
      <c r="M81" s="67" t="e">
        <f t="shared" si="342"/>
        <v>#REF!</v>
      </c>
      <c r="N81" s="22" t="e">
        <f>_xll.xlBondYield(C81,D81,E81,F81,G81,H81,I81,J81,P81)*100</f>
        <v>#NUM!</v>
      </c>
      <c r="O81" s="68" t="str">
        <f t="shared" si="343"/>
        <v/>
      </c>
      <c r="P81" s="23" t="e">
        <f>IF(LEFT(K81,3)="BOT",_xll.xlBondPrice(C81,D81,E81,F81,G81,H81,I81,J81,_xll.MKV("EUR.CM_DEPTH.XLS_GOVIES."&amp;A81, "Mid")/100),ROUND(_xll.MKV("EUR.CM_DEPTH.XLS_GOVIES."&amp;A81, "Mid"),IF(M81&lt;700,3,2)))</f>
        <v>#REF!</v>
      </c>
      <c r="Q81" s="101" t="e">
        <f>(N81-N79)*100</f>
        <v>#NUM!</v>
      </c>
      <c r="R81" s="70" t="e">
        <f t="shared" si="269"/>
        <v>#NUM!</v>
      </c>
      <c r="S81" s="71" t="e">
        <f>_xll.xlBondAswSpread(C81,D81,E81,F81,G81,H81,I81,J81,P81)*100</f>
        <v>#NUM!</v>
      </c>
      <c r="T81" s="72" t="e">
        <f>_xll.xlBondZSpread(C81,D81,E81,F81,G81,H81,I81,J81,P81,"annual",5)*100</f>
        <v>#NUM!</v>
      </c>
      <c r="U81" s="72" t="e">
        <f>(N81-_xll.xlShmImplSwap2("EUR","EUR",J81,E81,,1,8,2,4)*100)*100</f>
        <v>#NUM!</v>
      </c>
      <c r="V81" s="72" t="e">
        <f>(N81-VLOOKUP(AH81,'[1]Y c'!$B$1:$F$65536,HLOOKUP(RIGHT($V$12,2),'[1]Y c'!$A$1:$IV$2,2,FALSE),FALSE))*100</f>
        <v>#NUM!</v>
      </c>
      <c r="W81" s="72" t="e">
        <f>(N81-VLOOKUP(AH81,'[1]Y c'!$B$1:$N$65536,HLOOKUP(RIGHT($W$12,2),'[1]Y c'!$A$1:$IV$2,2,FALSE),FALSE))*100</f>
        <v>#NUM!</v>
      </c>
      <c r="X81" s="73" t="e">
        <f>(N81-VLOOKUP(AH81,'[1]Y c'!$B$1:$J$65536,HLOOKUP(RIGHT($X$12,2),'[1]Y c'!$A$1:$IV$2,2,FALSE),FALSE))*100</f>
        <v>#NUM!</v>
      </c>
      <c r="Y81" s="74" t="e">
        <f>_xll.xlBondYieldSens(C81,D81,E81,F81,G81,H81,I81,J81,P81,"p")</f>
        <v>#NUM!</v>
      </c>
      <c r="Z81" s="100" t="e">
        <f>SUMIF([1]Volumes!D$1:D$65536,A81,[1]Volumes!I$1:I$65536)</f>
        <v>#VALUE!</v>
      </c>
      <c r="AA81" s="76" t="e">
        <f>(_xll.xlBondPrice(C81,D81,E81,F81,G81,H81,I81,MIN(J81+$AA$10,J81+M81-1),N81/100)+_xll.xlBondAccrual(C81,D81,E81,F81,G81,H81,I81,MIN(J81+$AA$10,J81+M81-1))-(P81+_xll.xlBondAccrual(C81,D81,E81,F81,G81,H81,I81,J81))*(1+($AA$11/100*MIN($AA$10,M81-1)/360))+IF(MIN(J81+$AA$10,J81+M81-1)&gt;_xll.MKV("EUR.CM_INSTRUMENT.PXE."&amp;A81, "DateNextCoupon"),D81/2,0)+IF(MIN(J81+$AA$10,J81+M81-1)&gt;DATE(YEAR(_xll.MKV("EUR.CM_INSTRUMENT.PXE."&amp;A81, "DateNextCoupon")),MONTH(_xll.MKV("EUR.CM_INSTRUMENT.PXE."&amp;A81, "DateNextCoupon"))+6,DAY(_xll.MKV("EUR.CM_INSTRUMENT.PXE."&amp;A81, "DateNextCoupon"))),D81/2,0))*($AA$9/Y81)*100</f>
        <v>#NUM!</v>
      </c>
      <c r="AB81" s="77" t="e">
        <f>IF(_xll.MKV("EUR.CM_DEPTH.VMO_REPO."&amp;A81&amp;"_"&amp;$AB$12&amp;"_Fixed", "TrdValueAvg")=0,"",_xll.MKV("EUR.CM_DEPTH.VMO_REPO."&amp;A81&amp;"_"&amp;$AB$12&amp;"_Fixed", "TrdValueAvg"))</f>
        <v>#REF!</v>
      </c>
      <c r="AC81" s="78">
        <f t="shared" si="295"/>
        <v>0</v>
      </c>
      <c r="AD81" s="96" t="str">
        <f t="shared" si="265"/>
        <v/>
      </c>
      <c r="AE81" s="97"/>
      <c r="AF81" s="98" t="str">
        <f t="shared" si="344"/>
        <v/>
      </c>
      <c r="AG81" s="99" t="e">
        <f>_xll.MKV("EUR.CM_INSTRUMENT.PXE."&amp;A81, "DateLastMaturity")</f>
        <v>#REF!</v>
      </c>
      <c r="AH81" s="96" t="e">
        <f>MONTH(AG81)&amp;"."&amp;YEAR(AG81)</f>
        <v>#REF!</v>
      </c>
      <c r="AI81" s="98" t="e">
        <f>VLOOKUP(AH81,'[1]ASW p'!$B$1:$AP$65536,HLOOKUP(LEFT(A81,2),'[1]ASW p'!$A$1:$IV$2,2,FALSE),FALSE)</f>
        <v>#REF!</v>
      </c>
      <c r="AJ81" s="79" t="e">
        <f t="shared" si="345"/>
        <v>#NUM!</v>
      </c>
      <c r="AK81" s="79" t="e">
        <f t="shared" si="270"/>
        <v>#NUM!</v>
      </c>
      <c r="AL81" s="94">
        <v>1.9911123045281172</v>
      </c>
      <c r="AM81" s="81">
        <v>-0.39767857142857144</v>
      </c>
      <c r="AN81" s="14" t="str">
        <f t="shared" si="346"/>
        <v>IT0005094088</v>
      </c>
      <c r="AO81" s="65" t="e">
        <f>IF(LEFT(AN81,2)=LEFT(AN80,2),AO80,_xll.BDP($A81&amp;" Corp","RTG_FITCH"))</f>
        <v>#REF!</v>
      </c>
      <c r="AP81" s="65" t="e">
        <f>IF(LEFT(AN81,2)=LEFT(AN80,2),AP80,_xll.BDP($A81&amp;" Corp","RTG_SP_LT_LC_ISSUER_CREDIT"))</f>
        <v>#REF!</v>
      </c>
      <c r="AQ81" s="65" t="str">
        <f>_xll.BDP($A81&amp;" Corp","RTG_MOODY")</f>
        <v>Baa2u *-</v>
      </c>
      <c r="AR81" s="82" t="str">
        <f t="shared" si="458"/>
        <v/>
      </c>
      <c r="AS81" s="83"/>
      <c r="AT81" s="84" t="str">
        <f t="shared" si="267"/>
        <v/>
      </c>
      <c r="AU81" s="85" t="e">
        <f>_xll.MKV("EUR.CM_INSTRUMENT.PXE."&amp;A81, "DateLastMaturity")</f>
        <v>#REF!</v>
      </c>
      <c r="AV81" s="86" t="e">
        <f>MONTH(AU81)&amp;"."&amp;YEAR(AU81)</f>
        <v>#REF!</v>
      </c>
      <c r="AW81" s="84" t="e">
        <f>VLOOKUP(AV81,'[1]Y c'!B$1:AD$65536,HLOOKUP(LEFT(A81,2),'[1]Y c'!$A$1:$IV$2,2,FALSE),FALSE)</f>
        <v>#REF!</v>
      </c>
      <c r="AY81" s="87" t="str">
        <f t="shared" si="319"/>
        <v/>
      </c>
      <c r="AZ81" s="88">
        <f t="shared" si="320"/>
        <v>0</v>
      </c>
      <c r="BA81" s="89" t="str">
        <f t="shared" si="321"/>
        <v/>
      </c>
      <c r="BB81" s="90" t="e">
        <f>_xll.MKV("EUR.CM_INSTRUMENT.PXE."&amp;A81, "DateLastMaturity")</f>
        <v>#REF!</v>
      </c>
      <c r="BC81" s="91" t="e">
        <f>MONTH(BB81)&amp;"."&amp;YEAR(BB81)</f>
        <v>#REF!</v>
      </c>
      <c r="BD81" s="89" t="e">
        <f>VLOOKUP(BC81,'[1]YY p'!B$1:AP$65536,HLOOKUP(LEFT(A81,2),'[1]YY p'!$A$1:$IV$2,2,FALSE),FALSE)</f>
        <v>#REF!</v>
      </c>
      <c r="BF81" s="82" t="str">
        <f t="shared" si="459"/>
        <v/>
      </c>
      <c r="BG81" s="83"/>
      <c r="BH81" s="89" t="str">
        <f t="shared" si="271"/>
        <v/>
      </c>
      <c r="BI81" s="85" t="e">
        <f>_xll.MKV("EUR.CM_INSTRUMENT.PXE."&amp;A81, "DateLastMaturity")</f>
        <v>#REF!</v>
      </c>
      <c r="BJ81" s="86" t="e">
        <f t="shared" si="180"/>
        <v>#REF!</v>
      </c>
      <c r="BK81" s="92" t="e">
        <f>VLOOKUP(BJ81,'[1]YY c'!B$1:AL$65536,HLOOKUP(LEFT(A81,2),'[1]YY c'!$A$1:$IV$2,2,FALSE),FALSE)</f>
        <v>#REF!</v>
      </c>
    </row>
    <row r="82" spans="1:63">
      <c r="A82" s="64" t="s">
        <v>110</v>
      </c>
      <c r="B82" s="65" t="e">
        <f t="shared" si="296"/>
        <v>#REF!</v>
      </c>
      <c r="C82" s="19" t="e">
        <f t="shared" si="52"/>
        <v>#REF!</v>
      </c>
      <c r="D82" s="19" t="e">
        <f>_xll.MKV("EUR.CM_INSTRUMENT.PXE."&amp;A82, "CouponInterest")</f>
        <v>#REF!</v>
      </c>
      <c r="E82" s="6" t="e">
        <f>_xll.MKV("EUR.CM_INSTRUMENT.PXE."&amp;A82, "DateMaturity")</f>
        <v>#REF!</v>
      </c>
      <c r="F82" s="6" t="e">
        <f>IF(D82=0,H82,_xll.MKV("EUR.CM_INSTRUMENT.PXE."&amp;A82, "DateInterestAccrual"))</f>
        <v>#REF!</v>
      </c>
      <c r="G82" s="6" t="e">
        <f>IF(D82=0,E82,_xll.MKV("EUR.CM_INSTRUMENT.PXE."&amp;A82, "DateFirstCoupon"))</f>
        <v>#REF!</v>
      </c>
      <c r="H82" s="6" t="e">
        <f>_xll.MKV("EUR.CM_INSTRUMENT.PXE."&amp;A82, "DateFirstSettlement")</f>
        <v>#REF!</v>
      </c>
      <c r="I82" s="19">
        <v>100</v>
      </c>
      <c r="J82" s="6" t="e">
        <f>_xll.MKV("EUR.CM_INSTRUMENT.BONDVISION."&amp;A82, "DateSettl")</f>
        <v>#REF!</v>
      </c>
      <c r="K82" s="93" t="e">
        <f>_xll.MKV("EUR.CM_INSTRUMENT.PXE."&amp;A82, "Desc")</f>
        <v>#REF!</v>
      </c>
      <c r="L82" s="66">
        <f>_xll.BDP(A82&amp;" Corp", "amt_outstanding")/1000000</f>
        <v>20761</v>
      </c>
      <c r="M82" s="67" t="e">
        <f t="shared" si="342"/>
        <v>#REF!</v>
      </c>
      <c r="N82" s="22" t="e">
        <f>_xll.xlBondYield(C82,D82,E82,F82,G82,H82,I82,J82,P82)*100</f>
        <v>#NUM!</v>
      </c>
      <c r="O82" s="68" t="str">
        <f t="shared" si="343"/>
        <v/>
      </c>
      <c r="P82" s="23" t="e">
        <f>IF(LEFT(K82,3)="BOT",_xll.xlBondPrice(C82,D82,E82,F82,G82,H82,I82,J82,_xll.MKV("EUR.CM_DEPTH.XLS_GOVIES."&amp;A82, "Mid")/100),ROUND(_xll.MKV("EUR.CM_DEPTH.XLS_GOVIES."&amp;A82, "Mid"),IF(M82&lt;700,3,2)))</f>
        <v>#REF!</v>
      </c>
      <c r="Q82" s="69" t="e">
        <f>(N82-N80)*100</f>
        <v>#NUM!</v>
      </c>
      <c r="R82" s="70" t="e">
        <f>IF($R$12="Y roll",(N82-N81)/(M82-M81)*365*100,(U82-U81)/(M82-M81)*365)</f>
        <v>#NUM!</v>
      </c>
      <c r="S82" s="71" t="e">
        <f>_xll.xlBondAswSpread(C82,D82,E82,F82,G82,H82,I82,J82,P82)*100</f>
        <v>#NUM!</v>
      </c>
      <c r="T82" s="72" t="e">
        <f>_xll.xlBondZSpread(C82,D82,E82,F82,G82,H82,I82,J82,P82,"annual",5)*100</f>
        <v>#NUM!</v>
      </c>
      <c r="U82" s="72" t="e">
        <f>(N82-_xll.xlShmImplSwap2("EUR","EUR",J82,E82,,1,8,2,4)*100)*100</f>
        <v>#NUM!</v>
      </c>
      <c r="V82" s="72" t="e">
        <f>(N82-VLOOKUP(AH82,'[1]Y c'!$B$1:$F$65536,HLOOKUP(RIGHT($V$12,2),'[1]Y c'!$A$1:$IV$2,2,FALSE),FALSE))*100</f>
        <v>#NUM!</v>
      </c>
      <c r="W82" s="72" t="e">
        <f>(N82-VLOOKUP(AH82,'[1]Y c'!$B$1:$N$65536,HLOOKUP(RIGHT($W$12,2),'[1]Y c'!$A$1:$IV$2,2,FALSE),FALSE))*100</f>
        <v>#NUM!</v>
      </c>
      <c r="X82" s="73" t="e">
        <f>(N82-VLOOKUP(AH82,'[1]Y c'!$B$1:$J$65536,HLOOKUP(RIGHT($X$12,2),'[1]Y c'!$A$1:$IV$2,2,FALSE),FALSE))*100</f>
        <v>#NUM!</v>
      </c>
      <c r="Y82" s="74" t="e">
        <f>_xll.xlBondYieldSens(C82,D82,E82,F82,G82,H82,I82,J82,P82,"p")</f>
        <v>#NUM!</v>
      </c>
      <c r="Z82" s="100" t="e">
        <f>SUMIF([1]Volumes!D$1:D$65536,A82,[1]Volumes!I$1:I$65536)</f>
        <v>#VALUE!</v>
      </c>
      <c r="AA82" s="76" t="e">
        <f>(_xll.xlBondPrice(C82,D82,E82,F82,G82,H82,I82,MIN(J82+$AA$10,J82+M82-1),N82/100)+_xll.xlBondAccrual(C82,D82,E82,F82,G82,H82,I82,MIN(J82+$AA$10,J82+M82-1))-(P82+_xll.xlBondAccrual(C82,D82,E82,F82,G82,H82,I82,J82))*(1+($AA$11/100*MIN($AA$10,M82-1)/360))+IF(MIN(J82+$AA$10,J82+M82-1)&gt;_xll.MKV("EUR.CM_INSTRUMENT.PXE."&amp;A82, "DateNextCoupon"),D82/2,0)+IF(MIN(J82+$AA$10,J82+M82-1)&gt;DATE(YEAR(_xll.MKV("EUR.CM_INSTRUMENT.PXE."&amp;A82, "DateNextCoupon")),MONTH(_xll.MKV("EUR.CM_INSTRUMENT.PXE."&amp;A82, "DateNextCoupon"))+6,DAY(_xll.MKV("EUR.CM_INSTRUMENT.PXE."&amp;A82, "DateNextCoupon"))),D82/2,0))*($AA$9/Y82)*100</f>
        <v>#NUM!</v>
      </c>
      <c r="AB82" s="77" t="e">
        <f>IF(_xll.MKV("EUR.CM_DEPTH.VMO_REPO."&amp;A82&amp;"_"&amp;$AB$12&amp;"_Fixed", "TrdValueAvg")=0,"",_xll.MKV("EUR.CM_DEPTH.VMO_REPO."&amp;A82&amp;"_"&amp;$AB$12&amp;"_Fixed", "TrdValueAvg"))</f>
        <v>#REF!</v>
      </c>
      <c r="AC82" s="78">
        <f t="shared" si="295"/>
        <v>0</v>
      </c>
      <c r="AD82" s="86" t="str">
        <f t="shared" si="265"/>
        <v/>
      </c>
      <c r="AE82" s="83"/>
      <c r="AF82" s="89" t="str">
        <f t="shared" si="344"/>
        <v/>
      </c>
      <c r="AG82" s="90" t="e">
        <f>_xll.MKV("EUR.CM_INSTRUMENT.PXE."&amp;A82, "DateLastMaturity")</f>
        <v>#REF!</v>
      </c>
      <c r="AH82" s="86" t="e">
        <f t="shared" si="58"/>
        <v>#REF!</v>
      </c>
      <c r="AI82" s="89" t="e">
        <f>VLOOKUP(AH82,'[1]ASW p'!$B$1:$AP$65536,HLOOKUP(LEFT(A82,2),'[1]ASW p'!$A$1:$IV$2,2,FALSE),FALSE)</f>
        <v>#REF!</v>
      </c>
      <c r="AJ82" s="79" t="e">
        <f t="shared" si="345"/>
        <v>#NUM!</v>
      </c>
      <c r="AK82" s="79" t="e">
        <f t="shared" si="270"/>
        <v>#NUM!</v>
      </c>
      <c r="AL82" s="94">
        <v>2.1558149896911232</v>
      </c>
      <c r="AM82" s="81">
        <v>-0.4546560846560847</v>
      </c>
      <c r="AN82" s="14" t="str">
        <f t="shared" si="346"/>
        <v>IT0003256820</v>
      </c>
      <c r="AO82" s="65" t="e">
        <f>IF(LEFT(AN82,2)=LEFT(AN81,2),AO81,_xll.BDP($A82&amp;" Corp","RTG_FITCH"))</f>
        <v>#REF!</v>
      </c>
      <c r="AP82" s="65" t="e">
        <f>IF(LEFT(AN82,2)=LEFT(AN81,2),AP81,_xll.BDP($A82&amp;" Corp","RTG_SP_LT_LC_ISSUER_CREDIT"))</f>
        <v>#REF!</v>
      </c>
      <c r="AQ82" s="65" t="str">
        <f>_xll.BDP($A82&amp;" Corp","RTG_MOODY")</f>
        <v>Baa2u *-</v>
      </c>
      <c r="AR82" s="82" t="e">
        <f t="shared" si="458"/>
        <v>#REF!</v>
      </c>
      <c r="AS82" s="83" t="s">
        <v>60</v>
      </c>
      <c r="AT82" s="84" t="e">
        <f t="shared" si="267"/>
        <v>#NUM!</v>
      </c>
      <c r="AU82" s="85" t="e">
        <f>_xll.MKV("EUR.CM_INSTRUMENT.PXE."&amp;A82, "DateLastMaturity")</f>
        <v>#REF!</v>
      </c>
      <c r="AV82" s="86" t="e">
        <f t="shared" si="64"/>
        <v>#REF!</v>
      </c>
      <c r="AW82" s="84" t="e">
        <f>VLOOKUP(AV82,'[1]Y c'!B$1:AD$65536,HLOOKUP(LEFT(A82,2),'[1]Y c'!$A$1:$IV$2,2,FALSE),FALSE)</f>
        <v>#REF!</v>
      </c>
      <c r="AY82" s="87" t="str">
        <f t="shared" si="319"/>
        <v/>
      </c>
      <c r="AZ82" s="88">
        <f t="shared" si="320"/>
        <v>0</v>
      </c>
      <c r="BA82" s="89" t="str">
        <f t="shared" si="321"/>
        <v/>
      </c>
      <c r="BB82" s="90" t="e">
        <f>_xll.MKV("EUR.CM_INSTRUMENT.PXE."&amp;A82, "DateLastMaturity")</f>
        <v>#REF!</v>
      </c>
      <c r="BC82" s="91" t="e">
        <f t="shared" ref="BC82:BC91" si="460">MONTH(BB82)&amp;"."&amp;YEAR(BB82)</f>
        <v>#REF!</v>
      </c>
      <c r="BD82" s="89" t="e">
        <f>VLOOKUP(BC82,'[1]YY p'!B$1:AP$65536,HLOOKUP(LEFT(A82,2),'[1]YY p'!$A$1:$IV$2,2,FALSE),FALSE)</f>
        <v>#REF!</v>
      </c>
      <c r="BF82" s="82" t="e">
        <f t="shared" si="459"/>
        <v>#REF!</v>
      </c>
      <c r="BG82" s="83" t="s">
        <v>60</v>
      </c>
      <c r="BH82" s="89" t="e">
        <f t="shared" si="271"/>
        <v>#NUM!</v>
      </c>
      <c r="BI82" s="85" t="e">
        <f>_xll.MKV("EUR.CM_INSTRUMENT.PXE."&amp;A82, "DateLastMaturity")</f>
        <v>#REF!</v>
      </c>
      <c r="BJ82" s="86" t="e">
        <f t="shared" ref="BJ82:BJ89" si="461">MONTH(BI82)&amp;"."&amp;YEAR(BI82)</f>
        <v>#REF!</v>
      </c>
      <c r="BK82" s="92" t="e">
        <f>VLOOKUP(BJ82,'[1]YY c'!B$1:AL$65536,HLOOKUP(LEFT(A82,2),'[1]YY c'!$A$1:$IV$2,2,FALSE),FALSE)</f>
        <v>#REF!</v>
      </c>
    </row>
    <row r="83" spans="1:63">
      <c r="A83" s="64" t="s">
        <v>406</v>
      </c>
      <c r="B83" s="65" t="e">
        <f t="shared" ref="B83" si="462">LEFT(K83,3)&amp;" "&amp;TEXT(DATE(2000,(MONTH(E83)),1),"mmm")&amp;RIGHT(YEAR(E83),2)</f>
        <v>#REF!</v>
      </c>
      <c r="C83" s="19" t="e">
        <f t="shared" ref="C83" si="463">LEFT(K83,3)</f>
        <v>#REF!</v>
      </c>
      <c r="D83" s="19" t="e">
        <f>_xll.MKV("EUR.CM_INSTRUMENT.PXE."&amp;A83, "CouponInterest")</f>
        <v>#REF!</v>
      </c>
      <c r="E83" s="6" t="e">
        <f>_xll.MKV("EUR.CM_INSTRUMENT.PXE."&amp;A83, "DateMaturity")</f>
        <v>#REF!</v>
      </c>
      <c r="F83" s="6" t="e">
        <f>IF(D83=0,H83,_xll.MKV("EUR.CM_INSTRUMENT.PXE."&amp;A83, "DateInterestAccrual"))</f>
        <v>#REF!</v>
      </c>
      <c r="G83" s="6" t="e">
        <f>IF(D83=0,E83,_xll.MKV("EUR.CM_INSTRUMENT.PXE."&amp;A83, "DateFirstCoupon"))</f>
        <v>#REF!</v>
      </c>
      <c r="H83" s="6" t="e">
        <f>_xll.MKV("EUR.CM_INSTRUMENT.PXE."&amp;A83, "DateFirstSettlement")</f>
        <v>#REF!</v>
      </c>
      <c r="I83" s="19">
        <v>100</v>
      </c>
      <c r="J83" s="6" t="e">
        <f>_xll.MKV("EUR.CM_INSTRUMENT.BONDVISION."&amp;A83, "DateSettl")</f>
        <v>#REF!</v>
      </c>
      <c r="K83" s="93" t="e">
        <f>_xll.MKV("EUR.CM_INSTRUMENT.PXE."&amp;A83, "Desc")</f>
        <v>#REF!</v>
      </c>
      <c r="L83" s="66">
        <f>_xll.BDP(A83&amp;" Corp", "amt_outstanding")/1000000</f>
        <v>13599.163</v>
      </c>
      <c r="M83" s="67" t="e">
        <f t="shared" ref="M83" si="464">+E83-J83</f>
        <v>#REF!</v>
      </c>
      <c r="N83" s="22" t="e">
        <f>_xll.xlBondYield(C83,D83,E83,F83,G83,H83,I83,J83,P83)*100</f>
        <v>#NUM!</v>
      </c>
      <c r="O83" s="68" t="str">
        <f t="shared" ref="O83" si="465">IF(ISNUMBER((N83-AL83)*100),ROUND((N83-AL83)*100,2),"")</f>
        <v/>
      </c>
      <c r="P83" s="23" t="e">
        <f>IF(LEFT(K83,3)="BOT",_xll.xlBondPrice(C83,D83,E83,F83,G83,H83,I83,J83,_xll.MKV("EUR.CM_DEPTH.XLS_GOVIES."&amp;A83, "Mid")/100),ROUND(_xll.MKV("EUR.CM_DEPTH.XLS_GOVIES."&amp;A83, "Mid"),IF(M83&lt;700,3,2)))</f>
        <v>#REF!</v>
      </c>
      <c r="Q83" s="69" t="e">
        <f>(N83-N81)*100</f>
        <v>#NUM!</v>
      </c>
      <c r="R83" s="70" t="e">
        <f>IF($R$12="Y roll",(N83-N82)/(M83-M82)*365*100,(U83-U82)/(M83-M82)*365)</f>
        <v>#NUM!</v>
      </c>
      <c r="S83" s="71" t="e">
        <f>_xll.xlBondAswSpread(C83,D83,E83,F83,G83,H83,I83,J83,P83)*100</f>
        <v>#NUM!</v>
      </c>
      <c r="T83" s="72" t="e">
        <f>_xll.xlBondZSpread(C83,D83,E83,F83,G83,H83,I83,J83,P83,"annual",5)*100</f>
        <v>#NUM!</v>
      </c>
      <c r="U83" s="72" t="e">
        <f>(N83-_xll.xlShmImplSwap2("EUR","EUR",J83,E83,,1,8,2,4)*100)*100</f>
        <v>#NUM!</v>
      </c>
      <c r="V83" s="72" t="e">
        <f>(N83-VLOOKUP(AH83,'[1]Y c'!$B$1:$F$65536,HLOOKUP(RIGHT($V$12,2),'[1]Y c'!$A$1:$IV$2,2,FALSE),FALSE))*100</f>
        <v>#NUM!</v>
      </c>
      <c r="W83" s="72" t="e">
        <f>(N83-VLOOKUP(AH83,'[1]Y c'!$B$1:$N$65536,HLOOKUP(RIGHT($W$12,2),'[1]Y c'!$A$1:$IV$2,2,FALSE),FALSE))*100</f>
        <v>#NUM!</v>
      </c>
      <c r="X83" s="73" t="e">
        <f>(N83-VLOOKUP(AH83,'[1]Y c'!$B$1:$J$65536,HLOOKUP(RIGHT($X$12,2),'[1]Y c'!$A$1:$IV$2,2,FALSE),FALSE))*100</f>
        <v>#NUM!</v>
      </c>
      <c r="Y83" s="74" t="e">
        <f>_xll.xlBondYieldSens(C83,D83,E83,F83,G83,H83,I83,J83,P83,"p")</f>
        <v>#NUM!</v>
      </c>
      <c r="Z83" s="100" t="e">
        <f>SUMIF([1]Volumes!D$1:D$65536,A83,[1]Volumes!I$1:I$65536)</f>
        <v>#VALUE!</v>
      </c>
      <c r="AA83" s="76" t="e">
        <f>(_xll.xlBondPrice(C83,D83,E83,F83,G83,H83,I83,MIN(J83+$AA$10,J83+M83-1),N83/100)+_xll.xlBondAccrual(C83,D83,E83,F83,G83,H83,I83,MIN(J83+$AA$10,J83+M83-1))-(P83+_xll.xlBondAccrual(C83,D83,E83,F83,G83,H83,I83,J83))*(1+($AA$11/100*MIN($AA$10,M83-1)/360))+IF(MIN(J83+$AA$10,J83+M83-1)&gt;_xll.MKV("EUR.CM_INSTRUMENT.PXE."&amp;A83, "DateNextCoupon"),D83/2,0)+IF(MIN(J83+$AA$10,J83+M83-1)&gt;DATE(YEAR(_xll.MKV("EUR.CM_INSTRUMENT.PXE."&amp;A83, "DateNextCoupon")),MONTH(_xll.MKV("EUR.CM_INSTRUMENT.PXE."&amp;A83, "DateNextCoupon"))+6,DAY(_xll.MKV("EUR.CM_INSTRUMENT.PXE."&amp;A83, "DateNextCoupon"))),D83/2,0))*($AA$9/Y83)*100</f>
        <v>#NUM!</v>
      </c>
      <c r="AB83" s="77" t="e">
        <f>IF(_xll.MKV("EUR.CM_DEPTH.VMO_REPO."&amp;A83&amp;"_"&amp;$AB$12&amp;"_Fixed", "TrdValueAvg")=0,"",_xll.MKV("EUR.CM_DEPTH.VMO_REPO."&amp;A83&amp;"_"&amp;$AB$12&amp;"_Fixed", "TrdValueAvg"))</f>
        <v>#REF!</v>
      </c>
      <c r="AC83" s="78">
        <f t="shared" ref="AC83" si="466">IF(ISNUMBER(AB83),(AB83-AM83)*100,0)</f>
        <v>0</v>
      </c>
      <c r="AD83" s="86" t="str">
        <f t="shared" ref="AD83" si="467">IF(AE83="x",MONTH(AG83)&amp;"."&amp;YEAR(AG83),"")</f>
        <v/>
      </c>
      <c r="AE83" s="83"/>
      <c r="AF83" s="89" t="str">
        <f t="shared" ref="AF83" si="468">IF(AE83="x",IF($AF$12="ASW",S83,T83),"")</f>
        <v/>
      </c>
      <c r="AG83" s="90" t="e">
        <f>_xll.MKV("EUR.CM_INSTRUMENT.PXE."&amp;A83, "DateLastMaturity")</f>
        <v>#REF!</v>
      </c>
      <c r="AH83" s="86" t="e">
        <f t="shared" ref="AH83" si="469">MONTH(AG83)&amp;"."&amp;YEAR(AG83)</f>
        <v>#REF!</v>
      </c>
      <c r="AI83" s="89" t="e">
        <f>VLOOKUP(AH83,'[1]ASW p'!$B$1:$AP$65536,HLOOKUP(LEFT(A83,2),'[1]ASW p'!$A$1:$IV$2,2,FALSE),FALSE)</f>
        <v>#REF!</v>
      </c>
      <c r="AJ83" s="79" t="e">
        <f t="shared" ref="AJ83" si="470">IF($AF$12="ASW",S83,T83)-AI83</f>
        <v>#NUM!</v>
      </c>
      <c r="AK83" s="79" t="e">
        <f t="shared" ref="AK83" si="471">U83-BD83</f>
        <v>#NUM!</v>
      </c>
      <c r="AL83" s="94">
        <v>2.1558149896911232</v>
      </c>
      <c r="AM83" s="81">
        <v>-0.4546560846560847</v>
      </c>
      <c r="AN83" s="14" t="str">
        <f t="shared" ref="AN83" si="472">+A83</f>
        <v>IT0005240350</v>
      </c>
      <c r="AO83" s="65" t="e">
        <f>IF(LEFT(AN83,2)=LEFT(AN82,2),AO82,_xll.BDP($A83&amp;" Corp","RTG_FITCH"))</f>
        <v>#REF!</v>
      </c>
      <c r="AP83" s="65" t="e">
        <f>IF(LEFT(AN83,2)=LEFT(AN82,2),AP82,_xll.BDP($A83&amp;" Corp","RTG_SP_LT_LC_ISSUER_CREDIT"))</f>
        <v>#REF!</v>
      </c>
      <c r="AQ83" s="65" t="str">
        <f>_xll.BDP($A83&amp;" Corp","RTG_MOODY")</f>
        <v>Baa2u *-</v>
      </c>
      <c r="AR83" s="82" t="e">
        <f t="shared" ref="AR83" si="473">IF(AS83="x",MONTH(AU83)&amp;"."&amp;YEAR(AU83),"")</f>
        <v>#REF!</v>
      </c>
      <c r="AS83" s="83" t="s">
        <v>60</v>
      </c>
      <c r="AT83" s="84" t="e">
        <f t="shared" ref="AT83" si="474">IF(AS83="x",N83,"")</f>
        <v>#NUM!</v>
      </c>
      <c r="AU83" s="85" t="e">
        <f>_xll.MKV("EUR.CM_INSTRUMENT.PXE."&amp;A83, "DateLastMaturity")</f>
        <v>#REF!</v>
      </c>
      <c r="AV83" s="86" t="e">
        <f t="shared" ref="AV83" si="475">MONTH(AU83)&amp;"."&amp;YEAR(AU83)</f>
        <v>#REF!</v>
      </c>
      <c r="AW83" s="84" t="e">
        <f>VLOOKUP(AV83,'[1]Y c'!B$1:AD$65536,HLOOKUP(LEFT(A83,2),'[1]Y c'!$A$1:$IV$2,2,FALSE),FALSE)</f>
        <v>#REF!</v>
      </c>
      <c r="AY83" s="87" t="str">
        <f t="shared" ref="AY83" si="476">IF(AE83="x",MONTH(AG83)&amp;"."&amp;YEAR(AG83),"")</f>
        <v/>
      </c>
      <c r="AZ83" s="88">
        <f t="shared" ref="AZ83" si="477">AE83</f>
        <v>0</v>
      </c>
      <c r="BA83" s="89" t="str">
        <f t="shared" ref="BA83" si="478">IF(AE83="x",U83,"")</f>
        <v/>
      </c>
      <c r="BB83" s="90" t="e">
        <f>_xll.MKV("EUR.CM_INSTRUMENT.PXE."&amp;A83, "DateLastMaturity")</f>
        <v>#REF!</v>
      </c>
      <c r="BC83" s="91" t="e">
        <f t="shared" ref="BC83" si="479">MONTH(BB83)&amp;"."&amp;YEAR(BB83)</f>
        <v>#REF!</v>
      </c>
      <c r="BD83" s="89" t="e">
        <f>VLOOKUP(BC83,'[1]YY p'!B$1:AP$65536,HLOOKUP(LEFT(A83,2),'[1]YY p'!$A$1:$IV$2,2,FALSE),FALSE)</f>
        <v>#REF!</v>
      </c>
      <c r="BF83" s="82" t="e">
        <f t="shared" ref="BF83" si="480">IF(BG83="x",MONTH(BI83)&amp;"."&amp;YEAR(BI83),"")</f>
        <v>#REF!</v>
      </c>
      <c r="BG83" s="83" t="s">
        <v>60</v>
      </c>
      <c r="BH83" s="89" t="e">
        <f t="shared" ref="BH83" si="481">IF(BG83="x",U83,"")</f>
        <v>#NUM!</v>
      </c>
      <c r="BI83" s="85" t="e">
        <f>_xll.MKV("EUR.CM_INSTRUMENT.PXE."&amp;A83, "DateLastMaturity")</f>
        <v>#REF!</v>
      </c>
      <c r="BJ83" s="86" t="e">
        <f t="shared" ref="BJ83" si="482">MONTH(BI83)&amp;"."&amp;YEAR(BI83)</f>
        <v>#REF!</v>
      </c>
      <c r="BK83" s="92" t="e">
        <f>VLOOKUP(BJ83,'[1]YY c'!B$1:AL$65536,HLOOKUP(LEFT(A83,2),'[1]YY c'!$A$1:$IV$2,2,FALSE),FALSE)</f>
        <v>#REF!</v>
      </c>
    </row>
    <row r="84" spans="1:63">
      <c r="A84" s="64" t="s">
        <v>111</v>
      </c>
      <c r="B84" s="65" t="e">
        <f t="shared" si="296"/>
        <v>#REF!</v>
      </c>
      <c r="C84" s="19" t="e">
        <f t="shared" si="52"/>
        <v>#REF!</v>
      </c>
      <c r="D84" s="19" t="e">
        <f>_xll.MKV("EUR.CM_INSTRUMENT.PXE."&amp;A84, "CouponInterest")</f>
        <v>#REF!</v>
      </c>
      <c r="E84" s="6" t="e">
        <f>_xll.MKV("EUR.CM_INSTRUMENT.PXE."&amp;A84, "DateMaturity")</f>
        <v>#REF!</v>
      </c>
      <c r="F84" s="6" t="e">
        <f>IF(D84=0,H84,_xll.MKV("EUR.CM_INSTRUMENT.PXE."&amp;A84, "DateInterestAccrual"))</f>
        <v>#REF!</v>
      </c>
      <c r="G84" s="6" t="e">
        <f>IF(D84=0,E84,_xll.MKV("EUR.CM_INSTRUMENT.PXE."&amp;A84, "DateFirstCoupon"))</f>
        <v>#REF!</v>
      </c>
      <c r="H84" s="6" t="e">
        <f>_xll.MKV("EUR.CM_INSTRUMENT.PXE."&amp;A84, "DateFirstSettlement")</f>
        <v>#REF!</v>
      </c>
      <c r="I84" s="19">
        <v>100</v>
      </c>
      <c r="J84" s="6" t="e">
        <f>_xll.MKV("EUR.CM_INSTRUMENT.BONDVISION."&amp;A84, "DateSettl")</f>
        <v>#REF!</v>
      </c>
      <c r="K84" s="93" t="e">
        <f>_xll.MKV("EUR.CM_INSTRUMENT.PXE."&amp;A84, "Desc")</f>
        <v>#REF!</v>
      </c>
      <c r="L84" s="66">
        <f>_xll.BDP(A84&amp;" Corp", "amt_outstanding")/1000000</f>
        <v>25110.920999999998</v>
      </c>
      <c r="M84" s="67" t="e">
        <f t="shared" si="342"/>
        <v>#REF!</v>
      </c>
      <c r="N84" s="22" t="e">
        <f>_xll.xlBondYield(C84,D84,E84,F84,G84,H84,I84,J84,P84)*100</f>
        <v>#NUM!</v>
      </c>
      <c r="O84" s="68" t="str">
        <f t="shared" si="343"/>
        <v/>
      </c>
      <c r="P84" s="23" t="e">
        <f>IF(LEFT(K84,3)="BOT",_xll.xlBondPrice(C84,D84,E84,F84,G84,H84,I84,J84,_xll.MKV("EUR.CM_DEPTH.XLS_GOVIES."&amp;A84, "Mid")/100),ROUND(_xll.MKV("EUR.CM_DEPTH.XLS_GOVIES."&amp;A84, "Mid"),IF(M84&lt;700,3,2)))</f>
        <v>#REF!</v>
      </c>
      <c r="Q84" s="69" t="e">
        <f>(N84-N82)*100</f>
        <v>#NUM!</v>
      </c>
      <c r="R84" s="70" t="e">
        <f>IF($R$12="Y roll",(N84-N82)/(M84-M82)*365*100,(U84-U82)/(M84-M82)*365)</f>
        <v>#NUM!</v>
      </c>
      <c r="S84" s="71" t="e">
        <f>_xll.xlBondAswSpread(C84,D84,E84,F84,G84,H84,I84,J84,P84)*100</f>
        <v>#NUM!</v>
      </c>
      <c r="T84" s="72" t="e">
        <f>_xll.xlBondZSpread(C84,D84,E84,F84,G84,H84,I84,J84,P84,"annual",5)*100</f>
        <v>#NUM!</v>
      </c>
      <c r="U84" s="72" t="e">
        <f>(N84-_xll.xlShmImplSwap2("EUR","EUR",J84,E84,,1,8,2,4)*100)*100</f>
        <v>#NUM!</v>
      </c>
      <c r="V84" s="72" t="e">
        <f>(N84-VLOOKUP(AH84,'[1]Y c'!$B$1:$F$65536,HLOOKUP(RIGHT($V$12,2),'[1]Y c'!$A$1:$IV$2,2,FALSE),FALSE))*100</f>
        <v>#NUM!</v>
      </c>
      <c r="W84" s="72" t="e">
        <f>(N84-VLOOKUP(AH84,'[1]Y c'!$B$1:$N$65536,HLOOKUP(RIGHT($W$12,2),'[1]Y c'!$A$1:$IV$2,2,FALSE),FALSE))*100</f>
        <v>#NUM!</v>
      </c>
      <c r="X84" s="73" t="e">
        <f>(N84-VLOOKUP(AH84,'[1]Y c'!$B$1:$J$65536,HLOOKUP(RIGHT($X$12,2),'[1]Y c'!$A$1:$IV$2,2,FALSE),FALSE))*100</f>
        <v>#NUM!</v>
      </c>
      <c r="Y84" s="74" t="e">
        <f>_xll.xlBondYieldSens(C84,D84,E84,F84,G84,H84,I84,J84,P84,"p")</f>
        <v>#NUM!</v>
      </c>
      <c r="Z84" s="100" t="e">
        <f>SUMIF([1]Volumes!D$1:D$65536,A84,[1]Volumes!I$1:I$65536)</f>
        <v>#VALUE!</v>
      </c>
      <c r="AA84" s="76" t="e">
        <f>(_xll.xlBondPrice(C84,D84,E84,F84,G84,H84,I84,MIN(J84+$AA$10,J84+M84-1),N84/100)+_xll.xlBondAccrual(C84,D84,E84,F84,G84,H84,I84,MIN(J84+$AA$10,J84+M84-1))-(P84+_xll.xlBondAccrual(C84,D84,E84,F84,G84,H84,I84,J84))*(1+($AA$11/100*MIN($AA$10,M84-1)/360))+IF(MIN(J84+$AA$10,J84+M84-1)&gt;_xll.MKV("EUR.CM_INSTRUMENT.PXE."&amp;A84, "DateNextCoupon"),D84/2,0)+IF(MIN(J84+$AA$10,J84+M84-1)&gt;DATE(YEAR(_xll.MKV("EUR.CM_INSTRUMENT.PXE."&amp;A84, "DateNextCoupon")),MONTH(_xll.MKV("EUR.CM_INSTRUMENT.PXE."&amp;A84, "DateNextCoupon"))+6,DAY(_xll.MKV("EUR.CM_INSTRUMENT.PXE."&amp;A84, "DateNextCoupon"))),D84/2,0))*($AA$9/Y84)*100</f>
        <v>#NUM!</v>
      </c>
      <c r="AB84" s="77" t="e">
        <f>IF(_xll.MKV("EUR.CM_DEPTH.VMO_REPO."&amp;A84&amp;"_"&amp;$AB$12&amp;"_Fixed", "TrdValueAvg")=0,"",_xll.MKV("EUR.CM_DEPTH.VMO_REPO."&amp;A84&amp;"_"&amp;$AB$12&amp;"_Fixed", "TrdValueAvg"))</f>
        <v>#REF!</v>
      </c>
      <c r="AC84" s="78">
        <f t="shared" si="295"/>
        <v>0</v>
      </c>
      <c r="AD84" s="86" t="str">
        <f t="shared" si="265"/>
        <v/>
      </c>
      <c r="AE84" s="83"/>
      <c r="AF84" s="89" t="str">
        <f t="shared" si="344"/>
        <v/>
      </c>
      <c r="AG84" s="90" t="e">
        <f>_xll.MKV("EUR.CM_INSTRUMENT.PXE."&amp;A84, "DateLastMaturity")</f>
        <v>#REF!</v>
      </c>
      <c r="AH84" s="86" t="e">
        <f t="shared" si="58"/>
        <v>#REF!</v>
      </c>
      <c r="AI84" s="89" t="e">
        <f>VLOOKUP(AH84,'[1]ASW p'!$B$1:$AP$65536,HLOOKUP(LEFT(A84,2),'[1]ASW p'!$A$1:$IV$2,2,FALSE),FALSE)</f>
        <v>#REF!</v>
      </c>
      <c r="AJ84" s="79" t="e">
        <f t="shared" si="345"/>
        <v>#NUM!</v>
      </c>
      <c r="AK84" s="79" t="e">
        <f t="shared" si="270"/>
        <v>#NUM!</v>
      </c>
      <c r="AL84" s="94">
        <v>2.2513493013880845</v>
      </c>
      <c r="AM84" s="81">
        <v>-0.49302547770700639</v>
      </c>
      <c r="AN84" s="14" t="str">
        <f t="shared" si="346"/>
        <v>IT0003535157</v>
      </c>
      <c r="AO84" s="65" t="e">
        <f>IF(LEFT(AN84,2)=LEFT(AN82,2),AO82,_xll.BDP($A84&amp;" Corp","RTG_FITCH"))</f>
        <v>#REF!</v>
      </c>
      <c r="AP84" s="65" t="e">
        <f>IF(LEFT(AN84,2)=LEFT(AN82,2),AP82,_xll.BDP($A84&amp;" Corp","RTG_SP_LT_LC_ISSUER_CREDIT"))</f>
        <v>#REF!</v>
      </c>
      <c r="AQ84" s="65" t="str">
        <f>_xll.BDP($A84&amp;" Corp","RTG_MOODY")</f>
        <v>Baa2u *-</v>
      </c>
      <c r="AR84" s="82" t="e">
        <f t="shared" si="458"/>
        <v>#REF!</v>
      </c>
      <c r="AS84" s="83" t="s">
        <v>60</v>
      </c>
      <c r="AT84" s="84" t="e">
        <f t="shared" si="267"/>
        <v>#NUM!</v>
      </c>
      <c r="AU84" s="85" t="e">
        <f>_xll.MKV("EUR.CM_INSTRUMENT.PXE."&amp;A84, "DateLastMaturity")</f>
        <v>#REF!</v>
      </c>
      <c r="AV84" s="86" t="e">
        <f t="shared" si="64"/>
        <v>#REF!</v>
      </c>
      <c r="AW84" s="84" t="e">
        <f>VLOOKUP(AV84,'[1]Y c'!B$1:AD$65536,HLOOKUP(LEFT(A84,2),'[1]Y c'!$A$1:$IV$2,2,FALSE),FALSE)</f>
        <v>#REF!</v>
      </c>
      <c r="AY84" s="87" t="str">
        <f t="shared" si="319"/>
        <v/>
      </c>
      <c r="AZ84" s="88">
        <f t="shared" si="320"/>
        <v>0</v>
      </c>
      <c r="BA84" s="89" t="str">
        <f t="shared" si="321"/>
        <v/>
      </c>
      <c r="BB84" s="90" t="e">
        <f>_xll.MKV("EUR.CM_INSTRUMENT.PXE."&amp;A84, "DateLastMaturity")</f>
        <v>#REF!</v>
      </c>
      <c r="BC84" s="91" t="e">
        <f t="shared" si="460"/>
        <v>#REF!</v>
      </c>
      <c r="BD84" s="89" t="e">
        <f>VLOOKUP(BC84,'[1]YY p'!B$1:AP$65536,HLOOKUP(LEFT(A84,2),'[1]YY p'!$A$1:$IV$2,2,FALSE),FALSE)</f>
        <v>#REF!</v>
      </c>
      <c r="BF84" s="82" t="e">
        <f t="shared" si="459"/>
        <v>#REF!</v>
      </c>
      <c r="BG84" s="83" t="s">
        <v>60</v>
      </c>
      <c r="BH84" s="89" t="e">
        <f t="shared" si="271"/>
        <v>#NUM!</v>
      </c>
      <c r="BI84" s="85" t="e">
        <f>_xll.MKV("EUR.CM_INSTRUMENT.PXE."&amp;A84, "DateLastMaturity")</f>
        <v>#REF!</v>
      </c>
      <c r="BJ84" s="86" t="e">
        <f t="shared" si="461"/>
        <v>#REF!</v>
      </c>
      <c r="BK84" s="92" t="e">
        <f>VLOOKUP(BJ84,'[1]YY c'!B$1:AL$65536,HLOOKUP(LEFT(A84,2),'[1]YY c'!$A$1:$IV$2,2,FALSE),FALSE)</f>
        <v>#REF!</v>
      </c>
    </row>
    <row r="85" spans="1:63">
      <c r="A85" s="64" t="s">
        <v>112</v>
      </c>
      <c r="B85" s="65" t="e">
        <f t="shared" si="296"/>
        <v>#REF!</v>
      </c>
      <c r="C85" s="19" t="e">
        <f t="shared" si="52"/>
        <v>#REF!</v>
      </c>
      <c r="D85" s="19" t="e">
        <f>_xll.MKV("EUR.CM_INSTRUMENT.PXE."&amp;A85, "CouponInterest")</f>
        <v>#REF!</v>
      </c>
      <c r="E85" s="6" t="e">
        <f>_xll.MKV("EUR.CM_INSTRUMENT.PXE."&amp;A85, "DateMaturity")</f>
        <v>#REF!</v>
      </c>
      <c r="F85" s="6" t="e">
        <f>IF(D85=0,H85,_xll.MKV("EUR.CM_INSTRUMENT.PXE."&amp;A85, "DateInterestAccrual"))</f>
        <v>#REF!</v>
      </c>
      <c r="G85" s="6" t="e">
        <f>IF(D85=0,E85,_xll.MKV("EUR.CM_INSTRUMENT.PXE."&amp;A85, "DateFirstCoupon"))</f>
        <v>#REF!</v>
      </c>
      <c r="H85" s="6" t="e">
        <f>_xll.MKV("EUR.CM_INSTRUMENT.PXE."&amp;A85, "DateFirstSettlement")</f>
        <v>#REF!</v>
      </c>
      <c r="I85" s="19">
        <v>101</v>
      </c>
      <c r="J85" s="6" t="e">
        <f>_xll.MKV("EUR.CM_INSTRUMENT.BONDVISION."&amp;A85, "DateSettl")</f>
        <v>#REF!</v>
      </c>
      <c r="K85" s="95" t="e">
        <f>_xll.MKV("EUR.CM_INSTRUMENT.PXE."&amp;A85, "Desc")</f>
        <v>#REF!</v>
      </c>
      <c r="L85" s="66">
        <f>_xll.BDP(A85&amp;" Corp", "amt_outstanding")/1000000</f>
        <v>14900</v>
      </c>
      <c r="M85" s="67" t="e">
        <f t="shared" si="342"/>
        <v>#REF!</v>
      </c>
      <c r="N85" s="22" t="e">
        <f>_xll.xlBondYield(C85,D85,E85,F85,G85,H85,I85,J85,P85)*100</f>
        <v>#NUM!</v>
      </c>
      <c r="O85" s="68" t="str">
        <f t="shared" si="343"/>
        <v/>
      </c>
      <c r="P85" s="23" t="e">
        <f>IF(LEFT(K85,3)="BOT",_xll.xlBondPrice(C85,D85,E85,F85,G85,H85,I85,J85,_xll.MKV("EUR.CM_DEPTH.XLS_GOVIES."&amp;A85, "Mid")/100),ROUND(_xll.MKV("EUR.CM_DEPTH.XLS_GOVIES."&amp;A85, "Mid"),IF(M85&lt;700,3,2)))</f>
        <v>#REF!</v>
      </c>
      <c r="Q85" s="101" t="e">
        <f>(N85-N81)*100</f>
        <v>#NUM!</v>
      </c>
      <c r="R85" s="70" t="e">
        <f t="shared" si="269"/>
        <v>#NUM!</v>
      </c>
      <c r="S85" s="71" t="e">
        <f>_xll.xlBondAswSpread(C85,D85,E85,F85,G85,H85,I85,J85,P85)*100</f>
        <v>#NUM!</v>
      </c>
      <c r="T85" s="72" t="e">
        <f>_xll.xlBondZSpread(C85,D85,E85,F85,G85,H85,I85,J85,P85,"annual",5)*100</f>
        <v>#NUM!</v>
      </c>
      <c r="U85" s="72" t="e">
        <f>(N85-_xll.xlShmImplSwap2("EUR","EUR",J85,E85,,1,8,2,4)*100)*100</f>
        <v>#NUM!</v>
      </c>
      <c r="V85" s="72" t="e">
        <f>(N85-VLOOKUP(AH85,'[1]Y c'!$B$1:$F$65536,HLOOKUP(RIGHT($V$12,2),'[1]Y c'!$A$1:$IV$2,2,FALSE),FALSE))*100</f>
        <v>#NUM!</v>
      </c>
      <c r="W85" s="72" t="e">
        <f>(N85-VLOOKUP(AH85,'[1]Y c'!$B$1:$N$65536,HLOOKUP(RIGHT($W$12,2),'[1]Y c'!$A$1:$IV$2,2,FALSE),FALSE))*100</f>
        <v>#NUM!</v>
      </c>
      <c r="X85" s="73" t="e">
        <f>(N85-VLOOKUP(AH85,'[1]Y c'!$B$1:$J$65536,HLOOKUP(RIGHT($X$12,2),'[1]Y c'!$A$1:$IV$2,2,FALSE),FALSE))*100</f>
        <v>#NUM!</v>
      </c>
      <c r="Y85" s="74" t="e">
        <f>_xll.xlBondYieldSens(C85,D85,E85,F85,G85,H85,I85,J85,P85,"p")</f>
        <v>#NUM!</v>
      </c>
      <c r="Z85" s="100" t="e">
        <f>SUMIF([1]Volumes!D$1:D$65536,A85,[1]Volumes!I$1:I$65536)</f>
        <v>#VALUE!</v>
      </c>
      <c r="AA85" s="76" t="e">
        <f>(_xll.xlBondPrice(C85,D85,E85,F85,G85,H85,I85,MIN(J85+$AA$10,J85+M85-1),N85/100)+_xll.xlBondAccrual(C85,D85,E85,F85,G85,H85,I85,MIN(J85+$AA$10,J85+M85-1))-(P85+_xll.xlBondAccrual(C85,D85,E85,F85,G85,H85,I85,J85))*(1+($AA$11/100*MIN($AA$10,M85-1)/360))+IF(MIN(J85+$AA$10,J85+M85-1)&gt;_xll.MKV("EUR.CM_INSTRUMENT.PXE."&amp;A85, "DateNextCoupon"),D85/2,0)+IF(MIN(J85+$AA$10,J85+M85-1)&gt;DATE(YEAR(_xll.MKV("EUR.CM_INSTRUMENT.PXE."&amp;A85, "DateNextCoupon")),MONTH(_xll.MKV("EUR.CM_INSTRUMENT.PXE."&amp;A85, "DateNextCoupon"))+6,DAY(_xll.MKV("EUR.CM_INSTRUMENT.PXE."&amp;A85, "DateNextCoupon"))),D85/2,0))*($AA$9/Y85)*100</f>
        <v>#NUM!</v>
      </c>
      <c r="AB85" s="77" t="e">
        <f>IF(_xll.MKV("EUR.CM_DEPTH.VMO_REPO."&amp;A85&amp;"_"&amp;$AB$12&amp;"_Fixed", "TrdValueAvg")=0,"",_xll.MKV("EUR.CM_DEPTH.VMO_REPO."&amp;A85&amp;"_"&amp;$AB$12&amp;"_Fixed", "TrdValueAvg"))</f>
        <v>#REF!</v>
      </c>
      <c r="AC85" s="78">
        <f t="shared" si="295"/>
        <v>0</v>
      </c>
      <c r="AD85" s="96" t="e">
        <f t="shared" si="265"/>
        <v>#REF!</v>
      </c>
      <c r="AE85" s="97" t="s">
        <v>60</v>
      </c>
      <c r="AF85" s="98" t="e">
        <f t="shared" si="344"/>
        <v>#NUM!</v>
      </c>
      <c r="AG85" s="99" t="e">
        <f>_xll.MKV("EUR.CM_INSTRUMENT.PXE."&amp;A85, "DateLastMaturity")</f>
        <v>#REF!</v>
      </c>
      <c r="AH85" s="96" t="e">
        <f t="shared" si="58"/>
        <v>#REF!</v>
      </c>
      <c r="AI85" s="98" t="e">
        <f>VLOOKUP(AH85,'[1]ASW p'!$B$1:$AP$65536,HLOOKUP(LEFT(A85,2),'[1]ASW p'!$A$1:$IV$2,2,FALSE),FALSE)</f>
        <v>#REF!</v>
      </c>
      <c r="AJ85" s="79" t="e">
        <f t="shared" si="345"/>
        <v>#NUM!</v>
      </c>
      <c r="AK85" s="79" t="e">
        <f t="shared" si="270"/>
        <v>#NUM!</v>
      </c>
      <c r="AL85" s="94">
        <v>2.3422318524381098</v>
      </c>
      <c r="AM85" s="81">
        <v>-0.38048245614035087</v>
      </c>
      <c r="AN85" s="14" t="str">
        <f t="shared" si="346"/>
        <v>IT0005177909</v>
      </c>
      <c r="AO85" s="65" t="e">
        <f>IF(LEFT(AN85,2)=LEFT(AN84,2),AO84,_xll.BDP($A85&amp;" Corp","RTG_FITCH"))</f>
        <v>#REF!</v>
      </c>
      <c r="AP85" s="65" t="e">
        <f>IF(LEFT(AN85,2)=LEFT(AN84,2),AP84,_xll.BDP($A85&amp;" Corp","RTG_SP_LT_LC_ISSUER_CREDIT"))</f>
        <v>#REF!</v>
      </c>
      <c r="AQ85" s="65" t="str">
        <f>_xll.BDP($A85&amp;" Corp","RTG_MOODY")</f>
        <v>Baa2u *-</v>
      </c>
      <c r="AR85" s="82" t="e">
        <f t="shared" si="458"/>
        <v>#REF!</v>
      </c>
      <c r="AS85" s="83" t="s">
        <v>60</v>
      </c>
      <c r="AT85" s="84" t="e">
        <f t="shared" si="267"/>
        <v>#NUM!</v>
      </c>
      <c r="AU85" s="85" t="e">
        <f>_xll.MKV("EUR.CM_INSTRUMENT.PXE."&amp;A85, "DateLastMaturity")</f>
        <v>#REF!</v>
      </c>
      <c r="AV85" s="86" t="e">
        <f t="shared" si="64"/>
        <v>#REF!</v>
      </c>
      <c r="AW85" s="84" t="e">
        <f>VLOOKUP(AV85,'[1]Y c'!B$1:AD$65536,HLOOKUP(LEFT(A85,2),'[1]Y c'!$A$1:$IV$2,2,FALSE),FALSE)</f>
        <v>#REF!</v>
      </c>
      <c r="AY85" s="87" t="e">
        <f t="shared" si="319"/>
        <v>#REF!</v>
      </c>
      <c r="AZ85" s="88" t="str">
        <f t="shared" si="320"/>
        <v>x</v>
      </c>
      <c r="BA85" s="89" t="e">
        <f t="shared" si="321"/>
        <v>#NUM!</v>
      </c>
      <c r="BB85" s="90" t="e">
        <f>_xll.MKV("EUR.CM_INSTRUMENT.PXE."&amp;A85, "DateLastMaturity")</f>
        <v>#REF!</v>
      </c>
      <c r="BC85" s="91" t="e">
        <f t="shared" si="460"/>
        <v>#REF!</v>
      </c>
      <c r="BD85" s="89" t="e">
        <f>VLOOKUP(BC85,'[1]YY p'!B$1:AP$65536,HLOOKUP(LEFT(A85,2),'[1]YY p'!$A$1:$IV$2,2,FALSE),FALSE)</f>
        <v>#REF!</v>
      </c>
      <c r="BF85" s="82" t="e">
        <f t="shared" si="459"/>
        <v>#REF!</v>
      </c>
      <c r="BG85" s="83" t="s">
        <v>60</v>
      </c>
      <c r="BH85" s="89" t="e">
        <f t="shared" si="271"/>
        <v>#NUM!</v>
      </c>
      <c r="BI85" s="85" t="e">
        <f>_xll.MKV("EUR.CM_INSTRUMENT.PXE."&amp;A85, "DateLastMaturity")</f>
        <v>#REF!</v>
      </c>
      <c r="BJ85" s="86" t="e">
        <f t="shared" si="461"/>
        <v>#REF!</v>
      </c>
      <c r="BK85" s="92" t="e">
        <f>VLOOKUP(BJ85,'[1]YY c'!B$1:AL$65536,HLOOKUP(LEFT(A85,2),'[1]YY c'!$A$1:$IV$2,2,FALSE),FALSE)</f>
        <v>#REF!</v>
      </c>
    </row>
    <row r="86" spans="1:63">
      <c r="A86" s="64" t="s">
        <v>113</v>
      </c>
      <c r="B86" s="65" t="e">
        <f t="shared" si="296"/>
        <v>#REF!</v>
      </c>
      <c r="C86" s="19" t="e">
        <f t="shared" si="52"/>
        <v>#REF!</v>
      </c>
      <c r="D86" s="19" t="e">
        <f>_xll.MKV("EUR.CM_INSTRUMENT.PXE."&amp;A86, "CouponInterest")</f>
        <v>#REF!</v>
      </c>
      <c r="E86" s="6" t="e">
        <f>_xll.MKV("EUR.CM_INSTRUMENT.PXE."&amp;A86, "DateMaturity")</f>
        <v>#REF!</v>
      </c>
      <c r="F86" s="6" t="e">
        <f>IF(D86=0,H86,_xll.MKV("EUR.CM_INSTRUMENT.PXE."&amp;A86, "DateInterestAccrual"))</f>
        <v>#REF!</v>
      </c>
      <c r="G86" s="6" t="e">
        <f>IF(D86=0,E86,_xll.MKV("EUR.CM_INSTRUMENT.PXE."&amp;A86, "DateFirstCoupon"))</f>
        <v>#REF!</v>
      </c>
      <c r="H86" s="6" t="e">
        <f>_xll.MKV("EUR.CM_INSTRUMENT.PXE."&amp;A86, "DateFirstSettlement")</f>
        <v>#REF!</v>
      </c>
      <c r="I86" s="19">
        <v>100</v>
      </c>
      <c r="J86" s="6" t="e">
        <f>_xll.MKV("EUR.CM_INSTRUMENT.BONDVISION."&amp;A86, "DateSettl")</f>
        <v>#REF!</v>
      </c>
      <c r="K86" s="95" t="e">
        <f>_xll.MKV("EUR.CM_INSTRUMENT.PXE."&amp;A86, "Desc")</f>
        <v>#REF!</v>
      </c>
      <c r="L86" s="66">
        <f>_xll.BDP(A86&amp;" Corp", "amt_outstanding")/1000000</f>
        <v>27220.797999999999</v>
      </c>
      <c r="M86" s="67" t="e">
        <f t="shared" si="342"/>
        <v>#REF!</v>
      </c>
      <c r="N86" s="22" t="e">
        <f>_xll.xlBondYield(C86,D86,E86,F86,G86,H86,I86,J86,P86)*100</f>
        <v>#NUM!</v>
      </c>
      <c r="O86" s="68" t="str">
        <f t="shared" si="343"/>
        <v/>
      </c>
      <c r="P86" s="23" t="e">
        <f>IF(LEFT(K86,3)="BOT",_xll.xlBondPrice(C86,D86,E86,F86,G86,H86,I86,J86,_xll.MKV("EUR.CM_DEPTH.XLS_GOVIES."&amp;A86, "Mid")/100),ROUND(_xll.MKV("EUR.CM_DEPTH.XLS_GOVIES."&amp;A86, "Mid"),IF(M86&lt;700,3,2)))</f>
        <v>#REF!</v>
      </c>
      <c r="Q86" s="69" t="e">
        <f>(N86-N84)*100</f>
        <v>#NUM!</v>
      </c>
      <c r="R86" s="70" t="e">
        <f>IF($R$12="Y roll",(N86-N84)/(M86-M84)*365*100,(U86-U84)/(M86-M84)*365)</f>
        <v>#NUM!</v>
      </c>
      <c r="S86" s="71" t="e">
        <f>_xll.xlBondAswSpread(C86,D86,E86,F86,G86,H86,I86,J86,P86)*100</f>
        <v>#NUM!</v>
      </c>
      <c r="T86" s="72" t="e">
        <f>_xll.xlBondZSpread(C86,D86,E86,F86,G86,H86,I86,J86,P86,"annual",5)*100</f>
        <v>#NUM!</v>
      </c>
      <c r="U86" s="72" t="e">
        <f>(N86-_xll.xlShmImplSwap2("EUR","EUR",J86,E86,,1,8,2,4)*100)*100</f>
        <v>#NUM!</v>
      </c>
      <c r="V86" s="72" t="e">
        <f>(N86-VLOOKUP(AH86,'[1]Y c'!$B$1:$F$65536,HLOOKUP(RIGHT($V$12,2),'[1]Y c'!$A$1:$IV$2,2,FALSE),FALSE))*100</f>
        <v>#NUM!</v>
      </c>
      <c r="W86" s="72" t="e">
        <f>(N86-VLOOKUP(AH86,'[1]Y c'!$B$1:$N$65536,HLOOKUP(RIGHT($W$12,2),'[1]Y c'!$A$1:$IV$2,2,FALSE),FALSE))*100</f>
        <v>#NUM!</v>
      </c>
      <c r="X86" s="73" t="e">
        <f>(N86-VLOOKUP(AH86,'[1]Y c'!$B$1:$J$65536,HLOOKUP(RIGHT($X$12,2),'[1]Y c'!$A$1:$IV$2,2,FALSE),FALSE))*100</f>
        <v>#NUM!</v>
      </c>
      <c r="Y86" s="74" t="e">
        <f>_xll.xlBondYieldSens(C86,D86,E86,F86,G86,H86,I86,J86,P86,"p")</f>
        <v>#NUM!</v>
      </c>
      <c r="Z86" s="100" t="e">
        <f>SUMIF([1]Volumes!D$1:D$65536,A86,[1]Volumes!I$1:I$65536)</f>
        <v>#VALUE!</v>
      </c>
      <c r="AA86" s="76" t="e">
        <f>(_xll.xlBondPrice(C86,D86,E86,F86,G86,H86,I86,MIN(J86+$AA$10,J86+M86-1),N86/100)+_xll.xlBondAccrual(C86,D86,E86,F86,G86,H86,I86,MIN(J86+$AA$10,J86+M86-1))-(P86+_xll.xlBondAccrual(C86,D86,E86,F86,G86,H86,I86,J86))*(1+($AA$11/100*MIN($AA$10,M86-1)/360))+IF(MIN(J86+$AA$10,J86+M86-1)&gt;_xll.MKV("EUR.CM_INSTRUMENT.PXE."&amp;A86, "DateNextCoupon"),D86/2,0)+IF(MIN(J86+$AA$10,J86+M86-1)&gt;DATE(YEAR(_xll.MKV("EUR.CM_INSTRUMENT.PXE."&amp;A86, "DateNextCoupon")),MONTH(_xll.MKV("EUR.CM_INSTRUMENT.PXE."&amp;A86, "DateNextCoupon"))+6,DAY(_xll.MKV("EUR.CM_INSTRUMENT.PXE."&amp;A86, "DateNextCoupon"))),D86/2,0))*($AA$9/Y86)*100</f>
        <v>#NUM!</v>
      </c>
      <c r="AB86" s="77" t="e">
        <f>IF(_xll.MKV("EUR.CM_DEPTH.VMO_REPO."&amp;A86&amp;"_"&amp;$AB$12&amp;"_Fixed", "TrdValueAvg")=0,"",_xll.MKV("EUR.CM_DEPTH.VMO_REPO."&amp;A86&amp;"_"&amp;$AB$12&amp;"_Fixed", "TrdValueAvg"))</f>
        <v>#REF!</v>
      </c>
      <c r="AC86" s="78">
        <f t="shared" si="295"/>
        <v>0</v>
      </c>
      <c r="AD86" s="96" t="str">
        <f t="shared" si="265"/>
        <v/>
      </c>
      <c r="AE86" s="97"/>
      <c r="AF86" s="98" t="str">
        <f t="shared" si="344"/>
        <v/>
      </c>
      <c r="AG86" s="99" t="e">
        <f>_xll.MKV("EUR.CM_INSTRUMENT.PXE."&amp;A86, "DateLastMaturity")</f>
        <v>#REF!</v>
      </c>
      <c r="AH86" s="96" t="e">
        <f t="shared" si="58"/>
        <v>#REF!</v>
      </c>
      <c r="AI86" s="98" t="e">
        <f>VLOOKUP(AH86,'[1]ASW p'!$B$1:$AP$65536,HLOOKUP(LEFT(A86,2),'[1]ASW p'!$A$1:$IV$2,2,FALSE),FALSE)</f>
        <v>#REF!</v>
      </c>
      <c r="AJ86" s="79" t="e">
        <f t="shared" si="345"/>
        <v>#NUM!</v>
      </c>
      <c r="AK86" s="79" t="e">
        <f t="shared" si="270"/>
        <v>#NUM!</v>
      </c>
      <c r="AL86" s="94">
        <v>2.4010870406980773</v>
      </c>
      <c r="AM86" s="81">
        <v>-0.43951219512195122</v>
      </c>
      <c r="AN86" s="14" t="str">
        <f t="shared" si="346"/>
        <v>IT0003934657</v>
      </c>
      <c r="AO86" s="65" t="e">
        <f>IF(LEFT(AN86,2)=LEFT(AN84,2),AO84,_xll.BDP($A86&amp;" Corp","RTG_FITCH"))</f>
        <v>#REF!</v>
      </c>
      <c r="AP86" s="65" t="e">
        <f>IF(LEFT(AN86,2)=LEFT(AN84,2),AP84,_xll.BDP($A86&amp;" Corp","RTG_SP_LT_LC_ISSUER_CREDIT"))</f>
        <v>#REF!</v>
      </c>
      <c r="AQ86" s="65" t="str">
        <f>_xll.BDP($A86&amp;" Corp","RTG_MOODY")</f>
        <v>Baa2u *-</v>
      </c>
      <c r="AR86" s="82" t="e">
        <f t="shared" si="458"/>
        <v>#REF!</v>
      </c>
      <c r="AS86" s="83" t="s">
        <v>60</v>
      </c>
      <c r="AT86" s="84" t="e">
        <f t="shared" si="267"/>
        <v>#NUM!</v>
      </c>
      <c r="AU86" s="85" t="e">
        <f>_xll.MKV("EUR.CM_INSTRUMENT.PXE."&amp;A86, "DateLastMaturity")</f>
        <v>#REF!</v>
      </c>
      <c r="AV86" s="86" t="e">
        <f t="shared" si="64"/>
        <v>#REF!</v>
      </c>
      <c r="AW86" s="84" t="e">
        <f>VLOOKUP(AV86,'[1]Y c'!B$1:AD$65536,HLOOKUP(LEFT(A86,2),'[1]Y c'!$A$1:$IV$2,2,FALSE),FALSE)</f>
        <v>#REF!</v>
      </c>
      <c r="AY86" s="87" t="str">
        <f t="shared" si="319"/>
        <v/>
      </c>
      <c r="AZ86" s="88">
        <f t="shared" si="320"/>
        <v>0</v>
      </c>
      <c r="BA86" s="89" t="str">
        <f t="shared" si="321"/>
        <v/>
      </c>
      <c r="BB86" s="90" t="e">
        <f>_xll.MKV("EUR.CM_INSTRUMENT.PXE."&amp;A86, "DateLastMaturity")</f>
        <v>#REF!</v>
      </c>
      <c r="BC86" s="91" t="e">
        <f t="shared" si="460"/>
        <v>#REF!</v>
      </c>
      <c r="BD86" s="89" t="e">
        <f>VLOOKUP(BC86,'[1]YY p'!B$1:AP$65536,HLOOKUP(LEFT(A86,2),'[1]YY p'!$A$1:$IV$2,2,FALSE),FALSE)</f>
        <v>#REF!</v>
      </c>
      <c r="BF86" s="82" t="e">
        <f t="shared" si="459"/>
        <v>#REF!</v>
      </c>
      <c r="BG86" s="83" t="s">
        <v>60</v>
      </c>
      <c r="BH86" s="89" t="e">
        <f t="shared" si="271"/>
        <v>#NUM!</v>
      </c>
      <c r="BI86" s="85" t="e">
        <f>_xll.MKV("EUR.CM_INSTRUMENT.PXE."&amp;A86, "DateLastMaturity")</f>
        <v>#REF!</v>
      </c>
      <c r="BJ86" s="86" t="e">
        <f t="shared" si="461"/>
        <v>#REF!</v>
      </c>
      <c r="BK86" s="92" t="e">
        <f>VLOOKUP(BJ86,'[1]YY c'!B$1:AL$65536,HLOOKUP(LEFT(A86,2),'[1]YY c'!$A$1:$IV$2,2,FALSE),FALSE)</f>
        <v>#REF!</v>
      </c>
    </row>
    <row r="87" spans="1:63">
      <c r="A87" s="64" t="s">
        <v>114</v>
      </c>
      <c r="B87" s="65" t="e">
        <f t="shared" si="296"/>
        <v>#REF!</v>
      </c>
      <c r="C87" s="19" t="e">
        <f t="shared" si="52"/>
        <v>#REF!</v>
      </c>
      <c r="D87" s="19" t="e">
        <f>_xll.MKV("EUR.CM_INSTRUMENT.PXE."&amp;A87, "CouponInterest")</f>
        <v>#REF!</v>
      </c>
      <c r="E87" s="6" t="e">
        <f>_xll.MKV("EUR.CM_INSTRUMENT.PXE."&amp;A87, "DateMaturity")</f>
        <v>#REF!</v>
      </c>
      <c r="F87" s="6" t="e">
        <f>IF(D87=0,H87,_xll.MKV("EUR.CM_INSTRUMENT.PXE."&amp;A87, "DateInterestAccrual"))</f>
        <v>#REF!</v>
      </c>
      <c r="G87" s="6" t="e">
        <f>IF(D87=0,E87,_xll.MKV("EUR.CM_INSTRUMENT.PXE."&amp;A87, "DateFirstCoupon"))</f>
        <v>#REF!</v>
      </c>
      <c r="H87" s="6" t="e">
        <f>_xll.MKV("EUR.CM_INSTRUMENT.PXE."&amp;A87, "DateFirstSettlement")</f>
        <v>#REF!</v>
      </c>
      <c r="I87" s="19">
        <v>100</v>
      </c>
      <c r="J87" s="6" t="e">
        <f>_xll.MKV("EUR.CM_INSTRUMENT.BONDVISION."&amp;A87, "DateSettl")</f>
        <v>#REF!</v>
      </c>
      <c r="K87" s="93" t="e">
        <f>_xll.MKV("EUR.CM_INSTRUMENT.PXE."&amp;A87, "Desc")</f>
        <v>#REF!</v>
      </c>
      <c r="L87" s="66">
        <f>_xll.BDP(A87&amp;" Corp", "amt_outstanding")/1000000</f>
        <v>22520.264999999999</v>
      </c>
      <c r="M87" s="67" t="e">
        <f t="shared" si="342"/>
        <v>#REF!</v>
      </c>
      <c r="N87" s="22" t="e">
        <f>_xll.xlBondYield(C87,D87,E87,F87,G87,H87,I87,J87,P87)*100</f>
        <v>#NUM!</v>
      </c>
      <c r="O87" s="68" t="str">
        <f t="shared" si="343"/>
        <v/>
      </c>
      <c r="P87" s="23" t="e">
        <f>IF(LEFT(K87,3)="BOT",_xll.xlBondPrice(C87,D87,E87,F87,G87,H87,I87,J87,_xll.MKV("EUR.CM_DEPTH.XLS_GOVIES."&amp;A87, "Mid")/100),ROUND(_xll.MKV("EUR.CM_DEPTH.XLS_GOVIES."&amp;A87, "Mid"),IF(M87&lt;700,3,2)))</f>
        <v>#REF!</v>
      </c>
      <c r="Q87" s="69" t="e">
        <f t="shared" si="268"/>
        <v>#NUM!</v>
      </c>
      <c r="R87" s="70" t="e">
        <f t="shared" si="269"/>
        <v>#NUM!</v>
      </c>
      <c r="S87" s="71" t="e">
        <f>_xll.xlBondAswSpread(C87,D87,E87,F87,G87,H87,I87,J87,P87)*100</f>
        <v>#NUM!</v>
      </c>
      <c r="T87" s="72" t="e">
        <f>_xll.xlBondZSpread(C87,D87,E87,F87,G87,H87,I87,J87,P87,"annual",5)*100</f>
        <v>#NUM!</v>
      </c>
      <c r="U87" s="72" t="e">
        <f>(N87-_xll.xlShmImplSwap2("EUR","EUR",J87,E87,,1,8,2,4)*100)*100</f>
        <v>#NUM!</v>
      </c>
      <c r="V87" s="72" t="e">
        <f>(N87-VLOOKUP(AH87,'[1]Y c'!$B$1:$F$65536,HLOOKUP(RIGHT($V$12,2),'[1]Y c'!$A$1:$IV$2,2,FALSE),FALSE))*100</f>
        <v>#NUM!</v>
      </c>
      <c r="W87" s="72" t="e">
        <f>(N87-VLOOKUP(AH87,'[1]Y c'!$B$1:$N$65536,HLOOKUP(RIGHT($W$12,2),'[1]Y c'!$A$1:$IV$2,2,FALSE),FALSE))*100</f>
        <v>#NUM!</v>
      </c>
      <c r="X87" s="73" t="e">
        <f>(N87-VLOOKUP(AH87,'[1]Y c'!$B$1:$J$65536,HLOOKUP(RIGHT($X$12,2),'[1]Y c'!$A$1:$IV$2,2,FALSE),FALSE))*100</f>
        <v>#NUM!</v>
      </c>
      <c r="Y87" s="74" t="e">
        <f>_xll.xlBondYieldSens(C87,D87,E87,F87,G87,H87,I87,J87,P87,"p")</f>
        <v>#NUM!</v>
      </c>
      <c r="Z87" s="100" t="e">
        <f>SUMIF([1]Volumes!D$1:D$65536,A87,[1]Volumes!I$1:I$65536)</f>
        <v>#VALUE!</v>
      </c>
      <c r="AA87" s="76" t="e">
        <f>(_xll.xlBondPrice(C87,D87,E87,F87,G87,H87,I87,MIN(J87+$AA$10,J87+M87-1),N87/100)+_xll.xlBondAccrual(C87,D87,E87,F87,G87,H87,I87,MIN(J87+$AA$10,J87+M87-1))-(P87+_xll.xlBondAccrual(C87,D87,E87,F87,G87,H87,I87,J87))*(1+($AA$11/100*MIN($AA$10,M87-1)/360))+IF(MIN(J87+$AA$10,J87+M87-1)&gt;_xll.MKV("EUR.CM_INSTRUMENT.PXE."&amp;A87, "DateNextCoupon"),D87/2,0)+IF(MIN(J87+$AA$10,J87+M87-1)&gt;DATE(YEAR(_xll.MKV("EUR.CM_INSTRUMENT.PXE."&amp;A87, "DateNextCoupon")),MONTH(_xll.MKV("EUR.CM_INSTRUMENT.PXE."&amp;A87, "DateNextCoupon"))+6,DAY(_xll.MKV("EUR.CM_INSTRUMENT.PXE."&amp;A87, "DateNextCoupon"))),D87/2,0))*($AA$9/Y87)*100</f>
        <v>#NUM!</v>
      </c>
      <c r="AB87" s="77" t="e">
        <f>IF(_xll.MKV("EUR.CM_DEPTH.VMO_REPO."&amp;A87&amp;"_"&amp;$AB$12&amp;"_Fixed", "TrdValueAvg")=0,"",_xll.MKV("EUR.CM_DEPTH.VMO_REPO."&amp;A87&amp;"_"&amp;$AB$12&amp;"_Fixed", "TrdValueAvg"))</f>
        <v>#REF!</v>
      </c>
      <c r="AC87" s="78">
        <f t="shared" si="295"/>
        <v>0</v>
      </c>
      <c r="AD87" s="86" t="str">
        <f t="shared" si="265"/>
        <v/>
      </c>
      <c r="AE87" s="83"/>
      <c r="AF87" s="89" t="str">
        <f t="shared" si="344"/>
        <v/>
      </c>
      <c r="AG87" s="90" t="e">
        <f>_xll.MKV("EUR.CM_INSTRUMENT.PXE."&amp;A87, "DateLastMaturity")</f>
        <v>#REF!</v>
      </c>
      <c r="AH87" s="86" t="e">
        <f t="shared" si="58"/>
        <v>#REF!</v>
      </c>
      <c r="AI87" s="89" t="e">
        <f>VLOOKUP(AH87,'[1]ASW p'!$B$1:$AP$65536,HLOOKUP(LEFT(A87,2),'[1]ASW p'!$A$1:$IV$2,2,FALSE),FALSE)</f>
        <v>#REF!</v>
      </c>
      <c r="AJ87" s="79" t="e">
        <f t="shared" si="345"/>
        <v>#NUM!</v>
      </c>
      <c r="AK87" s="79" t="e">
        <f t="shared" si="270"/>
        <v>#NUM!</v>
      </c>
      <c r="AL87" s="94">
        <v>2.5103907127845675</v>
      </c>
      <c r="AM87" s="81">
        <v>-0.38526315789473681</v>
      </c>
      <c r="AN87" s="14" t="str">
        <f t="shared" si="346"/>
        <v>IT0004286966</v>
      </c>
      <c r="AO87" s="65" t="e">
        <f>IF(LEFT(AN87,2)=LEFT(AN86,2),AO86,_xll.BDP($A87&amp;" Corp","RTG_FITCH"))</f>
        <v>#REF!</v>
      </c>
      <c r="AP87" s="65" t="e">
        <f>IF(LEFT(AN87,2)=LEFT(AN86,2),AP86,_xll.BDP($A87&amp;" Corp","RTG_SP_LT_LC_ISSUER_CREDIT"))</f>
        <v>#REF!</v>
      </c>
      <c r="AQ87" s="65" t="str">
        <f>_xll.BDP($A87&amp;" Corp","RTG_MOODY")</f>
        <v>Baa2u *-</v>
      </c>
      <c r="AR87" s="82" t="e">
        <f t="shared" si="458"/>
        <v>#REF!</v>
      </c>
      <c r="AS87" s="83" t="s">
        <v>60</v>
      </c>
      <c r="AT87" s="84" t="e">
        <f t="shared" si="267"/>
        <v>#NUM!</v>
      </c>
      <c r="AU87" s="85" t="e">
        <f>_xll.MKV("EUR.CM_INSTRUMENT.PXE."&amp;A87, "DateLastMaturity")</f>
        <v>#REF!</v>
      </c>
      <c r="AV87" s="86" t="e">
        <f t="shared" si="64"/>
        <v>#REF!</v>
      </c>
      <c r="AW87" s="84" t="e">
        <f>VLOOKUP(AV87,'[1]Y c'!B$1:AD$65536,HLOOKUP(LEFT(A87,2),'[1]Y c'!$A$1:$IV$2,2,FALSE),FALSE)</f>
        <v>#REF!</v>
      </c>
      <c r="AY87" s="87" t="str">
        <f t="shared" si="319"/>
        <v/>
      </c>
      <c r="AZ87" s="88">
        <f t="shared" si="320"/>
        <v>0</v>
      </c>
      <c r="BA87" s="89" t="str">
        <f t="shared" si="321"/>
        <v/>
      </c>
      <c r="BB87" s="90" t="e">
        <f>_xll.MKV("EUR.CM_INSTRUMENT.PXE."&amp;A87, "DateLastMaturity")</f>
        <v>#REF!</v>
      </c>
      <c r="BC87" s="91" t="e">
        <f t="shared" si="460"/>
        <v>#REF!</v>
      </c>
      <c r="BD87" s="89" t="e">
        <f>VLOOKUP(BC87,'[1]YY p'!B$1:AP$65536,HLOOKUP(LEFT(A87,2),'[1]YY p'!$A$1:$IV$2,2,FALSE),FALSE)</f>
        <v>#REF!</v>
      </c>
      <c r="BF87" s="82" t="e">
        <f t="shared" si="459"/>
        <v>#REF!</v>
      </c>
      <c r="BG87" s="83" t="s">
        <v>60</v>
      </c>
      <c r="BH87" s="89" t="e">
        <f t="shared" si="271"/>
        <v>#NUM!</v>
      </c>
      <c r="BI87" s="85" t="e">
        <f>_xll.MKV("EUR.CM_INSTRUMENT.PXE."&amp;A87, "DateLastMaturity")</f>
        <v>#REF!</v>
      </c>
      <c r="BJ87" s="86" t="e">
        <f t="shared" si="461"/>
        <v>#REF!</v>
      </c>
      <c r="BK87" s="92" t="e">
        <f>VLOOKUP(BJ87,'[1]YY c'!B$1:AL$65536,HLOOKUP(LEFT(A87,2),'[1]YY c'!$A$1:$IV$2,2,FALSE),FALSE)</f>
        <v>#REF!</v>
      </c>
    </row>
    <row r="88" spans="1:63">
      <c r="A88" s="64" t="s">
        <v>115</v>
      </c>
      <c r="B88" s="65" t="e">
        <f t="shared" si="296"/>
        <v>#REF!</v>
      </c>
      <c r="C88" s="19" t="e">
        <f t="shared" si="52"/>
        <v>#REF!</v>
      </c>
      <c r="D88" s="19" t="e">
        <f>_xll.MKV("EUR.CM_INSTRUMENT.PXE."&amp;A88, "CouponInterest")</f>
        <v>#REF!</v>
      </c>
      <c r="E88" s="6" t="e">
        <f>_xll.MKV("EUR.CM_INSTRUMENT.PXE."&amp;A88, "DateMaturity")</f>
        <v>#REF!</v>
      </c>
      <c r="F88" s="6" t="e">
        <f>IF(D88=0,H88,_xll.MKV("EUR.CM_INSTRUMENT.PXE."&amp;A88, "DateInterestAccrual"))</f>
        <v>#REF!</v>
      </c>
      <c r="G88" s="6" t="e">
        <f>IF(D88=0,E88,_xll.MKV("EUR.CM_INSTRUMENT.PXE."&amp;A88, "DateFirstCoupon"))</f>
        <v>#REF!</v>
      </c>
      <c r="H88" s="6" t="e">
        <f>_xll.MKV("EUR.CM_INSTRUMENT.PXE."&amp;A88, "DateFirstSettlement")</f>
        <v>#REF!</v>
      </c>
      <c r="I88" s="19">
        <v>100</v>
      </c>
      <c r="J88" s="6" t="e">
        <f>_xll.MKV("EUR.CM_INSTRUMENT.BONDVISION."&amp;A88, "DateSettl")</f>
        <v>#REF!</v>
      </c>
      <c r="K88" s="93" t="e">
        <f>_xll.MKV("EUR.CM_INSTRUMENT.PXE."&amp;A88, "Desc")</f>
        <v>#REF!</v>
      </c>
      <c r="L88" s="66">
        <f>_xll.BDP(A88&amp;" Corp", "amt_outstanding")/1000000</f>
        <v>22152.355</v>
      </c>
      <c r="M88" s="67" t="e">
        <f t="shared" si="342"/>
        <v>#REF!</v>
      </c>
      <c r="N88" s="22" t="e">
        <f>_xll.xlBondYield(C88,D88,E88,F88,G88,H88,I88,J88,P88)*100</f>
        <v>#NUM!</v>
      </c>
      <c r="O88" s="68" t="str">
        <f t="shared" si="343"/>
        <v/>
      </c>
      <c r="P88" s="23" t="e">
        <f>IF(LEFT(K88,3)="BOT",_xll.xlBondPrice(C88,D88,E88,F88,G88,H88,I88,J88,_xll.MKV("EUR.CM_DEPTH.XLS_GOVIES."&amp;A88, "Mid")/100),ROUND(_xll.MKV("EUR.CM_DEPTH.XLS_GOVIES."&amp;A88, "Mid"),IF(M88&lt;700,3,2)))</f>
        <v>#REF!</v>
      </c>
      <c r="Q88" s="69" t="e">
        <f t="shared" si="268"/>
        <v>#NUM!</v>
      </c>
      <c r="R88" s="70" t="e">
        <f t="shared" si="269"/>
        <v>#NUM!</v>
      </c>
      <c r="S88" s="71" t="e">
        <f>_xll.xlBondAswSpread(C88,D88,E88,F88,G88,H88,I88,J88,P88)*100</f>
        <v>#NUM!</v>
      </c>
      <c r="T88" s="72" t="e">
        <f>_xll.xlBondZSpread(C88,D88,E88,F88,G88,H88,I88,J88,P88,"annual",5)*100</f>
        <v>#NUM!</v>
      </c>
      <c r="U88" s="72" t="e">
        <f>(N88-_xll.xlShmImplSwap2("EUR","EUR",J88,E88,,1,8,2,4)*100)*100</f>
        <v>#NUM!</v>
      </c>
      <c r="V88" s="72" t="e">
        <f>(N88-VLOOKUP(AH88,'[1]Y c'!$B$1:$F$65536,HLOOKUP(RIGHT($V$12,2),'[1]Y c'!$A$1:$IV$2,2,FALSE),FALSE))*100</f>
        <v>#NUM!</v>
      </c>
      <c r="W88" s="72" t="e">
        <f>(N88-VLOOKUP(AH88,'[1]Y c'!$B$1:$N$65536,HLOOKUP(RIGHT($W$12,2),'[1]Y c'!$A$1:$IV$2,2,FALSE),FALSE))*100</f>
        <v>#NUM!</v>
      </c>
      <c r="X88" s="73" t="e">
        <f>(N88-VLOOKUP(AH88,'[1]Y c'!$B$1:$J$65536,HLOOKUP(RIGHT($X$12,2),'[1]Y c'!$A$1:$IV$2,2,FALSE),FALSE))*100</f>
        <v>#NUM!</v>
      </c>
      <c r="Y88" s="74" t="e">
        <f>_xll.xlBondYieldSens(C88,D88,E88,F88,G88,H88,I88,J88,P88,"p")</f>
        <v>#NUM!</v>
      </c>
      <c r="Z88" s="100" t="e">
        <f>SUMIF([1]Volumes!D$1:D$65536,A88,[1]Volumes!I$1:I$65536)</f>
        <v>#VALUE!</v>
      </c>
      <c r="AA88" s="76" t="e">
        <f>(_xll.xlBondPrice(C88,D88,E88,F88,G88,H88,I88,MIN(J88+$AA$10,J88+M88-1),N88/100)+_xll.xlBondAccrual(C88,D88,E88,F88,G88,H88,I88,MIN(J88+$AA$10,J88+M88-1))-(P88+_xll.xlBondAccrual(C88,D88,E88,F88,G88,H88,I88,J88))*(1+($AA$11/100*MIN($AA$10,M88-1)/360))+IF(MIN(J88+$AA$10,J88+M88-1)&gt;_xll.MKV("EUR.CM_INSTRUMENT.PXE."&amp;A88, "DateNextCoupon"),D88/2,0)+IF(MIN(J88+$AA$10,J88+M88-1)&gt;DATE(YEAR(_xll.MKV("EUR.CM_INSTRUMENT.PXE."&amp;A88, "DateNextCoupon")),MONTH(_xll.MKV("EUR.CM_INSTRUMENT.PXE."&amp;A88, "DateNextCoupon"))+6,DAY(_xll.MKV("EUR.CM_INSTRUMENT.PXE."&amp;A88, "DateNextCoupon"))),D88/2,0))*($AA$9/Y88)*100</f>
        <v>#NUM!</v>
      </c>
      <c r="AB88" s="77" t="e">
        <f>IF(_xll.MKV("EUR.CM_DEPTH.VMO_REPO."&amp;A88&amp;"_"&amp;$AB$12&amp;"_Fixed", "TrdValueAvg")=0,"",_xll.MKV("EUR.CM_DEPTH.VMO_REPO."&amp;A88&amp;"_"&amp;$AB$12&amp;"_Fixed", "TrdValueAvg"))</f>
        <v>#REF!</v>
      </c>
      <c r="AC88" s="78">
        <f t="shared" si="295"/>
        <v>0</v>
      </c>
      <c r="AD88" s="86" t="str">
        <f t="shared" si="265"/>
        <v/>
      </c>
      <c r="AE88" s="83"/>
      <c r="AF88" s="89" t="str">
        <f t="shared" si="344"/>
        <v/>
      </c>
      <c r="AG88" s="90" t="e">
        <f>_xll.MKV("EUR.CM_INSTRUMENT.PXE."&amp;A88, "DateLastMaturity")</f>
        <v>#REF!</v>
      </c>
      <c r="AH88" s="86" t="e">
        <f t="shared" si="58"/>
        <v>#REF!</v>
      </c>
      <c r="AI88" s="89" t="e">
        <f>VLOOKUP(AH88,'[1]ASW p'!$B$1:$AP$65536,HLOOKUP(LEFT(A88,2),'[1]ASW p'!$A$1:$IV$2,2,FALSE),FALSE)</f>
        <v>#REF!</v>
      </c>
      <c r="AJ88" s="79" t="e">
        <f t="shared" si="345"/>
        <v>#NUM!</v>
      </c>
      <c r="AK88" s="79" t="e">
        <f t="shared" si="270"/>
        <v>#NUM!</v>
      </c>
      <c r="AL88" s="94">
        <v>2.5868640298979275</v>
      </c>
      <c r="AM88" s="81">
        <v>-0.47816593886462883</v>
      </c>
      <c r="AN88" s="14" t="str">
        <f t="shared" si="346"/>
        <v>IT0004532559</v>
      </c>
      <c r="AO88" s="65" t="e">
        <f>IF(LEFT(AN88,2)=LEFT(AN87,2),AO87,_xll.BDP($A88&amp;" Corp","RTG_FITCH"))</f>
        <v>#REF!</v>
      </c>
      <c r="AP88" s="65" t="e">
        <f>IF(LEFT(AN88,2)=LEFT(AN87,2),AP87,_xll.BDP($A88&amp;" Corp","RTG_SP_LT_LC_ISSUER_CREDIT"))</f>
        <v>#REF!</v>
      </c>
      <c r="AQ88" s="65" t="str">
        <f>_xll.BDP($A88&amp;" Corp","RTG_MOODY")</f>
        <v>Baa2u *-</v>
      </c>
      <c r="AR88" s="82" t="e">
        <f t="shared" si="458"/>
        <v>#REF!</v>
      </c>
      <c r="AS88" s="83" t="s">
        <v>60</v>
      </c>
      <c r="AT88" s="84" t="e">
        <f t="shared" si="267"/>
        <v>#NUM!</v>
      </c>
      <c r="AU88" s="85" t="e">
        <f>_xll.MKV("EUR.CM_INSTRUMENT.PXE."&amp;A88, "DateLastMaturity")</f>
        <v>#REF!</v>
      </c>
      <c r="AV88" s="86" t="e">
        <f t="shared" si="64"/>
        <v>#REF!</v>
      </c>
      <c r="AW88" s="84" t="e">
        <f>VLOOKUP(AV88,'[1]Y c'!B$1:AD$65536,HLOOKUP(LEFT(A88,2),'[1]Y c'!$A$1:$IV$2,2,FALSE),FALSE)</f>
        <v>#REF!</v>
      </c>
      <c r="AY88" s="87" t="str">
        <f t="shared" si="319"/>
        <v/>
      </c>
      <c r="AZ88" s="88">
        <f t="shared" si="320"/>
        <v>0</v>
      </c>
      <c r="BA88" s="89" t="str">
        <f t="shared" si="321"/>
        <v/>
      </c>
      <c r="BB88" s="90" t="e">
        <f>_xll.MKV("EUR.CM_INSTRUMENT.PXE."&amp;A88, "DateLastMaturity")</f>
        <v>#REF!</v>
      </c>
      <c r="BC88" s="91" t="e">
        <f t="shared" si="460"/>
        <v>#REF!</v>
      </c>
      <c r="BD88" s="89" t="e">
        <f>VLOOKUP(BC88,'[1]YY p'!B$1:AP$65536,HLOOKUP(LEFT(A88,2),'[1]YY p'!$A$1:$IV$2,2,FALSE),FALSE)</f>
        <v>#REF!</v>
      </c>
      <c r="BF88" s="82" t="e">
        <f t="shared" si="459"/>
        <v>#REF!</v>
      </c>
      <c r="BG88" s="83" t="s">
        <v>60</v>
      </c>
      <c r="BH88" s="89" t="e">
        <f t="shared" si="271"/>
        <v>#NUM!</v>
      </c>
      <c r="BI88" s="85" t="e">
        <f>_xll.MKV("EUR.CM_INSTRUMENT.PXE."&amp;A88, "DateLastMaturity")</f>
        <v>#REF!</v>
      </c>
      <c r="BJ88" s="86" t="e">
        <f t="shared" si="461"/>
        <v>#REF!</v>
      </c>
      <c r="BK88" s="92" t="e">
        <f>VLOOKUP(BJ88,'[1]YY c'!B$1:AL$65536,HLOOKUP(LEFT(A88,2),'[1]YY c'!$A$1:$IV$2,2,FALSE),FALSE)</f>
        <v>#REF!</v>
      </c>
    </row>
    <row r="89" spans="1:63">
      <c r="A89" s="64" t="s">
        <v>116</v>
      </c>
      <c r="B89" s="65" t="e">
        <f t="shared" si="296"/>
        <v>#REF!</v>
      </c>
      <c r="C89" s="19" t="e">
        <f t="shared" si="52"/>
        <v>#REF!</v>
      </c>
      <c r="D89" s="19" t="e">
        <f>_xll.MKV("EUR.CM_INSTRUMENT.PXE."&amp;A89, "CouponInterest")</f>
        <v>#REF!</v>
      </c>
      <c r="E89" s="6" t="e">
        <f>_xll.MKV("EUR.CM_INSTRUMENT.PXE."&amp;A89, "DateMaturity")</f>
        <v>#REF!</v>
      </c>
      <c r="F89" s="6" t="e">
        <f>IF(D89=0,H89,_xll.MKV("EUR.CM_INSTRUMENT.PXE."&amp;A89, "DateInterestAccrual"))</f>
        <v>#REF!</v>
      </c>
      <c r="G89" s="6" t="e">
        <f>IF(D89=0,E89,_xll.MKV("EUR.CM_INSTRUMENT.PXE."&amp;A89, "DateFirstCoupon"))</f>
        <v>#REF!</v>
      </c>
      <c r="H89" s="6" t="e">
        <f>_xll.MKV("EUR.CM_INSTRUMENT.PXE."&amp;A89, "DateFirstSettlement")</f>
        <v>#REF!</v>
      </c>
      <c r="I89" s="19">
        <v>100</v>
      </c>
      <c r="J89" s="6" t="e">
        <f>_xll.MKV("EUR.CM_INSTRUMENT.BONDVISION."&amp;A89, "DateSettl")</f>
        <v>#REF!</v>
      </c>
      <c r="K89" s="93" t="e">
        <f>_xll.MKV("EUR.CM_INSTRUMENT.PXE."&amp;A89, "Desc")</f>
        <v>#REF!</v>
      </c>
      <c r="L89" s="66">
        <f>_xll.BDP(A89&amp;" Corp", "amt_outstanding")/1000000</f>
        <v>17119.363000000001</v>
      </c>
      <c r="M89" s="67" t="e">
        <f t="shared" si="342"/>
        <v>#REF!</v>
      </c>
      <c r="N89" s="22" t="e">
        <f>_xll.xlBondYield(C89,D89,E89,F89,G89,H89,I89,J89,P89)*100</f>
        <v>#NUM!</v>
      </c>
      <c r="O89" s="68" t="str">
        <f t="shared" si="343"/>
        <v/>
      </c>
      <c r="P89" s="23" t="e">
        <f>IF(LEFT(K89,3)="BOT",_xll.xlBondPrice(C89,D89,E89,F89,G89,H89,I89,J89,_xll.MKV("EUR.CM_DEPTH.XLS_GOVIES."&amp;A89, "Mid")/100),ROUND(_xll.MKV("EUR.CM_DEPTH.XLS_GOVIES."&amp;A89, "Mid"),IF(M89&lt;700,3,2)))</f>
        <v>#REF!</v>
      </c>
      <c r="Q89" s="69" t="e">
        <f t="shared" si="268"/>
        <v>#NUM!</v>
      </c>
      <c r="R89" s="70" t="e">
        <f t="shared" si="269"/>
        <v>#NUM!</v>
      </c>
      <c r="S89" s="71" t="e">
        <f>_xll.xlBondAswSpread(C89,D89,E89,F89,G89,H89,I89,J89,P89)*100</f>
        <v>#NUM!</v>
      </c>
      <c r="T89" s="72" t="e">
        <f>_xll.xlBondZSpread(C89,D89,E89,F89,G89,H89,I89,J89,P89,"annual",5)*100</f>
        <v>#NUM!</v>
      </c>
      <c r="U89" s="72" t="e">
        <f>(N89-_xll.xlShmImplSwap2("EUR","EUR",J89,E89,,1,8,2,4)*100)*100</f>
        <v>#NUM!</v>
      </c>
      <c r="V89" s="72" t="e">
        <f>(N89-VLOOKUP(AH89,'[1]Y c'!$B$1:$F$65536,HLOOKUP(RIGHT($V$12,2),'[1]Y c'!$A$1:$IV$2,2,FALSE),FALSE))*100</f>
        <v>#NUM!</v>
      </c>
      <c r="W89" s="72" t="e">
        <f>(N89-VLOOKUP(AH89,'[1]Y c'!$B$1:$N$65536,HLOOKUP(RIGHT($W$12,2),'[1]Y c'!$A$1:$IV$2,2,FALSE),FALSE))*100</f>
        <v>#NUM!</v>
      </c>
      <c r="X89" s="73" t="e">
        <f>(N89-VLOOKUP(AH89,'[1]Y c'!$B$1:$J$65536,HLOOKUP(RIGHT($X$12,2),'[1]Y c'!$A$1:$IV$2,2,FALSE),FALSE))*100</f>
        <v>#NUM!</v>
      </c>
      <c r="Y89" s="74" t="e">
        <f>_xll.xlBondYieldSens(C89,D89,E89,F89,G89,H89,I89,J89,P89,"p")</f>
        <v>#NUM!</v>
      </c>
      <c r="Z89" s="100" t="e">
        <f>SUMIF([1]Volumes!D$1:D$65536,A89,[1]Volumes!I$1:I$65536)</f>
        <v>#VALUE!</v>
      </c>
      <c r="AA89" s="76" t="e">
        <f>(_xll.xlBondPrice(C89,D89,E89,F89,G89,H89,I89,MIN(J89+$AA$10,J89+M89-1),N89/100)+_xll.xlBondAccrual(C89,D89,E89,F89,G89,H89,I89,MIN(J89+$AA$10,J89+M89-1))-(P89+_xll.xlBondAccrual(C89,D89,E89,F89,G89,H89,I89,J89))*(1+($AA$11/100*MIN($AA$10,M89-1)/360))+IF(MIN(J89+$AA$10,J89+M89-1)&gt;_xll.MKV("EUR.CM_INSTRUMENT.PXE."&amp;A89, "DateNextCoupon"),D89/2,0)+IF(MIN(J89+$AA$10,J89+M89-1)&gt;DATE(YEAR(_xll.MKV("EUR.CM_INSTRUMENT.PXE."&amp;A89, "DateNextCoupon")),MONTH(_xll.MKV("EUR.CM_INSTRUMENT.PXE."&amp;A89, "DateNextCoupon"))+6,DAY(_xll.MKV("EUR.CM_INSTRUMENT.PXE."&amp;A89, "DateNextCoupon"))),D89/2,0))*($AA$9/Y89)*100</f>
        <v>#NUM!</v>
      </c>
      <c r="AB89" s="77" t="e">
        <f>IF(_xll.MKV("EUR.CM_DEPTH.VMO_REPO."&amp;A89&amp;"_"&amp;$AB$12&amp;"_Fixed", "TrdValueAvg")=0,"",_xll.MKV("EUR.CM_DEPTH.VMO_REPO."&amp;A89&amp;"_"&amp;$AB$12&amp;"_Fixed", "TrdValueAvg"))</f>
        <v>#REF!</v>
      </c>
      <c r="AC89" s="78">
        <f t="shared" si="295"/>
        <v>0</v>
      </c>
      <c r="AD89" s="86" t="str">
        <f t="shared" si="265"/>
        <v/>
      </c>
      <c r="AE89" s="83"/>
      <c r="AF89" s="89" t="str">
        <f t="shared" si="344"/>
        <v/>
      </c>
      <c r="AG89" s="90" t="e">
        <f>_xll.MKV("EUR.CM_INSTRUMENT.PXE."&amp;A89, "DateLastMaturity")</f>
        <v>#REF!</v>
      </c>
      <c r="AH89" s="86" t="e">
        <f t="shared" ref="AH89:AH97" si="483">MONTH(AG89)&amp;"."&amp;YEAR(AG89)</f>
        <v>#REF!</v>
      </c>
      <c r="AI89" s="89" t="e">
        <f>VLOOKUP(AH89,'[1]ASW p'!$B$1:$AP$65536,HLOOKUP(LEFT(A89,2),'[1]ASW p'!$A$1:$IV$2,2,FALSE),FALSE)</f>
        <v>#REF!</v>
      </c>
      <c r="AJ89" s="79" t="e">
        <f t="shared" si="345"/>
        <v>#NUM!</v>
      </c>
      <c r="AK89" s="79" t="e">
        <f t="shared" si="270"/>
        <v>#NUM!</v>
      </c>
      <c r="AL89" s="94">
        <v>2.6550954859298579</v>
      </c>
      <c r="AM89" s="81">
        <v>-0.55645320197044323</v>
      </c>
      <c r="AN89" s="14" t="str">
        <f t="shared" si="346"/>
        <v>IT0004923998</v>
      </c>
      <c r="AO89" s="65" t="e">
        <f>IF(LEFT(AN89,2)=LEFT(AN88,2),AO88,_xll.BDP($A89&amp;" Corp","RTG_FITCH"))</f>
        <v>#REF!</v>
      </c>
      <c r="AP89" s="65" t="e">
        <f>IF(LEFT(AN89,2)=LEFT(AN88,2),AP88,_xll.BDP($A89&amp;" Corp","RTG_SP_LT_LC_ISSUER_CREDIT"))</f>
        <v>#REF!</v>
      </c>
      <c r="AQ89" s="65" t="str">
        <f>_xll.BDP($A89&amp;" Corp","RTG_MOODY")</f>
        <v>Baa2u *-</v>
      </c>
      <c r="AR89" s="82" t="e">
        <f t="shared" si="458"/>
        <v>#REF!</v>
      </c>
      <c r="AS89" s="83" t="s">
        <v>60</v>
      </c>
      <c r="AT89" s="84" t="e">
        <f t="shared" si="267"/>
        <v>#NUM!</v>
      </c>
      <c r="AU89" s="85" t="e">
        <f>_xll.MKV("EUR.CM_INSTRUMENT.PXE."&amp;A89, "DateLastMaturity")</f>
        <v>#REF!</v>
      </c>
      <c r="AV89" s="86" t="e">
        <f>MONTH(AU89)&amp;"."&amp;YEAR(AU89)</f>
        <v>#REF!</v>
      </c>
      <c r="AW89" s="84" t="e">
        <f>VLOOKUP(AV89,'[1]Y c'!B$1:AD$65536,HLOOKUP(LEFT(A89,2),'[1]Y c'!$A$1:$IV$2,2,FALSE),FALSE)</f>
        <v>#REF!</v>
      </c>
      <c r="AY89" s="87" t="str">
        <f t="shared" si="319"/>
        <v/>
      </c>
      <c r="AZ89" s="88">
        <f t="shared" si="320"/>
        <v>0</v>
      </c>
      <c r="BA89" s="89" t="str">
        <f t="shared" si="321"/>
        <v/>
      </c>
      <c r="BB89" s="90" t="e">
        <f>_xll.MKV("EUR.CM_INSTRUMENT.PXE."&amp;A89, "DateLastMaturity")</f>
        <v>#REF!</v>
      </c>
      <c r="BC89" s="91" t="e">
        <f t="shared" si="460"/>
        <v>#REF!</v>
      </c>
      <c r="BD89" s="89" t="e">
        <f>VLOOKUP(BC89,'[1]YY p'!B$1:AP$65536,HLOOKUP(LEFT(A89,2),'[1]YY p'!$A$1:$IV$2,2,FALSE),FALSE)</f>
        <v>#REF!</v>
      </c>
      <c r="BF89" s="82" t="e">
        <f t="shared" si="459"/>
        <v>#REF!</v>
      </c>
      <c r="BG89" s="83" t="s">
        <v>60</v>
      </c>
      <c r="BH89" s="89" t="e">
        <f t="shared" si="271"/>
        <v>#NUM!</v>
      </c>
      <c r="BI89" s="85" t="e">
        <f>_xll.MKV("EUR.CM_INSTRUMENT.PXE."&amp;A89, "DateLastMaturity")</f>
        <v>#REF!</v>
      </c>
      <c r="BJ89" s="86" t="e">
        <f t="shared" si="461"/>
        <v>#REF!</v>
      </c>
      <c r="BK89" s="92" t="e">
        <f>VLOOKUP(BJ89,'[1]YY c'!B$1:AL$65536,HLOOKUP(LEFT(A89,2),'[1]YY c'!$A$1:$IV$2,2,FALSE),FALSE)</f>
        <v>#REF!</v>
      </c>
    </row>
    <row r="90" spans="1:63">
      <c r="A90" s="64" t="s">
        <v>117</v>
      </c>
      <c r="B90" s="65" t="e">
        <f t="shared" si="296"/>
        <v>#REF!</v>
      </c>
      <c r="C90" s="19" t="e">
        <f t="shared" si="52"/>
        <v>#REF!</v>
      </c>
      <c r="D90" s="19" t="e">
        <f>_xll.MKV("EUR.CM_INSTRUMENT.PXE."&amp;A90, "CouponInterest")</f>
        <v>#REF!</v>
      </c>
      <c r="E90" s="6" t="e">
        <f>_xll.MKV("EUR.CM_INSTRUMENT.PXE."&amp;A90, "DateMaturity")</f>
        <v>#REF!</v>
      </c>
      <c r="F90" s="6" t="e">
        <f>IF(D90=0,H90,_xll.MKV("EUR.CM_INSTRUMENT.PXE."&amp;A90, "DateInterestAccrual"))</f>
        <v>#REF!</v>
      </c>
      <c r="G90" s="6" t="e">
        <f>IF(D90=0,E90,_xll.MKV("EUR.CM_INSTRUMENT.PXE."&amp;A90, "DateFirstCoupon"))</f>
        <v>#REF!</v>
      </c>
      <c r="H90" s="6" t="e">
        <f>_xll.MKV("EUR.CM_INSTRUMENT.PXE."&amp;A90, "DateFirstSettlement")</f>
        <v>#REF!</v>
      </c>
      <c r="I90" s="19">
        <v>100</v>
      </c>
      <c r="J90" s="6" t="e">
        <f>_xll.MKV("EUR.CM_INSTRUMENT.BONDVISION."&amp;A90, "DateSettl")</f>
        <v>#REF!</v>
      </c>
      <c r="K90" s="95" t="e">
        <f>_xll.MKV("EUR.CM_INSTRUMENT.PXE."&amp;A90, "Desc")</f>
        <v>#REF!</v>
      </c>
      <c r="L90" s="66">
        <f>_xll.BDP(A90&amp;" Corp", "amt_outstanding")/1000000</f>
        <v>16020.825000000001</v>
      </c>
      <c r="M90" s="67" t="e">
        <f t="shared" si="342"/>
        <v>#REF!</v>
      </c>
      <c r="N90" s="22" t="e">
        <f>_xll.xlBondYield(C90,D90,E90,F90,G90,H90,I90,J90,P90)*100</f>
        <v>#NUM!</v>
      </c>
      <c r="O90" s="68" t="str">
        <f t="shared" si="343"/>
        <v/>
      </c>
      <c r="P90" s="23" t="e">
        <f>IF(LEFT(K90,3)="BOT",_xll.xlBondPrice(C90,D90,E90,F90,G90,H90,I90,J90,_xll.MKV("EUR.CM_DEPTH.XLS_GOVIES."&amp;A90, "Mid")/100),ROUND(_xll.MKV("EUR.CM_DEPTH.XLS_GOVIES."&amp;A90, "Mid"),IF(M90&lt;700,3,2)))</f>
        <v>#REF!</v>
      </c>
      <c r="Q90" s="101" t="e">
        <f>(N90-N89)*100</f>
        <v>#NUM!</v>
      </c>
      <c r="R90" s="70" t="e">
        <f t="shared" si="269"/>
        <v>#NUM!</v>
      </c>
      <c r="S90" s="71" t="e">
        <f>_xll.xlBondAswSpread(C90,D90,E90,F90,G90,H90,I90,J90,P90)*100</f>
        <v>#NUM!</v>
      </c>
      <c r="T90" s="72" t="e">
        <f>_xll.xlBondZSpread(C90,D90,E90,F90,G90,H90,I90,J90,P90,"annual",5)*100</f>
        <v>#NUM!</v>
      </c>
      <c r="U90" s="72" t="e">
        <f>(N90-_xll.xlShmImplSwap2("EUR","EUR",J90,E90,,1,8,2,4)*100)*100</f>
        <v>#NUM!</v>
      </c>
      <c r="V90" s="72" t="e">
        <f>(N90-VLOOKUP(AH90,'[1]Y c'!$B$1:$F$65536,HLOOKUP(RIGHT($V$12,2),'[1]Y c'!$A$1:$IV$2,2,FALSE),FALSE))*100</f>
        <v>#NUM!</v>
      </c>
      <c r="W90" s="72" t="e">
        <f>(N90-VLOOKUP(AH90,'[1]Y c'!$B$1:$N$65536,HLOOKUP(RIGHT($W$12,2),'[1]Y c'!$A$1:$IV$2,2,FALSE),FALSE))*100</f>
        <v>#NUM!</v>
      </c>
      <c r="X90" s="73" t="e">
        <f>(N90-VLOOKUP(AH90,'[1]Y c'!$B$1:$J$65536,HLOOKUP(RIGHT($X$12,2),'[1]Y c'!$A$1:$IV$2,2,FALSE),FALSE))*100</f>
        <v>#NUM!</v>
      </c>
      <c r="Y90" s="74" t="e">
        <f>_xll.xlBondYieldSens(C90,D90,E90,F90,G90,H90,I90,J90,P90,"p")</f>
        <v>#NUM!</v>
      </c>
      <c r="Z90" s="100" t="e">
        <f>SUMIF([1]Volumes!D$1:D$65536,A90,[1]Volumes!I$1:I$65536)</f>
        <v>#VALUE!</v>
      </c>
      <c r="AA90" s="76" t="e">
        <f>(_xll.xlBondPrice(C90,D90,E90,F90,G90,H90,I90,MIN(J90+$AA$10,J90+M90-1),N90/100)+_xll.xlBondAccrual(C90,D90,E90,F90,G90,H90,I90,MIN(J90+$AA$10,J90+M90-1))-(P90+_xll.xlBondAccrual(C90,D90,E90,F90,G90,H90,I90,J90))*(1+($AA$11/100*MIN($AA$10,M90-1)/360))+IF(MIN(J90+$AA$10,J90+M90-1)&gt;_xll.MKV("EUR.CM_INSTRUMENT.PXE."&amp;A90, "DateNextCoupon"),D90/2,0)+IF(MIN(J90+$AA$10,J90+M90-1)&gt;DATE(YEAR(_xll.MKV("EUR.CM_INSTRUMENT.PXE."&amp;A90, "DateNextCoupon")),MONTH(_xll.MKV("EUR.CM_INSTRUMENT.PXE."&amp;A90, "DateNextCoupon"))+6,DAY(_xll.MKV("EUR.CM_INSTRUMENT.PXE."&amp;A90, "DateNextCoupon"))),D90/2,0))*($AA$9/Y90)*100</f>
        <v>#NUM!</v>
      </c>
      <c r="AB90" s="77" t="e">
        <f>IF(_xll.MKV("EUR.CM_DEPTH.VMO_REPO."&amp;A90&amp;"_"&amp;$AB$12&amp;"_Fixed", "TrdValueAvg")=0,"",_xll.MKV("EUR.CM_DEPTH.VMO_REPO."&amp;A90&amp;"_"&amp;$AB$12&amp;"_Fixed", "TrdValueAvg"))</f>
        <v>#REF!</v>
      </c>
      <c r="AC90" s="78">
        <f t="shared" si="295"/>
        <v>0</v>
      </c>
      <c r="AD90" s="96" t="str">
        <f t="shared" si="265"/>
        <v/>
      </c>
      <c r="AE90" s="97"/>
      <c r="AF90" s="98" t="str">
        <f t="shared" si="344"/>
        <v/>
      </c>
      <c r="AG90" s="99" t="e">
        <f>_xll.MKV("EUR.CM_INSTRUMENT.PXE."&amp;A90, "DateLastMaturity")</f>
        <v>#REF!</v>
      </c>
      <c r="AH90" s="96" t="e">
        <f t="shared" si="483"/>
        <v>#REF!</v>
      </c>
      <c r="AI90" s="98" t="e">
        <f>VLOOKUP(AH90,'[1]ASW p'!$B$1:$AP$65536,HLOOKUP(LEFT(A90,2),'[1]ASW p'!$A$1:$IV$2,2,FALSE),FALSE)</f>
        <v>#REF!</v>
      </c>
      <c r="AJ90" s="79" t="e">
        <f t="shared" si="345"/>
        <v>#NUM!</v>
      </c>
      <c r="AK90" s="79" t="e">
        <f t="shared" si="270"/>
        <v>#NUM!</v>
      </c>
      <c r="AL90" s="94">
        <v>2.672383857026551</v>
      </c>
      <c r="AM90" s="81">
        <v>-0.55338607594936706</v>
      </c>
      <c r="AN90" s="14" t="str">
        <f t="shared" si="346"/>
        <v>IT0005083057</v>
      </c>
      <c r="AO90" s="65" t="e">
        <f>IF(LEFT(AN90,2)=LEFT(AN89,2),AO89,_xll.BDP($A90&amp;" Corp","RTG_FITCH"))</f>
        <v>#REF!</v>
      </c>
      <c r="AP90" s="65" t="e">
        <f>IF(LEFT(AN90,2)=LEFT(AN89,2),AP89,_xll.BDP($A90&amp;" Corp","RTG_SP_LT_LC_ISSUER_CREDIT"))</f>
        <v>#REF!</v>
      </c>
      <c r="AQ90" s="65" t="str">
        <f>_xll.BDP($A90&amp;" Corp","RTG_MOODY")</f>
        <v>Baa2u *-</v>
      </c>
      <c r="AR90" s="103" t="e">
        <f>IF(AS90="x",MONTH(AU90)&amp;"."&amp;YEAR(AU90),"")</f>
        <v>#REF!</v>
      </c>
      <c r="AS90" s="104" t="s">
        <v>60</v>
      </c>
      <c r="AT90" s="105" t="e">
        <f t="shared" si="267"/>
        <v>#NUM!</v>
      </c>
      <c r="AU90" s="106" t="e">
        <f>_xll.MKV("EUR.CM_INSTRUMENT.PXE."&amp;A90, "DateLastMaturity")</f>
        <v>#REF!</v>
      </c>
      <c r="AV90" s="107" t="e">
        <f>MONTH(AU90)&amp;"."&amp;YEAR(AU90)</f>
        <v>#REF!</v>
      </c>
      <c r="AW90" s="105" t="e">
        <f>VLOOKUP(AV90,'[1]Y c'!B$1:AD$65536,HLOOKUP(LEFT(A90,2),'[1]Y c'!$A$1:$IV$2,2,FALSE),FALSE)</f>
        <v>#REF!</v>
      </c>
      <c r="AY90" s="87" t="str">
        <f t="shared" si="319"/>
        <v/>
      </c>
      <c r="AZ90" s="88">
        <f t="shared" si="320"/>
        <v>0</v>
      </c>
      <c r="BA90" s="89" t="str">
        <f t="shared" si="321"/>
        <v/>
      </c>
      <c r="BB90" s="90" t="e">
        <f>_xll.MKV("EUR.CM_INSTRUMENT.PXE."&amp;A90, "DateLastMaturity")</f>
        <v>#REF!</v>
      </c>
      <c r="BC90" s="91" t="e">
        <f t="shared" si="460"/>
        <v>#REF!</v>
      </c>
      <c r="BD90" s="89" t="e">
        <f>VLOOKUP(BC90,'[1]YY p'!B$1:AP$65536,HLOOKUP(LEFT(A90,2),'[1]YY p'!$A$1:$IV$2,2,FALSE),FALSE)</f>
        <v>#REF!</v>
      </c>
      <c r="BF90" s="103" t="e">
        <f>IF(BG90="x",MONTH(BI90)&amp;"."&amp;YEAR(BI90),"")</f>
        <v>#REF!</v>
      </c>
      <c r="BG90" s="104" t="s">
        <v>60</v>
      </c>
      <c r="BH90" s="89" t="e">
        <f t="shared" si="271"/>
        <v>#NUM!</v>
      </c>
      <c r="BI90" s="85" t="e">
        <f>_xll.MKV("EUR.CM_INSTRUMENT.PXE."&amp;A90, "DateLastMaturity")</f>
        <v>#REF!</v>
      </c>
      <c r="BJ90" s="107" t="e">
        <f>MONTH(BI90)&amp;"."&amp;YEAR(BI90)</f>
        <v>#REF!</v>
      </c>
      <c r="BK90" s="92" t="e">
        <f>VLOOKUP(BJ90,'[1]YY c'!B$1:AL$65536,HLOOKUP(LEFT(A90,2),'[1]YY c'!$A$1:$IV$2,2,FALSE),FALSE)</f>
        <v>#REF!</v>
      </c>
    </row>
    <row r="91" spans="1:63">
      <c r="A91" s="64" t="s">
        <v>118</v>
      </c>
      <c r="B91" s="65" t="e">
        <f t="shared" si="296"/>
        <v>#REF!</v>
      </c>
      <c r="C91" s="19" t="e">
        <f t="shared" si="52"/>
        <v>#REF!</v>
      </c>
      <c r="D91" s="19" t="e">
        <f>_xll.MKV("EUR.CM_INSTRUMENT.PXE."&amp;A91, "CouponInterest")</f>
        <v>#REF!</v>
      </c>
      <c r="E91" s="6" t="e">
        <f>_xll.MKV("EUR.CM_INSTRUMENT.PXE."&amp;A91, "DateMaturity")</f>
        <v>#REF!</v>
      </c>
      <c r="F91" s="6" t="e">
        <f>IF(D91=0,H91,_xll.MKV("EUR.CM_INSTRUMENT.PXE."&amp;A91, "DateInterestAccrual"))</f>
        <v>#REF!</v>
      </c>
      <c r="G91" s="6" t="e">
        <f>IF(D91=0,E91,_xll.MKV("EUR.CM_INSTRUMENT.PXE."&amp;A91, "DateFirstCoupon"))</f>
        <v>#REF!</v>
      </c>
      <c r="H91" s="6" t="e">
        <f>_xll.MKV("EUR.CM_INSTRUMENT.PXE."&amp;A91, "DateFirstSettlement")</f>
        <v>#REF!</v>
      </c>
      <c r="I91" s="19">
        <v>100</v>
      </c>
      <c r="J91" s="6" t="e">
        <f>_xll.MKV("EUR.CM_INSTRUMENT.BONDVISION."&amp;A91, "DateSettl")</f>
        <v>#REF!</v>
      </c>
      <c r="K91" s="95" t="e">
        <f>_xll.MKV("EUR.CM_INSTRUMENT.PXE."&amp;A91, "Desc")</f>
        <v>#REF!</v>
      </c>
      <c r="L91" s="66">
        <f>_xll.BDP(A91&amp;" Corp", "amt_outstanding")/1000000</f>
        <v>16671.894</v>
      </c>
      <c r="M91" s="67" t="e">
        <f t="shared" si="342"/>
        <v>#REF!</v>
      </c>
      <c r="N91" s="22" t="e">
        <f>_xll.xlBondYield(C91,D91,E91,F91,G91,H91,I91,J91,P91)*100</f>
        <v>#NUM!</v>
      </c>
      <c r="O91" s="68" t="str">
        <f t="shared" si="343"/>
        <v/>
      </c>
      <c r="P91" s="23" t="e">
        <f>IF(LEFT(K91,3)="BOT",_xll.xlBondPrice(C91,D91,E91,F91,G91,H91,I91,J91,_xll.MKV("EUR.CM_DEPTH.XLS_GOVIES."&amp;A91, "Mid")/100),ROUND(_xll.MKV("EUR.CM_DEPTH.XLS_GOVIES."&amp;A91, "Mid"),IF(M91&lt;700,3,2)))</f>
        <v>#REF!</v>
      </c>
      <c r="Q91" s="101" t="e">
        <f>(N91-N90)*100</f>
        <v>#NUM!</v>
      </c>
      <c r="R91" s="70" t="e">
        <f t="shared" si="269"/>
        <v>#NUM!</v>
      </c>
      <c r="S91" s="71" t="e">
        <f>_xll.xlBondAswSpread(C91,D91,E91,F91,G91,H91,I91,J91,P91)*100</f>
        <v>#NUM!</v>
      </c>
      <c r="T91" s="72" t="e">
        <f>_xll.xlBondZSpread(C91,D91,E91,F91,G91,H91,I91,J91,P91,"annual",5)*100</f>
        <v>#NUM!</v>
      </c>
      <c r="U91" s="72" t="e">
        <f>(N91-_xll.xlShmImplSwap2("EUR","EUR",J91,E91,,1,8,2,4)*100)*100</f>
        <v>#NUM!</v>
      </c>
      <c r="V91" s="72" t="e">
        <f>(N91-VLOOKUP(AH91,'[1]Y c'!$B$1:$F$65536,HLOOKUP(RIGHT($V$12,2),'[1]Y c'!$A$1:$IV$2,2,FALSE),FALSE))*100</f>
        <v>#NUM!</v>
      </c>
      <c r="W91" s="72" t="e">
        <f>(N91-VLOOKUP(AH91,'[1]Y c'!$B$1:$N$65536,HLOOKUP(RIGHT($W$12,2),'[1]Y c'!$A$1:$IV$2,2,FALSE),FALSE))*100</f>
        <v>#NUM!</v>
      </c>
      <c r="X91" s="73" t="e">
        <f>(N91-VLOOKUP(AH91,'[1]Y c'!$B$1:$J$65536,HLOOKUP(RIGHT($X$12,2),'[1]Y c'!$A$1:$IV$2,2,FALSE),FALSE))*100</f>
        <v>#NUM!</v>
      </c>
      <c r="Y91" s="74" t="e">
        <f>_xll.xlBondYieldSens(C91,D91,E91,F91,G91,H91,I91,J91,P91,"p")</f>
        <v>#NUM!</v>
      </c>
      <c r="Z91" s="100" t="e">
        <f>SUMIF([1]Volumes!D$1:D$65536,A91,[1]Volumes!I$1:I$65536)</f>
        <v>#VALUE!</v>
      </c>
      <c r="AA91" s="76" t="e">
        <f>(_xll.xlBondPrice(C91,D91,E91,F91,G91,H91,I91,MIN(J91+$AA$10,J91+M91-1),N91/100)+_xll.xlBondAccrual(C91,D91,E91,F91,G91,H91,I91,MIN(J91+$AA$10,J91+M91-1))-(P91+_xll.xlBondAccrual(C91,D91,E91,F91,G91,H91,I91,J91))*(1+($AA$11/100*MIN($AA$10,M91-1)/360))+IF(MIN(J91+$AA$10,J91+M91-1)&gt;_xll.MKV("EUR.CM_INSTRUMENT.PXE."&amp;A91, "DateNextCoupon"),D91/2,0)+IF(MIN(J91+$AA$10,J91+M91-1)&gt;DATE(YEAR(_xll.MKV("EUR.CM_INSTRUMENT.PXE."&amp;A91, "DateNextCoupon")),MONTH(_xll.MKV("EUR.CM_INSTRUMENT.PXE."&amp;A91, "DateNextCoupon"))+6,DAY(_xll.MKV("EUR.CM_INSTRUMENT.PXE."&amp;A91, "DateNextCoupon"))),D91/2,0))*($AA$9/Y91)*100</f>
        <v>#NUM!</v>
      </c>
      <c r="AB91" s="77" t="e">
        <f>IF(_xll.MKV("EUR.CM_DEPTH.VMO_REPO."&amp;A91&amp;"_"&amp;$AB$12&amp;"_Fixed", "TrdValueAvg")=0,"",_xll.MKV("EUR.CM_DEPTH.VMO_REPO."&amp;A91&amp;"_"&amp;$AB$12&amp;"_Fixed", "TrdValueAvg"))</f>
        <v>#REF!</v>
      </c>
      <c r="AC91" s="78">
        <f t="shared" si="295"/>
        <v>0</v>
      </c>
      <c r="AD91" s="96" t="e">
        <f t="shared" si="265"/>
        <v>#REF!</v>
      </c>
      <c r="AE91" s="97" t="s">
        <v>60</v>
      </c>
      <c r="AF91" s="98" t="e">
        <f t="shared" si="344"/>
        <v>#NUM!</v>
      </c>
      <c r="AG91" s="99" t="e">
        <f>_xll.MKV("EUR.CM_INSTRUMENT.PXE."&amp;A91, "DateLastMaturity")</f>
        <v>#REF!</v>
      </c>
      <c r="AH91" s="96" t="e">
        <f t="shared" si="483"/>
        <v>#REF!</v>
      </c>
      <c r="AI91" s="98" t="e">
        <f>VLOOKUP(AH91,'[1]ASW p'!$B$1:$AP$65536,HLOOKUP(LEFT(A91,2),'[1]ASW p'!$A$1:$IV$2,2,FALSE),FALSE)</f>
        <v>#REF!</v>
      </c>
      <c r="AJ91" s="79" t="e">
        <f t="shared" si="345"/>
        <v>#NUM!</v>
      </c>
      <c r="AK91" s="79" t="e">
        <f t="shared" si="270"/>
        <v>#NUM!</v>
      </c>
      <c r="AL91" s="94">
        <v>2.7073505315351074</v>
      </c>
      <c r="AM91" s="81">
        <v>-0.38153526970954355</v>
      </c>
      <c r="AN91" s="14" t="str">
        <f t="shared" si="346"/>
        <v>IT0005162828</v>
      </c>
      <c r="AO91" s="65" t="e">
        <f>IF(LEFT(AN91,2)=LEFT(AN90,2),AO90,_xll.BDP($A91&amp;" Corp","RTG_FITCH"))</f>
        <v>#REF!</v>
      </c>
      <c r="AP91" s="65" t="e">
        <f>IF(LEFT(AN91,2)=LEFT(AN90,2),AP90,_xll.BDP($A91&amp;" Corp","RTG_SP_LT_LC_ISSUER_CREDIT"))</f>
        <v>#REF!</v>
      </c>
      <c r="AQ91" s="65" t="str">
        <f>_xll.BDP($A91&amp;" Corp","RTG_MOODY")</f>
        <v>Baa2u *-</v>
      </c>
      <c r="AR91" s="103" t="e">
        <f>IF(AS91="x",MONTH(AU91)&amp;"."&amp;YEAR(AU91),"")</f>
        <v>#REF!</v>
      </c>
      <c r="AS91" s="104" t="s">
        <v>60</v>
      </c>
      <c r="AT91" s="105" t="e">
        <f t="shared" si="267"/>
        <v>#NUM!</v>
      </c>
      <c r="AU91" s="106" t="e">
        <f>_xll.MKV("EUR.CM_INSTRUMENT.PXE."&amp;A91, "DateLastMaturity")</f>
        <v>#REF!</v>
      </c>
      <c r="AV91" s="107" t="e">
        <f>MONTH(AU91)&amp;"."&amp;YEAR(AU91)</f>
        <v>#REF!</v>
      </c>
      <c r="AW91" s="105" t="e">
        <f>VLOOKUP(AV91,'[1]Y c'!B$1:AD$65536,HLOOKUP(LEFT(A91,2),'[1]Y c'!$A$1:$IV$2,2,FALSE),FALSE)</f>
        <v>#REF!</v>
      </c>
      <c r="AY91" s="87" t="e">
        <f t="shared" si="319"/>
        <v>#REF!</v>
      </c>
      <c r="AZ91" s="88" t="str">
        <f t="shared" si="320"/>
        <v>x</v>
      </c>
      <c r="BA91" s="89" t="e">
        <f t="shared" si="321"/>
        <v>#NUM!</v>
      </c>
      <c r="BB91" s="90" t="e">
        <f>_xll.MKV("EUR.CM_INSTRUMENT.PXE."&amp;A91, "DateLastMaturity")</f>
        <v>#REF!</v>
      </c>
      <c r="BC91" s="91" t="e">
        <f t="shared" si="460"/>
        <v>#REF!</v>
      </c>
      <c r="BD91" s="89" t="e">
        <f>VLOOKUP(BC91,'[1]YY p'!B$1:AP$65536,HLOOKUP(LEFT(A91,2),'[1]YY p'!$A$1:$IV$2,2,FALSE),FALSE)</f>
        <v>#REF!</v>
      </c>
      <c r="BF91" s="103" t="e">
        <f>IF(BG91="x",MONTH(BI91)&amp;"."&amp;YEAR(BI91),"")</f>
        <v>#REF!</v>
      </c>
      <c r="BG91" s="104" t="s">
        <v>60</v>
      </c>
      <c r="BH91" s="89" t="e">
        <f t="shared" si="271"/>
        <v>#NUM!</v>
      </c>
      <c r="BI91" s="85" t="e">
        <f>_xll.MKV("EUR.CM_INSTRUMENT.PXE."&amp;A91, "DateLastMaturity")</f>
        <v>#REF!</v>
      </c>
      <c r="BJ91" s="107" t="e">
        <f>MONTH(BI91)&amp;"."&amp;YEAR(BI91)</f>
        <v>#REF!</v>
      </c>
      <c r="BK91" s="92" t="e">
        <f>VLOOKUP(BJ91,'[1]YY c'!B$1:AL$65536,HLOOKUP(LEFT(A91,2),'[1]YY c'!$A$1:$IV$2,2,FALSE),FALSE)</f>
        <v>#REF!</v>
      </c>
    </row>
    <row r="92" spans="1:63">
      <c r="A92" s="2" t="s">
        <v>418</v>
      </c>
      <c r="B92" s="65" t="e">
        <f t="shared" ref="B92" si="484">LEFT(K92,3)&amp;" "&amp;TEXT(DATE(2000,(MONTH(E92)),1),"mmm")&amp;RIGHT(YEAR(E92),2)</f>
        <v>#REF!</v>
      </c>
      <c r="C92" s="19" t="e">
        <f t="shared" ref="C92" si="485">LEFT(K92,3)</f>
        <v>#REF!</v>
      </c>
      <c r="D92" s="19" t="e">
        <f>_xll.MKV("EUR.CM_INSTRUMENT.PXE."&amp;A92, "CouponInterest")</f>
        <v>#REF!</v>
      </c>
      <c r="E92" s="6" t="e">
        <f>_xll.MKV("EUR.CM_INSTRUMENT.PXE."&amp;A92, "DateMaturity")</f>
        <v>#REF!</v>
      </c>
      <c r="F92" s="6" t="e">
        <f>IF(D92=0,H92,_xll.MKV("EUR.CM_INSTRUMENT.PXE."&amp;A92, "DateInterestAccrual"))</f>
        <v>#REF!</v>
      </c>
      <c r="G92" s="6" t="e">
        <f>IF(D92=0,E92,_xll.MKV("EUR.CM_INSTRUMENT.PXE."&amp;A92, "DateFirstCoupon"))</f>
        <v>#REF!</v>
      </c>
      <c r="H92" s="6" t="e">
        <f>_xll.MKV("EUR.CM_INSTRUMENT.PXE."&amp;A92, "DateFirstSettlement")</f>
        <v>#REF!</v>
      </c>
      <c r="I92" s="19">
        <v>100</v>
      </c>
      <c r="J92" s="6" t="e">
        <f>_xll.MKV("EUR.CM_INSTRUMENT.BONDVISION."&amp;A92, "DateSettl")</f>
        <v>#REF!</v>
      </c>
      <c r="K92" s="95" t="e">
        <f>_xll.MKV("EUR.CM_INSTRUMENT.PXE."&amp;A92, "Desc")</f>
        <v>#REF!</v>
      </c>
      <c r="L92" s="66">
        <f>_xll.BDP(A92&amp;" Corp", "amt_outstanding")/1000000</f>
        <v>6633.2139999999999</v>
      </c>
      <c r="M92" s="67" t="e">
        <f t="shared" ref="M92" si="486">+E92-J92</f>
        <v>#REF!</v>
      </c>
      <c r="N92" s="22" t="e">
        <f>_xll.xlBondYield(C92,D92,E92,F92,G92,H92,I92,J92,P92)*100</f>
        <v>#NUM!</v>
      </c>
      <c r="O92" s="68" t="str">
        <f t="shared" ref="O92" si="487">IF(ISNUMBER((N92-AL92)*100),ROUND((N92-AL92)*100,2),"")</f>
        <v/>
      </c>
      <c r="P92" s="23" t="e">
        <f>IF(LEFT(K92,3)="BOT",_xll.xlBondPrice(C92,D92,E92,F92,G92,H92,I92,J92,_xll.MKV("EUR.CM_DEPTH.XLS_GOVIES."&amp;A92, "Mid")/100),ROUND(_xll.MKV("EUR.CM_DEPTH.XLS_GOVIES."&amp;A92, "Mid"),IF(M92&lt;700,3,2)))</f>
        <v>#REF!</v>
      </c>
      <c r="Q92" s="101" t="e">
        <f>(N92-N91)*100</f>
        <v>#NUM!</v>
      </c>
      <c r="R92" s="70" t="e">
        <f t="shared" ref="R92" si="488">IF($R$12="Y roll",(N92-N91)/(M92-M91)*365*100,(U92-U91)/(M92-M91)*365)</f>
        <v>#NUM!</v>
      </c>
      <c r="S92" s="71" t="e">
        <f>_xll.xlBondAswSpread(C92,D92,E92,F92,G92,H92,I92,J92,P92)*100</f>
        <v>#NUM!</v>
      </c>
      <c r="T92" s="72" t="e">
        <f>_xll.xlBondZSpread(C92,D92,E92,F92,G92,H92,I92,J92,P92,"annual",5)*100</f>
        <v>#NUM!</v>
      </c>
      <c r="U92" s="72" t="e">
        <f>(N92-_xll.xlShmImplSwap2("EUR","EUR",J92,E92,,1,8,2,4)*100)*100</f>
        <v>#NUM!</v>
      </c>
      <c r="V92" s="72" t="e">
        <f>(N92-VLOOKUP(AH92,'[1]Y c'!$B$1:$F$65536,HLOOKUP(RIGHT($V$12,2),'[1]Y c'!$A$1:$IV$2,2,FALSE),FALSE))*100</f>
        <v>#NUM!</v>
      </c>
      <c r="W92" s="72" t="e">
        <f>(N92-VLOOKUP(AH92,'[1]Y c'!$B$1:$N$65536,HLOOKUP(RIGHT($W$12,2),'[1]Y c'!$A$1:$IV$2,2,FALSE),FALSE))*100</f>
        <v>#NUM!</v>
      </c>
      <c r="X92" s="73" t="e">
        <f>(N92-VLOOKUP(AH92,'[1]Y c'!$B$1:$J$65536,HLOOKUP(RIGHT($X$12,2),'[1]Y c'!$A$1:$IV$2,2,FALSE),FALSE))*100</f>
        <v>#NUM!</v>
      </c>
      <c r="Y92" s="74" t="e">
        <f>_xll.xlBondYieldSens(C92,D92,E92,F92,G92,H92,I92,J92,P92,"p")</f>
        <v>#NUM!</v>
      </c>
      <c r="Z92" s="100" t="e">
        <f>SUMIF([1]Volumes!D$1:D$65536,A92,[1]Volumes!I$1:I$65536)</f>
        <v>#VALUE!</v>
      </c>
      <c r="AA92" s="76" t="e">
        <f>(_xll.xlBondPrice(C92,D92,E92,F92,G92,H92,I92,MIN(J92+$AA$10,J92+M92-1),N92/100)+_xll.xlBondAccrual(C92,D92,E92,F92,G92,H92,I92,MIN(J92+$AA$10,J92+M92-1))-(P92+_xll.xlBondAccrual(C92,D92,E92,F92,G92,H92,I92,J92))*(1+($AA$11/100*MIN($AA$10,M92-1)/360))+IF(MIN(J92+$AA$10,J92+M92-1)&gt;_xll.MKV("EUR.CM_INSTRUMENT.PXE."&amp;A92, "DateNextCoupon"),D92/2,0)+IF(MIN(J92+$AA$10,J92+M92-1)&gt;DATE(YEAR(_xll.MKV("EUR.CM_INSTRUMENT.PXE."&amp;A92, "DateNextCoupon")),MONTH(_xll.MKV("EUR.CM_INSTRUMENT.PXE."&amp;A92, "DateNextCoupon"))+6,DAY(_xll.MKV("EUR.CM_INSTRUMENT.PXE."&amp;A92, "DateNextCoupon"))),D92/2,0))*($AA$9/Y92)*100</f>
        <v>#NUM!</v>
      </c>
      <c r="AB92" s="77" t="e">
        <f>IF(_xll.MKV("EUR.CM_DEPTH.VMO_REPO."&amp;A92&amp;"_"&amp;$AB$12&amp;"_Fixed", "TrdValueAvg")=0,"",_xll.MKV("EUR.CM_DEPTH.VMO_REPO."&amp;A92&amp;"_"&amp;$AB$12&amp;"_Fixed", "TrdValueAvg"))</f>
        <v>#REF!</v>
      </c>
      <c r="AC92" s="78">
        <f t="shared" ref="AC92" si="489">IF(ISNUMBER(AB92),(AB92-AM92)*100,0)</f>
        <v>0</v>
      </c>
      <c r="AD92" s="96" t="e">
        <f t="shared" ref="AD92" si="490">IF(AE92="x",MONTH(AG92)&amp;"."&amp;YEAR(AG92),"")</f>
        <v>#REF!</v>
      </c>
      <c r="AE92" s="97" t="s">
        <v>60</v>
      </c>
      <c r="AF92" s="98" t="e">
        <f t="shared" ref="AF92" si="491">IF(AE92="x",IF($AF$12="ASW",S92,T92),"")</f>
        <v>#NUM!</v>
      </c>
      <c r="AG92" s="99" t="e">
        <f>_xll.MKV("EUR.CM_INSTRUMENT.PXE."&amp;A92, "DateLastMaturity")</f>
        <v>#REF!</v>
      </c>
      <c r="AH92" s="96" t="e">
        <f t="shared" ref="AH92" si="492">MONTH(AG92)&amp;"."&amp;YEAR(AG92)</f>
        <v>#REF!</v>
      </c>
      <c r="AI92" s="98" t="e">
        <f>VLOOKUP(AH92,'[1]ASW p'!$B$1:$AP$65536,HLOOKUP(LEFT(A92,2),'[1]ASW p'!$A$1:$IV$2,2,FALSE),FALSE)</f>
        <v>#REF!</v>
      </c>
      <c r="AJ92" s="79" t="e">
        <f t="shared" ref="AJ92" si="493">IF($AF$12="ASW",S92,T92)-AI92</f>
        <v>#NUM!</v>
      </c>
      <c r="AK92" s="79" t="e">
        <f t="shared" ref="AK92" si="494">U92-BD92</f>
        <v>#NUM!</v>
      </c>
      <c r="AL92" s="94">
        <v>2.7073505315351074</v>
      </c>
      <c r="AM92" s="81">
        <v>-0.38153526970954355</v>
      </c>
      <c r="AN92" s="14" t="str">
        <f t="shared" ref="AN92" si="495">+A92</f>
        <v>IT0005217390</v>
      </c>
      <c r="AO92" s="65" t="e">
        <f>IF(LEFT(AN92,2)=LEFT(AN91,2),AO91,_xll.BDP($A92&amp;" Corp","RTG_FITCH"))</f>
        <v>#REF!</v>
      </c>
      <c r="AP92" s="65" t="e">
        <f>IF(LEFT(AN92,2)=LEFT(AN91,2),AP91,_xll.BDP($A92&amp;" Corp","RTG_SP_LT_LC_ISSUER_CREDIT"))</f>
        <v>#REF!</v>
      </c>
      <c r="AQ92" s="65" t="str">
        <f>_xll.BDP($A92&amp;" Corp","RTG_MOODY")</f>
        <v>Baa2u *-</v>
      </c>
      <c r="AR92" s="103" t="e">
        <f>IF(AS92="x",MONTH(AU92)&amp;"."&amp;YEAR(AU92),"")</f>
        <v>#REF!</v>
      </c>
      <c r="AS92" s="104" t="s">
        <v>60</v>
      </c>
      <c r="AT92" s="105" t="e">
        <f t="shared" ref="AT92" si="496">IF(AS92="x",N92,"")</f>
        <v>#NUM!</v>
      </c>
      <c r="AU92" s="106" t="e">
        <f>_xll.MKV("EUR.CM_INSTRUMENT.PXE."&amp;A92, "DateLastMaturity")</f>
        <v>#REF!</v>
      </c>
      <c r="AV92" s="107" t="e">
        <f>MONTH(AU92)&amp;"."&amp;YEAR(AU92)</f>
        <v>#REF!</v>
      </c>
      <c r="AW92" s="105" t="e">
        <f>VLOOKUP(AV92,'[1]Y c'!B$1:AD$65536,HLOOKUP(LEFT(A92,2),'[1]Y c'!$A$1:$IV$2,2,FALSE),FALSE)</f>
        <v>#REF!</v>
      </c>
      <c r="AY92" s="87" t="e">
        <f t="shared" ref="AY92" si="497">IF(AE92="x",MONTH(AG92)&amp;"."&amp;YEAR(AG92),"")</f>
        <v>#REF!</v>
      </c>
      <c r="AZ92" s="88" t="str">
        <f t="shared" ref="AZ92" si="498">AE92</f>
        <v>x</v>
      </c>
      <c r="BA92" s="89" t="e">
        <f t="shared" ref="BA92" si="499">IF(AE92="x",U92,"")</f>
        <v>#NUM!</v>
      </c>
      <c r="BB92" s="90" t="e">
        <f>_xll.MKV("EUR.CM_INSTRUMENT.PXE."&amp;A92, "DateLastMaturity")</f>
        <v>#REF!</v>
      </c>
      <c r="BC92" s="91" t="e">
        <f t="shared" ref="BC92" si="500">MONTH(BB92)&amp;"."&amp;YEAR(BB92)</f>
        <v>#REF!</v>
      </c>
      <c r="BD92" s="89" t="e">
        <f>VLOOKUP(BC92,'[1]YY p'!B$1:AP$65536,HLOOKUP(LEFT(A92,2),'[1]YY p'!$A$1:$IV$2,2,FALSE),FALSE)</f>
        <v>#REF!</v>
      </c>
      <c r="BF92" s="103" t="e">
        <f>IF(BG92="x",MONTH(BI92)&amp;"."&amp;YEAR(BI92),"")</f>
        <v>#REF!</v>
      </c>
      <c r="BG92" s="104" t="s">
        <v>60</v>
      </c>
      <c r="BH92" s="89" t="e">
        <f t="shared" ref="BH92" si="501">IF(BG92="x",U92,"")</f>
        <v>#NUM!</v>
      </c>
      <c r="BI92" s="85" t="e">
        <f>_xll.MKV("EUR.CM_INSTRUMENT.PXE."&amp;A92, "DateLastMaturity")</f>
        <v>#REF!</v>
      </c>
      <c r="BJ92" s="107" t="e">
        <f>MONTH(BI92)&amp;"."&amp;YEAR(BI92)</f>
        <v>#REF!</v>
      </c>
      <c r="BK92" s="92" t="e">
        <f>VLOOKUP(BJ92,'[1]YY c'!B$1:AL$65536,HLOOKUP(LEFT(A92,2),'[1]YY c'!$A$1:$IV$2,2,FALSE),FALSE)</f>
        <v>#REF!</v>
      </c>
    </row>
    <row r="93" spans="1:63">
      <c r="A93" s="2" t="s">
        <v>119</v>
      </c>
      <c r="B93" s="65" t="e">
        <f t="shared" si="296"/>
        <v>#REF!</v>
      </c>
      <c r="C93" s="19" t="e">
        <f t="shared" ref="C93:C97" si="502">LEFT(K93,3)</f>
        <v>#REF!</v>
      </c>
      <c r="D93" s="19" t="e">
        <f>_xll.MKV("EUR.CM_INSTRUMENT.PXE."&amp;A93, "CouponInterest")</f>
        <v>#REF!</v>
      </c>
      <c r="E93" s="6" t="e">
        <f>_xll.MKV("EUR.CM_INSTRUMENT.PXE."&amp;A93, "DateMaturity")</f>
        <v>#REF!</v>
      </c>
      <c r="F93" s="6" t="e">
        <f>IF(D93=0,H93,_xll.MKV("EUR.CM_INSTRUMENT.PXE."&amp;A93, "DateInterestAccrual"))</f>
        <v>#REF!</v>
      </c>
      <c r="G93" s="6" t="e">
        <f>IF(D93=0,E93,_xll.MKV("EUR.CM_INSTRUMENT.PXE."&amp;A93, "DateFirstCoupon"))</f>
        <v>#REF!</v>
      </c>
      <c r="H93" s="6" t="e">
        <f>_xll.MKV("EUR.CM_INSTRUMENT.PXE."&amp;A93, "DateFirstSettlement")</f>
        <v>#REF!</v>
      </c>
      <c r="I93" s="19">
        <v>100</v>
      </c>
      <c r="J93" s="6" t="e">
        <f>_xll.MKV("EUR.CM_INSTRUMENT.BONDVISION."&amp;A93, "DateSettl")</f>
        <v>#REF!</v>
      </c>
      <c r="K93" s="108" t="e">
        <f>_xll.MKV("EUR.CM_INSTRUMENT.PXE."&amp;A93, "Desc")</f>
        <v>#REF!</v>
      </c>
      <c r="L93" s="66">
        <f>_xll.BDP(A93&amp;" Corp", "amt_outstanding")/1000000</f>
        <v>0</v>
      </c>
      <c r="M93" s="67" t="e">
        <f t="shared" si="342"/>
        <v>#REF!</v>
      </c>
      <c r="N93" s="22" t="e">
        <f>_xll.xlBondYield(C93,D93,E93,F93,G93,H93,I93,J93,P93)*100</f>
        <v>#NUM!</v>
      </c>
      <c r="O93" s="68" t="str">
        <f t="shared" si="343"/>
        <v/>
      </c>
      <c r="P93" s="23" t="e">
        <f>IF(LEFT(K93,3)="BOT",_xll.xlBondPrice(C93,D93,E93,F93,G93,H93,I93,J93,_xll.MKV("EUR.CM_DEPTH.XLS_GOVIES."&amp;A93, "Mid")/100),ROUND(_xll.MKV("EUR.CM_DEPTH.XLS_GOVIES."&amp;A93, "Mid"),IF(M93&lt;700,3,2)))</f>
        <v>#REF!</v>
      </c>
      <c r="Q93" s="69" t="e">
        <f>(N93-#REF!)*100</f>
        <v>#NUM!</v>
      </c>
      <c r="R93" s="70" t="e">
        <f>IF($R$12="Y roll",(N93-#REF!)/(M93-#REF!)*365*100,(U93-#REF!)/(M93-#REF!)*365)</f>
        <v>#NUM!</v>
      </c>
      <c r="S93" s="71" t="e">
        <f>_xll.xlBondAswSpread(C93,D93,E93,F93,G93,H93,I93,J93,P93)*100</f>
        <v>#NUM!</v>
      </c>
      <c r="T93" s="72" t="e">
        <f>_xll.xlBondZSpread(C93,D93,E93,F93,G93,H93,I93,J93,P93,"annual",5)*100</f>
        <v>#NUM!</v>
      </c>
      <c r="U93" s="72" t="e">
        <f>(N93-_xll.xlShmImplSwap2("EUR","EUR",J93,E93,,1,8,2,4)*100)*100</f>
        <v>#NUM!</v>
      </c>
      <c r="V93" s="72" t="e">
        <f>(N93-VLOOKUP(AH93,'[1]Y c'!$B$1:$F$65536,HLOOKUP(RIGHT($V$12,2),'[1]Y c'!$A$1:$IV$2,2,FALSE),FALSE))*100</f>
        <v>#NUM!</v>
      </c>
      <c r="W93" s="72" t="e">
        <f>(N93-VLOOKUP(AH93,'[1]Y c'!$B$1:$N$65536,HLOOKUP(RIGHT($W$12,2),'[1]Y c'!$A$1:$IV$2,2,FALSE),FALSE))*100</f>
        <v>#NUM!</v>
      </c>
      <c r="X93" s="73" t="e">
        <f>(N93-VLOOKUP(AH93,'[1]Y c'!$B$1:$J$65536,HLOOKUP(RIGHT($X$12,2),'[1]Y c'!$A$1:$IV$2,2,FALSE),FALSE))*100</f>
        <v>#NUM!</v>
      </c>
      <c r="Y93" s="74" t="e">
        <f>_xll.xlBondYieldSens(C93,D93,E93,F93,G93,H93,I93,J93,P93,"p")</f>
        <v>#NUM!</v>
      </c>
      <c r="Z93" s="100" t="e">
        <f>SUMIF([1]Volumes!D$1:D$65536,A93,[1]Volumes!I$1:I$65536)</f>
        <v>#VALUE!</v>
      </c>
      <c r="AA93" s="23"/>
      <c r="AB93" s="77" t="e">
        <f>IF(_xll.MKV("EUR.CM_DEPTH.VMO_REPO."&amp;A93&amp;"_"&amp;$AB$12&amp;"_Fixed", "TrdValueAvg")=0,"",_xll.MKV("EUR.CM_DEPTH.VMO_REPO."&amp;A93&amp;"_"&amp;$AB$12&amp;"_Fixed", "TrdValueAvg"))</f>
        <v>#REF!</v>
      </c>
      <c r="AC93" s="78">
        <f t="shared" si="295"/>
        <v>0</v>
      </c>
      <c r="AD93" s="109" t="str">
        <f t="shared" si="265"/>
        <v/>
      </c>
      <c r="AE93" s="110"/>
      <c r="AF93" s="111" t="str">
        <f t="shared" si="344"/>
        <v/>
      </c>
      <c r="AG93" s="112" t="e">
        <f>_xll.MKV("EUR.CM_INSTRUMENT.PXE."&amp;A93, "DateLastMaturity")</f>
        <v>#REF!</v>
      </c>
      <c r="AH93" s="109" t="e">
        <f t="shared" si="483"/>
        <v>#REF!</v>
      </c>
      <c r="AI93" s="111" t="e">
        <f>VLOOKUP(AH93,'[1]ASW p'!$B$1:$AP$65536,HLOOKUP(LEFT(A93,2),'[1]ASW p'!$A$1:$IV$2,2,FALSE),FALSE)</f>
        <v>#REF!</v>
      </c>
      <c r="AJ93" s="79"/>
      <c r="AK93" s="79"/>
      <c r="AL93" s="94">
        <v>0.11975859256800978</v>
      </c>
      <c r="AM93" s="81">
        <v>-0.3865384615384615</v>
      </c>
      <c r="AN93" s="14" t="str">
        <f t="shared" si="346"/>
        <v>IT0004716319</v>
      </c>
      <c r="AO93" s="65" t="e">
        <f>IF(LEFT(AN93,2)=LEFT(#REF!,2),#REF!,_xll.BDP($A93&amp;" Corp","RTG_FITCH"))</f>
        <v>#REF!</v>
      </c>
      <c r="AP93" s="65" t="e">
        <f>IF(LEFT(AN93,2)=LEFT(#REF!,2),#REF!,_xll.BDP($A93&amp;" Corp","RTG_SP_LT_LC_ISSUER_CREDIT"))</f>
        <v>#REF!</v>
      </c>
      <c r="AQ93" s="65" t="str">
        <f>_xll.BDP($A93&amp;" Corp","RTG_MOODY")</f>
        <v>WR</v>
      </c>
      <c r="AR93" s="2"/>
      <c r="AS93" s="16"/>
      <c r="AT93" s="31"/>
      <c r="AU93" s="113"/>
      <c r="AV93" s="2"/>
      <c r="AW93" s="31"/>
      <c r="AY93" s="114"/>
      <c r="AZ93" s="5"/>
      <c r="BA93" s="29"/>
      <c r="BH93" s="38"/>
    </row>
    <row r="94" spans="1:63">
      <c r="A94" s="2" t="s">
        <v>120</v>
      </c>
      <c r="B94" s="65" t="e">
        <f t="shared" si="296"/>
        <v>#REF!</v>
      </c>
      <c r="C94" s="19" t="e">
        <f t="shared" si="502"/>
        <v>#REF!</v>
      </c>
      <c r="D94" s="19" t="e">
        <f>_xll.MKV("EUR.CM_INSTRUMENT.PXE."&amp;A94, "CouponInterest")</f>
        <v>#REF!</v>
      </c>
      <c r="E94" s="6" t="e">
        <f>_xll.MKV("EUR.CM_INSTRUMENT.PXE."&amp;A94, "DateMaturity")</f>
        <v>#REF!</v>
      </c>
      <c r="F94" s="6" t="e">
        <f>IF(D94=0,H94,_xll.MKV("EUR.CM_INSTRUMENT.PXE."&amp;A94, "DateInterestAccrual"))</f>
        <v>#REF!</v>
      </c>
      <c r="G94" s="6" t="e">
        <f>IF(D94=0,E94,_xll.MKV("EUR.CM_INSTRUMENT.PXE."&amp;A94, "DateFirstCoupon"))</f>
        <v>#REF!</v>
      </c>
      <c r="H94" s="6" t="e">
        <f>_xll.MKV("EUR.CM_INSTRUMENT.PXE."&amp;A94, "DateFirstSettlement")</f>
        <v>#REF!</v>
      </c>
      <c r="I94" s="19">
        <v>100</v>
      </c>
      <c r="J94" s="6" t="e">
        <f>_xll.MKV("EUR.CM_INSTRUMENT.BONDVISION."&amp;A94, "DateSettl")</f>
        <v>#REF!</v>
      </c>
      <c r="K94" s="108" t="e">
        <f>_xll.MKV("EUR.CM_INSTRUMENT.PXE."&amp;A94, "Desc")</f>
        <v>#REF!</v>
      </c>
      <c r="L94" s="66">
        <f>_xll.BDP(A94&amp;" Corp", "amt_outstanding")/1000000</f>
        <v>10286.203</v>
      </c>
      <c r="M94" s="67" t="e">
        <f t="shared" si="342"/>
        <v>#REF!</v>
      </c>
      <c r="N94" s="22" t="e">
        <f>_xll.xlBondYield(C94,D94,E94,F94,G94,H94,I94,J94,P94)*100</f>
        <v>#NUM!</v>
      </c>
      <c r="O94" s="68" t="str">
        <f t="shared" si="343"/>
        <v/>
      </c>
      <c r="P94" s="23" t="e">
        <f>IF(LEFT(K94,3)="BOT",_xll.xlBondPrice(C94,D94,E94,F94,G94,H94,I94,J94,_xll.MKV("EUR.CM_DEPTH.XLS_GOVIES."&amp;A94, "Mid")/100),ROUND(_xll.MKV("EUR.CM_DEPTH.XLS_GOVIES."&amp;A94, "Mid"),IF(M94&lt;700,3,2)))</f>
        <v>#REF!</v>
      </c>
      <c r="Q94" s="69" t="e">
        <f t="shared" ref="Q94:Q97" si="503">(N94-N93)*100</f>
        <v>#NUM!</v>
      </c>
      <c r="R94" s="70" t="e">
        <f t="shared" si="269"/>
        <v>#NUM!</v>
      </c>
      <c r="S94" s="71" t="e">
        <f>_xll.xlBondAswSpread(C94,D94,E94,F94,G94,H94,I94,J94,P94)*100</f>
        <v>#NUM!</v>
      </c>
      <c r="T94" s="72" t="e">
        <f>_xll.xlBondZSpread(C94,D94,E94,F94,G94,H94,I94,J94,P94,"annual",5)*100</f>
        <v>#NUM!</v>
      </c>
      <c r="U94" s="72" t="e">
        <f>(N94-_xll.xlShmImplSwap2("EUR","EUR",J94,E94,,1,8,2,4)*100)*100</f>
        <v>#NUM!</v>
      </c>
      <c r="V94" s="72" t="e">
        <f>(N94-VLOOKUP(AH94,'[1]Y c'!$B$1:$F$65536,HLOOKUP(RIGHT($V$12,2),'[1]Y c'!$A$1:$IV$2,2,FALSE),FALSE))*100</f>
        <v>#NUM!</v>
      </c>
      <c r="W94" s="72" t="e">
        <f>(N94-VLOOKUP(AH94,'[1]Y c'!$B$1:$N$65536,HLOOKUP(RIGHT($W$12,2),'[1]Y c'!$A$1:$IV$2,2,FALSE),FALSE))*100</f>
        <v>#NUM!</v>
      </c>
      <c r="X94" s="73" t="e">
        <f>(N94-VLOOKUP(AH94,'[1]Y c'!$B$1:$J$65536,HLOOKUP(RIGHT($X$12,2),'[1]Y c'!$A$1:$IV$2,2,FALSE),FALSE))*100</f>
        <v>#NUM!</v>
      </c>
      <c r="Y94" s="74" t="e">
        <f>_xll.xlBondYieldSens(C94,D94,E94,F94,G94,H94,I94,J94,P94,"p")</f>
        <v>#NUM!</v>
      </c>
      <c r="Z94" s="100" t="e">
        <f>SUMIF([1]Volumes!D$1:D$65536,A94,[1]Volumes!I$1:I$65536)</f>
        <v>#VALUE!</v>
      </c>
      <c r="AA94" s="23"/>
      <c r="AB94" s="77" t="e">
        <f>IF(_xll.MKV("EUR.CM_DEPTH.VMO_REPO."&amp;A94&amp;"_"&amp;$AB$12&amp;"_Fixed", "TrdValueAvg")=0,"",_xll.MKV("EUR.CM_DEPTH.VMO_REPO."&amp;A94&amp;"_"&amp;$AB$12&amp;"_Fixed", "TrdValueAvg"))</f>
        <v>#REF!</v>
      </c>
      <c r="AC94" s="78">
        <f t="shared" si="295"/>
        <v>0</v>
      </c>
      <c r="AD94" s="109" t="str">
        <f t="shared" si="265"/>
        <v/>
      </c>
      <c r="AE94" s="110"/>
      <c r="AF94" s="111" t="str">
        <f t="shared" si="344"/>
        <v/>
      </c>
      <c r="AG94" s="112" t="e">
        <f>_xll.MKV("EUR.CM_INSTRUMENT.PXE."&amp;A94, "DateLastMaturity")</f>
        <v>#REF!</v>
      </c>
      <c r="AH94" s="109" t="e">
        <f t="shared" si="483"/>
        <v>#REF!</v>
      </c>
      <c r="AI94" s="111" t="e">
        <f>VLOOKUP(AH94,'[1]ASW p'!$B$1:$AP$65536,HLOOKUP(LEFT(A94,2),'[1]ASW p'!$A$1:$IV$2,2,FALSE),FALSE)</f>
        <v>#REF!</v>
      </c>
      <c r="AJ94" s="79"/>
      <c r="AK94" s="79"/>
      <c r="AL94" s="94">
        <v>0.16980335134274965</v>
      </c>
      <c r="AM94" s="81">
        <v>-0.38595635430038516</v>
      </c>
      <c r="AN94" s="14" t="str">
        <f t="shared" si="346"/>
        <v>IT0004922909</v>
      </c>
      <c r="AO94" s="65" t="e">
        <f>IF(LEFT(AN94,2)=LEFT(AN93,2),AO93,_xll.BDP($A94&amp;" Corp","RTG_FITCH"))</f>
        <v>#REF!</v>
      </c>
      <c r="AP94" s="65" t="e">
        <f>IF(LEFT(AN94,2)=LEFT(AN93,2),AP93,_xll.BDP($A94&amp;" Corp","RTG_SP_LT_LC_ISSUER_CREDIT"))</f>
        <v>#REF!</v>
      </c>
      <c r="AQ94" s="65" t="str">
        <f>_xll.BDP($A94&amp;" Corp","RTG_MOODY")</f>
        <v>Baa2u *-</v>
      </c>
      <c r="AR94" s="2"/>
      <c r="AS94" s="16"/>
      <c r="AT94" s="31"/>
      <c r="AU94" s="113"/>
      <c r="AV94" s="2"/>
      <c r="AW94" s="31"/>
      <c r="AY94" s="114"/>
      <c r="AZ94" s="5"/>
      <c r="BA94" s="29"/>
      <c r="BH94" s="38"/>
    </row>
    <row r="95" spans="1:63">
      <c r="A95" s="2" t="s">
        <v>121</v>
      </c>
      <c r="B95" s="65" t="e">
        <f t="shared" si="296"/>
        <v>#REF!</v>
      </c>
      <c r="C95" s="19" t="e">
        <f t="shared" si="502"/>
        <v>#REF!</v>
      </c>
      <c r="D95" s="19" t="e">
        <f>_xll.MKV("EUR.CM_INSTRUMENT.PXE."&amp;A95, "CouponInterest")</f>
        <v>#REF!</v>
      </c>
      <c r="E95" s="6" t="e">
        <f>_xll.MKV("EUR.CM_INSTRUMENT.PXE."&amp;A95, "DateMaturity")</f>
        <v>#REF!</v>
      </c>
      <c r="F95" s="6" t="e">
        <f>IF(D95=0,H95,_xll.MKV("EUR.CM_INSTRUMENT.PXE."&amp;A95, "DateInterestAccrual"))</f>
        <v>#REF!</v>
      </c>
      <c r="G95" s="6" t="e">
        <f>IF(D95=0,E95,_xll.MKV("EUR.CM_INSTRUMENT.PXE."&amp;A95, "DateFirstCoupon"))</f>
        <v>#REF!</v>
      </c>
      <c r="H95" s="6" t="e">
        <f>_xll.MKV("EUR.CM_INSTRUMENT.PXE."&amp;A95, "DateFirstSettlement")</f>
        <v>#REF!</v>
      </c>
      <c r="I95" s="19">
        <v>100</v>
      </c>
      <c r="J95" s="6" t="e">
        <f>_xll.MKV("EUR.CM_INSTRUMENT.BONDVISION."&amp;A95, "DateSettl")</f>
        <v>#REF!</v>
      </c>
      <c r="K95" s="108" t="e">
        <f>_xll.MKV("EUR.CM_INSTRUMENT.PXE."&amp;A95, "Desc")</f>
        <v>#REF!</v>
      </c>
      <c r="L95" s="66">
        <f>_xll.BDP(A95&amp;" Corp", "amt_outstanding")/1000000</f>
        <v>12679.855</v>
      </c>
      <c r="M95" s="67" t="e">
        <f t="shared" si="342"/>
        <v>#REF!</v>
      </c>
      <c r="N95" s="22" t="e">
        <f>_xll.xlBondYield(C95,D95,E95,F95,G95,H95,I95,J95,P95)*100</f>
        <v>#NUM!</v>
      </c>
      <c r="O95" s="68" t="str">
        <f t="shared" si="343"/>
        <v/>
      </c>
      <c r="P95" s="23" t="e">
        <f>IF(LEFT(K95,3)="BOT",_xll.xlBondPrice(C95,D95,E95,F95,G95,H95,I95,J95,_xll.MKV("EUR.CM_DEPTH.XLS_GOVIES."&amp;A95, "Mid")/100),ROUND(_xll.MKV("EUR.CM_DEPTH.XLS_GOVIES."&amp;A95, "Mid"),IF(M95&lt;700,3,2)))</f>
        <v>#REF!</v>
      </c>
      <c r="Q95" s="69" t="e">
        <f t="shared" si="503"/>
        <v>#NUM!</v>
      </c>
      <c r="R95" s="70" t="e">
        <f t="shared" si="269"/>
        <v>#NUM!</v>
      </c>
      <c r="S95" s="71" t="e">
        <f>_xll.xlBondAswSpread(C95,D95,E95,F95,G95,H95,I95,J95,P95)*100</f>
        <v>#NUM!</v>
      </c>
      <c r="T95" s="72" t="e">
        <f>_xll.xlBondZSpread(C95,D95,E95,F95,G95,H95,I95,J95,P95,"annual",5)*100</f>
        <v>#NUM!</v>
      </c>
      <c r="U95" s="72" t="e">
        <f>(N95-_xll.xlShmImplSwap2("EUR","EUR",J95,E95,,1,8,2,4)*100)*100</f>
        <v>#NUM!</v>
      </c>
      <c r="V95" s="72" t="e">
        <f>(N95-VLOOKUP(AH95,'[1]Y c'!$B$1:$F$65536,HLOOKUP(RIGHT($V$12,2),'[1]Y c'!$A$1:$IV$2,2,FALSE),FALSE))*100</f>
        <v>#NUM!</v>
      </c>
      <c r="W95" s="72" t="e">
        <f>(N95-VLOOKUP(AH95,'[1]Y c'!$B$1:$N$65536,HLOOKUP(RIGHT($W$12,2),'[1]Y c'!$A$1:$IV$2,2,FALSE),FALSE))*100</f>
        <v>#NUM!</v>
      </c>
      <c r="X95" s="73" t="e">
        <f>(N95-VLOOKUP(AH95,'[1]Y c'!$B$1:$J$65536,HLOOKUP(RIGHT($X$12,2),'[1]Y c'!$A$1:$IV$2,2,FALSE),FALSE))*100</f>
        <v>#NUM!</v>
      </c>
      <c r="Y95" s="74" t="e">
        <f>_xll.xlBondYieldSens(C95,D95,E95,F95,G95,H95,I95,J95,P95,"p")</f>
        <v>#NUM!</v>
      </c>
      <c r="Z95" s="100" t="e">
        <f>SUMIF([1]Volumes!D$1:D$65536,A95,[1]Volumes!I$1:I$65536)</f>
        <v>#VALUE!</v>
      </c>
      <c r="AA95" s="23"/>
      <c r="AB95" s="77" t="e">
        <f>IF(_xll.MKV("EUR.CM_DEPTH.VMO_REPO."&amp;A95&amp;"_"&amp;$AB$12&amp;"_Fixed", "TrdValueAvg")=0,"",_xll.MKV("EUR.CM_DEPTH.VMO_REPO."&amp;A95&amp;"_"&amp;$AB$12&amp;"_Fixed", "TrdValueAvg"))</f>
        <v>#REF!</v>
      </c>
      <c r="AC95" s="78">
        <f t="shared" si="295"/>
        <v>0</v>
      </c>
      <c r="AD95" s="109" t="str">
        <f t="shared" si="265"/>
        <v/>
      </c>
      <c r="AE95" s="110"/>
      <c r="AF95" s="111" t="str">
        <f t="shared" si="344"/>
        <v/>
      </c>
      <c r="AG95" s="112" t="e">
        <f>_xll.MKV("EUR.CM_INSTRUMENT.PXE."&amp;A95, "DateLastMaturity")</f>
        <v>#REF!</v>
      </c>
      <c r="AH95" s="109" t="e">
        <f t="shared" si="483"/>
        <v>#REF!</v>
      </c>
      <c r="AI95" s="111" t="e">
        <f>VLOOKUP(AH95,'[1]ASW p'!$B$1:$AP$65536,HLOOKUP(LEFT(A95,2),'[1]ASW p'!$A$1:$IV$2,2,FALSE),FALSE)</f>
        <v>#REF!</v>
      </c>
      <c r="AJ95" s="79"/>
      <c r="AK95" s="79"/>
      <c r="AL95" s="94">
        <v>0.24564300397949718</v>
      </c>
      <c r="AM95" s="81">
        <v>-0.39239329268292689</v>
      </c>
      <c r="AN95" s="14" t="str">
        <f t="shared" si="346"/>
        <v>IT0005009839</v>
      </c>
      <c r="AO95" s="65" t="e">
        <f>IF(LEFT(AN95,2)=LEFT(AN94,2),AO94,_xll.BDP($A95&amp;" Corp","RTG_FITCH"))</f>
        <v>#REF!</v>
      </c>
      <c r="AP95" s="65" t="e">
        <f>IF(LEFT(AN95,2)=LEFT(AN94,2),AP94,_xll.BDP($A95&amp;" Corp","RTG_SP_LT_LC_ISSUER_CREDIT"))</f>
        <v>#REF!</v>
      </c>
      <c r="AQ95" s="65" t="str">
        <f>_xll.BDP($A95&amp;" Corp","RTG_MOODY")</f>
        <v>Baa2u *-</v>
      </c>
      <c r="AR95" s="2"/>
      <c r="AS95" s="16"/>
      <c r="AT95" s="31"/>
      <c r="AU95" s="113"/>
      <c r="AV95" s="2"/>
      <c r="AW95" s="31"/>
      <c r="AY95" s="114"/>
      <c r="AZ95" s="5"/>
      <c r="BA95" s="29"/>
      <c r="BH95" s="38"/>
    </row>
    <row r="96" spans="1:63">
      <c r="A96" s="2" t="s">
        <v>122</v>
      </c>
      <c r="B96" s="65" t="e">
        <f t="shared" si="296"/>
        <v>#REF!</v>
      </c>
      <c r="C96" s="19" t="e">
        <f t="shared" si="502"/>
        <v>#REF!</v>
      </c>
      <c r="D96" s="19" t="e">
        <f>_xll.MKV("EUR.CM_INSTRUMENT.PXE."&amp;A96, "CouponInterest")</f>
        <v>#REF!</v>
      </c>
      <c r="E96" s="6" t="e">
        <f>_xll.MKV("EUR.CM_INSTRUMENT.PXE."&amp;A96, "DateMaturity")</f>
        <v>#REF!</v>
      </c>
      <c r="F96" s="6" t="e">
        <f>IF(D96=0,H96,_xll.MKV("EUR.CM_INSTRUMENT.PXE."&amp;A96, "DateInterestAccrual"))</f>
        <v>#REF!</v>
      </c>
      <c r="G96" s="6" t="e">
        <f>IF(D96=0,E96,_xll.MKV("EUR.CM_INSTRUMENT.PXE."&amp;A96, "DateFirstCoupon"))</f>
        <v>#REF!</v>
      </c>
      <c r="H96" s="6" t="e">
        <f>_xll.MKV("EUR.CM_INSTRUMENT.PXE."&amp;A96, "DateFirstSettlement")</f>
        <v>#REF!</v>
      </c>
      <c r="I96" s="19">
        <v>100</v>
      </c>
      <c r="J96" s="6" t="e">
        <f>_xll.MKV("EUR.CM_INSTRUMENT.BONDVISION."&amp;A96, "DateSettl")</f>
        <v>#REF!</v>
      </c>
      <c r="K96" s="108" t="e">
        <f>_xll.MKV("EUR.CM_INSTRUMENT.PXE."&amp;A96, "Desc")</f>
        <v>#REF!</v>
      </c>
      <c r="L96" s="66">
        <f>_xll.BDP(A96&amp;" Corp", "amt_outstanding")/1000000</f>
        <v>15368.775</v>
      </c>
      <c r="M96" s="67" t="e">
        <f t="shared" si="342"/>
        <v>#REF!</v>
      </c>
      <c r="N96" s="22" t="e">
        <f>_xll.xlBondYield(C96,D96,E96,F96,G96,H96,I96,J96,P96)*100</f>
        <v>#NUM!</v>
      </c>
      <c r="O96" s="68" t="str">
        <f t="shared" si="343"/>
        <v/>
      </c>
      <c r="P96" s="23" t="e">
        <f>IF(LEFT(K96,3)="BOT",_xll.xlBondPrice(C96,D96,E96,F96,G96,H96,I96,J96,_xll.MKV("EUR.CM_DEPTH.XLS_GOVIES."&amp;A96, "Mid")/100),ROUND(_xll.MKV("EUR.CM_DEPTH.XLS_GOVIES."&amp;A96, "Mid"),IF(M96&lt;700,3,2)))</f>
        <v>#REF!</v>
      </c>
      <c r="Q96" s="69" t="e">
        <f t="shared" si="503"/>
        <v>#NUM!</v>
      </c>
      <c r="R96" s="70" t="e">
        <f t="shared" si="269"/>
        <v>#NUM!</v>
      </c>
      <c r="S96" s="71" t="e">
        <f>_xll.xlBondAswSpread(C96,D96,E96,F96,G96,H96,I96,J96,P96)*100</f>
        <v>#NUM!</v>
      </c>
      <c r="T96" s="72" t="e">
        <f>_xll.xlBondZSpread(C96,D96,E96,F96,G96,H96,I96,J96,P96,"annual",5)*100</f>
        <v>#NUM!</v>
      </c>
      <c r="U96" s="72" t="e">
        <f>(N96-_xll.xlShmImplSwap2("EUR","EUR",J96,E96,,1,8,2,4)*100)*100</f>
        <v>#NUM!</v>
      </c>
      <c r="V96" s="72" t="e">
        <f>(N96-VLOOKUP(AH96,'[1]Y c'!$B$1:$F$65536,HLOOKUP(RIGHT($V$12,2),'[1]Y c'!$A$1:$IV$2,2,FALSE),FALSE))*100</f>
        <v>#NUM!</v>
      </c>
      <c r="W96" s="72" t="e">
        <f>(N96-VLOOKUP(AH96,'[1]Y c'!$B$1:$N$65536,HLOOKUP(RIGHT($W$12,2),'[1]Y c'!$A$1:$IV$2,2,FALSE),FALSE))*100</f>
        <v>#NUM!</v>
      </c>
      <c r="X96" s="73" t="e">
        <f>(N96-VLOOKUP(AH96,'[1]Y c'!$B$1:$J$65536,HLOOKUP(RIGHT($X$12,2),'[1]Y c'!$A$1:$IV$2,2,FALSE),FALSE))*100</f>
        <v>#NUM!</v>
      </c>
      <c r="Y96" s="74" t="e">
        <f>_xll.xlBondYieldSens(C96,D96,E96,F96,G96,H96,I96,J96,P96,"p")</f>
        <v>#NUM!</v>
      </c>
      <c r="Z96" s="100" t="e">
        <f>SUMIF([1]Volumes!D$1:D$65536,A96,[1]Volumes!I$1:I$65536)</f>
        <v>#VALUE!</v>
      </c>
      <c r="AA96" s="23"/>
      <c r="AB96" s="77" t="e">
        <f>IF(_xll.MKV("EUR.CM_DEPTH.VMO_REPO."&amp;A96&amp;"_"&amp;$AB$12&amp;"_Fixed", "TrdValueAvg")=0,"",_xll.MKV("EUR.CM_DEPTH.VMO_REPO."&amp;A96&amp;"_"&amp;$AB$12&amp;"_Fixed", "TrdValueAvg"))</f>
        <v>#REF!</v>
      </c>
      <c r="AC96" s="78">
        <f t="shared" si="295"/>
        <v>0</v>
      </c>
      <c r="AD96" s="109" t="str">
        <f t="shared" si="265"/>
        <v/>
      </c>
      <c r="AE96" s="110"/>
      <c r="AF96" s="111" t="str">
        <f t="shared" si="344"/>
        <v/>
      </c>
      <c r="AG96" s="112" t="e">
        <f>_xll.MKV("EUR.CM_INSTRUMENT.PXE."&amp;A96, "DateLastMaturity")</f>
        <v>#REF!</v>
      </c>
      <c r="AH96" s="109" t="e">
        <f t="shared" si="483"/>
        <v>#REF!</v>
      </c>
      <c r="AI96" s="111" t="e">
        <f>VLOOKUP(AH96,'[1]ASW p'!$B$1:$AP$65536,HLOOKUP(LEFT(A96,2),'[1]ASW p'!$A$1:$IV$2,2,FALSE),FALSE)</f>
        <v>#REF!</v>
      </c>
      <c r="AJ96" s="79"/>
      <c r="AK96" s="79"/>
      <c r="AL96" s="94">
        <v>0.374657069142181</v>
      </c>
      <c r="AM96" s="81">
        <v>-0.38902380952380955</v>
      </c>
      <c r="AN96" s="14" t="str">
        <f t="shared" si="346"/>
        <v>IT0005056541</v>
      </c>
      <c r="AO96" s="65" t="e">
        <f>IF(LEFT(AN96,2)=LEFT(AN95,2),AO95,_xll.BDP($A96&amp;" Corp","RTG_FITCH"))</f>
        <v>#REF!</v>
      </c>
      <c r="AP96" s="65" t="e">
        <f>IF(LEFT(AN96,2)=LEFT(AN95,2),AP95,_xll.BDP($A96&amp;" Corp","RTG_SP_LT_LC_ISSUER_CREDIT"))</f>
        <v>#REF!</v>
      </c>
      <c r="AQ96" s="65" t="str">
        <f>_xll.BDP($A96&amp;" Corp","RTG_MOODY")</f>
        <v>Baa2u *-</v>
      </c>
      <c r="AR96" s="2"/>
      <c r="AS96" s="16"/>
      <c r="AT96" s="31"/>
      <c r="AU96" s="113"/>
      <c r="AV96" s="2"/>
      <c r="AW96" s="31"/>
      <c r="AY96" s="114"/>
      <c r="AZ96" s="5"/>
      <c r="BA96" s="29"/>
      <c r="BH96" s="38"/>
    </row>
    <row r="97" spans="1:63">
      <c r="A97" s="2" t="s">
        <v>123</v>
      </c>
      <c r="B97" s="65" t="e">
        <f t="shared" si="296"/>
        <v>#REF!</v>
      </c>
      <c r="C97" s="19" t="e">
        <f t="shared" si="502"/>
        <v>#REF!</v>
      </c>
      <c r="D97" s="19" t="e">
        <f>_xll.MKV("EUR.CM_INSTRUMENT.PXE."&amp;A97, "CouponInterest")</f>
        <v>#REF!</v>
      </c>
      <c r="E97" s="6" t="e">
        <f>_xll.MKV("EUR.CM_INSTRUMENT.PXE."&amp;A97, "DateMaturity")</f>
        <v>#REF!</v>
      </c>
      <c r="F97" s="6" t="e">
        <f>IF(D97=0,H97,_xll.MKV("EUR.CM_INSTRUMENT.PXE."&amp;A97, "DateInterestAccrual"))</f>
        <v>#REF!</v>
      </c>
      <c r="G97" s="6" t="e">
        <f>IF(D97=0,E97,_xll.MKV("EUR.CM_INSTRUMENT.PXE."&amp;A97, "DateFirstCoupon"))</f>
        <v>#REF!</v>
      </c>
      <c r="H97" s="6" t="e">
        <f>_xll.MKV("EUR.CM_INSTRUMENT.PXE."&amp;A97, "DateFirstSettlement")</f>
        <v>#REF!</v>
      </c>
      <c r="I97" s="19">
        <v>100</v>
      </c>
      <c r="J97" s="6" t="e">
        <f>_xll.MKV("EUR.CM_INSTRUMENT.BONDVISION."&amp;A97, "DateSettl")</f>
        <v>#REF!</v>
      </c>
      <c r="K97" s="108" t="e">
        <f>_xll.MKV("EUR.CM_INSTRUMENT.PXE."&amp;A97, "Desc")</f>
        <v>#REF!</v>
      </c>
      <c r="L97" s="66">
        <f>_xll.BDP(A97&amp;" Corp", "amt_outstanding")/1000000</f>
        <v>16453.945</v>
      </c>
      <c r="M97" s="67" t="e">
        <f t="shared" si="342"/>
        <v>#REF!</v>
      </c>
      <c r="N97" s="22" t="e">
        <f>_xll.xlBondYield(C97,D97,E97,F97,G97,H97,I97,J97,P97)*100</f>
        <v>#NUM!</v>
      </c>
      <c r="O97" s="68" t="str">
        <f t="shared" si="343"/>
        <v/>
      </c>
      <c r="P97" s="23" t="e">
        <f>IF(LEFT(K97,3)="BOT",_xll.xlBondPrice(C97,D97,E97,F97,G97,H97,I97,J97,_xll.MKV("EUR.CM_DEPTH.XLS_GOVIES."&amp;A97, "Mid")/100),ROUND(_xll.MKV("EUR.CM_DEPTH.XLS_GOVIES."&amp;A97, "Mid"),IF(M97&lt;700,3,2)))</f>
        <v>#REF!</v>
      </c>
      <c r="Q97" s="69" t="e">
        <f t="shared" si="503"/>
        <v>#NUM!</v>
      </c>
      <c r="R97" s="70" t="e">
        <f t="shared" si="269"/>
        <v>#NUM!</v>
      </c>
      <c r="S97" s="71" t="e">
        <f>_xll.xlBondAswSpread(C97,D97,E97,F97,G97,H97,I97,J97,P97)*100</f>
        <v>#NUM!</v>
      </c>
      <c r="T97" s="72" t="e">
        <f>_xll.xlBondZSpread(C97,D97,E97,F97,G97,H97,I97,J97,P97,"annual",5)*100</f>
        <v>#NUM!</v>
      </c>
      <c r="U97" s="72" t="e">
        <f>(N97-_xll.xlShmImplSwap2("EUR","EUR",J97,E97,,1,8,2,4)*100)*100</f>
        <v>#NUM!</v>
      </c>
      <c r="V97" s="72" t="e">
        <f>(N97-VLOOKUP(AH97,'[1]Y c'!$B$1:$F$65536,HLOOKUP(RIGHT($V$12,2),'[1]Y c'!$A$1:$IV$2,2,FALSE),FALSE))*100</f>
        <v>#NUM!</v>
      </c>
      <c r="W97" s="72" t="e">
        <f>(N97-VLOOKUP(AH97,'[1]Y c'!$B$1:$N$65536,HLOOKUP(RIGHT($W$12,2),'[1]Y c'!$A$1:$IV$2,2,FALSE),FALSE))*100</f>
        <v>#NUM!</v>
      </c>
      <c r="X97" s="73" t="e">
        <f>(N97-VLOOKUP(AH97,'[1]Y c'!$B$1:$J$65536,HLOOKUP(RIGHT($X$12,2),'[1]Y c'!$A$1:$IV$2,2,FALSE),FALSE))*100</f>
        <v>#NUM!</v>
      </c>
      <c r="Y97" s="74" t="e">
        <f>_xll.xlBondYieldSens(C97,D97,E97,F97,G97,H97,I97,J97,P97,"p")</f>
        <v>#NUM!</v>
      </c>
      <c r="Z97" s="100" t="e">
        <f>SUMIF([1]Volumes!D$1:D$65536,A97,[1]Volumes!I$1:I$65536)</f>
        <v>#VALUE!</v>
      </c>
      <c r="AA97" s="23"/>
      <c r="AB97" s="77" t="e">
        <f>IF(_xll.MKV("EUR.CM_DEPTH.VMO_REPO."&amp;A97&amp;"_"&amp;$AB$12&amp;"_Fixed", "TrdValueAvg")=0,"",_xll.MKV("EUR.CM_DEPTH.VMO_REPO."&amp;A97&amp;"_"&amp;$AB$12&amp;"_Fixed", "TrdValueAvg"))</f>
        <v>#REF!</v>
      </c>
      <c r="AC97" s="78">
        <f t="shared" si="295"/>
        <v>0</v>
      </c>
      <c r="AD97" s="109" t="str">
        <f t="shared" si="265"/>
        <v/>
      </c>
      <c r="AE97" s="110"/>
      <c r="AF97" s="111" t="str">
        <f t="shared" si="344"/>
        <v/>
      </c>
      <c r="AG97" s="112" t="e">
        <f>_xll.MKV("EUR.CM_INSTRUMENT.PXE."&amp;A97, "DateLastMaturity")</f>
        <v>#REF!</v>
      </c>
      <c r="AH97" s="109" t="e">
        <f t="shared" si="483"/>
        <v>#REF!</v>
      </c>
      <c r="AI97" s="111" t="e">
        <f>VLOOKUP(AH97,'[1]ASW p'!$B$1:$AP$65536,HLOOKUP(LEFT(A97,2),'[1]ASW p'!$A$1:$IV$2,2,FALSE),FALSE)</f>
        <v>#REF!</v>
      </c>
      <c r="AJ97" s="79"/>
      <c r="AK97" s="79"/>
      <c r="AL97" s="94">
        <v>0.51230386306287046</v>
      </c>
      <c r="AM97" s="81">
        <v>-0.42789667896678968</v>
      </c>
      <c r="AN97" s="14" t="str">
        <f t="shared" si="346"/>
        <v>IT0005104473</v>
      </c>
      <c r="AO97" s="65" t="e">
        <f>IF(LEFT(AN97,2)=LEFT(AN96,2),AO96,_xll.BDP($A97&amp;" Corp","RTG_FITCH"))</f>
        <v>#REF!</v>
      </c>
      <c r="AP97" s="65" t="e">
        <f>IF(LEFT(AN97,2)=LEFT(AN96,2),AP96,_xll.BDP($A97&amp;" Corp","RTG_SP_LT_LC_ISSUER_CREDIT"))</f>
        <v>#REF!</v>
      </c>
      <c r="AQ97" s="65" t="str">
        <f>_xll.BDP($A97&amp;" Corp","RTG_MOODY")</f>
        <v>Baa2u *-</v>
      </c>
      <c r="AR97" s="2"/>
      <c r="AS97" s="16"/>
      <c r="AT97" s="31"/>
      <c r="AU97" s="113"/>
      <c r="AV97" s="2"/>
      <c r="AW97" s="31"/>
      <c r="AY97" s="114"/>
      <c r="AZ97" s="5"/>
      <c r="BA97" s="29"/>
      <c r="BH97" s="38"/>
    </row>
    <row r="98" spans="1:63">
      <c r="A98" s="2" t="s">
        <v>124</v>
      </c>
      <c r="B98" s="65" t="e">
        <f t="shared" si="296"/>
        <v>#REF!</v>
      </c>
      <c r="C98" s="19" t="e">
        <f>LEFT(K98,3)</f>
        <v>#REF!</v>
      </c>
      <c r="D98" s="19" t="e">
        <f>_xll.MKV("EUR.CM_INSTRUMENT.PXE."&amp;A98, "CouponInterest")</f>
        <v>#REF!</v>
      </c>
      <c r="E98" s="6" t="e">
        <f>_xll.MKV("EUR.CM_INSTRUMENT.PXE."&amp;A98, "DateMaturity")</f>
        <v>#REF!</v>
      </c>
      <c r="F98" s="6" t="e">
        <f>IF(D98=0,H98,_xll.MKV("EUR.CM_INSTRUMENT.PXE."&amp;A98, "DateInterestAccrual"))</f>
        <v>#REF!</v>
      </c>
      <c r="G98" s="6" t="e">
        <f>IF(D98=0,E98,_xll.MKV("EUR.CM_INSTRUMENT.PXE."&amp;A98, "DateFirstCoupon"))</f>
        <v>#REF!</v>
      </c>
      <c r="H98" s="6" t="e">
        <f>_xll.MKV("EUR.CM_INSTRUMENT.PXE."&amp;A98, "DateFirstSettlement")</f>
        <v>#REF!</v>
      </c>
      <c r="I98" s="19">
        <v>100</v>
      </c>
      <c r="J98" s="6" t="e">
        <f>_xll.MKV("EUR.CM_INSTRUMENT.BONDVISION."&amp;A98, "DateSettl")</f>
        <v>#REF!</v>
      </c>
      <c r="K98" s="108" t="e">
        <f>_xll.MKV("EUR.CM_INSTRUMENT.PXE."&amp;A98, "Desc")</f>
        <v>#REF!</v>
      </c>
      <c r="L98" s="66">
        <f>_xll.BDP(A98&amp;" Corp", "amt_outstanding")/1000000</f>
        <v>15545.977000000001</v>
      </c>
      <c r="M98" s="67" t="e">
        <f t="shared" si="342"/>
        <v>#REF!</v>
      </c>
      <c r="N98" s="22" t="e">
        <f>_xll.xlBondYield(C98,D98,E98,F98,G98,H98,I98,J98,P98)*100</f>
        <v>#NUM!</v>
      </c>
      <c r="O98" s="68" t="str">
        <f t="shared" si="343"/>
        <v/>
      </c>
      <c r="P98" s="23" t="e">
        <f>IF(LEFT(K98,3)="BOT",_xll.xlBondPrice(C98,D98,E98,F98,G98,H98,I98,J98,_xll.MKV("EUR.CM_DEPTH.XLS_GOVIES."&amp;A98, "Mid")/100),ROUND(_xll.MKV("EUR.CM_DEPTH.XLS_GOVIES."&amp;A98, "Mid"),IF(M98&lt;700,3,2)))</f>
        <v>#REF!</v>
      </c>
      <c r="Q98" s="69" t="e">
        <f>(N98-N97)*100</f>
        <v>#NUM!</v>
      </c>
      <c r="R98" s="70" t="e">
        <f t="shared" si="269"/>
        <v>#NUM!</v>
      </c>
      <c r="S98" s="71" t="e">
        <f>_xll.xlBondAswSpread(C98,D98,E98,F98,G98,H98,I98,J98,P98)*100</f>
        <v>#NUM!</v>
      </c>
      <c r="T98" s="72" t="e">
        <f>_xll.xlBondZSpread(C98,D98,E98,F98,G98,H98,I98,J98,P98,"annual",5)*100</f>
        <v>#NUM!</v>
      </c>
      <c r="U98" s="72" t="e">
        <f>(N98-_xll.xlShmImplSwap2("EUR","EUR",J98,E98,,1,8,2,4)*100)*100</f>
        <v>#NUM!</v>
      </c>
      <c r="V98" s="72" t="e">
        <f>(N98-VLOOKUP(AH98,'[1]Y c'!$B$1:$F$65536,HLOOKUP(RIGHT($V$12,2),'[1]Y c'!$A$1:$IV$2,2,FALSE),FALSE))*100</f>
        <v>#NUM!</v>
      </c>
      <c r="W98" s="72" t="e">
        <f>(N98-VLOOKUP(AH98,'[1]Y c'!$B$1:$N$65536,HLOOKUP(RIGHT($W$12,2),'[1]Y c'!$A$1:$IV$2,2,FALSE),FALSE))*100</f>
        <v>#NUM!</v>
      </c>
      <c r="X98" s="73" t="e">
        <f>(N98-VLOOKUP(AH98,'[1]Y c'!$B$1:$J$65536,HLOOKUP(RIGHT($X$12,2),'[1]Y c'!$A$1:$IV$2,2,FALSE),FALSE))*100</f>
        <v>#NUM!</v>
      </c>
      <c r="Y98" s="74" t="e">
        <f>_xll.xlBondYieldSens(C98,D98,E98,F98,G98,H98,I98,J98,P98,"p")</f>
        <v>#NUM!</v>
      </c>
      <c r="Z98" s="100" t="e">
        <f>SUMIF([1]Volumes!D$1:D$65536,A98,[1]Volumes!I$1:I$65536)</f>
        <v>#VALUE!</v>
      </c>
      <c r="AA98" s="23"/>
      <c r="AB98" s="77" t="e">
        <f>IF(_xll.MKV("EUR.CM_DEPTH.VMO_REPO."&amp;A98&amp;"_"&amp;$AB$12&amp;"_Fixed", "TrdValueAvg")=0,"",_xll.MKV("EUR.CM_DEPTH.VMO_REPO."&amp;A98&amp;"_"&amp;$AB$12&amp;"_Fixed", "TrdValueAvg"))</f>
        <v>#REF!</v>
      </c>
      <c r="AC98" s="78">
        <f t="shared" si="295"/>
        <v>0</v>
      </c>
      <c r="AD98" s="109" t="str">
        <f>IF(AE98="x",MONTH(AG98)&amp;"."&amp;YEAR(AG98),"")</f>
        <v/>
      </c>
      <c r="AE98" s="110"/>
      <c r="AF98" s="111" t="str">
        <f t="shared" si="344"/>
        <v/>
      </c>
      <c r="AG98" s="112" t="e">
        <f>_xll.MKV("EUR.CM_INSTRUMENT.PXE."&amp;A98, "DateLastMaturity")</f>
        <v>#REF!</v>
      </c>
      <c r="AH98" s="109" t="e">
        <f>MONTH(AG98)&amp;"."&amp;YEAR(AG98)</f>
        <v>#REF!</v>
      </c>
      <c r="AI98" s="111" t="e">
        <f>VLOOKUP(AH98,'[1]ASW p'!$B$1:$AP$65536,HLOOKUP(LEFT(A98,2),'[1]ASW p'!$A$1:$IV$2,2,FALSE),FALSE)</f>
        <v>#REF!</v>
      </c>
      <c r="AJ98" s="79"/>
      <c r="AK98" s="79"/>
      <c r="AL98" s="94">
        <v>0.6095866135793252</v>
      </c>
      <c r="AM98" s="81">
        <v>-0.40662561576354683</v>
      </c>
      <c r="AN98" s="14" t="str">
        <f t="shared" si="346"/>
        <v>IT0005137614</v>
      </c>
      <c r="AO98" s="65" t="e">
        <f>IF(LEFT(AN98,2)=LEFT(AN97,2),AO97,_xll.BDP($A98&amp;" Corp","RTG_FITCH"))</f>
        <v>#REF!</v>
      </c>
      <c r="AP98" s="65" t="e">
        <f>IF(LEFT(AN98,2)=LEFT(AN97,2),AP97,_xll.BDP($A98&amp;" Corp","RTG_SP_LT_LC_ISSUER_CREDIT"))</f>
        <v>#REF!</v>
      </c>
      <c r="AQ98" s="65" t="str">
        <f>_xll.BDP($A98&amp;" Corp","RTG_MOODY")</f>
        <v>Baa2u *-</v>
      </c>
      <c r="AR98" s="2"/>
      <c r="AS98" s="16"/>
      <c r="AT98" s="31"/>
      <c r="AU98" s="113"/>
      <c r="AV98" s="2"/>
      <c r="AW98" s="31"/>
      <c r="AY98" s="114"/>
      <c r="AZ98" s="5"/>
      <c r="BA98" s="29"/>
      <c r="BH98" s="38"/>
    </row>
    <row r="99" spans="1:63">
      <c r="A99" s="2" t="s">
        <v>125</v>
      </c>
      <c r="B99" s="65" t="e">
        <f t="shared" si="296"/>
        <v>#REF!</v>
      </c>
      <c r="C99" s="19" t="e">
        <f>LEFT(K99,3)</f>
        <v>#REF!</v>
      </c>
      <c r="D99" s="19" t="e">
        <f>_xll.MKV("EUR.CM_INSTRUMENT.PXE."&amp;A99, "CouponInterest")</f>
        <v>#REF!</v>
      </c>
      <c r="E99" s="6" t="e">
        <f>_xll.MKV("EUR.CM_INSTRUMENT.PXE."&amp;A99, "DateMaturity")</f>
        <v>#REF!</v>
      </c>
      <c r="F99" s="6" t="e">
        <f>IF(D99=0,H99,_xll.MKV("EUR.CM_INSTRUMENT.PXE."&amp;A99, "DateInterestAccrual"))</f>
        <v>#REF!</v>
      </c>
      <c r="G99" s="6" t="e">
        <f>IF(D99=0,E99,_xll.MKV("EUR.CM_INSTRUMENT.PXE."&amp;A99, "DateFirstCoupon"))</f>
        <v>#REF!</v>
      </c>
      <c r="H99" s="6" t="e">
        <f>_xll.MKV("EUR.CM_INSTRUMENT.PXE."&amp;A99, "DateFirstSettlement")</f>
        <v>#REF!</v>
      </c>
      <c r="I99" s="19">
        <v>100</v>
      </c>
      <c r="J99" s="6" t="e">
        <f>_xll.MKV("EUR.CM_INSTRUMENT.BONDVISION."&amp;A99, "DateSettl")</f>
        <v>#REF!</v>
      </c>
      <c r="K99" s="108" t="e">
        <f>_xll.MKV("EUR.CM_INSTRUMENT.PXE."&amp;A99, "Desc")</f>
        <v>#REF!</v>
      </c>
      <c r="L99" s="66">
        <f>_xll.BDP(A99&amp;" Corp", "amt_outstanding")/1000000</f>
        <v>15429.87</v>
      </c>
      <c r="M99" s="67" t="e">
        <f t="shared" si="342"/>
        <v>#REF!</v>
      </c>
      <c r="N99" s="22" t="e">
        <f>_xll.xlBondYield(C99,D99,E99,F99,G99,H99,I99,J99,P99)*100</f>
        <v>#NUM!</v>
      </c>
      <c r="O99" s="68" t="str">
        <f t="shared" si="343"/>
        <v/>
      </c>
      <c r="P99" s="23" t="e">
        <f>IF(LEFT(K99,3)="BOT",_xll.xlBondPrice(C99,D99,E99,F99,G99,H99,I99,J99,_xll.MKV("EUR.CM_DEPTH.XLS_GOVIES."&amp;A99, "Mid")/100),ROUND(_xll.MKV("EUR.CM_DEPTH.XLS_GOVIES."&amp;A99, "Mid"),IF(M99&lt;700,3,2)))</f>
        <v>#REF!</v>
      </c>
      <c r="Q99" s="69" t="e">
        <f>(N99-N98)*100</f>
        <v>#NUM!</v>
      </c>
      <c r="R99" s="70" t="e">
        <f t="shared" si="269"/>
        <v>#NUM!</v>
      </c>
      <c r="S99" s="71" t="e">
        <f>_xll.xlBondAswSpread(C99,D99,E99,F99,G99,H99,I99,J99,P99)*100</f>
        <v>#NUM!</v>
      </c>
      <c r="T99" s="72" t="e">
        <f>_xll.xlBondZSpread(C99,D99,E99,F99,G99,H99,I99,J99,P99,"annual",5)*100</f>
        <v>#NUM!</v>
      </c>
      <c r="U99" s="72" t="e">
        <f>(N99-_xll.xlShmImplSwap2("EUR","EUR",J99,E99,,1,8,2,4)*100)*100</f>
        <v>#NUM!</v>
      </c>
      <c r="V99" s="72" t="e">
        <f>(N99-VLOOKUP(AH99,'[1]Y c'!$B$1:$F$65536,HLOOKUP(RIGHT($V$12,2),'[1]Y c'!$A$1:$IV$2,2,FALSE),FALSE))*100</f>
        <v>#NUM!</v>
      </c>
      <c r="W99" s="72" t="e">
        <f>(N99-VLOOKUP(AH99,'[1]Y c'!$B$1:$N$65536,HLOOKUP(RIGHT($W$12,2),'[1]Y c'!$A$1:$IV$2,2,FALSE),FALSE))*100</f>
        <v>#NUM!</v>
      </c>
      <c r="X99" s="73" t="e">
        <f>(N99-VLOOKUP(AH99,'[1]Y c'!$B$1:$J$65536,HLOOKUP(RIGHT($X$12,2),'[1]Y c'!$A$1:$IV$2,2,FALSE),FALSE))*100</f>
        <v>#NUM!</v>
      </c>
      <c r="Y99" s="74" t="e">
        <f>_xll.xlBondYieldSens(C99,D99,E99,F99,G99,H99,I99,J99,P99,"p")</f>
        <v>#NUM!</v>
      </c>
      <c r="Z99" s="100" t="e">
        <f>SUMIF([1]Volumes!D$1:D$65536,A99,[1]Volumes!I$1:I$65536)</f>
        <v>#VALUE!</v>
      </c>
      <c r="AA99" s="23"/>
      <c r="AB99" s="77" t="e">
        <f>IF(_xll.MKV("EUR.CM_DEPTH.VMO_REPO."&amp;A99&amp;"_"&amp;$AB$12&amp;"_Fixed", "TrdValueAvg")=0,"",_xll.MKV("EUR.CM_DEPTH.VMO_REPO."&amp;A99&amp;"_"&amp;$AB$12&amp;"_Fixed", "TrdValueAvg"))</f>
        <v>#REF!</v>
      </c>
      <c r="AC99" s="78">
        <f t="shared" si="295"/>
        <v>0</v>
      </c>
      <c r="AD99" s="109" t="str">
        <f>IF(AE99="x",MONTH(AG99)&amp;"."&amp;YEAR(AG99),"")</f>
        <v/>
      </c>
      <c r="AE99" s="110"/>
      <c r="AF99" s="111" t="str">
        <f t="shared" si="344"/>
        <v/>
      </c>
      <c r="AG99" s="112" t="e">
        <f>_xll.MKV("EUR.CM_INSTRUMENT.PXE."&amp;A99, "DateLastMaturity")</f>
        <v>#REF!</v>
      </c>
      <c r="AH99" s="109" t="e">
        <f>MONTH(AG99)&amp;"."&amp;YEAR(AG99)</f>
        <v>#REF!</v>
      </c>
      <c r="AI99" s="111" t="e">
        <f>VLOOKUP(AH99,'[1]ASW p'!$B$1:$AP$65536,HLOOKUP(LEFT(A99,2),'[1]ASW p'!$A$1:$IV$2,2,FALSE),FALSE)</f>
        <v>#REF!</v>
      </c>
      <c r="AJ99" s="79"/>
      <c r="AK99" s="79"/>
      <c r="AL99" s="94">
        <v>-2.0553902801581665E-2</v>
      </c>
      <c r="AM99" s="81">
        <v>-0.38087458745874592</v>
      </c>
      <c r="AN99" s="14" t="str">
        <f t="shared" si="346"/>
        <v>IT0005185456</v>
      </c>
      <c r="AO99" s="65" t="e">
        <f>IF(LEFT(AN99,2)=LEFT(AN98,2),AO98,_xll.BDP($A99&amp;" Corp","RTG_FITCH"))</f>
        <v>#REF!</v>
      </c>
      <c r="AP99" s="65" t="e">
        <f>IF(LEFT(AN99,2)=LEFT(AN98,2),AP98,_xll.BDP($A99&amp;" Corp","RTG_SP_LT_LC_ISSUER_CREDIT"))</f>
        <v>#REF!</v>
      </c>
      <c r="AQ99" s="65" t="str">
        <f>_xll.BDP($A99&amp;" Corp","RTG_MOODY")</f>
        <v>Baa2u *-</v>
      </c>
      <c r="AR99" s="2"/>
      <c r="AS99" s="16"/>
      <c r="AT99" s="31"/>
      <c r="AU99" s="113"/>
      <c r="AV99" s="2"/>
      <c r="AW99" s="31"/>
      <c r="AY99" s="114"/>
      <c r="AZ99" s="5"/>
      <c r="BA99" s="29"/>
      <c r="BH99" s="38"/>
    </row>
    <row r="100" spans="1:63">
      <c r="A100" s="2" t="s">
        <v>392</v>
      </c>
      <c r="B100" s="65" t="e">
        <f t="shared" ref="B100" si="504">LEFT(K100,3)&amp;" "&amp;TEXT(DATE(2000,(MONTH(E100)),1),"mmm")&amp;RIGHT(YEAR(E100),2)</f>
        <v>#REF!</v>
      </c>
      <c r="C100" s="19" t="e">
        <f>LEFT(K100,3)</f>
        <v>#REF!</v>
      </c>
      <c r="D100" s="19" t="e">
        <f>_xll.MKV("EUR.CM_INSTRUMENT.PXE."&amp;A100, "CouponInterest")</f>
        <v>#REF!</v>
      </c>
      <c r="E100" s="6" t="e">
        <f>_xll.MKV("EUR.CM_INSTRUMENT.PXE."&amp;A100, "DateMaturity")</f>
        <v>#REF!</v>
      </c>
      <c r="F100" s="6" t="e">
        <f>IF(D100=0,H100,_xll.MKV("EUR.CM_INSTRUMENT.PXE."&amp;A100, "DateInterestAccrual"))</f>
        <v>#REF!</v>
      </c>
      <c r="G100" s="6" t="e">
        <f>IF(D100=0,E100,_xll.MKV("EUR.CM_INSTRUMENT.PXE."&amp;A100, "DateFirstCoupon"))</f>
        <v>#REF!</v>
      </c>
      <c r="H100" s="6" t="e">
        <f>_xll.MKV("EUR.CM_INSTRUMENT.PXE."&amp;A100, "DateFirstSettlement")</f>
        <v>#REF!</v>
      </c>
      <c r="I100" s="19">
        <v>100</v>
      </c>
      <c r="J100" s="6" t="e">
        <f>_xll.MKV("EUR.CM_INSTRUMENT.BONDVISION."&amp;A100, "DateSettl")</f>
        <v>#REF!</v>
      </c>
      <c r="K100" s="108" t="e">
        <f>_xll.MKV("EUR.CM_INSTRUMENT.PXE."&amp;A100, "Desc")</f>
        <v>#REF!</v>
      </c>
      <c r="L100" s="66">
        <f>_xll.BDP(A100&amp;" Corp", "amt_outstanding")/1000000</f>
        <v>14956.168</v>
      </c>
      <c r="M100" s="67" t="e">
        <f t="shared" ref="M100" si="505">+E100-J100</f>
        <v>#REF!</v>
      </c>
      <c r="N100" s="22" t="e">
        <f>_xll.xlBondYield(C100,D100,E100,F100,G100,H100,I100,J100,P100)*100</f>
        <v>#NUM!</v>
      </c>
      <c r="O100" s="68" t="str">
        <f t="shared" ref="O100" si="506">IF(ISNUMBER((N100-AL100)*100),ROUND((N100-AL100)*100,2),"")</f>
        <v/>
      </c>
      <c r="P100" s="23" t="e">
        <f>IF(LEFT(K100,3)="BOT",_xll.xlBondPrice(C100,D100,E100,F100,G100,H100,I100,J100,_xll.MKV("EUR.CM_DEPTH.XLS_GOVIES."&amp;A100, "Mid")/100),ROUND(_xll.MKV("EUR.CM_DEPTH.XLS_GOVIES."&amp;A100, "Mid"),IF(M100&lt;700,3,2)))</f>
        <v>#REF!</v>
      </c>
      <c r="Q100" s="69" t="e">
        <f>(N100-N99)*100</f>
        <v>#NUM!</v>
      </c>
      <c r="R100" s="70" t="e">
        <f t="shared" ref="R100" si="507">IF($R$12="Y roll",(N100-N99)/(M100-M99)*365*100,(U100-U99)/(M100-M99)*365)</f>
        <v>#NUM!</v>
      </c>
      <c r="S100" s="71" t="e">
        <f>_xll.xlBondAswSpread(C100,D100,E100,F100,G100,H100,I100,J100,P100)*100</f>
        <v>#NUM!</v>
      </c>
      <c r="T100" s="72" t="e">
        <f>_xll.xlBondZSpread(C100,D100,E100,F100,G100,H100,I100,J100,P100,"annual",5)*100</f>
        <v>#NUM!</v>
      </c>
      <c r="U100" s="72" t="e">
        <f>(N100-_xll.xlShmImplSwap2("EUR","EUR",J100,E100,,1,8,2,4)*100)*100</f>
        <v>#NUM!</v>
      </c>
      <c r="V100" s="72" t="e">
        <f>(N100-VLOOKUP(AH100,'[1]Y c'!$B$1:$F$65536,HLOOKUP(RIGHT($V$12,2),'[1]Y c'!$A$1:$IV$2,2,FALSE),FALSE))*100</f>
        <v>#NUM!</v>
      </c>
      <c r="W100" s="72" t="e">
        <f>(N100-VLOOKUP(AH100,'[1]Y c'!$B$1:$N$65536,HLOOKUP(RIGHT($W$12,2),'[1]Y c'!$A$1:$IV$2,2,FALSE),FALSE))*100</f>
        <v>#NUM!</v>
      </c>
      <c r="X100" s="73" t="e">
        <f>(N100-VLOOKUP(AH100,'[1]Y c'!$B$1:$J$65536,HLOOKUP(RIGHT($X$12,2),'[1]Y c'!$A$1:$IV$2,2,FALSE),FALSE))*100</f>
        <v>#NUM!</v>
      </c>
      <c r="Y100" s="74" t="e">
        <f>_xll.xlBondYieldSens(C100,D100,E100,F100,G100,H100,I100,J100,P100,"p")</f>
        <v>#NUM!</v>
      </c>
      <c r="Z100" s="100" t="e">
        <f>SUMIF([1]Volumes!D$1:D$65536,A100,[1]Volumes!I$1:I$65536)</f>
        <v>#VALUE!</v>
      </c>
      <c r="AA100" s="23"/>
      <c r="AB100" s="77" t="e">
        <f>IF(_xll.MKV("EUR.CM_DEPTH.VMO_REPO."&amp;A100&amp;"_"&amp;$AB$12&amp;"_Fixed", "TrdValueAvg")=0,"",_xll.MKV("EUR.CM_DEPTH.VMO_REPO."&amp;A100&amp;"_"&amp;$AB$12&amp;"_Fixed", "TrdValueAvg"))</f>
        <v>#REF!</v>
      </c>
      <c r="AC100" s="78">
        <f t="shared" ref="AC100" si="508">IF(ISNUMBER(AB100),(AB100-AM100)*100,0)</f>
        <v>0</v>
      </c>
      <c r="AD100" s="109" t="str">
        <f>IF(AE100="x",MONTH(AG100)&amp;"."&amp;YEAR(AG100),"")</f>
        <v/>
      </c>
      <c r="AE100" s="110"/>
      <c r="AF100" s="111" t="str">
        <f t="shared" ref="AF100" si="509">IF(AE100="x",IF($AF$12="ASW",S100,T100),"")</f>
        <v/>
      </c>
      <c r="AG100" s="112" t="e">
        <f>_xll.MKV("EUR.CM_INSTRUMENT.PXE."&amp;A100, "DateLastMaturity")</f>
        <v>#REF!</v>
      </c>
      <c r="AH100" s="109" t="e">
        <f>MONTH(AG100)&amp;"."&amp;YEAR(AG100)</f>
        <v>#REF!</v>
      </c>
      <c r="AI100" s="111" t="e">
        <f>VLOOKUP(AH100,'[1]ASW p'!$B$1:$AP$65536,HLOOKUP(LEFT(A100,2),'[1]ASW p'!$A$1:$IV$2,2,FALSE),FALSE)</f>
        <v>#REF!</v>
      </c>
      <c r="AJ100" s="79"/>
      <c r="AK100" s="79"/>
      <c r="AL100" s="94">
        <v>-2.0553902801581665E-2</v>
      </c>
      <c r="AM100" s="81">
        <v>-0.38087458745874592</v>
      </c>
      <c r="AN100" s="14" t="str">
        <f t="shared" ref="AN100" si="510">+A100</f>
        <v>IT0005218968</v>
      </c>
      <c r="AO100" s="65" t="e">
        <f>IF(LEFT(AN100,2)=LEFT(AN99,2),AO99,_xll.BDP($A100&amp;" Corp","RTG_FITCH"))</f>
        <v>#REF!</v>
      </c>
      <c r="AP100" s="65" t="e">
        <f>IF(LEFT(AN100,2)=LEFT(AN99,2),AP99,_xll.BDP($A100&amp;" Corp","RTG_SP_LT_LC_ISSUER_CREDIT"))</f>
        <v>#REF!</v>
      </c>
      <c r="AQ100" s="65" t="str">
        <f>_xll.BDP($A100&amp;" Corp","RTG_MOODY")</f>
        <v>Baa2u *-</v>
      </c>
      <c r="AR100" s="2"/>
      <c r="AS100" s="16"/>
      <c r="AT100" s="31"/>
      <c r="AU100" s="113"/>
      <c r="AV100" s="2"/>
      <c r="AW100" s="31"/>
      <c r="AY100" s="114"/>
      <c r="AZ100" s="5"/>
      <c r="BA100" s="29"/>
      <c r="BH100" s="38"/>
    </row>
    <row r="101" spans="1:63">
      <c r="A101" s="2" t="s">
        <v>413</v>
      </c>
      <c r="B101" s="65" t="e">
        <f t="shared" ref="B101" si="511">LEFT(K101,3)&amp;" "&amp;TEXT(DATE(2000,(MONTH(E101)),1),"mmm")&amp;RIGHT(YEAR(E101),2)</f>
        <v>#REF!</v>
      </c>
      <c r="C101" s="19" t="e">
        <f>LEFT(K101,3)</f>
        <v>#REF!</v>
      </c>
      <c r="D101" s="19" t="e">
        <f>_xll.MKV("EUR.CM_INSTRUMENT.PXE."&amp;A101, "CouponInterest")</f>
        <v>#REF!</v>
      </c>
      <c r="E101" s="6" t="e">
        <f>_xll.MKV("EUR.CM_INSTRUMENT.PXE."&amp;A101, "DateMaturity")</f>
        <v>#REF!</v>
      </c>
      <c r="F101" s="6" t="e">
        <f>IF(D101=0,H101,_xll.MKV("EUR.CM_INSTRUMENT.PXE."&amp;A101, "DateInterestAccrual"))</f>
        <v>#REF!</v>
      </c>
      <c r="G101" s="6" t="e">
        <f>IF(D101=0,E101,_xll.MKV("EUR.CM_INSTRUMENT.PXE."&amp;A101, "DateFirstCoupon"))</f>
        <v>#REF!</v>
      </c>
      <c r="H101" s="6" t="e">
        <f>_xll.MKV("EUR.CM_INSTRUMENT.PXE."&amp;A101, "DateFirstSettlement")</f>
        <v>#REF!</v>
      </c>
      <c r="I101" s="19">
        <v>100</v>
      </c>
      <c r="J101" s="6" t="e">
        <f>_xll.MKV("EUR.CM_INSTRUMENT.BONDVISION."&amp;A101, "DateSettl")</f>
        <v>#REF!</v>
      </c>
      <c r="K101" s="108" t="e">
        <f>_xll.MKV("EUR.CM_INSTRUMENT.PXE."&amp;A101, "Desc")</f>
        <v>#REF!</v>
      </c>
      <c r="L101" s="66">
        <f>_xll.BDP(A101&amp;" Corp", "amt_outstanding")/1000000</f>
        <v>13750</v>
      </c>
      <c r="M101" s="67" t="e">
        <f t="shared" ref="M101" si="512">+E101-J101</f>
        <v>#REF!</v>
      </c>
      <c r="N101" s="22" t="e">
        <f>_xll.xlBondYield(C101,D101,E101,F101,G101,H101,I101,J101,P101)*100</f>
        <v>#NUM!</v>
      </c>
      <c r="O101" s="68" t="str">
        <f t="shared" ref="O101" si="513">IF(ISNUMBER((N101-AL101)*100),ROUND((N101-AL101)*100,2),"")</f>
        <v/>
      </c>
      <c r="P101" s="23" t="e">
        <f>IF(LEFT(K101,3)="BOT",_xll.xlBondPrice(C101,D101,E101,F101,G101,H101,I101,J101,_xll.MKV("EUR.CM_DEPTH.XLS_GOVIES."&amp;A101, "Mid")/100),ROUND(_xll.MKV("EUR.CM_DEPTH.XLS_GOVIES."&amp;A101, "Mid"),IF(M101&lt;700,3,2)))</f>
        <v>#REF!</v>
      </c>
      <c r="Q101" s="69" t="e">
        <f>(N101-N100)*100</f>
        <v>#NUM!</v>
      </c>
      <c r="R101" s="70" t="e">
        <f t="shared" ref="R101" si="514">IF($R$12="Y roll",(N101-N100)/(M101-M100)*365*100,(U101-U100)/(M101-M100)*365)</f>
        <v>#NUM!</v>
      </c>
      <c r="S101" s="71" t="e">
        <f>_xll.xlBondAswSpread(C101,D101,E101,F101,G101,H101,I101,J101,P101)*100</f>
        <v>#NUM!</v>
      </c>
      <c r="T101" s="72" t="e">
        <f>_xll.xlBondZSpread(C101,D101,E101,F101,G101,H101,I101,J101,P101,"annual",5)*100</f>
        <v>#NUM!</v>
      </c>
      <c r="U101" s="72" t="e">
        <f>(N101-_xll.xlShmImplSwap2("EUR","EUR",J101,E101,,1,8,2,4)*100)*100</f>
        <v>#NUM!</v>
      </c>
      <c r="V101" s="72" t="e">
        <f>(N101-VLOOKUP(AH101,'[1]Y c'!$B$1:$F$65536,HLOOKUP(RIGHT($V$12,2),'[1]Y c'!$A$1:$IV$2,2,FALSE),FALSE))*100</f>
        <v>#NUM!</v>
      </c>
      <c r="W101" s="72" t="e">
        <f>(N101-VLOOKUP(AH101,'[1]Y c'!$B$1:$N$65536,HLOOKUP(RIGHT($W$12,2),'[1]Y c'!$A$1:$IV$2,2,FALSE),FALSE))*100</f>
        <v>#NUM!</v>
      </c>
      <c r="X101" s="73" t="e">
        <f>(N101-VLOOKUP(AH101,'[1]Y c'!$B$1:$J$65536,HLOOKUP(RIGHT($X$12,2),'[1]Y c'!$A$1:$IV$2,2,FALSE),FALSE))*100</f>
        <v>#NUM!</v>
      </c>
      <c r="Y101" s="74" t="e">
        <f>_xll.xlBondYieldSens(C101,D101,E101,F101,G101,H101,I101,J101,P101,"p")</f>
        <v>#NUM!</v>
      </c>
      <c r="Z101" s="100" t="e">
        <f>SUMIF([1]Volumes!D$1:D$65536,A101,[1]Volumes!I$1:I$65536)</f>
        <v>#VALUE!</v>
      </c>
      <c r="AA101" s="23"/>
      <c r="AB101" s="77" t="e">
        <f>IF(_xll.MKV("EUR.CM_DEPTH.VMO_REPO."&amp;A101&amp;"_"&amp;$AB$12&amp;"_Fixed", "TrdValueAvg")=0,"",_xll.MKV("EUR.CM_DEPTH.VMO_REPO."&amp;A101&amp;"_"&amp;$AB$12&amp;"_Fixed", "TrdValueAvg"))</f>
        <v>#REF!</v>
      </c>
      <c r="AC101" s="78">
        <f t="shared" ref="AC101" si="515">IF(ISNUMBER(AB101),(AB101-AM101)*100,0)</f>
        <v>0</v>
      </c>
      <c r="AD101" s="109" t="str">
        <f>IF(AE101="x",MONTH(AG101)&amp;"."&amp;YEAR(AG101),"")</f>
        <v/>
      </c>
      <c r="AE101" s="110"/>
      <c r="AF101" s="111" t="str">
        <f t="shared" ref="AF101" si="516">IF(AE101="x",IF($AF$12="ASW",S101,T101),"")</f>
        <v/>
      </c>
      <c r="AG101" s="112" t="e">
        <f>_xll.MKV("EUR.CM_INSTRUMENT.PXE."&amp;A101, "DateLastMaturity")</f>
        <v>#REF!</v>
      </c>
      <c r="AH101" s="109" t="e">
        <f>MONTH(AG101)&amp;"."&amp;YEAR(AG101)</f>
        <v>#REF!</v>
      </c>
      <c r="AI101" s="111" t="e">
        <f>VLOOKUP(AH101,'[1]ASW p'!$B$1:$AP$65536,HLOOKUP(LEFT(A101,2),'[1]ASW p'!$A$1:$IV$2,2,FALSE),FALSE)</f>
        <v>#REF!</v>
      </c>
      <c r="AJ101" s="79"/>
      <c r="AK101" s="79"/>
      <c r="AL101" s="94">
        <v>-2.0553902801581665E-2</v>
      </c>
      <c r="AM101" s="81">
        <v>-0.38087458745874592</v>
      </c>
      <c r="AN101" s="14" t="str">
        <f t="shared" ref="AN101" si="517">+A101</f>
        <v>IT0005252520</v>
      </c>
      <c r="AO101" s="65" t="e">
        <f>IF(LEFT(AN101,2)=LEFT(AN100,2),AO100,_xll.BDP($A101&amp;" Corp","RTG_FITCH"))</f>
        <v>#REF!</v>
      </c>
      <c r="AP101" s="65" t="e">
        <f>IF(LEFT(AN101,2)=LEFT(AN100,2),AP100,_xll.BDP($A101&amp;" Corp","RTG_SP_LT_LC_ISSUER_CREDIT"))</f>
        <v>#REF!</v>
      </c>
      <c r="AQ101" s="65" t="str">
        <f>_xll.BDP($A101&amp;" Corp","RTG_MOODY")</f>
        <v>Baa2u *-</v>
      </c>
      <c r="AR101" s="2"/>
      <c r="AS101" s="16"/>
      <c r="AT101" s="31"/>
      <c r="AU101" s="113"/>
      <c r="AV101" s="2"/>
      <c r="AW101" s="31"/>
      <c r="AY101" s="114"/>
      <c r="AZ101" s="5"/>
      <c r="BA101" s="29"/>
      <c r="BH101" s="38"/>
    </row>
    <row r="102" spans="1:63" s="2" customFormat="1">
      <c r="A102" s="64" t="s">
        <v>128</v>
      </c>
      <c r="B102" s="65" t="e">
        <f t="shared" si="296"/>
        <v>#REF!</v>
      </c>
      <c r="C102" s="19" t="s">
        <v>126</v>
      </c>
      <c r="D102" s="19" t="e">
        <f>_xll.MKV("EUR.CM_INSTRUMENT.PXE."&amp;A102, "CouponInterest")</f>
        <v>#REF!</v>
      </c>
      <c r="E102" s="6" t="e">
        <f>_xll.MKV("EUR.CM_INSTRUMENT.PXE."&amp;A102, "DateMaturity")</f>
        <v>#REF!</v>
      </c>
      <c r="F102" s="6" t="e">
        <f>IF(D102=0,H102,_xll.MKV("EUR.CM_INSTRUMENT.PXE."&amp;A102, "DateInterestAccrual"))</f>
        <v>#REF!</v>
      </c>
      <c r="G102" s="6" t="e">
        <f>IF(D102=0,E102,_xll.MKV("EUR.CM_INSTRUMENT.PXE."&amp;A102, "DateFirstCoupon"))</f>
        <v>#REF!</v>
      </c>
      <c r="H102" s="6" t="e">
        <f>_xll.MKV("EUR.CM_INSTRUMENT.PXE."&amp;A102, "DateFirstSettlement")</f>
        <v>#REF!</v>
      </c>
      <c r="I102" s="19">
        <v>100</v>
      </c>
      <c r="J102" s="6" t="e">
        <f>_xll.MKV("EUR.CM_INSTRUMENT.BONDVISION."&amp;A102, "DateSettl")</f>
        <v>#REF!</v>
      </c>
      <c r="K102" s="115" t="e">
        <f>_xll.MKV("EUR.CM_INSTRUMENT.PXE."&amp;A102, "Desc")</f>
        <v>#REF!</v>
      </c>
      <c r="L102" s="66">
        <f>_xll.BDP(A102&amp;" Corp", "amt_outstanding")/1000000</f>
        <v>0</v>
      </c>
      <c r="M102" s="67" t="e">
        <f t="shared" si="342"/>
        <v>#REF!</v>
      </c>
      <c r="N102" s="22" t="e">
        <f>_xll.xlBondYield(C102,D102,E102,F102,G102,H102,I102,J102,P102)*100</f>
        <v>#NUM!</v>
      </c>
      <c r="O102" s="68" t="str">
        <f t="shared" si="343"/>
        <v/>
      </c>
      <c r="P102" s="23" t="e">
        <f>ROUND(_xll.MKV("EUR.CM_DEPTH.XLS_GOVIES."&amp;A102, "Mid"),IF(M102&lt;700,3,2))</f>
        <v>#REF!</v>
      </c>
      <c r="Q102" s="69" t="e">
        <f>(N102-#REF!)*100</f>
        <v>#NUM!</v>
      </c>
      <c r="R102" s="70" t="e">
        <f>IF($R$12="Y roll",(N102-#REF!)/(M102-#REF!)*365*100,(U102-#REF!)/(M102-#REF!)*365)</f>
        <v>#NUM!</v>
      </c>
      <c r="S102" s="71" t="e">
        <f>_xll.xlBondAswSpread(C102,D102,E102,F102,G102,H102,I102,J102,P102)*100</f>
        <v>#NUM!</v>
      </c>
      <c r="T102" s="72" t="e">
        <f>_xll.xlBondZSpread(C102,D102,E102,F102,G102,H102,I102,J102,P102,"annual",5)*100</f>
        <v>#NUM!</v>
      </c>
      <c r="U102" s="72" t="e">
        <f>(N102-_xll.xlShmImplSwap2("EUR","EUR",J102,E102,,1,8,2,4)*100)*100</f>
        <v>#NUM!</v>
      </c>
      <c r="V102" s="72" t="e">
        <f>(N102-VLOOKUP(AH102,'[1]Y c'!$B$1:$F$65536,HLOOKUP(RIGHT($V$12,2),'[1]Y c'!$A$1:$IV$2,2,FALSE),FALSE))*100</f>
        <v>#NUM!</v>
      </c>
      <c r="W102" s="72" t="e">
        <f>(N102-VLOOKUP(AH102,'[1]Y c'!$B$1:$N$65536,HLOOKUP(RIGHT($W$12,2),'[1]Y c'!$A$1:$IV$2,2,FALSE),FALSE))*100</f>
        <v>#NUM!</v>
      </c>
      <c r="X102" s="73" t="e">
        <f>(N102-VLOOKUP(AH102,'[1]Y c'!$B$1:$J$65536,HLOOKUP(RIGHT($X$12,2),'[1]Y c'!$A$1:$IV$2,2,FALSE),FALSE))*100</f>
        <v>#NUM!</v>
      </c>
      <c r="Y102" s="74" t="e">
        <f>_xll.xlBondYieldSens(C102,D102,E102,F102,G102,H102,I102,J102,P102,"p")</f>
        <v>#NUM!</v>
      </c>
      <c r="Z102" s="100" t="e">
        <f>SUMIF([1]Volumes!D$1:D$65536,A102,[1]Volumes!I$1:I$65536)</f>
        <v>#VALUE!</v>
      </c>
      <c r="AA102" s="23"/>
      <c r="AB102" s="77" t="e">
        <f>IF(_xll.MKV("EUR.CM_DEPTH.VMO_REPO."&amp;A102&amp;"_"&amp;$AB$12&amp;"_Fixed", "TrdValueAvg")=0,"",_xll.MKV("EUR.CM_DEPTH.VMO_REPO."&amp;A102&amp;"_"&amp;$AB$12&amp;"_Fixed", "TrdValueAvg"))</f>
        <v>#REF!</v>
      </c>
      <c r="AC102" s="78">
        <f t="shared" si="295"/>
        <v>0</v>
      </c>
      <c r="AD102" s="116" t="str">
        <f t="shared" ref="AD102:AD139" si="518">IF(AE102="x",MONTH(AG102)&amp;"."&amp;YEAR(AG102),"")</f>
        <v/>
      </c>
      <c r="AE102" s="117"/>
      <c r="AF102" s="118" t="str">
        <f t="shared" si="344"/>
        <v/>
      </c>
      <c r="AG102" s="119" t="e">
        <f>_xll.MKV("EUR.CM_INSTRUMENT.PXE."&amp;A102, "DateLastMaturity")</f>
        <v>#REF!</v>
      </c>
      <c r="AH102" s="116" t="e">
        <f t="shared" ref="AH102:AH139" si="519">MONTH(AG102)&amp;"."&amp;YEAR(AG102)</f>
        <v>#REF!</v>
      </c>
      <c r="AI102" s="118" t="e">
        <f>VLOOKUP(AH102,'[1]ASW p'!$B$1:$AP$65536,HLOOKUP(LEFT(A102,2),'[1]ASW p'!$A$1:$IV$2,2,FALSE),FALSE)</f>
        <v>#REF!</v>
      </c>
      <c r="AJ102" s="79" t="e">
        <f t="shared" si="345"/>
        <v>#NUM!</v>
      </c>
      <c r="AK102" s="79" t="e">
        <f t="shared" ref="AK102:AK152" si="520">U102-BD102</f>
        <v>#NUM!</v>
      </c>
      <c r="AL102" s="94">
        <v>-6.7439397679804752E-2</v>
      </c>
      <c r="AM102" s="81">
        <v>-0.39</v>
      </c>
      <c r="AN102" s="14" t="str">
        <f t="shared" si="346"/>
        <v>ES00000123Q7</v>
      </c>
      <c r="AO102" s="65" t="e">
        <f>IF(LEFT(AN102,2)=LEFT(#REF!,2),#REF!,_xll.BDP($A102&amp;" Corp","RTG_FITCH"))</f>
        <v>#REF!</v>
      </c>
      <c r="AP102" s="65" t="e">
        <f>IF(LEFT(AN102,2)=LEFT(#REF!,2),#REF!,_xll.BDP($A102&amp;" Corp","RTG_SP_LT_LC_ISSUER_CREDIT"))</f>
        <v>#REF!</v>
      </c>
      <c r="AQ102" s="65" t="str">
        <f>_xll.BDP($A102&amp;" Corp","RTG_MOODY")</f>
        <v>WR</v>
      </c>
      <c r="AR102" s="120" t="e">
        <f>IF(AS102="x",MONTH(AU102)&amp;"."&amp;YEAR(AU102),"")</f>
        <v>#REF!</v>
      </c>
      <c r="AS102" s="117" t="s">
        <v>60</v>
      </c>
      <c r="AT102" s="121" t="e">
        <f t="shared" ref="AT102:AT152" si="521">IF(AS102="x",N102,"")</f>
        <v>#NUM!</v>
      </c>
      <c r="AU102" s="122" t="e">
        <f>_xll.MKV("EUR.CM_INSTRUMENT.PXE."&amp;A102, "DateLastMaturity")</f>
        <v>#REF!</v>
      </c>
      <c r="AV102" s="116" t="e">
        <f>MONTH(AU102)&amp;"."&amp;YEAR(AU102)</f>
        <v>#REF!</v>
      </c>
      <c r="AW102" s="121" t="e">
        <f>VLOOKUP(AV102,'[1]Y c'!B$1:AD$65536,HLOOKUP(LEFT(A102,2),'[1]Y c'!$A$1:$IV$2,2,FALSE),FALSE)</f>
        <v>#REF!</v>
      </c>
      <c r="AX102" s="14"/>
      <c r="AY102" s="120" t="str">
        <f t="shared" ref="AY102:AY152" si="522">IF(AE102="x",MONTH(AG102)&amp;"."&amp;YEAR(AG102),"")</f>
        <v/>
      </c>
      <c r="AZ102" s="117">
        <f t="shared" ref="AZ102:AZ152" si="523">AE102</f>
        <v>0</v>
      </c>
      <c r="BA102" s="118" t="str">
        <f t="shared" ref="BA102:BA152" si="524">IF(AE102="x",U102,"")</f>
        <v/>
      </c>
      <c r="BB102" s="119" t="e">
        <f>_xll.MKV("EUR.CM_INSTRUMENT.PXE."&amp;A102, "DateLastMaturity")</f>
        <v>#REF!</v>
      </c>
      <c r="BC102" s="116" t="e">
        <f t="shared" ref="BC102:BC152" si="525">MONTH(BB102)&amp;"."&amp;YEAR(BB102)</f>
        <v>#REF!</v>
      </c>
      <c r="BD102" s="118" t="e">
        <f>VLOOKUP(BC102,'[1]YY p'!B$1:AP$65536,HLOOKUP(LEFT(A102,2),'[1]YY p'!$A$1:$IV$2,2,FALSE),FALSE)</f>
        <v>#REF!</v>
      </c>
      <c r="BF102" s="120" t="e">
        <f t="shared" ref="BF102:BF154" si="526">IF(BG102="x",MONTH(BI102)&amp;"."&amp;YEAR(BI102),"")</f>
        <v>#REF!</v>
      </c>
      <c r="BG102" s="117" t="s">
        <v>60</v>
      </c>
      <c r="BH102" s="118" t="e">
        <f t="shared" ref="BH102:BH152" si="527">IF(BG102="x",U102,"")</f>
        <v>#NUM!</v>
      </c>
      <c r="BI102" s="119" t="e">
        <f>_xll.MKV("EUR.CM_INSTRUMENT.PXE."&amp;A102, "DateLastMaturity")</f>
        <v>#REF!</v>
      </c>
      <c r="BJ102" s="116" t="e">
        <f t="shared" ref="BJ102:BJ154" si="528">MONTH(BI102)&amp;"."&amp;YEAR(BI102)</f>
        <v>#REF!</v>
      </c>
      <c r="BK102" s="118" t="e">
        <f>VLOOKUP(BJ102,'[1]YY c'!B$1:AL$65536,HLOOKUP(LEFT(A102,2),'[1]YY c'!$A$1:$IV$2,2,FALSE),FALSE)</f>
        <v>#REF!</v>
      </c>
    </row>
    <row r="103" spans="1:63" s="2" customFormat="1">
      <c r="A103" s="64" t="s">
        <v>129</v>
      </c>
      <c r="B103" s="65" t="e">
        <f t="shared" si="296"/>
        <v>#REF!</v>
      </c>
      <c r="C103" s="19" t="s">
        <v>126</v>
      </c>
      <c r="D103" s="19" t="e">
        <f>_xll.MKV("EUR.CM_INSTRUMENT.PXE."&amp;A103, "CouponInterest")</f>
        <v>#REF!</v>
      </c>
      <c r="E103" s="6" t="e">
        <f>_xll.MKV("EUR.CM_INSTRUMENT.PXE."&amp;A103, "DateMaturity")</f>
        <v>#REF!</v>
      </c>
      <c r="F103" s="6" t="e">
        <f>IF(D103=0,H103,_xll.MKV("EUR.CM_INSTRUMENT.PXE."&amp;A103, "DateInterestAccrual"))</f>
        <v>#REF!</v>
      </c>
      <c r="G103" s="6" t="e">
        <f>IF(D103=0,E103,_xll.MKV("EUR.CM_INSTRUMENT.PXE."&amp;A103, "DateFirstCoupon"))</f>
        <v>#REF!</v>
      </c>
      <c r="H103" s="6" t="e">
        <f>_xll.MKV("EUR.CM_INSTRUMENT.PXE."&amp;A103, "DateFirstSettlement")</f>
        <v>#REF!</v>
      </c>
      <c r="I103" s="19">
        <v>100</v>
      </c>
      <c r="J103" s="6" t="e">
        <f>_xll.MKV("EUR.CM_INSTRUMENT.BONDVISION."&amp;A103, "DateSettl")</f>
        <v>#REF!</v>
      </c>
      <c r="K103" s="115" t="e">
        <f>_xll.MKV("EUR.CM_INSTRUMENT.PXE."&amp;A103, "Desc")</f>
        <v>#REF!</v>
      </c>
      <c r="L103" s="66">
        <f>_xll.BDP(A103&amp;" Corp", "amt_outstanding")/1000000</f>
        <v>0</v>
      </c>
      <c r="M103" s="67" t="e">
        <f t="shared" si="342"/>
        <v>#REF!</v>
      </c>
      <c r="N103" s="22" t="e">
        <f>_xll.xlBondYield(C103,D103,E103,F103,G103,H103,I103,J103,P103)*100</f>
        <v>#NUM!</v>
      </c>
      <c r="O103" s="68" t="str">
        <f t="shared" si="343"/>
        <v/>
      </c>
      <c r="P103" s="23" t="e">
        <f>ROUND(_xll.MKV("EUR.CM_DEPTH.XLS_GOVIES."&amp;A103, "Mid"),IF(M103&lt;700,3,2))</f>
        <v>#REF!</v>
      </c>
      <c r="Q103" s="69" t="e">
        <f>(N103-N102)*100</f>
        <v>#NUM!</v>
      </c>
      <c r="R103" s="70" t="e">
        <f t="shared" si="269"/>
        <v>#NUM!</v>
      </c>
      <c r="S103" s="71" t="e">
        <f>_xll.xlBondAswSpread(C103,D103,E103,F103,G103,H103,I103,J103,P103)*100</f>
        <v>#NUM!</v>
      </c>
      <c r="T103" s="72" t="e">
        <f>_xll.xlBondZSpread(C103,D103,E103,F103,G103,H103,I103,J103,P103,"annual",5)*100</f>
        <v>#NUM!</v>
      </c>
      <c r="U103" s="72" t="e">
        <f>(N103-_xll.xlShmImplSwap2("EUR","EUR",J103,E103,,1,8,2,4)*100)*100</f>
        <v>#NUM!</v>
      </c>
      <c r="V103" s="72" t="e">
        <f>(N103-VLOOKUP(AH103,'[1]Y c'!$B$1:$F$65536,HLOOKUP(RIGHT($V$12,2),'[1]Y c'!$A$1:$IV$2,2,FALSE),FALSE))*100</f>
        <v>#NUM!</v>
      </c>
      <c r="W103" s="72" t="e">
        <f>(N103-VLOOKUP(AH103,'[1]Y c'!$B$1:$N$65536,HLOOKUP(RIGHT($W$12,2),'[1]Y c'!$A$1:$IV$2,2,FALSE),FALSE))*100</f>
        <v>#NUM!</v>
      </c>
      <c r="X103" s="73" t="e">
        <f>(N103-VLOOKUP(AH103,'[1]Y c'!$B$1:$J$65536,HLOOKUP(RIGHT($X$12,2),'[1]Y c'!$A$1:$IV$2,2,FALSE),FALSE))*100</f>
        <v>#NUM!</v>
      </c>
      <c r="Y103" s="74" t="e">
        <f>_xll.xlBondYieldSens(C103,D103,E103,F103,G103,H103,I103,J103,P103,"p")</f>
        <v>#NUM!</v>
      </c>
      <c r="Z103" s="100" t="e">
        <f>SUMIF([1]Volumes!D$1:D$65536,A103,[1]Volumes!I$1:I$65536)</f>
        <v>#VALUE!</v>
      </c>
      <c r="AA103" s="23"/>
      <c r="AB103" s="77" t="e">
        <f>IF(_xll.MKV("EUR.CM_DEPTH.VMO_REPO."&amp;A103&amp;"_"&amp;$AB$12&amp;"_Fixed", "TrdValueAvg")=0,"",_xll.MKV("EUR.CM_DEPTH.VMO_REPO."&amp;A103&amp;"_"&amp;$AB$12&amp;"_Fixed", "TrdValueAvg"))</f>
        <v>#REF!</v>
      </c>
      <c r="AC103" s="78">
        <f t="shared" si="295"/>
        <v>0</v>
      </c>
      <c r="AD103" s="116" t="str">
        <f>IF(AE103="x",MONTH(AG103)&amp;"."&amp;YEAR(AG103),"")</f>
        <v/>
      </c>
      <c r="AE103" s="117"/>
      <c r="AF103" s="118" t="str">
        <f t="shared" si="344"/>
        <v/>
      </c>
      <c r="AG103" s="119" t="e">
        <f>_xll.MKV("EUR.CM_INSTRUMENT.PXE."&amp;A103, "DateLastMaturity")</f>
        <v>#REF!</v>
      </c>
      <c r="AH103" s="116" t="e">
        <f>MONTH(AG103)&amp;"."&amp;YEAR(AG103)</f>
        <v>#REF!</v>
      </c>
      <c r="AI103" s="118" t="e">
        <f>VLOOKUP(AH103,'[1]ASW p'!$B$1:$AP$65536,HLOOKUP(LEFT(A103,2),'[1]ASW p'!$A$1:$IV$2,2,FALSE),FALSE)</f>
        <v>#REF!</v>
      </c>
      <c r="AJ103" s="79" t="e">
        <f t="shared" si="345"/>
        <v>#NUM!</v>
      </c>
      <c r="AK103" s="79" t="e">
        <f t="shared" si="520"/>
        <v>#NUM!</v>
      </c>
      <c r="AL103" s="94">
        <v>-6.3571850142149583E-2</v>
      </c>
      <c r="AM103" s="81">
        <v>-0.60157099999999997</v>
      </c>
      <c r="AN103" s="14" t="str">
        <f t="shared" si="346"/>
        <v>ES00000127D6</v>
      </c>
      <c r="AO103" s="65" t="e">
        <f>IF(LEFT(AN103,2)=LEFT(AN102,2),AO102,_xll.BDP($A103&amp;" Corp","RTG_FITCH"))</f>
        <v>#REF!</v>
      </c>
      <c r="AP103" s="65" t="e">
        <f>IF(LEFT(AN103,2)=LEFT(AN102,2),AP102,_xll.BDP($A103&amp;" Corp","RTG_SP_LT_LC_ISSUER_CREDIT"))</f>
        <v>#REF!</v>
      </c>
      <c r="AQ103" s="65" t="str">
        <f>_xll.BDP($A103&amp;" Corp","RTG_MOODY")</f>
        <v>WR</v>
      </c>
      <c r="AR103" s="120" t="e">
        <f>IF(AS103="x",MONTH(AU103)&amp;"."&amp;YEAR(AU103),"")</f>
        <v>#REF!</v>
      </c>
      <c r="AS103" s="117" t="s">
        <v>60</v>
      </c>
      <c r="AT103" s="121" t="e">
        <f t="shared" si="521"/>
        <v>#NUM!</v>
      </c>
      <c r="AU103" s="122" t="e">
        <f>_xll.MKV("EUR.CM_INSTRUMENT.PXE."&amp;A103, "DateLastMaturity")</f>
        <v>#REF!</v>
      </c>
      <c r="AV103" s="116" t="e">
        <f>MONTH(AU103)&amp;"."&amp;YEAR(AU103)</f>
        <v>#REF!</v>
      </c>
      <c r="AW103" s="121" t="e">
        <f>VLOOKUP(AV103,'[1]Y c'!B$1:AD$65536,HLOOKUP(LEFT(A103,2),'[1]Y c'!$A$1:$IV$2,2,FALSE),FALSE)</f>
        <v>#REF!</v>
      </c>
      <c r="AX103" s="14"/>
      <c r="AY103" s="120" t="str">
        <f t="shared" si="522"/>
        <v/>
      </c>
      <c r="AZ103" s="117">
        <f t="shared" si="523"/>
        <v>0</v>
      </c>
      <c r="BA103" s="118" t="str">
        <f t="shared" si="524"/>
        <v/>
      </c>
      <c r="BB103" s="119" t="e">
        <f>_xll.MKV("EUR.CM_INSTRUMENT.PXE."&amp;A103, "DateLastMaturity")</f>
        <v>#REF!</v>
      </c>
      <c r="BC103" s="116" t="e">
        <f t="shared" si="525"/>
        <v>#REF!</v>
      </c>
      <c r="BD103" s="118" t="e">
        <f>VLOOKUP(BC103,'[1]YY p'!B$1:AP$65536,HLOOKUP(LEFT(A103,2),'[1]YY p'!$A$1:$IV$2,2,FALSE),FALSE)</f>
        <v>#REF!</v>
      </c>
      <c r="BF103" s="120" t="e">
        <f t="shared" si="526"/>
        <v>#REF!</v>
      </c>
      <c r="BG103" s="117" t="s">
        <v>60</v>
      </c>
      <c r="BH103" s="118" t="e">
        <f t="shared" si="527"/>
        <v>#NUM!</v>
      </c>
      <c r="BI103" s="119" t="e">
        <f>_xll.MKV("EUR.CM_INSTRUMENT.PXE."&amp;A103, "DateLastMaturity")</f>
        <v>#REF!</v>
      </c>
      <c r="BJ103" s="116" t="e">
        <f t="shared" si="528"/>
        <v>#REF!</v>
      </c>
      <c r="BK103" s="118" t="e">
        <f>VLOOKUP(BJ103,'[1]YY c'!B$1:AL$65536,HLOOKUP(LEFT(A103,2),'[1]YY c'!$A$1:$IV$2,2,FALSE),FALSE)</f>
        <v>#REF!</v>
      </c>
    </row>
    <row r="104" spans="1:63" s="2" customFormat="1">
      <c r="A104" s="64" t="s">
        <v>130</v>
      </c>
      <c r="B104" s="65" t="e">
        <f t="shared" si="296"/>
        <v>#REF!</v>
      </c>
      <c r="C104" s="19" t="s">
        <v>126</v>
      </c>
      <c r="D104" s="19" t="e">
        <f>_xll.MKV("EUR.CM_INSTRUMENT.PXE."&amp;A104, "CouponInterest")</f>
        <v>#REF!</v>
      </c>
      <c r="E104" s="6" t="e">
        <f>_xll.MKV("EUR.CM_INSTRUMENT.PXE."&amp;A104, "DateMaturity")</f>
        <v>#REF!</v>
      </c>
      <c r="F104" s="6" t="e">
        <f>IF(D104=0,H104,_xll.MKV("EUR.CM_INSTRUMENT.PXE."&amp;A104, "DateInterestAccrual"))</f>
        <v>#REF!</v>
      </c>
      <c r="G104" s="6" t="e">
        <f>IF(D104=0,E104,_xll.MKV("EUR.CM_INSTRUMENT.PXE."&amp;A104, "DateFirstCoupon"))</f>
        <v>#REF!</v>
      </c>
      <c r="H104" s="6" t="e">
        <f>_xll.MKV("EUR.CM_INSTRUMENT.PXE."&amp;A104, "DateFirstSettlement")</f>
        <v>#REF!</v>
      </c>
      <c r="I104" s="19">
        <v>100</v>
      </c>
      <c r="J104" s="6" t="e">
        <f>_xll.MKV("EUR.CM_INSTRUMENT.BONDVISION."&amp;A104, "DateSettl")</f>
        <v>#REF!</v>
      </c>
      <c r="K104" s="115" t="e">
        <f>_xll.MKV("EUR.CM_INSTRUMENT.PXE."&amp;A104, "Desc")</f>
        <v>#REF!</v>
      </c>
      <c r="L104" s="66">
        <f>_xll.BDP(A104&amp;" Corp", "amt_outstanding")/1000000</f>
        <v>20813.437000000002</v>
      </c>
      <c r="M104" s="67" t="e">
        <f t="shared" si="342"/>
        <v>#REF!</v>
      </c>
      <c r="N104" s="22" t="e">
        <f>_xll.xlBondYield(C104,D104,E104,F104,G104,H104,I104,J104,P104)*100</f>
        <v>#NUM!</v>
      </c>
      <c r="O104" s="68" t="str">
        <f t="shared" si="343"/>
        <v/>
      </c>
      <c r="P104" s="23" t="e">
        <f>ROUND(_xll.MKV("EUR.CM_DEPTH.XLS_GOVIES."&amp;A104, "Mid"),IF(M104&lt;700,3,2))</f>
        <v>#REF!</v>
      </c>
      <c r="Q104" s="69" t="e">
        <f>(N104-N102)*100</f>
        <v>#NUM!</v>
      </c>
      <c r="R104" s="70" t="e">
        <f t="shared" si="269"/>
        <v>#NUM!</v>
      </c>
      <c r="S104" s="71" t="e">
        <f>_xll.xlBondAswSpread(C104,D104,E104,F104,G104,H104,I104,J104,P104)*100</f>
        <v>#NUM!</v>
      </c>
      <c r="T104" s="72" t="e">
        <f>_xll.xlBondZSpread(C104,D104,E104,F104,G104,H104,I104,J104,P104,"annual",5)*100</f>
        <v>#NUM!</v>
      </c>
      <c r="U104" s="72" t="e">
        <f>(N104-_xll.xlShmImplSwap2("EUR","EUR",J104,E104,,1,8,2,4)*100)*100</f>
        <v>#NUM!</v>
      </c>
      <c r="V104" s="72" t="e">
        <f>(N104-VLOOKUP(AH104,'[1]Y c'!$B$1:$F$65536,HLOOKUP(RIGHT($V$12,2),'[1]Y c'!$A$1:$IV$2,2,FALSE),FALSE))*100</f>
        <v>#NUM!</v>
      </c>
      <c r="W104" s="72" t="e">
        <f>(N104-VLOOKUP(AH104,'[1]Y c'!$B$1:$N$65536,HLOOKUP(RIGHT($W$12,2),'[1]Y c'!$A$1:$IV$2,2,FALSE),FALSE))*100</f>
        <v>#NUM!</v>
      </c>
      <c r="X104" s="73" t="e">
        <f>(N104-VLOOKUP(AH104,'[1]Y c'!$B$1:$J$65536,HLOOKUP(RIGHT($X$12,2),'[1]Y c'!$A$1:$IV$2,2,FALSE),FALSE))*100</f>
        <v>#NUM!</v>
      </c>
      <c r="Y104" s="74" t="e">
        <f>_xll.xlBondYieldSens(C104,D104,E104,F104,G104,H104,I104,J104,P104,"p")</f>
        <v>#NUM!</v>
      </c>
      <c r="Z104" s="100" t="e">
        <f>SUMIF([1]Volumes!D$1:D$65536,A104,[1]Volumes!I$1:I$65536)</f>
        <v>#VALUE!</v>
      </c>
      <c r="AA104" s="23"/>
      <c r="AB104" s="77" t="e">
        <f>IF(_xll.MKV("EUR.CM_DEPTH.VMO_REPO."&amp;A104&amp;"_"&amp;$AB$12&amp;"_Fixed", "TrdValueAvg")=0,"",_xll.MKV("EUR.CM_DEPTH.VMO_REPO."&amp;A104&amp;"_"&amp;$AB$12&amp;"_Fixed", "TrdValueAvg"))</f>
        <v>#REF!</v>
      </c>
      <c r="AC104" s="78">
        <f t="shared" si="295"/>
        <v>0</v>
      </c>
      <c r="AD104" s="116" t="str">
        <f t="shared" si="518"/>
        <v/>
      </c>
      <c r="AE104" s="117"/>
      <c r="AF104" s="118" t="str">
        <f t="shared" si="344"/>
        <v/>
      </c>
      <c r="AG104" s="119" t="e">
        <f>_xll.MKV("EUR.CM_INSTRUMENT.PXE."&amp;A104, "DateLastMaturity")</f>
        <v>#REF!</v>
      </c>
      <c r="AH104" s="116" t="e">
        <f t="shared" si="519"/>
        <v>#REF!</v>
      </c>
      <c r="AI104" s="118" t="e">
        <f>VLOOKUP(AH104,'[1]ASW p'!$B$1:$AP$65536,HLOOKUP(LEFT(A104,2),'[1]ASW p'!$A$1:$IV$2,2,FALSE),FALSE)</f>
        <v>#REF!</v>
      </c>
      <c r="AJ104" s="79" t="e">
        <f t="shared" si="345"/>
        <v>#NUM!</v>
      </c>
      <c r="AK104" s="79" t="e">
        <f t="shared" si="520"/>
        <v>#NUM!</v>
      </c>
      <c r="AL104" s="94">
        <v>-5.9498984443778768E-2</v>
      </c>
      <c r="AM104" s="81">
        <v>-0.52738109523809529</v>
      </c>
      <c r="AN104" s="14" t="str">
        <f t="shared" si="346"/>
        <v>ES00000121A5</v>
      </c>
      <c r="AO104" s="65" t="e">
        <f>IF(LEFT(AN104,2)=LEFT(AN103,2),AO103,_xll.BDP($A104&amp;" Corp","RTG_FITCH"))</f>
        <v>#REF!</v>
      </c>
      <c r="AP104" s="65" t="e">
        <f>IF(LEFT(AN104,2)=LEFT(AN103,2),AP103,_xll.BDP($A104&amp;" Corp","RTG_SP_LT_LC_ISSUER_CREDIT"))</f>
        <v>#REF!</v>
      </c>
      <c r="AQ104" s="65" t="str">
        <f>_xll.BDP($A104&amp;" Corp","RTG_MOODY")</f>
        <v>Baa1</v>
      </c>
      <c r="AR104" s="120" t="e">
        <f t="shared" ref="AR104:AR147" si="529">IF(AS104="x",MONTH(AU104)&amp;"."&amp;YEAR(AU104),"")</f>
        <v>#REF!</v>
      </c>
      <c r="AS104" s="117" t="s">
        <v>60</v>
      </c>
      <c r="AT104" s="121" t="e">
        <f t="shared" si="521"/>
        <v>#NUM!</v>
      </c>
      <c r="AU104" s="122" t="e">
        <f>_xll.MKV("EUR.CM_INSTRUMENT.PXE."&amp;A104, "DateLastMaturity")</f>
        <v>#REF!</v>
      </c>
      <c r="AV104" s="116" t="e">
        <f t="shared" ref="AV104:AV139" si="530">MONTH(AU104)&amp;"."&amp;YEAR(AU104)</f>
        <v>#REF!</v>
      </c>
      <c r="AW104" s="121" t="e">
        <f>VLOOKUP(AV104,'[1]Y c'!B$1:AD$65536,HLOOKUP(LEFT(A104,2),'[1]Y c'!$A$1:$IV$2,2,FALSE),FALSE)</f>
        <v>#REF!</v>
      </c>
      <c r="AX104" s="14"/>
      <c r="AY104" s="120" t="str">
        <f t="shared" si="522"/>
        <v/>
      </c>
      <c r="AZ104" s="117">
        <f t="shared" si="523"/>
        <v>0</v>
      </c>
      <c r="BA104" s="118" t="str">
        <f t="shared" si="524"/>
        <v/>
      </c>
      <c r="BB104" s="119" t="e">
        <f>_xll.MKV("EUR.CM_INSTRUMENT.PXE."&amp;A104, "DateLastMaturity")</f>
        <v>#REF!</v>
      </c>
      <c r="BC104" s="116" t="e">
        <f t="shared" si="525"/>
        <v>#REF!</v>
      </c>
      <c r="BD104" s="118" t="e">
        <f>VLOOKUP(BC104,'[1]YY p'!B$1:AP$65536,HLOOKUP(LEFT(A104,2),'[1]YY p'!$A$1:$IV$2,2,FALSE),FALSE)</f>
        <v>#REF!</v>
      </c>
      <c r="BF104" s="120" t="e">
        <f t="shared" si="526"/>
        <v>#REF!</v>
      </c>
      <c r="BG104" s="117" t="s">
        <v>60</v>
      </c>
      <c r="BH104" s="118" t="e">
        <f t="shared" si="527"/>
        <v>#NUM!</v>
      </c>
      <c r="BI104" s="119" t="e">
        <f>_xll.MKV("EUR.CM_INSTRUMENT.PXE."&amp;A104, "DateLastMaturity")</f>
        <v>#REF!</v>
      </c>
      <c r="BJ104" s="116" t="e">
        <f t="shared" si="528"/>
        <v>#REF!</v>
      </c>
      <c r="BK104" s="118" t="e">
        <f>VLOOKUP(BJ104,'[1]YY c'!B$1:AL$65536,HLOOKUP(LEFT(A104,2),'[1]YY c'!$A$1:$IV$2,2,FALSE),FALSE)</f>
        <v>#REF!</v>
      </c>
    </row>
    <row r="105" spans="1:63" s="2" customFormat="1">
      <c r="A105" s="64" t="s">
        <v>131</v>
      </c>
      <c r="B105" s="65" t="e">
        <f t="shared" si="296"/>
        <v>#REF!</v>
      </c>
      <c r="C105" s="19" t="s">
        <v>126</v>
      </c>
      <c r="D105" s="19" t="e">
        <f>_xll.MKV("EUR.CM_INSTRUMENT.PXE."&amp;A105, "CouponInterest")</f>
        <v>#REF!</v>
      </c>
      <c r="E105" s="6" t="e">
        <f>_xll.MKV("EUR.CM_INSTRUMENT.PXE."&amp;A105, "DateMaturity")</f>
        <v>#REF!</v>
      </c>
      <c r="F105" s="6" t="e">
        <f>IF(D105=0,H105,_xll.MKV("EUR.CM_INSTRUMENT.PXE."&amp;A105, "DateInterestAccrual"))</f>
        <v>#REF!</v>
      </c>
      <c r="G105" s="6" t="e">
        <f>IF(D105=0,E105,_xll.MKV("EUR.CM_INSTRUMENT.PXE."&amp;A105, "DateFirstCoupon"))</f>
        <v>#REF!</v>
      </c>
      <c r="H105" s="6" t="e">
        <f>_xll.MKV("EUR.CM_INSTRUMENT.PXE."&amp;A105, "DateFirstSettlement")</f>
        <v>#REF!</v>
      </c>
      <c r="I105" s="19">
        <v>100</v>
      </c>
      <c r="J105" s="6" t="e">
        <f>_xll.MKV("EUR.CM_INSTRUMENT.BONDVISION."&amp;A105, "DateSettl")</f>
        <v>#REF!</v>
      </c>
      <c r="K105" s="115" t="e">
        <f>_xll.MKV("EUR.CM_INSTRUMENT.PXE."&amp;A105, "Desc")</f>
        <v>#REF!</v>
      </c>
      <c r="L105" s="66">
        <f>_xll.BDP(A105&amp;" Corp", "amt_outstanding")/1000000</f>
        <v>20417.527999999998</v>
      </c>
      <c r="M105" s="67" t="e">
        <f t="shared" si="342"/>
        <v>#REF!</v>
      </c>
      <c r="N105" s="22" t="e">
        <f>_xll.xlBondYield(C105,D105,E105,F105,G105,H105,I105,J105,P105)*100</f>
        <v>#NUM!</v>
      </c>
      <c r="O105" s="68" t="str">
        <f t="shared" si="343"/>
        <v/>
      </c>
      <c r="P105" s="23" t="e">
        <f>ROUND(_xll.MKV("EUR.CM_DEPTH.XLS_GOVIES."&amp;A105, "Mid"),IF(M105&lt;700,3,2))</f>
        <v>#REF!</v>
      </c>
      <c r="Q105" s="69" t="e">
        <f t="shared" ref="Q105:Q152" si="531">(N105-N104)*100</f>
        <v>#NUM!</v>
      </c>
      <c r="R105" s="70" t="e">
        <f t="shared" si="269"/>
        <v>#NUM!</v>
      </c>
      <c r="S105" s="71" t="e">
        <f>_xll.xlBondAswSpread(C105,D105,E105,F105,G105,H105,I105,J105,P105)*100</f>
        <v>#NUM!</v>
      </c>
      <c r="T105" s="72" t="e">
        <f>_xll.xlBondZSpread(C105,D105,E105,F105,G105,H105,I105,J105,P105,"annual",5)*100</f>
        <v>#NUM!</v>
      </c>
      <c r="U105" s="72" t="e">
        <f>(N105-_xll.xlShmImplSwap2("EUR","EUR",J105,E105,,1,8,2,4)*100)*100</f>
        <v>#NUM!</v>
      </c>
      <c r="V105" s="72" t="e">
        <f>(N105-VLOOKUP(AH105,'[1]Y c'!$B$1:$F$65536,HLOOKUP(RIGHT($V$12,2),'[1]Y c'!$A$1:$IV$2,2,FALSE),FALSE))*100</f>
        <v>#NUM!</v>
      </c>
      <c r="W105" s="72" t="e">
        <f>(N105-VLOOKUP(AH105,'[1]Y c'!$B$1:$N$65536,HLOOKUP(RIGHT($W$12,2),'[1]Y c'!$A$1:$IV$2,2,FALSE),FALSE))*100</f>
        <v>#NUM!</v>
      </c>
      <c r="X105" s="73" t="e">
        <f>(N105-VLOOKUP(AH105,'[1]Y c'!$B$1:$J$65536,HLOOKUP(RIGHT($X$12,2),'[1]Y c'!$A$1:$IV$2,2,FALSE),FALSE))*100</f>
        <v>#NUM!</v>
      </c>
      <c r="Y105" s="74" t="e">
        <f>_xll.xlBondYieldSens(C105,D105,E105,F105,G105,H105,I105,J105,P105,"p")</f>
        <v>#NUM!</v>
      </c>
      <c r="Z105" s="100" t="e">
        <f>SUMIF([1]Volumes!D$1:D$65536,A105,[1]Volumes!I$1:I$65536)</f>
        <v>#VALUE!</v>
      </c>
      <c r="AA105" s="23"/>
      <c r="AB105" s="77" t="e">
        <f>IF(_xll.MKV("EUR.CM_DEPTH.VMO_REPO."&amp;A105&amp;"_"&amp;$AB$12&amp;"_Fixed", "TrdValueAvg")=0,"",_xll.MKV("EUR.CM_DEPTH.VMO_REPO."&amp;A105&amp;"_"&amp;$AB$12&amp;"_Fixed", "TrdValueAvg"))</f>
        <v>#REF!</v>
      </c>
      <c r="AC105" s="78">
        <f t="shared" si="295"/>
        <v>0</v>
      </c>
      <c r="AD105" s="116" t="e">
        <f t="shared" si="518"/>
        <v>#REF!</v>
      </c>
      <c r="AE105" s="117" t="s">
        <v>60</v>
      </c>
      <c r="AF105" s="118" t="e">
        <f t="shared" si="344"/>
        <v>#NUM!</v>
      </c>
      <c r="AG105" s="119" t="e">
        <f>_xll.MKV("EUR.CM_INSTRUMENT.PXE."&amp;A105, "DateLastMaturity")</f>
        <v>#REF!</v>
      </c>
      <c r="AH105" s="116" t="e">
        <f t="shared" si="519"/>
        <v>#REF!</v>
      </c>
      <c r="AI105" s="118" t="e">
        <f>VLOOKUP(AH105,'[1]ASW p'!$B$1:$AP$65536,HLOOKUP(LEFT(A105,2),'[1]ASW p'!$A$1:$IV$2,2,FALSE),FALSE)</f>
        <v>#REF!</v>
      </c>
      <c r="AJ105" s="79" t="e">
        <f t="shared" si="345"/>
        <v>#NUM!</v>
      </c>
      <c r="AK105" s="79" t="e">
        <f t="shared" si="520"/>
        <v>#NUM!</v>
      </c>
      <c r="AL105" s="94">
        <v>-4.0421810649587941E-2</v>
      </c>
      <c r="AM105" s="81">
        <v>-0.60526000000000002</v>
      </c>
      <c r="AN105" s="14" t="str">
        <f t="shared" si="346"/>
        <v>ES00000124B7</v>
      </c>
      <c r="AO105" s="65" t="e">
        <f>IF(LEFT(AN105,2)=LEFT(AN104,2),AO104,_xll.BDP($A105&amp;" Corp","RTG_FITCH"))</f>
        <v>#REF!</v>
      </c>
      <c r="AP105" s="65" t="e">
        <f>IF(LEFT(AN105,2)=LEFT(AN104,2),AP104,_xll.BDP($A105&amp;" Corp","RTG_SP_LT_LC_ISSUER_CREDIT"))</f>
        <v>#REF!</v>
      </c>
      <c r="AQ105" s="65" t="str">
        <f>_xll.BDP($A105&amp;" Corp","RTG_MOODY")</f>
        <v>Baa1</v>
      </c>
      <c r="AR105" s="120" t="e">
        <f>IF(AS105="x",MONTH(AU105)&amp;"."&amp;YEAR(AU105),"")</f>
        <v>#REF!</v>
      </c>
      <c r="AS105" s="117" t="s">
        <v>60</v>
      </c>
      <c r="AT105" s="121" t="e">
        <f t="shared" si="521"/>
        <v>#NUM!</v>
      </c>
      <c r="AU105" s="122" t="e">
        <f>_xll.MKV("EUR.CM_INSTRUMENT.PXE."&amp;A105, "DateLastMaturity")</f>
        <v>#REF!</v>
      </c>
      <c r="AV105" s="116" t="e">
        <f>MONTH(AU105)&amp;"."&amp;YEAR(AU105)</f>
        <v>#REF!</v>
      </c>
      <c r="AW105" s="121" t="e">
        <f>VLOOKUP(AV105,'[1]Y c'!B$1:AD$65536,HLOOKUP(LEFT(A105,2),'[1]Y c'!$A$1:$IV$2,2,FALSE),FALSE)</f>
        <v>#REF!</v>
      </c>
      <c r="AX105" s="14"/>
      <c r="AY105" s="120" t="e">
        <f t="shared" si="522"/>
        <v>#REF!</v>
      </c>
      <c r="AZ105" s="117" t="str">
        <f t="shared" si="523"/>
        <v>x</v>
      </c>
      <c r="BA105" s="118" t="e">
        <f t="shared" si="524"/>
        <v>#NUM!</v>
      </c>
      <c r="BB105" s="119" t="e">
        <f>_xll.MKV("EUR.CM_INSTRUMENT.PXE."&amp;A105, "DateLastMaturity")</f>
        <v>#REF!</v>
      </c>
      <c r="BC105" s="116" t="e">
        <f t="shared" si="525"/>
        <v>#REF!</v>
      </c>
      <c r="BD105" s="118" t="e">
        <f>VLOOKUP(BC105,'[1]YY p'!B$1:AP$65536,HLOOKUP(LEFT(A105,2),'[1]YY p'!$A$1:$IV$2,2,FALSE),FALSE)</f>
        <v>#REF!</v>
      </c>
      <c r="BF105" s="120" t="e">
        <f t="shared" si="526"/>
        <v>#REF!</v>
      </c>
      <c r="BG105" s="117" t="s">
        <v>60</v>
      </c>
      <c r="BH105" s="118" t="e">
        <f t="shared" si="527"/>
        <v>#NUM!</v>
      </c>
      <c r="BI105" s="119" t="e">
        <f>_xll.MKV("EUR.CM_INSTRUMENT.PXE."&amp;A105, "DateLastMaturity")</f>
        <v>#REF!</v>
      </c>
      <c r="BJ105" s="116" t="e">
        <f t="shared" si="528"/>
        <v>#REF!</v>
      </c>
      <c r="BK105" s="118" t="e">
        <f>VLOOKUP(BJ105,'[1]YY c'!B$1:AL$65536,HLOOKUP(LEFT(A105,2),'[1]YY c'!$A$1:$IV$2,2,FALSE),FALSE)</f>
        <v>#REF!</v>
      </c>
    </row>
    <row r="106" spans="1:63" s="2" customFormat="1">
      <c r="A106" s="64" t="s">
        <v>132</v>
      </c>
      <c r="B106" s="65" t="e">
        <f t="shared" si="296"/>
        <v>#REF!</v>
      </c>
      <c r="C106" s="19" t="s">
        <v>126</v>
      </c>
      <c r="D106" s="19" t="e">
        <f>_xll.MKV("EUR.CM_INSTRUMENT.PXE."&amp;A106, "CouponInterest")</f>
        <v>#REF!</v>
      </c>
      <c r="E106" s="6" t="e">
        <f>_xll.MKV("EUR.CM_INSTRUMENT.PXE."&amp;A106, "DateMaturity")</f>
        <v>#REF!</v>
      </c>
      <c r="F106" s="6" t="e">
        <f>IF(D106=0,H106,_xll.MKV("EUR.CM_INSTRUMENT.PXE."&amp;A106, "DateInterestAccrual"))</f>
        <v>#REF!</v>
      </c>
      <c r="G106" s="6" t="e">
        <f>IF(D106=0,E106,_xll.MKV("EUR.CM_INSTRUMENT.PXE."&amp;A106, "DateFirstCoupon"))</f>
        <v>#REF!</v>
      </c>
      <c r="H106" s="6" t="e">
        <f>_xll.MKV("EUR.CM_INSTRUMENT.PXE."&amp;A106, "DateFirstSettlement")</f>
        <v>#REF!</v>
      </c>
      <c r="I106" s="19">
        <v>100</v>
      </c>
      <c r="J106" s="6" t="e">
        <f>_xll.MKV("EUR.CM_INSTRUMENT.BONDVISION."&amp;A106, "DateSettl")</f>
        <v>#REF!</v>
      </c>
      <c r="K106" s="115" t="e">
        <f>_xll.MKV("EUR.CM_INSTRUMENT.PXE."&amp;A106, "Desc")</f>
        <v>#REF!</v>
      </c>
      <c r="L106" s="66">
        <f>_xll.BDP(A106&amp;" Corp", "amt_outstanding")/1000000</f>
        <v>18138.900000000001</v>
      </c>
      <c r="M106" s="67" t="e">
        <f t="shared" si="342"/>
        <v>#REF!</v>
      </c>
      <c r="N106" s="22" t="e">
        <f>_xll.xlBondYield(C106,D106,E106,F106,G106,H106,I106,J106,P106)*100</f>
        <v>#NUM!</v>
      </c>
      <c r="O106" s="68" t="str">
        <f t="shared" si="343"/>
        <v/>
      </c>
      <c r="P106" s="23" t="e">
        <f>ROUND(_xll.MKV("EUR.CM_DEPTH.XLS_GOVIES."&amp;A106, "Mid"),IF(M106&lt;700,3,2))</f>
        <v>#REF!</v>
      </c>
      <c r="Q106" s="69" t="e">
        <f t="shared" si="531"/>
        <v>#NUM!</v>
      </c>
      <c r="R106" s="70" t="e">
        <f t="shared" si="269"/>
        <v>#NUM!</v>
      </c>
      <c r="S106" s="71" t="e">
        <f>_xll.xlBondAswSpread(C106,D106,E106,F106,G106,H106,I106,J106,P106)*100</f>
        <v>#NUM!</v>
      </c>
      <c r="T106" s="72" t="e">
        <f>_xll.xlBondZSpread(C106,D106,E106,F106,G106,H106,I106,J106,P106,"annual",5)*100</f>
        <v>#NUM!</v>
      </c>
      <c r="U106" s="72" t="e">
        <f>(N106-_xll.xlShmImplSwap2("EUR","EUR",J106,E106,,1,8,2,4)*100)*100</f>
        <v>#NUM!</v>
      </c>
      <c r="V106" s="72" t="e">
        <f>(N106-VLOOKUP(AH106,'[1]Y c'!$B$1:$F$65536,HLOOKUP(RIGHT($V$12,2),'[1]Y c'!$A$1:$IV$2,2,FALSE),FALSE))*100</f>
        <v>#NUM!</v>
      </c>
      <c r="W106" s="72" t="e">
        <f>(N106-VLOOKUP(AH106,'[1]Y c'!$B$1:$N$65536,HLOOKUP(RIGHT($W$12,2),'[1]Y c'!$A$1:$IV$2,2,FALSE),FALSE))*100</f>
        <v>#NUM!</v>
      </c>
      <c r="X106" s="73" t="e">
        <f>(N106-VLOOKUP(AH106,'[1]Y c'!$B$1:$J$65536,HLOOKUP(RIGHT($X$12,2),'[1]Y c'!$A$1:$IV$2,2,FALSE),FALSE))*100</f>
        <v>#NUM!</v>
      </c>
      <c r="Y106" s="74" t="e">
        <f>_xll.xlBondYieldSens(C106,D106,E106,F106,G106,H106,I106,J106,P106,"p")</f>
        <v>#NUM!</v>
      </c>
      <c r="Z106" s="100" t="e">
        <f>SUMIF([1]Volumes!D$1:D$65536,A106,[1]Volumes!I$1:I$65536)</f>
        <v>#VALUE!</v>
      </c>
      <c r="AA106" s="23"/>
      <c r="AB106" s="77" t="e">
        <f>IF(_xll.MKV("EUR.CM_DEPTH.VMO_REPO."&amp;A106&amp;"_"&amp;$AB$12&amp;"_Fixed", "TrdValueAvg")=0,"",_xll.MKV("EUR.CM_DEPTH.VMO_REPO."&amp;A106&amp;"_"&amp;$AB$12&amp;"_Fixed", "TrdValueAvg"))</f>
        <v>#REF!</v>
      </c>
      <c r="AC106" s="78">
        <f t="shared" si="295"/>
        <v>0</v>
      </c>
      <c r="AD106" s="116" t="str">
        <f t="shared" si="518"/>
        <v/>
      </c>
      <c r="AE106" s="117"/>
      <c r="AF106" s="118" t="str">
        <f t="shared" si="344"/>
        <v/>
      </c>
      <c r="AG106" s="119" t="e">
        <f>_xll.MKV("EUR.CM_INSTRUMENT.PXE."&amp;A106, "DateLastMaturity")</f>
        <v>#REF!</v>
      </c>
      <c r="AH106" s="116" t="e">
        <f t="shared" si="519"/>
        <v>#REF!</v>
      </c>
      <c r="AI106" s="118" t="e">
        <f>VLOOKUP(AH106,'[1]ASW p'!$B$1:$AP$65536,HLOOKUP(LEFT(A106,2),'[1]ASW p'!$A$1:$IV$2,2,FALSE),FALSE)</f>
        <v>#REF!</v>
      </c>
      <c r="AJ106" s="79" t="e">
        <f t="shared" si="345"/>
        <v>#NUM!</v>
      </c>
      <c r="AK106" s="79" t="e">
        <f t="shared" si="520"/>
        <v>#NUM!</v>
      </c>
      <c r="AL106" s="94">
        <v>4.5134256372930757E-3</v>
      </c>
      <c r="AM106" s="81">
        <v>-0.85246753246753249</v>
      </c>
      <c r="AN106" s="14" t="str">
        <f t="shared" si="346"/>
        <v>ES00000128A0</v>
      </c>
      <c r="AO106" s="65" t="e">
        <f>IF(LEFT(AN106,2)=LEFT(AN105,2),AO105,_xll.BDP($A106&amp;" Corp","RTG_FITCH"))</f>
        <v>#REF!</v>
      </c>
      <c r="AP106" s="65" t="e">
        <f>IF(LEFT(AN106,2)=LEFT(AN105,2),AP105,_xll.BDP($A106&amp;" Corp","RTG_SP_LT_LC_ISSUER_CREDIT"))</f>
        <v>#REF!</v>
      </c>
      <c r="AQ106" s="65" t="str">
        <f>_xll.BDP($A106&amp;" Corp","RTG_MOODY")</f>
        <v>Baa1</v>
      </c>
      <c r="AR106" s="120" t="e">
        <f>IF(AS106="x",MONTH(AU106)&amp;"."&amp;YEAR(AU106),"")</f>
        <v>#REF!</v>
      </c>
      <c r="AS106" s="117" t="s">
        <v>60</v>
      </c>
      <c r="AT106" s="121" t="e">
        <f t="shared" si="521"/>
        <v>#NUM!</v>
      </c>
      <c r="AU106" s="122" t="e">
        <f>_xll.MKV("EUR.CM_INSTRUMENT.PXE."&amp;A106, "DateLastMaturity")</f>
        <v>#REF!</v>
      </c>
      <c r="AV106" s="116" t="e">
        <f>MONTH(AU106)&amp;"."&amp;YEAR(AU106)</f>
        <v>#REF!</v>
      </c>
      <c r="AW106" s="121" t="e">
        <f>VLOOKUP(AV106,'[1]Y c'!B$1:AD$65536,HLOOKUP(LEFT(A106,2),'[1]Y c'!$A$1:$IV$2,2,FALSE),FALSE)</f>
        <v>#REF!</v>
      </c>
      <c r="AX106" s="14"/>
      <c r="AY106" s="120" t="str">
        <f t="shared" si="522"/>
        <v/>
      </c>
      <c r="AZ106" s="117">
        <f t="shared" si="523"/>
        <v>0</v>
      </c>
      <c r="BA106" s="118" t="str">
        <f t="shared" si="524"/>
        <v/>
      </c>
      <c r="BB106" s="119" t="e">
        <f>_xll.MKV("EUR.CM_INSTRUMENT.PXE."&amp;A106, "DateLastMaturity")</f>
        <v>#REF!</v>
      </c>
      <c r="BC106" s="116" t="e">
        <f t="shared" si="525"/>
        <v>#REF!</v>
      </c>
      <c r="BD106" s="118" t="e">
        <f>VLOOKUP(BC106,'[1]YY p'!B$1:AP$65536,HLOOKUP(LEFT(A106,2),'[1]YY p'!$A$1:$IV$2,2,FALSE),FALSE)</f>
        <v>#REF!</v>
      </c>
      <c r="BF106" s="120" t="e">
        <f t="shared" si="526"/>
        <v>#REF!</v>
      </c>
      <c r="BG106" s="117" t="s">
        <v>60</v>
      </c>
      <c r="BH106" s="118" t="e">
        <f t="shared" si="527"/>
        <v>#NUM!</v>
      </c>
      <c r="BI106" s="119" t="e">
        <f>_xll.MKV("EUR.CM_INSTRUMENT.PXE."&amp;A106, "DateLastMaturity")</f>
        <v>#REF!</v>
      </c>
      <c r="BJ106" s="116" t="e">
        <f t="shared" si="528"/>
        <v>#REF!</v>
      </c>
      <c r="BK106" s="118" t="e">
        <f>VLOOKUP(BJ106,'[1]YY c'!B$1:AL$65536,HLOOKUP(LEFT(A106,2),'[1]YY c'!$A$1:$IV$2,2,FALSE),FALSE)</f>
        <v>#REF!</v>
      </c>
    </row>
    <row r="107" spans="1:63" s="2" customFormat="1">
      <c r="A107" s="64" t="s">
        <v>133</v>
      </c>
      <c r="B107" s="65" t="e">
        <f t="shared" si="296"/>
        <v>#REF!</v>
      </c>
      <c r="C107" s="19" t="s">
        <v>126</v>
      </c>
      <c r="D107" s="19" t="e">
        <f>_xll.MKV("EUR.CM_INSTRUMENT.PXE."&amp;A107, "CouponInterest")</f>
        <v>#REF!</v>
      </c>
      <c r="E107" s="6" t="e">
        <f>_xll.MKV("EUR.CM_INSTRUMENT.PXE."&amp;A107, "DateMaturity")</f>
        <v>#REF!</v>
      </c>
      <c r="F107" s="6" t="e">
        <f>IF(D107=0,H107,_xll.MKV("EUR.CM_INSTRUMENT.PXE."&amp;A107, "DateInterestAccrual"))</f>
        <v>#REF!</v>
      </c>
      <c r="G107" s="6" t="e">
        <f>IF(D107=0,E107,_xll.MKV("EUR.CM_INSTRUMENT.PXE."&amp;A107, "DateFirstCoupon"))</f>
        <v>#REF!</v>
      </c>
      <c r="H107" s="6" t="e">
        <f>_xll.MKV("EUR.CM_INSTRUMENT.PXE."&amp;A107, "DateFirstSettlement")</f>
        <v>#REF!</v>
      </c>
      <c r="I107" s="19">
        <v>100</v>
      </c>
      <c r="J107" s="6" t="e">
        <f>_xll.MKV("EUR.CM_INSTRUMENT.BONDVISION."&amp;A107, "DateSettl")</f>
        <v>#REF!</v>
      </c>
      <c r="K107" s="115" t="e">
        <f>_xll.MKV("EUR.CM_INSTRUMENT.PXE."&amp;A107, "Desc")</f>
        <v>#REF!</v>
      </c>
      <c r="L107" s="66">
        <f>_xll.BDP(A107&amp;" Corp", "amt_outstanding")/1000000</f>
        <v>22405.132000000001</v>
      </c>
      <c r="M107" s="67" t="e">
        <f t="shared" si="342"/>
        <v>#REF!</v>
      </c>
      <c r="N107" s="22" t="e">
        <f>_xll.xlBondYield(C107,D107,E107,F107,G107,H107,I107,J107,P107)*100</f>
        <v>#NUM!</v>
      </c>
      <c r="O107" s="68" t="str">
        <f t="shared" si="343"/>
        <v/>
      </c>
      <c r="P107" s="23" t="e">
        <f>ROUND(_xll.MKV("EUR.CM_DEPTH.XLS_GOVIES."&amp;A107, "Mid"),IF(M107&lt;700,3,2))</f>
        <v>#REF!</v>
      </c>
      <c r="Q107" s="69" t="e">
        <f>(N107-N105)*100</f>
        <v>#NUM!</v>
      </c>
      <c r="R107" s="70" t="e">
        <f t="shared" si="269"/>
        <v>#NUM!</v>
      </c>
      <c r="S107" s="71" t="e">
        <f>_xll.xlBondAswSpread(C107,D107,E107,F107,G107,H107,I107,J107,P107)*100</f>
        <v>#NUM!</v>
      </c>
      <c r="T107" s="72" t="e">
        <f>_xll.xlBondZSpread(C107,D107,E107,F107,G107,H107,I107,J107,P107,"annual",5)*100</f>
        <v>#NUM!</v>
      </c>
      <c r="U107" s="72" t="e">
        <f>(N107-_xll.xlShmImplSwap2("EUR","EUR",J107,E107,,1,8,2,4)*100)*100</f>
        <v>#NUM!</v>
      </c>
      <c r="V107" s="72" t="e">
        <f>(N107-VLOOKUP(AH107,'[1]Y c'!$B$1:$F$65536,HLOOKUP(RIGHT($V$12,2),'[1]Y c'!$A$1:$IV$2,2,FALSE),FALSE))*100</f>
        <v>#NUM!</v>
      </c>
      <c r="W107" s="72" t="e">
        <f>(N107-VLOOKUP(AH107,'[1]Y c'!$B$1:$N$65536,HLOOKUP(RIGHT($W$12,2),'[1]Y c'!$A$1:$IV$2,2,FALSE),FALSE))*100</f>
        <v>#NUM!</v>
      </c>
      <c r="X107" s="73" t="e">
        <f>(N107-VLOOKUP(AH107,'[1]Y c'!$B$1:$J$65536,HLOOKUP(RIGHT($X$12,2),'[1]Y c'!$A$1:$IV$2,2,FALSE),FALSE))*100</f>
        <v>#NUM!</v>
      </c>
      <c r="Y107" s="74" t="e">
        <f>_xll.xlBondYieldSens(C107,D107,E107,F107,G107,H107,I107,J107,P107,"p")</f>
        <v>#NUM!</v>
      </c>
      <c r="Z107" s="100" t="e">
        <f>SUMIF([1]Volumes!D$1:D$65536,A107,[1]Volumes!I$1:I$65536)</f>
        <v>#VALUE!</v>
      </c>
      <c r="AA107" s="23"/>
      <c r="AB107" s="77" t="e">
        <f>IF(_xll.MKV("EUR.CM_DEPTH.VMO_REPO."&amp;A107&amp;"_"&amp;$AB$12&amp;"_Fixed", "TrdValueAvg")=0,"",_xll.MKV("EUR.CM_DEPTH.VMO_REPO."&amp;A107&amp;"_"&amp;$AB$12&amp;"_Fixed", "TrdValueAvg"))</f>
        <v>#REF!</v>
      </c>
      <c r="AC107" s="78">
        <f t="shared" si="295"/>
        <v>0</v>
      </c>
      <c r="AD107" s="116" t="str">
        <f>IF(AE107="x",MONTH(AG107)&amp;"."&amp;YEAR(AG107),"")</f>
        <v/>
      </c>
      <c r="AE107" s="117"/>
      <c r="AF107" s="118" t="str">
        <f t="shared" si="344"/>
        <v/>
      </c>
      <c r="AG107" s="119" t="e">
        <f>_xll.MKV("EUR.CM_INSTRUMENT.PXE."&amp;A107, "DateLastMaturity")</f>
        <v>#REF!</v>
      </c>
      <c r="AH107" s="116" t="e">
        <f>MONTH(AG107)&amp;"."&amp;YEAR(AG107)</f>
        <v>#REF!</v>
      </c>
      <c r="AI107" s="118" t="e">
        <f>VLOOKUP(AH107,'[1]ASW p'!$B$1:$AP$65536,HLOOKUP(LEFT(A107,2),'[1]ASW p'!$A$1:$IV$2,2,FALSE),FALSE)</f>
        <v>#REF!</v>
      </c>
      <c r="AJ107" s="79" t="e">
        <f t="shared" si="345"/>
        <v>#NUM!</v>
      </c>
      <c r="AK107" s="79" t="e">
        <f t="shared" si="520"/>
        <v>#NUM!</v>
      </c>
      <c r="AL107" s="94">
        <v>6.4508910977689737E-2</v>
      </c>
      <c r="AM107" s="81">
        <v>-0.44522743181818181</v>
      </c>
      <c r="AN107" s="14" t="str">
        <f t="shared" si="346"/>
        <v>ES00000124V5</v>
      </c>
      <c r="AO107" s="65" t="e">
        <f>IF(LEFT(AN107,2)=LEFT(AN106,2),AO106,_xll.BDP($A107&amp;" Corp","RTG_FITCH"))</f>
        <v>#REF!</v>
      </c>
      <c r="AP107" s="65" t="e">
        <f>IF(LEFT(AN107,2)=LEFT(AN106,2),AP106,_xll.BDP($A107&amp;" Corp","RTG_SP_LT_LC_ISSUER_CREDIT"))</f>
        <v>#REF!</v>
      </c>
      <c r="AQ107" s="65" t="str">
        <f>_xll.BDP($A107&amp;" Corp","RTG_MOODY")</f>
        <v>Baa1</v>
      </c>
      <c r="AR107" s="120" t="e">
        <f>IF(AS107="x",MONTH(AU107)&amp;"."&amp;YEAR(AU107),"")</f>
        <v>#REF!</v>
      </c>
      <c r="AS107" s="117" t="s">
        <v>60</v>
      </c>
      <c r="AT107" s="121" t="e">
        <f t="shared" si="521"/>
        <v>#NUM!</v>
      </c>
      <c r="AU107" s="122" t="e">
        <f>_xll.MKV("EUR.CM_INSTRUMENT.PXE."&amp;A107, "DateLastMaturity")</f>
        <v>#REF!</v>
      </c>
      <c r="AV107" s="116" t="e">
        <f>MONTH(AU107)&amp;"."&amp;YEAR(AU107)</f>
        <v>#REF!</v>
      </c>
      <c r="AW107" s="121" t="e">
        <f>VLOOKUP(AV107,'[1]Y c'!B$1:AD$65536,HLOOKUP(LEFT(A107,2),'[1]Y c'!$A$1:$IV$2,2,FALSE),FALSE)</f>
        <v>#REF!</v>
      </c>
      <c r="AX107" s="14"/>
      <c r="AY107" s="120" t="str">
        <f t="shared" si="522"/>
        <v/>
      </c>
      <c r="AZ107" s="117">
        <f t="shared" si="523"/>
        <v>0</v>
      </c>
      <c r="BA107" s="118" t="str">
        <f t="shared" si="524"/>
        <v/>
      </c>
      <c r="BB107" s="119" t="e">
        <f>_xll.MKV("EUR.CM_INSTRUMENT.PXE."&amp;A107, "DateLastMaturity")</f>
        <v>#REF!</v>
      </c>
      <c r="BC107" s="116" t="e">
        <f t="shared" si="525"/>
        <v>#REF!</v>
      </c>
      <c r="BD107" s="118" t="e">
        <f>VLOOKUP(BC107,'[1]YY p'!B$1:AP$65536,HLOOKUP(LEFT(A107,2),'[1]YY p'!$A$1:$IV$2,2,FALSE),FALSE)</f>
        <v>#REF!</v>
      </c>
      <c r="BF107" s="120" t="e">
        <f t="shared" si="526"/>
        <v>#REF!</v>
      </c>
      <c r="BG107" s="117" t="s">
        <v>60</v>
      </c>
      <c r="BH107" s="118" t="e">
        <f t="shared" si="527"/>
        <v>#NUM!</v>
      </c>
      <c r="BI107" s="119" t="e">
        <f>_xll.MKV("EUR.CM_INSTRUMENT.PXE."&amp;A107, "DateLastMaturity")</f>
        <v>#REF!</v>
      </c>
      <c r="BJ107" s="116" t="e">
        <f t="shared" si="528"/>
        <v>#REF!</v>
      </c>
      <c r="BK107" s="118" t="e">
        <f>VLOOKUP(BJ107,'[1]YY c'!B$1:AL$65536,HLOOKUP(LEFT(A107,2),'[1]YY c'!$A$1:$IV$2,2,FALSE),FALSE)</f>
        <v>#REF!</v>
      </c>
    </row>
    <row r="108" spans="1:63" s="2" customFormat="1">
      <c r="A108" s="64" t="s">
        <v>134</v>
      </c>
      <c r="B108" s="65" t="e">
        <f t="shared" si="296"/>
        <v>#REF!</v>
      </c>
      <c r="C108" s="19" t="s">
        <v>126</v>
      </c>
      <c r="D108" s="19" t="e">
        <f>_xll.MKV("EUR.CM_INSTRUMENT.PXE."&amp;A108, "CouponInterest")</f>
        <v>#REF!</v>
      </c>
      <c r="E108" s="6" t="e">
        <f>_xll.MKV("EUR.CM_INSTRUMENT.PXE."&amp;A108, "DateMaturity")</f>
        <v>#REF!</v>
      </c>
      <c r="F108" s="6" t="e">
        <f>IF(D108=0,H108,_xll.MKV("EUR.CM_INSTRUMENT.PXE."&amp;A108, "DateInterestAccrual"))</f>
        <v>#REF!</v>
      </c>
      <c r="G108" s="6" t="e">
        <f>IF(D108=0,E108,_xll.MKV("EUR.CM_INSTRUMENT.PXE."&amp;A108, "DateFirstCoupon"))</f>
        <v>#REF!</v>
      </c>
      <c r="H108" s="6" t="e">
        <f>_xll.MKV("EUR.CM_INSTRUMENT.PXE."&amp;A108, "DateFirstSettlement")</f>
        <v>#REF!</v>
      </c>
      <c r="I108" s="19">
        <v>100</v>
      </c>
      <c r="J108" s="6" t="e">
        <f>_xll.MKV("EUR.CM_INSTRUMENT.BONDVISION."&amp;A108, "DateSettl")</f>
        <v>#REF!</v>
      </c>
      <c r="K108" s="115" t="e">
        <f>_xll.MKV("EUR.CM_INSTRUMENT.PXE."&amp;A108, "Desc")</f>
        <v>#REF!</v>
      </c>
      <c r="L108" s="66">
        <f>_xll.BDP(A108&amp;" Corp", "amt_outstanding")/1000000</f>
        <v>20758.373</v>
      </c>
      <c r="M108" s="67" t="e">
        <f t="shared" si="342"/>
        <v>#REF!</v>
      </c>
      <c r="N108" s="22" t="e">
        <f>_xll.xlBondYield(C108,D108,E108,F108,G108,H108,I108,J108,P108)*100</f>
        <v>#NUM!</v>
      </c>
      <c r="O108" s="68" t="str">
        <f t="shared" si="343"/>
        <v/>
      </c>
      <c r="P108" s="23" t="e">
        <f>ROUND(_xll.MKV("EUR.CM_DEPTH.XLS_GOVIES."&amp;A108, "Mid"),IF(M108&lt;700,3,2))</f>
        <v>#REF!</v>
      </c>
      <c r="Q108" s="69" t="e">
        <f t="shared" si="531"/>
        <v>#NUM!</v>
      </c>
      <c r="R108" s="70" t="e">
        <f t="shared" si="269"/>
        <v>#NUM!</v>
      </c>
      <c r="S108" s="71" t="e">
        <f>_xll.xlBondAswSpread(C108,D108,E108,F108,G108,H108,I108,J108,P108)*100</f>
        <v>#NUM!</v>
      </c>
      <c r="T108" s="72" t="e">
        <f>_xll.xlBondZSpread(C108,D108,E108,F108,G108,H108,I108,J108,P108,"annual",5)*100</f>
        <v>#NUM!</v>
      </c>
      <c r="U108" s="72" t="e">
        <f>(N108-_xll.xlShmImplSwap2("EUR","EUR",J108,E108,,1,8,2,4)*100)*100</f>
        <v>#NUM!</v>
      </c>
      <c r="V108" s="72" t="e">
        <f>(N108-VLOOKUP(AH108,'[1]Y c'!$B$1:$F$65536,HLOOKUP(RIGHT($V$12,2),'[1]Y c'!$A$1:$IV$2,2,FALSE),FALSE))*100</f>
        <v>#NUM!</v>
      </c>
      <c r="W108" s="72" t="e">
        <f>(N108-VLOOKUP(AH108,'[1]Y c'!$B$1:$N$65536,HLOOKUP(RIGHT($W$12,2),'[1]Y c'!$A$1:$IV$2,2,FALSE),FALSE))*100</f>
        <v>#NUM!</v>
      </c>
      <c r="X108" s="73" t="e">
        <f>(N108-VLOOKUP(AH108,'[1]Y c'!$B$1:$J$65536,HLOOKUP(RIGHT($X$12,2),'[1]Y c'!$A$1:$IV$2,2,FALSE),FALSE))*100</f>
        <v>#NUM!</v>
      </c>
      <c r="Y108" s="74" t="e">
        <f>_xll.xlBondYieldSens(C108,D108,E108,F108,G108,H108,I108,J108,P108,"p")</f>
        <v>#NUM!</v>
      </c>
      <c r="Z108" s="100" t="e">
        <f>SUMIF([1]Volumes!D$1:D$65536,A108,[1]Volumes!I$1:I$65536)</f>
        <v>#VALUE!</v>
      </c>
      <c r="AA108" s="23"/>
      <c r="AB108" s="77" t="e">
        <f>IF(_xll.MKV("EUR.CM_DEPTH.VMO_REPO."&amp;A108&amp;"_"&amp;$AB$12&amp;"_Fixed", "TrdValueAvg")=0,"",_xll.MKV("EUR.CM_DEPTH.VMO_REPO."&amp;A108&amp;"_"&amp;$AB$12&amp;"_Fixed", "TrdValueAvg"))</f>
        <v>#REF!</v>
      </c>
      <c r="AC108" s="78">
        <f t="shared" si="295"/>
        <v>0</v>
      </c>
      <c r="AD108" s="116" t="str">
        <f t="shared" si="518"/>
        <v/>
      </c>
      <c r="AE108" s="117"/>
      <c r="AF108" s="118" t="str">
        <f t="shared" si="344"/>
        <v/>
      </c>
      <c r="AG108" s="119" t="e">
        <f>_xll.MKV("EUR.CM_INSTRUMENT.PXE."&amp;A108, "DateLastMaturity")</f>
        <v>#REF!</v>
      </c>
      <c r="AH108" s="116" t="e">
        <f t="shared" si="519"/>
        <v>#REF!</v>
      </c>
      <c r="AI108" s="118" t="e">
        <f>VLOOKUP(AH108,'[1]ASW p'!$B$1:$AP$65536,HLOOKUP(LEFT(A108,2),'[1]ASW p'!$A$1:$IV$2,2,FALSE),FALSE)</f>
        <v>#REF!</v>
      </c>
      <c r="AJ108" s="79" t="e">
        <f t="shared" si="345"/>
        <v>#NUM!</v>
      </c>
      <c r="AK108" s="79" t="e">
        <f t="shared" si="520"/>
        <v>#NUM!</v>
      </c>
      <c r="AL108" s="94">
        <v>0.1219032286055681</v>
      </c>
      <c r="AM108" s="81">
        <v>-0.41945900000000003</v>
      </c>
      <c r="AN108" s="14" t="str">
        <f t="shared" si="346"/>
        <v>ES00000121L2</v>
      </c>
      <c r="AO108" s="65" t="e">
        <f>IF(LEFT(AN108,2)=LEFT(AN107,2),AO107,_xll.BDP($A108&amp;" Corp","RTG_FITCH"))</f>
        <v>#REF!</v>
      </c>
      <c r="AP108" s="65" t="e">
        <f>IF(LEFT(AN108,2)=LEFT(AN107,2),AP107,_xll.BDP($A108&amp;" Corp","RTG_SP_LT_LC_ISSUER_CREDIT"))</f>
        <v>#REF!</v>
      </c>
      <c r="AQ108" s="65" t="str">
        <f>_xll.BDP($A108&amp;" Corp","RTG_MOODY")</f>
        <v>Baa1</v>
      </c>
      <c r="AR108" s="120" t="e">
        <f t="shared" si="529"/>
        <v>#REF!</v>
      </c>
      <c r="AS108" s="117" t="s">
        <v>60</v>
      </c>
      <c r="AT108" s="121" t="e">
        <f t="shared" si="521"/>
        <v>#NUM!</v>
      </c>
      <c r="AU108" s="122" t="e">
        <f>_xll.MKV("EUR.CM_INSTRUMENT.PXE."&amp;A108, "DateLastMaturity")</f>
        <v>#REF!</v>
      </c>
      <c r="AV108" s="116" t="e">
        <f t="shared" si="530"/>
        <v>#REF!</v>
      </c>
      <c r="AW108" s="121" t="e">
        <f>VLOOKUP(AV108,'[1]Y c'!B$1:AD$65536,HLOOKUP(LEFT(A108,2),'[1]Y c'!$A$1:$IV$2,2,FALSE),FALSE)</f>
        <v>#REF!</v>
      </c>
      <c r="AX108" s="14"/>
      <c r="AY108" s="120" t="str">
        <f t="shared" si="522"/>
        <v/>
      </c>
      <c r="AZ108" s="117">
        <f t="shared" si="523"/>
        <v>0</v>
      </c>
      <c r="BA108" s="118" t="str">
        <f t="shared" si="524"/>
        <v/>
      </c>
      <c r="BB108" s="119" t="e">
        <f>_xll.MKV("EUR.CM_INSTRUMENT.PXE."&amp;A108, "DateLastMaturity")</f>
        <v>#REF!</v>
      </c>
      <c r="BC108" s="116" t="e">
        <f t="shared" si="525"/>
        <v>#REF!</v>
      </c>
      <c r="BD108" s="118" t="e">
        <f>VLOOKUP(BC108,'[1]YY p'!B$1:AP$65536,HLOOKUP(LEFT(A108,2),'[1]YY p'!$A$1:$IV$2,2,FALSE),FALSE)</f>
        <v>#REF!</v>
      </c>
      <c r="BF108" s="120" t="e">
        <f t="shared" si="526"/>
        <v>#REF!</v>
      </c>
      <c r="BG108" s="117" t="s">
        <v>60</v>
      </c>
      <c r="BH108" s="118" t="e">
        <f t="shared" si="527"/>
        <v>#NUM!</v>
      </c>
      <c r="BI108" s="119" t="e">
        <f>_xll.MKV("EUR.CM_INSTRUMENT.PXE."&amp;A108, "DateLastMaturity")</f>
        <v>#REF!</v>
      </c>
      <c r="BJ108" s="116" t="e">
        <f t="shared" si="528"/>
        <v>#REF!</v>
      </c>
      <c r="BK108" s="118" t="e">
        <f>VLOOKUP(BJ108,'[1]YY c'!B$1:AL$65536,HLOOKUP(LEFT(A108,2),'[1]YY c'!$A$1:$IV$2,2,FALSE),FALSE)</f>
        <v>#REF!</v>
      </c>
    </row>
    <row r="109" spans="1:63" s="2" customFormat="1">
      <c r="A109" s="64" t="s">
        <v>135</v>
      </c>
      <c r="B109" s="65" t="e">
        <f t="shared" si="296"/>
        <v>#REF!</v>
      </c>
      <c r="C109" s="19" t="s">
        <v>126</v>
      </c>
      <c r="D109" s="19" t="e">
        <f>_xll.MKV("EUR.CM_INSTRUMENT.PXE."&amp;A109, "CouponInterest")</f>
        <v>#REF!</v>
      </c>
      <c r="E109" s="6" t="e">
        <f>_xll.MKV("EUR.CM_INSTRUMENT.PXE."&amp;A109, "DateMaturity")</f>
        <v>#REF!</v>
      </c>
      <c r="F109" s="6" t="e">
        <f>IF(D109=0,H109,_xll.MKV("EUR.CM_INSTRUMENT.PXE."&amp;A109, "DateInterestAccrual"))</f>
        <v>#REF!</v>
      </c>
      <c r="G109" s="6" t="e">
        <f>IF(D109=0,E109,_xll.MKV("EUR.CM_INSTRUMENT.PXE."&amp;A109, "DateFirstCoupon"))</f>
        <v>#REF!</v>
      </c>
      <c r="H109" s="6" t="e">
        <f>_xll.MKV("EUR.CM_INSTRUMENT.PXE."&amp;A109, "DateFirstSettlement")</f>
        <v>#REF!</v>
      </c>
      <c r="I109" s="19">
        <v>100</v>
      </c>
      <c r="J109" s="6" t="e">
        <f>_xll.MKV("EUR.CM_INSTRUMENT.BONDVISION."&amp;A109, "DateSettl")</f>
        <v>#REF!</v>
      </c>
      <c r="K109" s="115" t="e">
        <f>_xll.MKV("EUR.CM_INSTRUMENT.PXE."&amp;A109, "Desc")</f>
        <v>#REF!</v>
      </c>
      <c r="L109" s="66">
        <f>_xll.BDP(A109&amp;" Corp", "amt_outstanding")/1000000</f>
        <v>21161.146000000001</v>
      </c>
      <c r="M109" s="67" t="e">
        <f t="shared" si="342"/>
        <v>#REF!</v>
      </c>
      <c r="N109" s="22" t="e">
        <f>_xll.xlBondYield(C109,D109,E109,F109,G109,H109,I109,J109,P109)*100</f>
        <v>#NUM!</v>
      </c>
      <c r="O109" s="68" t="str">
        <f t="shared" si="343"/>
        <v/>
      </c>
      <c r="P109" s="23" t="e">
        <f>ROUND(_xll.MKV("EUR.CM_DEPTH.XLS_GOVIES."&amp;A109, "Mid"),IF(M109&lt;700,3,2))</f>
        <v>#REF!</v>
      </c>
      <c r="Q109" s="69" t="e">
        <f t="shared" si="531"/>
        <v>#NUM!</v>
      </c>
      <c r="R109" s="70" t="e">
        <f t="shared" si="269"/>
        <v>#NUM!</v>
      </c>
      <c r="S109" s="71" t="e">
        <f>_xll.xlBondAswSpread(C109,D109,E109,F109,G109,H109,I109,J109,P109)*100</f>
        <v>#NUM!</v>
      </c>
      <c r="T109" s="72" t="e">
        <f>_xll.xlBondZSpread(C109,D109,E109,F109,G109,H109,I109,J109,P109,"annual",5)*100</f>
        <v>#NUM!</v>
      </c>
      <c r="U109" s="72" t="e">
        <f>(N109-_xll.xlShmImplSwap2("EUR","EUR",J109,E109,,1,8,2,4)*100)*100</f>
        <v>#NUM!</v>
      </c>
      <c r="V109" s="72" t="e">
        <f>(N109-VLOOKUP(AH109,'[1]Y c'!$B$1:$F$65536,HLOOKUP(RIGHT($V$12,2),'[1]Y c'!$A$1:$IV$2,2,FALSE),FALSE))*100</f>
        <v>#NUM!</v>
      </c>
      <c r="W109" s="72" t="e">
        <f>(N109-VLOOKUP(AH109,'[1]Y c'!$B$1:$N$65536,HLOOKUP(RIGHT($W$12,2),'[1]Y c'!$A$1:$IV$2,2,FALSE),FALSE))*100</f>
        <v>#NUM!</v>
      </c>
      <c r="X109" s="73" t="e">
        <f>(N109-VLOOKUP(AH109,'[1]Y c'!$B$1:$J$65536,HLOOKUP(RIGHT($X$12,2),'[1]Y c'!$A$1:$IV$2,2,FALSE),FALSE))*100</f>
        <v>#NUM!</v>
      </c>
      <c r="Y109" s="74" t="e">
        <f>_xll.xlBondYieldSens(C109,D109,E109,F109,G109,H109,I109,J109,P109,"p")</f>
        <v>#NUM!</v>
      </c>
      <c r="Z109" s="100" t="e">
        <f>SUMIF([1]Volumes!D$1:D$65536,A109,[1]Volumes!I$1:I$65536)</f>
        <v>#VALUE!</v>
      </c>
      <c r="AA109" s="23"/>
      <c r="AB109" s="77" t="e">
        <f>IF(_xll.MKV("EUR.CM_DEPTH.VMO_REPO."&amp;A109&amp;"_"&amp;$AB$12&amp;"_Fixed", "TrdValueAvg")=0,"",_xll.MKV("EUR.CM_DEPTH.VMO_REPO."&amp;A109&amp;"_"&amp;$AB$12&amp;"_Fixed", "TrdValueAvg"))</f>
        <v>#REF!</v>
      </c>
      <c r="AC109" s="78">
        <f t="shared" si="295"/>
        <v>0</v>
      </c>
      <c r="AD109" s="116" t="str">
        <f t="shared" si="518"/>
        <v/>
      </c>
      <c r="AE109" s="117"/>
      <c r="AF109" s="118" t="str">
        <f t="shared" si="344"/>
        <v/>
      </c>
      <c r="AG109" s="119" t="e">
        <f>_xll.MKV("EUR.CM_INSTRUMENT.PXE."&amp;A109, "DateLastMaturity")</f>
        <v>#REF!</v>
      </c>
      <c r="AH109" s="116" t="e">
        <f t="shared" si="519"/>
        <v>#REF!</v>
      </c>
      <c r="AI109" s="118" t="e">
        <f>VLOOKUP(AH109,'[1]ASW p'!$B$1:$AP$65536,HLOOKUP(LEFT(A109,2),'[1]ASW p'!$A$1:$IV$2,2,FALSE),FALSE)</f>
        <v>#REF!</v>
      </c>
      <c r="AJ109" s="79" t="e">
        <f t="shared" si="345"/>
        <v>#NUM!</v>
      </c>
      <c r="AK109" s="79" t="e">
        <f t="shared" si="520"/>
        <v>#NUM!</v>
      </c>
      <c r="AL109" s="94">
        <v>0.16454058182130971</v>
      </c>
      <c r="AM109" s="81">
        <v>-0.64836483018867919</v>
      </c>
      <c r="AN109" s="14" t="str">
        <f t="shared" si="346"/>
        <v>ES00000121O6</v>
      </c>
      <c r="AO109" s="65" t="e">
        <f>IF(LEFT(AN109,2)=LEFT(AN108,2),AO108,_xll.BDP($A109&amp;" Corp","RTG_FITCH"))</f>
        <v>#REF!</v>
      </c>
      <c r="AP109" s="65" t="e">
        <f>IF(LEFT(AN109,2)=LEFT(AN108,2),AP108,_xll.BDP($A109&amp;" Corp","RTG_SP_LT_LC_ISSUER_CREDIT"))</f>
        <v>#REF!</v>
      </c>
      <c r="AQ109" s="65" t="str">
        <f>_xll.BDP($A109&amp;" Corp","RTG_MOODY")</f>
        <v>Baa1</v>
      </c>
      <c r="AR109" s="120" t="e">
        <f t="shared" si="529"/>
        <v>#REF!</v>
      </c>
      <c r="AS109" s="117" t="s">
        <v>60</v>
      </c>
      <c r="AT109" s="121" t="e">
        <f t="shared" si="521"/>
        <v>#NUM!</v>
      </c>
      <c r="AU109" s="122" t="e">
        <f>_xll.MKV("EUR.CM_INSTRUMENT.PXE."&amp;A109, "DateLastMaturity")</f>
        <v>#REF!</v>
      </c>
      <c r="AV109" s="116" t="e">
        <f t="shared" si="530"/>
        <v>#REF!</v>
      </c>
      <c r="AW109" s="121" t="e">
        <f>VLOOKUP(AV109,'[1]Y c'!B$1:AD$65536,HLOOKUP(LEFT(A109,2),'[1]Y c'!$A$1:$IV$2,2,FALSE),FALSE)</f>
        <v>#REF!</v>
      </c>
      <c r="AX109" s="14"/>
      <c r="AY109" s="120" t="str">
        <f t="shared" si="522"/>
        <v/>
      </c>
      <c r="AZ109" s="117">
        <f t="shared" si="523"/>
        <v>0</v>
      </c>
      <c r="BA109" s="118" t="str">
        <f t="shared" si="524"/>
        <v/>
      </c>
      <c r="BB109" s="119" t="e">
        <f>_xll.MKV("EUR.CM_INSTRUMENT.PXE."&amp;A109, "DateLastMaturity")</f>
        <v>#REF!</v>
      </c>
      <c r="BC109" s="116" t="e">
        <f t="shared" si="525"/>
        <v>#REF!</v>
      </c>
      <c r="BD109" s="118" t="e">
        <f>VLOOKUP(BC109,'[1]YY p'!B$1:AP$65536,HLOOKUP(LEFT(A109,2),'[1]YY p'!$A$1:$IV$2,2,FALSE),FALSE)</f>
        <v>#REF!</v>
      </c>
      <c r="BF109" s="120" t="e">
        <f t="shared" si="526"/>
        <v>#REF!</v>
      </c>
      <c r="BG109" s="117" t="s">
        <v>60</v>
      </c>
      <c r="BH109" s="118" t="e">
        <f t="shared" si="527"/>
        <v>#NUM!</v>
      </c>
      <c r="BI109" s="119" t="e">
        <f>_xll.MKV("EUR.CM_INSTRUMENT.PXE."&amp;A109, "DateLastMaturity")</f>
        <v>#REF!</v>
      </c>
      <c r="BJ109" s="116" t="e">
        <f t="shared" si="528"/>
        <v>#REF!</v>
      </c>
      <c r="BK109" s="118" t="e">
        <f>VLOOKUP(BJ109,'[1]YY c'!B$1:AL$65536,HLOOKUP(LEFT(A109,2),'[1]YY c'!$A$1:$IV$2,2,FALSE),FALSE)</f>
        <v>#REF!</v>
      </c>
    </row>
    <row r="110" spans="1:63" s="2" customFormat="1">
      <c r="A110" s="64" t="s">
        <v>136</v>
      </c>
      <c r="B110" s="65" t="e">
        <f t="shared" si="296"/>
        <v>#REF!</v>
      </c>
      <c r="C110" s="19" t="s">
        <v>126</v>
      </c>
      <c r="D110" s="19" t="e">
        <f>_xll.MKV("EUR.CM_INSTRUMENT.PXE."&amp;A110, "CouponInterest")</f>
        <v>#REF!</v>
      </c>
      <c r="E110" s="6" t="e">
        <f>_xll.MKV("EUR.CM_INSTRUMENT.PXE."&amp;A110, "DateMaturity")</f>
        <v>#REF!</v>
      </c>
      <c r="F110" s="6" t="e">
        <f>IF(D110=0,H110,_xll.MKV("EUR.CM_INSTRUMENT.PXE."&amp;A110, "DateInterestAccrual"))</f>
        <v>#REF!</v>
      </c>
      <c r="G110" s="6" t="e">
        <f>IF(D110=0,E110,_xll.MKV("EUR.CM_INSTRUMENT.PXE."&amp;A110, "DateFirstCoupon"))</f>
        <v>#REF!</v>
      </c>
      <c r="H110" s="6" t="e">
        <f>_xll.MKV("EUR.CM_INSTRUMENT.PXE."&amp;A110, "DateFirstSettlement")</f>
        <v>#REF!</v>
      </c>
      <c r="I110" s="19">
        <v>100</v>
      </c>
      <c r="J110" s="6" t="e">
        <f>_xll.MKV("EUR.CM_INSTRUMENT.BONDVISION."&amp;A110, "DateSettl")</f>
        <v>#REF!</v>
      </c>
      <c r="K110" s="115" t="e">
        <f>_xll.MKV("EUR.CM_INSTRUMENT.PXE."&amp;A110, "Desc")</f>
        <v>#REF!</v>
      </c>
      <c r="L110" s="66">
        <f>_xll.BDP(A110&amp;" Corp", "amt_outstanding")/1000000</f>
        <v>23102.991000000002</v>
      </c>
      <c r="M110" s="67" t="e">
        <f t="shared" si="342"/>
        <v>#REF!</v>
      </c>
      <c r="N110" s="22" t="e">
        <f>_xll.xlBondYield(C110,D110,E110,F110,G110,H110,I110,J110,P110)*100</f>
        <v>#NUM!</v>
      </c>
      <c r="O110" s="68" t="str">
        <f t="shared" si="343"/>
        <v/>
      </c>
      <c r="P110" s="23" t="e">
        <f>ROUND(_xll.MKV("EUR.CM_DEPTH.XLS_GOVIES."&amp;A110, "Mid"),IF(M110&lt;700,3,2))</f>
        <v>#REF!</v>
      </c>
      <c r="Q110" s="69" t="e">
        <f t="shared" si="531"/>
        <v>#NUM!</v>
      </c>
      <c r="R110" s="70" t="e">
        <f t="shared" si="269"/>
        <v>#NUM!</v>
      </c>
      <c r="S110" s="71" t="e">
        <f>_xll.xlBondAswSpread(C110,D110,E110,F110,G110,H110,I110,J110,P110)*100</f>
        <v>#NUM!</v>
      </c>
      <c r="T110" s="72" t="e">
        <f>_xll.xlBondZSpread(C110,D110,E110,F110,G110,H110,I110,J110,P110,"annual",5)*100</f>
        <v>#NUM!</v>
      </c>
      <c r="U110" s="72" t="e">
        <f>(N110-_xll.xlShmImplSwap2("EUR","EUR",J110,E110,,1,8,2,4)*100)*100</f>
        <v>#NUM!</v>
      </c>
      <c r="V110" s="72" t="e">
        <f>(N110-VLOOKUP(AH110,'[1]Y c'!$B$1:$F$65536,HLOOKUP(RIGHT($V$12,2),'[1]Y c'!$A$1:$IV$2,2,FALSE),FALSE))*100</f>
        <v>#NUM!</v>
      </c>
      <c r="W110" s="72" t="e">
        <f>(N110-VLOOKUP(AH110,'[1]Y c'!$B$1:$N$65536,HLOOKUP(RIGHT($W$12,2),'[1]Y c'!$A$1:$IV$2,2,FALSE),FALSE))*100</f>
        <v>#NUM!</v>
      </c>
      <c r="X110" s="73" t="e">
        <f>(N110-VLOOKUP(AH110,'[1]Y c'!$B$1:$J$65536,HLOOKUP(RIGHT($X$12,2),'[1]Y c'!$A$1:$IV$2,2,FALSE),FALSE))*100</f>
        <v>#NUM!</v>
      </c>
      <c r="Y110" s="74" t="e">
        <f>_xll.xlBondYieldSens(C110,D110,E110,F110,G110,H110,I110,J110,P110,"p")</f>
        <v>#NUM!</v>
      </c>
      <c r="Z110" s="100" t="e">
        <f>SUMIF([1]Volumes!D$1:D$65536,A110,[1]Volumes!I$1:I$65536)</f>
        <v>#VALUE!</v>
      </c>
      <c r="AA110" s="23"/>
      <c r="AB110" s="77" t="e">
        <f>IF(_xll.MKV("EUR.CM_DEPTH.VMO_REPO."&amp;A110&amp;"_"&amp;$AB$12&amp;"_Fixed", "TrdValueAvg")=0,"",_xll.MKV("EUR.CM_DEPTH.VMO_REPO."&amp;A110&amp;"_"&amp;$AB$12&amp;"_Fixed", "TrdValueAvg"))</f>
        <v>#REF!</v>
      </c>
      <c r="AC110" s="78">
        <f t="shared" si="295"/>
        <v>0</v>
      </c>
      <c r="AD110" s="116" t="str">
        <f>IF(AE110="x",MONTH(AG110)&amp;"."&amp;YEAR(AG110),"")</f>
        <v/>
      </c>
      <c r="AE110" s="117"/>
      <c r="AF110" s="118" t="str">
        <f t="shared" si="344"/>
        <v/>
      </c>
      <c r="AG110" s="119" t="e">
        <f>_xll.MKV("EUR.CM_INSTRUMENT.PXE."&amp;A110, "DateLastMaturity")</f>
        <v>#REF!</v>
      </c>
      <c r="AH110" s="116" t="e">
        <f>MONTH(AG110)&amp;"."&amp;YEAR(AG110)</f>
        <v>#REF!</v>
      </c>
      <c r="AI110" s="118" t="e">
        <f>VLOOKUP(AH110,'[1]ASW p'!$B$1:$AP$65536,HLOOKUP(LEFT(A110,2),'[1]ASW p'!$A$1:$IV$2,2,FALSE),FALSE)</f>
        <v>#REF!</v>
      </c>
      <c r="AJ110" s="79" t="e">
        <f t="shared" si="345"/>
        <v>#NUM!</v>
      </c>
      <c r="AK110" s="79" t="e">
        <f t="shared" si="520"/>
        <v>#NUM!</v>
      </c>
      <c r="AL110" s="94">
        <v>0.22726693941533035</v>
      </c>
      <c r="AM110" s="81">
        <v>-0.4477781111111111</v>
      </c>
      <c r="AN110" s="14" t="str">
        <f t="shared" si="346"/>
        <v>ES00000126C0</v>
      </c>
      <c r="AO110" s="65" t="e">
        <f>IF(LEFT(AN110,2)=LEFT(AN109,2),AO109,_xll.BDP($A110&amp;" Corp","RTG_FITCH"))</f>
        <v>#REF!</v>
      </c>
      <c r="AP110" s="65" t="e">
        <f>IF(LEFT(AN110,2)=LEFT(AN109,2),AP109,_xll.BDP($A110&amp;" Corp","RTG_SP_LT_LC_ISSUER_CREDIT"))</f>
        <v>#REF!</v>
      </c>
      <c r="AQ110" s="65" t="str">
        <f>_xll.BDP($A110&amp;" Corp","RTG_MOODY")</f>
        <v>Baa1</v>
      </c>
      <c r="AR110" s="120" t="e">
        <f>IF(AS110="x",MONTH(AU110)&amp;"."&amp;YEAR(AU110),"")</f>
        <v>#REF!</v>
      </c>
      <c r="AS110" s="117" t="s">
        <v>60</v>
      </c>
      <c r="AT110" s="121" t="e">
        <f t="shared" si="521"/>
        <v>#NUM!</v>
      </c>
      <c r="AU110" s="122" t="e">
        <f>_xll.MKV("EUR.CM_INSTRUMENT.PXE."&amp;A110, "DateLastMaturity")</f>
        <v>#REF!</v>
      </c>
      <c r="AV110" s="116" t="e">
        <f>MONTH(AU110)&amp;"."&amp;YEAR(AU110)</f>
        <v>#REF!</v>
      </c>
      <c r="AW110" s="121" t="e">
        <f>VLOOKUP(AV110,'[1]Y c'!B$1:AD$65536,HLOOKUP(LEFT(A110,2),'[1]Y c'!$A$1:$IV$2,2,FALSE),FALSE)</f>
        <v>#REF!</v>
      </c>
      <c r="AX110" s="14"/>
      <c r="AY110" s="120" t="str">
        <f t="shared" si="522"/>
        <v/>
      </c>
      <c r="AZ110" s="117">
        <f t="shared" si="523"/>
        <v>0</v>
      </c>
      <c r="BA110" s="118" t="str">
        <f t="shared" si="524"/>
        <v/>
      </c>
      <c r="BB110" s="119" t="e">
        <f>_xll.MKV("EUR.CM_INSTRUMENT.PXE."&amp;A110, "DateLastMaturity")</f>
        <v>#REF!</v>
      </c>
      <c r="BC110" s="116" t="e">
        <f t="shared" si="525"/>
        <v>#REF!</v>
      </c>
      <c r="BD110" s="118" t="e">
        <f>VLOOKUP(BC110,'[1]YY p'!B$1:AP$65536,HLOOKUP(LEFT(A110,2),'[1]YY p'!$A$1:$IV$2,2,FALSE),FALSE)</f>
        <v>#REF!</v>
      </c>
      <c r="BF110" s="120" t="e">
        <f t="shared" si="526"/>
        <v>#REF!</v>
      </c>
      <c r="BG110" s="117" t="s">
        <v>60</v>
      </c>
      <c r="BH110" s="118" t="e">
        <f t="shared" si="527"/>
        <v>#NUM!</v>
      </c>
      <c r="BI110" s="119" t="e">
        <f>_xll.MKV("EUR.CM_INSTRUMENT.PXE."&amp;A110, "DateLastMaturity")</f>
        <v>#REF!</v>
      </c>
      <c r="BJ110" s="116" t="e">
        <f t="shared" si="528"/>
        <v>#REF!</v>
      </c>
      <c r="BK110" s="118" t="e">
        <f>VLOOKUP(BJ110,'[1]YY c'!B$1:AL$65536,HLOOKUP(LEFT(A110,2),'[1]YY c'!$A$1:$IV$2,2,FALSE),FALSE)</f>
        <v>#REF!</v>
      </c>
    </row>
    <row r="111" spans="1:63" s="2" customFormat="1">
      <c r="A111" s="64" t="s">
        <v>137</v>
      </c>
      <c r="B111" s="65" t="e">
        <f t="shared" si="296"/>
        <v>#REF!</v>
      </c>
      <c r="C111" s="19" t="s">
        <v>126</v>
      </c>
      <c r="D111" s="19" t="e">
        <f>_xll.MKV("EUR.CM_INSTRUMENT.PXE."&amp;A111, "CouponInterest")</f>
        <v>#REF!</v>
      </c>
      <c r="E111" s="6" t="e">
        <f>_xll.MKV("EUR.CM_INSTRUMENT.PXE."&amp;A111, "DateMaturity")</f>
        <v>#REF!</v>
      </c>
      <c r="F111" s="6" t="e">
        <f>IF(D111=0,H111,_xll.MKV("EUR.CM_INSTRUMENT.PXE."&amp;A111, "DateInterestAccrual"))</f>
        <v>#REF!</v>
      </c>
      <c r="G111" s="6" t="e">
        <f>IF(D111=0,E111,_xll.MKV("EUR.CM_INSTRUMENT.PXE."&amp;A111, "DateFirstCoupon"))</f>
        <v>#REF!</v>
      </c>
      <c r="H111" s="6" t="e">
        <f>_xll.MKV("EUR.CM_INSTRUMENT.PXE."&amp;A111, "DateFirstSettlement")</f>
        <v>#REF!</v>
      </c>
      <c r="I111" s="19">
        <v>100</v>
      </c>
      <c r="J111" s="6" t="e">
        <f>_xll.MKV("EUR.CM_INSTRUMENT.BONDVISION."&amp;A111, "DateSettl")</f>
        <v>#REF!</v>
      </c>
      <c r="K111" s="115" t="e">
        <f>_xll.MKV("EUR.CM_INSTRUMENT.PXE."&amp;A111, "Desc")</f>
        <v>#REF!</v>
      </c>
      <c r="L111" s="66">
        <f>_xll.BDP(A111&amp;" Corp", "amt_outstanding")/1000000</f>
        <v>23365.044000000002</v>
      </c>
      <c r="M111" s="67" t="e">
        <f t="shared" si="342"/>
        <v>#REF!</v>
      </c>
      <c r="N111" s="22" t="e">
        <f>_xll.xlBondYield(C111,D111,E111,F111,G111,H111,I111,J111,P111)*100</f>
        <v>#NUM!</v>
      </c>
      <c r="O111" s="68" t="str">
        <f t="shared" si="343"/>
        <v/>
      </c>
      <c r="P111" s="23" t="e">
        <f>ROUND(_xll.MKV("EUR.CM_DEPTH.XLS_GOVIES."&amp;A111, "Mid"),IF(M111&lt;700,3,2))</f>
        <v>#REF!</v>
      </c>
      <c r="Q111" s="69" t="e">
        <f t="shared" si="531"/>
        <v>#NUM!</v>
      </c>
      <c r="R111" s="70" t="e">
        <f t="shared" si="269"/>
        <v>#NUM!</v>
      </c>
      <c r="S111" s="71" t="e">
        <f>_xll.xlBondAswSpread(C111,D111,E111,F111,G111,H111,I111,J111,P111)*100</f>
        <v>#NUM!</v>
      </c>
      <c r="T111" s="72" t="e">
        <f>_xll.xlBondZSpread(C111,D111,E111,F111,G111,H111,I111,J111,P111,"annual",5)*100</f>
        <v>#NUM!</v>
      </c>
      <c r="U111" s="72" t="e">
        <f>(N111-_xll.xlShmImplSwap2("EUR","EUR",J111,E111,,1,8,2,4)*100)*100</f>
        <v>#NUM!</v>
      </c>
      <c r="V111" s="72" t="e">
        <f>(N111-VLOOKUP(AH111,'[1]Y c'!$B$1:$F$65536,HLOOKUP(RIGHT($V$12,2),'[1]Y c'!$A$1:$IV$2,2,FALSE),FALSE))*100</f>
        <v>#NUM!</v>
      </c>
      <c r="W111" s="72" t="e">
        <f>(N111-VLOOKUP(AH111,'[1]Y c'!$B$1:$N$65536,HLOOKUP(RIGHT($W$12,2),'[1]Y c'!$A$1:$IV$2,2,FALSE),FALSE))*100</f>
        <v>#NUM!</v>
      </c>
      <c r="X111" s="73" t="e">
        <f>(N111-VLOOKUP(AH111,'[1]Y c'!$B$1:$J$65536,HLOOKUP(RIGHT($X$12,2),'[1]Y c'!$A$1:$IV$2,2,FALSE),FALSE))*100</f>
        <v>#NUM!</v>
      </c>
      <c r="Y111" s="74" t="e">
        <f>_xll.xlBondYieldSens(C111,D111,E111,F111,G111,H111,I111,J111,P111,"p")</f>
        <v>#NUM!</v>
      </c>
      <c r="Z111" s="100" t="e">
        <f>SUMIF([1]Volumes!D$1:D$65536,A111,[1]Volumes!I$1:I$65536)</f>
        <v>#VALUE!</v>
      </c>
      <c r="AA111" s="23"/>
      <c r="AB111" s="77" t="e">
        <f>IF(_xll.MKV("EUR.CM_DEPTH.VMO_REPO."&amp;A111&amp;"_"&amp;$AB$12&amp;"_Fixed", "TrdValueAvg")=0,"",_xll.MKV("EUR.CM_DEPTH.VMO_REPO."&amp;A111&amp;"_"&amp;$AB$12&amp;"_Fixed", "TrdValueAvg"))</f>
        <v>#REF!</v>
      </c>
      <c r="AC111" s="78">
        <f t="shared" si="295"/>
        <v>0</v>
      </c>
      <c r="AD111" s="116" t="str">
        <f t="shared" si="518"/>
        <v/>
      </c>
      <c r="AE111" s="117"/>
      <c r="AF111" s="118" t="str">
        <f t="shared" si="344"/>
        <v/>
      </c>
      <c r="AG111" s="119" t="e">
        <f>_xll.MKV("EUR.CM_INSTRUMENT.PXE."&amp;A111, "DateLastMaturity")</f>
        <v>#REF!</v>
      </c>
      <c r="AH111" s="116" t="e">
        <f t="shared" si="519"/>
        <v>#REF!</v>
      </c>
      <c r="AI111" s="118" t="e">
        <f>VLOOKUP(AH111,'[1]ASW p'!$B$1:$AP$65536,HLOOKUP(LEFT(A111,2),'[1]ASW p'!$A$1:$IV$2,2,FALSE),FALSE)</f>
        <v>#REF!</v>
      </c>
      <c r="AJ111" s="79" t="e">
        <f t="shared" si="345"/>
        <v>#NUM!</v>
      </c>
      <c r="AK111" s="79" t="e">
        <f t="shared" si="520"/>
        <v>#NUM!</v>
      </c>
      <c r="AL111" s="94">
        <v>0.29988483704682656</v>
      </c>
      <c r="AM111" s="81">
        <v>-0.39941176470588236</v>
      </c>
      <c r="AN111" s="14" t="str">
        <f t="shared" si="346"/>
        <v>ES00000122D7</v>
      </c>
      <c r="AO111" s="65" t="e">
        <f>IF(LEFT(AN111,2)=LEFT(AN110,2),AO110,_xll.BDP($A111&amp;" Corp","RTG_FITCH"))</f>
        <v>#REF!</v>
      </c>
      <c r="AP111" s="65" t="e">
        <f>IF(LEFT(AN111,2)=LEFT(AN110,2),AP110,_xll.BDP($A111&amp;" Corp","RTG_SP_LT_LC_ISSUER_CREDIT"))</f>
        <v>#REF!</v>
      </c>
      <c r="AQ111" s="65" t="str">
        <f>_xll.BDP($A111&amp;" Corp","RTG_MOODY")</f>
        <v>Baa1</v>
      </c>
      <c r="AR111" s="120" t="e">
        <f t="shared" si="529"/>
        <v>#REF!</v>
      </c>
      <c r="AS111" s="117" t="s">
        <v>60</v>
      </c>
      <c r="AT111" s="121" t="e">
        <f t="shared" si="521"/>
        <v>#NUM!</v>
      </c>
      <c r="AU111" s="122" t="e">
        <f>_xll.MKV("EUR.CM_INSTRUMENT.PXE."&amp;A111, "DateLastMaturity")</f>
        <v>#REF!</v>
      </c>
      <c r="AV111" s="116" t="e">
        <f t="shared" si="530"/>
        <v>#REF!</v>
      </c>
      <c r="AW111" s="121" t="e">
        <f>VLOOKUP(AV111,'[1]Y c'!B$1:AD$65536,HLOOKUP(LEFT(A111,2),'[1]Y c'!$A$1:$IV$2,2,FALSE),FALSE)</f>
        <v>#REF!</v>
      </c>
      <c r="AX111" s="14"/>
      <c r="AY111" s="120" t="str">
        <f t="shared" si="522"/>
        <v/>
      </c>
      <c r="AZ111" s="117">
        <f t="shared" si="523"/>
        <v>0</v>
      </c>
      <c r="BA111" s="118" t="str">
        <f t="shared" si="524"/>
        <v/>
      </c>
      <c r="BB111" s="119" t="e">
        <f>_xll.MKV("EUR.CM_INSTRUMENT.PXE."&amp;A111, "DateLastMaturity")</f>
        <v>#REF!</v>
      </c>
      <c r="BC111" s="116" t="e">
        <f t="shared" si="525"/>
        <v>#REF!</v>
      </c>
      <c r="BD111" s="118" t="e">
        <f>VLOOKUP(BC111,'[1]YY p'!B$1:AP$65536,HLOOKUP(LEFT(A111,2),'[1]YY p'!$A$1:$IV$2,2,FALSE),FALSE)</f>
        <v>#REF!</v>
      </c>
      <c r="BF111" s="120" t="e">
        <f t="shared" si="526"/>
        <v>#REF!</v>
      </c>
      <c r="BG111" s="117" t="s">
        <v>60</v>
      </c>
      <c r="BH111" s="118" t="e">
        <f t="shared" si="527"/>
        <v>#NUM!</v>
      </c>
      <c r="BI111" s="119" t="e">
        <f>_xll.MKV("EUR.CM_INSTRUMENT.PXE."&amp;A111, "DateLastMaturity")</f>
        <v>#REF!</v>
      </c>
      <c r="BJ111" s="116" t="e">
        <f t="shared" si="528"/>
        <v>#REF!</v>
      </c>
      <c r="BK111" s="118" t="e">
        <f>VLOOKUP(BJ111,'[1]YY c'!B$1:AL$65536,HLOOKUP(LEFT(A111,2),'[1]YY c'!$A$1:$IV$2,2,FALSE),FALSE)</f>
        <v>#REF!</v>
      </c>
    </row>
    <row r="112" spans="1:63" s="2" customFormat="1">
      <c r="A112" s="64" t="s">
        <v>138</v>
      </c>
      <c r="B112" s="65" t="e">
        <f t="shared" si="296"/>
        <v>#REF!</v>
      </c>
      <c r="C112" s="19" t="s">
        <v>126</v>
      </c>
      <c r="D112" s="19" t="e">
        <f>_xll.MKV("EUR.CM_INSTRUMENT.PXE."&amp;A112, "CouponInterest")</f>
        <v>#REF!</v>
      </c>
      <c r="E112" s="6" t="e">
        <f>_xll.MKV("EUR.CM_INSTRUMENT.PXE."&amp;A112, "DateMaturity")</f>
        <v>#REF!</v>
      </c>
      <c r="F112" s="6" t="e">
        <f>IF(D112=0,H112,_xll.MKV("EUR.CM_INSTRUMENT.PXE."&amp;A112, "DateInterestAccrual"))</f>
        <v>#REF!</v>
      </c>
      <c r="G112" s="6" t="e">
        <f>IF(D112=0,E112,_xll.MKV("EUR.CM_INSTRUMENT.PXE."&amp;A112, "DateFirstCoupon"))</f>
        <v>#REF!</v>
      </c>
      <c r="H112" s="6" t="e">
        <f>_xll.MKV("EUR.CM_INSTRUMENT.PXE."&amp;A112, "DateFirstSettlement")</f>
        <v>#REF!</v>
      </c>
      <c r="I112" s="19">
        <v>100</v>
      </c>
      <c r="J112" s="6" t="e">
        <f>_xll.MKV("EUR.CM_INSTRUMENT.BONDVISION."&amp;A112, "DateSettl")</f>
        <v>#REF!</v>
      </c>
      <c r="K112" s="115" t="e">
        <f>_xll.MKV("EUR.CM_INSTRUMENT.PXE."&amp;A112, "Desc")</f>
        <v>#REF!</v>
      </c>
      <c r="L112" s="66">
        <f>_xll.BDP(A112&amp;" Corp", "amt_outstanding")/1000000</f>
        <v>19079.2</v>
      </c>
      <c r="M112" s="67" t="e">
        <f t="shared" si="342"/>
        <v>#REF!</v>
      </c>
      <c r="N112" s="22" t="e">
        <f>_xll.xlBondYield(C112,D112,E112,F112,G112,H112,I112,J112,P112)*100</f>
        <v>#NUM!</v>
      </c>
      <c r="O112" s="68" t="str">
        <f t="shared" si="343"/>
        <v/>
      </c>
      <c r="P112" s="23" t="e">
        <f>ROUND(_xll.MKV("EUR.CM_DEPTH.XLS_GOVIES."&amp;A112, "Mid"),IF(M112&lt;700,3,2))</f>
        <v>#REF!</v>
      </c>
      <c r="Q112" s="69" t="e">
        <f>(N112-N111)*100</f>
        <v>#NUM!</v>
      </c>
      <c r="R112" s="70" t="e">
        <f t="shared" si="269"/>
        <v>#NUM!</v>
      </c>
      <c r="S112" s="71" t="e">
        <f>_xll.xlBondAswSpread(C112,D112,E112,F112,G112,H112,I112,J112,P112)*100</f>
        <v>#NUM!</v>
      </c>
      <c r="T112" s="72" t="e">
        <f>_xll.xlBondZSpread(C112,D112,E112,F112,G112,H112,I112,J112,P112,"annual",5)*100</f>
        <v>#NUM!</v>
      </c>
      <c r="U112" s="72" t="e">
        <f>(N112-_xll.xlShmImplSwap2("EUR","EUR",J112,E112,,1,8,2,4)*100)*100</f>
        <v>#NUM!</v>
      </c>
      <c r="V112" s="72" t="e">
        <f>(N112-VLOOKUP(AH112,'[1]Y c'!$B$1:$F$65536,HLOOKUP(RIGHT($V$12,2),'[1]Y c'!$A$1:$IV$2,2,FALSE),FALSE))*100</f>
        <v>#NUM!</v>
      </c>
      <c r="W112" s="72" t="e">
        <f>(N112-VLOOKUP(AH112,'[1]Y c'!$B$1:$N$65536,HLOOKUP(RIGHT($W$12,2),'[1]Y c'!$A$1:$IV$2,2,FALSE),FALSE))*100</f>
        <v>#NUM!</v>
      </c>
      <c r="X112" s="73" t="e">
        <f>(N112-VLOOKUP(AH112,'[1]Y c'!$B$1:$J$65536,HLOOKUP(RIGHT($X$12,2),'[1]Y c'!$A$1:$IV$2,2,FALSE),FALSE))*100</f>
        <v>#NUM!</v>
      </c>
      <c r="Y112" s="74" t="e">
        <f>_xll.xlBondYieldSens(C112,D112,E112,F112,G112,H112,I112,J112,P112,"p")</f>
        <v>#NUM!</v>
      </c>
      <c r="Z112" s="100" t="e">
        <f>SUMIF([1]Volumes!D$1:D$65536,A112,[1]Volumes!I$1:I$65536)</f>
        <v>#VALUE!</v>
      </c>
      <c r="AA112" s="23"/>
      <c r="AB112" s="77" t="e">
        <f>IF(_xll.MKV("EUR.CM_DEPTH.VMO_REPO."&amp;A112&amp;"_"&amp;$AB$12&amp;"_Fixed", "TrdValueAvg")=0,"",_xll.MKV("EUR.CM_DEPTH.VMO_REPO."&amp;A112&amp;"_"&amp;$AB$12&amp;"_Fixed", "TrdValueAvg"))</f>
        <v>#REF!</v>
      </c>
      <c r="AC112" s="78">
        <f t="shared" si="295"/>
        <v>0</v>
      </c>
      <c r="AD112" s="116" t="str">
        <f>IF(AE112="x",MONTH(AG112)&amp;"."&amp;YEAR(AG112),"")</f>
        <v/>
      </c>
      <c r="AE112" s="117"/>
      <c r="AF112" s="118" t="str">
        <f t="shared" si="344"/>
        <v/>
      </c>
      <c r="AG112" s="119" t="e">
        <f>_xll.MKV("EUR.CM_INSTRUMENT.PXE."&amp;A112, "DateLastMaturity")</f>
        <v>#REF!</v>
      </c>
      <c r="AH112" s="116" t="e">
        <f>MONTH(AG112)&amp;"."&amp;YEAR(AG112)</f>
        <v>#REF!</v>
      </c>
      <c r="AI112" s="118" t="e">
        <f>VLOOKUP(AH112,'[1]ASW p'!$B$1:$AP$65536,HLOOKUP(LEFT(A112,2),'[1]ASW p'!$A$1:$IV$2,2,FALSE),FALSE)</f>
        <v>#REF!</v>
      </c>
      <c r="AJ112" s="79" t="e">
        <f t="shared" si="345"/>
        <v>#NUM!</v>
      </c>
      <c r="AK112" s="79" t="e">
        <f t="shared" si="520"/>
        <v>#NUM!</v>
      </c>
      <c r="AL112" s="94">
        <v>0.34958240259676776</v>
      </c>
      <c r="AM112" s="81">
        <v>-0.53099705438066458</v>
      </c>
      <c r="AN112" s="14" t="str">
        <f t="shared" si="346"/>
        <v>ES00000127H7</v>
      </c>
      <c r="AO112" s="65" t="e">
        <f>IF(LEFT(AN112,2)=LEFT(AN111,2),AO111,_xll.BDP($A112&amp;" Corp","RTG_FITCH"))</f>
        <v>#REF!</v>
      </c>
      <c r="AP112" s="65" t="e">
        <f>IF(LEFT(AN112,2)=LEFT(AN111,2),AP111,_xll.BDP($A112&amp;" Corp","RTG_SP_LT_LC_ISSUER_CREDIT"))</f>
        <v>#REF!</v>
      </c>
      <c r="AQ112" s="65" t="str">
        <f>_xll.BDP($A112&amp;" Corp","RTG_MOODY")</f>
        <v>Baa1</v>
      </c>
      <c r="AR112" s="120" t="e">
        <f>IF(AS112="x",MONTH(AU112)&amp;"."&amp;YEAR(AU112),"")</f>
        <v>#REF!</v>
      </c>
      <c r="AS112" s="117" t="s">
        <v>60</v>
      </c>
      <c r="AT112" s="121" t="e">
        <f t="shared" si="521"/>
        <v>#NUM!</v>
      </c>
      <c r="AU112" s="122" t="e">
        <f>_xll.MKV("EUR.CM_INSTRUMENT.PXE."&amp;A112, "DateLastMaturity")</f>
        <v>#REF!</v>
      </c>
      <c r="AV112" s="116" t="e">
        <f>MONTH(AU112)&amp;"."&amp;YEAR(AU112)</f>
        <v>#REF!</v>
      </c>
      <c r="AW112" s="121" t="e">
        <f>VLOOKUP(AV112,'[1]Y c'!B$1:AD$65536,HLOOKUP(LEFT(A112,2),'[1]Y c'!$A$1:$IV$2,2,FALSE),FALSE)</f>
        <v>#REF!</v>
      </c>
      <c r="AX112" s="14"/>
      <c r="AY112" s="120" t="str">
        <f t="shared" si="522"/>
        <v/>
      </c>
      <c r="AZ112" s="117">
        <f t="shared" si="523"/>
        <v>0</v>
      </c>
      <c r="BA112" s="118" t="str">
        <f t="shared" si="524"/>
        <v/>
      </c>
      <c r="BB112" s="119" t="e">
        <f>_xll.MKV("EUR.CM_INSTRUMENT.PXE."&amp;A112, "DateLastMaturity")</f>
        <v>#REF!</v>
      </c>
      <c r="BC112" s="116" t="e">
        <f t="shared" si="525"/>
        <v>#REF!</v>
      </c>
      <c r="BD112" s="118" t="e">
        <f>VLOOKUP(BC112,'[1]YY p'!B$1:AP$65536,HLOOKUP(LEFT(A112,2),'[1]YY p'!$A$1:$IV$2,2,FALSE),FALSE)</f>
        <v>#REF!</v>
      </c>
      <c r="BF112" s="120" t="e">
        <f t="shared" si="526"/>
        <v>#REF!</v>
      </c>
      <c r="BG112" s="117" t="s">
        <v>60</v>
      </c>
      <c r="BH112" s="118" t="e">
        <f t="shared" si="527"/>
        <v>#NUM!</v>
      </c>
      <c r="BI112" s="119" t="e">
        <f>_xll.MKV("EUR.CM_INSTRUMENT.PXE."&amp;A112, "DateLastMaturity")</f>
        <v>#REF!</v>
      </c>
      <c r="BJ112" s="116" t="e">
        <f t="shared" si="528"/>
        <v>#REF!</v>
      </c>
      <c r="BK112" s="118" t="e">
        <f>VLOOKUP(BJ112,'[1]YY c'!B$1:AL$65536,HLOOKUP(LEFT(A112,2),'[1]YY c'!$A$1:$IV$2,2,FALSE),FALSE)</f>
        <v>#REF!</v>
      </c>
    </row>
    <row r="113" spans="1:63" s="2" customFormat="1">
      <c r="A113" s="64" t="s">
        <v>139</v>
      </c>
      <c r="B113" s="65" t="e">
        <f t="shared" si="296"/>
        <v>#REF!</v>
      </c>
      <c r="C113" s="19" t="s">
        <v>126</v>
      </c>
      <c r="D113" s="19" t="e">
        <f>_xll.MKV("EUR.CM_INSTRUMENT.PXE."&amp;A113, "CouponInterest")</f>
        <v>#REF!</v>
      </c>
      <c r="E113" s="6" t="e">
        <f>_xll.MKV("EUR.CM_INSTRUMENT.PXE."&amp;A113, "DateMaturity")</f>
        <v>#REF!</v>
      </c>
      <c r="F113" s="6" t="e">
        <f>IF(D113=0,H113,_xll.MKV("EUR.CM_INSTRUMENT.PXE."&amp;A113, "DateInterestAccrual"))</f>
        <v>#REF!</v>
      </c>
      <c r="G113" s="6" t="e">
        <f>IF(D113=0,E113,_xll.MKV("EUR.CM_INSTRUMENT.PXE."&amp;A113, "DateFirstCoupon"))</f>
        <v>#REF!</v>
      </c>
      <c r="H113" s="6" t="e">
        <f>_xll.MKV("EUR.CM_INSTRUMENT.PXE."&amp;A113, "DateFirstSettlement")</f>
        <v>#REF!</v>
      </c>
      <c r="I113" s="19">
        <v>100</v>
      </c>
      <c r="J113" s="6" t="e">
        <f>_xll.MKV("EUR.CM_INSTRUMENT.BONDVISION."&amp;A113, "DateSettl")</f>
        <v>#REF!</v>
      </c>
      <c r="K113" s="115" t="e">
        <f>_xll.MKV("EUR.CM_INSTRUMENT.PXE."&amp;A113, "Desc")</f>
        <v>#REF!</v>
      </c>
      <c r="L113" s="66">
        <f>_xll.BDP(A113&amp;" Corp", "amt_outstanding")/1000000</f>
        <v>18387.219000000001</v>
      </c>
      <c r="M113" s="67" t="e">
        <f t="shared" si="342"/>
        <v>#REF!</v>
      </c>
      <c r="N113" s="22" t="e">
        <f>_xll.xlBondYield(C113,D113,E113,F113,G113,H113,I113,J113,P113)*100</f>
        <v>#NUM!</v>
      </c>
      <c r="O113" s="68" t="str">
        <f t="shared" si="343"/>
        <v/>
      </c>
      <c r="P113" s="23" t="e">
        <f>ROUND(_xll.MKV("EUR.CM_DEPTH.XLS_GOVIES."&amp;A113, "Mid"),IF(M113&lt;700,3,2))</f>
        <v>#REF!</v>
      </c>
      <c r="Q113" s="69" t="e">
        <f>(N113-N111)*100</f>
        <v>#NUM!</v>
      </c>
      <c r="R113" s="70" t="e">
        <f t="shared" si="269"/>
        <v>#NUM!</v>
      </c>
      <c r="S113" s="71" t="e">
        <f>_xll.xlBondAswSpread(C113,D113,E113,F113,G113,H113,I113,J113,P113)*100</f>
        <v>#NUM!</v>
      </c>
      <c r="T113" s="72" t="e">
        <f>_xll.xlBondZSpread(C113,D113,E113,F113,G113,H113,I113,J113,P113,"annual",5)*100</f>
        <v>#NUM!</v>
      </c>
      <c r="U113" s="72" t="e">
        <f>(N113-_xll.xlShmImplSwap2("EUR","EUR",J113,E113,,1,8,2,4)*100)*100</f>
        <v>#NUM!</v>
      </c>
      <c r="V113" s="72" t="e">
        <f>(N113-VLOOKUP(AH113,'[1]Y c'!$B$1:$F$65536,HLOOKUP(RIGHT($V$12,2),'[1]Y c'!$A$1:$IV$2,2,FALSE),FALSE))*100</f>
        <v>#NUM!</v>
      </c>
      <c r="W113" s="72" t="e">
        <f>(N113-VLOOKUP(AH113,'[1]Y c'!$B$1:$N$65536,HLOOKUP(RIGHT($W$12,2),'[1]Y c'!$A$1:$IV$2,2,FALSE),FALSE))*100</f>
        <v>#NUM!</v>
      </c>
      <c r="X113" s="73" t="e">
        <f>(N113-VLOOKUP(AH113,'[1]Y c'!$B$1:$J$65536,HLOOKUP(RIGHT($X$12,2),'[1]Y c'!$A$1:$IV$2,2,FALSE),FALSE))*100</f>
        <v>#NUM!</v>
      </c>
      <c r="Y113" s="74" t="e">
        <f>_xll.xlBondYieldSens(C113,D113,E113,F113,G113,H113,I113,J113,P113,"p")</f>
        <v>#NUM!</v>
      </c>
      <c r="Z113" s="100" t="e">
        <f>SUMIF([1]Volumes!D$1:D$65536,A113,[1]Volumes!I$1:I$65536)</f>
        <v>#VALUE!</v>
      </c>
      <c r="AA113" s="23"/>
      <c r="AB113" s="77" t="e">
        <f>IF(_xll.MKV("EUR.CM_DEPTH.VMO_REPO."&amp;A113&amp;"_"&amp;$AB$12&amp;"_Fixed", "TrdValueAvg")=0,"",_xll.MKV("EUR.CM_DEPTH.VMO_REPO."&amp;A113&amp;"_"&amp;$AB$12&amp;"_Fixed", "TrdValueAvg"))</f>
        <v>#REF!</v>
      </c>
      <c r="AC113" s="78">
        <f t="shared" si="295"/>
        <v>0</v>
      </c>
      <c r="AD113" s="116" t="e">
        <f t="shared" si="518"/>
        <v>#REF!</v>
      </c>
      <c r="AE113" s="117" t="s">
        <v>60</v>
      </c>
      <c r="AF113" s="118" t="e">
        <f t="shared" si="344"/>
        <v>#NUM!</v>
      </c>
      <c r="AG113" s="119" t="e">
        <f>_xll.MKV("EUR.CM_INSTRUMENT.PXE."&amp;A113, "DateLastMaturity")</f>
        <v>#REF!</v>
      </c>
      <c r="AH113" s="116" t="e">
        <f t="shared" si="519"/>
        <v>#REF!</v>
      </c>
      <c r="AI113" s="118" t="e">
        <f>VLOOKUP(AH113,'[1]ASW p'!$B$1:$AP$65536,HLOOKUP(LEFT(A113,2),'[1]ASW p'!$A$1:$IV$2,2,FALSE),FALSE)</f>
        <v>#REF!</v>
      </c>
      <c r="AJ113" s="79" t="e">
        <f t="shared" si="345"/>
        <v>#NUM!</v>
      </c>
      <c r="AK113" s="79" t="e">
        <f t="shared" si="520"/>
        <v>#NUM!</v>
      </c>
      <c r="AL113" s="94">
        <v>0.40781624678475692</v>
      </c>
      <c r="AM113" s="81">
        <v>-0.49816899999999997</v>
      </c>
      <c r="AN113" s="14" t="str">
        <f t="shared" si="346"/>
        <v>ES00000122T3</v>
      </c>
      <c r="AO113" s="65" t="e">
        <f>IF(LEFT(AN113,2)=LEFT(AN112,2),AO112,_xll.BDP($A113&amp;" Corp","RTG_FITCH"))</f>
        <v>#REF!</v>
      </c>
      <c r="AP113" s="65" t="e">
        <f>IF(LEFT(AN113,2)=LEFT(AN112,2),AP112,_xll.BDP($A113&amp;" Corp","RTG_SP_LT_LC_ISSUER_CREDIT"))</f>
        <v>#REF!</v>
      </c>
      <c r="AQ113" s="65" t="str">
        <f>_xll.BDP($A113&amp;" Corp","RTG_MOODY")</f>
        <v>Baa1</v>
      </c>
      <c r="AR113" s="120" t="e">
        <f t="shared" si="529"/>
        <v>#REF!</v>
      </c>
      <c r="AS113" s="117" t="s">
        <v>60</v>
      </c>
      <c r="AT113" s="121" t="e">
        <f t="shared" si="521"/>
        <v>#NUM!</v>
      </c>
      <c r="AU113" s="122" t="e">
        <f>_xll.MKV("EUR.CM_INSTRUMENT.PXE."&amp;A113, "DateLastMaturity")</f>
        <v>#REF!</v>
      </c>
      <c r="AV113" s="116" t="e">
        <f t="shared" si="530"/>
        <v>#REF!</v>
      </c>
      <c r="AW113" s="121" t="e">
        <f>VLOOKUP(AV113,'[1]Y c'!B$1:AD$65536,HLOOKUP(LEFT(A113,2),'[1]Y c'!$A$1:$IV$2,2,FALSE),FALSE)</f>
        <v>#REF!</v>
      </c>
      <c r="AX113" s="14"/>
      <c r="AY113" s="120" t="e">
        <f t="shared" si="522"/>
        <v>#REF!</v>
      </c>
      <c r="AZ113" s="117" t="str">
        <f t="shared" si="523"/>
        <v>x</v>
      </c>
      <c r="BA113" s="118" t="e">
        <f t="shared" si="524"/>
        <v>#NUM!</v>
      </c>
      <c r="BB113" s="119" t="e">
        <f>_xll.MKV("EUR.CM_INSTRUMENT.PXE."&amp;A113, "DateLastMaturity")</f>
        <v>#REF!</v>
      </c>
      <c r="BC113" s="116" t="e">
        <f t="shared" si="525"/>
        <v>#REF!</v>
      </c>
      <c r="BD113" s="118" t="e">
        <f>VLOOKUP(BC113,'[1]YY p'!B$1:AP$65536,HLOOKUP(LEFT(A113,2),'[1]YY p'!$A$1:$IV$2,2,FALSE),FALSE)</f>
        <v>#REF!</v>
      </c>
      <c r="BF113" s="120" t="e">
        <f t="shared" si="526"/>
        <v>#REF!</v>
      </c>
      <c r="BG113" s="117" t="s">
        <v>60</v>
      </c>
      <c r="BH113" s="118" t="e">
        <f t="shared" si="527"/>
        <v>#NUM!</v>
      </c>
      <c r="BI113" s="119" t="e">
        <f>_xll.MKV("EUR.CM_INSTRUMENT.PXE."&amp;A113, "DateLastMaturity")</f>
        <v>#REF!</v>
      </c>
      <c r="BJ113" s="116" t="e">
        <f t="shared" si="528"/>
        <v>#REF!</v>
      </c>
      <c r="BK113" s="118" t="e">
        <f>VLOOKUP(BJ113,'[1]YY c'!B$1:AL$65536,HLOOKUP(LEFT(A113,2),'[1]YY c'!$A$1:$IV$2,2,FALSE),FALSE)</f>
        <v>#REF!</v>
      </c>
    </row>
    <row r="114" spans="1:63" s="2" customFormat="1">
      <c r="A114" s="64" t="s">
        <v>140</v>
      </c>
      <c r="B114" s="65" t="e">
        <f t="shared" si="296"/>
        <v>#REF!</v>
      </c>
      <c r="C114" s="19" t="s">
        <v>126</v>
      </c>
      <c r="D114" s="19" t="e">
        <f>_xll.MKV("EUR.CM_INSTRUMENT.PXE."&amp;A114, "CouponInterest")</f>
        <v>#REF!</v>
      </c>
      <c r="E114" s="6" t="e">
        <f>_xll.MKV("EUR.CM_INSTRUMENT.PXE."&amp;A114, "DateMaturity")</f>
        <v>#REF!</v>
      </c>
      <c r="F114" s="6" t="e">
        <f>IF(D114=0,H114,_xll.MKV("EUR.CM_INSTRUMENT.PXE."&amp;A114, "DateInterestAccrual"))</f>
        <v>#REF!</v>
      </c>
      <c r="G114" s="6" t="e">
        <f>IF(D114=0,E114,_xll.MKV("EUR.CM_INSTRUMENT.PXE."&amp;A114, "DateFirstCoupon"))</f>
        <v>#REF!</v>
      </c>
      <c r="H114" s="6" t="e">
        <f>_xll.MKV("EUR.CM_INSTRUMENT.PXE."&amp;A114, "DateFirstSettlement")</f>
        <v>#REF!</v>
      </c>
      <c r="I114" s="19">
        <v>100</v>
      </c>
      <c r="J114" s="6" t="e">
        <f>_xll.MKV("EUR.CM_INSTRUMENT.BONDVISION."&amp;A114, "DateSettl")</f>
        <v>#REF!</v>
      </c>
      <c r="K114" s="115" t="e">
        <f>_xll.MKV("EUR.CM_INSTRUMENT.PXE."&amp;A114, "Desc")</f>
        <v>#REF!</v>
      </c>
      <c r="L114" s="66">
        <f>_xll.BDP(A114&amp;" Corp", "amt_outstanding")/1000000</f>
        <v>24001.923999999999</v>
      </c>
      <c r="M114" s="67" t="e">
        <f t="shared" si="342"/>
        <v>#REF!</v>
      </c>
      <c r="N114" s="22" t="e">
        <f>_xll.xlBondYield(C114,D114,E114,F114,G114,H114,I114,J114,P114)*100</f>
        <v>#NUM!</v>
      </c>
      <c r="O114" s="68" t="str">
        <f t="shared" si="343"/>
        <v/>
      </c>
      <c r="P114" s="23" t="e">
        <f>ROUND(_xll.MKV("EUR.CM_DEPTH.XLS_GOVIES."&amp;A114, "Mid"),IF(M114&lt;700,3,2))</f>
        <v>#REF!</v>
      </c>
      <c r="Q114" s="69" t="e">
        <f t="shared" si="531"/>
        <v>#NUM!</v>
      </c>
      <c r="R114" s="70" t="e">
        <f t="shared" si="269"/>
        <v>#NUM!</v>
      </c>
      <c r="S114" s="71" t="e">
        <f>_xll.xlBondAswSpread(C114,D114,E114,F114,G114,H114,I114,J114,P114)*100</f>
        <v>#NUM!</v>
      </c>
      <c r="T114" s="72" t="e">
        <f>_xll.xlBondZSpread(C114,D114,E114,F114,G114,H114,I114,J114,P114,"annual",5)*100</f>
        <v>#NUM!</v>
      </c>
      <c r="U114" s="72" t="e">
        <f>(N114-_xll.xlShmImplSwap2("EUR","EUR",J114,E114,,1,8,2,4)*100)*100</f>
        <v>#NUM!</v>
      </c>
      <c r="V114" s="72" t="e">
        <f>(N114-VLOOKUP(AH114,'[1]Y c'!$B$1:$F$65536,HLOOKUP(RIGHT($V$12,2),'[1]Y c'!$A$1:$IV$2,2,FALSE),FALSE))*100</f>
        <v>#NUM!</v>
      </c>
      <c r="W114" s="72" t="e">
        <f>(N114-VLOOKUP(AH114,'[1]Y c'!$B$1:$N$65536,HLOOKUP(RIGHT($W$12,2),'[1]Y c'!$A$1:$IV$2,2,FALSE),FALSE))*100</f>
        <v>#NUM!</v>
      </c>
      <c r="X114" s="73" t="e">
        <f>(N114-VLOOKUP(AH114,'[1]Y c'!$B$1:$J$65536,HLOOKUP(RIGHT($X$12,2),'[1]Y c'!$A$1:$IV$2,2,FALSE),FALSE))*100</f>
        <v>#NUM!</v>
      </c>
      <c r="Y114" s="74" t="e">
        <f>_xll.xlBondYieldSens(C114,D114,E114,F114,G114,H114,I114,J114,P114,"p")</f>
        <v>#NUM!</v>
      </c>
      <c r="Z114" s="100" t="e">
        <f>SUMIF([1]Volumes!D$1:D$65536,A114,[1]Volumes!I$1:I$65536)</f>
        <v>#VALUE!</v>
      </c>
      <c r="AA114" s="23"/>
      <c r="AB114" s="77" t="e">
        <f>IF(_xll.MKV("EUR.CM_DEPTH.VMO_REPO."&amp;A114&amp;"_"&amp;$AB$12&amp;"_Fixed", "TrdValueAvg")=0,"",_xll.MKV("EUR.CM_DEPTH.VMO_REPO."&amp;A114&amp;"_"&amp;$AB$12&amp;"_Fixed", "TrdValueAvg"))</f>
        <v>#REF!</v>
      </c>
      <c r="AC114" s="78">
        <f t="shared" si="295"/>
        <v>0</v>
      </c>
      <c r="AD114" s="116" t="str">
        <f t="shared" si="518"/>
        <v/>
      </c>
      <c r="AE114" s="117"/>
      <c r="AF114" s="118" t="str">
        <f t="shared" si="344"/>
        <v/>
      </c>
      <c r="AG114" s="119" t="e">
        <f>_xll.MKV("EUR.CM_INSTRUMENT.PXE."&amp;A114, "DateLastMaturity")</f>
        <v>#REF!</v>
      </c>
      <c r="AH114" s="116" t="e">
        <f t="shared" si="519"/>
        <v>#REF!</v>
      </c>
      <c r="AI114" s="118" t="e">
        <f>VLOOKUP(AH114,'[1]ASW p'!$B$1:$AP$65536,HLOOKUP(LEFT(A114,2),'[1]ASW p'!$A$1:$IV$2,2,FALSE),FALSE)</f>
        <v>#REF!</v>
      </c>
      <c r="AJ114" s="79" t="e">
        <f t="shared" si="345"/>
        <v>#NUM!</v>
      </c>
      <c r="AK114" s="79" t="e">
        <f t="shared" si="520"/>
        <v>#NUM!</v>
      </c>
      <c r="AL114" s="94">
        <v>0.48207329042155511</v>
      </c>
      <c r="AM114" s="81">
        <v>-0.427458</v>
      </c>
      <c r="AN114" s="14" t="str">
        <f t="shared" si="346"/>
        <v>ES00000123B9</v>
      </c>
      <c r="AO114" s="65" t="e">
        <f>IF(LEFT(AN114,2)=LEFT(AN113,2),AO113,_xll.BDP($A114&amp;" Corp","RTG_FITCH"))</f>
        <v>#REF!</v>
      </c>
      <c r="AP114" s="65" t="e">
        <f>IF(LEFT(AN114,2)=LEFT(AN113,2),AP113,_xll.BDP($A114&amp;" Corp","RTG_SP_LT_LC_ISSUER_CREDIT"))</f>
        <v>#REF!</v>
      </c>
      <c r="AQ114" s="65" t="str">
        <f>_xll.BDP($A114&amp;" Corp","RTG_MOODY")</f>
        <v>Baa1</v>
      </c>
      <c r="AR114" s="120" t="e">
        <f t="shared" si="529"/>
        <v>#REF!</v>
      </c>
      <c r="AS114" s="117" t="s">
        <v>60</v>
      </c>
      <c r="AT114" s="121" t="e">
        <f t="shared" si="521"/>
        <v>#NUM!</v>
      </c>
      <c r="AU114" s="122" t="e">
        <f>_xll.MKV("EUR.CM_INSTRUMENT.PXE."&amp;A114, "DateLastMaturity")</f>
        <v>#REF!</v>
      </c>
      <c r="AV114" s="116" t="e">
        <f t="shared" si="530"/>
        <v>#REF!</v>
      </c>
      <c r="AW114" s="121" t="e">
        <f>VLOOKUP(AV114,'[1]Y c'!B$1:AD$65536,HLOOKUP(LEFT(A114,2),'[1]Y c'!$A$1:$IV$2,2,FALSE),FALSE)</f>
        <v>#REF!</v>
      </c>
      <c r="AX114" s="14"/>
      <c r="AY114" s="120" t="str">
        <f t="shared" si="522"/>
        <v/>
      </c>
      <c r="AZ114" s="117">
        <f t="shared" si="523"/>
        <v>0</v>
      </c>
      <c r="BA114" s="118" t="str">
        <f t="shared" si="524"/>
        <v/>
      </c>
      <c r="BB114" s="119" t="e">
        <f>_xll.MKV("EUR.CM_INSTRUMENT.PXE."&amp;A114, "DateLastMaturity")</f>
        <v>#REF!</v>
      </c>
      <c r="BC114" s="116" t="e">
        <f t="shared" si="525"/>
        <v>#REF!</v>
      </c>
      <c r="BD114" s="118" t="e">
        <f>VLOOKUP(BC114,'[1]YY p'!B$1:AP$65536,HLOOKUP(LEFT(A114,2),'[1]YY p'!$A$1:$IV$2,2,FALSE),FALSE)</f>
        <v>#REF!</v>
      </c>
      <c r="BF114" s="120" t="e">
        <f t="shared" si="526"/>
        <v>#REF!</v>
      </c>
      <c r="BG114" s="117" t="s">
        <v>60</v>
      </c>
      <c r="BH114" s="118" t="e">
        <f t="shared" si="527"/>
        <v>#NUM!</v>
      </c>
      <c r="BI114" s="119" t="e">
        <f>_xll.MKV("EUR.CM_INSTRUMENT.PXE."&amp;A114, "DateLastMaturity")</f>
        <v>#REF!</v>
      </c>
      <c r="BJ114" s="116" t="e">
        <f t="shared" si="528"/>
        <v>#REF!</v>
      </c>
      <c r="BK114" s="118" t="e">
        <f>VLOOKUP(BJ114,'[1]YY c'!B$1:AL$65536,HLOOKUP(LEFT(A114,2),'[1]YY c'!$A$1:$IV$2,2,FALSE),FALSE)</f>
        <v>#REF!</v>
      </c>
    </row>
    <row r="115" spans="1:63" s="2" customFormat="1">
      <c r="A115" s="64" t="s">
        <v>141</v>
      </c>
      <c r="B115" s="65" t="e">
        <f t="shared" si="296"/>
        <v>#REF!</v>
      </c>
      <c r="C115" s="19" t="s">
        <v>126</v>
      </c>
      <c r="D115" s="19" t="e">
        <f>_xll.MKV("EUR.CM_INSTRUMENT.PXE."&amp;A115, "CouponInterest")</f>
        <v>#REF!</v>
      </c>
      <c r="E115" s="6" t="e">
        <f>_xll.MKV("EUR.CM_INSTRUMENT.PXE."&amp;A115, "DateMaturity")</f>
        <v>#REF!</v>
      </c>
      <c r="F115" s="6" t="e">
        <f>IF(D115=0,H115,_xll.MKV("EUR.CM_INSTRUMENT.PXE."&amp;A115, "DateInterestAccrual"))</f>
        <v>#REF!</v>
      </c>
      <c r="G115" s="6" t="e">
        <f>IF(D115=0,E115,_xll.MKV("EUR.CM_INSTRUMENT.PXE."&amp;A115, "DateFirstCoupon"))</f>
        <v>#REF!</v>
      </c>
      <c r="H115" s="6" t="e">
        <f>_xll.MKV("EUR.CM_INSTRUMENT.PXE."&amp;A115, "DateFirstSettlement")</f>
        <v>#REF!</v>
      </c>
      <c r="I115" s="19">
        <v>100</v>
      </c>
      <c r="J115" s="6" t="e">
        <f>_xll.MKV("EUR.CM_INSTRUMENT.BONDVISION."&amp;A115, "DateSettl")</f>
        <v>#REF!</v>
      </c>
      <c r="K115" s="115" t="e">
        <f>_xll.MKV("EUR.CM_INSTRUMENT.PXE."&amp;A115, "Desc")</f>
        <v>#REF!</v>
      </c>
      <c r="L115" s="66">
        <f>_xll.BDP(A115&amp;" Corp", "amt_outstanding")/1000000</f>
        <v>21979.29</v>
      </c>
      <c r="M115" s="67" t="e">
        <f t="shared" si="342"/>
        <v>#REF!</v>
      </c>
      <c r="N115" s="22" t="e">
        <f>_xll.xlBondYield(C115,D115,E115,F115,G115,H115,I115,J115,P115)*100</f>
        <v>#NUM!</v>
      </c>
      <c r="O115" s="68" t="str">
        <f t="shared" si="343"/>
        <v/>
      </c>
      <c r="P115" s="23" t="e">
        <f>ROUND(_xll.MKV("EUR.CM_DEPTH.XLS_GOVIES."&amp;A115, "Mid"),IF(M115&lt;700,3,2))</f>
        <v>#REF!</v>
      </c>
      <c r="Q115" s="69" t="e">
        <f t="shared" si="531"/>
        <v>#NUM!</v>
      </c>
      <c r="R115" s="70" t="e">
        <f t="shared" si="269"/>
        <v>#NUM!</v>
      </c>
      <c r="S115" s="71" t="e">
        <f>_xll.xlBondAswSpread(C115,D115,E115,F115,G115,H115,I115,J115,P115)*100</f>
        <v>#NUM!</v>
      </c>
      <c r="T115" s="72" t="e">
        <f>_xll.xlBondZSpread(C115,D115,E115,F115,G115,H115,I115,J115,P115,"annual",5)*100</f>
        <v>#NUM!</v>
      </c>
      <c r="U115" s="72" t="e">
        <f>(N115-_xll.xlShmImplSwap2("EUR","EUR",J115,E115,,1,8,2,4)*100)*100</f>
        <v>#NUM!</v>
      </c>
      <c r="V115" s="72" t="e">
        <f>(N115-VLOOKUP(AH115,'[1]Y c'!$B$1:$F$65536,HLOOKUP(RIGHT($V$12,2),'[1]Y c'!$A$1:$IV$2,2,FALSE),FALSE))*100</f>
        <v>#NUM!</v>
      </c>
      <c r="W115" s="72" t="e">
        <f>(N115-VLOOKUP(AH115,'[1]Y c'!$B$1:$N$65536,HLOOKUP(RIGHT($W$12,2),'[1]Y c'!$A$1:$IV$2,2,FALSE),FALSE))*100</f>
        <v>#NUM!</v>
      </c>
      <c r="X115" s="73" t="e">
        <f>(N115-VLOOKUP(AH115,'[1]Y c'!$B$1:$J$65536,HLOOKUP(RIGHT($X$12,2),'[1]Y c'!$A$1:$IV$2,2,FALSE),FALSE))*100</f>
        <v>#NUM!</v>
      </c>
      <c r="Y115" s="74" t="e">
        <f>_xll.xlBondYieldSens(C115,D115,E115,F115,G115,H115,I115,J115,P115,"p")</f>
        <v>#NUM!</v>
      </c>
      <c r="Z115" s="100" t="e">
        <f>SUMIF([1]Volumes!D$1:D$65536,A115,[1]Volumes!I$1:I$65536)</f>
        <v>#VALUE!</v>
      </c>
      <c r="AA115" s="23"/>
      <c r="AB115" s="77" t="e">
        <f>IF(_xll.MKV("EUR.CM_DEPTH.VMO_REPO."&amp;A115&amp;"_"&amp;$AB$12&amp;"_Fixed", "TrdValueAvg")=0,"",_xll.MKV("EUR.CM_DEPTH.VMO_REPO."&amp;A115&amp;"_"&amp;$AB$12&amp;"_Fixed", "TrdValueAvg"))</f>
        <v>#REF!</v>
      </c>
      <c r="AC115" s="78">
        <f t="shared" si="295"/>
        <v>0</v>
      </c>
      <c r="AD115" s="116" t="str">
        <f t="shared" si="518"/>
        <v/>
      </c>
      <c r="AE115" s="117"/>
      <c r="AF115" s="118" t="str">
        <f t="shared" si="344"/>
        <v/>
      </c>
      <c r="AG115" s="119" t="e">
        <f>_xll.MKV("EUR.CM_INSTRUMENT.PXE."&amp;A115, "DateLastMaturity")</f>
        <v>#REF!</v>
      </c>
      <c r="AH115" s="116" t="e">
        <f t="shared" si="519"/>
        <v>#REF!</v>
      </c>
      <c r="AI115" s="118" t="e">
        <f>VLOOKUP(AH115,'[1]ASW p'!$B$1:$AP$65536,HLOOKUP(LEFT(A115,2),'[1]ASW p'!$A$1:$IV$2,2,FALSE),FALSE)</f>
        <v>#REF!</v>
      </c>
      <c r="AJ115" s="79" t="e">
        <f t="shared" si="345"/>
        <v>#NUM!</v>
      </c>
      <c r="AK115" s="79" t="e">
        <f t="shared" si="520"/>
        <v>#NUM!</v>
      </c>
      <c r="AL115" s="94">
        <v>0.56304170537606513</v>
      </c>
      <c r="AM115" s="81">
        <v>-0.70621078881987576</v>
      </c>
      <c r="AN115" s="14" t="str">
        <f t="shared" si="346"/>
        <v>ES00000128B8</v>
      </c>
      <c r="AO115" s="65" t="e">
        <f>IF(LEFT(AN115,2)=LEFT(AN114,2),AO114,_xll.BDP($A115&amp;" Corp","RTG_FITCH"))</f>
        <v>#REF!</v>
      </c>
      <c r="AP115" s="65" t="e">
        <f>IF(LEFT(AN115,2)=LEFT(AN114,2),AP114,_xll.BDP($A115&amp;" Corp","RTG_SP_LT_LC_ISSUER_CREDIT"))</f>
        <v>#REF!</v>
      </c>
      <c r="AQ115" s="65" t="str">
        <f>_xll.BDP($A115&amp;" Corp","RTG_MOODY")</f>
        <v>Baa1</v>
      </c>
      <c r="AR115" s="120" t="e">
        <f t="shared" si="529"/>
        <v>#REF!</v>
      </c>
      <c r="AS115" s="117" t="s">
        <v>60</v>
      </c>
      <c r="AT115" s="121" t="e">
        <f t="shared" si="521"/>
        <v>#NUM!</v>
      </c>
      <c r="AU115" s="122" t="e">
        <f>_xll.MKV("EUR.CM_INSTRUMENT.PXE."&amp;A115, "DateLastMaturity")</f>
        <v>#REF!</v>
      </c>
      <c r="AV115" s="116" t="e">
        <f t="shared" si="530"/>
        <v>#REF!</v>
      </c>
      <c r="AW115" s="121" t="e">
        <f>VLOOKUP(AV115,'[1]Y c'!B$1:AD$65536,HLOOKUP(LEFT(A115,2),'[1]Y c'!$A$1:$IV$2,2,FALSE),FALSE)</f>
        <v>#REF!</v>
      </c>
      <c r="AX115" s="14"/>
      <c r="AY115" s="120" t="str">
        <f t="shared" si="522"/>
        <v/>
      </c>
      <c r="AZ115" s="117">
        <f t="shared" si="523"/>
        <v>0</v>
      </c>
      <c r="BA115" s="118" t="str">
        <f t="shared" si="524"/>
        <v/>
      </c>
      <c r="BB115" s="119" t="e">
        <f>_xll.MKV("EUR.CM_INSTRUMENT.PXE."&amp;A115, "DateLastMaturity")</f>
        <v>#REF!</v>
      </c>
      <c r="BC115" s="116" t="e">
        <f t="shared" si="525"/>
        <v>#REF!</v>
      </c>
      <c r="BD115" s="118" t="e">
        <f>VLOOKUP(BC115,'[1]YY p'!B$1:AP$65536,HLOOKUP(LEFT(A115,2),'[1]YY p'!$A$1:$IV$2,2,FALSE),FALSE)</f>
        <v>#REF!</v>
      </c>
      <c r="BF115" s="120" t="e">
        <f t="shared" si="526"/>
        <v>#REF!</v>
      </c>
      <c r="BG115" s="117" t="s">
        <v>60</v>
      </c>
      <c r="BH115" s="118" t="e">
        <f t="shared" si="527"/>
        <v>#NUM!</v>
      </c>
      <c r="BI115" s="119" t="e">
        <f>_xll.MKV("EUR.CM_INSTRUMENT.PXE."&amp;A115, "DateLastMaturity")</f>
        <v>#REF!</v>
      </c>
      <c r="BJ115" s="116" t="e">
        <f t="shared" si="528"/>
        <v>#REF!</v>
      </c>
      <c r="BK115" s="118" t="e">
        <f>VLOOKUP(BJ115,'[1]YY c'!B$1:AL$65536,HLOOKUP(LEFT(A115,2),'[1]YY c'!$A$1:$IV$2,2,FALSE),FALSE)</f>
        <v>#REF!</v>
      </c>
    </row>
    <row r="116" spans="1:63" s="2" customFormat="1">
      <c r="A116" s="64" t="s">
        <v>142</v>
      </c>
      <c r="B116" s="65" t="e">
        <f t="shared" si="296"/>
        <v>#REF!</v>
      </c>
      <c r="C116" s="19" t="s">
        <v>126</v>
      </c>
      <c r="D116" s="19" t="e">
        <f>_xll.MKV("EUR.CM_INSTRUMENT.PXE."&amp;A116, "CouponInterest")</f>
        <v>#REF!</v>
      </c>
      <c r="E116" s="6" t="e">
        <f>_xll.MKV("EUR.CM_INSTRUMENT.PXE."&amp;A116, "DateMaturity")</f>
        <v>#REF!</v>
      </c>
      <c r="F116" s="6" t="e">
        <f>IF(D116=0,H116,_xll.MKV("EUR.CM_INSTRUMENT.PXE."&amp;A116, "DateInterestAccrual"))</f>
        <v>#REF!</v>
      </c>
      <c r="G116" s="6" t="e">
        <f>IF(D116=0,E116,_xll.MKV("EUR.CM_INSTRUMENT.PXE."&amp;A116, "DateFirstCoupon"))</f>
        <v>#REF!</v>
      </c>
      <c r="H116" s="6" t="e">
        <f>_xll.MKV("EUR.CM_INSTRUMENT.PXE."&amp;A116, "DateFirstSettlement")</f>
        <v>#REF!</v>
      </c>
      <c r="I116" s="19">
        <v>100</v>
      </c>
      <c r="J116" s="6" t="e">
        <f>_xll.MKV("EUR.CM_INSTRUMENT.BONDVISION."&amp;A116, "DateSettl")</f>
        <v>#REF!</v>
      </c>
      <c r="K116" s="115" t="e">
        <f>_xll.MKV("EUR.CM_INSTRUMENT.PXE."&amp;A116, "Desc")</f>
        <v>#REF!</v>
      </c>
      <c r="L116" s="66">
        <f>_xll.BDP(A116&amp;" Corp", "amt_outstanding")/1000000</f>
        <v>22927.112000000001</v>
      </c>
      <c r="M116" s="67" t="e">
        <f t="shared" si="342"/>
        <v>#REF!</v>
      </c>
      <c r="N116" s="22" t="e">
        <f>_xll.xlBondYield(C116,D116,E116,F116,G116,H116,I116,J116,P116)*100</f>
        <v>#NUM!</v>
      </c>
      <c r="O116" s="68" t="str">
        <f t="shared" si="343"/>
        <v/>
      </c>
      <c r="P116" s="23" t="e">
        <f>ROUND(_xll.MKV("EUR.CM_DEPTH.XLS_GOVIES."&amp;A116, "Mid"),IF(M116&lt;700,3,2))</f>
        <v>#REF!</v>
      </c>
      <c r="Q116" s="69" t="e">
        <f>(N116-N114)*100</f>
        <v>#NUM!</v>
      </c>
      <c r="R116" s="70" t="e">
        <f>IF($R$12="Y roll",(N116-N114)/(M116-M114)*365*100,(U116-U114)/(M116-M114)*365)</f>
        <v>#NUM!</v>
      </c>
      <c r="S116" s="71" t="e">
        <f>_xll.xlBondAswSpread(C116,D116,E116,F116,G116,H116,I116,J116,P116)*100</f>
        <v>#NUM!</v>
      </c>
      <c r="T116" s="72" t="e">
        <f>_xll.xlBondZSpread(C116,D116,E116,F116,G116,H116,I116,J116,P116,"annual",5)*100</f>
        <v>#NUM!</v>
      </c>
      <c r="U116" s="72" t="e">
        <f>(N116-_xll.xlShmImplSwap2("EUR","EUR",J116,E116,,1,8,2,4)*100)*100</f>
        <v>#NUM!</v>
      </c>
      <c r="V116" s="72" t="e">
        <f>(N116-VLOOKUP(AH116,'[1]Y c'!$B$1:$F$65536,HLOOKUP(RIGHT($V$12,2),'[1]Y c'!$A$1:$IV$2,2,FALSE),FALSE))*100</f>
        <v>#NUM!</v>
      </c>
      <c r="W116" s="72" t="e">
        <f>(N116-VLOOKUP(AH116,'[1]Y c'!$B$1:$N$65536,HLOOKUP(RIGHT($W$12,2),'[1]Y c'!$A$1:$IV$2,2,FALSE),FALSE))*100</f>
        <v>#NUM!</v>
      </c>
      <c r="X116" s="73" t="e">
        <f>(N116-VLOOKUP(AH116,'[1]Y c'!$B$1:$J$65536,HLOOKUP(RIGHT($X$12,2),'[1]Y c'!$A$1:$IV$2,2,FALSE),FALSE))*100</f>
        <v>#NUM!</v>
      </c>
      <c r="Y116" s="74" t="e">
        <f>_xll.xlBondYieldSens(C116,D116,E116,F116,G116,H116,I116,J116,P116,"p")</f>
        <v>#NUM!</v>
      </c>
      <c r="Z116" s="100" t="e">
        <f>SUMIF([1]Volumes!D$1:D$65536,A116,[1]Volumes!I$1:I$65536)</f>
        <v>#VALUE!</v>
      </c>
      <c r="AA116" s="23"/>
      <c r="AB116" s="77" t="e">
        <f>IF(_xll.MKV("EUR.CM_DEPTH.VMO_REPO."&amp;A116&amp;"_"&amp;$AB$12&amp;"_Fixed", "TrdValueAvg")=0,"",_xll.MKV("EUR.CM_DEPTH.VMO_REPO."&amp;A116&amp;"_"&amp;$AB$12&amp;"_Fixed", "TrdValueAvg"))</f>
        <v>#REF!</v>
      </c>
      <c r="AC116" s="78">
        <f t="shared" si="295"/>
        <v>0</v>
      </c>
      <c r="AD116" s="116" t="str">
        <f>IF(AE116="x",MONTH(AG116)&amp;"."&amp;YEAR(AG116),"")</f>
        <v/>
      </c>
      <c r="AE116" s="117"/>
      <c r="AF116" s="118" t="str">
        <f t="shared" si="344"/>
        <v/>
      </c>
      <c r="AG116" s="119" t="e">
        <f>_xll.MKV("EUR.CM_INSTRUMENT.PXE."&amp;A116, "DateLastMaturity")</f>
        <v>#REF!</v>
      </c>
      <c r="AH116" s="116" t="e">
        <f t="shared" si="519"/>
        <v>#REF!</v>
      </c>
      <c r="AI116" s="118" t="e">
        <f>VLOOKUP(AH116,'[1]ASW p'!$B$1:$AP$65536,HLOOKUP(LEFT(A116,2),'[1]ASW p'!$A$1:$IV$2,2,FALSE),FALSE)</f>
        <v>#REF!</v>
      </c>
      <c r="AJ116" s="79" t="e">
        <f t="shared" si="345"/>
        <v>#NUM!</v>
      </c>
      <c r="AK116" s="79" t="e">
        <f t="shared" si="520"/>
        <v>#NUM!</v>
      </c>
      <c r="AL116" s="94">
        <v>0.61491969206015007</v>
      </c>
      <c r="AM116" s="81">
        <v>-0.57761899999999999</v>
      </c>
      <c r="AN116" s="14" t="str">
        <f t="shared" si="346"/>
        <v>ES00000123K0</v>
      </c>
      <c r="AO116" s="65" t="e">
        <f>IF(LEFT(AN116,2)=LEFT(AN115,2),AO115,_xll.BDP($A116&amp;" Corp","RTG_FITCH"))</f>
        <v>#REF!</v>
      </c>
      <c r="AP116" s="65" t="e">
        <f>IF(LEFT(AN116,2)=LEFT(AN115,2),AP115,_xll.BDP($A116&amp;" Corp","RTG_SP_LT_LC_ISSUER_CREDIT"))</f>
        <v>#REF!</v>
      </c>
      <c r="AQ116" s="65" t="str">
        <f>_xll.BDP($A116&amp;" Corp","RTG_MOODY")</f>
        <v>Baa1</v>
      </c>
      <c r="AR116" s="120" t="e">
        <f t="shared" si="529"/>
        <v>#REF!</v>
      </c>
      <c r="AS116" s="117" t="s">
        <v>60</v>
      </c>
      <c r="AT116" s="121" t="e">
        <f t="shared" si="521"/>
        <v>#NUM!</v>
      </c>
      <c r="AU116" s="122" t="e">
        <f>_xll.MKV("EUR.CM_INSTRUMENT.PXE."&amp;A116, "DateLastMaturity")</f>
        <v>#REF!</v>
      </c>
      <c r="AV116" s="116" t="e">
        <f t="shared" si="530"/>
        <v>#REF!</v>
      </c>
      <c r="AW116" s="121" t="e">
        <f>VLOOKUP(AV116,'[1]Y c'!B$1:AD$65536,HLOOKUP(LEFT(A116,2),'[1]Y c'!$A$1:$IV$2,2,FALSE),FALSE)</f>
        <v>#REF!</v>
      </c>
      <c r="AX116" s="14"/>
      <c r="AY116" s="120" t="str">
        <f t="shared" si="522"/>
        <v/>
      </c>
      <c r="AZ116" s="117">
        <f t="shared" si="523"/>
        <v>0</v>
      </c>
      <c r="BA116" s="118" t="str">
        <f t="shared" si="524"/>
        <v/>
      </c>
      <c r="BB116" s="119" t="e">
        <f>_xll.MKV("EUR.CM_INSTRUMENT.PXE."&amp;A116, "DateLastMaturity")</f>
        <v>#REF!</v>
      </c>
      <c r="BC116" s="116" t="e">
        <f t="shared" si="525"/>
        <v>#REF!</v>
      </c>
      <c r="BD116" s="118" t="e">
        <f>VLOOKUP(BC116,'[1]YY p'!B$1:AP$65536,HLOOKUP(LEFT(A116,2),'[1]YY p'!$A$1:$IV$2,2,FALSE),FALSE)</f>
        <v>#REF!</v>
      </c>
      <c r="BF116" s="120" t="e">
        <f t="shared" si="526"/>
        <v>#REF!</v>
      </c>
      <c r="BG116" s="117" t="s">
        <v>60</v>
      </c>
      <c r="BH116" s="118" t="e">
        <f t="shared" si="527"/>
        <v>#NUM!</v>
      </c>
      <c r="BI116" s="119" t="e">
        <f>_xll.MKV("EUR.CM_INSTRUMENT.PXE."&amp;A116, "DateLastMaturity")</f>
        <v>#REF!</v>
      </c>
      <c r="BJ116" s="116" t="e">
        <f t="shared" si="528"/>
        <v>#REF!</v>
      </c>
      <c r="BK116" s="118" t="e">
        <f>VLOOKUP(BJ116,'[1]YY c'!B$1:AL$65536,HLOOKUP(LEFT(A116,2),'[1]YY c'!$A$1:$IV$2,2,FALSE),FALSE)</f>
        <v>#REF!</v>
      </c>
    </row>
    <row r="117" spans="1:63" s="2" customFormat="1">
      <c r="A117" s="64" t="s">
        <v>407</v>
      </c>
      <c r="B117" s="65" t="e">
        <f t="shared" ref="B117" si="532">LEFT(K117,3)&amp;" "&amp;TEXT(DATE(2000,(MONTH(E117)),1),"mmm")&amp;RIGHT(YEAR(E117),2)</f>
        <v>#REF!</v>
      </c>
      <c r="C117" s="19" t="s">
        <v>126</v>
      </c>
      <c r="D117" s="19" t="e">
        <f>_xll.MKV("EUR.CM_INSTRUMENT.PXE."&amp;A117, "CouponInterest")</f>
        <v>#REF!</v>
      </c>
      <c r="E117" s="6" t="e">
        <f>_xll.MKV("EUR.CM_INSTRUMENT.PXE."&amp;A117, "DateMaturity")</f>
        <v>#REF!</v>
      </c>
      <c r="F117" s="6" t="e">
        <f>IF(D117=0,H117,_xll.MKV("EUR.CM_INSTRUMENT.PXE."&amp;A117, "DateInterestAccrual"))</f>
        <v>#REF!</v>
      </c>
      <c r="G117" s="6" t="e">
        <f>IF(D117=0,E117,_xll.MKV("EUR.CM_INSTRUMENT.PXE."&amp;A117, "DateFirstCoupon"))</f>
        <v>#REF!</v>
      </c>
      <c r="H117" s="6" t="e">
        <f>_xll.MKV("EUR.CM_INSTRUMENT.PXE."&amp;A117, "DateFirstSettlement")</f>
        <v>#REF!</v>
      </c>
      <c r="I117" s="19">
        <v>100</v>
      </c>
      <c r="J117" s="6" t="e">
        <f>_xll.MKV("EUR.CM_INSTRUMENT.BONDVISION."&amp;A117, "DateSettl")</f>
        <v>#REF!</v>
      </c>
      <c r="K117" s="115" t="e">
        <f>_xll.MKV("EUR.CM_INSTRUMENT.PXE."&amp;A117, "Desc")</f>
        <v>#REF!</v>
      </c>
      <c r="L117" s="66">
        <f>_xll.BDP(A117&amp;" Corp", "amt_outstanding")/1000000</f>
        <v>20899.707999999999</v>
      </c>
      <c r="M117" s="67" t="e">
        <f t="shared" ref="M117" si="533">+E117-J117</f>
        <v>#REF!</v>
      </c>
      <c r="N117" s="22" t="e">
        <f>_xll.xlBondYield(C117,D117,E117,F117,G117,H117,I117,J117,P117)*100</f>
        <v>#NUM!</v>
      </c>
      <c r="O117" s="68" t="str">
        <f t="shared" ref="O117" si="534">IF(ISNUMBER((N117-AL117)*100),ROUND((N117-AL117)*100,2),"")</f>
        <v/>
      </c>
      <c r="P117" s="23" t="e">
        <f>ROUND(_xll.MKV("EUR.CM_DEPTH.XLS_GOVIES."&amp;A117, "Mid"),IF(M117&lt;700,3,2))</f>
        <v>#REF!</v>
      </c>
      <c r="Q117" s="69" t="e">
        <f>(N117-N115)*100</f>
        <v>#NUM!</v>
      </c>
      <c r="R117" s="70" t="e">
        <f>IF($R$12="Y roll",(N117-N115)/(M117-M115)*365*100,(U117-U115)/(M117-M115)*365)</f>
        <v>#NUM!</v>
      </c>
      <c r="S117" s="71" t="e">
        <f>_xll.xlBondAswSpread(C117,D117,E117,F117,G117,H117,I117,J117,P117)*100</f>
        <v>#NUM!</v>
      </c>
      <c r="T117" s="72" t="e">
        <f>_xll.xlBondZSpread(C117,D117,E117,F117,G117,H117,I117,J117,P117,"annual",5)*100</f>
        <v>#NUM!</v>
      </c>
      <c r="U117" s="72" t="e">
        <f>(N117-_xll.xlShmImplSwap2("EUR","EUR",J117,E117,,1,8,2,4)*100)*100</f>
        <v>#NUM!</v>
      </c>
      <c r="V117" s="72" t="e">
        <f>(N117-VLOOKUP(AH117,'[1]Y c'!$B$1:$F$65536,HLOOKUP(RIGHT($V$12,2),'[1]Y c'!$A$1:$IV$2,2,FALSE),FALSE))*100</f>
        <v>#NUM!</v>
      </c>
      <c r="W117" s="72" t="e">
        <f>(N117-VLOOKUP(AH117,'[1]Y c'!$B$1:$N$65536,HLOOKUP(RIGHT($W$12,2),'[1]Y c'!$A$1:$IV$2,2,FALSE),FALSE))*100</f>
        <v>#NUM!</v>
      </c>
      <c r="X117" s="73" t="e">
        <f>(N117-VLOOKUP(AH117,'[1]Y c'!$B$1:$J$65536,HLOOKUP(RIGHT($X$12,2),'[1]Y c'!$A$1:$IV$2,2,FALSE),FALSE))*100</f>
        <v>#NUM!</v>
      </c>
      <c r="Y117" s="74" t="e">
        <f>_xll.xlBondYieldSens(C117,D117,E117,F117,G117,H117,I117,J117,P117,"p")</f>
        <v>#NUM!</v>
      </c>
      <c r="Z117" s="100" t="e">
        <f>SUMIF([1]Volumes!D$1:D$65536,A117,[1]Volumes!I$1:I$65536)</f>
        <v>#VALUE!</v>
      </c>
      <c r="AA117" s="23"/>
      <c r="AB117" s="77" t="e">
        <f>IF(_xll.MKV("EUR.CM_DEPTH.VMO_REPO."&amp;A117&amp;"_"&amp;$AB$12&amp;"_Fixed", "TrdValueAvg")=0,"",_xll.MKV("EUR.CM_DEPTH.VMO_REPO."&amp;A117&amp;"_"&amp;$AB$12&amp;"_Fixed", "TrdValueAvg"))</f>
        <v>#REF!</v>
      </c>
      <c r="AC117" s="78">
        <f t="shared" ref="AC117" si="535">IF(ISNUMBER(AB117),(AB117-AM117)*100,0)</f>
        <v>0</v>
      </c>
      <c r="AD117" s="116" t="str">
        <f>IF(AE117="x",MONTH(AG117)&amp;"."&amp;YEAR(AG117),"")</f>
        <v/>
      </c>
      <c r="AE117" s="117"/>
      <c r="AF117" s="118" t="str">
        <f t="shared" ref="AF117" si="536">IF(AE117="x",IF($AF$12="ASW",S117,T117),"")</f>
        <v/>
      </c>
      <c r="AG117" s="119" t="e">
        <f>_xll.MKV("EUR.CM_INSTRUMENT.PXE."&amp;A117, "DateLastMaturity")</f>
        <v>#REF!</v>
      </c>
      <c r="AH117" s="116" t="e">
        <f t="shared" ref="AH117" si="537">MONTH(AG117)&amp;"."&amp;YEAR(AG117)</f>
        <v>#REF!</v>
      </c>
      <c r="AI117" s="118" t="e">
        <f>VLOOKUP(AH117,'[1]ASW p'!$B$1:$AP$65536,HLOOKUP(LEFT(A117,2),'[1]ASW p'!$A$1:$IV$2,2,FALSE),FALSE)</f>
        <v>#REF!</v>
      </c>
      <c r="AJ117" s="79" t="e">
        <f t="shared" ref="AJ117" si="538">IF($AF$12="ASW",S117,T117)-AI117</f>
        <v>#NUM!</v>
      </c>
      <c r="AK117" s="79" t="e">
        <f t="shared" ref="AK117" si="539">U117-BD117</f>
        <v>#NUM!</v>
      </c>
      <c r="AL117" s="94">
        <v>0.61491969206015007</v>
      </c>
      <c r="AM117" s="81">
        <v>-0.57761899999999999</v>
      </c>
      <c r="AN117" s="14" t="str">
        <f t="shared" ref="AN117" si="540">+A117</f>
        <v>ES00000128O1</v>
      </c>
      <c r="AO117" s="65" t="e">
        <f>IF(LEFT(AN117,2)=LEFT(AN116,2),AO116,_xll.BDP($A117&amp;" Corp","RTG_FITCH"))</f>
        <v>#REF!</v>
      </c>
      <c r="AP117" s="65" t="e">
        <f>IF(LEFT(AN117,2)=LEFT(AN116,2),AP116,_xll.BDP($A117&amp;" Corp","RTG_SP_LT_LC_ISSUER_CREDIT"))</f>
        <v>#REF!</v>
      </c>
      <c r="AQ117" s="65" t="str">
        <f>_xll.BDP($A117&amp;" Corp","RTG_MOODY")</f>
        <v>Baa1</v>
      </c>
      <c r="AR117" s="120" t="e">
        <f t="shared" ref="AR117" si="541">IF(AS117="x",MONTH(AU117)&amp;"."&amp;YEAR(AU117),"")</f>
        <v>#REF!</v>
      </c>
      <c r="AS117" s="117" t="s">
        <v>60</v>
      </c>
      <c r="AT117" s="121" t="e">
        <f t="shared" ref="AT117" si="542">IF(AS117="x",N117,"")</f>
        <v>#NUM!</v>
      </c>
      <c r="AU117" s="122" t="e">
        <f>_xll.MKV("EUR.CM_INSTRUMENT.PXE."&amp;A117, "DateLastMaturity")</f>
        <v>#REF!</v>
      </c>
      <c r="AV117" s="116" t="e">
        <f t="shared" ref="AV117" si="543">MONTH(AU117)&amp;"."&amp;YEAR(AU117)</f>
        <v>#REF!</v>
      </c>
      <c r="AW117" s="121" t="e">
        <f>VLOOKUP(AV117,'[1]Y c'!B$1:AD$65536,HLOOKUP(LEFT(A117,2),'[1]Y c'!$A$1:$IV$2,2,FALSE),FALSE)</f>
        <v>#REF!</v>
      </c>
      <c r="AX117" s="14"/>
      <c r="AY117" s="120" t="str">
        <f t="shared" ref="AY117" si="544">IF(AE117="x",MONTH(AG117)&amp;"."&amp;YEAR(AG117),"")</f>
        <v/>
      </c>
      <c r="AZ117" s="117">
        <f t="shared" ref="AZ117" si="545">AE117</f>
        <v>0</v>
      </c>
      <c r="BA117" s="118" t="str">
        <f t="shared" ref="BA117" si="546">IF(AE117="x",U117,"")</f>
        <v/>
      </c>
      <c r="BB117" s="119" t="e">
        <f>_xll.MKV("EUR.CM_INSTRUMENT.PXE."&amp;A117, "DateLastMaturity")</f>
        <v>#REF!</v>
      </c>
      <c r="BC117" s="116" t="e">
        <f t="shared" ref="BC117" si="547">MONTH(BB117)&amp;"."&amp;YEAR(BB117)</f>
        <v>#REF!</v>
      </c>
      <c r="BD117" s="118" t="e">
        <f>VLOOKUP(BC117,'[1]YY p'!B$1:AP$65536,HLOOKUP(LEFT(A117,2),'[1]YY p'!$A$1:$IV$2,2,FALSE),FALSE)</f>
        <v>#REF!</v>
      </c>
      <c r="BF117" s="120" t="e">
        <f t="shared" ref="BF117" si="548">IF(BG117="x",MONTH(BI117)&amp;"."&amp;YEAR(BI117),"")</f>
        <v>#REF!</v>
      </c>
      <c r="BG117" s="117" t="s">
        <v>60</v>
      </c>
      <c r="BH117" s="118" t="e">
        <f t="shared" ref="BH117" si="549">IF(BG117="x",U117,"")</f>
        <v>#NUM!</v>
      </c>
      <c r="BI117" s="119" t="e">
        <f>_xll.MKV("EUR.CM_INSTRUMENT.PXE."&amp;A117, "DateLastMaturity")</f>
        <v>#REF!</v>
      </c>
      <c r="BJ117" s="116" t="e">
        <f t="shared" ref="BJ117" si="550">MONTH(BI117)&amp;"."&amp;YEAR(BI117)</f>
        <v>#REF!</v>
      </c>
      <c r="BK117" s="118" t="e">
        <f>VLOOKUP(BJ117,'[1]YY c'!B$1:AL$65536,HLOOKUP(LEFT(A117,2),'[1]YY c'!$A$1:$IV$2,2,FALSE),FALSE)</f>
        <v>#REF!</v>
      </c>
    </row>
    <row r="118" spans="1:63" s="2" customFormat="1" ht="16.5" customHeight="1">
      <c r="A118" s="64" t="s">
        <v>143</v>
      </c>
      <c r="B118" s="65" t="e">
        <f t="shared" si="296"/>
        <v>#REF!</v>
      </c>
      <c r="C118" s="19" t="s">
        <v>126</v>
      </c>
      <c r="D118" s="19" t="e">
        <f>_xll.MKV("EUR.CM_INSTRUMENT.PXE."&amp;A118, "CouponInterest")</f>
        <v>#REF!</v>
      </c>
      <c r="E118" s="6" t="e">
        <f>_xll.MKV("EUR.CM_INSTRUMENT.PXE."&amp;A118, "DateMaturity")</f>
        <v>#REF!</v>
      </c>
      <c r="F118" s="6" t="e">
        <f>IF(D118=0,H118,_xll.MKV("EUR.CM_INSTRUMENT.PXE."&amp;A118, "DateInterestAccrual"))</f>
        <v>#REF!</v>
      </c>
      <c r="G118" s="6" t="e">
        <f>IF(D118=0,E118,_xll.MKV("EUR.CM_INSTRUMENT.PXE."&amp;A118, "DateFirstCoupon"))</f>
        <v>#REF!</v>
      </c>
      <c r="H118" s="6" t="e">
        <f>_xll.MKV("EUR.CM_INSTRUMENT.PXE."&amp;A118, "DateFirstSettlement")</f>
        <v>#REF!</v>
      </c>
      <c r="I118" s="19">
        <v>100</v>
      </c>
      <c r="J118" s="6" t="e">
        <f>_xll.MKV("EUR.CM_INSTRUMENT.BONDVISION."&amp;A118, "DateSettl")</f>
        <v>#REF!</v>
      </c>
      <c r="K118" s="115" t="e">
        <f>_xll.MKV("EUR.CM_INSTRUMENT.PXE."&amp;A118, "Desc")</f>
        <v>#REF!</v>
      </c>
      <c r="L118" s="66">
        <f>_xll.BDP(A118&amp;" Corp", "amt_outstanding")/1000000</f>
        <v>21666.516</v>
      </c>
      <c r="M118" s="67" t="e">
        <f t="shared" si="342"/>
        <v>#REF!</v>
      </c>
      <c r="N118" s="22" t="e">
        <f>_xll.xlBondYield(C118,D118,E118,F118,G118,H118,I118,J118,P118)*100</f>
        <v>#NUM!</v>
      </c>
      <c r="O118" s="68" t="str">
        <f t="shared" si="343"/>
        <v/>
      </c>
      <c r="P118" s="23" t="e">
        <f>ROUND(_xll.MKV("EUR.CM_DEPTH.XLS_GOVIES."&amp;A118, "Mid"),IF(M118&lt;700,3,2))</f>
        <v>#REF!</v>
      </c>
      <c r="Q118" s="69" t="e">
        <f>(N118-N116)*100</f>
        <v>#NUM!</v>
      </c>
      <c r="R118" s="70" t="e">
        <f>IF($R$12="Y roll",(N118-N116)/(M118-M116)*365*100,(U118-U116)/(M118-M116)*365)</f>
        <v>#NUM!</v>
      </c>
      <c r="S118" s="71" t="e">
        <f>_xll.xlBondAswSpread(C118,D118,E118,F118,G118,H118,I118,J118,P118)*100</f>
        <v>#NUM!</v>
      </c>
      <c r="T118" s="72" t="e">
        <f>_xll.xlBondZSpread(C118,D118,E118,F118,G118,H118,I118,J118,P118,"annual",5)*100</f>
        <v>#NUM!</v>
      </c>
      <c r="U118" s="72" t="e">
        <f>(N118-_xll.xlShmImplSwap2("EUR","EUR",J118,E118,,1,8,2,4)*100)*100</f>
        <v>#NUM!</v>
      </c>
      <c r="V118" s="72" t="e">
        <f>(N118-VLOOKUP(AH118,'[1]Y c'!$B$1:$F$65536,HLOOKUP(RIGHT($V$12,2),'[1]Y c'!$A$1:$IV$2,2,FALSE),FALSE))*100</f>
        <v>#NUM!</v>
      </c>
      <c r="W118" s="72" t="e">
        <f>(N118-VLOOKUP(AH118,'[1]Y c'!$B$1:$N$65536,HLOOKUP(RIGHT($W$12,2),'[1]Y c'!$A$1:$IV$2,2,FALSE),FALSE))*100</f>
        <v>#NUM!</v>
      </c>
      <c r="X118" s="73" t="e">
        <f>(N118-VLOOKUP(AH118,'[1]Y c'!$B$1:$J$65536,HLOOKUP(RIGHT($X$12,2),'[1]Y c'!$A$1:$IV$2,2,FALSE),FALSE))*100</f>
        <v>#NUM!</v>
      </c>
      <c r="Y118" s="74" t="e">
        <f>_xll.xlBondYieldSens(C118,D118,E118,F118,G118,H118,I118,J118,P118,"p")</f>
        <v>#NUM!</v>
      </c>
      <c r="Z118" s="100" t="e">
        <f>SUMIF([1]Volumes!D$1:D$65536,A118,[1]Volumes!I$1:I$65536)</f>
        <v>#VALUE!</v>
      </c>
      <c r="AA118" s="23"/>
      <c r="AB118" s="77" t="e">
        <f>IF(_xll.MKV("EUR.CM_DEPTH.VMO_REPO."&amp;A118&amp;"_"&amp;$AB$12&amp;"_Fixed", "TrdValueAvg")=0,"",_xll.MKV("EUR.CM_DEPTH.VMO_REPO."&amp;A118&amp;"_"&amp;$AB$12&amp;"_Fixed", "TrdValueAvg"))</f>
        <v>#REF!</v>
      </c>
      <c r="AC118" s="78">
        <f t="shared" si="295"/>
        <v>0</v>
      </c>
      <c r="AD118" s="116" t="str">
        <f>IF(AE118="x",MONTH(AG118)&amp;"."&amp;YEAR(AG118),"")</f>
        <v/>
      </c>
      <c r="AE118" s="117"/>
      <c r="AF118" s="118" t="str">
        <f t="shared" si="344"/>
        <v/>
      </c>
      <c r="AG118" s="119" t="e">
        <f>_xll.MKV("EUR.CM_INSTRUMENT.PXE."&amp;A118, "DateLastMaturity")</f>
        <v>#REF!</v>
      </c>
      <c r="AH118" s="116" t="e">
        <f t="shared" si="519"/>
        <v>#REF!</v>
      </c>
      <c r="AI118" s="118" t="e">
        <f>VLOOKUP(AH118,'[1]ASW p'!$B$1:$AP$65536,HLOOKUP(LEFT(A118,2),'[1]ASW p'!$A$1:$IV$2,2,FALSE),FALSE)</f>
        <v>#REF!</v>
      </c>
      <c r="AJ118" s="79" t="e">
        <f t="shared" si="345"/>
        <v>#NUM!</v>
      </c>
      <c r="AK118" s="79" t="e">
        <f t="shared" si="520"/>
        <v>#NUM!</v>
      </c>
      <c r="AL118" s="94">
        <v>0.8779232451454011</v>
      </c>
      <c r="AM118" s="81">
        <v>-0.44266666666666671</v>
      </c>
      <c r="AN118" s="14" t="str">
        <f t="shared" si="346"/>
        <v>ES00000123U9</v>
      </c>
      <c r="AO118" s="65" t="e">
        <f>IF(LEFT(AN118,2)=LEFT(AN116,2),AO116,_xll.BDP($A118&amp;" Corp","RTG_FITCH"))</f>
        <v>#REF!</v>
      </c>
      <c r="AP118" s="65" t="e">
        <f>IF(LEFT(AN118,2)=LEFT(AN116,2),AP116,_xll.BDP($A118&amp;" Corp","RTG_SP_LT_LC_ISSUER_CREDIT"))</f>
        <v>#REF!</v>
      </c>
      <c r="AQ118" s="65" t="str">
        <f>_xll.BDP($A118&amp;" Corp","RTG_MOODY")</f>
        <v>Baa1</v>
      </c>
      <c r="AR118" s="120" t="e">
        <f>IF(AS118="x",MONTH(AU118)&amp;"."&amp;YEAR(AU118),"")</f>
        <v>#REF!</v>
      </c>
      <c r="AS118" s="117" t="s">
        <v>60</v>
      </c>
      <c r="AT118" s="121" t="e">
        <f t="shared" si="521"/>
        <v>#NUM!</v>
      </c>
      <c r="AU118" s="122" t="e">
        <f>_xll.MKV("EUR.CM_INSTRUMENT.PXE."&amp;A118, "DateLastMaturity")</f>
        <v>#REF!</v>
      </c>
      <c r="AV118" s="116" t="e">
        <f t="shared" si="530"/>
        <v>#REF!</v>
      </c>
      <c r="AW118" s="121" t="e">
        <f>VLOOKUP(AV118,'[1]Y c'!B$1:AD$65536,HLOOKUP(LEFT(A118,2),'[1]Y c'!$A$1:$IV$2,2,FALSE),FALSE)</f>
        <v>#REF!</v>
      </c>
      <c r="AX118" s="14"/>
      <c r="AY118" s="120" t="str">
        <f t="shared" si="522"/>
        <v/>
      </c>
      <c r="AZ118" s="117">
        <f t="shared" si="523"/>
        <v>0</v>
      </c>
      <c r="BA118" s="118" t="str">
        <f t="shared" si="524"/>
        <v/>
      </c>
      <c r="BB118" s="119" t="e">
        <f>_xll.MKV("EUR.CM_INSTRUMENT.PXE."&amp;A118, "DateLastMaturity")</f>
        <v>#REF!</v>
      </c>
      <c r="BC118" s="116" t="e">
        <f t="shared" si="525"/>
        <v>#REF!</v>
      </c>
      <c r="BD118" s="118" t="e">
        <f>VLOOKUP(BC118,'[1]YY p'!B$1:AP$65536,HLOOKUP(LEFT(A118,2),'[1]YY p'!$A$1:$IV$2,2,FALSE),FALSE)</f>
        <v>#REF!</v>
      </c>
      <c r="BF118" s="120" t="e">
        <f t="shared" si="526"/>
        <v>#REF!</v>
      </c>
      <c r="BG118" s="117" t="s">
        <v>60</v>
      </c>
      <c r="BH118" s="118" t="e">
        <f t="shared" si="527"/>
        <v>#NUM!</v>
      </c>
      <c r="BI118" s="119" t="e">
        <f>_xll.MKV("EUR.CM_INSTRUMENT.PXE."&amp;A118, "DateLastMaturity")</f>
        <v>#REF!</v>
      </c>
      <c r="BJ118" s="116" t="e">
        <f t="shared" si="528"/>
        <v>#REF!</v>
      </c>
      <c r="BK118" s="118" t="e">
        <f>VLOOKUP(BJ118,'[1]YY c'!B$1:AL$65536,HLOOKUP(LEFT(A118,2),'[1]YY c'!$A$1:$IV$2,2,FALSE),FALSE)</f>
        <v>#REF!</v>
      </c>
    </row>
    <row r="119" spans="1:63" s="2" customFormat="1">
      <c r="A119" s="102" t="s">
        <v>144</v>
      </c>
      <c r="B119" s="65" t="e">
        <f t="shared" si="296"/>
        <v>#REF!</v>
      </c>
      <c r="C119" s="19" t="s">
        <v>126</v>
      </c>
      <c r="D119" s="19" t="e">
        <f>_xll.MKV("EUR.CM_INSTRUMENT.PXE."&amp;A119, "CouponInterest")</f>
        <v>#REF!</v>
      </c>
      <c r="E119" s="6" t="e">
        <f>_xll.MKV("EUR.CM_INSTRUMENT.PXE."&amp;A119, "DateMaturity")</f>
        <v>#REF!</v>
      </c>
      <c r="F119" s="6" t="e">
        <f>IF(D119=0,H119,_xll.MKV("EUR.CM_INSTRUMENT.PXE."&amp;A119, "DateInterestAccrual"))</f>
        <v>#REF!</v>
      </c>
      <c r="G119" s="6" t="e">
        <f>IF(D119=0,E119,_xll.MKV("EUR.CM_INSTRUMENT.PXE."&amp;A119, "DateFirstCoupon"))</f>
        <v>#REF!</v>
      </c>
      <c r="H119" s="6" t="e">
        <f>_xll.MKV("EUR.CM_INSTRUMENT.PXE."&amp;A119, "DateFirstSettlement")</f>
        <v>#REF!</v>
      </c>
      <c r="I119" s="19">
        <v>100</v>
      </c>
      <c r="J119" s="6" t="e">
        <f>_xll.MKV("EUR.CM_INSTRUMENT.BONDVISION."&amp;A119, "DateSettl")</f>
        <v>#REF!</v>
      </c>
      <c r="K119" s="115" t="e">
        <f>_xll.MKV("EUR.CM_INSTRUMENT.PXE."&amp;A119, "Desc")</f>
        <v>#REF!</v>
      </c>
      <c r="L119" s="66">
        <f>_xll.BDP(A119&amp;" Corp", "amt_outstanding")/1000000</f>
        <v>21073.19</v>
      </c>
      <c r="M119" s="67" t="e">
        <f t="shared" si="342"/>
        <v>#REF!</v>
      </c>
      <c r="N119" s="22" t="e">
        <f>_xll.xlBondYield(C119,D119,E119,F119,G119,H119,I119,J119,P119)*100</f>
        <v>#NUM!</v>
      </c>
      <c r="O119" s="68" t="str">
        <f t="shared" si="343"/>
        <v/>
      </c>
      <c r="P119" s="23" t="e">
        <f>ROUND(_xll.MKV("EUR.CM_DEPTH.XLS_GOVIES."&amp;A119, "Mid"),IF(M119&lt;700,3,2))</f>
        <v>#REF!</v>
      </c>
      <c r="Q119" s="69" t="e">
        <f t="shared" si="531"/>
        <v>#NUM!</v>
      </c>
      <c r="R119" s="70" t="e">
        <f t="shared" si="269"/>
        <v>#NUM!</v>
      </c>
      <c r="S119" s="71" t="e">
        <f>_xll.xlBondAswSpread(C119,D119,E119,F119,G119,H119,I119,J119,P119)*100</f>
        <v>#NUM!</v>
      </c>
      <c r="T119" s="72" t="e">
        <f>_xll.xlBondZSpread(C119,D119,E119,F119,G119,H119,I119,J119,P119,"annual",5)*100</f>
        <v>#NUM!</v>
      </c>
      <c r="U119" s="72" t="e">
        <f>(N119-_xll.xlShmImplSwap2("EUR","EUR",J119,E119,,1,8,2,4)*100)*100</f>
        <v>#NUM!</v>
      </c>
      <c r="V119" s="72" t="e">
        <f>(N119-VLOOKUP(AH119,'[1]Y c'!$B$1:$F$65536,HLOOKUP(RIGHT($V$12,2),'[1]Y c'!$A$1:$IV$2,2,FALSE),FALSE))*100</f>
        <v>#NUM!</v>
      </c>
      <c r="W119" s="72" t="e">
        <f>(N119-VLOOKUP(AH119,'[1]Y c'!$B$1:$N$65536,HLOOKUP(RIGHT($W$12,2),'[1]Y c'!$A$1:$IV$2,2,FALSE),FALSE))*100</f>
        <v>#NUM!</v>
      </c>
      <c r="X119" s="73" t="e">
        <f>(N119-VLOOKUP(AH119,'[1]Y c'!$B$1:$J$65536,HLOOKUP(RIGHT($X$12,2),'[1]Y c'!$A$1:$IV$2,2,FALSE),FALSE))*100</f>
        <v>#NUM!</v>
      </c>
      <c r="Y119" s="74" t="e">
        <f>_xll.xlBondYieldSens(C119,D119,E119,F119,G119,H119,I119,J119,P119,"p")</f>
        <v>#NUM!</v>
      </c>
      <c r="Z119" s="100" t="e">
        <f>SUMIF([1]Volumes!D$1:D$65536,A119,[1]Volumes!I$1:I$65536)</f>
        <v>#VALUE!</v>
      </c>
      <c r="AA119" s="23"/>
      <c r="AB119" s="77" t="e">
        <f>IF(_xll.MKV("EUR.CM_DEPTH.VMO_REPO."&amp;A119&amp;"_"&amp;$AB$12&amp;"_Fixed", "TrdValueAvg")=0,"",_xll.MKV("EUR.CM_DEPTH.VMO_REPO."&amp;A119&amp;"_"&amp;$AB$12&amp;"_Fixed", "TrdValueAvg"))</f>
        <v>#REF!</v>
      </c>
      <c r="AC119" s="78">
        <f t="shared" si="295"/>
        <v>0</v>
      </c>
      <c r="AD119" s="116" t="e">
        <f>IF(AE119="x",MONTH(AG119)&amp;"."&amp;YEAR(AG119),"")</f>
        <v>#REF!</v>
      </c>
      <c r="AE119" s="117" t="s">
        <v>60</v>
      </c>
      <c r="AF119" s="118" t="e">
        <f t="shared" si="344"/>
        <v>#NUM!</v>
      </c>
      <c r="AG119" s="119" t="e">
        <f>_xll.MKV("EUR.CM_INSTRUMENT.PXE."&amp;A119, "DateLastMaturity")</f>
        <v>#REF!</v>
      </c>
      <c r="AH119" s="116" t="e">
        <f t="shared" si="519"/>
        <v>#REF!</v>
      </c>
      <c r="AI119" s="118" t="e">
        <f>VLOOKUP(AH119,'[1]ASW p'!$B$1:$AP$65536,HLOOKUP(LEFT(A119,2),'[1]ASW p'!$A$1:$IV$2,2,FALSE),FALSE)</f>
        <v>#REF!</v>
      </c>
      <c r="AJ119" s="79" t="e">
        <f t="shared" si="345"/>
        <v>#NUM!</v>
      </c>
      <c r="AK119" s="79" t="e">
        <f t="shared" si="520"/>
        <v>#NUM!</v>
      </c>
      <c r="AL119" s="94">
        <v>1.0864665354009553</v>
      </c>
      <c r="AM119" s="81">
        <v>-0.47799999999999998</v>
      </c>
      <c r="AN119" s="14" t="str">
        <f t="shared" si="346"/>
        <v>ES00000123X3</v>
      </c>
      <c r="AO119" s="65" t="e">
        <f>IF(LEFT(AN119,2)=LEFT(AN118,2),AO118,_xll.BDP($A119&amp;" Corp","RTG_FITCH"))</f>
        <v>#REF!</v>
      </c>
      <c r="AP119" s="65" t="e">
        <f>IF(LEFT(AN119,2)=LEFT(AN118,2),AP118,_xll.BDP($A119&amp;" Corp","RTG_SP_LT_LC_ISSUER_CREDIT"))</f>
        <v>#REF!</v>
      </c>
      <c r="AQ119" s="65" t="str">
        <f>_xll.BDP($A119&amp;" Corp","RTG_MOODY")</f>
        <v>Baa1</v>
      </c>
      <c r="AR119" s="120" t="e">
        <f>IF(AS119="x",MONTH(AU119)&amp;"."&amp;YEAR(AU119),"")</f>
        <v>#REF!</v>
      </c>
      <c r="AS119" s="117" t="s">
        <v>60</v>
      </c>
      <c r="AT119" s="121" t="e">
        <f t="shared" si="521"/>
        <v>#NUM!</v>
      </c>
      <c r="AU119" s="122" t="e">
        <f>_xll.MKV("EUR.CM_INSTRUMENT.PXE."&amp;A119, "DateLastMaturity")</f>
        <v>#REF!</v>
      </c>
      <c r="AV119" s="116" t="e">
        <f t="shared" si="530"/>
        <v>#REF!</v>
      </c>
      <c r="AW119" s="121" t="e">
        <f>VLOOKUP(AV119,'[1]Y c'!B$1:AD$65536,HLOOKUP(LEFT(A119,2),'[1]Y c'!$A$1:$IV$2,2,FALSE),FALSE)</f>
        <v>#REF!</v>
      </c>
      <c r="AX119" s="14"/>
      <c r="AY119" s="120" t="e">
        <f t="shared" si="522"/>
        <v>#REF!</v>
      </c>
      <c r="AZ119" s="117" t="str">
        <f t="shared" si="523"/>
        <v>x</v>
      </c>
      <c r="BA119" s="118" t="e">
        <f t="shared" si="524"/>
        <v>#NUM!</v>
      </c>
      <c r="BB119" s="119" t="e">
        <f>_xll.MKV("EUR.CM_INSTRUMENT.PXE."&amp;A119, "DateLastMaturity")</f>
        <v>#REF!</v>
      </c>
      <c r="BC119" s="116" t="e">
        <f t="shared" si="525"/>
        <v>#REF!</v>
      </c>
      <c r="BD119" s="118" t="e">
        <f>VLOOKUP(BC119,'[1]YY p'!B$1:AP$65536,HLOOKUP(LEFT(A119,2),'[1]YY p'!$A$1:$IV$2,2,FALSE),FALSE)</f>
        <v>#REF!</v>
      </c>
      <c r="BF119" s="120" t="e">
        <f t="shared" si="526"/>
        <v>#REF!</v>
      </c>
      <c r="BG119" s="117" t="s">
        <v>60</v>
      </c>
      <c r="BH119" s="118" t="e">
        <f t="shared" si="527"/>
        <v>#NUM!</v>
      </c>
      <c r="BI119" s="119" t="e">
        <f>_xll.MKV("EUR.CM_INSTRUMENT.PXE."&amp;A119, "DateLastMaturity")</f>
        <v>#REF!</v>
      </c>
      <c r="BJ119" s="116" t="e">
        <f t="shared" si="528"/>
        <v>#REF!</v>
      </c>
      <c r="BK119" s="118" t="e">
        <f>VLOOKUP(BJ119,'[1]YY c'!B$1:AL$65536,HLOOKUP(LEFT(A119,2),'[1]YY c'!$A$1:$IV$2,2,FALSE),FALSE)</f>
        <v>#REF!</v>
      </c>
    </row>
    <row r="120" spans="1:63" s="2" customFormat="1">
      <c r="A120" s="64" t="s">
        <v>145</v>
      </c>
      <c r="B120" s="65" t="e">
        <f t="shared" si="296"/>
        <v>#REF!</v>
      </c>
      <c r="C120" s="19" t="s">
        <v>126</v>
      </c>
      <c r="D120" s="19" t="e">
        <f>_xll.MKV("EUR.CM_INSTRUMENT.PXE."&amp;A120, "CouponInterest")</f>
        <v>#REF!</v>
      </c>
      <c r="E120" s="6" t="e">
        <f>_xll.MKV("EUR.CM_INSTRUMENT.PXE."&amp;A120, "DateMaturity")</f>
        <v>#REF!</v>
      </c>
      <c r="F120" s="6" t="e">
        <f>IF(D120=0,H120,_xll.MKV("EUR.CM_INSTRUMENT.PXE."&amp;A120, "DateInterestAccrual"))</f>
        <v>#REF!</v>
      </c>
      <c r="G120" s="6" t="e">
        <f>IF(D120=0,E120,_xll.MKV("EUR.CM_INSTRUMENT.PXE."&amp;A120, "DateFirstCoupon"))</f>
        <v>#REF!</v>
      </c>
      <c r="H120" s="6" t="e">
        <f>_xll.MKV("EUR.CM_INSTRUMENT.PXE."&amp;A120, "DateFirstSettlement")</f>
        <v>#REF!</v>
      </c>
      <c r="I120" s="19">
        <v>100</v>
      </c>
      <c r="J120" s="6" t="e">
        <f>_xll.MKV("EUR.CM_INSTRUMENT.BONDVISION."&amp;A120, "DateSettl")</f>
        <v>#REF!</v>
      </c>
      <c r="K120" s="115" t="e">
        <f>_xll.MKV("EUR.CM_INSTRUMENT.PXE."&amp;A120, "Desc")</f>
        <v>#REF!</v>
      </c>
      <c r="L120" s="66">
        <f>_xll.BDP(A120&amp;" Corp", "amt_outstanding")/1000000</f>
        <v>17564.669999999998</v>
      </c>
      <c r="M120" s="67" t="e">
        <f t="shared" si="342"/>
        <v>#REF!</v>
      </c>
      <c r="N120" s="22" t="e">
        <f>_xll.xlBondYield(C120,D120,E120,F120,G120,H120,I120,J120,P120)*100</f>
        <v>#NUM!</v>
      </c>
      <c r="O120" s="68" t="str">
        <f t="shared" si="343"/>
        <v/>
      </c>
      <c r="P120" s="23" t="e">
        <f>ROUND(_xll.MKV("EUR.CM_DEPTH.XLS_GOVIES."&amp;A120, "Mid"),IF(M120&lt;700,3,2))</f>
        <v>#REF!</v>
      </c>
      <c r="Q120" s="69" t="e">
        <f t="shared" si="531"/>
        <v>#NUM!</v>
      </c>
      <c r="R120" s="70" t="e">
        <f t="shared" si="269"/>
        <v>#NUM!</v>
      </c>
      <c r="S120" s="71" t="e">
        <f>_xll.xlBondAswSpread(C120,D120,E120,F120,G120,H120,I120,J120,P120)*100</f>
        <v>#NUM!</v>
      </c>
      <c r="T120" s="72" t="e">
        <f>_xll.xlBondZSpread(C120,D120,E120,F120,G120,H120,I120,J120,P120,"annual",5)*100</f>
        <v>#NUM!</v>
      </c>
      <c r="U120" s="72" t="e">
        <f>(N120-_xll.xlShmImplSwap2("EUR","EUR",J120,E120,,1,8,2,4)*100)*100</f>
        <v>#NUM!</v>
      </c>
      <c r="V120" s="72" t="e">
        <f>(N120-VLOOKUP(AH120,'[1]Y c'!$B$1:$F$65536,HLOOKUP(RIGHT($V$12,2),'[1]Y c'!$A$1:$IV$2,2,FALSE),FALSE))*100</f>
        <v>#NUM!</v>
      </c>
      <c r="W120" s="72" t="e">
        <f>(N120-VLOOKUP(AH120,'[1]Y c'!$B$1:$N$65536,HLOOKUP(RIGHT($W$12,2),'[1]Y c'!$A$1:$IV$2,2,FALSE),FALSE))*100</f>
        <v>#NUM!</v>
      </c>
      <c r="X120" s="73" t="e">
        <f>(N120-VLOOKUP(AH120,'[1]Y c'!$B$1:$J$65536,HLOOKUP(RIGHT($X$12,2),'[1]Y c'!$A$1:$IV$2,2,FALSE),FALSE))*100</f>
        <v>#NUM!</v>
      </c>
      <c r="Y120" s="74" t="e">
        <f>_xll.xlBondYieldSens(C120,D120,E120,F120,G120,H120,I120,J120,P120,"p")</f>
        <v>#NUM!</v>
      </c>
      <c r="Z120" s="100" t="e">
        <f>SUMIF([1]Volumes!D$1:D$65536,A120,[1]Volumes!I$1:I$65536)</f>
        <v>#VALUE!</v>
      </c>
      <c r="AA120" s="23"/>
      <c r="AB120" s="77" t="e">
        <f>IF(_xll.MKV("EUR.CM_DEPTH.VMO_REPO."&amp;A120&amp;"_"&amp;$AB$12&amp;"_Fixed", "TrdValueAvg")=0,"",_xll.MKV("EUR.CM_DEPTH.VMO_REPO."&amp;A120&amp;"_"&amp;$AB$12&amp;"_Fixed", "TrdValueAvg"))</f>
        <v>#REF!</v>
      </c>
      <c r="AC120" s="78">
        <f t="shared" si="295"/>
        <v>0</v>
      </c>
      <c r="AD120" s="116" t="str">
        <f t="shared" si="518"/>
        <v/>
      </c>
      <c r="AE120" s="117"/>
      <c r="AF120" s="118" t="str">
        <f t="shared" si="344"/>
        <v/>
      </c>
      <c r="AG120" s="119" t="e">
        <f>_xll.MKV("EUR.CM_INSTRUMENT.PXE."&amp;A120, "DateLastMaturity")</f>
        <v>#REF!</v>
      </c>
      <c r="AH120" s="116" t="e">
        <f t="shared" si="519"/>
        <v>#REF!</v>
      </c>
      <c r="AI120" s="118" t="e">
        <f>VLOOKUP(AH120,'[1]ASW p'!$B$1:$AP$65536,HLOOKUP(LEFT(A120,2),'[1]ASW p'!$A$1:$IV$2,2,FALSE),FALSE)</f>
        <v>#REF!</v>
      </c>
      <c r="AJ120" s="79" t="e">
        <f t="shared" si="345"/>
        <v>#NUM!</v>
      </c>
      <c r="AK120" s="79" t="e">
        <f t="shared" si="520"/>
        <v>#NUM!</v>
      </c>
      <c r="AL120" s="94">
        <v>1.15381029093728</v>
      </c>
      <c r="AM120" s="81">
        <v>-0.48</v>
      </c>
      <c r="AN120" s="14" t="str">
        <f t="shared" si="346"/>
        <v>ES00000121G2</v>
      </c>
      <c r="AO120" s="65" t="e">
        <f>IF(LEFT(AN120,2)=LEFT(AN119,2),AO119,_xll.BDP($A120&amp;" Corp","RTG_FITCH"))</f>
        <v>#REF!</v>
      </c>
      <c r="AP120" s="65" t="e">
        <f>IF(LEFT(AN120,2)=LEFT(AN119,2),AP119,_xll.BDP($A120&amp;" Corp","RTG_SP_LT_LC_ISSUER_CREDIT"))</f>
        <v>#REF!</v>
      </c>
      <c r="AQ120" s="65" t="str">
        <f>_xll.BDP($A120&amp;" Corp","RTG_MOODY")</f>
        <v>Baa1</v>
      </c>
      <c r="AR120" s="120" t="e">
        <f t="shared" si="529"/>
        <v>#REF!</v>
      </c>
      <c r="AS120" s="117" t="s">
        <v>60</v>
      </c>
      <c r="AT120" s="121" t="e">
        <f t="shared" si="521"/>
        <v>#NUM!</v>
      </c>
      <c r="AU120" s="122" t="e">
        <f>_xll.MKV("EUR.CM_INSTRUMENT.PXE."&amp;A120, "DateLastMaturity")</f>
        <v>#REF!</v>
      </c>
      <c r="AV120" s="116" t="e">
        <f t="shared" si="530"/>
        <v>#REF!</v>
      </c>
      <c r="AW120" s="121" t="e">
        <f>VLOOKUP(AV120,'[1]Y c'!B$1:AD$65536,HLOOKUP(LEFT(A120,2),'[1]Y c'!$A$1:$IV$2,2,FALSE),FALSE)</f>
        <v>#REF!</v>
      </c>
      <c r="AX120" s="14"/>
      <c r="AY120" s="120" t="str">
        <f t="shared" si="522"/>
        <v/>
      </c>
      <c r="AZ120" s="117">
        <f t="shared" si="523"/>
        <v>0</v>
      </c>
      <c r="BA120" s="118" t="str">
        <f t="shared" si="524"/>
        <v/>
      </c>
      <c r="BB120" s="119" t="e">
        <f>_xll.MKV("EUR.CM_INSTRUMENT.PXE."&amp;A120, "DateLastMaturity")</f>
        <v>#REF!</v>
      </c>
      <c r="BC120" s="116" t="e">
        <f t="shared" si="525"/>
        <v>#REF!</v>
      </c>
      <c r="BD120" s="118" t="e">
        <f>VLOOKUP(BC120,'[1]YY p'!B$1:AP$65536,HLOOKUP(LEFT(A120,2),'[1]YY p'!$A$1:$IV$2,2,FALSE),FALSE)</f>
        <v>#REF!</v>
      </c>
      <c r="BF120" s="120" t="e">
        <f t="shared" si="526"/>
        <v>#REF!</v>
      </c>
      <c r="BG120" s="117" t="s">
        <v>60</v>
      </c>
      <c r="BH120" s="118" t="e">
        <f t="shared" si="527"/>
        <v>#NUM!</v>
      </c>
      <c r="BI120" s="119" t="e">
        <f>_xll.MKV("EUR.CM_INSTRUMENT.PXE."&amp;A120, "DateLastMaturity")</f>
        <v>#REF!</v>
      </c>
      <c r="BJ120" s="116" t="e">
        <f t="shared" si="528"/>
        <v>#REF!</v>
      </c>
      <c r="BK120" s="118" t="e">
        <f>VLOOKUP(BJ120,'[1]YY c'!B$1:AL$65536,HLOOKUP(LEFT(A120,2),'[1]YY c'!$A$1:$IV$2,2,FALSE),FALSE)</f>
        <v>#REF!</v>
      </c>
    </row>
    <row r="121" spans="1:63" s="2" customFormat="1">
      <c r="A121" s="64" t="s">
        <v>146</v>
      </c>
      <c r="B121" s="65" t="e">
        <f t="shared" si="296"/>
        <v>#REF!</v>
      </c>
      <c r="C121" s="19" t="s">
        <v>126</v>
      </c>
      <c r="D121" s="19" t="e">
        <f>_xll.MKV("EUR.CM_INSTRUMENT.PXE."&amp;A121, "CouponInterest")</f>
        <v>#REF!</v>
      </c>
      <c r="E121" s="6" t="e">
        <f>_xll.MKV("EUR.CM_INSTRUMENT.PXE."&amp;A121, "DateMaturity")</f>
        <v>#REF!</v>
      </c>
      <c r="F121" s="6" t="e">
        <f>IF(D121=0,H121,_xll.MKV("EUR.CM_INSTRUMENT.PXE."&amp;A121, "DateInterestAccrual"))</f>
        <v>#REF!</v>
      </c>
      <c r="G121" s="6" t="e">
        <f>IF(D121=0,E121,_xll.MKV("EUR.CM_INSTRUMENT.PXE."&amp;A121, "DateFirstCoupon"))</f>
        <v>#REF!</v>
      </c>
      <c r="H121" s="6" t="e">
        <f>_xll.MKV("EUR.CM_INSTRUMENT.PXE."&amp;A121, "DateFirstSettlement")</f>
        <v>#REF!</v>
      </c>
      <c r="I121" s="19">
        <v>100</v>
      </c>
      <c r="J121" s="6" t="e">
        <f>_xll.MKV("EUR.CM_INSTRUMENT.BONDVISION."&amp;A121, "DateSettl")</f>
        <v>#REF!</v>
      </c>
      <c r="K121" s="115" t="e">
        <f>_xll.MKV("EUR.CM_INSTRUMENT.PXE."&amp;A121, "Desc")</f>
        <v>#REF!</v>
      </c>
      <c r="L121" s="66">
        <f>_xll.BDP(A121&amp;" Corp", "amt_outstanding")/1000000</f>
        <v>21185.84</v>
      </c>
      <c r="M121" s="67" t="e">
        <f t="shared" si="342"/>
        <v>#REF!</v>
      </c>
      <c r="N121" s="22" t="e">
        <f>_xll.xlBondYield(C121,D121,E121,F121,G121,H121,I121,J121,P121)*100</f>
        <v>#NUM!</v>
      </c>
      <c r="O121" s="68" t="str">
        <f t="shared" si="343"/>
        <v/>
      </c>
      <c r="P121" s="23" t="e">
        <f>ROUND(_xll.MKV("EUR.CM_DEPTH.XLS_GOVIES."&amp;A121, "Mid"),IF(M121&lt;700,3,2))</f>
        <v>#REF!</v>
      </c>
      <c r="Q121" s="69" t="e">
        <f t="shared" si="531"/>
        <v>#NUM!</v>
      </c>
      <c r="R121" s="70" t="e">
        <f t="shared" si="269"/>
        <v>#NUM!</v>
      </c>
      <c r="S121" s="71" t="e">
        <f>_xll.xlBondAswSpread(C121,D121,E121,F121,G121,H121,I121,J121,P121)*100</f>
        <v>#NUM!</v>
      </c>
      <c r="T121" s="72" t="e">
        <f>_xll.xlBondZSpread(C121,D121,E121,F121,G121,H121,I121,J121,P121,"annual",5)*100</f>
        <v>#NUM!</v>
      </c>
      <c r="U121" s="72" t="e">
        <f>(N121-_xll.xlShmImplSwap2("EUR","EUR",J121,E121,,1,8,2,4)*100)*100</f>
        <v>#NUM!</v>
      </c>
      <c r="V121" s="72" t="e">
        <f>(N121-VLOOKUP(AH121,'[1]Y c'!$B$1:$F$65536,HLOOKUP(RIGHT($V$12,2),'[1]Y c'!$A$1:$IV$2,2,FALSE),FALSE))*100</f>
        <v>#NUM!</v>
      </c>
      <c r="W121" s="72" t="e">
        <f>(N121-VLOOKUP(AH121,'[1]Y c'!$B$1:$N$65536,HLOOKUP(RIGHT($W$12,2),'[1]Y c'!$A$1:$IV$2,2,FALSE),FALSE))*100</f>
        <v>#NUM!</v>
      </c>
      <c r="X121" s="73" t="e">
        <f>(N121-VLOOKUP(AH121,'[1]Y c'!$B$1:$J$65536,HLOOKUP(RIGHT($X$12,2),'[1]Y c'!$A$1:$IV$2,2,FALSE),FALSE))*100</f>
        <v>#NUM!</v>
      </c>
      <c r="Y121" s="74" t="e">
        <f>_xll.xlBondYieldSens(C121,D121,E121,F121,G121,H121,I121,J121,P121,"p")</f>
        <v>#NUM!</v>
      </c>
      <c r="Z121" s="100" t="e">
        <f>SUMIF([1]Volumes!D$1:D$65536,A121,[1]Volumes!I$1:I$65536)</f>
        <v>#VALUE!</v>
      </c>
      <c r="AA121" s="23"/>
      <c r="AB121" s="77" t="e">
        <f>IF(_xll.MKV("EUR.CM_DEPTH.VMO_REPO."&amp;A121&amp;"_"&amp;$AB$12&amp;"_Fixed", "TrdValueAvg")=0,"",_xll.MKV("EUR.CM_DEPTH.VMO_REPO."&amp;A121&amp;"_"&amp;$AB$12&amp;"_Fixed", "TrdValueAvg"))</f>
        <v>#REF!</v>
      </c>
      <c r="AC121" s="78">
        <f t="shared" si="295"/>
        <v>0</v>
      </c>
      <c r="AD121" s="116" t="str">
        <f>IF(AE121="x",MONTH(AG121)&amp;"."&amp;YEAR(AG121),"")</f>
        <v/>
      </c>
      <c r="AE121" s="117"/>
      <c r="AF121" s="118" t="str">
        <f t="shared" si="344"/>
        <v/>
      </c>
      <c r="AG121" s="119" t="e">
        <f>_xll.MKV("EUR.CM_INSTRUMENT.PXE."&amp;A121, "DateLastMaturity")</f>
        <v>#REF!</v>
      </c>
      <c r="AH121" s="116" t="e">
        <f>MONTH(AG121)&amp;"."&amp;YEAR(AG121)</f>
        <v>#REF!</v>
      </c>
      <c r="AI121" s="118" t="e">
        <f>VLOOKUP(AH121,'[1]ASW p'!$B$1:$AP$65536,HLOOKUP(LEFT(A121,2),'[1]ASW p'!$A$1:$IV$2,2,FALSE),FALSE)</f>
        <v>#REF!</v>
      </c>
      <c r="AJ121" s="79" t="e">
        <f t="shared" si="345"/>
        <v>#NUM!</v>
      </c>
      <c r="AK121" s="79" t="e">
        <f t="shared" si="520"/>
        <v>#NUM!</v>
      </c>
      <c r="AL121" s="94">
        <v>1.2740579799401075</v>
      </c>
      <c r="AM121" s="81">
        <v>-0.39396226415094338</v>
      </c>
      <c r="AN121" s="14" t="str">
        <f t="shared" si="346"/>
        <v>ES00000124W3</v>
      </c>
      <c r="AO121" s="65" t="e">
        <f>IF(LEFT(AN121,2)=LEFT(AN120,2),AO120,_xll.BDP($A121&amp;" Corp","RTG_FITCH"))</f>
        <v>#REF!</v>
      </c>
      <c r="AP121" s="65" t="e">
        <f>IF(LEFT(AN121,2)=LEFT(AN120,2),AP120,_xll.BDP($A121&amp;" Corp","RTG_SP_LT_LC_ISSUER_CREDIT"))</f>
        <v>#REF!</v>
      </c>
      <c r="AQ121" s="65" t="str">
        <f>_xll.BDP($A121&amp;" Corp","RTG_MOODY")</f>
        <v>Baa1</v>
      </c>
      <c r="AR121" s="120" t="e">
        <f>IF(AS121="x",MONTH(AU121)&amp;"."&amp;YEAR(AU121),"")</f>
        <v>#REF!</v>
      </c>
      <c r="AS121" s="117" t="s">
        <v>60</v>
      </c>
      <c r="AT121" s="121" t="e">
        <f t="shared" si="521"/>
        <v>#NUM!</v>
      </c>
      <c r="AU121" s="122" t="e">
        <f>_xll.MKV("EUR.CM_INSTRUMENT.PXE."&amp;A121, "DateLastMaturity")</f>
        <v>#REF!</v>
      </c>
      <c r="AV121" s="116" t="e">
        <f>MONTH(AU121)&amp;"."&amp;YEAR(AU121)</f>
        <v>#REF!</v>
      </c>
      <c r="AW121" s="121" t="e">
        <f>VLOOKUP(AV121,'[1]Y c'!B$1:AD$65536,HLOOKUP(LEFT(A121,2),'[1]Y c'!$A$1:$IV$2,2,FALSE),FALSE)</f>
        <v>#REF!</v>
      </c>
      <c r="AX121" s="14"/>
      <c r="AY121" s="120" t="str">
        <f t="shared" si="522"/>
        <v/>
      </c>
      <c r="AZ121" s="117">
        <f t="shared" si="523"/>
        <v>0</v>
      </c>
      <c r="BA121" s="118" t="str">
        <f t="shared" si="524"/>
        <v/>
      </c>
      <c r="BB121" s="119" t="e">
        <f>_xll.MKV("EUR.CM_INSTRUMENT.PXE."&amp;A121, "DateLastMaturity")</f>
        <v>#REF!</v>
      </c>
      <c r="BC121" s="116" t="e">
        <f t="shared" si="525"/>
        <v>#REF!</v>
      </c>
      <c r="BD121" s="118" t="e">
        <f>VLOOKUP(BC121,'[1]YY p'!B$1:AP$65536,HLOOKUP(LEFT(A121,2),'[1]YY p'!$A$1:$IV$2,2,FALSE),FALSE)</f>
        <v>#REF!</v>
      </c>
      <c r="BF121" s="120" t="e">
        <f t="shared" si="526"/>
        <v>#REF!</v>
      </c>
      <c r="BG121" s="117" t="s">
        <v>60</v>
      </c>
      <c r="BH121" s="118" t="e">
        <f t="shared" si="527"/>
        <v>#NUM!</v>
      </c>
      <c r="BI121" s="119" t="e">
        <f>_xll.MKV("EUR.CM_INSTRUMENT.PXE."&amp;A121, "DateLastMaturity")</f>
        <v>#REF!</v>
      </c>
      <c r="BJ121" s="116" t="e">
        <f t="shared" si="528"/>
        <v>#REF!</v>
      </c>
      <c r="BK121" s="118" t="e">
        <f>VLOOKUP(BJ121,'[1]YY c'!B$1:AL$65536,HLOOKUP(LEFT(A121,2),'[1]YY c'!$A$1:$IV$2,2,FALSE),FALSE)</f>
        <v>#REF!</v>
      </c>
    </row>
    <row r="122" spans="1:63" s="2" customFormat="1">
      <c r="A122" s="64" t="s">
        <v>147</v>
      </c>
      <c r="B122" s="65" t="e">
        <f t="shared" si="296"/>
        <v>#REF!</v>
      </c>
      <c r="C122" s="19" t="s">
        <v>126</v>
      </c>
      <c r="D122" s="19" t="e">
        <f>_xll.MKV("EUR.CM_INSTRUMENT.PXE."&amp;A122, "CouponInterest")</f>
        <v>#REF!</v>
      </c>
      <c r="E122" s="6" t="e">
        <f>_xll.MKV("EUR.CM_INSTRUMENT.PXE."&amp;A122, "DateMaturity")</f>
        <v>#REF!</v>
      </c>
      <c r="F122" s="6" t="e">
        <f>IF(D122=0,H122,_xll.MKV("EUR.CM_INSTRUMENT.PXE."&amp;A122, "DateInterestAccrual"))</f>
        <v>#REF!</v>
      </c>
      <c r="G122" s="6" t="e">
        <f>IF(D122=0,E122,_xll.MKV("EUR.CM_INSTRUMENT.PXE."&amp;A122, "DateFirstCoupon"))</f>
        <v>#REF!</v>
      </c>
      <c r="H122" s="6" t="e">
        <f>_xll.MKV("EUR.CM_INSTRUMENT.PXE."&amp;A122, "DateFirstSettlement")</f>
        <v>#REF!</v>
      </c>
      <c r="I122" s="19">
        <v>100</v>
      </c>
      <c r="J122" s="6" t="e">
        <f>_xll.MKV("EUR.CM_INSTRUMENT.BONDVISION."&amp;A122, "DateSettl")</f>
        <v>#REF!</v>
      </c>
      <c r="K122" s="115" t="e">
        <f>_xll.MKV("EUR.CM_INSTRUMENT.PXE."&amp;A122, "Desc")</f>
        <v>#REF!</v>
      </c>
      <c r="L122" s="66">
        <f>_xll.BDP(A122&amp;" Corp", "amt_outstanding")/1000000</f>
        <v>23500.034</v>
      </c>
      <c r="M122" s="67" t="e">
        <f t="shared" si="342"/>
        <v>#REF!</v>
      </c>
      <c r="N122" s="22" t="e">
        <f>_xll.xlBondYield(C122,D122,E122,F122,G122,H122,I122,J122,P122)*100</f>
        <v>#NUM!</v>
      </c>
      <c r="O122" s="68" t="str">
        <f t="shared" si="343"/>
        <v/>
      </c>
      <c r="P122" s="23" t="e">
        <f>ROUND(_xll.MKV("EUR.CM_DEPTH.XLS_GOVIES."&amp;A122, "Mid"),IF(M122&lt;700,3,2))</f>
        <v>#REF!</v>
      </c>
      <c r="Q122" s="69" t="e">
        <f t="shared" si="531"/>
        <v>#NUM!</v>
      </c>
      <c r="R122" s="70" t="e">
        <f t="shared" si="269"/>
        <v>#NUM!</v>
      </c>
      <c r="S122" s="71" t="e">
        <f>_xll.xlBondAswSpread(C122,D122,E122,F122,G122,H122,I122,J122,P122)*100</f>
        <v>#NUM!</v>
      </c>
      <c r="T122" s="72" t="e">
        <f>_xll.xlBondZSpread(C122,D122,E122,F122,G122,H122,I122,J122,P122,"annual",5)*100</f>
        <v>#NUM!</v>
      </c>
      <c r="U122" s="72" t="e">
        <f>(N122-_xll.xlShmImplSwap2("EUR","EUR",J122,E122,,1,8,2,4)*100)*100</f>
        <v>#NUM!</v>
      </c>
      <c r="V122" s="72" t="e">
        <f>(N122-VLOOKUP(AH122,'[1]Y c'!$B$1:$F$65536,HLOOKUP(RIGHT($V$12,2),'[1]Y c'!$A$1:$IV$2,2,FALSE),FALSE))*100</f>
        <v>#NUM!</v>
      </c>
      <c r="W122" s="72" t="e">
        <f>(N122-VLOOKUP(AH122,'[1]Y c'!$B$1:$N$65536,HLOOKUP(RIGHT($W$12,2),'[1]Y c'!$A$1:$IV$2,2,FALSE),FALSE))*100</f>
        <v>#NUM!</v>
      </c>
      <c r="X122" s="73" t="e">
        <f>(N122-VLOOKUP(AH122,'[1]Y c'!$B$1:$J$65536,HLOOKUP(RIGHT($X$12,2),'[1]Y c'!$A$1:$IV$2,2,FALSE),FALSE))*100</f>
        <v>#NUM!</v>
      </c>
      <c r="Y122" s="74" t="e">
        <f>_xll.xlBondYieldSens(C122,D122,E122,F122,G122,H122,I122,J122,P122,"p")</f>
        <v>#NUM!</v>
      </c>
      <c r="Z122" s="100" t="e">
        <f>SUMIF([1]Volumes!D$1:D$65536,A122,[1]Volumes!I$1:I$65536)</f>
        <v>#VALUE!</v>
      </c>
      <c r="AA122" s="23"/>
      <c r="AB122" s="77" t="e">
        <f>IF(_xll.MKV("EUR.CM_DEPTH.VMO_REPO."&amp;A122&amp;"_"&amp;$AB$12&amp;"_Fixed", "TrdValueAvg")=0,"",_xll.MKV("EUR.CM_DEPTH.VMO_REPO."&amp;A122&amp;"_"&amp;$AB$12&amp;"_Fixed", "TrdValueAvg"))</f>
        <v>#REF!</v>
      </c>
      <c r="AC122" s="78">
        <f t="shared" si="295"/>
        <v>0</v>
      </c>
      <c r="AD122" s="116" t="str">
        <f>IF(AE122="x",MONTH(AG122)&amp;"."&amp;YEAR(AG122),"")</f>
        <v/>
      </c>
      <c r="AE122" s="117"/>
      <c r="AF122" s="118" t="str">
        <f t="shared" si="344"/>
        <v/>
      </c>
      <c r="AG122" s="119" t="e">
        <f>_xll.MKV("EUR.CM_INSTRUMENT.PXE."&amp;A122, "DateLastMaturity")</f>
        <v>#REF!</v>
      </c>
      <c r="AH122" s="116" t="e">
        <f>MONTH(AG122)&amp;"."&amp;YEAR(AG122)</f>
        <v>#REF!</v>
      </c>
      <c r="AI122" s="118" t="e">
        <f>VLOOKUP(AH122,'[1]ASW p'!$B$1:$AP$65536,HLOOKUP(LEFT(A122,2),'[1]ASW p'!$A$1:$IV$2,2,FALSE),FALSE)</f>
        <v>#REF!</v>
      </c>
      <c r="AJ122" s="79" t="e">
        <f t="shared" si="345"/>
        <v>#NUM!</v>
      </c>
      <c r="AK122" s="79" t="e">
        <f t="shared" si="520"/>
        <v>#NUM!</v>
      </c>
      <c r="AL122" s="94">
        <v>1.3724253625594052</v>
      </c>
      <c r="AM122" s="81">
        <v>-0.4063098035714286</v>
      </c>
      <c r="AN122" s="14" t="str">
        <f t="shared" si="346"/>
        <v>ES00000126B2</v>
      </c>
      <c r="AO122" s="65" t="e">
        <f>IF(LEFT(AN122,2)=LEFT(AN121,2),AO121,_xll.BDP($A122&amp;" Corp","RTG_FITCH"))</f>
        <v>#REF!</v>
      </c>
      <c r="AP122" s="65" t="e">
        <f>IF(LEFT(AN122,2)=LEFT(AN121,2),AP121,_xll.BDP($A122&amp;" Corp","RTG_SP_LT_LC_ISSUER_CREDIT"))</f>
        <v>#REF!</v>
      </c>
      <c r="AQ122" s="65" t="str">
        <f>_xll.BDP($A122&amp;" Corp","RTG_MOODY")</f>
        <v>Baa1</v>
      </c>
      <c r="AR122" s="120" t="e">
        <f>IF(AS122="x",MONTH(AU122)&amp;"."&amp;YEAR(AU122),"")</f>
        <v>#REF!</v>
      </c>
      <c r="AS122" s="117" t="s">
        <v>60</v>
      </c>
      <c r="AT122" s="121" t="e">
        <f t="shared" si="521"/>
        <v>#NUM!</v>
      </c>
      <c r="AU122" s="122" t="e">
        <f>_xll.MKV("EUR.CM_INSTRUMENT.PXE."&amp;A122, "DateLastMaturity")</f>
        <v>#REF!</v>
      </c>
      <c r="AV122" s="116" t="e">
        <f>MONTH(AU122)&amp;"."&amp;YEAR(AU122)</f>
        <v>#REF!</v>
      </c>
      <c r="AW122" s="121" t="e">
        <f>VLOOKUP(AV122,'[1]Y c'!B$1:AD$65536,HLOOKUP(LEFT(A122,2),'[1]Y c'!$A$1:$IV$2,2,FALSE),FALSE)</f>
        <v>#REF!</v>
      </c>
      <c r="AX122" s="14"/>
      <c r="AY122" s="120" t="str">
        <f t="shared" si="522"/>
        <v/>
      </c>
      <c r="AZ122" s="117">
        <f t="shared" si="523"/>
        <v>0</v>
      </c>
      <c r="BA122" s="118" t="str">
        <f t="shared" si="524"/>
        <v/>
      </c>
      <c r="BB122" s="119" t="e">
        <f>_xll.MKV("EUR.CM_INSTRUMENT.PXE."&amp;A122, "DateLastMaturity")</f>
        <v>#REF!</v>
      </c>
      <c r="BC122" s="116" t="e">
        <f t="shared" si="525"/>
        <v>#REF!</v>
      </c>
      <c r="BD122" s="118" t="e">
        <f>VLOOKUP(BC122,'[1]YY p'!B$1:AP$65536,HLOOKUP(LEFT(A122,2),'[1]YY p'!$A$1:$IV$2,2,FALSE),FALSE)</f>
        <v>#REF!</v>
      </c>
      <c r="BF122" s="120" t="e">
        <f t="shared" si="526"/>
        <v>#REF!</v>
      </c>
      <c r="BG122" s="117" t="s">
        <v>60</v>
      </c>
      <c r="BH122" s="118" t="e">
        <f t="shared" si="527"/>
        <v>#NUM!</v>
      </c>
      <c r="BI122" s="119" t="e">
        <f>_xll.MKV("EUR.CM_INSTRUMENT.PXE."&amp;A122, "DateLastMaturity")</f>
        <v>#REF!</v>
      </c>
      <c r="BJ122" s="116" t="e">
        <f t="shared" si="528"/>
        <v>#REF!</v>
      </c>
      <c r="BK122" s="118" t="e">
        <f>VLOOKUP(BJ122,'[1]YY c'!B$1:AL$65536,HLOOKUP(LEFT(A122,2),'[1]YY c'!$A$1:$IV$2,2,FALSE),FALSE)</f>
        <v>#REF!</v>
      </c>
    </row>
    <row r="123" spans="1:63" s="2" customFormat="1">
      <c r="A123" s="64" t="s">
        <v>148</v>
      </c>
      <c r="B123" s="65" t="e">
        <f t="shared" si="296"/>
        <v>#REF!</v>
      </c>
      <c r="C123" s="19" t="s">
        <v>126</v>
      </c>
      <c r="D123" s="19" t="e">
        <f>_xll.MKV("EUR.CM_INSTRUMENT.PXE."&amp;A123, "CouponInterest")</f>
        <v>#REF!</v>
      </c>
      <c r="E123" s="6" t="e">
        <f>_xll.MKV("EUR.CM_INSTRUMENT.PXE."&amp;A123, "DateMaturity")</f>
        <v>#REF!</v>
      </c>
      <c r="F123" s="6" t="e">
        <f>IF(D123=0,H123,_xll.MKV("EUR.CM_INSTRUMENT.PXE."&amp;A123, "DateInterestAccrual"))</f>
        <v>#REF!</v>
      </c>
      <c r="G123" s="6" t="e">
        <f>IF(D123=0,E123,_xll.MKV("EUR.CM_INSTRUMENT.PXE."&amp;A123, "DateFirstCoupon"))</f>
        <v>#REF!</v>
      </c>
      <c r="H123" s="6" t="e">
        <f>_xll.MKV("EUR.CM_INSTRUMENT.PXE."&amp;A123, "DateFirstSettlement")</f>
        <v>#REF!</v>
      </c>
      <c r="I123" s="19">
        <v>100</v>
      </c>
      <c r="J123" s="6" t="e">
        <f>_xll.MKV("EUR.CM_INSTRUMENT.BONDVISION."&amp;A123, "DateSettl")</f>
        <v>#REF!</v>
      </c>
      <c r="K123" s="115" t="e">
        <f>_xll.MKV("EUR.CM_INSTRUMENT.PXE."&amp;A123, "Desc")</f>
        <v>#REF!</v>
      </c>
      <c r="L123" s="66">
        <f>_xll.BDP(A123&amp;" Corp", "amt_outstanding")/1000000</f>
        <v>20970.758999999998</v>
      </c>
      <c r="M123" s="67" t="e">
        <f t="shared" si="342"/>
        <v>#REF!</v>
      </c>
      <c r="N123" s="22" t="e">
        <f>_xll.xlBondYield(C123,D123,E123,F123,G123,H123,I123,J123,P123)*100</f>
        <v>#NUM!</v>
      </c>
      <c r="O123" s="68" t="str">
        <f t="shared" si="343"/>
        <v/>
      </c>
      <c r="P123" s="23" t="e">
        <f>ROUND(_xll.MKV("EUR.CM_DEPTH.XLS_GOVIES."&amp;A123, "Mid"),IF(M123&lt;700,3,2))</f>
        <v>#REF!</v>
      </c>
      <c r="Q123" s="69" t="e">
        <f t="shared" si="531"/>
        <v>#NUM!</v>
      </c>
      <c r="R123" s="70" t="e">
        <f t="shared" si="269"/>
        <v>#NUM!</v>
      </c>
      <c r="S123" s="71" t="e">
        <f>_xll.xlBondAswSpread(C123,D123,E123,F123,G123,H123,I123,J123,P123)*100</f>
        <v>#NUM!</v>
      </c>
      <c r="T123" s="72" t="e">
        <f>_xll.xlBondZSpread(C123,D123,E123,F123,G123,H123,I123,J123,P123,"annual",5)*100</f>
        <v>#NUM!</v>
      </c>
      <c r="U123" s="72" t="e">
        <f>(N123-_xll.xlShmImplSwap2("EUR","EUR",J123,E123,,1,8,2,4)*100)*100</f>
        <v>#NUM!</v>
      </c>
      <c r="V123" s="72" t="e">
        <f>(N123-VLOOKUP(AH123,'[1]Y c'!$B$1:$F$65536,HLOOKUP(RIGHT($V$12,2),'[1]Y c'!$A$1:$IV$2,2,FALSE),FALSE))*100</f>
        <v>#NUM!</v>
      </c>
      <c r="W123" s="72" t="e">
        <f>(N123-VLOOKUP(AH123,'[1]Y c'!$B$1:$N$65536,HLOOKUP(RIGHT($W$12,2),'[1]Y c'!$A$1:$IV$2,2,FALSE),FALSE))*100</f>
        <v>#NUM!</v>
      </c>
      <c r="X123" s="73" t="e">
        <f>(N123-VLOOKUP(AH123,'[1]Y c'!$B$1:$J$65536,HLOOKUP(RIGHT($X$12,2),'[1]Y c'!$A$1:$IV$2,2,FALSE),FALSE))*100</f>
        <v>#NUM!</v>
      </c>
      <c r="Y123" s="74" t="e">
        <f>_xll.xlBondYieldSens(C123,D123,E123,F123,G123,H123,I123,J123,P123,"p")</f>
        <v>#NUM!</v>
      </c>
      <c r="Z123" s="100" t="e">
        <f>SUMIF([1]Volumes!D$1:D$65536,A123,[1]Volumes!I$1:I$65536)</f>
        <v>#VALUE!</v>
      </c>
      <c r="AA123" s="23"/>
      <c r="AB123" s="77" t="e">
        <f>IF(_xll.MKV("EUR.CM_DEPTH.VMO_REPO."&amp;A123&amp;"_"&amp;$AB$12&amp;"_Fixed", "TrdValueAvg")=0,"",_xll.MKV("EUR.CM_DEPTH.VMO_REPO."&amp;A123&amp;"_"&amp;$AB$12&amp;"_Fixed", "TrdValueAvg"))</f>
        <v>#REF!</v>
      </c>
      <c r="AC123" s="78">
        <f t="shared" si="295"/>
        <v>0</v>
      </c>
      <c r="AD123" s="116" t="str">
        <f>IF(AE123="x",MONTH(AG123)&amp;"."&amp;YEAR(AG123),"")</f>
        <v/>
      </c>
      <c r="AE123" s="117"/>
      <c r="AF123" s="118" t="str">
        <f t="shared" si="344"/>
        <v/>
      </c>
      <c r="AG123" s="119" t="e">
        <f>_xll.MKV("EUR.CM_INSTRUMENT.PXE."&amp;A123, "DateLastMaturity")</f>
        <v>#REF!</v>
      </c>
      <c r="AH123" s="116" t="e">
        <f>MONTH(AG123)&amp;"."&amp;YEAR(AG123)</f>
        <v>#REF!</v>
      </c>
      <c r="AI123" s="118" t="e">
        <f>VLOOKUP(AH123,'[1]ASW p'!$B$1:$AP$65536,HLOOKUP(LEFT(A123,2),'[1]ASW p'!$A$1:$IV$2,2,FALSE),FALSE)</f>
        <v>#REF!</v>
      </c>
      <c r="AJ123" s="79" t="e">
        <f t="shared" si="345"/>
        <v>#NUM!</v>
      </c>
      <c r="AK123" s="79" t="e">
        <f t="shared" si="520"/>
        <v>#NUM!</v>
      </c>
      <c r="AL123" s="94">
        <v>1.4326280497097974</v>
      </c>
      <c r="AM123" s="81">
        <v>-0.49273999999999996</v>
      </c>
      <c r="AN123" s="14" t="str">
        <f t="shared" si="346"/>
        <v>ES00000126Z1</v>
      </c>
      <c r="AO123" s="65" t="e">
        <f>IF(LEFT(AN123,2)=LEFT(AN122,2),AO122,_xll.BDP($A123&amp;" Corp","RTG_FITCH"))</f>
        <v>#REF!</v>
      </c>
      <c r="AP123" s="65" t="e">
        <f>IF(LEFT(AN123,2)=LEFT(AN122,2),AP122,_xll.BDP($A123&amp;" Corp","RTG_SP_LT_LC_ISSUER_CREDIT"))</f>
        <v>#REF!</v>
      </c>
      <c r="AQ123" s="65" t="str">
        <f>_xll.BDP($A123&amp;" Corp","RTG_MOODY")</f>
        <v>Baa1</v>
      </c>
      <c r="AR123" s="120" t="e">
        <f>IF(AS123="x",MONTH(AU123)&amp;"."&amp;YEAR(AU123),"")</f>
        <v>#REF!</v>
      </c>
      <c r="AS123" s="117" t="s">
        <v>60</v>
      </c>
      <c r="AT123" s="121" t="e">
        <f t="shared" si="521"/>
        <v>#NUM!</v>
      </c>
      <c r="AU123" s="122" t="e">
        <f>_xll.MKV("EUR.CM_INSTRUMENT.PXE."&amp;A123, "DateLastMaturity")</f>
        <v>#REF!</v>
      </c>
      <c r="AV123" s="116" t="e">
        <f>MONTH(AU123)&amp;"."&amp;YEAR(AU123)</f>
        <v>#REF!</v>
      </c>
      <c r="AW123" s="121" t="e">
        <f>VLOOKUP(AV123,'[1]Y c'!B$1:AD$65536,HLOOKUP(LEFT(A123,2),'[1]Y c'!$A$1:$IV$2,2,FALSE),FALSE)</f>
        <v>#REF!</v>
      </c>
      <c r="AX123" s="14"/>
      <c r="AY123" s="120" t="str">
        <f t="shared" si="522"/>
        <v/>
      </c>
      <c r="AZ123" s="117">
        <f t="shared" si="523"/>
        <v>0</v>
      </c>
      <c r="BA123" s="118" t="str">
        <f t="shared" si="524"/>
        <v/>
      </c>
      <c r="BB123" s="119" t="e">
        <f>_xll.MKV("EUR.CM_INSTRUMENT.PXE."&amp;A123, "DateLastMaturity")</f>
        <v>#REF!</v>
      </c>
      <c r="BC123" s="116" t="e">
        <f t="shared" si="525"/>
        <v>#REF!</v>
      </c>
      <c r="BD123" s="118" t="e">
        <f>VLOOKUP(BC123,'[1]YY p'!B$1:AP$65536,HLOOKUP(LEFT(A123,2),'[1]YY p'!$A$1:$IV$2,2,FALSE),FALSE)</f>
        <v>#REF!</v>
      </c>
      <c r="BF123" s="120" t="e">
        <f t="shared" si="526"/>
        <v>#REF!</v>
      </c>
      <c r="BG123" s="117" t="s">
        <v>60</v>
      </c>
      <c r="BH123" s="118" t="e">
        <f t="shared" si="527"/>
        <v>#NUM!</v>
      </c>
      <c r="BI123" s="119" t="e">
        <f>_xll.MKV("EUR.CM_INSTRUMENT.PXE."&amp;A123, "DateLastMaturity")</f>
        <v>#REF!</v>
      </c>
      <c r="BJ123" s="116" t="e">
        <f t="shared" si="528"/>
        <v>#REF!</v>
      </c>
      <c r="BK123" s="118" t="e">
        <f>VLOOKUP(BJ123,'[1]YY c'!B$1:AL$65536,HLOOKUP(LEFT(A123,2),'[1]YY c'!$A$1:$IV$2,2,FALSE),FALSE)</f>
        <v>#REF!</v>
      </c>
    </row>
    <row r="124" spans="1:63" s="2" customFormat="1">
      <c r="A124" s="64" t="s">
        <v>149</v>
      </c>
      <c r="B124" s="65" t="e">
        <f t="shared" si="296"/>
        <v>#REF!</v>
      </c>
      <c r="C124" s="19" t="s">
        <v>126</v>
      </c>
      <c r="D124" s="19" t="e">
        <f>_xll.MKV("EUR.CM_INSTRUMENT.PXE."&amp;A124, "CouponInterest")</f>
        <v>#REF!</v>
      </c>
      <c r="E124" s="6" t="e">
        <f>_xll.MKV("EUR.CM_INSTRUMENT.PXE."&amp;A124, "DateMaturity")</f>
        <v>#REF!</v>
      </c>
      <c r="F124" s="6" t="e">
        <f>IF(D124=0,H124,_xll.MKV("EUR.CM_INSTRUMENT.PXE."&amp;A124, "DateInterestAccrual"))</f>
        <v>#REF!</v>
      </c>
      <c r="G124" s="6" t="e">
        <f>IF(D124=0,E124,_xll.MKV("EUR.CM_INSTRUMENT.PXE."&amp;A124, "DateFirstCoupon"))</f>
        <v>#REF!</v>
      </c>
      <c r="H124" s="6" t="e">
        <f>_xll.MKV("EUR.CM_INSTRUMENT.PXE."&amp;A124, "DateFirstSettlement")</f>
        <v>#REF!</v>
      </c>
      <c r="I124" s="19">
        <v>100</v>
      </c>
      <c r="J124" s="6" t="e">
        <f>_xll.MKV("EUR.CM_INSTRUMENT.BONDVISION."&amp;A124, "DateSettl")</f>
        <v>#REF!</v>
      </c>
      <c r="K124" s="115" t="e">
        <f>_xll.MKV("EUR.CM_INSTRUMENT.PXE."&amp;A124, "Desc")</f>
        <v>#REF!</v>
      </c>
      <c r="L124" s="66">
        <f>_xll.BDP(A124&amp;" Corp", "amt_outstanding")/1000000</f>
        <v>22903.511999999999</v>
      </c>
      <c r="M124" s="67" t="e">
        <f t="shared" si="342"/>
        <v>#REF!</v>
      </c>
      <c r="N124" s="22" t="e">
        <f>_xll.xlBondYield(C124,D124,E124,F124,G124,H124,I124,J124,P124)*100</f>
        <v>#NUM!</v>
      </c>
      <c r="O124" s="68" t="str">
        <f t="shared" si="343"/>
        <v/>
      </c>
      <c r="P124" s="23" t="e">
        <f>ROUND(_xll.MKV("EUR.CM_DEPTH.XLS_GOVIES."&amp;A124, "Mid"),IF(M124&lt;700,3,2))</f>
        <v>#REF!</v>
      </c>
      <c r="Q124" s="69" t="e">
        <f t="shared" si="531"/>
        <v>#NUM!</v>
      </c>
      <c r="R124" s="70" t="e">
        <f t="shared" ref="R124:R185" si="551">IF($R$12="Y roll",(N124-N123)/(M124-M123)*365*100,(U124-U123)/(M124-M123)*365)</f>
        <v>#NUM!</v>
      </c>
      <c r="S124" s="71" t="e">
        <f>_xll.xlBondAswSpread(C124,D124,E124,F124,G124,H124,I124,J124,P124)*100</f>
        <v>#NUM!</v>
      </c>
      <c r="T124" s="72" t="e">
        <f>_xll.xlBondZSpread(C124,D124,E124,F124,G124,H124,I124,J124,P124,"annual",5)*100</f>
        <v>#NUM!</v>
      </c>
      <c r="U124" s="72" t="e">
        <f>(N124-_xll.xlShmImplSwap2("EUR","EUR",J124,E124,,1,8,2,4)*100)*100</f>
        <v>#NUM!</v>
      </c>
      <c r="V124" s="72" t="e">
        <f>(N124-VLOOKUP(AH124,'[1]Y c'!$B$1:$F$65536,HLOOKUP(RIGHT($V$12,2),'[1]Y c'!$A$1:$IV$2,2,FALSE),FALSE))*100</f>
        <v>#NUM!</v>
      </c>
      <c r="W124" s="72" t="e">
        <f>(N124-VLOOKUP(AH124,'[1]Y c'!$B$1:$N$65536,HLOOKUP(RIGHT($W$12,2),'[1]Y c'!$A$1:$IV$2,2,FALSE),FALSE))*100</f>
        <v>#NUM!</v>
      </c>
      <c r="X124" s="73" t="e">
        <f>(N124-VLOOKUP(AH124,'[1]Y c'!$B$1:$J$65536,HLOOKUP(RIGHT($X$12,2),'[1]Y c'!$A$1:$IV$2,2,FALSE),FALSE))*100</f>
        <v>#NUM!</v>
      </c>
      <c r="Y124" s="74" t="e">
        <f>_xll.xlBondYieldSens(C124,D124,E124,F124,G124,H124,I124,J124,P124,"p")</f>
        <v>#NUM!</v>
      </c>
      <c r="Z124" s="100" t="e">
        <f>SUMIF([1]Volumes!D$1:D$65536,A124,[1]Volumes!I$1:I$65536)</f>
        <v>#VALUE!</v>
      </c>
      <c r="AA124" s="23"/>
      <c r="AB124" s="77" t="e">
        <f>IF(_xll.MKV("EUR.CM_DEPTH.VMO_REPO."&amp;A124&amp;"_"&amp;$AB$12&amp;"_Fixed", "TrdValueAvg")=0,"",_xll.MKV("EUR.CM_DEPTH.VMO_REPO."&amp;A124&amp;"_"&amp;$AB$12&amp;"_Fixed", "TrdValueAvg"))</f>
        <v>#REF!</v>
      </c>
      <c r="AC124" s="78">
        <f t="shared" si="295"/>
        <v>0</v>
      </c>
      <c r="AD124" s="116" t="e">
        <f t="shared" si="518"/>
        <v>#REF!</v>
      </c>
      <c r="AE124" s="117" t="s">
        <v>60</v>
      </c>
      <c r="AF124" s="118" t="e">
        <f t="shared" si="344"/>
        <v>#NUM!</v>
      </c>
      <c r="AG124" s="119" t="e">
        <f>_xll.MKV("EUR.CM_INSTRUMENT.PXE."&amp;A124, "DateLastMaturity")</f>
        <v>#REF!</v>
      </c>
      <c r="AH124" s="116" t="e">
        <f t="shared" si="519"/>
        <v>#REF!</v>
      </c>
      <c r="AI124" s="118" t="e">
        <f>VLOOKUP(AH124,'[1]ASW p'!$B$1:$AP$65536,HLOOKUP(LEFT(A124,2),'[1]ASW p'!$A$1:$IV$2,2,FALSE),FALSE)</f>
        <v>#REF!</v>
      </c>
      <c r="AJ124" s="79" t="e">
        <f t="shared" si="345"/>
        <v>#NUM!</v>
      </c>
      <c r="AK124" s="79" t="e">
        <f t="shared" si="520"/>
        <v>#NUM!</v>
      </c>
      <c r="AL124" s="94">
        <v>1.4758809027370992</v>
      </c>
      <c r="AM124" s="81">
        <v>-0.50247957024793388</v>
      </c>
      <c r="AN124" s="14" t="str">
        <f t="shared" si="346"/>
        <v>ES00000122E5</v>
      </c>
      <c r="AO124" s="65" t="e">
        <f>IF(LEFT(AN124,2)=LEFT(AN123,2),AO123,_xll.BDP($A124&amp;" Corp","RTG_FITCH"))</f>
        <v>#REF!</v>
      </c>
      <c r="AP124" s="65" t="e">
        <f>IF(LEFT(AN124,2)=LEFT(AN123,2),AP123,_xll.BDP($A124&amp;" Corp","RTG_SP_LT_LC_ISSUER_CREDIT"))</f>
        <v>#REF!</v>
      </c>
      <c r="AQ124" s="65" t="str">
        <f>_xll.BDP($A124&amp;" Corp","RTG_MOODY")</f>
        <v>Baa1</v>
      </c>
      <c r="AR124" s="120" t="e">
        <f t="shared" si="529"/>
        <v>#REF!</v>
      </c>
      <c r="AS124" s="117" t="s">
        <v>60</v>
      </c>
      <c r="AT124" s="121" t="e">
        <f t="shared" si="521"/>
        <v>#NUM!</v>
      </c>
      <c r="AU124" s="122" t="e">
        <f>_xll.MKV("EUR.CM_INSTRUMENT.PXE."&amp;A124, "DateLastMaturity")</f>
        <v>#REF!</v>
      </c>
      <c r="AV124" s="116" t="e">
        <f t="shared" si="530"/>
        <v>#REF!</v>
      </c>
      <c r="AW124" s="121" t="e">
        <f>VLOOKUP(AV124,'[1]Y c'!B$1:AD$65536,HLOOKUP(LEFT(A124,2),'[1]Y c'!$A$1:$IV$2,2,FALSE),FALSE)</f>
        <v>#REF!</v>
      </c>
      <c r="AX124" s="14"/>
      <c r="AY124" s="120" t="e">
        <f t="shared" si="522"/>
        <v>#REF!</v>
      </c>
      <c r="AZ124" s="117" t="str">
        <f t="shared" si="523"/>
        <v>x</v>
      </c>
      <c r="BA124" s="118" t="e">
        <f t="shared" si="524"/>
        <v>#NUM!</v>
      </c>
      <c r="BB124" s="119" t="e">
        <f>_xll.MKV("EUR.CM_INSTRUMENT.PXE."&amp;A124, "DateLastMaturity")</f>
        <v>#REF!</v>
      </c>
      <c r="BC124" s="116" t="e">
        <f t="shared" si="525"/>
        <v>#REF!</v>
      </c>
      <c r="BD124" s="118" t="e">
        <f>VLOOKUP(BC124,'[1]YY p'!B$1:AP$65536,HLOOKUP(LEFT(A124,2),'[1]YY p'!$A$1:$IV$2,2,FALSE),FALSE)</f>
        <v>#REF!</v>
      </c>
      <c r="BF124" s="120" t="e">
        <f t="shared" si="526"/>
        <v>#REF!</v>
      </c>
      <c r="BG124" s="117" t="s">
        <v>60</v>
      </c>
      <c r="BH124" s="118" t="e">
        <f t="shared" si="527"/>
        <v>#NUM!</v>
      </c>
      <c r="BI124" s="119" t="e">
        <f>_xll.MKV("EUR.CM_INSTRUMENT.PXE."&amp;A124, "DateLastMaturity")</f>
        <v>#REF!</v>
      </c>
      <c r="BJ124" s="116" t="e">
        <f t="shared" si="528"/>
        <v>#REF!</v>
      </c>
      <c r="BK124" s="118" t="e">
        <f>VLOOKUP(BJ124,'[1]YY c'!B$1:AL$65536,HLOOKUP(LEFT(A124,2),'[1]YY c'!$A$1:$IV$2,2,FALSE),FALSE)</f>
        <v>#REF!</v>
      </c>
    </row>
    <row r="125" spans="1:63" s="2" customFormat="1">
      <c r="A125" s="64" t="s">
        <v>150</v>
      </c>
      <c r="B125" s="65" t="e">
        <f t="shared" si="296"/>
        <v>#REF!</v>
      </c>
      <c r="C125" s="19" t="s">
        <v>126</v>
      </c>
      <c r="D125" s="19" t="e">
        <f>_xll.MKV("EUR.CM_INSTRUMENT.PXE."&amp;A125, "CouponInterest")</f>
        <v>#REF!</v>
      </c>
      <c r="E125" s="6" t="e">
        <f>_xll.MKV("EUR.CM_INSTRUMENT.PXE."&amp;A125, "DateMaturity")</f>
        <v>#REF!</v>
      </c>
      <c r="F125" s="6" t="e">
        <f>IF(D125=0,H125,_xll.MKV("EUR.CM_INSTRUMENT.PXE."&amp;A125, "DateInterestAccrual"))</f>
        <v>#REF!</v>
      </c>
      <c r="G125" s="6" t="e">
        <f>IF(D125=0,E125,_xll.MKV("EUR.CM_INSTRUMENT.PXE."&amp;A125, "DateFirstCoupon"))</f>
        <v>#REF!</v>
      </c>
      <c r="H125" s="6" t="e">
        <f>_xll.MKV("EUR.CM_INSTRUMENT.PXE."&amp;A125, "DateFirstSettlement")</f>
        <v>#REF!</v>
      </c>
      <c r="I125" s="19">
        <v>100</v>
      </c>
      <c r="J125" s="6" t="e">
        <f>_xll.MKV("EUR.CM_INSTRUMENT.BONDVISION."&amp;A125, "DateSettl")</f>
        <v>#REF!</v>
      </c>
      <c r="K125" s="115" t="e">
        <f>_xll.MKV("EUR.CM_INSTRUMENT.PXE."&amp;A125, "Desc")</f>
        <v>#REF!</v>
      </c>
      <c r="L125" s="66">
        <f>_xll.BDP(A125&amp;" Corp", "amt_outstanding")/1000000</f>
        <v>21873.856</v>
      </c>
      <c r="M125" s="67" t="e">
        <f t="shared" si="342"/>
        <v>#REF!</v>
      </c>
      <c r="N125" s="22" t="e">
        <f>_xll.xlBondYield(C125,D125,E125,F125,G125,H125,I125,J125,P125)*100</f>
        <v>#NUM!</v>
      </c>
      <c r="O125" s="68" t="str">
        <f t="shared" si="343"/>
        <v/>
      </c>
      <c r="P125" s="23" t="e">
        <f>ROUND(_xll.MKV("EUR.CM_DEPTH.XLS_GOVIES."&amp;A125, "Mid"),IF(M125&lt;700,3,2))</f>
        <v>#REF!</v>
      </c>
      <c r="Q125" s="69" t="e">
        <f t="shared" si="531"/>
        <v>#NUM!</v>
      </c>
      <c r="R125" s="70" t="e">
        <f t="shared" si="551"/>
        <v>#NUM!</v>
      </c>
      <c r="S125" s="71" t="e">
        <f>_xll.xlBondAswSpread(C125,D125,E125,F125,G125,H125,I125,J125,P125)*100</f>
        <v>#NUM!</v>
      </c>
      <c r="T125" s="72" t="e">
        <f>_xll.xlBondZSpread(C125,D125,E125,F125,G125,H125,I125,J125,P125,"annual",5)*100</f>
        <v>#NUM!</v>
      </c>
      <c r="U125" s="72" t="e">
        <f>(N125-_xll.xlShmImplSwap2("EUR","EUR",J125,E125,,1,8,2,4)*100)*100</f>
        <v>#NUM!</v>
      </c>
      <c r="V125" s="72" t="e">
        <f>(N125-VLOOKUP(AH125,'[1]Y c'!$B$1:$F$65536,HLOOKUP(RIGHT($V$12,2),'[1]Y c'!$A$1:$IV$2,2,FALSE),FALSE))*100</f>
        <v>#NUM!</v>
      </c>
      <c r="W125" s="72" t="e">
        <f>(N125-VLOOKUP(AH125,'[1]Y c'!$B$1:$N$65536,HLOOKUP(RIGHT($W$12,2),'[1]Y c'!$A$1:$IV$2,2,FALSE),FALSE))*100</f>
        <v>#NUM!</v>
      </c>
      <c r="X125" s="73" t="e">
        <f>(N125-VLOOKUP(AH125,'[1]Y c'!$B$1:$J$65536,HLOOKUP(RIGHT($X$12,2),'[1]Y c'!$A$1:$IV$2,2,FALSE),FALSE))*100</f>
        <v>#NUM!</v>
      </c>
      <c r="Y125" s="74" t="e">
        <f>_xll.xlBondYieldSens(C125,D125,E125,F125,G125,H125,I125,J125,P125,"p")</f>
        <v>#NUM!</v>
      </c>
      <c r="Z125" s="100" t="e">
        <f>SUMIF([1]Volumes!D$1:D$65536,A125,[1]Volumes!I$1:I$65536)</f>
        <v>#VALUE!</v>
      </c>
      <c r="AA125" s="22"/>
      <c r="AB125" s="77" t="e">
        <f>IF(_xll.MKV("EUR.CM_DEPTH.VMO_REPO."&amp;A125&amp;"_"&amp;$AB$12&amp;"_Fixed", "TrdValueAvg")=0,"",_xll.MKV("EUR.CM_DEPTH.VMO_REPO."&amp;A125&amp;"_"&amp;$AB$12&amp;"_Fixed", "TrdValueAvg"))</f>
        <v>#REF!</v>
      </c>
      <c r="AC125" s="78">
        <f t="shared" si="295"/>
        <v>0</v>
      </c>
      <c r="AD125" s="116" t="str">
        <f>IF(AE125="x",MONTH(AG125)&amp;"."&amp;YEAR(AG125),"")</f>
        <v/>
      </c>
      <c r="AE125" s="117"/>
      <c r="AF125" s="118" t="str">
        <f t="shared" si="344"/>
        <v/>
      </c>
      <c r="AG125" s="119" t="e">
        <f>_xll.MKV("EUR.CM_INSTRUMENT.PXE."&amp;A125, "DateLastMaturity")</f>
        <v>#REF!</v>
      </c>
      <c r="AH125" s="116" t="e">
        <f>MONTH(AG125)&amp;"."&amp;YEAR(AG125)</f>
        <v>#REF!</v>
      </c>
      <c r="AI125" s="118" t="e">
        <f>VLOOKUP(AH125,'[1]ASW p'!$B$1:$AP$65536,HLOOKUP(LEFT(A125,2),'[1]ASW p'!$A$1:$IV$2,2,FALSE),FALSE)</f>
        <v>#REF!</v>
      </c>
      <c r="AJ125" s="79" t="e">
        <f t="shared" si="345"/>
        <v>#NUM!</v>
      </c>
      <c r="AK125" s="79" t="e">
        <f t="shared" si="520"/>
        <v>#NUM!</v>
      </c>
      <c r="AL125" s="94">
        <v>1.5197860925007294</v>
      </c>
      <c r="AM125" s="81">
        <v>-0.42421648192771089</v>
      </c>
      <c r="AN125" s="14" t="str">
        <f t="shared" si="346"/>
        <v>ES00000127G9</v>
      </c>
      <c r="AO125" s="65" t="e">
        <f>IF(LEFT(AN125,2)=LEFT(AN124,2),AO124,_xll.BDP($A125&amp;" Corp","RTG_FITCH"))</f>
        <v>#REF!</v>
      </c>
      <c r="AP125" s="65" t="e">
        <f>IF(LEFT(AN125,2)=LEFT(AN124,2),AP124,_xll.BDP($A125&amp;" Corp","RTG_SP_LT_LC_ISSUER_CREDIT"))</f>
        <v>#REF!</v>
      </c>
      <c r="AQ125" s="65" t="str">
        <f>_xll.BDP($A125&amp;" Corp","RTG_MOODY")</f>
        <v>Baa1</v>
      </c>
      <c r="AR125" s="120" t="e">
        <f>IF(AS125="x",MONTH(AU125)&amp;"."&amp;YEAR(AU125),"")</f>
        <v>#REF!</v>
      </c>
      <c r="AS125" s="117" t="s">
        <v>60</v>
      </c>
      <c r="AT125" s="121" t="e">
        <f t="shared" si="521"/>
        <v>#NUM!</v>
      </c>
      <c r="AU125" s="122" t="e">
        <f>_xll.MKV("EUR.CM_INSTRUMENT.PXE."&amp;A125, "DateLastMaturity")</f>
        <v>#REF!</v>
      </c>
      <c r="AV125" s="116" t="e">
        <f>MONTH(AU125)&amp;"."&amp;YEAR(AU125)</f>
        <v>#REF!</v>
      </c>
      <c r="AW125" s="121" t="e">
        <f>VLOOKUP(AV125,'[1]Y c'!B$1:AD$65536,HLOOKUP(LEFT(A125,2),'[1]Y c'!$A$1:$IV$2,2,FALSE),FALSE)</f>
        <v>#REF!</v>
      </c>
      <c r="AX125" s="14"/>
      <c r="AY125" s="120" t="str">
        <f t="shared" si="522"/>
        <v/>
      </c>
      <c r="AZ125" s="117">
        <f t="shared" si="523"/>
        <v>0</v>
      </c>
      <c r="BA125" s="118" t="str">
        <f t="shared" si="524"/>
        <v/>
      </c>
      <c r="BB125" s="119" t="e">
        <f>_xll.MKV("EUR.CM_INSTRUMENT.PXE."&amp;A125, "DateLastMaturity")</f>
        <v>#REF!</v>
      </c>
      <c r="BC125" s="116" t="e">
        <f t="shared" si="525"/>
        <v>#REF!</v>
      </c>
      <c r="BD125" s="118" t="e">
        <f>VLOOKUP(BC125,'[1]YY p'!B$1:AP$65536,HLOOKUP(LEFT(A125,2),'[1]YY p'!$A$1:$IV$2,2,FALSE),FALSE)</f>
        <v>#REF!</v>
      </c>
      <c r="BF125" s="120" t="e">
        <f t="shared" si="526"/>
        <v>#REF!</v>
      </c>
      <c r="BG125" s="117" t="s">
        <v>60</v>
      </c>
      <c r="BH125" s="118" t="e">
        <f t="shared" si="527"/>
        <v>#NUM!</v>
      </c>
      <c r="BI125" s="119" t="e">
        <f>_xll.MKV("EUR.CM_INSTRUMENT.PXE."&amp;A125, "DateLastMaturity")</f>
        <v>#REF!</v>
      </c>
      <c r="BJ125" s="116" t="e">
        <f t="shared" si="528"/>
        <v>#REF!</v>
      </c>
      <c r="BK125" s="118" t="e">
        <f>VLOOKUP(BJ125,'[1]YY c'!B$1:AL$65536,HLOOKUP(LEFT(A125,2),'[1]YY c'!$A$1:$IV$2,2,FALSE),FALSE)</f>
        <v>#REF!</v>
      </c>
    </row>
    <row r="126" spans="1:63" s="2" customFormat="1" ht="16.5" customHeight="1">
      <c r="A126" s="64" t="s">
        <v>151</v>
      </c>
      <c r="B126" s="65" t="e">
        <f t="shared" si="296"/>
        <v>#REF!</v>
      </c>
      <c r="C126" s="19" t="s">
        <v>126</v>
      </c>
      <c r="D126" s="19" t="e">
        <f>_xll.MKV("EUR.CM_INSTRUMENT.PXE."&amp;A126, "CouponInterest")</f>
        <v>#REF!</v>
      </c>
      <c r="E126" s="6" t="e">
        <f>_xll.MKV("EUR.CM_INSTRUMENT.PXE."&amp;A126, "DateMaturity")</f>
        <v>#REF!</v>
      </c>
      <c r="F126" s="6" t="e">
        <f>IF(D126=0,H126,_xll.MKV("EUR.CM_INSTRUMENT.PXE."&amp;A126, "DateInterestAccrual"))</f>
        <v>#REF!</v>
      </c>
      <c r="G126" s="6" t="e">
        <f>IF(D126=0,E126,_xll.MKV("EUR.CM_INSTRUMENT.PXE."&amp;A126, "DateFirstCoupon"))</f>
        <v>#REF!</v>
      </c>
      <c r="H126" s="6" t="e">
        <f>_xll.MKV("EUR.CM_INSTRUMENT.PXE."&amp;A126, "DateFirstSettlement")</f>
        <v>#REF!</v>
      </c>
      <c r="I126" s="19">
        <v>100</v>
      </c>
      <c r="J126" s="6" t="e">
        <f>_xll.MKV("EUR.CM_INSTRUMENT.BONDVISION."&amp;A126, "DateSettl")</f>
        <v>#REF!</v>
      </c>
      <c r="K126" s="115" t="e">
        <f>_xll.MKV("EUR.CM_INSTRUMENT.PXE."&amp;A126, "Desc")</f>
        <v>#REF!</v>
      </c>
      <c r="L126" s="66">
        <f>_xll.BDP(A126&amp;" Corp", "amt_outstanding")/1000000</f>
        <v>19626.599999999999</v>
      </c>
      <c r="M126" s="67" t="e">
        <f t="shared" si="342"/>
        <v>#REF!</v>
      </c>
      <c r="N126" s="22" t="e">
        <f>_xll.xlBondYield(C126,D126,E126,F126,G126,H126,I126,J126,P126)*100</f>
        <v>#NUM!</v>
      </c>
      <c r="O126" s="68" t="str">
        <f t="shared" si="343"/>
        <v/>
      </c>
      <c r="P126" s="23" t="e">
        <f>ROUND(_xll.MKV("EUR.CM_DEPTH.XLS_GOVIES."&amp;A126, "Mid"),IF(M126&lt;700,3,2))</f>
        <v>#REF!</v>
      </c>
      <c r="Q126" s="69" t="e">
        <f>(N126-N125)*100</f>
        <v>#NUM!</v>
      </c>
      <c r="R126" s="70" t="e">
        <f>IF($R$12="Y roll",(N126-N125)/(M126-M125)*365*100,(U126-U125)/(M126-M125)*365)</f>
        <v>#NUM!</v>
      </c>
      <c r="S126" s="71" t="e">
        <f>_xll.xlBondAswSpread(C126,D126,E126,F126,G126,H126,I126,J126,P126)*100</f>
        <v>#NUM!</v>
      </c>
      <c r="T126" s="72" t="e">
        <f>_xll.xlBondZSpread(C126,D126,E126,F126,G126,H126,I126,J126,P126,"annual",5)*100</f>
        <v>#NUM!</v>
      </c>
      <c r="U126" s="72" t="e">
        <f>(N126-_xll.xlShmImplSwap2("EUR","EUR",J126,E126,,1,8,2,4)*100)*100</f>
        <v>#NUM!</v>
      </c>
      <c r="V126" s="72" t="e">
        <f>(N126-VLOOKUP(AH126,'[1]Y c'!$B$1:$F$65536,HLOOKUP(RIGHT($V$12,2),'[1]Y c'!$A$1:$IV$2,2,FALSE),FALSE))*100</f>
        <v>#NUM!</v>
      </c>
      <c r="W126" s="72" t="e">
        <f>(N126-VLOOKUP(AH126,'[1]Y c'!$B$1:$N$65536,HLOOKUP(RIGHT($W$12,2),'[1]Y c'!$A$1:$IV$2,2,FALSE),FALSE))*100</f>
        <v>#NUM!</v>
      </c>
      <c r="X126" s="73" t="e">
        <f>(N126-VLOOKUP(AH126,'[1]Y c'!$B$1:$J$65536,HLOOKUP(RIGHT($X$12,2),'[1]Y c'!$A$1:$IV$2,2,FALSE),FALSE))*100</f>
        <v>#NUM!</v>
      </c>
      <c r="Y126" s="74" t="e">
        <f>_xll.xlBondYieldSens(C126,D126,E126,F126,G126,H126,I126,J126,P126,"p")</f>
        <v>#NUM!</v>
      </c>
      <c r="Z126" s="100" t="e">
        <f>SUMIF([1]Volumes!D$1:D$65536,A126,[1]Volumes!I$1:I$65536)</f>
        <v>#VALUE!</v>
      </c>
      <c r="AA126" s="22"/>
      <c r="AB126" s="77" t="e">
        <f>IF(_xll.MKV("EUR.CM_DEPTH.VMO_REPO."&amp;A126&amp;"_"&amp;$AB$12&amp;"_Fixed", "TrdValueAvg")=0,"",_xll.MKV("EUR.CM_DEPTH.VMO_REPO."&amp;A126&amp;"_"&amp;$AB$12&amp;"_Fixed", "TrdValueAvg"))</f>
        <v>#REF!</v>
      </c>
      <c r="AC126" s="78">
        <f t="shared" si="295"/>
        <v>0</v>
      </c>
      <c r="AD126" s="116" t="str">
        <f>IF(AE126="x",MONTH(AG126)&amp;"."&amp;YEAR(AG126),"")</f>
        <v/>
      </c>
      <c r="AE126" s="117"/>
      <c r="AF126" s="118" t="str">
        <f t="shared" si="344"/>
        <v/>
      </c>
      <c r="AG126" s="119" t="e">
        <f>_xll.MKV("EUR.CM_INSTRUMENT.PXE."&amp;A126, "DateLastMaturity")</f>
        <v>#REF!</v>
      </c>
      <c r="AH126" s="116" t="e">
        <f>MONTH(AG126)&amp;"."&amp;YEAR(AG126)</f>
        <v>#REF!</v>
      </c>
      <c r="AI126" s="118" t="e">
        <f>VLOOKUP(AH126,'[1]ASW p'!$B$1:$AP$65536,HLOOKUP(LEFT(A126,2),'[1]ASW p'!$A$1:$IV$2,2,FALSE),FALSE)</f>
        <v>#REF!</v>
      </c>
      <c r="AJ126" s="79" t="e">
        <f t="shared" si="345"/>
        <v>#NUM!</v>
      </c>
      <c r="AK126" s="79" t="e">
        <f t="shared" si="520"/>
        <v>#NUM!</v>
      </c>
      <c r="AL126" s="94">
        <v>1.5960373445679681</v>
      </c>
      <c r="AM126" s="81">
        <v>-0.43222214285714289</v>
      </c>
      <c r="AN126" s="14" t="str">
        <f t="shared" si="346"/>
        <v>ES00000127Z9</v>
      </c>
      <c r="AO126" s="65" t="e">
        <f>IF(LEFT(AN126,2)=LEFT(AN125,2),AO125,_xll.BDP($A126&amp;" Corp","RTG_FITCH"))</f>
        <v>#REF!</v>
      </c>
      <c r="AP126" s="65" t="e">
        <f>IF(LEFT(AN126,2)=LEFT(AN125,2),AP125,_xll.BDP($A126&amp;" Corp","RTG_SP_LT_LC_ISSUER_CREDIT"))</f>
        <v>#REF!</v>
      </c>
      <c r="AQ126" s="65" t="str">
        <f>_xll.BDP($A126&amp;" Corp","RTG_MOODY")</f>
        <v>Baa1</v>
      </c>
      <c r="AR126" s="120" t="e">
        <f>IF(AS126="x",MONTH(AU126)&amp;"."&amp;YEAR(AU126),"")</f>
        <v>#REF!</v>
      </c>
      <c r="AS126" s="117" t="s">
        <v>60</v>
      </c>
      <c r="AT126" s="121" t="e">
        <f t="shared" si="521"/>
        <v>#NUM!</v>
      </c>
      <c r="AU126" s="122" t="e">
        <f>_xll.MKV("EUR.CM_INSTRUMENT.PXE."&amp;A126, "DateLastMaturity")</f>
        <v>#REF!</v>
      </c>
      <c r="AV126" s="116" t="e">
        <f>MONTH(AU126)&amp;"."&amp;YEAR(AU126)</f>
        <v>#REF!</v>
      </c>
      <c r="AW126" s="121" t="e">
        <f>VLOOKUP(AV126,'[1]Y c'!B$1:AD$65536,HLOOKUP(LEFT(A126,2),'[1]Y c'!$A$1:$IV$2,2,FALSE),FALSE)</f>
        <v>#REF!</v>
      </c>
      <c r="AX126" s="14"/>
      <c r="AY126" s="120" t="str">
        <f t="shared" si="522"/>
        <v/>
      </c>
      <c r="AZ126" s="117">
        <f t="shared" si="523"/>
        <v>0</v>
      </c>
      <c r="BA126" s="118" t="str">
        <f t="shared" si="524"/>
        <v/>
      </c>
      <c r="BB126" s="119" t="e">
        <f>_xll.MKV("EUR.CM_INSTRUMENT.PXE."&amp;A126, "DateLastMaturity")</f>
        <v>#REF!</v>
      </c>
      <c r="BC126" s="116" t="e">
        <f t="shared" si="525"/>
        <v>#REF!</v>
      </c>
      <c r="BD126" s="118" t="e">
        <f>VLOOKUP(BC126,'[1]YY p'!B$1:AP$65536,HLOOKUP(LEFT(A126,2),'[1]YY p'!$A$1:$IV$2,2,FALSE),FALSE)</f>
        <v>#REF!</v>
      </c>
      <c r="BF126" s="120" t="e">
        <f t="shared" si="526"/>
        <v>#REF!</v>
      </c>
      <c r="BG126" s="117" t="s">
        <v>60</v>
      </c>
      <c r="BH126" s="118" t="e">
        <f t="shared" si="527"/>
        <v>#NUM!</v>
      </c>
      <c r="BI126" s="119" t="e">
        <f>_xll.MKV("EUR.CM_INSTRUMENT.PXE."&amp;A126, "DateLastMaturity")</f>
        <v>#REF!</v>
      </c>
      <c r="BJ126" s="116" t="e">
        <f t="shared" si="528"/>
        <v>#REF!</v>
      </c>
      <c r="BK126" s="118" t="e">
        <f>VLOOKUP(BJ126,'[1]YY c'!B$1:AL$65536,HLOOKUP(LEFT(A126,2),'[1]YY c'!$A$1:$IV$2,2,FALSE),FALSE)</f>
        <v>#REF!</v>
      </c>
    </row>
    <row r="127" spans="1:63" s="2" customFormat="1">
      <c r="A127" s="64" t="s">
        <v>152</v>
      </c>
      <c r="B127" s="65" t="e">
        <f t="shared" ref="B127:B185" si="552">LEFT(K127,3)&amp;" "&amp;TEXT(DATE(2000,(MONTH(E127)),1),"mmm")&amp;RIGHT(YEAR(E127),2)</f>
        <v>#REF!</v>
      </c>
      <c r="C127" s="19" t="s">
        <v>126</v>
      </c>
      <c r="D127" s="19" t="e">
        <f>_xll.MKV("EUR.CM_INSTRUMENT.PXE."&amp;A127, "CouponInterest")</f>
        <v>#REF!</v>
      </c>
      <c r="E127" s="6" t="e">
        <f>_xll.MKV("EUR.CM_INSTRUMENT.PXE."&amp;A127, "DateMaturity")</f>
        <v>#REF!</v>
      </c>
      <c r="F127" s="6" t="e">
        <f>IF(D127=0,H127,_xll.MKV("EUR.CM_INSTRUMENT.PXE."&amp;A127, "DateInterestAccrual"))</f>
        <v>#REF!</v>
      </c>
      <c r="G127" s="6" t="e">
        <f>IF(D127=0,E127,_xll.MKV("EUR.CM_INSTRUMENT.PXE."&amp;A127, "DateFirstCoupon"))</f>
        <v>#REF!</v>
      </c>
      <c r="H127" s="6" t="e">
        <f>_xll.MKV("EUR.CM_INSTRUMENT.PXE."&amp;A127, "DateFirstSettlement")</f>
        <v>#REF!</v>
      </c>
      <c r="I127" s="19">
        <v>100</v>
      </c>
      <c r="J127" s="6" t="e">
        <f>_xll.MKV("EUR.CM_INSTRUMENT.BONDVISION."&amp;A127, "DateSettl")</f>
        <v>#REF!</v>
      </c>
      <c r="K127" s="115" t="e">
        <f>_xll.MKV("EUR.CM_INSTRUMENT.PXE."&amp;A127, "Desc")</f>
        <v>#REF!</v>
      </c>
      <c r="L127" s="66">
        <f>_xll.BDP(A127&amp;" Corp", "amt_outstanding")/1000000</f>
        <v>20133.094000000001</v>
      </c>
      <c r="M127" s="67" t="e">
        <f t="shared" si="342"/>
        <v>#REF!</v>
      </c>
      <c r="N127" s="22" t="e">
        <f>_xll.xlBondYield(C127,D127,E127,F127,G127,H127,I127,J127,P127)*100</f>
        <v>#NUM!</v>
      </c>
      <c r="O127" s="68" t="str">
        <f t="shared" si="343"/>
        <v/>
      </c>
      <c r="P127" s="23" t="e">
        <f>ROUND(_xll.MKV("EUR.CM_DEPTH.XLS_GOVIES."&amp;A127, "Mid"),IF(M127&lt;700,3,2))</f>
        <v>#REF!</v>
      </c>
      <c r="Q127" s="69" t="e">
        <f t="shared" si="531"/>
        <v>#NUM!</v>
      </c>
      <c r="R127" s="70" t="e">
        <f t="shared" si="551"/>
        <v>#NUM!</v>
      </c>
      <c r="S127" s="71" t="e">
        <f>_xll.xlBondAswSpread(C127,D127,E127,F127,G127,H127,I127,J127,P127)*100</f>
        <v>#NUM!</v>
      </c>
      <c r="T127" s="72" t="e">
        <f>_xll.xlBondZSpread(C127,D127,E127,F127,G127,H127,I127,J127,P127,"annual",5)*100</f>
        <v>#NUM!</v>
      </c>
      <c r="U127" s="72" t="e">
        <f>(N127-_xll.xlShmImplSwap2("EUR","EUR",J127,E127,,1,8,2,4)*100)*100</f>
        <v>#NUM!</v>
      </c>
      <c r="V127" s="72" t="e">
        <f>(N127-VLOOKUP(AH127,'[1]Y c'!$B$1:$F$65536,HLOOKUP(RIGHT($V$12,2),'[1]Y c'!$A$1:$IV$2,2,FALSE),FALSE))*100</f>
        <v>#NUM!</v>
      </c>
      <c r="W127" s="72" t="e">
        <f>(N127-VLOOKUP(AH127,'[1]Y c'!$B$1:$N$65536,HLOOKUP(RIGHT($W$12,2),'[1]Y c'!$A$1:$IV$2,2,FALSE),FALSE))*100</f>
        <v>#NUM!</v>
      </c>
      <c r="X127" s="73" t="e">
        <f>(N127-VLOOKUP(AH127,'[1]Y c'!$B$1:$J$65536,HLOOKUP(RIGHT($X$12,2),'[1]Y c'!$A$1:$IV$2,2,FALSE),FALSE))*100</f>
        <v>#NUM!</v>
      </c>
      <c r="Y127" s="74" t="e">
        <f>_xll.xlBondYieldSens(C127,D127,E127,F127,G127,H127,I127,J127,P127,"p")</f>
        <v>#NUM!</v>
      </c>
      <c r="Z127" s="100" t="e">
        <f>SUMIF([1]Volumes!D$1:D$65536,A127,[1]Volumes!I$1:I$65536)</f>
        <v>#VALUE!</v>
      </c>
      <c r="AA127" s="22"/>
      <c r="AB127" s="77" t="e">
        <f>IF(_xll.MKV("EUR.CM_DEPTH.VMO_REPO."&amp;A127&amp;"_"&amp;$AB$12&amp;"_Fixed", "TrdValueAvg")=0,"",_xll.MKV("EUR.CM_DEPTH.VMO_REPO."&amp;A127&amp;"_"&amp;$AB$12&amp;"_Fixed", "TrdValueAvg"))</f>
        <v>#REF!</v>
      </c>
      <c r="AC127" s="78">
        <f t="shared" si="295"/>
        <v>0</v>
      </c>
      <c r="AD127" s="116" t="str">
        <f t="shared" si="518"/>
        <v/>
      </c>
      <c r="AE127" s="117"/>
      <c r="AF127" s="118" t="str">
        <f t="shared" si="344"/>
        <v/>
      </c>
      <c r="AG127" s="119" t="e">
        <f>_xll.MKV("EUR.CM_INSTRUMENT.PXE."&amp;A127, "DateLastMaturity")</f>
        <v>#REF!</v>
      </c>
      <c r="AH127" s="116" t="e">
        <f t="shared" si="519"/>
        <v>#REF!</v>
      </c>
      <c r="AI127" s="118" t="e">
        <f>VLOOKUP(AH127,'[1]ASW p'!$B$1:$AP$65536,HLOOKUP(LEFT(A127,2),'[1]ASW p'!$A$1:$IV$2,2,FALSE),FALSE)</f>
        <v>#REF!</v>
      </c>
      <c r="AJ127" s="79" t="e">
        <f t="shared" si="345"/>
        <v>#NUM!</v>
      </c>
      <c r="AK127" s="79" t="e">
        <f t="shared" si="520"/>
        <v>#NUM!</v>
      </c>
      <c r="AL127" s="94">
        <v>1.6201293958253822</v>
      </c>
      <c r="AM127" s="81" t="s">
        <v>127</v>
      </c>
      <c r="AN127" s="14" t="str">
        <f t="shared" si="346"/>
        <v>ES00000123C7</v>
      </c>
      <c r="AO127" s="65" t="e">
        <f>IF(LEFT(AN127,2)=LEFT(AN126,2),AO126,_xll.BDP($A127&amp;" Corp","RTG_FITCH"))</f>
        <v>#REF!</v>
      </c>
      <c r="AP127" s="65" t="e">
        <f>IF(LEFT(AN127,2)=LEFT(AN126,2),AP126,_xll.BDP($A127&amp;" Corp","RTG_SP_LT_LC_ISSUER_CREDIT"))</f>
        <v>#REF!</v>
      </c>
      <c r="AQ127" s="65" t="str">
        <f>_xll.BDP($A127&amp;" Corp","RTG_MOODY")</f>
        <v>Baa1</v>
      </c>
      <c r="AR127" s="120" t="e">
        <f t="shared" si="529"/>
        <v>#REF!</v>
      </c>
      <c r="AS127" s="117" t="s">
        <v>60</v>
      </c>
      <c r="AT127" s="121" t="e">
        <f t="shared" si="521"/>
        <v>#NUM!</v>
      </c>
      <c r="AU127" s="122" t="e">
        <f>_xll.MKV("EUR.CM_INSTRUMENT.PXE."&amp;A127, "DateLastMaturity")</f>
        <v>#REF!</v>
      </c>
      <c r="AV127" s="116" t="e">
        <f t="shared" si="530"/>
        <v>#REF!</v>
      </c>
      <c r="AW127" s="121" t="e">
        <f>VLOOKUP(AV127,'[1]Y c'!B$1:AD$65536,HLOOKUP(LEFT(A127,2),'[1]Y c'!$A$1:$IV$2,2,FALSE),FALSE)</f>
        <v>#REF!</v>
      </c>
      <c r="AX127" s="14"/>
      <c r="AY127" s="120" t="str">
        <f t="shared" si="522"/>
        <v/>
      </c>
      <c r="AZ127" s="117">
        <f t="shared" si="523"/>
        <v>0</v>
      </c>
      <c r="BA127" s="118" t="str">
        <f t="shared" si="524"/>
        <v/>
      </c>
      <c r="BB127" s="119" t="e">
        <f>_xll.MKV("EUR.CM_INSTRUMENT.PXE."&amp;A127, "DateLastMaturity")</f>
        <v>#REF!</v>
      </c>
      <c r="BC127" s="116" t="e">
        <f t="shared" si="525"/>
        <v>#REF!</v>
      </c>
      <c r="BD127" s="118" t="e">
        <f>VLOOKUP(BC127,'[1]YY p'!B$1:AP$65536,HLOOKUP(LEFT(A127,2),'[1]YY p'!$A$1:$IV$2,2,FALSE),FALSE)</f>
        <v>#REF!</v>
      </c>
      <c r="BF127" s="120" t="e">
        <f t="shared" si="526"/>
        <v>#REF!</v>
      </c>
      <c r="BG127" s="117" t="s">
        <v>60</v>
      </c>
      <c r="BH127" s="118" t="e">
        <f t="shared" si="527"/>
        <v>#NUM!</v>
      </c>
      <c r="BI127" s="119" t="e">
        <f>_xll.MKV("EUR.CM_INSTRUMENT.PXE."&amp;A127, "DateLastMaturity")</f>
        <v>#REF!</v>
      </c>
      <c r="BJ127" s="116" t="e">
        <f t="shared" si="528"/>
        <v>#REF!</v>
      </c>
      <c r="BK127" s="118" t="e">
        <f>VLOOKUP(BJ127,'[1]YY c'!B$1:AL$65536,HLOOKUP(LEFT(A127,2),'[1]YY c'!$A$1:$IV$2,2,FALSE),FALSE)</f>
        <v>#REF!</v>
      </c>
    </row>
    <row r="128" spans="1:63" s="2" customFormat="1">
      <c r="A128" s="64" t="s">
        <v>387</v>
      </c>
      <c r="B128" s="65" t="e">
        <f t="shared" ref="B128" si="553">LEFT(K128,3)&amp;" "&amp;TEXT(DATE(2000,(MONTH(E128)),1),"mmm")&amp;RIGHT(YEAR(E128),2)</f>
        <v>#REF!</v>
      </c>
      <c r="C128" s="19" t="s">
        <v>126</v>
      </c>
      <c r="D128" s="19" t="e">
        <f>_xll.MKV("EUR.CM_INSTRUMENT.PXE."&amp;A128, "CouponInterest")</f>
        <v>#REF!</v>
      </c>
      <c r="E128" s="6" t="e">
        <f>_xll.MKV("EUR.CM_INSTRUMENT.PXE."&amp;A128, "DateMaturity")</f>
        <v>#REF!</v>
      </c>
      <c r="F128" s="6" t="e">
        <f>IF(D128=0,H128,_xll.MKV("EUR.CM_INSTRUMENT.PXE."&amp;A128, "DateInterestAccrual"))</f>
        <v>#REF!</v>
      </c>
      <c r="G128" s="6" t="e">
        <f>IF(D128=0,E128,_xll.MKV("EUR.CM_INSTRUMENT.PXE."&amp;A128, "DateFirstCoupon"))</f>
        <v>#REF!</v>
      </c>
      <c r="H128" s="6" t="e">
        <f>_xll.MKV("EUR.CM_INSTRUMENT.PXE."&amp;A128, "DateFirstSettlement")</f>
        <v>#REF!</v>
      </c>
      <c r="I128" s="19">
        <v>100</v>
      </c>
      <c r="J128" s="6" t="e">
        <f>_xll.MKV("EUR.CM_INSTRUMENT.BONDVISION."&amp;A128, "DateSettl")</f>
        <v>#REF!</v>
      </c>
      <c r="K128" s="115" t="e">
        <f>_xll.MKV("EUR.CM_INSTRUMENT.PXE."&amp;A128, "Desc")</f>
        <v>#REF!</v>
      </c>
      <c r="L128" s="66">
        <f>_xll.BDP(A128&amp;" Corp", "amt_outstanding")/1000000</f>
        <v>22604.6</v>
      </c>
      <c r="M128" s="67" t="e">
        <f t="shared" ref="M128" si="554">+E128-J128</f>
        <v>#REF!</v>
      </c>
      <c r="N128" s="22" t="e">
        <f>_xll.xlBondYield(C128,D128,E128,F128,G128,H128,I128,J128,P128)*100</f>
        <v>#NUM!</v>
      </c>
      <c r="O128" s="68" t="str">
        <f t="shared" ref="O128" si="555">IF(ISNUMBER((N128-AL128)*100),ROUND((N128-AL128)*100,2),"")</f>
        <v/>
      </c>
      <c r="P128" s="23" t="e">
        <f>ROUND(_xll.MKV("EUR.CM_DEPTH.XLS_GOVIES."&amp;A128, "Mid"),IF(M128&lt;700,3,2))</f>
        <v>#REF!</v>
      </c>
      <c r="Q128" s="69" t="e">
        <f t="shared" ref="Q128" si="556">(N128-N127)*100</f>
        <v>#NUM!</v>
      </c>
      <c r="R128" s="70" t="e">
        <f t="shared" ref="R128" si="557">IF($R$12="Y roll",(N128-N127)/(M128-M127)*365*100,(U128-U127)/(M128-M127)*365)</f>
        <v>#NUM!</v>
      </c>
      <c r="S128" s="71" t="e">
        <f>_xll.xlBondAswSpread(C128,D128,E128,F128,G128,H128,I128,J128,P128)*100</f>
        <v>#NUM!</v>
      </c>
      <c r="T128" s="72" t="e">
        <f>_xll.xlBondZSpread(C128,D128,E128,F128,G128,H128,I128,J128,P128,"annual",5)*100</f>
        <v>#NUM!</v>
      </c>
      <c r="U128" s="72" t="e">
        <f>(N128-_xll.xlShmImplSwap2("EUR","EUR",J128,E128,,1,8,2,4)*100)*100</f>
        <v>#NUM!</v>
      </c>
      <c r="V128" s="72" t="e">
        <f>(N128-VLOOKUP(AH128,'[1]Y c'!$B$1:$F$65536,HLOOKUP(RIGHT($V$12,2),'[1]Y c'!$A$1:$IV$2,2,FALSE),FALSE))*100</f>
        <v>#NUM!</v>
      </c>
      <c r="W128" s="72" t="e">
        <f>(N128-VLOOKUP(AH128,'[1]Y c'!$B$1:$N$65536,HLOOKUP(RIGHT($W$12,2),'[1]Y c'!$A$1:$IV$2,2,FALSE),FALSE))*100</f>
        <v>#NUM!</v>
      </c>
      <c r="X128" s="73" t="e">
        <f>(N128-VLOOKUP(AH128,'[1]Y c'!$B$1:$J$65536,HLOOKUP(RIGHT($X$12,2),'[1]Y c'!$A$1:$IV$2,2,FALSE),FALSE))*100</f>
        <v>#NUM!</v>
      </c>
      <c r="Y128" s="74" t="e">
        <f>_xll.xlBondYieldSens(C128,D128,E128,F128,G128,H128,I128,J128,P128,"p")</f>
        <v>#NUM!</v>
      </c>
      <c r="Z128" s="100" t="e">
        <f>SUMIF([1]Volumes!D$1:D$65536,A128,[1]Volumes!I$1:I$65536)</f>
        <v>#VALUE!</v>
      </c>
      <c r="AA128" s="22"/>
      <c r="AB128" s="77" t="e">
        <f>IF(_xll.MKV("EUR.CM_DEPTH.VMO_REPO."&amp;A128&amp;"_"&amp;$AB$12&amp;"_Fixed", "TrdValueAvg")=0,"",_xll.MKV("EUR.CM_DEPTH.VMO_REPO."&amp;A128&amp;"_"&amp;$AB$12&amp;"_Fixed", "TrdValueAvg"))</f>
        <v>#REF!</v>
      </c>
      <c r="AC128" s="78">
        <f t="shared" ref="AC128" si="558">IF(ISNUMBER(AB128),(AB128-AM128)*100,0)</f>
        <v>0</v>
      </c>
      <c r="AD128" s="116" t="str">
        <f t="shared" ref="AD128" si="559">IF(AE128="x",MONTH(AG128)&amp;"."&amp;YEAR(AG128),"")</f>
        <v/>
      </c>
      <c r="AE128" s="117"/>
      <c r="AF128" s="118" t="str">
        <f t="shared" ref="AF128" si="560">IF(AE128="x",IF($AF$12="ASW",S128,T128),"")</f>
        <v/>
      </c>
      <c r="AG128" s="119" t="e">
        <f>_xll.MKV("EUR.CM_INSTRUMENT.PXE."&amp;A128, "DateLastMaturity")</f>
        <v>#REF!</v>
      </c>
      <c r="AH128" s="116" t="e">
        <f t="shared" ref="AH128" si="561">MONTH(AG128)&amp;"."&amp;YEAR(AG128)</f>
        <v>#REF!</v>
      </c>
      <c r="AI128" s="118" t="e">
        <f>VLOOKUP(AH128,'[1]ASW p'!$B$1:$AP$65536,HLOOKUP(LEFT(A128,2),'[1]ASW p'!$A$1:$IV$2,2,FALSE),FALSE)</f>
        <v>#REF!</v>
      </c>
      <c r="AJ128" s="79" t="e">
        <f t="shared" ref="AJ128" si="562">IF($AF$12="ASW",S128,T128)-AI128</f>
        <v>#NUM!</v>
      </c>
      <c r="AK128" s="79" t="e">
        <f t="shared" ref="AK128" si="563">U128-BD128</f>
        <v>#NUM!</v>
      </c>
      <c r="AL128" s="94">
        <v>1.6201293958253822</v>
      </c>
      <c r="AM128" s="81" t="s">
        <v>127</v>
      </c>
      <c r="AN128" s="14" t="str">
        <f t="shared" ref="AN128" si="564">+A128</f>
        <v>ES00000128H5</v>
      </c>
      <c r="AO128" s="65" t="e">
        <f>IF(LEFT(AN128,2)=LEFT(AN127,2),AO127,_xll.BDP($A128&amp;" Corp","RTG_FITCH"))</f>
        <v>#REF!</v>
      </c>
      <c r="AP128" s="65" t="e">
        <f>IF(LEFT(AN128,2)=LEFT(AN127,2),AP127,_xll.BDP($A128&amp;" Corp","RTG_SP_LT_LC_ISSUER_CREDIT"))</f>
        <v>#REF!</v>
      </c>
      <c r="AQ128" s="65" t="str">
        <f>_xll.BDP($A128&amp;" Corp","RTG_MOODY")</f>
        <v>Baa1</v>
      </c>
      <c r="AR128" s="120" t="e">
        <f t="shared" ref="AR128" si="565">IF(AS128="x",MONTH(AU128)&amp;"."&amp;YEAR(AU128),"")</f>
        <v>#REF!</v>
      </c>
      <c r="AS128" s="117" t="s">
        <v>60</v>
      </c>
      <c r="AT128" s="121" t="e">
        <f t="shared" ref="AT128" si="566">IF(AS128="x",N128,"")</f>
        <v>#NUM!</v>
      </c>
      <c r="AU128" s="122" t="e">
        <f>_xll.MKV("EUR.CM_INSTRUMENT.PXE."&amp;A128, "DateLastMaturity")</f>
        <v>#REF!</v>
      </c>
      <c r="AV128" s="116" t="e">
        <f t="shared" ref="AV128" si="567">MONTH(AU128)&amp;"."&amp;YEAR(AU128)</f>
        <v>#REF!</v>
      </c>
      <c r="AW128" s="121" t="e">
        <f>VLOOKUP(AV128,'[1]Y c'!B$1:AD$65536,HLOOKUP(LEFT(A128,2),'[1]Y c'!$A$1:$IV$2,2,FALSE),FALSE)</f>
        <v>#REF!</v>
      </c>
      <c r="AX128" s="14"/>
      <c r="AY128" s="120" t="str">
        <f t="shared" ref="AY128" si="568">IF(AE128="x",MONTH(AG128)&amp;"."&amp;YEAR(AG128),"")</f>
        <v/>
      </c>
      <c r="AZ128" s="117">
        <f t="shared" ref="AZ128" si="569">AE128</f>
        <v>0</v>
      </c>
      <c r="BA128" s="118" t="str">
        <f t="shared" ref="BA128" si="570">IF(AE128="x",U128,"")</f>
        <v/>
      </c>
      <c r="BB128" s="119" t="e">
        <f>_xll.MKV("EUR.CM_INSTRUMENT.PXE."&amp;A128, "DateLastMaturity")</f>
        <v>#REF!</v>
      </c>
      <c r="BC128" s="116" t="e">
        <f t="shared" ref="BC128" si="571">MONTH(BB128)&amp;"."&amp;YEAR(BB128)</f>
        <v>#REF!</v>
      </c>
      <c r="BD128" s="118" t="e">
        <f>VLOOKUP(BC128,'[1]YY p'!B$1:AP$65536,HLOOKUP(LEFT(A128,2),'[1]YY p'!$A$1:$IV$2,2,FALSE),FALSE)</f>
        <v>#REF!</v>
      </c>
      <c r="BF128" s="120" t="e">
        <f t="shared" ref="BF128" si="572">IF(BG128="x",MONTH(BI128)&amp;"."&amp;YEAR(BI128),"")</f>
        <v>#REF!</v>
      </c>
      <c r="BG128" s="117" t="s">
        <v>60</v>
      </c>
      <c r="BH128" s="118" t="e">
        <f t="shared" ref="BH128" si="573">IF(BG128="x",U128,"")</f>
        <v>#NUM!</v>
      </c>
      <c r="BI128" s="119" t="e">
        <f>_xll.MKV("EUR.CM_INSTRUMENT.PXE."&amp;A128, "DateLastMaturity")</f>
        <v>#REF!</v>
      </c>
      <c r="BJ128" s="116" t="e">
        <f t="shared" ref="BJ128" si="574">MONTH(BI128)&amp;"."&amp;YEAR(BI128)</f>
        <v>#REF!</v>
      </c>
      <c r="BK128" s="118" t="e">
        <f>VLOOKUP(BJ128,'[1]YY c'!B$1:AL$65536,HLOOKUP(LEFT(A128,2),'[1]YY c'!$A$1:$IV$2,2,FALSE),FALSE)</f>
        <v>#REF!</v>
      </c>
    </row>
    <row r="129" spans="1:63" s="2" customFormat="1">
      <c r="A129" s="64" t="s">
        <v>394</v>
      </c>
      <c r="B129" s="65" t="e">
        <f t="shared" ref="B129" si="575">LEFT(K129,3)&amp;" "&amp;TEXT(DATE(2000,(MONTH(E129)),1),"mmm")&amp;RIGHT(YEAR(E129),2)</f>
        <v>#REF!</v>
      </c>
      <c r="C129" s="19" t="s">
        <v>126</v>
      </c>
      <c r="D129" s="19" t="e">
        <f>_xll.MKV("EUR.CM_INSTRUMENT.PXE."&amp;A129, "CouponInterest")</f>
        <v>#REF!</v>
      </c>
      <c r="E129" s="6" t="e">
        <f>_xll.MKV("EUR.CM_INSTRUMENT.PXE."&amp;A129, "DateMaturity")</f>
        <v>#REF!</v>
      </c>
      <c r="F129" s="6" t="e">
        <f>IF(D129=0,H129,_xll.MKV("EUR.CM_INSTRUMENT.PXE."&amp;A129, "DateInterestAccrual"))</f>
        <v>#REF!</v>
      </c>
      <c r="G129" s="6" t="e">
        <f>IF(D129=0,E129,_xll.MKV("EUR.CM_INSTRUMENT.PXE."&amp;A129, "DateFirstCoupon"))</f>
        <v>#REF!</v>
      </c>
      <c r="H129" s="6" t="e">
        <f>_xll.MKV("EUR.CM_INSTRUMENT.PXE."&amp;A129, "DateFirstSettlement")</f>
        <v>#REF!</v>
      </c>
      <c r="I129" s="19">
        <v>100</v>
      </c>
      <c r="J129" s="6" t="e">
        <f>_xll.MKV("EUR.CM_INSTRUMENT.BONDVISION."&amp;A129, "DateSettl")</f>
        <v>#REF!</v>
      </c>
      <c r="K129" s="115" t="e">
        <f>_xll.MKV("EUR.CM_INSTRUMENT.PXE."&amp;A129, "Desc")</f>
        <v>#REF!</v>
      </c>
      <c r="L129" s="66">
        <f>_xll.BDP(A129&amp;" Corp", "amt_outstanding")/1000000</f>
        <v>17723.304</v>
      </c>
      <c r="M129" s="67" t="e">
        <f t="shared" ref="M129" si="576">+E129-J129</f>
        <v>#REF!</v>
      </c>
      <c r="N129" s="22" t="e">
        <f>_xll.xlBondYield(C129,D129,E129,F129,G129,H129,I129,J129,P129)*100</f>
        <v>#NUM!</v>
      </c>
      <c r="O129" s="68" t="str">
        <f t="shared" ref="O129" si="577">IF(ISNUMBER((N129-AL129)*100),ROUND((N129-AL129)*100,2),"")</f>
        <v/>
      </c>
      <c r="P129" s="23" t="e">
        <f>ROUND(_xll.MKV("EUR.CM_DEPTH.XLS_GOVIES."&amp;A129, "Mid"),IF(M129&lt;700,3,2))</f>
        <v>#REF!</v>
      </c>
      <c r="Q129" s="69" t="e">
        <f t="shared" ref="Q129" si="578">(N129-N128)*100</f>
        <v>#NUM!</v>
      </c>
      <c r="R129" s="70" t="e">
        <f t="shared" ref="R129" si="579">IF($R$12="Y roll",(N129-N128)/(M129-M128)*365*100,(U129-U128)/(M129-M128)*365)</f>
        <v>#NUM!</v>
      </c>
      <c r="S129" s="71" t="e">
        <f>_xll.xlBondAswSpread(C129,D129,E129,F129,G129,H129,I129,J129,P129)*100</f>
        <v>#NUM!</v>
      </c>
      <c r="T129" s="72" t="e">
        <f>_xll.xlBondZSpread(C129,D129,E129,F129,G129,H129,I129,J129,P129,"annual",5)*100</f>
        <v>#NUM!</v>
      </c>
      <c r="U129" s="72" t="e">
        <f>(N129-_xll.xlShmImplSwap2("EUR","EUR",J129,E129,,1,8,2,4)*100)*100</f>
        <v>#NUM!</v>
      </c>
      <c r="V129" s="72" t="e">
        <f>(N129-VLOOKUP(AH129,'[1]Y c'!$B$1:$F$65536,HLOOKUP(RIGHT($V$12,2),'[1]Y c'!$A$1:$IV$2,2,FALSE),FALSE))*100</f>
        <v>#NUM!</v>
      </c>
      <c r="W129" s="72" t="e">
        <f>(N129-VLOOKUP(AH129,'[1]Y c'!$B$1:$N$65536,HLOOKUP(RIGHT($W$12,2),'[1]Y c'!$A$1:$IV$2,2,FALSE),FALSE))*100</f>
        <v>#NUM!</v>
      </c>
      <c r="X129" s="73" t="e">
        <f>(N129-VLOOKUP(AH129,'[1]Y c'!$B$1:$J$65536,HLOOKUP(RIGHT($X$12,2),'[1]Y c'!$A$1:$IV$2,2,FALSE),FALSE))*100</f>
        <v>#NUM!</v>
      </c>
      <c r="Y129" s="74" t="e">
        <f>_xll.xlBondYieldSens(C129,D129,E129,F129,G129,H129,I129,J129,P129,"p")</f>
        <v>#NUM!</v>
      </c>
      <c r="Z129" s="100" t="e">
        <f>SUMIF([1]Volumes!D$1:D$65536,A129,[1]Volumes!I$1:I$65536)</f>
        <v>#VALUE!</v>
      </c>
      <c r="AA129" s="22"/>
      <c r="AB129" s="77" t="e">
        <f>IF(_xll.MKV("EUR.CM_DEPTH.VMO_REPO."&amp;A129&amp;"_"&amp;$AB$12&amp;"_Fixed", "TrdValueAvg")=0,"",_xll.MKV("EUR.CM_DEPTH.VMO_REPO."&amp;A129&amp;"_"&amp;$AB$12&amp;"_Fixed", "TrdValueAvg"))</f>
        <v>#REF!</v>
      </c>
      <c r="AC129" s="78">
        <f t="shared" ref="AC129" si="580">IF(ISNUMBER(AB129),(AB129-AM129)*100,0)</f>
        <v>0</v>
      </c>
      <c r="AD129" s="116" t="str">
        <f t="shared" ref="AD129" si="581">IF(AE129="x",MONTH(AG129)&amp;"."&amp;YEAR(AG129),"")</f>
        <v/>
      </c>
      <c r="AE129" s="117"/>
      <c r="AF129" s="118" t="str">
        <f t="shared" ref="AF129" si="582">IF(AE129="x",IF($AF$12="ASW",S129,T129),"")</f>
        <v/>
      </c>
      <c r="AG129" s="119" t="e">
        <f>_xll.MKV("EUR.CM_INSTRUMENT.PXE."&amp;A129, "DateLastMaturity")</f>
        <v>#REF!</v>
      </c>
      <c r="AH129" s="116" t="e">
        <f t="shared" ref="AH129" si="583">MONTH(AG129)&amp;"."&amp;YEAR(AG129)</f>
        <v>#REF!</v>
      </c>
      <c r="AI129" s="118" t="e">
        <f>VLOOKUP(AH129,'[1]ASW p'!$B$1:$AP$65536,HLOOKUP(LEFT(A129,2),'[1]ASW p'!$A$1:$IV$2,2,FALSE),FALSE)</f>
        <v>#REF!</v>
      </c>
      <c r="AJ129" s="79" t="e">
        <f t="shared" ref="AJ129" si="584">IF($AF$12="ASW",S129,T129)-AI129</f>
        <v>#NUM!</v>
      </c>
      <c r="AK129" s="79" t="e">
        <f t="shared" ref="AK129" si="585">U129-BD129</f>
        <v>#NUM!</v>
      </c>
      <c r="AL129" s="94">
        <v>1.6201293958253822</v>
      </c>
      <c r="AM129" s="81" t="s">
        <v>127</v>
      </c>
      <c r="AN129" s="14" t="str">
        <f t="shared" ref="AN129" si="586">+A129</f>
        <v>ES00000128P8</v>
      </c>
      <c r="AO129" s="65" t="e">
        <f>IF(LEFT(AN129,2)=LEFT(AN128,2),AO128,_xll.BDP($A129&amp;" Corp","RTG_FITCH"))</f>
        <v>#REF!</v>
      </c>
      <c r="AP129" s="65" t="e">
        <f>IF(LEFT(AN129,2)=LEFT(AN128,2),AP128,_xll.BDP($A129&amp;" Corp","RTG_SP_LT_LC_ISSUER_CREDIT"))</f>
        <v>#REF!</v>
      </c>
      <c r="AQ129" s="65" t="str">
        <f>_xll.BDP($A129&amp;" Corp","RTG_MOODY")</f>
        <v>Baa1</v>
      </c>
      <c r="AR129" s="120" t="e">
        <f t="shared" ref="AR129" si="587">IF(AS129="x",MONTH(AU129)&amp;"."&amp;YEAR(AU129),"")</f>
        <v>#REF!</v>
      </c>
      <c r="AS129" s="117" t="s">
        <v>60</v>
      </c>
      <c r="AT129" s="121" t="e">
        <f t="shared" ref="AT129" si="588">IF(AS129="x",N129,"")</f>
        <v>#NUM!</v>
      </c>
      <c r="AU129" s="122" t="e">
        <f>_xll.MKV("EUR.CM_INSTRUMENT.PXE."&amp;A129, "DateLastMaturity")</f>
        <v>#REF!</v>
      </c>
      <c r="AV129" s="116" t="e">
        <f t="shared" ref="AV129" si="589">MONTH(AU129)&amp;"."&amp;YEAR(AU129)</f>
        <v>#REF!</v>
      </c>
      <c r="AW129" s="121" t="e">
        <f>VLOOKUP(AV129,'[1]Y c'!B$1:AD$65536,HLOOKUP(LEFT(A129,2),'[1]Y c'!$A$1:$IV$2,2,FALSE),FALSE)</f>
        <v>#REF!</v>
      </c>
      <c r="AX129" s="14"/>
      <c r="AY129" s="120" t="str">
        <f t="shared" ref="AY129" si="590">IF(AE129="x",MONTH(AG129)&amp;"."&amp;YEAR(AG129),"")</f>
        <v/>
      </c>
      <c r="AZ129" s="117">
        <f t="shared" ref="AZ129" si="591">AE129</f>
        <v>0</v>
      </c>
      <c r="BA129" s="118" t="str">
        <f t="shared" ref="BA129" si="592">IF(AE129="x",U129,"")</f>
        <v/>
      </c>
      <c r="BB129" s="119" t="e">
        <f>_xll.MKV("EUR.CM_INSTRUMENT.PXE."&amp;A129, "DateLastMaturity")</f>
        <v>#REF!</v>
      </c>
      <c r="BC129" s="116" t="e">
        <f t="shared" ref="BC129" si="593">MONTH(BB129)&amp;"."&amp;YEAR(BB129)</f>
        <v>#REF!</v>
      </c>
      <c r="BD129" s="118" t="e">
        <f>VLOOKUP(BC129,'[1]YY p'!B$1:AP$65536,HLOOKUP(LEFT(A129,2),'[1]YY p'!$A$1:$IV$2,2,FALSE),FALSE)</f>
        <v>#REF!</v>
      </c>
      <c r="BF129" s="120" t="e">
        <f t="shared" ref="BF129" si="594">IF(BG129="x",MONTH(BI129)&amp;"."&amp;YEAR(BI129),"")</f>
        <v>#REF!</v>
      </c>
      <c r="BG129" s="117" t="s">
        <v>60</v>
      </c>
      <c r="BH129" s="118" t="e">
        <f t="shared" ref="BH129" si="595">IF(BG129="x",U129,"")</f>
        <v>#NUM!</v>
      </c>
      <c r="BI129" s="119" t="e">
        <f>_xll.MKV("EUR.CM_INSTRUMENT.PXE."&amp;A129, "DateLastMaturity")</f>
        <v>#REF!</v>
      </c>
      <c r="BJ129" s="116" t="e">
        <f t="shared" ref="BJ129" si="596">MONTH(BI129)&amp;"."&amp;YEAR(BI129)</f>
        <v>#REF!</v>
      </c>
      <c r="BK129" s="118" t="e">
        <f>VLOOKUP(BJ129,'[1]YY c'!B$1:AL$65536,HLOOKUP(LEFT(A129,2),'[1]YY c'!$A$1:$IV$2,2,FALSE),FALSE)</f>
        <v>#REF!</v>
      </c>
    </row>
    <row r="130" spans="1:63" s="2" customFormat="1">
      <c r="A130" s="64" t="s">
        <v>453</v>
      </c>
      <c r="B130" s="65" t="e">
        <f t="shared" ref="B130" si="597">LEFT(K130,3)&amp;" "&amp;TEXT(DATE(2000,(MONTH(E130)),1),"mmm")&amp;RIGHT(YEAR(E130),2)</f>
        <v>#REF!</v>
      </c>
      <c r="C130" s="19" t="s">
        <v>126</v>
      </c>
      <c r="D130" s="19" t="e">
        <f>_xll.MKV("EUR.CM_INSTRUMENT.PXE."&amp;A130, "CouponInterest")</f>
        <v>#REF!</v>
      </c>
      <c r="E130" s="6" t="e">
        <f>_xll.MKV("EUR.CM_INSTRUMENT.PXE."&amp;A130, "DateMaturity")</f>
        <v>#REF!</v>
      </c>
      <c r="F130" s="6" t="e">
        <f>IF(D130=0,H130,_xll.MKV("EUR.CM_INSTRUMENT.PXE."&amp;A130, "DateInterestAccrual"))</f>
        <v>#REF!</v>
      </c>
      <c r="G130" s="6" t="e">
        <f>IF(D130=0,E130,_xll.MKV("EUR.CM_INSTRUMENT.PXE."&amp;A130, "DateFirstCoupon"))</f>
        <v>#REF!</v>
      </c>
      <c r="H130" s="6" t="e">
        <f>_xll.MKV("EUR.CM_INSTRUMENT.PXE."&amp;A130, "DateFirstSettlement")</f>
        <v>#REF!</v>
      </c>
      <c r="I130" s="19">
        <v>100</v>
      </c>
      <c r="J130" s="6" t="e">
        <f>_xll.MKV("EUR.CM_INSTRUMENT.BONDVISION."&amp;A130, "DateSettl")</f>
        <v>#REF!</v>
      </c>
      <c r="K130" s="115" t="e">
        <f>_xll.MKV("EUR.CM_INSTRUMENT.PXE."&amp;A130, "Desc")</f>
        <v>#REF!</v>
      </c>
      <c r="L130" s="66">
        <f>_xll.BDP(A130&amp;" Corp", "amt_outstanding")/1000000</f>
        <v>22291.1</v>
      </c>
      <c r="M130" s="67" t="e">
        <f t="shared" ref="M130" si="598">+E130-J130</f>
        <v>#REF!</v>
      </c>
      <c r="N130" s="22" t="e">
        <f>_xll.xlBondYield(C130,D130,E130,F130,G130,H130,I130,J130,P130)*100</f>
        <v>#NUM!</v>
      </c>
      <c r="O130" s="68" t="str">
        <f t="shared" ref="O130" si="599">IF(ISNUMBER((N130-AL130)*100),ROUND((N130-AL130)*100,2),"")</f>
        <v/>
      </c>
      <c r="P130" s="23" t="e">
        <f>ROUND(_xll.MKV("EUR.CM_DEPTH.XLS_GOVIES."&amp;A130, "Mid"),IF(M130&lt;700,3,2))</f>
        <v>#REF!</v>
      </c>
      <c r="Q130" s="69" t="e">
        <f t="shared" ref="Q130" si="600">(N130-N129)*100</f>
        <v>#NUM!</v>
      </c>
      <c r="R130" s="70" t="e">
        <f t="shared" ref="R130" si="601">IF($R$12="Y roll",(N130-N129)/(M130-M129)*365*100,(U130-U129)/(M130-M129)*365)</f>
        <v>#NUM!</v>
      </c>
      <c r="S130" s="71" t="e">
        <f>_xll.xlBondAswSpread(C130,D130,E130,F130,G130,H130,I130,J130,P130)*100</f>
        <v>#NUM!</v>
      </c>
      <c r="T130" s="72" t="e">
        <f>_xll.xlBondZSpread(C130,D130,E130,F130,G130,H130,I130,J130,P130,"annual",5)*100</f>
        <v>#NUM!</v>
      </c>
      <c r="U130" s="72" t="e">
        <f>(N130-_xll.xlShmImplSwap2("EUR","EUR",J130,E130,,1,8,2,4)*100)*100</f>
        <v>#NUM!</v>
      </c>
      <c r="V130" s="72" t="e">
        <f>(N130-VLOOKUP(AH130,'[1]Y c'!$B$1:$F$65536,HLOOKUP(RIGHT($V$12,2),'[1]Y c'!$A$1:$IV$2,2,FALSE),FALSE))*100</f>
        <v>#NUM!</v>
      </c>
      <c r="W130" s="72" t="e">
        <f>(N130-VLOOKUP(AH130,'[1]Y c'!$B$1:$N$65536,HLOOKUP(RIGHT($W$12,2),'[1]Y c'!$A$1:$IV$2,2,FALSE),FALSE))*100</f>
        <v>#NUM!</v>
      </c>
      <c r="X130" s="73" t="e">
        <f>(N130-VLOOKUP(AH130,'[1]Y c'!$B$1:$J$65536,HLOOKUP(RIGHT($X$12,2),'[1]Y c'!$A$1:$IV$2,2,FALSE),FALSE))*100</f>
        <v>#NUM!</v>
      </c>
      <c r="Y130" s="74" t="e">
        <f>_xll.xlBondYieldSens(C130,D130,E130,F130,G130,H130,I130,J130,P130,"p")</f>
        <v>#NUM!</v>
      </c>
      <c r="Z130" s="100" t="e">
        <f>SUMIF([1]Volumes!D$1:D$65536,A130,[1]Volumes!I$1:I$65536)</f>
        <v>#VALUE!</v>
      </c>
      <c r="AA130" s="22"/>
      <c r="AB130" s="77" t="e">
        <f>IF(_xll.MKV("EUR.CM_DEPTH.VMO_REPO."&amp;A130&amp;"_"&amp;$AB$12&amp;"_Fixed", "TrdValueAvg")=0,"",_xll.MKV("EUR.CM_DEPTH.VMO_REPO."&amp;A130&amp;"_"&amp;$AB$12&amp;"_Fixed", "TrdValueAvg"))</f>
        <v>#REF!</v>
      </c>
      <c r="AC130" s="78">
        <f t="shared" ref="AC130" si="602">IF(ISNUMBER(AB130),(AB130-AM130)*100,0)</f>
        <v>0</v>
      </c>
      <c r="AD130" s="116" t="str">
        <f t="shared" ref="AD130" si="603">IF(AE130="x",MONTH(AG130)&amp;"."&amp;YEAR(AG130),"")</f>
        <v/>
      </c>
      <c r="AE130" s="117"/>
      <c r="AF130" s="118" t="str">
        <f t="shared" ref="AF130" si="604">IF(AE130="x",IF($AF$12="ASW",S130,T130),"")</f>
        <v/>
      </c>
      <c r="AG130" s="119" t="e">
        <f>_xll.MKV("EUR.CM_INSTRUMENT.PXE."&amp;A130, "DateLastMaturity")</f>
        <v>#REF!</v>
      </c>
      <c r="AH130" s="116" t="e">
        <f t="shared" ref="AH130" si="605">MONTH(AG130)&amp;"."&amp;YEAR(AG130)</f>
        <v>#REF!</v>
      </c>
      <c r="AI130" s="118" t="e">
        <f>VLOOKUP(AH130,'[1]ASW p'!$B$1:$AP$65536,HLOOKUP(LEFT(A130,2),'[1]ASW p'!$A$1:$IV$2,2,FALSE),FALSE)</f>
        <v>#REF!</v>
      </c>
      <c r="AJ130" s="79" t="e">
        <f t="shared" ref="AJ130" si="606">IF($AF$12="ASW",S130,T130)-AI130</f>
        <v>#NUM!</v>
      </c>
      <c r="AK130" s="79" t="e">
        <f t="shared" ref="AK130" si="607">U130-BD130</f>
        <v>#NUM!</v>
      </c>
      <c r="AL130" s="94">
        <v>1.6201293958253822</v>
      </c>
      <c r="AM130" s="81" t="s">
        <v>127</v>
      </c>
      <c r="AN130" s="14" t="str">
        <f t="shared" ref="AN130" si="608">+A130</f>
        <v>ES0000012A89</v>
      </c>
      <c r="AO130" s="65" t="e">
        <f>IF(LEFT(AN130,2)=LEFT(AN129,2),AO129,_xll.BDP($A130&amp;" Corp","RTG_FITCH"))</f>
        <v>#REF!</v>
      </c>
      <c r="AP130" s="65" t="e">
        <f>IF(LEFT(AN130,2)=LEFT(AN129,2),AP129,_xll.BDP($A130&amp;" Corp","RTG_SP_LT_LC_ISSUER_CREDIT"))</f>
        <v>#REF!</v>
      </c>
      <c r="AQ130" s="65" t="str">
        <f>_xll.BDP($A130&amp;" Corp","RTG_MOODY")</f>
        <v>Baa1</v>
      </c>
      <c r="AR130" s="120" t="e">
        <f t="shared" ref="AR130" si="609">IF(AS130="x",MONTH(AU130)&amp;"."&amp;YEAR(AU130),"")</f>
        <v>#REF!</v>
      </c>
      <c r="AS130" s="117" t="s">
        <v>60</v>
      </c>
      <c r="AT130" s="121" t="e">
        <f t="shared" ref="AT130" si="610">IF(AS130="x",N130,"")</f>
        <v>#NUM!</v>
      </c>
      <c r="AU130" s="122" t="e">
        <f>_xll.MKV("EUR.CM_INSTRUMENT.PXE."&amp;A130, "DateLastMaturity")</f>
        <v>#REF!</v>
      </c>
      <c r="AV130" s="116" t="e">
        <f t="shared" ref="AV130" si="611">MONTH(AU130)&amp;"."&amp;YEAR(AU130)</f>
        <v>#REF!</v>
      </c>
      <c r="AW130" s="121" t="e">
        <f>VLOOKUP(AV130,'[1]Y c'!B$1:AD$65536,HLOOKUP(LEFT(A130,2),'[1]Y c'!$A$1:$IV$2,2,FALSE),FALSE)</f>
        <v>#REF!</v>
      </c>
      <c r="AX130" s="14"/>
      <c r="AY130" s="120" t="str">
        <f t="shared" ref="AY130" si="612">IF(AE130="x",MONTH(AG130)&amp;"."&amp;YEAR(AG130),"")</f>
        <v/>
      </c>
      <c r="AZ130" s="117">
        <f t="shared" ref="AZ130" si="613">AE130</f>
        <v>0</v>
      </c>
      <c r="BA130" s="118" t="str">
        <f t="shared" ref="BA130" si="614">IF(AE130="x",U130,"")</f>
        <v/>
      </c>
      <c r="BB130" s="119" t="e">
        <f>_xll.MKV("EUR.CM_INSTRUMENT.PXE."&amp;A130, "DateLastMaturity")</f>
        <v>#REF!</v>
      </c>
      <c r="BC130" s="116" t="e">
        <f t="shared" ref="BC130" si="615">MONTH(BB130)&amp;"."&amp;YEAR(BB130)</f>
        <v>#REF!</v>
      </c>
      <c r="BD130" s="118" t="e">
        <f>VLOOKUP(BC130,'[1]YY p'!B$1:AP$65536,HLOOKUP(LEFT(A130,2),'[1]YY p'!$A$1:$IV$2,2,FALSE),FALSE)</f>
        <v>#REF!</v>
      </c>
      <c r="BF130" s="120" t="e">
        <f t="shared" ref="BF130" si="616">IF(BG130="x",MONTH(BI130)&amp;"."&amp;YEAR(BI130),"")</f>
        <v>#REF!</v>
      </c>
      <c r="BG130" s="117" t="s">
        <v>60</v>
      </c>
      <c r="BH130" s="118" t="e">
        <f t="shared" ref="BH130" si="617">IF(BG130="x",U130,"")</f>
        <v>#NUM!</v>
      </c>
      <c r="BI130" s="119" t="e">
        <f>_xll.MKV("EUR.CM_INSTRUMENT.PXE."&amp;A130, "DateLastMaturity")</f>
        <v>#REF!</v>
      </c>
      <c r="BJ130" s="116" t="e">
        <f t="shared" ref="BJ130" si="618">MONTH(BI130)&amp;"."&amp;YEAR(BI130)</f>
        <v>#REF!</v>
      </c>
      <c r="BK130" s="118" t="e">
        <f>VLOOKUP(BJ130,'[1]YY c'!B$1:AL$65536,HLOOKUP(LEFT(A130,2),'[1]YY c'!$A$1:$IV$2,2,FALSE),FALSE)</f>
        <v>#REF!</v>
      </c>
    </row>
    <row r="131" spans="1:63" s="2" customFormat="1">
      <c r="A131" s="64" t="s">
        <v>466</v>
      </c>
      <c r="B131" s="65" t="e">
        <f t="shared" ref="B131" si="619">LEFT(K131,3)&amp;" "&amp;TEXT(DATE(2000,(MONTH(E131)),1),"mmm")&amp;RIGHT(YEAR(E131),2)</f>
        <v>#REF!</v>
      </c>
      <c r="C131" s="19" t="s">
        <v>126</v>
      </c>
      <c r="D131" s="19" t="e">
        <f>_xll.MKV("EUR.CM_INSTRUMENT.PXE."&amp;A131, "CouponInterest")</f>
        <v>#REF!</v>
      </c>
      <c r="E131" s="6" t="e">
        <f>_xll.MKV("EUR.CM_INSTRUMENT.PXE."&amp;A131, "DateMaturity")</f>
        <v>#REF!</v>
      </c>
      <c r="F131" s="6" t="e">
        <f>IF(D131=0,H131,_xll.MKV("EUR.CM_INSTRUMENT.PXE."&amp;A131, "DateInterestAccrual"))</f>
        <v>#REF!</v>
      </c>
      <c r="G131" s="6" t="e">
        <f>IF(D131=0,E131,_xll.MKV("EUR.CM_INSTRUMENT.PXE."&amp;A131, "DateFirstCoupon"))</f>
        <v>#REF!</v>
      </c>
      <c r="H131" s="6" t="e">
        <f>_xll.MKV("EUR.CM_INSTRUMENT.PXE."&amp;A131, "DateFirstSettlement")</f>
        <v>#REF!</v>
      </c>
      <c r="I131" s="19">
        <v>100</v>
      </c>
      <c r="J131" s="6" t="e">
        <f>_xll.MKV("EUR.CM_INSTRUMENT.BONDVISION."&amp;A131, "DateSettl")</f>
        <v>#REF!</v>
      </c>
      <c r="K131" s="115" t="e">
        <f>_xll.MKV("EUR.CM_INSTRUMENT.PXE."&amp;A131, "Desc")</f>
        <v>#REF!</v>
      </c>
      <c r="L131" s="66">
        <f>_xll.BDP(A131&amp;" Corp", "amt_outstanding")/1000000</f>
        <v>17786.349999999999</v>
      </c>
      <c r="M131" s="67" t="e">
        <f t="shared" ref="M131" si="620">+E131-J131</f>
        <v>#REF!</v>
      </c>
      <c r="N131" s="22" t="e">
        <f>_xll.xlBondYield(C131,D131,E131,F131,G131,H131,I131,J131,P131)*100</f>
        <v>#NUM!</v>
      </c>
      <c r="O131" s="68" t="str">
        <f t="shared" ref="O131" si="621">IF(ISNUMBER((N131-AL131)*100),ROUND((N131-AL131)*100,2),"")</f>
        <v/>
      </c>
      <c r="P131" s="23" t="e">
        <f>ROUND(_xll.MKV("EUR.CM_DEPTH.XLS_GOVIES."&amp;A131, "Mid"),IF(M131&lt;700,3,2))</f>
        <v>#REF!</v>
      </c>
      <c r="Q131" s="69" t="e">
        <f t="shared" ref="Q131" si="622">(N131-N130)*100</f>
        <v>#NUM!</v>
      </c>
      <c r="R131" s="70" t="e">
        <f t="shared" ref="R131" si="623">IF($R$12="Y roll",(N131-N130)/(M131-M130)*365*100,(U131-U130)/(M131-M130)*365)</f>
        <v>#NUM!</v>
      </c>
      <c r="S131" s="71" t="e">
        <f>_xll.xlBondAswSpread(C131,D131,E131,F131,G131,H131,I131,J131,P131)*100</f>
        <v>#NUM!</v>
      </c>
      <c r="T131" s="72" t="e">
        <f>_xll.xlBondZSpread(C131,D131,E131,F131,G131,H131,I131,J131,P131,"annual",5)*100</f>
        <v>#NUM!</v>
      </c>
      <c r="U131" s="72" t="e">
        <f>(N131-_xll.xlShmImplSwap2("EUR","EUR",J131,E131,,1,8,2,4)*100)*100</f>
        <v>#NUM!</v>
      </c>
      <c r="V131" s="72" t="e">
        <f>(N131-VLOOKUP(AH131,'[1]Y c'!$B$1:$F$65536,HLOOKUP(RIGHT($V$12,2),'[1]Y c'!$A$1:$IV$2,2,FALSE),FALSE))*100</f>
        <v>#NUM!</v>
      </c>
      <c r="W131" s="72" t="e">
        <f>(N131-VLOOKUP(AH131,'[1]Y c'!$B$1:$N$65536,HLOOKUP(RIGHT($W$12,2),'[1]Y c'!$A$1:$IV$2,2,FALSE),FALSE))*100</f>
        <v>#NUM!</v>
      </c>
      <c r="X131" s="73" t="e">
        <f>(N131-VLOOKUP(AH131,'[1]Y c'!$B$1:$J$65536,HLOOKUP(RIGHT($X$12,2),'[1]Y c'!$A$1:$IV$2,2,FALSE),FALSE))*100</f>
        <v>#NUM!</v>
      </c>
      <c r="Y131" s="74" t="e">
        <f>_xll.xlBondYieldSens(C131,D131,E131,F131,G131,H131,I131,J131,P131,"p")</f>
        <v>#NUM!</v>
      </c>
      <c r="Z131" s="100" t="e">
        <f>SUMIF([1]Volumes!D$1:D$65536,A131,[1]Volumes!I$1:I$65536)</f>
        <v>#VALUE!</v>
      </c>
      <c r="AA131" s="22"/>
      <c r="AB131" s="77" t="e">
        <f>IF(_xll.MKV("EUR.CM_DEPTH.VMO_REPO."&amp;A131&amp;"_"&amp;$AB$12&amp;"_Fixed", "TrdValueAvg")=0,"",_xll.MKV("EUR.CM_DEPTH.VMO_REPO."&amp;A131&amp;"_"&amp;$AB$12&amp;"_Fixed", "TrdValueAvg"))</f>
        <v>#REF!</v>
      </c>
      <c r="AC131" s="78">
        <f t="shared" ref="AC131" si="624">IF(ISNUMBER(AB131),(AB131-AM131)*100,0)</f>
        <v>0</v>
      </c>
      <c r="AD131" s="116" t="str">
        <f t="shared" ref="AD131" si="625">IF(AE131="x",MONTH(AG131)&amp;"."&amp;YEAR(AG131),"")</f>
        <v/>
      </c>
      <c r="AE131" s="117"/>
      <c r="AF131" s="118" t="str">
        <f t="shared" ref="AF131" si="626">IF(AE131="x",IF($AF$12="ASW",S131,T131),"")</f>
        <v/>
      </c>
      <c r="AG131" s="119" t="e">
        <f>_xll.MKV("EUR.CM_INSTRUMENT.PXE."&amp;A131, "DateLastMaturity")</f>
        <v>#REF!</v>
      </c>
      <c r="AH131" s="116" t="e">
        <f t="shared" ref="AH131" si="627">MONTH(AG131)&amp;"."&amp;YEAR(AG131)</f>
        <v>#REF!</v>
      </c>
      <c r="AI131" s="118" t="e">
        <f>VLOOKUP(AH131,'[1]ASW p'!$B$1:$AP$65536,HLOOKUP(LEFT(A131,2),'[1]ASW p'!$A$1:$IV$2,2,FALSE),FALSE)</f>
        <v>#REF!</v>
      </c>
      <c r="AJ131" s="79" t="e">
        <f t="shared" ref="AJ131" si="628">IF($AF$12="ASW",S131,T131)-AI131</f>
        <v>#NUM!</v>
      </c>
      <c r="AK131" s="79" t="e">
        <f t="shared" ref="AK131" si="629">U131-BD131</f>
        <v>#NUM!</v>
      </c>
      <c r="AL131" s="94">
        <v>1.6201293958253822</v>
      </c>
      <c r="AM131" s="81" t="s">
        <v>127</v>
      </c>
      <c r="AN131" s="14" t="str">
        <f t="shared" ref="AN131" si="630">+A131</f>
        <v>ES0000012B39</v>
      </c>
      <c r="AO131" s="65" t="e">
        <f>IF(LEFT(AN131,2)=LEFT(AN130,2),AO130,_xll.BDP($A131&amp;" Corp","RTG_FITCH"))</f>
        <v>#REF!</v>
      </c>
      <c r="AP131" s="65" t="e">
        <f>IF(LEFT(AN131,2)=LEFT(AN130,2),AP130,_xll.BDP($A131&amp;" Corp","RTG_SP_LT_LC_ISSUER_CREDIT"))</f>
        <v>#REF!</v>
      </c>
      <c r="AQ131" s="65" t="str">
        <f>_xll.BDP($A131&amp;" Corp","RTG_MOODY")</f>
        <v>NR</v>
      </c>
      <c r="AR131" s="120" t="e">
        <f t="shared" ref="AR131" si="631">IF(AS131="x",MONTH(AU131)&amp;"."&amp;YEAR(AU131),"")</f>
        <v>#REF!</v>
      </c>
      <c r="AS131" s="117" t="s">
        <v>60</v>
      </c>
      <c r="AT131" s="121" t="e">
        <f t="shared" ref="AT131" si="632">IF(AS131="x",N131,"")</f>
        <v>#NUM!</v>
      </c>
      <c r="AU131" s="122" t="e">
        <f>_xll.MKV("EUR.CM_INSTRUMENT.PXE."&amp;A131, "DateLastMaturity")</f>
        <v>#REF!</v>
      </c>
      <c r="AV131" s="116" t="e">
        <f t="shared" ref="AV131" si="633">MONTH(AU131)&amp;"."&amp;YEAR(AU131)</f>
        <v>#REF!</v>
      </c>
      <c r="AW131" s="121" t="e">
        <f>VLOOKUP(AV131,'[1]Y c'!B$1:AD$65536,HLOOKUP(LEFT(A131,2),'[1]Y c'!$A$1:$IV$2,2,FALSE),FALSE)</f>
        <v>#REF!</v>
      </c>
      <c r="AX131" s="14"/>
      <c r="AY131" s="120" t="str">
        <f t="shared" ref="AY131" si="634">IF(AE131="x",MONTH(AG131)&amp;"."&amp;YEAR(AG131),"")</f>
        <v/>
      </c>
      <c r="AZ131" s="117">
        <f t="shared" ref="AZ131" si="635">AE131</f>
        <v>0</v>
      </c>
      <c r="BA131" s="118" t="str">
        <f t="shared" ref="BA131" si="636">IF(AE131="x",U131,"")</f>
        <v/>
      </c>
      <c r="BB131" s="119" t="e">
        <f>_xll.MKV("EUR.CM_INSTRUMENT.PXE."&amp;A131, "DateLastMaturity")</f>
        <v>#REF!</v>
      </c>
      <c r="BC131" s="116" t="e">
        <f t="shared" ref="BC131" si="637">MONTH(BB131)&amp;"."&amp;YEAR(BB131)</f>
        <v>#REF!</v>
      </c>
      <c r="BD131" s="118" t="e">
        <f>VLOOKUP(BC131,'[1]YY p'!B$1:AP$65536,HLOOKUP(LEFT(A131,2),'[1]YY p'!$A$1:$IV$2,2,FALSE),FALSE)</f>
        <v>#REF!</v>
      </c>
      <c r="BF131" s="120" t="e">
        <f t="shared" ref="BF131" si="638">IF(BG131="x",MONTH(BI131)&amp;"."&amp;YEAR(BI131),"")</f>
        <v>#REF!</v>
      </c>
      <c r="BG131" s="117" t="s">
        <v>60</v>
      </c>
      <c r="BH131" s="118" t="e">
        <f t="shared" ref="BH131" si="639">IF(BG131="x",U131,"")</f>
        <v>#NUM!</v>
      </c>
      <c r="BI131" s="119" t="e">
        <f>_xll.MKV("EUR.CM_INSTRUMENT.PXE."&amp;A131, "DateLastMaturity")</f>
        <v>#REF!</v>
      </c>
      <c r="BJ131" s="116" t="e">
        <f t="shared" ref="BJ131" si="640">MONTH(BI131)&amp;"."&amp;YEAR(BI131)</f>
        <v>#REF!</v>
      </c>
      <c r="BK131" s="118" t="e">
        <f>VLOOKUP(BJ131,'[1]YY c'!B$1:AL$65536,HLOOKUP(LEFT(A131,2),'[1]YY c'!$A$1:$IV$2,2,FALSE),FALSE)</f>
        <v>#REF!</v>
      </c>
    </row>
    <row r="132" spans="1:63" s="2" customFormat="1">
      <c r="A132" s="64" t="s">
        <v>153</v>
      </c>
      <c r="B132" s="65" t="e">
        <f t="shared" si="552"/>
        <v>#REF!</v>
      </c>
      <c r="C132" s="19" t="s">
        <v>126</v>
      </c>
      <c r="D132" s="19" t="e">
        <f>_xll.MKV("EUR.CM_INSTRUMENT.PXE."&amp;A132, "CouponInterest")</f>
        <v>#REF!</v>
      </c>
      <c r="E132" s="6" t="e">
        <f>_xll.MKV("EUR.CM_INSTRUMENT.PXE."&amp;A132, "DateMaturity")</f>
        <v>#REF!</v>
      </c>
      <c r="F132" s="6" t="e">
        <f>IF(D132=0,H132,_xll.MKV("EUR.CM_INSTRUMENT.PXE."&amp;A132, "DateInterestAccrual"))</f>
        <v>#REF!</v>
      </c>
      <c r="G132" s="6" t="e">
        <f>IF(D132=0,E132,_xll.MKV("EUR.CM_INSTRUMENT.PXE."&amp;A132, "DateFirstCoupon"))</f>
        <v>#REF!</v>
      </c>
      <c r="H132" s="6" t="e">
        <f>_xll.MKV("EUR.CM_INSTRUMENT.PXE."&amp;A132, "DateFirstSettlement")</f>
        <v>#REF!</v>
      </c>
      <c r="I132" s="19">
        <v>100</v>
      </c>
      <c r="J132" s="6" t="e">
        <f>_xll.MKV("EUR.CM_INSTRUMENT.BONDVISION."&amp;A132, "DateSettl")</f>
        <v>#REF!</v>
      </c>
      <c r="K132" s="115" t="e">
        <f>_xll.MKV("EUR.CM_INSTRUMENT.PXE."&amp;A132, "Desc")</f>
        <v>#REF!</v>
      </c>
      <c r="L132" s="66">
        <f>_xll.BDP(A132&amp;" Corp", "amt_outstanding")/1000000</f>
        <v>18769.039000000001</v>
      </c>
      <c r="M132" s="67" t="e">
        <f t="shared" si="342"/>
        <v>#REF!</v>
      </c>
      <c r="N132" s="22" t="e">
        <f>_xll.xlBondYield(C132,D132,E132,F132,G132,H132,I132,J132,P132)*100</f>
        <v>#NUM!</v>
      </c>
      <c r="O132" s="68" t="str">
        <f t="shared" si="343"/>
        <v/>
      </c>
      <c r="P132" s="23" t="e">
        <f>ROUND(_xll.MKV("EUR.CM_DEPTH.XLS_GOVIES."&amp;A132, "Mid"),IF(M132&lt;700,3,2))</f>
        <v>#REF!</v>
      </c>
      <c r="Q132" s="69" t="e">
        <f>(N132-N127)*100</f>
        <v>#NUM!</v>
      </c>
      <c r="R132" s="70" t="e">
        <f>IF($R$12="Y roll",(N132-N127)/(M132-M127)*365*100,(U132-U127)/(M132-M127)*365)</f>
        <v>#NUM!</v>
      </c>
      <c r="S132" s="71" t="e">
        <f>_xll.xlBondAswSpread(C132,D132,E132,F132,G132,H132,I132,J132,P132)*100</f>
        <v>#NUM!</v>
      </c>
      <c r="T132" s="72" t="e">
        <f>_xll.xlBondZSpread(C132,D132,E132,F132,G132,H132,I132,J132,P132,"annual",5)*100</f>
        <v>#NUM!</v>
      </c>
      <c r="U132" s="72" t="e">
        <f>(N132-_xll.xlShmImplSwap2("EUR","EUR",J132,E132,,1,8,2,4)*100)*100</f>
        <v>#NUM!</v>
      </c>
      <c r="V132" s="72" t="e">
        <f>(N132-VLOOKUP(AH132,'[1]Y c'!$B$1:$F$65536,HLOOKUP(RIGHT($V$12,2),'[1]Y c'!$A$1:$IV$2,2,FALSE),FALSE))*100</f>
        <v>#NUM!</v>
      </c>
      <c r="W132" s="72" t="e">
        <f>(N132-VLOOKUP(AH132,'[1]Y c'!$B$1:$N$65536,HLOOKUP(RIGHT($W$12,2),'[1]Y c'!$A$1:$IV$2,2,FALSE),FALSE))*100</f>
        <v>#NUM!</v>
      </c>
      <c r="X132" s="73" t="e">
        <f>(N132-VLOOKUP(AH132,'[1]Y c'!$B$1:$J$65536,HLOOKUP(RIGHT($X$12,2),'[1]Y c'!$A$1:$IV$2,2,FALSE),FALSE))*100</f>
        <v>#NUM!</v>
      </c>
      <c r="Y132" s="74" t="e">
        <f>_xll.xlBondYieldSens(C132,D132,E132,F132,G132,H132,I132,J132,P132,"p")</f>
        <v>#NUM!</v>
      </c>
      <c r="Z132" s="100" t="e">
        <f>SUMIF([1]Volumes!D$1:D$65536,A132,[1]Volumes!I$1:I$65536)</f>
        <v>#VALUE!</v>
      </c>
      <c r="AA132" s="23"/>
      <c r="AB132" s="77" t="e">
        <f>IF(_xll.MKV("EUR.CM_DEPTH.VMO_REPO."&amp;A132&amp;"_"&amp;$AB$12&amp;"_Fixed", "TrdValueAvg")=0,"",_xll.MKV("EUR.CM_DEPTH.VMO_REPO."&amp;A132&amp;"_"&amp;$AB$12&amp;"_Fixed", "TrdValueAvg"))</f>
        <v>#REF!</v>
      </c>
      <c r="AC132" s="78">
        <f t="shared" ref="AC132:AC186" si="641">IF(ISNUMBER(AB132),(AB132-AM132)*100,0)</f>
        <v>0</v>
      </c>
      <c r="AD132" s="116" t="str">
        <f>IF(AE132="x",MONTH(AG132)&amp;"."&amp;YEAR(AG132),"")</f>
        <v/>
      </c>
      <c r="AE132" s="117"/>
      <c r="AF132" s="118" t="str">
        <f t="shared" si="344"/>
        <v/>
      </c>
      <c r="AG132" s="119" t="e">
        <f>_xll.MKV("EUR.CM_INSTRUMENT.PXE."&amp;A132, "DateLastMaturity")</f>
        <v>#REF!</v>
      </c>
      <c r="AH132" s="116" t="e">
        <f t="shared" si="519"/>
        <v>#REF!</v>
      </c>
      <c r="AI132" s="118" t="e">
        <f>VLOOKUP(AH132,'[1]ASW p'!$B$1:$AP$65536,HLOOKUP(LEFT(A132,2),'[1]ASW p'!$A$1:$IV$2,2,FALSE),FALSE)</f>
        <v>#REF!</v>
      </c>
      <c r="AJ132" s="79" t="e">
        <f t="shared" si="345"/>
        <v>#NUM!</v>
      </c>
      <c r="AK132" s="79" t="e">
        <f t="shared" si="520"/>
        <v>#NUM!</v>
      </c>
      <c r="AL132" s="94">
        <v>1.8859166992609713</v>
      </c>
      <c r="AM132" s="81">
        <v>-0.63444400000000001</v>
      </c>
      <c r="AN132" s="14" t="str">
        <f t="shared" si="346"/>
        <v>ES00000124C5</v>
      </c>
      <c r="AO132" s="65" t="e">
        <f>IF(LEFT(AN132,2)=LEFT(AN127,2),AO127,_xll.BDP($A132&amp;" Corp","RTG_FITCH"))</f>
        <v>#REF!</v>
      </c>
      <c r="AP132" s="65" t="e">
        <f>IF(LEFT(AN132,2)=LEFT(AN127,2),AP127,_xll.BDP($A132&amp;" Corp","RTG_SP_LT_LC_ISSUER_CREDIT"))</f>
        <v>#REF!</v>
      </c>
      <c r="AQ132" s="65" t="str">
        <f>_xll.BDP($A132&amp;" Corp","RTG_MOODY")</f>
        <v>Baa1</v>
      </c>
      <c r="AR132" s="120" t="e">
        <f>IF(AS132="x",MONTH(AU132)&amp;"."&amp;YEAR(AU132),"")</f>
        <v>#REF!</v>
      </c>
      <c r="AS132" s="117" t="s">
        <v>60</v>
      </c>
      <c r="AT132" s="121" t="e">
        <f t="shared" si="521"/>
        <v>#NUM!</v>
      </c>
      <c r="AU132" s="122" t="e">
        <f>_xll.MKV("EUR.CM_INSTRUMENT.PXE."&amp;A132, "DateLastMaturity")</f>
        <v>#REF!</v>
      </c>
      <c r="AV132" s="116" t="e">
        <f>MONTH(AU132)&amp;"."&amp;YEAR(AU132)</f>
        <v>#REF!</v>
      </c>
      <c r="AW132" s="121" t="e">
        <f>VLOOKUP(AV132,'[1]Y c'!B$1:AD$65536,HLOOKUP(LEFT(A132,2),'[1]Y c'!$A$1:$IV$2,2,FALSE),FALSE)</f>
        <v>#REF!</v>
      </c>
      <c r="AX132" s="14"/>
      <c r="AY132" s="120" t="str">
        <f t="shared" si="522"/>
        <v/>
      </c>
      <c r="AZ132" s="117">
        <f t="shared" si="523"/>
        <v>0</v>
      </c>
      <c r="BA132" s="118" t="str">
        <f t="shared" si="524"/>
        <v/>
      </c>
      <c r="BB132" s="119" t="e">
        <f>_xll.MKV("EUR.CM_INSTRUMENT.PXE."&amp;A132, "DateLastMaturity")</f>
        <v>#REF!</v>
      </c>
      <c r="BC132" s="116" t="e">
        <f t="shared" si="525"/>
        <v>#REF!</v>
      </c>
      <c r="BD132" s="118" t="e">
        <f>VLOOKUP(BC132,'[1]YY p'!B$1:AP$65536,HLOOKUP(LEFT(A132,2),'[1]YY p'!$A$1:$IV$2,2,FALSE),FALSE)</f>
        <v>#REF!</v>
      </c>
      <c r="BF132" s="120" t="e">
        <f t="shared" si="526"/>
        <v>#REF!</v>
      </c>
      <c r="BG132" s="117" t="s">
        <v>60</v>
      </c>
      <c r="BH132" s="118" t="e">
        <f t="shared" si="527"/>
        <v>#NUM!</v>
      </c>
      <c r="BI132" s="119" t="e">
        <f>_xll.MKV("EUR.CM_INSTRUMENT.PXE."&amp;A132, "DateLastMaturity")</f>
        <v>#REF!</v>
      </c>
      <c r="BJ132" s="116" t="e">
        <f t="shared" si="528"/>
        <v>#REF!</v>
      </c>
      <c r="BK132" s="118" t="e">
        <f>VLOOKUP(BJ132,'[1]YY c'!B$1:AL$65536,HLOOKUP(LEFT(A132,2),'[1]YY c'!$A$1:$IV$2,2,FALSE),FALSE)</f>
        <v>#REF!</v>
      </c>
    </row>
    <row r="133" spans="1:63" s="2" customFormat="1">
      <c r="A133" s="64" t="s">
        <v>154</v>
      </c>
      <c r="B133" s="65" t="e">
        <f t="shared" si="552"/>
        <v>#REF!</v>
      </c>
      <c r="C133" s="19" t="s">
        <v>126</v>
      </c>
      <c r="D133" s="19" t="e">
        <f>_xll.MKV("EUR.CM_INSTRUMENT.PXE."&amp;A133, "CouponInterest")</f>
        <v>#REF!</v>
      </c>
      <c r="E133" s="6" t="e">
        <f>_xll.MKV("EUR.CM_INSTRUMENT.PXE."&amp;A133, "DateMaturity")</f>
        <v>#REF!</v>
      </c>
      <c r="F133" s="6" t="e">
        <f>IF(D133=0,H133,_xll.MKV("EUR.CM_INSTRUMENT.PXE."&amp;A133, "DateInterestAccrual"))</f>
        <v>#REF!</v>
      </c>
      <c r="G133" s="6" t="e">
        <f>IF(D133=0,E133,_xll.MKV("EUR.CM_INSTRUMENT.PXE."&amp;A133, "DateFirstCoupon"))</f>
        <v>#REF!</v>
      </c>
      <c r="H133" s="6" t="e">
        <f>_xll.MKV("EUR.CM_INSTRUMENT.PXE."&amp;A133, "DateFirstSettlement")</f>
        <v>#REF!</v>
      </c>
      <c r="I133" s="19">
        <v>100</v>
      </c>
      <c r="J133" s="6" t="e">
        <f>_xll.MKV("EUR.CM_INSTRUMENT.BONDVISION."&amp;A133, "DateSettl")</f>
        <v>#REF!</v>
      </c>
      <c r="K133" s="115" t="e">
        <f>_xll.MKV("EUR.CM_INSTRUMENT.PXE."&amp;A133, "Desc")</f>
        <v>#REF!</v>
      </c>
      <c r="L133" s="66">
        <f>_xll.BDP(A133&amp;" Corp", "amt_outstanding")/1000000</f>
        <v>24622.106</v>
      </c>
      <c r="M133" s="67" t="e">
        <f t="shared" si="342"/>
        <v>#REF!</v>
      </c>
      <c r="N133" s="22" t="e">
        <f>_xll.xlBondYield(C133,D133,E133,F133,G133,H133,I133,J133,P133)*100</f>
        <v>#NUM!</v>
      </c>
      <c r="O133" s="68" t="str">
        <f t="shared" si="343"/>
        <v/>
      </c>
      <c r="P133" s="23" t="e">
        <f>ROUND(_xll.MKV("EUR.CM_DEPTH.XLS_GOVIES."&amp;A133, "Mid"),IF(M133&lt;700,3,2))</f>
        <v>#REF!</v>
      </c>
      <c r="Q133" s="69" t="e">
        <f t="shared" si="531"/>
        <v>#NUM!</v>
      </c>
      <c r="R133" s="70" t="e">
        <f t="shared" si="551"/>
        <v>#NUM!</v>
      </c>
      <c r="S133" s="71" t="e">
        <f>_xll.xlBondAswSpread(C133,D133,E133,F133,G133,H133,I133,J133,P133)*100</f>
        <v>#NUM!</v>
      </c>
      <c r="T133" s="72" t="e">
        <f>_xll.xlBondZSpread(C133,D133,E133,F133,G133,H133,I133,J133,P133,"annual",5)*100</f>
        <v>#NUM!</v>
      </c>
      <c r="U133" s="72" t="e">
        <f>(N133-_xll.xlShmImplSwap2("EUR","EUR",J133,E133,,1,8,2,4)*100)*100</f>
        <v>#NUM!</v>
      </c>
      <c r="V133" s="72" t="e">
        <f>(N133-VLOOKUP(AH133,'[1]Y c'!$B$1:$F$65536,HLOOKUP(RIGHT($V$12,2),'[1]Y c'!$A$1:$IV$2,2,FALSE),FALSE))*100</f>
        <v>#NUM!</v>
      </c>
      <c r="W133" s="72" t="e">
        <f>(N133-VLOOKUP(AH133,'[1]Y c'!$B$1:$N$65536,HLOOKUP(RIGHT($W$12,2),'[1]Y c'!$A$1:$IV$2,2,FALSE),FALSE))*100</f>
        <v>#NUM!</v>
      </c>
      <c r="X133" s="73" t="e">
        <f>(N133-VLOOKUP(AH133,'[1]Y c'!$B$1:$J$65536,HLOOKUP(RIGHT($X$12,2),'[1]Y c'!$A$1:$IV$2,2,FALSE),FALSE))*100</f>
        <v>#NUM!</v>
      </c>
      <c r="Y133" s="74" t="e">
        <f>_xll.xlBondYieldSens(C133,D133,E133,F133,G133,H133,I133,J133,P133,"p")</f>
        <v>#NUM!</v>
      </c>
      <c r="Z133" s="100" t="e">
        <f>SUMIF([1]Volumes!D$1:D$65536,A133,[1]Volumes!I$1:I$65536)</f>
        <v>#VALUE!</v>
      </c>
      <c r="AA133" s="23"/>
      <c r="AB133" s="77" t="e">
        <f>IF(_xll.MKV("EUR.CM_DEPTH.VMO_REPO."&amp;A133&amp;"_"&amp;$AB$12&amp;"_Fixed", "TrdValueAvg")=0,"",_xll.MKV("EUR.CM_DEPTH.VMO_REPO."&amp;A133&amp;"_"&amp;$AB$12&amp;"_Fixed", "TrdValueAvg"))</f>
        <v>#REF!</v>
      </c>
      <c r="AC133" s="78">
        <f t="shared" si="641"/>
        <v>0</v>
      </c>
      <c r="AD133" s="116" t="e">
        <f t="shared" si="518"/>
        <v>#REF!</v>
      </c>
      <c r="AE133" s="117" t="s">
        <v>60</v>
      </c>
      <c r="AF133" s="118" t="e">
        <f t="shared" si="344"/>
        <v>#NUM!</v>
      </c>
      <c r="AG133" s="119" t="e">
        <f>_xll.MKV("EUR.CM_INSTRUMENT.PXE."&amp;A133, "DateLastMaturity")</f>
        <v>#REF!</v>
      </c>
      <c r="AH133" s="116" t="e">
        <f t="shared" si="519"/>
        <v>#REF!</v>
      </c>
      <c r="AI133" s="118" t="e">
        <f>VLOOKUP(AH133,'[1]ASW p'!$B$1:$AP$65536,HLOOKUP(LEFT(A133,2),'[1]ASW p'!$A$1:$IV$2,2,FALSE),FALSE)</f>
        <v>#REF!</v>
      </c>
      <c r="AJ133" s="79" t="e">
        <f t="shared" si="345"/>
        <v>#NUM!</v>
      </c>
      <c r="AK133" s="79" t="e">
        <f t="shared" si="520"/>
        <v>#NUM!</v>
      </c>
      <c r="AL133" s="94">
        <v>1.8847357549482107</v>
      </c>
      <c r="AM133" s="81">
        <v>-0.45211538461538464</v>
      </c>
      <c r="AN133" s="14" t="str">
        <f t="shared" si="346"/>
        <v>ES0000011868</v>
      </c>
      <c r="AO133" s="65" t="e">
        <f>IF(LEFT(AN133,2)=LEFT(AN132,2),AO132,_xll.BDP($A133&amp;" Corp","RTG_FITCH"))</f>
        <v>#REF!</v>
      </c>
      <c r="AP133" s="65" t="e">
        <f>IF(LEFT(AN133,2)=LEFT(AN132,2),AP132,_xll.BDP($A133&amp;" Corp","RTG_SP_LT_LC_ISSUER_CREDIT"))</f>
        <v>#REF!</v>
      </c>
      <c r="AQ133" s="65" t="str">
        <f>_xll.BDP($A133&amp;" Corp","RTG_MOODY")</f>
        <v>Baa1</v>
      </c>
      <c r="AR133" s="120" t="e">
        <f t="shared" si="529"/>
        <v>#REF!</v>
      </c>
      <c r="AS133" s="117" t="s">
        <v>60</v>
      </c>
      <c r="AT133" s="121" t="e">
        <f t="shared" si="521"/>
        <v>#NUM!</v>
      </c>
      <c r="AU133" s="122" t="e">
        <f>_xll.MKV("EUR.CM_INSTRUMENT.PXE."&amp;A133, "DateLastMaturity")</f>
        <v>#REF!</v>
      </c>
      <c r="AV133" s="116" t="e">
        <f t="shared" si="530"/>
        <v>#REF!</v>
      </c>
      <c r="AW133" s="121" t="e">
        <f>VLOOKUP(AV133,'[1]Y c'!B$1:AD$65536,HLOOKUP(LEFT(A133,2),'[1]Y c'!$A$1:$IV$2,2,FALSE),FALSE)</f>
        <v>#REF!</v>
      </c>
      <c r="AX133" s="14"/>
      <c r="AY133" s="120" t="e">
        <f t="shared" si="522"/>
        <v>#REF!</v>
      </c>
      <c r="AZ133" s="117" t="str">
        <f t="shared" si="523"/>
        <v>x</v>
      </c>
      <c r="BA133" s="118" t="e">
        <f t="shared" si="524"/>
        <v>#NUM!</v>
      </c>
      <c r="BB133" s="119" t="e">
        <f>_xll.MKV("EUR.CM_INSTRUMENT.PXE."&amp;A133, "DateLastMaturity")</f>
        <v>#REF!</v>
      </c>
      <c r="BC133" s="116" t="e">
        <f t="shared" si="525"/>
        <v>#REF!</v>
      </c>
      <c r="BD133" s="118" t="e">
        <f>VLOOKUP(BC133,'[1]YY p'!B$1:AP$65536,HLOOKUP(LEFT(A133,2),'[1]YY p'!$A$1:$IV$2,2,FALSE),FALSE)</f>
        <v>#REF!</v>
      </c>
      <c r="BF133" s="120" t="e">
        <f t="shared" si="526"/>
        <v>#REF!</v>
      </c>
      <c r="BG133" s="117" t="s">
        <v>60</v>
      </c>
      <c r="BH133" s="118" t="e">
        <f t="shared" si="527"/>
        <v>#NUM!</v>
      </c>
      <c r="BI133" s="119" t="e">
        <f>_xll.MKV("EUR.CM_INSTRUMENT.PXE."&amp;A133, "DateLastMaturity")</f>
        <v>#REF!</v>
      </c>
      <c r="BJ133" s="116" t="e">
        <f t="shared" si="528"/>
        <v>#REF!</v>
      </c>
      <c r="BK133" s="118" t="e">
        <f>VLOOKUP(BJ133,'[1]YY c'!B$1:AL$65536,HLOOKUP(LEFT(A133,2),'[1]YY c'!$A$1:$IV$2,2,FALSE),FALSE)</f>
        <v>#REF!</v>
      </c>
    </row>
    <row r="134" spans="1:63" s="2" customFormat="1">
      <c r="A134" s="64" t="s">
        <v>155</v>
      </c>
      <c r="B134" s="65" t="e">
        <f t="shared" si="552"/>
        <v>#REF!</v>
      </c>
      <c r="C134" s="19" t="s">
        <v>126</v>
      </c>
      <c r="D134" s="19" t="e">
        <f>_xll.MKV("EUR.CM_INSTRUMENT.PXE."&amp;A134, "CouponInterest")</f>
        <v>#REF!</v>
      </c>
      <c r="E134" s="6" t="e">
        <f>_xll.MKV("EUR.CM_INSTRUMENT.PXE."&amp;A134, "DateMaturity")</f>
        <v>#REF!</v>
      </c>
      <c r="F134" s="6" t="e">
        <f>IF(D134=0,H134,_xll.MKV("EUR.CM_INSTRUMENT.PXE."&amp;A134, "DateInterestAccrual"))</f>
        <v>#REF!</v>
      </c>
      <c r="G134" s="6" t="e">
        <f>IF(D134=0,E134,_xll.MKV("EUR.CM_INSTRUMENT.PXE."&amp;A134, "DateFirstCoupon"))</f>
        <v>#REF!</v>
      </c>
      <c r="H134" s="6" t="e">
        <f>_xll.MKV("EUR.CM_INSTRUMENT.PXE."&amp;A134, "DateFirstSettlement")</f>
        <v>#REF!</v>
      </c>
      <c r="I134" s="19">
        <v>100</v>
      </c>
      <c r="J134" s="6" t="e">
        <f>_xll.MKV("EUR.CM_INSTRUMENT.BONDVISION."&amp;A134, "DateSettl")</f>
        <v>#REF!</v>
      </c>
      <c r="K134" s="115" t="e">
        <f>_xll.MKV("EUR.CM_INSTRUMENT.PXE."&amp;A134, "Desc")</f>
        <v>#REF!</v>
      </c>
      <c r="L134" s="66">
        <f>_xll.BDP(A134&amp;" Corp", "amt_outstanding")/1000000</f>
        <v>20206.419999999998</v>
      </c>
      <c r="M134" s="67" t="e">
        <f t="shared" si="342"/>
        <v>#REF!</v>
      </c>
      <c r="N134" s="22" t="e">
        <f>_xll.xlBondYield(C134,D134,E134,F134,G134,H134,I134,J134,P134)*100</f>
        <v>#NUM!</v>
      </c>
      <c r="O134" s="68" t="str">
        <f t="shared" si="343"/>
        <v/>
      </c>
      <c r="P134" s="23" t="e">
        <f>ROUND(_xll.MKV("EUR.CM_DEPTH.XLS_GOVIES."&amp;A134, "Mid"),IF(M134&lt;700,3,2))</f>
        <v>#REF!</v>
      </c>
      <c r="Q134" s="69" t="e">
        <f t="shared" si="531"/>
        <v>#NUM!</v>
      </c>
      <c r="R134" s="70" t="e">
        <f t="shared" si="551"/>
        <v>#NUM!</v>
      </c>
      <c r="S134" s="71" t="e">
        <f>_xll.xlBondAswSpread(C134,D134,E134,F134,G134,H134,I134,J134,P134)*100</f>
        <v>#NUM!</v>
      </c>
      <c r="T134" s="72" t="e">
        <f>_xll.xlBondZSpread(C134,D134,E134,F134,G134,H134,I134,J134,P134,"annual",5)*100</f>
        <v>#NUM!</v>
      </c>
      <c r="U134" s="72" t="e">
        <f>(N134-_xll.xlShmImplSwap2("EUR","EUR",J134,E134,,1,8,2,4)*100)*100</f>
        <v>#NUM!</v>
      </c>
      <c r="V134" s="72" t="e">
        <f>(N134-VLOOKUP(AH134,'[1]Y c'!$B$1:$F$65536,HLOOKUP(RIGHT($V$12,2),'[1]Y c'!$A$1:$IV$2,2,FALSE),FALSE))*100</f>
        <v>#NUM!</v>
      </c>
      <c r="W134" s="72" t="e">
        <f>(N134-VLOOKUP(AH134,'[1]Y c'!$B$1:$N$65536,HLOOKUP(RIGHT($W$12,2),'[1]Y c'!$A$1:$IV$2,2,FALSE),FALSE))*100</f>
        <v>#NUM!</v>
      </c>
      <c r="X134" s="73" t="e">
        <f>(N134-VLOOKUP(AH134,'[1]Y c'!$B$1:$J$65536,HLOOKUP(RIGHT($X$12,2),'[1]Y c'!$A$1:$IV$2,2,FALSE),FALSE))*100</f>
        <v>#NUM!</v>
      </c>
      <c r="Y134" s="74" t="e">
        <f>_xll.xlBondYieldSens(C134,D134,E134,F134,G134,H134,I134,J134,P134,"p")</f>
        <v>#NUM!</v>
      </c>
      <c r="Z134" s="100" t="e">
        <f>SUMIF([1]Volumes!D$1:D$65536,A134,[1]Volumes!I$1:I$65536)</f>
        <v>#VALUE!</v>
      </c>
      <c r="AA134" s="23"/>
      <c r="AB134" s="77" t="e">
        <f>IF(_xll.MKV("EUR.CM_DEPTH.VMO_REPO."&amp;A134&amp;"_"&amp;$AB$12&amp;"_Fixed", "TrdValueAvg")=0,"",_xll.MKV("EUR.CM_DEPTH.VMO_REPO."&amp;A134&amp;"_"&amp;$AB$12&amp;"_Fixed", "TrdValueAvg"))</f>
        <v>#REF!</v>
      </c>
      <c r="AC134" s="78">
        <f t="shared" si="641"/>
        <v>0</v>
      </c>
      <c r="AD134" s="116" t="str">
        <f t="shared" si="518"/>
        <v/>
      </c>
      <c r="AE134" s="117"/>
      <c r="AF134" s="118" t="str">
        <f t="shared" si="344"/>
        <v/>
      </c>
      <c r="AG134" s="119" t="e">
        <f>_xll.MKV("EUR.CM_INSTRUMENT.PXE."&amp;A134, "DateLastMaturity")</f>
        <v>#REF!</v>
      </c>
      <c r="AH134" s="116" t="e">
        <f t="shared" si="519"/>
        <v>#REF!</v>
      </c>
      <c r="AI134" s="118" t="e">
        <f>VLOOKUP(AH134,'[1]ASW p'!$B$1:$AP$65536,HLOOKUP(LEFT(A134,2),'[1]ASW p'!$A$1:$IV$2,2,FALSE),FALSE)</f>
        <v>#REF!</v>
      </c>
      <c r="AJ134" s="79" t="e">
        <f t="shared" si="345"/>
        <v>#NUM!</v>
      </c>
      <c r="AK134" s="79" t="e">
        <f t="shared" si="520"/>
        <v>#NUM!</v>
      </c>
      <c r="AL134" s="94">
        <v>2.0239897782572296</v>
      </c>
      <c r="AM134" s="81">
        <v>-0.57689189189189183</v>
      </c>
      <c r="AN134" s="14" t="str">
        <f t="shared" si="346"/>
        <v>ES00000127A2</v>
      </c>
      <c r="AO134" s="65" t="e">
        <f>IF(LEFT(AN134,2)=LEFT(AN133,2),AO133,_xll.BDP($A134&amp;" Corp","RTG_FITCH"))</f>
        <v>#REF!</v>
      </c>
      <c r="AP134" s="65" t="e">
        <f>IF(LEFT(AN134,2)=LEFT(AN133,2),AP133,_xll.BDP($A134&amp;" Corp","RTG_SP_LT_LC_ISSUER_CREDIT"))</f>
        <v>#REF!</v>
      </c>
      <c r="AQ134" s="65" t="str">
        <f>_xll.BDP($A134&amp;" Corp","RTG_MOODY")</f>
        <v>Baa1</v>
      </c>
      <c r="AR134" s="120" t="e">
        <f t="shared" si="529"/>
        <v>#REF!</v>
      </c>
      <c r="AS134" s="117" t="s">
        <v>60</v>
      </c>
      <c r="AT134" s="121" t="e">
        <f t="shared" si="521"/>
        <v>#NUM!</v>
      </c>
      <c r="AU134" s="122" t="e">
        <f>_xll.MKV("EUR.CM_INSTRUMENT.PXE."&amp;A134, "DateLastMaturity")</f>
        <v>#REF!</v>
      </c>
      <c r="AV134" s="116" t="e">
        <f t="shared" si="530"/>
        <v>#REF!</v>
      </c>
      <c r="AW134" s="121" t="e">
        <f>VLOOKUP(AV134,'[1]Y c'!B$1:AD$65536,HLOOKUP(LEFT(A134,2),'[1]Y c'!$A$1:$IV$2,2,FALSE),FALSE)</f>
        <v>#REF!</v>
      </c>
      <c r="AX134" s="14"/>
      <c r="AY134" s="120" t="str">
        <f t="shared" si="522"/>
        <v/>
      </c>
      <c r="AZ134" s="117">
        <f t="shared" si="523"/>
        <v>0</v>
      </c>
      <c r="BA134" s="118" t="str">
        <f t="shared" si="524"/>
        <v/>
      </c>
      <c r="BB134" s="119" t="e">
        <f>_xll.MKV("EUR.CM_INSTRUMENT.PXE."&amp;A134, "DateLastMaturity")</f>
        <v>#REF!</v>
      </c>
      <c r="BC134" s="116" t="e">
        <f t="shared" si="525"/>
        <v>#REF!</v>
      </c>
      <c r="BD134" s="118" t="e">
        <f>VLOOKUP(BC134,'[1]YY p'!B$1:AP$65536,HLOOKUP(LEFT(A134,2),'[1]YY p'!$A$1:$IV$2,2,FALSE),FALSE)</f>
        <v>#REF!</v>
      </c>
      <c r="BF134" s="120" t="e">
        <f t="shared" si="526"/>
        <v>#REF!</v>
      </c>
      <c r="BG134" s="117" t="s">
        <v>60</v>
      </c>
      <c r="BH134" s="118" t="e">
        <f t="shared" si="527"/>
        <v>#NUM!</v>
      </c>
      <c r="BI134" s="119" t="e">
        <f>_xll.MKV("EUR.CM_INSTRUMENT.PXE."&amp;A134, "DateLastMaturity")</f>
        <v>#REF!</v>
      </c>
      <c r="BJ134" s="116" t="e">
        <f t="shared" si="528"/>
        <v>#REF!</v>
      </c>
      <c r="BK134" s="118" t="e">
        <f>VLOOKUP(BJ134,'[1]YY c'!B$1:AL$65536,HLOOKUP(LEFT(A134,2),'[1]YY c'!$A$1:$IV$2,2,FALSE),FALSE)</f>
        <v>#REF!</v>
      </c>
    </row>
    <row r="135" spans="1:63" s="2" customFormat="1">
      <c r="A135" s="64" t="s">
        <v>156</v>
      </c>
      <c r="B135" s="65" t="e">
        <f t="shared" si="552"/>
        <v>#REF!</v>
      </c>
      <c r="C135" s="19" t="s">
        <v>126</v>
      </c>
      <c r="D135" s="19" t="e">
        <f>_xll.MKV("EUR.CM_INSTRUMENT.PXE."&amp;A135, "CouponInterest")</f>
        <v>#REF!</v>
      </c>
      <c r="E135" s="6" t="e">
        <f>_xll.MKV("EUR.CM_INSTRUMENT.PXE."&amp;A135, "DateMaturity")</f>
        <v>#REF!</v>
      </c>
      <c r="F135" s="6" t="e">
        <f>IF(D135=0,H135,_xll.MKV("EUR.CM_INSTRUMENT.PXE."&amp;A135, "DateInterestAccrual"))</f>
        <v>#REF!</v>
      </c>
      <c r="G135" s="6" t="e">
        <f>IF(D135=0,E135,_xll.MKV("EUR.CM_INSTRUMENT.PXE."&amp;A135, "DateFirstCoupon"))</f>
        <v>#REF!</v>
      </c>
      <c r="H135" s="6" t="e">
        <f>_xll.MKV("EUR.CM_INSTRUMENT.PXE."&amp;A135, "DateFirstSettlement")</f>
        <v>#REF!</v>
      </c>
      <c r="I135" s="19">
        <v>100</v>
      </c>
      <c r="J135" s="6" t="e">
        <f>_xll.MKV("EUR.CM_INSTRUMENT.BONDVISION."&amp;A135, "DateSettl")</f>
        <v>#REF!</v>
      </c>
      <c r="K135" s="115" t="e">
        <f>_xll.MKV("EUR.CM_INSTRUMENT.PXE."&amp;A135, "Desc")</f>
        <v>#REF!</v>
      </c>
      <c r="L135" s="66">
        <f>_xll.BDP(A135&amp;" Corp", "amt_outstanding")/1000000</f>
        <v>21195.631000000001</v>
      </c>
      <c r="M135" s="67" t="e">
        <f t="shared" si="342"/>
        <v>#REF!</v>
      </c>
      <c r="N135" s="22" t="e">
        <f>_xll.xlBondYield(C135,D135,E135,F135,G135,H135,I135,J135,P135)*100</f>
        <v>#NUM!</v>
      </c>
      <c r="O135" s="68" t="str">
        <f t="shared" si="343"/>
        <v/>
      </c>
      <c r="P135" s="23" t="e">
        <f>ROUND(_xll.MKV("EUR.CM_DEPTH.XLS_GOVIES."&amp;A135, "Mid"),IF(M135&lt;700,3,2))</f>
        <v>#REF!</v>
      </c>
      <c r="Q135" s="69" t="e">
        <f t="shared" si="531"/>
        <v>#NUM!</v>
      </c>
      <c r="R135" s="70" t="e">
        <f t="shared" si="551"/>
        <v>#NUM!</v>
      </c>
      <c r="S135" s="71" t="e">
        <f>_xll.xlBondAswSpread(C135,D135,E135,F135,G135,H135,I135,J135,P135)*100</f>
        <v>#NUM!</v>
      </c>
      <c r="T135" s="72" t="e">
        <f>_xll.xlBondZSpread(C135,D135,E135,F135,G135,H135,I135,J135,P135,"annual",5)*100</f>
        <v>#NUM!</v>
      </c>
      <c r="U135" s="72" t="e">
        <f>(N135-_xll.xlShmImplSwap2("EUR","EUR",J135,E135,,1,8,2,4)*100)*100</f>
        <v>#NUM!</v>
      </c>
      <c r="V135" s="72" t="e">
        <f>(N135-VLOOKUP(AH135,'[1]Y c'!$B$1:$F$65536,HLOOKUP(RIGHT($V$12,2),'[1]Y c'!$A$1:$IV$2,2,FALSE),FALSE))*100</f>
        <v>#NUM!</v>
      </c>
      <c r="W135" s="72" t="e">
        <f>(N135-VLOOKUP(AH135,'[1]Y c'!$B$1:$N$65536,HLOOKUP(RIGHT($W$12,2),'[1]Y c'!$A$1:$IV$2,2,FALSE),FALSE))*100</f>
        <v>#NUM!</v>
      </c>
      <c r="X135" s="73" t="e">
        <f>(N135-VLOOKUP(AH135,'[1]Y c'!$B$1:$J$65536,HLOOKUP(RIGHT($X$12,2),'[1]Y c'!$A$1:$IV$2,2,FALSE),FALSE))*100</f>
        <v>#NUM!</v>
      </c>
      <c r="Y135" s="74" t="e">
        <f>_xll.xlBondYieldSens(C135,D135,E135,F135,G135,H135,I135,J135,P135,"p")</f>
        <v>#NUM!</v>
      </c>
      <c r="Z135" s="100" t="e">
        <f>SUMIF([1]Volumes!D$1:D$65536,A135,[1]Volumes!I$1:I$65536)</f>
        <v>#VALUE!</v>
      </c>
      <c r="AA135" s="23"/>
      <c r="AB135" s="77" t="e">
        <f>IF(_xll.MKV("EUR.CM_DEPTH.VMO_REPO."&amp;A135&amp;"_"&amp;$AB$12&amp;"_Fixed", "TrdValueAvg")=0,"",_xll.MKV("EUR.CM_DEPTH.VMO_REPO."&amp;A135&amp;"_"&amp;$AB$12&amp;"_Fixed", "TrdValueAvg"))</f>
        <v>#REF!</v>
      </c>
      <c r="AC135" s="78">
        <f t="shared" si="641"/>
        <v>0</v>
      </c>
      <c r="AD135" s="116" t="str">
        <f t="shared" si="518"/>
        <v/>
      </c>
      <c r="AE135" s="117"/>
      <c r="AF135" s="118" t="str">
        <f t="shared" si="344"/>
        <v/>
      </c>
      <c r="AG135" s="119" t="e">
        <f>_xll.MKV("EUR.CM_INSTRUMENT.PXE."&amp;A135, "DateLastMaturity")</f>
        <v>#REF!</v>
      </c>
      <c r="AH135" s="116" t="e">
        <f t="shared" si="519"/>
        <v>#REF!</v>
      </c>
      <c r="AI135" s="118" t="e">
        <f>VLOOKUP(AH135,'[1]ASW p'!$B$1:$AP$65536,HLOOKUP(LEFT(A135,2),'[1]ASW p'!$A$1:$IV$2,2,FALSE),FALSE)</f>
        <v>#REF!</v>
      </c>
      <c r="AJ135" s="79" t="e">
        <f t="shared" si="345"/>
        <v>#NUM!</v>
      </c>
      <c r="AK135" s="79" t="e">
        <f t="shared" si="520"/>
        <v>#NUM!</v>
      </c>
      <c r="AL135" s="94">
        <v>2.1174508101137697</v>
      </c>
      <c r="AM135" s="81">
        <v>-0.43333333333333335</v>
      </c>
      <c r="AN135" s="14" t="str">
        <f t="shared" si="346"/>
        <v>ES0000012411</v>
      </c>
      <c r="AO135" s="65" t="e">
        <f>IF(LEFT(AN135,2)=LEFT(AN134,2),AO134,_xll.BDP($A135&amp;" Corp","RTG_FITCH"))</f>
        <v>#REF!</v>
      </c>
      <c r="AP135" s="65" t="e">
        <f>IF(LEFT(AN135,2)=LEFT(AN134,2),AP134,_xll.BDP($A135&amp;" Corp","RTG_SP_LT_LC_ISSUER_CREDIT"))</f>
        <v>#REF!</v>
      </c>
      <c r="AQ135" s="65" t="str">
        <f>_xll.BDP($A135&amp;" Corp","RTG_MOODY")</f>
        <v>Baa1</v>
      </c>
      <c r="AR135" s="120" t="e">
        <f t="shared" si="529"/>
        <v>#REF!</v>
      </c>
      <c r="AS135" s="117" t="s">
        <v>60</v>
      </c>
      <c r="AT135" s="121" t="e">
        <f t="shared" si="521"/>
        <v>#NUM!</v>
      </c>
      <c r="AU135" s="122" t="e">
        <f>_xll.MKV("EUR.CM_INSTRUMENT.PXE."&amp;A135, "DateLastMaturity")</f>
        <v>#REF!</v>
      </c>
      <c r="AV135" s="116" t="e">
        <f t="shared" si="530"/>
        <v>#REF!</v>
      </c>
      <c r="AW135" s="121" t="e">
        <f>VLOOKUP(AV135,'[1]Y c'!B$1:AD$65536,HLOOKUP(LEFT(A135,2),'[1]Y c'!$A$1:$IV$2,2,FALSE),FALSE)</f>
        <v>#REF!</v>
      </c>
      <c r="AX135" s="14"/>
      <c r="AY135" s="120" t="str">
        <f t="shared" si="522"/>
        <v/>
      </c>
      <c r="AZ135" s="117">
        <f t="shared" si="523"/>
        <v>0</v>
      </c>
      <c r="BA135" s="118" t="str">
        <f t="shared" si="524"/>
        <v/>
      </c>
      <c r="BB135" s="119" t="e">
        <f>_xll.MKV("EUR.CM_INSTRUMENT.PXE."&amp;A135, "DateLastMaturity")</f>
        <v>#REF!</v>
      </c>
      <c r="BC135" s="116" t="e">
        <f t="shared" si="525"/>
        <v>#REF!</v>
      </c>
      <c r="BD135" s="118" t="e">
        <f>VLOOKUP(BC135,'[1]YY p'!B$1:AP$65536,HLOOKUP(LEFT(A135,2),'[1]YY p'!$A$1:$IV$2,2,FALSE),FALSE)</f>
        <v>#REF!</v>
      </c>
      <c r="BF135" s="120" t="e">
        <f t="shared" si="526"/>
        <v>#REF!</v>
      </c>
      <c r="BG135" s="117" t="s">
        <v>60</v>
      </c>
      <c r="BH135" s="118" t="e">
        <f t="shared" si="527"/>
        <v>#NUM!</v>
      </c>
      <c r="BI135" s="119" t="e">
        <f>_xll.MKV("EUR.CM_INSTRUMENT.PXE."&amp;A135, "DateLastMaturity")</f>
        <v>#REF!</v>
      </c>
      <c r="BJ135" s="116" t="e">
        <f t="shared" si="528"/>
        <v>#REF!</v>
      </c>
      <c r="BK135" s="118" t="e">
        <f>VLOOKUP(BJ135,'[1]YY c'!B$1:AL$65536,HLOOKUP(LEFT(A135,2),'[1]YY c'!$A$1:$IV$2,2,FALSE),FALSE)</f>
        <v>#REF!</v>
      </c>
    </row>
    <row r="136" spans="1:63" s="2" customFormat="1">
      <c r="A136" s="64" t="s">
        <v>405</v>
      </c>
      <c r="B136" s="65" t="e">
        <f t="shared" ref="B136" si="642">LEFT(K136,3)&amp;" "&amp;TEXT(DATE(2000,(MONTH(E136)),1),"mmm")&amp;RIGHT(YEAR(E136),2)</f>
        <v>#REF!</v>
      </c>
      <c r="C136" s="19" t="s">
        <v>126</v>
      </c>
      <c r="D136" s="19" t="e">
        <f>_xll.MKV("EUR.CM_INSTRUMENT.PXE."&amp;A136, "CouponInterest")</f>
        <v>#REF!</v>
      </c>
      <c r="E136" s="6" t="e">
        <f>_xll.MKV("EUR.CM_INSTRUMENT.PXE."&amp;A136, "DateMaturity")</f>
        <v>#REF!</v>
      </c>
      <c r="F136" s="6" t="e">
        <f>IF(D136=0,H136,_xll.MKV("EUR.CM_INSTRUMENT.PXE."&amp;A136, "DateInterestAccrual"))</f>
        <v>#REF!</v>
      </c>
      <c r="G136" s="6" t="e">
        <f>IF(D136=0,E136,_xll.MKV("EUR.CM_INSTRUMENT.PXE."&amp;A136, "DateFirstCoupon"))</f>
        <v>#REF!</v>
      </c>
      <c r="H136" s="6" t="e">
        <f>_xll.MKV("EUR.CM_INSTRUMENT.PXE."&amp;A136, "DateFirstSettlement")</f>
        <v>#REF!</v>
      </c>
      <c r="I136" s="19">
        <v>100</v>
      </c>
      <c r="J136" s="6" t="e">
        <f>_xll.MKV("EUR.CM_INSTRUMENT.BONDVISION."&amp;A136, "DateSettl")</f>
        <v>#REF!</v>
      </c>
      <c r="K136" s="115" t="e">
        <f>_xll.MKV("EUR.CM_INSTRUMENT.PXE."&amp;A136, "Desc")</f>
        <v>#REF!</v>
      </c>
      <c r="L136" s="66">
        <f>_xll.BDP(A136&amp;" Corp", "amt_outstanding")/1000000</f>
        <v>13778.55</v>
      </c>
      <c r="M136" s="67" t="e">
        <f t="shared" ref="M136" si="643">+E136-J136</f>
        <v>#REF!</v>
      </c>
      <c r="N136" s="22" t="e">
        <f>_xll.xlBondYield(C136,D136,E136,F136,G136,H136,I136,J136,P136)*100</f>
        <v>#NUM!</v>
      </c>
      <c r="O136" s="68" t="str">
        <f t="shared" ref="O136" si="644">IF(ISNUMBER((N136-AL136)*100),ROUND((N136-AL136)*100,2),"")</f>
        <v/>
      </c>
      <c r="P136" s="23" t="e">
        <f>ROUND(_xll.MKV("EUR.CM_DEPTH.XLS_GOVIES."&amp;A136, "Mid"),IF(M136&lt;700,3,2))</f>
        <v>#REF!</v>
      </c>
      <c r="Q136" s="69" t="e">
        <f t="shared" ref="Q136" si="645">(N136-N135)*100</f>
        <v>#NUM!</v>
      </c>
      <c r="R136" s="70" t="e">
        <f t="shared" ref="R136" si="646">IF($R$12="Y roll",(N136-N135)/(M136-M135)*365*100,(U136-U135)/(M136-M135)*365)</f>
        <v>#NUM!</v>
      </c>
      <c r="S136" s="71" t="e">
        <f>_xll.xlBondAswSpread(C136,D136,E136,F136,G136,H136,I136,J136,P136)*100</f>
        <v>#NUM!</v>
      </c>
      <c r="T136" s="72" t="e">
        <f>_xll.xlBondZSpread(C136,D136,E136,F136,G136,H136,I136,J136,P136,"annual",5)*100</f>
        <v>#NUM!</v>
      </c>
      <c r="U136" s="72" t="e">
        <f>(N136-_xll.xlShmImplSwap2("EUR","EUR",J136,E136,,1,8,2,4)*100)*100</f>
        <v>#NUM!</v>
      </c>
      <c r="V136" s="72" t="e">
        <f>(N136-VLOOKUP(AH136,'[1]Y c'!$B$1:$F$65536,HLOOKUP(RIGHT($V$12,2),'[1]Y c'!$A$1:$IV$2,2,FALSE),FALSE))*100</f>
        <v>#NUM!</v>
      </c>
      <c r="W136" s="72" t="e">
        <f>(N136-VLOOKUP(AH136,'[1]Y c'!$B$1:$N$65536,HLOOKUP(RIGHT($W$12,2),'[1]Y c'!$A$1:$IV$2,2,FALSE),FALSE))*100</f>
        <v>#NUM!</v>
      </c>
      <c r="X136" s="73" t="e">
        <f>(N136-VLOOKUP(AH136,'[1]Y c'!$B$1:$J$65536,HLOOKUP(RIGHT($X$12,2),'[1]Y c'!$A$1:$IV$2,2,FALSE),FALSE))*100</f>
        <v>#NUM!</v>
      </c>
      <c r="Y136" s="74" t="e">
        <f>_xll.xlBondYieldSens(C136,D136,E136,F136,G136,H136,I136,J136,P136,"p")</f>
        <v>#NUM!</v>
      </c>
      <c r="Z136" s="100" t="e">
        <f>SUMIF([1]Volumes!D$1:D$65536,A136,[1]Volumes!I$1:I$65536)</f>
        <v>#VALUE!</v>
      </c>
      <c r="AA136" s="23"/>
      <c r="AB136" s="77" t="e">
        <f>IF(_xll.MKV("EUR.CM_DEPTH.VMO_REPO."&amp;A136&amp;"_"&amp;$AB$12&amp;"_Fixed", "TrdValueAvg")=0,"",_xll.MKV("EUR.CM_DEPTH.VMO_REPO."&amp;A136&amp;"_"&amp;$AB$12&amp;"_Fixed", "TrdValueAvg"))</f>
        <v>#REF!</v>
      </c>
      <c r="AC136" s="78">
        <f t="shared" ref="AC136" si="647">IF(ISNUMBER(AB136),(AB136-AM136)*100,0)</f>
        <v>0</v>
      </c>
      <c r="AD136" s="116" t="str">
        <f t="shared" ref="AD136" si="648">IF(AE136="x",MONTH(AG136)&amp;"."&amp;YEAR(AG136),"")</f>
        <v/>
      </c>
      <c r="AE136" s="117"/>
      <c r="AF136" s="118" t="str">
        <f t="shared" ref="AF136" si="649">IF(AE136="x",IF($AF$12="ASW",S136,T136),"")</f>
        <v/>
      </c>
      <c r="AG136" s="119" t="e">
        <f>_xll.MKV("EUR.CM_INSTRUMENT.PXE."&amp;A136, "DateLastMaturity")</f>
        <v>#REF!</v>
      </c>
      <c r="AH136" s="116" t="e">
        <f t="shared" ref="AH136" si="650">MONTH(AG136)&amp;"."&amp;YEAR(AG136)</f>
        <v>#REF!</v>
      </c>
      <c r="AI136" s="118" t="e">
        <f>VLOOKUP(AH136,'[1]ASW p'!$B$1:$AP$65536,HLOOKUP(LEFT(A136,2),'[1]ASW p'!$A$1:$IV$2,2,FALSE),FALSE)</f>
        <v>#REF!</v>
      </c>
      <c r="AJ136" s="79" t="e">
        <f t="shared" ref="AJ136" si="651">IF($AF$12="ASW",S136,T136)-AI136</f>
        <v>#NUM!</v>
      </c>
      <c r="AK136" s="79" t="e">
        <f t="shared" ref="AK136" si="652">U136-BD136</f>
        <v>#NUM!</v>
      </c>
      <c r="AL136" s="94">
        <v>2.1174508101137697</v>
      </c>
      <c r="AM136" s="81">
        <v>-0.43333333333333335</v>
      </c>
      <c r="AN136" s="14" t="str">
        <f t="shared" ref="AN136" si="653">+A136</f>
        <v>ES00000128Q6</v>
      </c>
      <c r="AO136" s="65" t="e">
        <f>IF(LEFT(AN136,2)=LEFT(AN135,2),AO135,_xll.BDP($A136&amp;" Corp","RTG_FITCH"))</f>
        <v>#REF!</v>
      </c>
      <c r="AP136" s="65" t="e">
        <f>IF(LEFT(AN136,2)=LEFT(AN135,2),AP135,_xll.BDP($A136&amp;" Corp","RTG_SP_LT_LC_ISSUER_CREDIT"))</f>
        <v>#REF!</v>
      </c>
      <c r="AQ136" s="65" t="str">
        <f>_xll.BDP($A136&amp;" Corp","RTG_MOODY")</f>
        <v>Baa1</v>
      </c>
      <c r="AR136" s="120" t="e">
        <f t="shared" ref="AR136" si="654">IF(AS136="x",MONTH(AU136)&amp;"."&amp;YEAR(AU136),"")</f>
        <v>#REF!</v>
      </c>
      <c r="AS136" s="117" t="s">
        <v>60</v>
      </c>
      <c r="AT136" s="121" t="e">
        <f t="shared" ref="AT136" si="655">IF(AS136="x",N136,"")</f>
        <v>#NUM!</v>
      </c>
      <c r="AU136" s="122" t="e">
        <f>_xll.MKV("EUR.CM_INSTRUMENT.PXE."&amp;A136, "DateLastMaturity")</f>
        <v>#REF!</v>
      </c>
      <c r="AV136" s="116" t="e">
        <f t="shared" ref="AV136" si="656">MONTH(AU136)&amp;"."&amp;YEAR(AU136)</f>
        <v>#REF!</v>
      </c>
      <c r="AW136" s="121" t="e">
        <f>VLOOKUP(AV136,'[1]Y c'!B$1:AD$65536,HLOOKUP(LEFT(A136,2),'[1]Y c'!$A$1:$IV$2,2,FALSE),FALSE)</f>
        <v>#REF!</v>
      </c>
      <c r="AX136" s="14"/>
      <c r="AY136" s="120" t="str">
        <f t="shared" ref="AY136" si="657">IF(AE136="x",MONTH(AG136)&amp;"."&amp;YEAR(AG136),"")</f>
        <v/>
      </c>
      <c r="AZ136" s="117">
        <f t="shared" ref="AZ136" si="658">AE136</f>
        <v>0</v>
      </c>
      <c r="BA136" s="118" t="str">
        <f t="shared" ref="BA136" si="659">IF(AE136="x",U136,"")</f>
        <v/>
      </c>
      <c r="BB136" s="119" t="e">
        <f>_xll.MKV("EUR.CM_INSTRUMENT.PXE."&amp;A136, "DateLastMaturity")</f>
        <v>#REF!</v>
      </c>
      <c r="BC136" s="116" t="e">
        <f t="shared" ref="BC136" si="660">MONTH(BB136)&amp;"."&amp;YEAR(BB136)</f>
        <v>#REF!</v>
      </c>
      <c r="BD136" s="118" t="e">
        <f>VLOOKUP(BC136,'[1]YY p'!B$1:AP$65536,HLOOKUP(LEFT(A136,2),'[1]YY p'!$A$1:$IV$2,2,FALSE),FALSE)</f>
        <v>#REF!</v>
      </c>
      <c r="BF136" s="120" t="e">
        <f t="shared" ref="BF136" si="661">IF(BG136="x",MONTH(BI136)&amp;"."&amp;YEAR(BI136),"")</f>
        <v>#REF!</v>
      </c>
      <c r="BG136" s="117" t="s">
        <v>60</v>
      </c>
      <c r="BH136" s="118" t="e">
        <f t="shared" ref="BH136" si="662">IF(BG136="x",U136,"")</f>
        <v>#NUM!</v>
      </c>
      <c r="BI136" s="119" t="e">
        <f>_xll.MKV("EUR.CM_INSTRUMENT.PXE."&amp;A136, "DateLastMaturity")</f>
        <v>#REF!</v>
      </c>
      <c r="BJ136" s="116" t="e">
        <f t="shared" ref="BJ136" si="663">MONTH(BI136)&amp;"."&amp;YEAR(BI136)</f>
        <v>#REF!</v>
      </c>
      <c r="BK136" s="118" t="e">
        <f>VLOOKUP(BJ136,'[1]YY c'!B$1:AL$65536,HLOOKUP(LEFT(A136,2),'[1]YY c'!$A$1:$IV$2,2,FALSE),FALSE)</f>
        <v>#REF!</v>
      </c>
    </row>
    <row r="137" spans="1:63" s="2" customFormat="1">
      <c r="A137" s="64" t="s">
        <v>157</v>
      </c>
      <c r="B137" s="65" t="e">
        <f t="shared" si="552"/>
        <v>#REF!</v>
      </c>
      <c r="C137" s="19" t="s">
        <v>126</v>
      </c>
      <c r="D137" s="19" t="e">
        <f>_xll.MKV("EUR.CM_INSTRUMENT.PXE."&amp;A137, "CouponInterest")</f>
        <v>#REF!</v>
      </c>
      <c r="E137" s="6" t="e">
        <f>_xll.MKV("EUR.CM_INSTRUMENT.PXE."&amp;A137, "DateMaturity")</f>
        <v>#REF!</v>
      </c>
      <c r="F137" s="6" t="e">
        <f>IF(D137=0,H137,_xll.MKV("EUR.CM_INSTRUMENT.PXE."&amp;A137, "DateInterestAccrual"))</f>
        <v>#REF!</v>
      </c>
      <c r="G137" s="6" t="e">
        <f>IF(D137=0,E137,_xll.MKV("EUR.CM_INSTRUMENT.PXE."&amp;A137, "DateFirstCoupon"))</f>
        <v>#REF!</v>
      </c>
      <c r="H137" s="6" t="e">
        <f>_xll.MKV("EUR.CM_INSTRUMENT.PXE."&amp;A137, "DateFirstSettlement")</f>
        <v>#REF!</v>
      </c>
      <c r="I137" s="19">
        <v>100</v>
      </c>
      <c r="J137" s="6" t="e">
        <f>_xll.MKV("EUR.CM_INSTRUMENT.BONDVISION."&amp;A137, "DateSettl")</f>
        <v>#REF!</v>
      </c>
      <c r="K137" s="115" t="e">
        <f>_xll.MKV("EUR.CM_INSTRUMENT.PXE."&amp;A137, "Desc")</f>
        <v>#REF!</v>
      </c>
      <c r="L137" s="66">
        <f>_xll.BDP(A137&amp;" Corp", "amt_outstanding")/1000000</f>
        <v>19750.574000000001</v>
      </c>
      <c r="M137" s="67" t="e">
        <f t="shared" si="342"/>
        <v>#REF!</v>
      </c>
      <c r="N137" s="22" t="e">
        <f>_xll.xlBondYield(C137,D137,E137,F137,G137,H137,I137,J137,P137)*100</f>
        <v>#NUM!</v>
      </c>
      <c r="O137" s="68" t="str">
        <f t="shared" si="343"/>
        <v/>
      </c>
      <c r="P137" s="23" t="e">
        <f>ROUND(_xll.MKV("EUR.CM_DEPTH.XLS_GOVIES."&amp;A137, "Mid"),IF(M137&lt;700,3,2))</f>
        <v>#REF!</v>
      </c>
      <c r="Q137" s="69" t="e">
        <f>(N137-N135)*100</f>
        <v>#NUM!</v>
      </c>
      <c r="R137" s="70" t="e">
        <f>IF($R$12="Y roll",(N137-N135)/(M137-M135)*365*100,(U137-U135)/(M137-M135)*365)</f>
        <v>#NUM!</v>
      </c>
      <c r="S137" s="71" t="e">
        <f>_xll.xlBondAswSpread(C137,D137,E137,F137,G137,H137,I137,J137,P137)*100</f>
        <v>#NUM!</v>
      </c>
      <c r="T137" s="72" t="e">
        <f>_xll.xlBondZSpread(C137,D137,E137,F137,G137,H137,I137,J137,P137,"annual",5)*100</f>
        <v>#NUM!</v>
      </c>
      <c r="U137" s="72" t="e">
        <f>(N137-_xll.xlShmImplSwap2("EUR","EUR",J137,E137,,1,8,2,4)*100)*100</f>
        <v>#NUM!</v>
      </c>
      <c r="V137" s="72" t="e">
        <f>(N137-VLOOKUP(AH137,'[1]Y c'!$B$1:$F$65536,HLOOKUP(RIGHT($V$12,2),'[1]Y c'!$A$1:$IV$2,2,FALSE),FALSE))*100</f>
        <v>#NUM!</v>
      </c>
      <c r="W137" s="72" t="e">
        <f>(N137-VLOOKUP(AH137,'[1]Y c'!$B$1:$N$65536,HLOOKUP(RIGHT($W$12,2),'[1]Y c'!$A$1:$IV$2,2,FALSE),FALSE))*100</f>
        <v>#NUM!</v>
      </c>
      <c r="X137" s="73" t="e">
        <f>(N137-VLOOKUP(AH137,'[1]Y c'!$B$1:$J$65536,HLOOKUP(RIGHT($X$12,2),'[1]Y c'!$A$1:$IV$2,2,FALSE),FALSE))*100</f>
        <v>#NUM!</v>
      </c>
      <c r="Y137" s="74" t="e">
        <f>_xll.xlBondYieldSens(C137,D137,E137,F137,G137,H137,I137,J137,P137,"p")</f>
        <v>#NUM!</v>
      </c>
      <c r="Z137" s="100" t="e">
        <f>SUMIF([1]Volumes!D$1:D$65536,A137,[1]Volumes!I$1:I$65536)</f>
        <v>#VALUE!</v>
      </c>
      <c r="AA137" s="23"/>
      <c r="AB137" s="77" t="e">
        <f>IF(_xll.MKV("EUR.CM_DEPTH.VMO_REPO."&amp;A137&amp;"_"&amp;$AB$12&amp;"_Fixed", "TrdValueAvg")=0,"",_xll.MKV("EUR.CM_DEPTH.VMO_REPO."&amp;A137&amp;"_"&amp;$AB$12&amp;"_Fixed", "TrdValueAvg"))</f>
        <v>#REF!</v>
      </c>
      <c r="AC137" s="78">
        <f t="shared" si="641"/>
        <v>0</v>
      </c>
      <c r="AD137" s="116" t="str">
        <f t="shared" si="518"/>
        <v/>
      </c>
      <c r="AE137" s="117"/>
      <c r="AF137" s="118" t="str">
        <f t="shared" si="344"/>
        <v/>
      </c>
      <c r="AG137" s="119" t="e">
        <f>_xll.MKV("EUR.CM_INSTRUMENT.PXE."&amp;A137, "DateLastMaturity")</f>
        <v>#REF!</v>
      </c>
      <c r="AH137" s="116" t="e">
        <f t="shared" si="519"/>
        <v>#REF!</v>
      </c>
      <c r="AI137" s="118" t="e">
        <f>VLOOKUP(AH137,'[1]ASW p'!$B$1:$AP$65536,HLOOKUP(LEFT(A137,2),'[1]ASW p'!$A$1:$IV$2,2,FALSE),FALSE)</f>
        <v>#REF!</v>
      </c>
      <c r="AJ137" s="79" t="e">
        <f t="shared" si="345"/>
        <v>#NUM!</v>
      </c>
      <c r="AK137" s="79" t="e">
        <f t="shared" si="520"/>
        <v>#NUM!</v>
      </c>
      <c r="AL137" s="94">
        <v>2.4851517079830923</v>
      </c>
      <c r="AM137" s="81">
        <v>-0.72931836363636371</v>
      </c>
      <c r="AN137" s="14" t="str">
        <f t="shared" si="346"/>
        <v>ES0000012932</v>
      </c>
      <c r="AO137" s="65" t="e">
        <f>IF(LEFT(AN137,2)=LEFT(AN135,2),AO135,_xll.BDP($A137&amp;" Corp","RTG_FITCH"))</f>
        <v>#REF!</v>
      </c>
      <c r="AP137" s="65" t="e">
        <f>IF(LEFT(AN137,2)=LEFT(AN135,2),AP135,_xll.BDP($A137&amp;" Corp","RTG_SP_LT_LC_ISSUER_CREDIT"))</f>
        <v>#REF!</v>
      </c>
      <c r="AQ137" s="65" t="str">
        <f>_xll.BDP($A137&amp;" Corp","RTG_MOODY")</f>
        <v>Baa1</v>
      </c>
      <c r="AR137" s="120" t="e">
        <f t="shared" si="529"/>
        <v>#REF!</v>
      </c>
      <c r="AS137" s="117" t="s">
        <v>60</v>
      </c>
      <c r="AT137" s="121" t="e">
        <f t="shared" si="521"/>
        <v>#NUM!</v>
      </c>
      <c r="AU137" s="122" t="e">
        <f>_xll.MKV("EUR.CM_INSTRUMENT.PXE."&amp;A137, "DateLastMaturity")</f>
        <v>#REF!</v>
      </c>
      <c r="AV137" s="116" t="e">
        <f t="shared" si="530"/>
        <v>#REF!</v>
      </c>
      <c r="AW137" s="121" t="e">
        <f>VLOOKUP(AV137,'[1]Y c'!B$1:AD$65536,HLOOKUP(LEFT(A137,2),'[1]Y c'!$A$1:$IV$2,2,FALSE),FALSE)</f>
        <v>#REF!</v>
      </c>
      <c r="AX137" s="14"/>
      <c r="AY137" s="120" t="str">
        <f t="shared" si="522"/>
        <v/>
      </c>
      <c r="AZ137" s="117">
        <f t="shared" si="523"/>
        <v>0</v>
      </c>
      <c r="BA137" s="118" t="str">
        <f t="shared" si="524"/>
        <v/>
      </c>
      <c r="BB137" s="119" t="e">
        <f>_xll.MKV("EUR.CM_INSTRUMENT.PXE."&amp;A137, "DateLastMaturity")</f>
        <v>#REF!</v>
      </c>
      <c r="BC137" s="116" t="e">
        <f t="shared" si="525"/>
        <v>#REF!</v>
      </c>
      <c r="BD137" s="118" t="e">
        <f>VLOOKUP(BC137,'[1]YY p'!B$1:AP$65536,HLOOKUP(LEFT(A137,2),'[1]YY p'!$A$1:$IV$2,2,FALSE),FALSE)</f>
        <v>#REF!</v>
      </c>
      <c r="BF137" s="120" t="e">
        <f t="shared" si="526"/>
        <v>#REF!</v>
      </c>
      <c r="BG137" s="117" t="s">
        <v>60</v>
      </c>
      <c r="BH137" s="118" t="e">
        <f t="shared" si="527"/>
        <v>#NUM!</v>
      </c>
      <c r="BI137" s="119" t="e">
        <f>_xll.MKV("EUR.CM_INSTRUMENT.PXE."&amp;A137, "DateLastMaturity")</f>
        <v>#REF!</v>
      </c>
      <c r="BJ137" s="116" t="e">
        <f t="shared" si="528"/>
        <v>#REF!</v>
      </c>
      <c r="BK137" s="118" t="e">
        <f>VLOOKUP(BJ137,'[1]YY c'!B$1:AL$65536,HLOOKUP(LEFT(A137,2),'[1]YY c'!$A$1:$IV$2,2,FALSE),FALSE)</f>
        <v>#REF!</v>
      </c>
    </row>
    <row r="138" spans="1:63" s="2" customFormat="1">
      <c r="A138" s="2" t="s">
        <v>158</v>
      </c>
      <c r="B138" s="65" t="e">
        <f t="shared" si="552"/>
        <v>#REF!</v>
      </c>
      <c r="C138" s="19" t="s">
        <v>126</v>
      </c>
      <c r="D138" s="19" t="e">
        <f>_xll.MKV("EUR.CM_INSTRUMENT.PXE."&amp;A138, "CouponInterest")</f>
        <v>#REF!</v>
      </c>
      <c r="E138" s="6" t="e">
        <f>_xll.MKV("EUR.CM_INSTRUMENT.PXE."&amp;A138, "DateMaturity")</f>
        <v>#REF!</v>
      </c>
      <c r="F138" s="6" t="e">
        <f>IF(D138=0,H138,_xll.MKV("EUR.CM_INSTRUMENT.PXE."&amp;A138, "DateInterestAccrual"))</f>
        <v>#REF!</v>
      </c>
      <c r="G138" s="6" t="e">
        <f>IF(D138=0,E138,_xll.MKV("EUR.CM_INSTRUMENT.PXE."&amp;A138, "DateFirstCoupon"))</f>
        <v>#REF!</v>
      </c>
      <c r="H138" s="6" t="e">
        <f>_xll.MKV("EUR.CM_INSTRUMENT.PXE."&amp;A138, "DateFirstSettlement")</f>
        <v>#REF!</v>
      </c>
      <c r="I138" s="19">
        <v>100</v>
      </c>
      <c r="J138" s="6" t="e">
        <f>_xll.MKV("EUR.CM_INSTRUMENT.BONDVISION."&amp;A138, "DateSettl")</f>
        <v>#REF!</v>
      </c>
      <c r="K138" s="115" t="e">
        <f>_xll.MKV("EUR.CM_INSTRUMENT.PXE."&amp;A138, "Desc")</f>
        <v>#REF!</v>
      </c>
      <c r="L138" s="66">
        <f>_xll.BDP(A138&amp;" Corp", "amt_outstanding")/1000000</f>
        <v>18061.495999999999</v>
      </c>
      <c r="M138" s="67" t="e">
        <f t="shared" ref="M138:M188" si="664">+E138-J138</f>
        <v>#REF!</v>
      </c>
      <c r="N138" s="22" t="e">
        <f>_xll.xlBondYield(C138,D138,E138,F138,G138,H138,I138,J138,P138)*100</f>
        <v>#NUM!</v>
      </c>
      <c r="O138" s="68" t="str">
        <f t="shared" si="343"/>
        <v/>
      </c>
      <c r="P138" s="23" t="e">
        <f>ROUND(_xll.MKV("EUR.CM_DEPTH.XLS_GOVIES."&amp;A138, "Mid"),IF(M138&lt;700,3,2))</f>
        <v>#REF!</v>
      </c>
      <c r="Q138" s="69" t="e">
        <f t="shared" si="531"/>
        <v>#NUM!</v>
      </c>
      <c r="R138" s="70" t="e">
        <f t="shared" si="551"/>
        <v>#NUM!</v>
      </c>
      <c r="S138" s="71" t="e">
        <f>_xll.xlBondAswSpread(C138,D138,E138,F138,G138,H138,I138,J138,P138)*100</f>
        <v>#NUM!</v>
      </c>
      <c r="T138" s="72" t="e">
        <f>_xll.xlBondZSpread(C138,D138,E138,F138,G138,H138,I138,J138,P138,"annual",5)*100</f>
        <v>#NUM!</v>
      </c>
      <c r="U138" s="72" t="e">
        <f>(N138-_xll.xlShmImplSwap2("EUR","EUR",J138,E138,,1,8,2,4)*100)*100</f>
        <v>#NUM!</v>
      </c>
      <c r="V138" s="72" t="e">
        <f>(N138-VLOOKUP(AH138,'[1]Y c'!$B$1:$F$65536,HLOOKUP(RIGHT($V$12,2),'[1]Y c'!$A$1:$IV$2,2,FALSE),FALSE))*100</f>
        <v>#NUM!</v>
      </c>
      <c r="W138" s="72" t="e">
        <f>(N138-VLOOKUP(AH138,'[1]Y c'!$B$1:$N$65536,HLOOKUP(RIGHT($W$12,2),'[1]Y c'!$A$1:$IV$2,2,FALSE),FALSE))*100</f>
        <v>#NUM!</v>
      </c>
      <c r="X138" s="73" t="e">
        <f>(N138-VLOOKUP(AH138,'[1]Y c'!$B$1:$J$65536,HLOOKUP(RIGHT($X$12,2),'[1]Y c'!$A$1:$IV$2,2,FALSE),FALSE))*100</f>
        <v>#NUM!</v>
      </c>
      <c r="Y138" s="74" t="e">
        <f>_xll.xlBondYieldSens(C138,D138,E138,F138,G138,H138,I138,J138,P138,"p")</f>
        <v>#NUM!</v>
      </c>
      <c r="Z138" s="100" t="e">
        <f>SUMIF([1]Volumes!D$1:D$65536,A138,[1]Volumes!I$1:I$65536)</f>
        <v>#VALUE!</v>
      </c>
      <c r="AA138" s="23"/>
      <c r="AB138" s="77" t="e">
        <f>IF(_xll.MKV("EUR.CM_DEPTH.VMO_REPO."&amp;A138&amp;"_"&amp;$AB$12&amp;"_Fixed", "TrdValueAvg")=0,"",_xll.MKV("EUR.CM_DEPTH.VMO_REPO."&amp;A138&amp;"_"&amp;$AB$12&amp;"_Fixed", "TrdValueAvg"))</f>
        <v>#REF!</v>
      </c>
      <c r="AC138" s="78">
        <f t="shared" si="641"/>
        <v>0</v>
      </c>
      <c r="AD138" s="116" t="str">
        <f t="shared" si="518"/>
        <v/>
      </c>
      <c r="AE138" s="117"/>
      <c r="AF138" s="118" t="str">
        <f t="shared" si="344"/>
        <v/>
      </c>
      <c r="AG138" s="119" t="e">
        <f>_xll.MKV("EUR.CM_INSTRUMENT.PXE."&amp;A138, "DateLastMaturity")</f>
        <v>#REF!</v>
      </c>
      <c r="AH138" s="116" t="e">
        <f t="shared" si="519"/>
        <v>#REF!</v>
      </c>
      <c r="AI138" s="118" t="e">
        <f>VLOOKUP(AH138,'[1]ASW p'!$B$1:$AP$65536,HLOOKUP(LEFT(A138,2),'[1]ASW p'!$A$1:$IV$2,2,FALSE),FALSE)</f>
        <v>#REF!</v>
      </c>
      <c r="AJ138" s="79" t="e">
        <f t="shared" si="345"/>
        <v>#NUM!</v>
      </c>
      <c r="AK138" s="79" t="e">
        <f t="shared" si="520"/>
        <v>#NUM!</v>
      </c>
      <c r="AL138" s="94">
        <v>2.6250164297357834</v>
      </c>
      <c r="AM138" s="81">
        <v>-0.83818199999999998</v>
      </c>
      <c r="AN138" s="14" t="str">
        <f t="shared" si="346"/>
        <v>ES00000120N0</v>
      </c>
      <c r="AO138" s="65" t="e">
        <f>IF(LEFT(AN138,2)=LEFT(AN137,2),AO137,_xll.BDP($A138&amp;" Corp","RTG_FITCH"))</f>
        <v>#REF!</v>
      </c>
      <c r="AP138" s="65" t="e">
        <f>IF(LEFT(AN138,2)=LEFT(AN137,2),AP137,_xll.BDP($A138&amp;" Corp","RTG_SP_LT_LC_ISSUER_CREDIT"))</f>
        <v>#REF!</v>
      </c>
      <c r="AQ138" s="65" t="str">
        <f>_xll.BDP($A138&amp;" Corp","RTG_MOODY")</f>
        <v>Baa1</v>
      </c>
      <c r="AR138" s="120" t="e">
        <f t="shared" si="529"/>
        <v>#REF!</v>
      </c>
      <c r="AS138" s="117" t="s">
        <v>60</v>
      </c>
      <c r="AT138" s="121" t="e">
        <f t="shared" si="521"/>
        <v>#NUM!</v>
      </c>
      <c r="AU138" s="122" t="e">
        <f>_xll.MKV("EUR.CM_INSTRUMENT.PXE."&amp;A138, "DateLastMaturity")</f>
        <v>#REF!</v>
      </c>
      <c r="AV138" s="116" t="e">
        <f t="shared" si="530"/>
        <v>#REF!</v>
      </c>
      <c r="AW138" s="121" t="e">
        <f>VLOOKUP(AV138,'[1]Y c'!B$1:AD$65536,HLOOKUP(LEFT(A138,2),'[1]Y c'!$A$1:$IV$2,2,FALSE),FALSE)</f>
        <v>#REF!</v>
      </c>
      <c r="AX138" s="14"/>
      <c r="AY138" s="120" t="str">
        <f t="shared" si="522"/>
        <v/>
      </c>
      <c r="AZ138" s="117">
        <f t="shared" si="523"/>
        <v>0</v>
      </c>
      <c r="BA138" s="118" t="str">
        <f t="shared" si="524"/>
        <v/>
      </c>
      <c r="BB138" s="119" t="e">
        <f>_xll.MKV("EUR.CM_INSTRUMENT.PXE."&amp;A138, "DateLastMaturity")</f>
        <v>#REF!</v>
      </c>
      <c r="BC138" s="116" t="e">
        <f t="shared" si="525"/>
        <v>#REF!</v>
      </c>
      <c r="BD138" s="118" t="e">
        <f>VLOOKUP(BC138,'[1]YY p'!B$1:AP$65536,HLOOKUP(LEFT(A138,2),'[1]YY p'!$A$1:$IV$2,2,FALSE),FALSE)</f>
        <v>#REF!</v>
      </c>
      <c r="BF138" s="120" t="e">
        <f t="shared" si="526"/>
        <v>#REF!</v>
      </c>
      <c r="BG138" s="117" t="s">
        <v>60</v>
      </c>
      <c r="BH138" s="118" t="e">
        <f t="shared" si="527"/>
        <v>#NUM!</v>
      </c>
      <c r="BI138" s="119" t="e">
        <f>_xll.MKV("EUR.CM_INSTRUMENT.PXE."&amp;A138, "DateLastMaturity")</f>
        <v>#REF!</v>
      </c>
      <c r="BJ138" s="116" t="e">
        <f t="shared" si="528"/>
        <v>#REF!</v>
      </c>
      <c r="BK138" s="118" t="e">
        <f>VLOOKUP(BJ138,'[1]YY c'!B$1:AL$65536,HLOOKUP(LEFT(A138,2),'[1]YY c'!$A$1:$IV$2,2,FALSE),FALSE)</f>
        <v>#REF!</v>
      </c>
    </row>
    <row r="139" spans="1:63" s="2" customFormat="1">
      <c r="A139" s="2" t="s">
        <v>159</v>
      </c>
      <c r="B139" s="65" t="e">
        <f t="shared" si="552"/>
        <v>#REF!</v>
      </c>
      <c r="C139" s="19" t="s">
        <v>126</v>
      </c>
      <c r="D139" s="19" t="e">
        <f>_xll.MKV("EUR.CM_INSTRUMENT.PXE."&amp;A139, "CouponInterest")</f>
        <v>#REF!</v>
      </c>
      <c r="E139" s="6" t="e">
        <f>_xll.MKV("EUR.CM_INSTRUMENT.PXE."&amp;A139, "DateMaturity")</f>
        <v>#REF!</v>
      </c>
      <c r="F139" s="6" t="e">
        <f>IF(D139=0,H139,_xll.MKV("EUR.CM_INSTRUMENT.PXE."&amp;A139, "DateInterestAccrual"))</f>
        <v>#REF!</v>
      </c>
      <c r="G139" s="6" t="e">
        <f>IF(D139=0,E139,_xll.MKV("EUR.CM_INSTRUMENT.PXE."&amp;A139, "DateFirstCoupon"))</f>
        <v>#REF!</v>
      </c>
      <c r="H139" s="6" t="e">
        <f>_xll.MKV("EUR.CM_INSTRUMENT.PXE."&amp;A139, "DateFirstSettlement")</f>
        <v>#REF!</v>
      </c>
      <c r="I139" s="19">
        <v>100</v>
      </c>
      <c r="J139" s="6" t="e">
        <f>_xll.MKV("EUR.CM_INSTRUMENT.BONDVISION."&amp;A139, "DateSettl")</f>
        <v>#REF!</v>
      </c>
      <c r="K139" s="115" t="e">
        <f>_xll.MKV("EUR.CM_INSTRUMENT.PXE."&amp;A139, "Desc")</f>
        <v>#REF!</v>
      </c>
      <c r="L139" s="66">
        <f>_xll.BDP(A139&amp;" Corp", "amt_outstanding")/1000000</f>
        <v>18802.544000000002</v>
      </c>
      <c r="M139" s="67" t="e">
        <f t="shared" si="664"/>
        <v>#REF!</v>
      </c>
      <c r="N139" s="22" t="e">
        <f>_xll.xlBondYield(C139,D139,E139,F139,G139,H139,I139,J139,P139)*100</f>
        <v>#NUM!</v>
      </c>
      <c r="O139" s="68" t="str">
        <f t="shared" ref="O139:O188" si="665">IF(ISNUMBER((N139-AL139)*100),ROUND((N139-AL139)*100,2),"")</f>
        <v/>
      </c>
      <c r="P139" s="23" t="e">
        <f>ROUND(_xll.MKV("EUR.CM_DEPTH.XLS_GOVIES."&amp;A139, "Mid"),IF(M139&lt;700,3,2))</f>
        <v>#REF!</v>
      </c>
      <c r="Q139" s="69" t="e">
        <f t="shared" si="531"/>
        <v>#NUM!</v>
      </c>
      <c r="R139" s="70" t="e">
        <f t="shared" si="551"/>
        <v>#NUM!</v>
      </c>
      <c r="S139" s="71" t="e">
        <f>_xll.xlBondAswSpread(C139,D139,E139,F139,G139,H139,I139,J139,P139)*100</f>
        <v>#NUM!</v>
      </c>
      <c r="T139" s="72" t="e">
        <f>_xll.xlBondZSpread(C139,D139,E139,F139,G139,H139,I139,J139,P139,"annual",5)*100</f>
        <v>#NUM!</v>
      </c>
      <c r="U139" s="72" t="e">
        <f>(N139-_xll.xlShmImplSwap2("EUR","EUR",J139,E139,,1,8,2,4)*100)*100</f>
        <v>#NUM!</v>
      </c>
      <c r="V139" s="72" t="e">
        <f>(N139-VLOOKUP(AH139,'[1]Y c'!$B$1:$F$65536,HLOOKUP(RIGHT($V$12,2),'[1]Y c'!$A$1:$IV$2,2,FALSE),FALSE))*100</f>
        <v>#NUM!</v>
      </c>
      <c r="W139" s="72" t="e">
        <f>(N139-VLOOKUP(AH139,'[1]Y c'!$B$1:$N$65536,HLOOKUP(RIGHT($W$12,2),'[1]Y c'!$A$1:$IV$2,2,FALSE),FALSE))*100</f>
        <v>#NUM!</v>
      </c>
      <c r="X139" s="73" t="e">
        <f>(N139-VLOOKUP(AH139,'[1]Y c'!$B$1:$J$65536,HLOOKUP(RIGHT($X$12,2),'[1]Y c'!$A$1:$IV$2,2,FALSE),FALSE))*100</f>
        <v>#NUM!</v>
      </c>
      <c r="Y139" s="74" t="e">
        <f>_xll.xlBondYieldSens(C139,D139,E139,F139,G139,H139,I139,J139,P139,"p")</f>
        <v>#NUM!</v>
      </c>
      <c r="Z139" s="100" t="e">
        <f>SUMIF([1]Volumes!D$1:D$65536,A139,[1]Volumes!I$1:I$65536)</f>
        <v>#VALUE!</v>
      </c>
      <c r="AA139" s="23"/>
      <c r="AB139" s="77" t="e">
        <f>IF(_xll.MKV("EUR.CM_DEPTH.VMO_REPO."&amp;A139&amp;"_"&amp;$AB$12&amp;"_Fixed", "TrdValueAvg")=0,"",_xll.MKV("EUR.CM_DEPTH.VMO_REPO."&amp;A139&amp;"_"&amp;$AB$12&amp;"_Fixed", "TrdValueAvg"))</f>
        <v>#REF!</v>
      </c>
      <c r="AC139" s="78">
        <f t="shared" si="641"/>
        <v>0</v>
      </c>
      <c r="AD139" s="116" t="str">
        <f t="shared" si="518"/>
        <v/>
      </c>
      <c r="AE139" s="117"/>
      <c r="AF139" s="118" t="str">
        <f t="shared" ref="AF139:AF188" si="666">IF(AE139="x",IF($AF$12="ASW",S139,T139),"")</f>
        <v/>
      </c>
      <c r="AG139" s="119" t="e">
        <f>_xll.MKV("EUR.CM_INSTRUMENT.PXE."&amp;A139, "DateLastMaturity")</f>
        <v>#REF!</v>
      </c>
      <c r="AH139" s="116" t="e">
        <f t="shared" si="519"/>
        <v>#REF!</v>
      </c>
      <c r="AI139" s="118" t="e">
        <f>VLOOKUP(AH139,'[1]ASW p'!$B$1:$AP$65536,HLOOKUP(LEFT(A139,2),'[1]ASW p'!$A$1:$IV$2,2,FALSE),FALSE)</f>
        <v>#REF!</v>
      </c>
      <c r="AJ139" s="79" t="e">
        <f t="shared" ref="AJ139:AJ188" si="667">IF($AF$12="ASW",S139,T139)-AI139</f>
        <v>#NUM!</v>
      </c>
      <c r="AK139" s="79" t="e">
        <f t="shared" si="520"/>
        <v>#NUM!</v>
      </c>
      <c r="AL139" s="94">
        <v>2.6577518368810464</v>
      </c>
      <c r="AM139" s="81">
        <v>-0.47666700000000001</v>
      </c>
      <c r="AN139" s="14" t="str">
        <f t="shared" ref="AN139:AN188" si="668">+A139</f>
        <v>ES00000121S7</v>
      </c>
      <c r="AO139" s="65" t="e">
        <f>IF(LEFT(AN139,2)=LEFT(AN138,2),AO138,_xll.BDP($A139&amp;" Corp","RTG_FITCH"))</f>
        <v>#REF!</v>
      </c>
      <c r="AP139" s="65" t="e">
        <f>IF(LEFT(AN139,2)=LEFT(AN138,2),AP138,_xll.BDP($A139&amp;" Corp","RTG_SP_LT_LC_ISSUER_CREDIT"))</f>
        <v>#REF!</v>
      </c>
      <c r="AQ139" s="65" t="str">
        <f>_xll.BDP($A139&amp;" Corp","RTG_MOODY")</f>
        <v>Baa1</v>
      </c>
      <c r="AR139" s="120" t="e">
        <f t="shared" si="529"/>
        <v>#REF!</v>
      </c>
      <c r="AS139" s="117" t="s">
        <v>60</v>
      </c>
      <c r="AT139" s="121" t="e">
        <f t="shared" si="521"/>
        <v>#NUM!</v>
      </c>
      <c r="AU139" s="122" t="e">
        <f>_xll.MKV("EUR.CM_INSTRUMENT.PXE."&amp;A139, "DateLastMaturity")</f>
        <v>#REF!</v>
      </c>
      <c r="AV139" s="116" t="e">
        <f t="shared" si="530"/>
        <v>#REF!</v>
      </c>
      <c r="AW139" s="121" t="e">
        <f>VLOOKUP(AV139,'[1]Y c'!B$1:AD$65536,HLOOKUP(LEFT(A139,2),'[1]Y c'!$A$1:$IV$2,2,FALSE),FALSE)</f>
        <v>#REF!</v>
      </c>
      <c r="AX139" s="14"/>
      <c r="AY139" s="120" t="str">
        <f t="shared" si="522"/>
        <v/>
      </c>
      <c r="AZ139" s="117">
        <f t="shared" si="523"/>
        <v>0</v>
      </c>
      <c r="BA139" s="118" t="str">
        <f t="shared" si="524"/>
        <v/>
      </c>
      <c r="BB139" s="119" t="e">
        <f>_xll.MKV("EUR.CM_INSTRUMENT.PXE."&amp;A139, "DateLastMaturity")</f>
        <v>#REF!</v>
      </c>
      <c r="BC139" s="116" t="e">
        <f t="shared" si="525"/>
        <v>#REF!</v>
      </c>
      <c r="BD139" s="118" t="e">
        <f>VLOOKUP(BC139,'[1]YY p'!B$1:AP$65536,HLOOKUP(LEFT(A139,2),'[1]YY p'!$A$1:$IV$2,2,FALSE),FALSE)</f>
        <v>#REF!</v>
      </c>
      <c r="BF139" s="120" t="e">
        <f t="shared" si="526"/>
        <v>#REF!</v>
      </c>
      <c r="BG139" s="117" t="s">
        <v>60</v>
      </c>
      <c r="BH139" s="118" t="e">
        <f t="shared" si="527"/>
        <v>#NUM!</v>
      </c>
      <c r="BI139" s="119" t="e">
        <f>_xll.MKV("EUR.CM_INSTRUMENT.PXE."&amp;A139, "DateLastMaturity")</f>
        <v>#REF!</v>
      </c>
      <c r="BJ139" s="116" t="e">
        <f t="shared" si="528"/>
        <v>#REF!</v>
      </c>
      <c r="BK139" s="118" t="e">
        <f>VLOOKUP(BJ139,'[1]YY c'!B$1:AL$65536,HLOOKUP(LEFT(A139,2),'[1]YY c'!$A$1:$IV$2,2,FALSE),FALSE)</f>
        <v>#REF!</v>
      </c>
    </row>
    <row r="140" spans="1:63" s="2" customFormat="1">
      <c r="A140" s="2" t="s">
        <v>160</v>
      </c>
      <c r="B140" s="65" t="e">
        <f t="shared" si="552"/>
        <v>#REF!</v>
      </c>
      <c r="C140" s="19" t="s">
        <v>126</v>
      </c>
      <c r="D140" s="19" t="e">
        <f>_xll.MKV("EUR.CM_INSTRUMENT.PXE."&amp;A140, "CouponInterest")</f>
        <v>#REF!</v>
      </c>
      <c r="E140" s="6" t="e">
        <f>_xll.MKV("EUR.CM_INSTRUMENT.PXE."&amp;A140, "DateMaturity")</f>
        <v>#REF!</v>
      </c>
      <c r="F140" s="6" t="e">
        <f>IF(D140=0,H140,_xll.MKV("EUR.CM_INSTRUMENT.PXE."&amp;A140, "DateInterestAccrual"))</f>
        <v>#REF!</v>
      </c>
      <c r="G140" s="6" t="e">
        <f>IF(D140=0,E140,_xll.MKV("EUR.CM_INSTRUMENT.PXE."&amp;A140, "DateFirstCoupon"))</f>
        <v>#REF!</v>
      </c>
      <c r="H140" s="6" t="e">
        <f>_xll.MKV("EUR.CM_INSTRUMENT.PXE."&amp;A140, "DateFirstSettlement")</f>
        <v>#REF!</v>
      </c>
      <c r="I140" s="19">
        <v>100</v>
      </c>
      <c r="J140" s="6" t="e">
        <f>_xll.MKV("EUR.CM_INSTRUMENT.BONDVISION."&amp;A140, "DateSettl")</f>
        <v>#REF!</v>
      </c>
      <c r="K140" s="115" t="e">
        <f>_xll.MKV("EUR.CM_INSTRUMENT.PXE."&amp;A140, "Desc")</f>
        <v>#REF!</v>
      </c>
      <c r="L140" s="66">
        <f>_xll.BDP(A140&amp;" Corp", "amt_outstanding")/1000000</f>
        <v>14254.579</v>
      </c>
      <c r="M140" s="67" t="e">
        <f t="shared" si="664"/>
        <v>#REF!</v>
      </c>
      <c r="N140" s="22" t="e">
        <f>_xll.xlBondYield(C140,D140,E140,F140,G140,H140,I140,J140,P140)*100</f>
        <v>#NUM!</v>
      </c>
      <c r="O140" s="68" t="str">
        <f t="shared" si="665"/>
        <v/>
      </c>
      <c r="P140" s="23" t="e">
        <f>ROUND(_xll.MKV("EUR.CM_DEPTH.XLS_GOVIES."&amp;A140, "Mid"),IF(M140&lt;700,3,2))</f>
        <v>#REF!</v>
      </c>
      <c r="Q140" s="69" t="e">
        <f t="shared" si="531"/>
        <v>#NUM!</v>
      </c>
      <c r="R140" s="70" t="e">
        <f t="shared" si="551"/>
        <v>#NUM!</v>
      </c>
      <c r="S140" s="71" t="e">
        <f>_xll.xlBondAswSpread(C140,D140,E140,F140,G140,H140,I140,J140,P140)*100</f>
        <v>#NUM!</v>
      </c>
      <c r="T140" s="72" t="e">
        <f>_xll.xlBondZSpread(C140,D140,E140,F140,G140,H140,I140,J140,P140,"annual",5)*100</f>
        <v>#NUM!</v>
      </c>
      <c r="U140" s="72" t="e">
        <f>(N140-_xll.xlShmImplSwap2("EUR","EUR",J140,E140,,1,8,2,4)*100)*100</f>
        <v>#NUM!</v>
      </c>
      <c r="V140" s="72" t="e">
        <f>(N140-VLOOKUP(AH140,'[1]Y c'!$B$1:$F$65536,HLOOKUP(RIGHT($V$12,2),'[1]Y c'!$A$1:$IV$2,2,FALSE),FALSE))*100</f>
        <v>#NUM!</v>
      </c>
      <c r="W140" s="72" t="e">
        <f>(N140-VLOOKUP(AH140,'[1]Y c'!$B$1:$N$65536,HLOOKUP(RIGHT($W$12,2),'[1]Y c'!$A$1:$IV$2,2,FALSE),FALSE))*100</f>
        <v>#NUM!</v>
      </c>
      <c r="X140" s="73" t="e">
        <f>(N140-VLOOKUP(AH140,'[1]Y c'!$B$1:$J$65536,HLOOKUP(RIGHT($X$12,2),'[1]Y c'!$A$1:$IV$2,2,FALSE),FALSE))*100</f>
        <v>#NUM!</v>
      </c>
      <c r="Y140" s="74" t="e">
        <f>_xll.xlBondYieldSens(C140,D140,E140,F140,G140,H140,I140,J140,P140,"p")</f>
        <v>#NUM!</v>
      </c>
      <c r="Z140" s="100" t="e">
        <f>SUMIF([1]Volumes!D$1:D$65536,A140,[1]Volumes!I$1:I$65536)</f>
        <v>#VALUE!</v>
      </c>
      <c r="AA140" s="23"/>
      <c r="AB140" s="77" t="e">
        <f>IF(_xll.MKV("EUR.CM_DEPTH.VMO_REPO."&amp;A140&amp;"_"&amp;$AB$12&amp;"_Fixed", "TrdValueAvg")=0,"",_xll.MKV("EUR.CM_DEPTH.VMO_REPO."&amp;A140&amp;"_"&amp;$AB$12&amp;"_Fixed", "TrdValueAvg"))</f>
        <v>#REF!</v>
      </c>
      <c r="AC140" s="78">
        <f t="shared" si="641"/>
        <v>0</v>
      </c>
      <c r="AD140" s="116" t="str">
        <f>IF(AE140="x",MONTH(AG140)&amp;"."&amp;YEAR(AG140),"")</f>
        <v/>
      </c>
      <c r="AE140" s="117"/>
      <c r="AF140" s="118" t="str">
        <f t="shared" si="666"/>
        <v/>
      </c>
      <c r="AG140" s="119" t="e">
        <f>_xll.MKV("EUR.CM_INSTRUMENT.PXE."&amp;A140, "DateLastMaturity")</f>
        <v>#REF!</v>
      </c>
      <c r="AH140" s="116" t="e">
        <f>MONTH(AG140)&amp;"."&amp;YEAR(AG140)</f>
        <v>#REF!</v>
      </c>
      <c r="AI140" s="118" t="e">
        <f>VLOOKUP(AH140,'[1]ASW p'!$B$1:$AP$65536,HLOOKUP(LEFT(A140,2),'[1]ASW p'!$A$1:$IV$2,2,FALSE),FALSE)</f>
        <v>#REF!</v>
      </c>
      <c r="AJ140" s="79" t="e">
        <f t="shared" si="667"/>
        <v>#NUM!</v>
      </c>
      <c r="AK140" s="79" t="e">
        <f t="shared" si="520"/>
        <v>#NUM!</v>
      </c>
      <c r="AL140" s="94">
        <v>2.7320181182713092</v>
      </c>
      <c r="AM140" s="81">
        <v>-0.448077</v>
      </c>
      <c r="AN140" s="14" t="str">
        <f t="shared" si="668"/>
        <v>ES00000124H4</v>
      </c>
      <c r="AO140" s="65" t="e">
        <f>IF(LEFT(AN140,2)=LEFT(AN139,2),AO139,_xll.BDP($A140&amp;" Corp","RTG_FITCH"))</f>
        <v>#REF!</v>
      </c>
      <c r="AP140" s="65" t="e">
        <f>IF(LEFT(AN140,2)=LEFT(AN139,2),AP139,_xll.BDP($A140&amp;" Corp","RTG_SP_LT_LC_ISSUER_CREDIT"))</f>
        <v>#REF!</v>
      </c>
      <c r="AQ140" s="65" t="str">
        <f>_xll.BDP($A140&amp;" Corp","RTG_MOODY")</f>
        <v>Baa1</v>
      </c>
      <c r="AR140" s="120" t="e">
        <f t="shared" si="529"/>
        <v>#REF!</v>
      </c>
      <c r="AS140" s="117" t="s">
        <v>60</v>
      </c>
      <c r="AT140" s="121" t="e">
        <f t="shared" si="521"/>
        <v>#NUM!</v>
      </c>
      <c r="AU140" s="122" t="e">
        <f>_xll.MKV("EUR.CM_INSTRUMENT.PXE."&amp;A140, "DateLastMaturity")</f>
        <v>#REF!</v>
      </c>
      <c r="AV140" s="116" t="e">
        <f>MONTH(AU140)&amp;"."&amp;YEAR(AU140)</f>
        <v>#REF!</v>
      </c>
      <c r="AW140" s="121" t="e">
        <f>VLOOKUP(AV140,'[1]Y c'!B$1:AD$65536,HLOOKUP(LEFT(A140,2),'[1]Y c'!$A$1:$IV$2,2,FALSE),FALSE)</f>
        <v>#REF!</v>
      </c>
      <c r="AX140" s="14"/>
      <c r="AY140" s="120" t="str">
        <f t="shared" si="522"/>
        <v/>
      </c>
      <c r="AZ140" s="117">
        <f t="shared" si="523"/>
        <v>0</v>
      </c>
      <c r="BA140" s="118" t="str">
        <f t="shared" si="524"/>
        <v/>
      </c>
      <c r="BB140" s="119" t="e">
        <f>_xll.MKV("EUR.CM_INSTRUMENT.PXE."&amp;A140, "DateLastMaturity")</f>
        <v>#REF!</v>
      </c>
      <c r="BC140" s="116" t="e">
        <f t="shared" si="525"/>
        <v>#REF!</v>
      </c>
      <c r="BD140" s="118" t="e">
        <f>VLOOKUP(BC140,'[1]YY p'!B$1:AP$65536,HLOOKUP(LEFT(A140,2),'[1]YY p'!$A$1:$IV$2,2,FALSE),FALSE)</f>
        <v>#REF!</v>
      </c>
      <c r="BF140" s="120" t="e">
        <f t="shared" si="526"/>
        <v>#REF!</v>
      </c>
      <c r="BG140" s="117" t="s">
        <v>60</v>
      </c>
      <c r="BH140" s="118" t="e">
        <f t="shared" si="527"/>
        <v>#NUM!</v>
      </c>
      <c r="BI140" s="119" t="e">
        <f>_xll.MKV("EUR.CM_INSTRUMENT.PXE."&amp;A140, "DateLastMaturity")</f>
        <v>#REF!</v>
      </c>
      <c r="BJ140" s="116" t="e">
        <f t="shared" si="528"/>
        <v>#REF!</v>
      </c>
      <c r="BK140" s="118" t="e">
        <f>VLOOKUP(BJ140,'[1]YY c'!B$1:AL$65536,HLOOKUP(LEFT(A140,2),'[1]YY c'!$A$1:$IV$2,2,FALSE),FALSE)</f>
        <v>#REF!</v>
      </c>
    </row>
    <row r="141" spans="1:63" s="2" customFormat="1">
      <c r="A141" s="2" t="s">
        <v>161</v>
      </c>
      <c r="B141" s="65" t="e">
        <f t="shared" si="552"/>
        <v>#REF!</v>
      </c>
      <c r="C141" s="19" t="s">
        <v>126</v>
      </c>
      <c r="D141" s="19" t="e">
        <f>_xll.MKV("EUR.CM_INSTRUMENT.PXE."&amp;A141, "CouponInterest")</f>
        <v>#REF!</v>
      </c>
      <c r="E141" s="6" t="e">
        <f>_xll.MKV("EUR.CM_INSTRUMENT.PXE."&amp;A141, "DateMaturity")</f>
        <v>#REF!</v>
      </c>
      <c r="F141" s="6" t="e">
        <f>IF(D141=0,H141,_xll.MKV("EUR.CM_INSTRUMENT.PXE."&amp;A141, "DateInterestAccrual"))</f>
        <v>#REF!</v>
      </c>
      <c r="G141" s="6" t="e">
        <f>IF(D141=0,E141,_xll.MKV("EUR.CM_INSTRUMENT.PXE."&amp;A141, "DateFirstCoupon"))</f>
        <v>#REF!</v>
      </c>
      <c r="H141" s="6" t="e">
        <f>_xll.MKV("EUR.CM_INSTRUMENT.PXE."&amp;A141, "DateFirstSettlement")</f>
        <v>#REF!</v>
      </c>
      <c r="I141" s="19">
        <v>101</v>
      </c>
      <c r="J141" s="6" t="e">
        <f>_xll.MKV("EUR.CM_INSTRUMENT.BONDVISION."&amp;A141, "DateSettl")</f>
        <v>#REF!</v>
      </c>
      <c r="K141" s="115" t="e">
        <f>_xll.MKV("EUR.CM_INSTRUMENT.PXE."&amp;A141, "Desc")</f>
        <v>#REF!</v>
      </c>
      <c r="L141" s="66">
        <f>_xll.BDP(A141&amp;" Corp", "amt_outstanding")/1000000</f>
        <v>16281.298000000001</v>
      </c>
      <c r="M141" s="67" t="e">
        <f t="shared" si="664"/>
        <v>#REF!</v>
      </c>
      <c r="N141" s="22" t="e">
        <f>_xll.xlBondYield(C141,D141,E141,F141,G141,H141,I141,J141,P141)*100</f>
        <v>#NUM!</v>
      </c>
      <c r="O141" s="68" t="str">
        <f t="shared" si="665"/>
        <v/>
      </c>
      <c r="P141" s="23" t="e">
        <f>ROUND(_xll.MKV("EUR.CM_DEPTH.XLS_GOVIES."&amp;A141, "Mid"),IF(M141&lt;700,3,2))</f>
        <v>#REF!</v>
      </c>
      <c r="Q141" s="69" t="e">
        <f t="shared" si="531"/>
        <v>#NUM!</v>
      </c>
      <c r="R141" s="70" t="e">
        <f t="shared" si="551"/>
        <v>#NUM!</v>
      </c>
      <c r="S141" s="71" t="e">
        <f>_xll.xlBondAswSpread(C141,D141,E141,F141,G141,H141,I141,J141,P141)*100</f>
        <v>#NUM!</v>
      </c>
      <c r="T141" s="72" t="e">
        <f>_xll.xlBondZSpread(C141,D141,E141,F141,G141,H141,I141,J141,P141,"annual",5)*100</f>
        <v>#NUM!</v>
      </c>
      <c r="U141" s="72" t="e">
        <f>(N141-_xll.xlShmImplSwap2("EUR","EUR",J141,E141,,1,8,2,4)*100)*100</f>
        <v>#NUM!</v>
      </c>
      <c r="V141" s="72" t="e">
        <f>(N141-VLOOKUP(AH141,'[1]Y c'!$B$1:$F$65536,HLOOKUP(RIGHT($V$12,2),'[1]Y c'!$A$1:$IV$2,2,FALSE),FALSE))*100</f>
        <v>#NUM!</v>
      </c>
      <c r="W141" s="72" t="e">
        <f>(N141-VLOOKUP(AH141,'[1]Y c'!$B$1:$N$65536,HLOOKUP(RIGHT($W$12,2),'[1]Y c'!$A$1:$IV$2,2,FALSE),FALSE))*100</f>
        <v>#NUM!</v>
      </c>
      <c r="X141" s="73" t="e">
        <f>(N141-VLOOKUP(AH141,'[1]Y c'!$B$1:$J$65536,HLOOKUP(RIGHT($X$12,2),'[1]Y c'!$A$1:$IV$2,2,FALSE),FALSE))*100</f>
        <v>#NUM!</v>
      </c>
      <c r="Y141" s="74" t="e">
        <f>_xll.xlBondYieldSens(C141,D141,E141,F141,G141,H141,I141,J141,P141,"p")</f>
        <v>#NUM!</v>
      </c>
      <c r="Z141" s="100" t="e">
        <f>SUMIF([1]Volumes!D$1:D$65536,A141,[1]Volumes!I$1:I$65536)</f>
        <v>#VALUE!</v>
      </c>
      <c r="AA141" s="23"/>
      <c r="AB141" s="77" t="e">
        <f>IF(_xll.MKV("EUR.CM_DEPTH.VMO_REPO."&amp;A141&amp;"_"&amp;$AB$12&amp;"_Fixed", "TrdValueAvg")=0,"",_xll.MKV("EUR.CM_DEPTH.VMO_REPO."&amp;A141&amp;"_"&amp;$AB$12&amp;"_Fixed", "TrdValueAvg"))</f>
        <v>#REF!</v>
      </c>
      <c r="AC141" s="78">
        <f t="shared" si="641"/>
        <v>0</v>
      </c>
      <c r="AD141" s="116" t="e">
        <f>IF(AE141="x",MONTH(AG141)&amp;"."&amp;YEAR(AG141),"")</f>
        <v>#REF!</v>
      </c>
      <c r="AE141" s="117" t="s">
        <v>60</v>
      </c>
      <c r="AF141" s="118" t="e">
        <f t="shared" si="666"/>
        <v>#NUM!</v>
      </c>
      <c r="AG141" s="119" t="e">
        <f>_xll.MKV("EUR.CM_INSTRUMENT.PXE."&amp;A141, "DateLastMaturity")</f>
        <v>#REF!</v>
      </c>
      <c r="AH141" s="116" t="e">
        <f>MONTH(AG141)&amp;"."&amp;YEAR(AG141)</f>
        <v>#REF!</v>
      </c>
      <c r="AI141" s="118" t="e">
        <f>VLOOKUP(AH141,'[1]ASW p'!$B$1:$AP$65536,HLOOKUP(LEFT(A141,2),'[1]ASW p'!$A$1:$IV$2,2,FALSE),FALSE)</f>
        <v>#REF!</v>
      </c>
      <c r="AJ141" s="79" t="e">
        <f t="shared" si="667"/>
        <v>#NUM!</v>
      </c>
      <c r="AK141" s="79" t="e">
        <f t="shared" si="520"/>
        <v>#NUM!</v>
      </c>
      <c r="AL141" s="94">
        <v>2.8197850262343693</v>
      </c>
      <c r="AM141" s="81">
        <v>-0.40200000000000002</v>
      </c>
      <c r="AN141" s="14" t="str">
        <f t="shared" si="668"/>
        <v>ES00000128C6</v>
      </c>
      <c r="AO141" s="65" t="e">
        <f>IF(LEFT(AN141,2)=LEFT(AN140,2),AO140,_xll.BDP($A141&amp;" Corp","RTG_FITCH"))</f>
        <v>#REF!</v>
      </c>
      <c r="AP141" s="65" t="e">
        <f>IF(LEFT(AN141,2)=LEFT(AN140,2),AP140,_xll.BDP($A141&amp;" Corp","RTG_SP_LT_LC_ISSUER_CREDIT"))</f>
        <v>#REF!</v>
      </c>
      <c r="AQ141" s="65" t="str">
        <f>_xll.BDP($A141&amp;" Corp","RTG_MOODY")</f>
        <v>Baa1</v>
      </c>
      <c r="AR141" s="120" t="e">
        <f t="shared" si="529"/>
        <v>#REF!</v>
      </c>
      <c r="AS141" s="117" t="s">
        <v>60</v>
      </c>
      <c r="AT141" s="121" t="e">
        <f t="shared" si="521"/>
        <v>#NUM!</v>
      </c>
      <c r="AU141" s="122" t="e">
        <f>_xll.MKV("EUR.CM_INSTRUMENT.PXE."&amp;A141, "DateLastMaturity")</f>
        <v>#REF!</v>
      </c>
      <c r="AV141" s="116" t="e">
        <f>MONTH(AU141)&amp;"."&amp;YEAR(AU141)</f>
        <v>#REF!</v>
      </c>
      <c r="AW141" s="121" t="e">
        <f>VLOOKUP(AV141,'[1]Y c'!B$1:AD$65536,HLOOKUP(LEFT(A141,2),'[1]Y c'!$A$1:$IV$2,2,FALSE),FALSE)</f>
        <v>#REF!</v>
      </c>
      <c r="AX141" s="14"/>
      <c r="AY141" s="120" t="e">
        <f t="shared" si="522"/>
        <v>#REF!</v>
      </c>
      <c r="AZ141" s="117" t="str">
        <f t="shared" si="523"/>
        <v>x</v>
      </c>
      <c r="BA141" s="118" t="e">
        <f t="shared" si="524"/>
        <v>#NUM!</v>
      </c>
      <c r="BB141" s="119" t="e">
        <f>_xll.MKV("EUR.CM_INSTRUMENT.PXE."&amp;A141, "DateLastMaturity")</f>
        <v>#REF!</v>
      </c>
      <c r="BC141" s="116" t="e">
        <f t="shared" si="525"/>
        <v>#REF!</v>
      </c>
      <c r="BD141" s="118" t="e">
        <f>VLOOKUP(BC141,'[1]YY p'!B$1:AP$65536,HLOOKUP(LEFT(A141,2),'[1]YY p'!$A$1:$IV$2,2,FALSE),FALSE)</f>
        <v>#REF!</v>
      </c>
      <c r="BF141" s="120" t="e">
        <f t="shared" si="526"/>
        <v>#REF!</v>
      </c>
      <c r="BG141" s="117" t="s">
        <v>60</v>
      </c>
      <c r="BH141" s="118" t="e">
        <f t="shared" si="527"/>
        <v>#NUM!</v>
      </c>
      <c r="BI141" s="119" t="e">
        <f>_xll.MKV("EUR.CM_INSTRUMENT.PXE."&amp;A141, "DateLastMaturity")</f>
        <v>#REF!</v>
      </c>
      <c r="BJ141" s="116" t="e">
        <f t="shared" si="528"/>
        <v>#REF!</v>
      </c>
      <c r="BK141" s="118" t="e">
        <f>VLOOKUP(BJ141,'[1]YY c'!B$1:AL$65536,HLOOKUP(LEFT(A141,2),'[1]YY c'!$A$1:$IV$2,2,FALSE),FALSE)</f>
        <v>#REF!</v>
      </c>
    </row>
    <row r="142" spans="1:63">
      <c r="A142" s="64" t="s">
        <v>162</v>
      </c>
      <c r="B142" s="65" t="e">
        <f t="shared" si="552"/>
        <v>#REF!</v>
      </c>
      <c r="C142" s="19" t="s">
        <v>126</v>
      </c>
      <c r="D142" s="19" t="e">
        <f>_xll.MKV("EUR.CM_INSTRUMENT.PXE."&amp;A142, "CouponInterest")</f>
        <v>#REF!</v>
      </c>
      <c r="E142" s="6" t="e">
        <f>_xll.MKV("EUR.CM_INSTRUMENT.PXE."&amp;A142, "DateMaturity")</f>
        <v>#REF!</v>
      </c>
      <c r="F142" s="6" t="e">
        <f>IF(D142=0,H142,_xll.MKV("EUR.CM_INSTRUMENT.PXE."&amp;A142, "DateInterestAccrual"))</f>
        <v>#REF!</v>
      </c>
      <c r="G142" s="6" t="e">
        <f>IF(D142=0,E142,_xll.MKV("EUR.CM_INSTRUMENT.PXE."&amp;A142, "DateFirstCoupon"))</f>
        <v>#REF!</v>
      </c>
      <c r="H142" s="6" t="e">
        <f>_xll.MKV("EUR.CM_INSTRUMENT.PXE."&amp;A142, "DateFirstSettlement")</f>
        <v>#REF!</v>
      </c>
      <c r="I142" s="19">
        <v>100</v>
      </c>
      <c r="J142" s="6" t="e">
        <f>_xll.MKV("EUR.CM_INSTRUMENT.BONDVISION."&amp;A142, "DateSettl")</f>
        <v>#REF!</v>
      </c>
      <c r="K142" s="123" t="e">
        <f>_xll.MKV("EUR.CM_INSTRUMENT.PXE."&amp;A142, "Desc")</f>
        <v>#REF!</v>
      </c>
      <c r="L142" s="66">
        <f>_xll.BDP(A142&amp;" Corp", "amt_outstanding")/1000000</f>
        <v>0</v>
      </c>
      <c r="M142" s="67" t="e">
        <f t="shared" si="664"/>
        <v>#REF!</v>
      </c>
      <c r="N142" s="22" t="e">
        <f>_xll.xlBondYield(C142,D142,E142,F142,G142,H142,I142,J142,P142)*100</f>
        <v>#NUM!</v>
      </c>
      <c r="O142" s="68" t="str">
        <f t="shared" si="665"/>
        <v/>
      </c>
      <c r="P142" s="23" t="e">
        <f>ROUND(_xll.MKV("EUR.CM_DEPTH.XLS_GOVIES."&amp;A142, "Mid"),IF(M142&lt;700,3,2))</f>
        <v>#REF!</v>
      </c>
      <c r="Q142" s="69" t="e">
        <f>(N142-#REF!)*100</f>
        <v>#NUM!</v>
      </c>
      <c r="R142" s="70" t="e">
        <f>IF($R$12="Y roll",(N142-#REF!)/(M142-#REF!)*365*100,(U142-#REF!)/(M142-#REF!)*365)</f>
        <v>#NUM!</v>
      </c>
      <c r="S142" s="71" t="e">
        <f>_xll.xlBondAswSpread(C142,D142,E142,F142,G142,H142,I142,J142,P142)*100</f>
        <v>#NUM!</v>
      </c>
      <c r="T142" s="72" t="e">
        <f>_xll.xlBondZSpread(C142,D142,E142,F142,G142,H142,I142,J142,P142,"annual",5)*100</f>
        <v>#NUM!</v>
      </c>
      <c r="U142" s="72" t="e">
        <f>(N142-_xll.xlShmImplSwap2("EUR","EUR",J142,E142,,1,8,2,4)*100)*100</f>
        <v>#NUM!</v>
      </c>
      <c r="V142" s="72" t="e">
        <f>(N142-VLOOKUP(AH142,'[1]Y c'!$B$1:$F$65536,HLOOKUP(RIGHT($V$12,2),'[1]Y c'!$A$1:$IV$2,2,FALSE),FALSE))*100</f>
        <v>#NUM!</v>
      </c>
      <c r="W142" s="72" t="e">
        <f>(N142-VLOOKUP(AH142,'[1]Y c'!$B$1:$N$65536,HLOOKUP(RIGHT($W$12,2),'[1]Y c'!$A$1:$IV$2,2,FALSE),FALSE))*100</f>
        <v>#NUM!</v>
      </c>
      <c r="X142" s="73" t="e">
        <f>(N142-VLOOKUP(AH142,'[1]Y c'!$B$1:$J$65536,HLOOKUP(RIGHT($X$12,2),'[1]Y c'!$A$1:$IV$2,2,FALSE),FALSE))*100</f>
        <v>#NUM!</v>
      </c>
      <c r="Y142" s="74" t="e">
        <f>_xll.xlBondYieldSens(C142,D142,E142,F142,G142,H142,I142,J142,P142,"p")</f>
        <v>#NUM!</v>
      </c>
      <c r="Z142" s="100" t="e">
        <f>SUMIF([1]Volumes!D$1:D$65536,A142,[1]Volumes!I$1:I$65536)</f>
        <v>#VALUE!</v>
      </c>
      <c r="AA142" s="23"/>
      <c r="AB142" s="77" t="e">
        <f>IF(_xll.MKV("EUR.CM_DEPTH.VMO_REPO."&amp;A142&amp;"_"&amp;$AB$12&amp;"_Fixed", "TrdValueAvg")=0,"",_xll.MKV("EUR.CM_DEPTH.VMO_REPO."&amp;A142&amp;"_"&amp;$AB$12&amp;"_Fixed", "TrdValueAvg"))</f>
        <v>#REF!</v>
      </c>
      <c r="AC142" s="78">
        <f t="shared" si="641"/>
        <v>0</v>
      </c>
      <c r="AD142" s="124" t="str">
        <f>IF(AE142="x",MONTH(AG142)&amp;"."&amp;YEAR(AG142),"")</f>
        <v/>
      </c>
      <c r="AE142" s="125"/>
      <c r="AF142" s="126" t="str">
        <f t="shared" si="666"/>
        <v/>
      </c>
      <c r="AG142" s="127" t="e">
        <f>_xll.MKV("EUR.CM_INSTRUMENT.PXE."&amp;A142, "DateLastMaturity")</f>
        <v>#REF!</v>
      </c>
      <c r="AH142" s="124" t="e">
        <f>MONTH(AG142)&amp;"."&amp;YEAR(AG142)</f>
        <v>#REF!</v>
      </c>
      <c r="AI142" s="126" t="e">
        <f>VLOOKUP(AH142,'[1]ASW p'!$B$1:$AP$65536,HLOOKUP(LEFT(A142,2),'[1]ASW p'!$A$1:$IV$2,2,FALSE),FALSE)</f>
        <v>#REF!</v>
      </c>
      <c r="AJ142" s="79" t="e">
        <f t="shared" si="667"/>
        <v>#NUM!</v>
      </c>
      <c r="AK142" s="79" t="e">
        <f t="shared" si="520"/>
        <v>#NUM!</v>
      </c>
      <c r="AL142" s="80">
        <v>-0.50865808126510281</v>
      </c>
      <c r="AM142" s="81">
        <v>-0.56000000000000005</v>
      </c>
      <c r="AN142" s="14" t="str">
        <f t="shared" si="668"/>
        <v>DE0001141653</v>
      </c>
      <c r="AO142" s="65" t="e">
        <f>IF(LEFT(AN142,2)=LEFT(#REF!,2),#REF!,_xll.BDP($A142&amp;" Corp","RTG_FITCH"))</f>
        <v>#REF!</v>
      </c>
      <c r="AP142" s="65" t="e">
        <f>IF(LEFT(AN142,2)=LEFT(#REF!,2),#REF!,_xll.BDP($A142&amp;" Corp","RTG_SP_LT_LC_ISSUER_CREDIT"))</f>
        <v>#REF!</v>
      </c>
      <c r="AQ142" s="65" t="str">
        <f>_xll.BDP($A142&amp;" Corp","RTG_MOODY")</f>
        <v>WR</v>
      </c>
      <c r="AR142" s="128" t="e">
        <f>IF(AS142="x",MONTH(AU142)&amp;"."&amp;YEAR(AU142),"")</f>
        <v>#REF!</v>
      </c>
      <c r="AS142" s="125" t="s">
        <v>60</v>
      </c>
      <c r="AT142" s="129" t="e">
        <f t="shared" si="521"/>
        <v>#NUM!</v>
      </c>
      <c r="AU142" s="130" t="e">
        <f>_xll.MKV("EUR.CM_INSTRUMENT.PXE."&amp;A142, "DateLastMaturity")</f>
        <v>#REF!</v>
      </c>
      <c r="AV142" s="124" t="e">
        <f>MONTH(AU142)&amp;"."&amp;YEAR(AU142)</f>
        <v>#REF!</v>
      </c>
      <c r="AW142" s="129" t="e">
        <f>VLOOKUP(AV142,'[1]Y c'!B$1:AD$65536,HLOOKUP(LEFT(A142,2),'[1]Y c'!$A$1:$IV$2,2,FALSE),FALSE)</f>
        <v>#REF!</v>
      </c>
      <c r="AY142" s="128" t="str">
        <f t="shared" si="522"/>
        <v/>
      </c>
      <c r="AZ142" s="125">
        <f t="shared" si="523"/>
        <v>0</v>
      </c>
      <c r="BA142" s="126" t="str">
        <f t="shared" si="524"/>
        <v/>
      </c>
      <c r="BB142" s="127" t="e">
        <f>_xll.MKV("EUR.CM_INSTRUMENT.PXE."&amp;A142, "DateLastMaturity")</f>
        <v>#REF!</v>
      </c>
      <c r="BC142" s="124" t="e">
        <f t="shared" si="525"/>
        <v>#REF!</v>
      </c>
      <c r="BD142" s="126" t="e">
        <f>VLOOKUP(BC142,'[1]YY p'!B$1:AP$65536,HLOOKUP(LEFT(A142,2),'[1]YY p'!$A$1:$IV$2,2,FALSE),FALSE)</f>
        <v>#REF!</v>
      </c>
      <c r="BF142" s="128" t="e">
        <f t="shared" si="526"/>
        <v>#REF!</v>
      </c>
      <c r="BG142" s="125" t="s">
        <v>60</v>
      </c>
      <c r="BH142" s="126" t="e">
        <f t="shared" si="527"/>
        <v>#NUM!</v>
      </c>
      <c r="BI142" s="127" t="e">
        <f>_xll.MKV("EUR.CM_INSTRUMENT.PXE."&amp;A142, "DateLastMaturity")</f>
        <v>#REF!</v>
      </c>
      <c r="BJ142" s="124" t="e">
        <f t="shared" si="528"/>
        <v>#REF!</v>
      </c>
      <c r="BK142" s="126" t="e">
        <f>VLOOKUP(BJ142,'[1]YY c'!B$1:AL$65536,HLOOKUP(LEFT(A142,2),'[1]YY c'!$A$1:$IV$2,2,FALSE),FALSE)</f>
        <v>#REF!</v>
      </c>
    </row>
    <row r="143" spans="1:63">
      <c r="A143" s="64" t="s">
        <v>163</v>
      </c>
      <c r="B143" s="65" t="e">
        <f t="shared" si="552"/>
        <v>#REF!</v>
      </c>
      <c r="C143" s="19" t="s">
        <v>126</v>
      </c>
      <c r="D143" s="19" t="e">
        <f>_xll.MKV("EUR.CM_INSTRUMENT.PXE."&amp;A143, "CouponInterest")</f>
        <v>#REF!</v>
      </c>
      <c r="E143" s="6" t="e">
        <f>_xll.MKV("EUR.CM_INSTRUMENT.PXE."&amp;A143, "DateMaturity")</f>
        <v>#REF!</v>
      </c>
      <c r="F143" s="6" t="e">
        <f>IF(D143=0,H143,_xll.MKV("EUR.CM_INSTRUMENT.PXE."&amp;A143, "DateInterestAccrual"))</f>
        <v>#REF!</v>
      </c>
      <c r="G143" s="6" t="e">
        <f>IF(D143=0,E143,_xll.MKV("EUR.CM_INSTRUMENT.PXE."&amp;A143, "DateFirstCoupon"))</f>
        <v>#REF!</v>
      </c>
      <c r="H143" s="6" t="e">
        <f>_xll.MKV("EUR.CM_INSTRUMENT.PXE."&amp;A143, "DateFirstSettlement")</f>
        <v>#REF!</v>
      </c>
      <c r="I143" s="19">
        <v>100</v>
      </c>
      <c r="J143" s="6" t="e">
        <f>_xll.MKV("EUR.CM_INSTRUMENT.BONDVISION."&amp;A143, "DateSettl")</f>
        <v>#REF!</v>
      </c>
      <c r="K143" s="123" t="e">
        <f>_xll.MKV("EUR.CM_INSTRUMENT.PXE."&amp;A143, "Desc")</f>
        <v>#REF!</v>
      </c>
      <c r="L143" s="66">
        <f>_xll.BDP(A143&amp;" Corp", "amt_outstanding")/1000000</f>
        <v>0</v>
      </c>
      <c r="M143" s="67" t="e">
        <f t="shared" si="664"/>
        <v>#REF!</v>
      </c>
      <c r="N143" s="22" t="e">
        <f>_xll.xlBondYield(C143,D143,E143,F143,G143,H143,I143,J143,P143)*100</f>
        <v>#NUM!</v>
      </c>
      <c r="O143" s="68" t="str">
        <f t="shared" si="665"/>
        <v/>
      </c>
      <c r="P143" s="23" t="e">
        <f>ROUND(_xll.MKV("EUR.CM_DEPTH.XLS_GOVIES."&amp;A143, "Mid"),IF(M143&lt;700,3,2))</f>
        <v>#REF!</v>
      </c>
      <c r="Q143" s="69" t="e">
        <f>(N143-N142)*100</f>
        <v>#NUM!</v>
      </c>
      <c r="R143" s="70" t="e">
        <f>IF($R$12="Y roll",(N143-N142)/(M143-M142)*365*100,(U143-U142)/(M143-M142)*365)</f>
        <v>#NUM!</v>
      </c>
      <c r="S143" s="71" t="e">
        <f>_xll.xlBondAswSpread(C143,D143,E143,F143,G143,H143,I143,J143,P143)*100</f>
        <v>#NUM!</v>
      </c>
      <c r="T143" s="72" t="e">
        <f>_xll.xlBondZSpread(C143,D143,E143,F143,G143,H143,I143,J143,P143,"annual",5)*100</f>
        <v>#NUM!</v>
      </c>
      <c r="U143" s="72" t="e">
        <f>(N143-_xll.xlShmImplSwap2("EUR","EUR",J143,E143,,1,8,2,4)*100)*100</f>
        <v>#NUM!</v>
      </c>
      <c r="V143" s="72" t="e">
        <f>(N143-VLOOKUP(AH143,'[1]Y c'!$B$1:$F$65536,HLOOKUP(RIGHT($V$12,2),'[1]Y c'!$A$1:$IV$2,2,FALSE),FALSE))*100</f>
        <v>#NUM!</v>
      </c>
      <c r="W143" s="72" t="e">
        <f>(N143-VLOOKUP(AH143,'[1]Y c'!$B$1:$N$65536,HLOOKUP(RIGHT($W$12,2),'[1]Y c'!$A$1:$IV$2,2,FALSE),FALSE))*100</f>
        <v>#NUM!</v>
      </c>
      <c r="X143" s="73" t="e">
        <f>(N143-VLOOKUP(AH143,'[1]Y c'!$B$1:$J$65536,HLOOKUP(RIGHT($X$12,2),'[1]Y c'!$A$1:$IV$2,2,FALSE),FALSE))*100</f>
        <v>#NUM!</v>
      </c>
      <c r="Y143" s="74" t="e">
        <f>_xll.xlBondYieldSens(C143,D143,E143,F143,G143,H143,I143,J143,P143,"p")</f>
        <v>#NUM!</v>
      </c>
      <c r="Z143" s="100" t="e">
        <f>SUMIF([1]Volumes!D$1:D$65536,A143,[1]Volumes!I$1:I$65536)</f>
        <v>#VALUE!</v>
      </c>
      <c r="AA143" s="23"/>
      <c r="AB143" s="77" t="e">
        <f>IF(_xll.MKV("EUR.CM_DEPTH.VMO_REPO."&amp;A143&amp;"_"&amp;$AB$12&amp;"_Fixed", "TrdValueAvg")=0,"",_xll.MKV("EUR.CM_DEPTH.VMO_REPO."&amp;A143&amp;"_"&amp;$AB$12&amp;"_Fixed", "TrdValueAvg"))</f>
        <v>#REF!</v>
      </c>
      <c r="AC143" s="78">
        <f t="shared" si="641"/>
        <v>0</v>
      </c>
      <c r="AD143" s="124" t="str">
        <f>IF(AE143="x",MONTH(AG143)&amp;"."&amp;YEAR(AG143),"")</f>
        <v/>
      </c>
      <c r="AE143" s="125"/>
      <c r="AF143" s="126" t="str">
        <f t="shared" si="666"/>
        <v/>
      </c>
      <c r="AG143" s="127" t="e">
        <f>_xll.MKV("EUR.CM_INSTRUMENT.PXE."&amp;A143, "DateLastMaturity")</f>
        <v>#REF!</v>
      </c>
      <c r="AH143" s="124" t="e">
        <f>MONTH(AG143)&amp;"."&amp;YEAR(AG143)</f>
        <v>#REF!</v>
      </c>
      <c r="AI143" s="126" t="e">
        <f>VLOOKUP(AH143,'[1]ASW p'!$B$1:$AP$65536,HLOOKUP(LEFT(A143,2),'[1]ASW p'!$A$1:$IV$2,2,FALSE),FALSE)</f>
        <v>#REF!</v>
      </c>
      <c r="AJ143" s="79" t="e">
        <f t="shared" si="667"/>
        <v>#NUM!</v>
      </c>
      <c r="AK143" s="79" t="e">
        <f t="shared" si="520"/>
        <v>#NUM!</v>
      </c>
      <c r="AL143" s="80">
        <v>-0.51665216858246599</v>
      </c>
      <c r="AM143" s="81">
        <v>-0.56605499999999997</v>
      </c>
      <c r="AN143" s="14" t="str">
        <f t="shared" si="668"/>
        <v>DE0001141661</v>
      </c>
      <c r="AO143" s="65" t="e">
        <f>IF(LEFT(AN143,2)=LEFT(AN142,2),AO142,_xll.BDP($A143&amp;" Corp","RTG_FITCH"))</f>
        <v>#REF!</v>
      </c>
      <c r="AP143" s="65" t="e">
        <f>IF(LEFT(AN143,2)=LEFT(AN142,2),AP142,_xll.BDP($A143&amp;" Corp","RTG_SP_LT_LC_ISSUER_CREDIT"))</f>
        <v>#REF!</v>
      </c>
      <c r="AQ143" s="65" t="str">
        <f>_xll.BDP($A143&amp;" Corp","RTG_MOODY")</f>
        <v>WR</v>
      </c>
      <c r="AR143" s="128" t="e">
        <f>IF(AS143="x",MONTH(AU143)&amp;"."&amp;YEAR(AU143),"")</f>
        <v>#REF!</v>
      </c>
      <c r="AS143" s="125" t="s">
        <v>60</v>
      </c>
      <c r="AT143" s="129" t="e">
        <f t="shared" si="521"/>
        <v>#NUM!</v>
      </c>
      <c r="AU143" s="130" t="e">
        <f>_xll.MKV("EUR.CM_INSTRUMENT.PXE."&amp;A143, "DateLastMaturity")</f>
        <v>#REF!</v>
      </c>
      <c r="AV143" s="124" t="e">
        <f>MONTH(AU143)&amp;"."&amp;YEAR(AU143)</f>
        <v>#REF!</v>
      </c>
      <c r="AW143" s="129" t="e">
        <f>VLOOKUP(AV143,'[1]Y c'!B$1:AD$65536,HLOOKUP(LEFT(A143,2),'[1]Y c'!$A$1:$IV$2,2,FALSE),FALSE)</f>
        <v>#REF!</v>
      </c>
      <c r="AY143" s="128" t="str">
        <f t="shared" si="522"/>
        <v/>
      </c>
      <c r="AZ143" s="125">
        <f t="shared" si="523"/>
        <v>0</v>
      </c>
      <c r="BA143" s="126" t="str">
        <f t="shared" si="524"/>
        <v/>
      </c>
      <c r="BB143" s="127" t="e">
        <f>_xll.MKV("EUR.CM_INSTRUMENT.PXE."&amp;A143, "DateLastMaturity")</f>
        <v>#REF!</v>
      </c>
      <c r="BC143" s="124" t="e">
        <f t="shared" si="525"/>
        <v>#REF!</v>
      </c>
      <c r="BD143" s="126" t="e">
        <f>VLOOKUP(BC143,'[1]YY p'!B$1:AP$65536,HLOOKUP(LEFT(A143,2),'[1]YY p'!$A$1:$IV$2,2,FALSE),FALSE)</f>
        <v>#REF!</v>
      </c>
      <c r="BF143" s="128" t="e">
        <f t="shared" si="526"/>
        <v>#REF!</v>
      </c>
      <c r="BG143" s="125" t="s">
        <v>60</v>
      </c>
      <c r="BH143" s="126" t="e">
        <f t="shared" si="527"/>
        <v>#NUM!</v>
      </c>
      <c r="BI143" s="127" t="e">
        <f>_xll.MKV("EUR.CM_INSTRUMENT.PXE."&amp;A143, "DateLastMaturity")</f>
        <v>#REF!</v>
      </c>
      <c r="BJ143" s="124" t="e">
        <f t="shared" si="528"/>
        <v>#REF!</v>
      </c>
      <c r="BK143" s="126" t="e">
        <f>VLOOKUP(BJ143,'[1]YY c'!B$1:AL$65536,HLOOKUP(LEFT(A143,2),'[1]YY c'!$A$1:$IV$2,2,FALSE),FALSE)</f>
        <v>#REF!</v>
      </c>
    </row>
    <row r="144" spans="1:63">
      <c r="A144" s="64" t="s">
        <v>377</v>
      </c>
      <c r="B144" s="65" t="e">
        <f t="shared" ref="B144" si="669">LEFT(K144,3)&amp;" "&amp;TEXT(DATE(2000,(MONTH(E144)),1),"mmm")&amp;RIGHT(YEAR(E144),2)</f>
        <v>#REF!</v>
      </c>
      <c r="C144" s="19" t="s">
        <v>126</v>
      </c>
      <c r="D144" s="19" t="e">
        <f>_xll.MKV("EUR.CM_INSTRUMENT.PXE."&amp;A144, "CouponInterest")</f>
        <v>#REF!</v>
      </c>
      <c r="E144" s="6" t="e">
        <f>_xll.MKV("EUR.CM_INSTRUMENT.PXE."&amp;A144, "DateMaturity")</f>
        <v>#REF!</v>
      </c>
      <c r="F144" s="6" t="e">
        <f>IF(D144=0,H144,_xll.MKV("EUR.CM_INSTRUMENT.PXE."&amp;A144, "DateInterestAccrual"))</f>
        <v>#REF!</v>
      </c>
      <c r="G144" s="6" t="e">
        <f>IF(D144=0,E144,_xll.MKV("EUR.CM_INSTRUMENT.PXE."&amp;A144, "DateFirstCoupon"))</f>
        <v>#REF!</v>
      </c>
      <c r="H144" s="6" t="e">
        <f>_xll.MKV("EUR.CM_INSTRUMENT.PXE."&amp;A144, "DateFirstSettlement")</f>
        <v>#REF!</v>
      </c>
      <c r="I144" s="19">
        <v>100</v>
      </c>
      <c r="J144" s="6" t="e">
        <f>_xll.MKV("EUR.CM_INSTRUMENT.BONDVISION."&amp;A144, "DateSettl")</f>
        <v>#REF!</v>
      </c>
      <c r="K144" s="123" t="e">
        <f>_xll.MKV("EUR.CM_INSTRUMENT.PXE."&amp;A144, "Desc")</f>
        <v>#REF!</v>
      </c>
      <c r="L144" s="66">
        <f>_xll.BDP(A144&amp;" Corp", "amt_outstanding")/1000000</f>
        <v>0</v>
      </c>
      <c r="M144" s="67" t="e">
        <f t="shared" ref="M144" si="670">+E144-J144</f>
        <v>#REF!</v>
      </c>
      <c r="N144" s="22" t="e">
        <f>_xll.xlBondYield(C144,D144,E144,F144,G144,H144,I144,J144,P144)*100</f>
        <v>#NUM!</v>
      </c>
      <c r="O144" s="68" t="str">
        <f t="shared" ref="O144" si="671">IF(ISNUMBER((N144-AL144)*100),ROUND((N144-AL144)*100,2),"")</f>
        <v/>
      </c>
      <c r="P144" s="23" t="e">
        <f>ROUND(_xll.MKV("EUR.CM_DEPTH.XLS_GOVIES."&amp;A144, "Mid"),IF(M144&lt;700,3,2))</f>
        <v>#REF!</v>
      </c>
      <c r="Q144" s="69" t="e">
        <f>(N144-N143)*100</f>
        <v>#NUM!</v>
      </c>
      <c r="R144" s="70" t="e">
        <f>IF($R$12="Y roll",(N144-N143)/(M144-M143)*365*100,(U144-U143)/(M144-M143)*365)</f>
        <v>#NUM!</v>
      </c>
      <c r="S144" s="71" t="e">
        <f>_xll.xlBondAswSpread(C144,D144,E144,F144,G144,H144,I144,J144,P144)*100</f>
        <v>#NUM!</v>
      </c>
      <c r="T144" s="72" t="e">
        <f>_xll.xlBondZSpread(C144,D144,E144,F144,G144,H144,I144,J144,P144,"annual",5)*100</f>
        <v>#NUM!</v>
      </c>
      <c r="U144" s="72" t="e">
        <f>(N144-_xll.xlShmImplSwap2("EUR","EUR",J144,E144,,1,8,2,4)*100)*100</f>
        <v>#NUM!</v>
      </c>
      <c r="V144" s="72" t="e">
        <f>(N144-VLOOKUP(AH144,'[1]Y c'!$B$1:$F$65536,HLOOKUP(RIGHT($V$12,2),'[1]Y c'!$A$1:$IV$2,2,FALSE),FALSE))*100</f>
        <v>#NUM!</v>
      </c>
      <c r="W144" s="72" t="e">
        <f>(N144-VLOOKUP(AH144,'[1]Y c'!$B$1:$N$65536,HLOOKUP(RIGHT($W$12,2),'[1]Y c'!$A$1:$IV$2,2,FALSE),FALSE))*100</f>
        <v>#NUM!</v>
      </c>
      <c r="X144" s="73" t="e">
        <f>(N144-VLOOKUP(AH144,'[1]Y c'!$B$1:$J$65536,HLOOKUP(RIGHT($X$12,2),'[1]Y c'!$A$1:$IV$2,2,FALSE),FALSE))*100</f>
        <v>#NUM!</v>
      </c>
      <c r="Y144" s="74" t="e">
        <f>_xll.xlBondYieldSens(C144,D144,E144,F144,G144,H144,I144,J144,P144,"p")</f>
        <v>#NUM!</v>
      </c>
      <c r="Z144" s="100" t="e">
        <f>SUMIF([1]Volumes!D$1:D$65536,A144,[1]Volumes!I$1:I$65536)</f>
        <v>#VALUE!</v>
      </c>
      <c r="AA144" s="23"/>
      <c r="AB144" s="77" t="e">
        <f>IF(_xll.MKV("EUR.CM_DEPTH.VMO_REPO."&amp;A144&amp;"_"&amp;$AB$12&amp;"_Fixed", "TrdValueAvg")=0,"",_xll.MKV("EUR.CM_DEPTH.VMO_REPO."&amp;A144&amp;"_"&amp;$AB$12&amp;"_Fixed", "TrdValueAvg"))</f>
        <v>#REF!</v>
      </c>
      <c r="AC144" s="78">
        <f t="shared" ref="AC144" si="672">IF(ISNUMBER(AB144),(AB144-AM144)*100,0)</f>
        <v>0</v>
      </c>
      <c r="AD144" s="124" t="str">
        <f>IF(AE144="x",MONTH(AG144)&amp;"."&amp;YEAR(AG144),"")</f>
        <v/>
      </c>
      <c r="AE144" s="125"/>
      <c r="AF144" s="126" t="str">
        <f t="shared" ref="AF144" si="673">IF(AE144="x",IF($AF$12="ASW",S144,T144),"")</f>
        <v/>
      </c>
      <c r="AG144" s="127" t="e">
        <f>_xll.MKV("EUR.CM_INSTRUMENT.PXE."&amp;A144, "DateLastMaturity")</f>
        <v>#REF!</v>
      </c>
      <c r="AH144" s="124" t="e">
        <f>MONTH(AG144)&amp;"."&amp;YEAR(AG144)</f>
        <v>#REF!</v>
      </c>
      <c r="AI144" s="126" t="e">
        <f>VLOOKUP(AH144,'[1]ASW p'!$B$1:$AP$65536,HLOOKUP(LEFT(A144,2),'[1]ASW p'!$A$1:$IV$2,2,FALSE),FALSE)</f>
        <v>#REF!</v>
      </c>
      <c r="AJ144" s="79" t="e">
        <f t="shared" ref="AJ144" si="674">IF($AF$12="ASW",S144,T144)-AI144</f>
        <v>#NUM!</v>
      </c>
      <c r="AK144" s="79" t="e">
        <f t="shared" ref="AK144" si="675">U144-BD144</f>
        <v>#NUM!</v>
      </c>
      <c r="AL144" s="80">
        <v>-0.51665216858246599</v>
      </c>
      <c r="AM144" s="81">
        <v>-0.56605499999999997</v>
      </c>
      <c r="AN144" s="14" t="str">
        <f t="shared" ref="AN144" si="676">+A144</f>
        <v>DE0001104644</v>
      </c>
      <c r="AO144" s="65" t="e">
        <f>IF(LEFT(AN144,2)=LEFT(AN143,2),AO143,_xll.BDP($A144&amp;" Corp","RTG_FITCH"))</f>
        <v>#REF!</v>
      </c>
      <c r="AP144" s="65" t="e">
        <f>IF(LEFT(AN144,2)=LEFT(AN143,2),AP143,_xll.BDP($A144&amp;" Corp","RTG_SP_LT_LC_ISSUER_CREDIT"))</f>
        <v>#REF!</v>
      </c>
      <c r="AQ144" s="65" t="str">
        <f>_xll.BDP($A144&amp;" Corp","RTG_MOODY")</f>
        <v>WR</v>
      </c>
      <c r="AR144" s="128" t="e">
        <f>IF(AS144="x",MONTH(AU144)&amp;"."&amp;YEAR(AU144),"")</f>
        <v>#REF!</v>
      </c>
      <c r="AS144" s="125" t="s">
        <v>60</v>
      </c>
      <c r="AT144" s="129" t="e">
        <f t="shared" ref="AT144" si="677">IF(AS144="x",N144,"")</f>
        <v>#NUM!</v>
      </c>
      <c r="AU144" s="130" t="e">
        <f>_xll.MKV("EUR.CM_INSTRUMENT.PXE."&amp;A144, "DateLastMaturity")</f>
        <v>#REF!</v>
      </c>
      <c r="AV144" s="124" t="e">
        <f>MONTH(AU144)&amp;"."&amp;YEAR(AU144)</f>
        <v>#REF!</v>
      </c>
      <c r="AW144" s="129" t="e">
        <f>VLOOKUP(AV144,'[1]Y c'!B$1:AD$65536,HLOOKUP(LEFT(A144,2),'[1]Y c'!$A$1:$IV$2,2,FALSE),FALSE)</f>
        <v>#REF!</v>
      </c>
      <c r="AY144" s="128" t="str">
        <f t="shared" ref="AY144" si="678">IF(AE144="x",MONTH(AG144)&amp;"."&amp;YEAR(AG144),"")</f>
        <v/>
      </c>
      <c r="AZ144" s="125">
        <f t="shared" ref="AZ144" si="679">AE144</f>
        <v>0</v>
      </c>
      <c r="BA144" s="126" t="str">
        <f t="shared" ref="BA144" si="680">IF(AE144="x",U144,"")</f>
        <v/>
      </c>
      <c r="BB144" s="127" t="e">
        <f>_xll.MKV("EUR.CM_INSTRUMENT.PXE."&amp;A144, "DateLastMaturity")</f>
        <v>#REF!</v>
      </c>
      <c r="BC144" s="124" t="e">
        <f t="shared" ref="BC144" si="681">MONTH(BB144)&amp;"."&amp;YEAR(BB144)</f>
        <v>#REF!</v>
      </c>
      <c r="BD144" s="126" t="e">
        <f>VLOOKUP(BC144,'[1]YY p'!B$1:AP$65536,HLOOKUP(LEFT(A144,2),'[1]YY p'!$A$1:$IV$2,2,FALSE),FALSE)</f>
        <v>#REF!</v>
      </c>
      <c r="BF144" s="128" t="e">
        <f t="shared" ref="BF144" si="682">IF(BG144="x",MONTH(BI144)&amp;"."&amp;YEAR(BI144),"")</f>
        <v>#REF!</v>
      </c>
      <c r="BG144" s="125" t="s">
        <v>60</v>
      </c>
      <c r="BH144" s="126" t="e">
        <f t="shared" ref="BH144" si="683">IF(BG144="x",U144,"")</f>
        <v>#NUM!</v>
      </c>
      <c r="BI144" s="127" t="e">
        <f>_xll.MKV("EUR.CM_INSTRUMENT.PXE."&amp;A144, "DateLastMaturity")</f>
        <v>#REF!</v>
      </c>
      <c r="BJ144" s="124" t="e">
        <f t="shared" ref="BJ144" si="684">MONTH(BI144)&amp;"."&amp;YEAR(BI144)</f>
        <v>#REF!</v>
      </c>
      <c r="BK144" s="126" t="e">
        <f>VLOOKUP(BJ144,'[1]YY c'!B$1:AL$65536,HLOOKUP(LEFT(A144,2),'[1]YY c'!$A$1:$IV$2,2,FALSE),FALSE)</f>
        <v>#REF!</v>
      </c>
    </row>
    <row r="145" spans="1:63">
      <c r="A145" s="64" t="s">
        <v>164</v>
      </c>
      <c r="B145" s="65" t="e">
        <f t="shared" si="552"/>
        <v>#REF!</v>
      </c>
      <c r="C145" s="19" t="s">
        <v>126</v>
      </c>
      <c r="D145" s="19" t="e">
        <f>_xll.MKV("EUR.CM_INSTRUMENT.PXE."&amp;A145, "CouponInterest")</f>
        <v>#REF!</v>
      </c>
      <c r="E145" s="6" t="e">
        <f>_xll.MKV("EUR.CM_INSTRUMENT.PXE."&amp;A145, "DateMaturity")</f>
        <v>#REF!</v>
      </c>
      <c r="F145" s="6" t="e">
        <f>IF(D145=0,H145,_xll.MKV("EUR.CM_INSTRUMENT.PXE."&amp;A145, "DateInterestAccrual"))</f>
        <v>#REF!</v>
      </c>
      <c r="G145" s="6" t="e">
        <f>IF(D145=0,E145,_xll.MKV("EUR.CM_INSTRUMENT.PXE."&amp;A145, "DateFirstCoupon"))</f>
        <v>#REF!</v>
      </c>
      <c r="H145" s="6" t="e">
        <f>_xll.MKV("EUR.CM_INSTRUMENT.PXE."&amp;A145, "DateFirstSettlement")</f>
        <v>#REF!</v>
      </c>
      <c r="I145" s="19">
        <v>100</v>
      </c>
      <c r="J145" s="6" t="e">
        <f>_xll.MKV("EUR.CM_INSTRUMENT.BONDVISION."&amp;A145, "DateSettl")</f>
        <v>#REF!</v>
      </c>
      <c r="K145" s="123" t="e">
        <f>_xll.MKV("EUR.CM_INSTRUMENT.PXE."&amp;A145, "Desc")</f>
        <v>#REF!</v>
      </c>
      <c r="L145" s="66">
        <f>_xll.BDP(A145&amp;" Corp", "amt_outstanding")/1000000</f>
        <v>21000</v>
      </c>
      <c r="M145" s="67" t="e">
        <f t="shared" si="664"/>
        <v>#REF!</v>
      </c>
      <c r="N145" s="22" t="e">
        <f>_xll.xlBondYield(C145,D145,E145,F145,G145,H145,I145,J145,P145)*100</f>
        <v>#NUM!</v>
      </c>
      <c r="O145" s="68" t="str">
        <f t="shared" si="665"/>
        <v/>
      </c>
      <c r="P145" s="23" t="e">
        <f>ROUND(_xll.MKV("EUR.CM_DEPTH.XLS_GOVIES."&amp;A145, "Mid"),IF(M145&lt;700,3,2))</f>
        <v>#REF!</v>
      </c>
      <c r="Q145" s="69" t="e">
        <f>(N145-N143)*100</f>
        <v>#NUM!</v>
      </c>
      <c r="R145" s="70" t="e">
        <f>IF($R$12="Y roll",(N145-N143)/(M145-M143)*365*100,(U145-U143)/(M145-M143)*365)</f>
        <v>#NUM!</v>
      </c>
      <c r="S145" s="71" t="e">
        <f>_xll.xlBondAswSpread(C145,D145,E145,F145,G145,H145,I145,J145,P145)*100</f>
        <v>#NUM!</v>
      </c>
      <c r="T145" s="72" t="e">
        <f>_xll.xlBondZSpread(C145,D145,E145,F145,G145,H145,I145,J145,P145,"annual",5)*100</f>
        <v>#NUM!</v>
      </c>
      <c r="U145" s="72" t="e">
        <f>(N145-_xll.xlShmImplSwap2("EUR","EUR",J145,E145,,1,8,2,4)*100)*100</f>
        <v>#NUM!</v>
      </c>
      <c r="V145" s="72" t="e">
        <f>(N145-VLOOKUP(AH145,'[1]Y c'!$B$1:$F$65536,HLOOKUP(RIGHT($V$12,2),'[1]Y c'!$A$1:$IV$2,2,FALSE),FALSE))*100</f>
        <v>#NUM!</v>
      </c>
      <c r="W145" s="72" t="e">
        <f>(N145-VLOOKUP(AH145,'[1]Y c'!$B$1:$N$65536,HLOOKUP(RIGHT($W$12,2),'[1]Y c'!$A$1:$IV$2,2,FALSE),FALSE))*100</f>
        <v>#NUM!</v>
      </c>
      <c r="X145" s="73" t="e">
        <f>(N145-VLOOKUP(AH145,'[1]Y c'!$B$1:$J$65536,HLOOKUP(RIGHT($X$12,2),'[1]Y c'!$A$1:$IV$2,2,FALSE),FALSE))*100</f>
        <v>#NUM!</v>
      </c>
      <c r="Y145" s="74" t="e">
        <f>_xll.xlBondYieldSens(C145,D145,E145,F145,G145,H145,I145,J145,P145,"p")</f>
        <v>#NUM!</v>
      </c>
      <c r="Z145" s="100" t="e">
        <f>SUMIF([1]Volumes!D$1:D$65536,A145,[1]Volumes!I$1:I$65536)</f>
        <v>#VALUE!</v>
      </c>
      <c r="AA145" s="23"/>
      <c r="AB145" s="77" t="e">
        <f>IF(_xll.MKV("EUR.CM_DEPTH.VMO_REPO."&amp;A145&amp;"_"&amp;$AB$12&amp;"_Fixed", "TrdValueAvg")=0,"",_xll.MKV("EUR.CM_DEPTH.VMO_REPO."&amp;A145&amp;"_"&amp;$AB$12&amp;"_Fixed", "TrdValueAvg"))</f>
        <v>#REF!</v>
      </c>
      <c r="AC145" s="78">
        <f t="shared" si="641"/>
        <v>0</v>
      </c>
      <c r="AD145" s="124" t="str">
        <f t="shared" ref="AD145:AD147" si="685">IF(AE145="x",MONTH(AG145)&amp;"."&amp;YEAR(AG145),"")</f>
        <v/>
      </c>
      <c r="AE145" s="125"/>
      <c r="AF145" s="126" t="str">
        <f t="shared" si="666"/>
        <v/>
      </c>
      <c r="AG145" s="127" t="e">
        <f>_xll.MKV("EUR.CM_INSTRUMENT.PXE."&amp;A145, "DateLastMaturity")</f>
        <v>#REF!</v>
      </c>
      <c r="AH145" s="124" t="e">
        <f t="shared" ref="AH145:AH188" si="686">MONTH(AG145)&amp;"."&amp;YEAR(AG145)</f>
        <v>#REF!</v>
      </c>
      <c r="AI145" s="126" t="e">
        <f>VLOOKUP(AH145,'[1]ASW p'!$B$1:$AP$65536,HLOOKUP(LEFT(A145,2),'[1]ASW p'!$A$1:$IV$2,2,FALSE),FALSE)</f>
        <v>#REF!</v>
      </c>
      <c r="AJ145" s="79" t="e">
        <f t="shared" si="667"/>
        <v>#NUM!</v>
      </c>
      <c r="AK145" s="79" t="e">
        <f t="shared" si="520"/>
        <v>#NUM!</v>
      </c>
      <c r="AL145" s="80">
        <v>-0.50884601365610782</v>
      </c>
      <c r="AM145" s="81" t="s">
        <v>127</v>
      </c>
      <c r="AN145" s="14" t="str">
        <f t="shared" si="668"/>
        <v>DE0001135358</v>
      </c>
      <c r="AO145" s="65" t="e">
        <f>IF(LEFT(AN145,2)=LEFT(AN143,2),AO143,_xll.BDP($A145&amp;" Corp","RTG_FITCH"))</f>
        <v>#REF!</v>
      </c>
      <c r="AP145" s="65" t="e">
        <f>IF(LEFT(AN145,2)=LEFT(AN143,2),AP143,_xll.BDP($A145&amp;" Corp","RTG_SP_LT_LC_ISSUER_CREDIT"))</f>
        <v>#REF!</v>
      </c>
      <c r="AQ145" s="65" t="str">
        <f>_xll.BDP($A145&amp;" Corp","RTG_MOODY")</f>
        <v>Aaau</v>
      </c>
      <c r="AR145" s="128" t="e">
        <f t="shared" si="529"/>
        <v>#REF!</v>
      </c>
      <c r="AS145" s="125" t="s">
        <v>60</v>
      </c>
      <c r="AT145" s="129" t="e">
        <f t="shared" si="521"/>
        <v>#NUM!</v>
      </c>
      <c r="AU145" s="130" t="e">
        <f>_xll.MKV("EUR.CM_INSTRUMENT.PXE."&amp;A145, "DateLastMaturity")</f>
        <v>#REF!</v>
      </c>
      <c r="AV145" s="124" t="e">
        <f t="shared" ref="AV145:AV188" si="687">MONTH(AU145)&amp;"."&amp;YEAR(AU145)</f>
        <v>#REF!</v>
      </c>
      <c r="AW145" s="129" t="e">
        <f>VLOOKUP(AV145,'[1]Y c'!B$1:AD$65536,HLOOKUP(LEFT(A145,2),'[1]Y c'!$A$1:$IV$2,2,FALSE),FALSE)</f>
        <v>#REF!</v>
      </c>
      <c r="AY145" s="128" t="str">
        <f t="shared" si="522"/>
        <v/>
      </c>
      <c r="AZ145" s="125">
        <f t="shared" si="523"/>
        <v>0</v>
      </c>
      <c r="BA145" s="126" t="str">
        <f t="shared" si="524"/>
        <v/>
      </c>
      <c r="BB145" s="127" t="e">
        <f>_xll.MKV("EUR.CM_INSTRUMENT.PXE."&amp;A145, "DateLastMaturity")</f>
        <v>#REF!</v>
      </c>
      <c r="BC145" s="124" t="e">
        <f t="shared" si="525"/>
        <v>#REF!</v>
      </c>
      <c r="BD145" s="126" t="e">
        <f>VLOOKUP(BC145,'[1]YY p'!B$1:AP$65536,HLOOKUP(LEFT(A145,2),'[1]YY p'!$A$1:$IV$2,2,FALSE),FALSE)</f>
        <v>#REF!</v>
      </c>
      <c r="BF145" s="128" t="e">
        <f t="shared" si="526"/>
        <v>#REF!</v>
      </c>
      <c r="BG145" s="125" t="s">
        <v>60</v>
      </c>
      <c r="BH145" s="126" t="e">
        <f t="shared" si="527"/>
        <v>#NUM!</v>
      </c>
      <c r="BI145" s="127" t="e">
        <f>_xll.MKV("EUR.CM_INSTRUMENT.PXE."&amp;A145, "DateLastMaturity")</f>
        <v>#REF!</v>
      </c>
      <c r="BJ145" s="124" t="e">
        <f t="shared" si="528"/>
        <v>#REF!</v>
      </c>
      <c r="BK145" s="126" t="e">
        <f>VLOOKUP(BJ145,'[1]YY c'!B$1:AL$65536,HLOOKUP(LEFT(A145,2),'[1]YY c'!$A$1:$IV$2,2,FALSE),FALSE)</f>
        <v>#REF!</v>
      </c>
    </row>
    <row r="146" spans="1:63">
      <c r="A146" s="64" t="s">
        <v>165</v>
      </c>
      <c r="B146" s="65" t="e">
        <f t="shared" si="552"/>
        <v>#REF!</v>
      </c>
      <c r="C146" s="19" t="s">
        <v>126</v>
      </c>
      <c r="D146" s="19" t="e">
        <f>_xll.MKV("EUR.CM_INSTRUMENT.PXE."&amp;A146, "CouponInterest")</f>
        <v>#REF!</v>
      </c>
      <c r="E146" s="6" t="e">
        <f>_xll.MKV("EUR.CM_INSTRUMENT.PXE."&amp;A146, "DateMaturity")</f>
        <v>#REF!</v>
      </c>
      <c r="F146" s="6" t="e">
        <f>IF(D146=0,H146,_xll.MKV("EUR.CM_INSTRUMENT.PXE."&amp;A146, "DateInterestAccrual"))</f>
        <v>#REF!</v>
      </c>
      <c r="G146" s="6" t="e">
        <f>IF(D146=0,E146,_xll.MKV("EUR.CM_INSTRUMENT.PXE."&amp;A146, "DateFirstCoupon"))</f>
        <v>#REF!</v>
      </c>
      <c r="H146" s="6" t="e">
        <f>_xll.MKV("EUR.CM_INSTRUMENT.PXE."&amp;A146, "DateFirstSettlement")</f>
        <v>#REF!</v>
      </c>
      <c r="I146" s="19">
        <v>100</v>
      </c>
      <c r="J146" s="6" t="e">
        <f>_xll.MKV("EUR.CM_INSTRUMENT.BONDVISION."&amp;A146, "DateSettl")</f>
        <v>#REF!</v>
      </c>
      <c r="K146" s="123" t="e">
        <f>_xll.MKV("EUR.CM_INSTRUMENT.PXE."&amp;A146, "Desc")</f>
        <v>#REF!</v>
      </c>
      <c r="L146" s="66">
        <f>_xll.BDP(A146&amp;" Corp", "amt_outstanding")/1000000</f>
        <v>17000</v>
      </c>
      <c r="M146" s="67" t="e">
        <f t="shared" si="664"/>
        <v>#REF!</v>
      </c>
      <c r="N146" s="22" t="e">
        <f>_xll.xlBondYield(C146,D146,E146,F146,G146,H146,I146,J146,P146)*100</f>
        <v>#NUM!</v>
      </c>
      <c r="O146" s="68" t="str">
        <f t="shared" si="665"/>
        <v/>
      </c>
      <c r="P146" s="23" t="e">
        <f>ROUND(_xll.MKV("EUR.CM_DEPTH.XLS_GOVIES."&amp;A146, "Mid"),IF(M146&lt;700,3,2))</f>
        <v>#REF!</v>
      </c>
      <c r="Q146" s="69" t="e">
        <f t="shared" si="531"/>
        <v>#NUM!</v>
      </c>
      <c r="R146" s="70" t="e">
        <f t="shared" si="551"/>
        <v>#NUM!</v>
      </c>
      <c r="S146" s="71" t="e">
        <f>_xll.xlBondAswSpread(C146,D146,E146,F146,G146,H146,I146,J146,P146)*100</f>
        <v>#NUM!</v>
      </c>
      <c r="T146" s="72" t="e">
        <f>_xll.xlBondZSpread(C146,D146,E146,F146,G146,H146,I146,J146,P146,"annual",5)*100</f>
        <v>#NUM!</v>
      </c>
      <c r="U146" s="72" t="e">
        <f>(N146-_xll.xlShmImplSwap2("EUR","EUR",J146,E146,,1,8,2,4)*100)*100</f>
        <v>#NUM!</v>
      </c>
      <c r="V146" s="72" t="e">
        <f>(N146-VLOOKUP(AH146,'[1]Y c'!$B$1:$F$65536,HLOOKUP(RIGHT($V$12,2),'[1]Y c'!$A$1:$IV$2,2,FALSE),FALSE))*100</f>
        <v>#NUM!</v>
      </c>
      <c r="W146" s="72" t="e">
        <f>(N146-VLOOKUP(AH146,'[1]Y c'!$B$1:$N$65536,HLOOKUP(RIGHT($W$12,2),'[1]Y c'!$A$1:$IV$2,2,FALSE),FALSE))*100</f>
        <v>#NUM!</v>
      </c>
      <c r="X146" s="73" t="e">
        <f>(N146-VLOOKUP(AH146,'[1]Y c'!$B$1:$J$65536,HLOOKUP(RIGHT($X$12,2),'[1]Y c'!$A$1:$IV$2,2,FALSE),FALSE))*100</f>
        <v>#NUM!</v>
      </c>
      <c r="Y146" s="74" t="e">
        <f>_xll.xlBondYieldSens(C146,D146,E146,F146,G146,H146,I146,J146,P146,"p")</f>
        <v>#NUM!</v>
      </c>
      <c r="Z146" s="100" t="e">
        <f>SUMIF([1]Volumes!D$1:D$65536,A146,[1]Volumes!I$1:I$65536)</f>
        <v>#VALUE!</v>
      </c>
      <c r="AA146" s="23"/>
      <c r="AB146" s="77" t="e">
        <f>IF(_xll.MKV("EUR.CM_DEPTH.VMO_REPO."&amp;A146&amp;"_"&amp;$AB$12&amp;"_Fixed", "TrdValueAvg")=0,"",_xll.MKV("EUR.CM_DEPTH.VMO_REPO."&amp;A146&amp;"_"&amp;$AB$12&amp;"_Fixed", "TrdValueAvg"))</f>
        <v>#REF!</v>
      </c>
      <c r="AC146" s="78">
        <f t="shared" si="641"/>
        <v>0</v>
      </c>
      <c r="AD146" s="124" t="str">
        <f>IF(AE146="x",MONTH(AG146)&amp;"."&amp;YEAR(AG146),"")</f>
        <v/>
      </c>
      <c r="AE146" s="125"/>
      <c r="AF146" s="126" t="str">
        <f t="shared" si="666"/>
        <v/>
      </c>
      <c r="AG146" s="127" t="e">
        <f>_xll.MKV("EUR.CM_INSTRUMENT.PXE."&amp;A146, "DateLastMaturity")</f>
        <v>#REF!</v>
      </c>
      <c r="AH146" s="124" t="e">
        <f>MONTH(AG146)&amp;"."&amp;YEAR(AG146)</f>
        <v>#REF!</v>
      </c>
      <c r="AI146" s="126" t="e">
        <f>VLOOKUP(AH146,'[1]ASW p'!$B$1:$AP$65536,HLOOKUP(LEFT(A146,2),'[1]ASW p'!$A$1:$IV$2,2,FALSE),FALSE)</f>
        <v>#REF!</v>
      </c>
      <c r="AJ146" s="79" t="e">
        <f t="shared" si="667"/>
        <v>#NUM!</v>
      </c>
      <c r="AK146" s="79" t="e">
        <f t="shared" si="520"/>
        <v>#NUM!</v>
      </c>
      <c r="AL146" s="94">
        <v>-0.52333697585280115</v>
      </c>
      <c r="AM146" s="81">
        <v>-0.63974751724137924</v>
      </c>
      <c r="AN146" s="14" t="str">
        <f t="shared" si="668"/>
        <v>DE0001141679</v>
      </c>
      <c r="AO146" s="65" t="e">
        <f>IF(LEFT(AN146,2)=LEFT(AN145,2),AO145,_xll.BDP($A146&amp;" Corp","RTG_FITCH"))</f>
        <v>#REF!</v>
      </c>
      <c r="AP146" s="65" t="e">
        <f>IF(LEFT(AN146,2)=LEFT(AN145,2),AP145,_xll.BDP($A146&amp;" Corp","RTG_SP_LT_LC_ISSUER_CREDIT"))</f>
        <v>#REF!</v>
      </c>
      <c r="AQ146" s="65" t="str">
        <f>_xll.BDP($A146&amp;" Corp","RTG_MOODY")</f>
        <v>Aaau</v>
      </c>
      <c r="AR146" s="128" t="e">
        <f>IF(AS146="x",MONTH(AU146)&amp;"."&amp;YEAR(AU146),"")</f>
        <v>#REF!</v>
      </c>
      <c r="AS146" s="125" t="s">
        <v>60</v>
      </c>
      <c r="AT146" s="129" t="e">
        <f t="shared" si="521"/>
        <v>#NUM!</v>
      </c>
      <c r="AU146" s="130" t="e">
        <f>_xll.MKV("EUR.CM_INSTRUMENT.PXE."&amp;A146, "DateLastMaturity")</f>
        <v>#REF!</v>
      </c>
      <c r="AV146" s="124" t="e">
        <f>MONTH(AU146)&amp;"."&amp;YEAR(AU146)</f>
        <v>#REF!</v>
      </c>
      <c r="AW146" s="129" t="e">
        <f>VLOOKUP(AV146,'[1]Y c'!B$1:AD$65536,HLOOKUP(LEFT(A146,2),'[1]Y c'!$A$1:$IV$2,2,FALSE),FALSE)</f>
        <v>#REF!</v>
      </c>
      <c r="AY146" s="128" t="str">
        <f t="shared" si="522"/>
        <v/>
      </c>
      <c r="AZ146" s="125">
        <f t="shared" si="523"/>
        <v>0</v>
      </c>
      <c r="BA146" s="126" t="str">
        <f t="shared" si="524"/>
        <v/>
      </c>
      <c r="BB146" s="127" t="e">
        <f>_xll.MKV("EUR.CM_INSTRUMENT.PXE."&amp;A146, "DateLastMaturity")</f>
        <v>#REF!</v>
      </c>
      <c r="BC146" s="124" t="e">
        <f t="shared" si="525"/>
        <v>#REF!</v>
      </c>
      <c r="BD146" s="126" t="e">
        <f>VLOOKUP(BC146,'[1]YY p'!B$1:AP$65536,HLOOKUP(LEFT(A146,2),'[1]YY p'!$A$1:$IV$2,2,FALSE),FALSE)</f>
        <v>#REF!</v>
      </c>
      <c r="BF146" s="128" t="e">
        <f t="shared" si="526"/>
        <v>#REF!</v>
      </c>
      <c r="BG146" s="125" t="s">
        <v>60</v>
      </c>
      <c r="BH146" s="126" t="e">
        <f t="shared" si="527"/>
        <v>#NUM!</v>
      </c>
      <c r="BI146" s="127" t="e">
        <f>_xll.MKV("EUR.CM_INSTRUMENT.PXE."&amp;A146, "DateLastMaturity")</f>
        <v>#REF!</v>
      </c>
      <c r="BJ146" s="124" t="e">
        <f t="shared" si="528"/>
        <v>#REF!</v>
      </c>
      <c r="BK146" s="126" t="e">
        <f>VLOOKUP(BJ146,'[1]YY c'!B$1:AL$65536,HLOOKUP(LEFT(A146,2),'[1]YY c'!$A$1:$IV$2,2,FALSE),FALSE)</f>
        <v>#REF!</v>
      </c>
    </row>
    <row r="147" spans="1:63">
      <c r="A147" s="64" t="s">
        <v>166</v>
      </c>
      <c r="B147" s="65" t="e">
        <f t="shared" si="552"/>
        <v>#REF!</v>
      </c>
      <c r="C147" s="19" t="s">
        <v>126</v>
      </c>
      <c r="D147" s="19" t="e">
        <f>_xll.MKV("EUR.CM_INSTRUMENT.PXE."&amp;A147, "CouponInterest")</f>
        <v>#REF!</v>
      </c>
      <c r="E147" s="6" t="e">
        <f>_xll.MKV("EUR.CM_INSTRUMENT.PXE."&amp;A147, "DateMaturity")</f>
        <v>#REF!</v>
      </c>
      <c r="F147" s="6" t="e">
        <f>IF(D147=0,H147,_xll.MKV("EUR.CM_INSTRUMENT.PXE."&amp;A147, "DateInterestAccrual"))</f>
        <v>#REF!</v>
      </c>
      <c r="G147" s="6" t="e">
        <f>IF(D147=0,E147,_xll.MKV("EUR.CM_INSTRUMENT.PXE."&amp;A147, "DateFirstCoupon"))</f>
        <v>#REF!</v>
      </c>
      <c r="H147" s="6" t="e">
        <f>_xll.MKV("EUR.CM_INSTRUMENT.PXE."&amp;A147, "DateFirstSettlement")</f>
        <v>#REF!</v>
      </c>
      <c r="I147" s="19">
        <v>100</v>
      </c>
      <c r="J147" s="6" t="e">
        <f>_xll.MKV("EUR.CM_INSTRUMENT.BONDVISION."&amp;A147, "DateSettl")</f>
        <v>#REF!</v>
      </c>
      <c r="K147" s="123" t="e">
        <f>_xll.MKV("EUR.CM_INSTRUMENT.PXE."&amp;A147, "Desc")</f>
        <v>#REF!</v>
      </c>
      <c r="L147" s="66">
        <f>_xll.BDP(A147&amp;" Corp", "amt_outstanding")/1000000</f>
        <v>24000</v>
      </c>
      <c r="M147" s="67" t="e">
        <f t="shared" si="664"/>
        <v>#REF!</v>
      </c>
      <c r="N147" s="22" t="e">
        <f>_xll.xlBondYield(C147,D147,E147,F147,G147,H147,I147,J147,P147)*100</f>
        <v>#NUM!</v>
      </c>
      <c r="O147" s="68" t="str">
        <f t="shared" si="665"/>
        <v/>
      </c>
      <c r="P147" s="23" t="e">
        <f>ROUND(_xll.MKV("EUR.CM_DEPTH.XLS_GOVIES."&amp;A147, "Mid"),IF(M147&lt;700,3,2))</f>
        <v>#REF!</v>
      </c>
      <c r="Q147" s="69" t="e">
        <f t="shared" si="531"/>
        <v>#NUM!</v>
      </c>
      <c r="R147" s="70" t="e">
        <f t="shared" si="551"/>
        <v>#NUM!</v>
      </c>
      <c r="S147" s="71" t="e">
        <f>_xll.xlBondAswSpread(C147,D147,E147,F147,G147,H147,I147,J147,P147)*100</f>
        <v>#NUM!</v>
      </c>
      <c r="T147" s="72" t="e">
        <f>_xll.xlBondZSpread(C147,D147,E147,F147,G147,H147,I147,J147,P147,"annual",5)*100</f>
        <v>#NUM!</v>
      </c>
      <c r="U147" s="72" t="e">
        <f>(N147-_xll.xlShmImplSwap2("EUR","EUR",J147,E147,,1,8,2,4)*100)*100</f>
        <v>#NUM!</v>
      </c>
      <c r="V147" s="72" t="e">
        <f>(N147-VLOOKUP(AH147,'[1]Y c'!$B$1:$F$65536,HLOOKUP(RIGHT($V$12,2),'[1]Y c'!$A$1:$IV$2,2,FALSE),FALSE))*100</f>
        <v>#NUM!</v>
      </c>
      <c r="W147" s="72" t="e">
        <f>(N147-VLOOKUP(AH147,'[1]Y c'!$B$1:$N$65536,HLOOKUP(RIGHT($W$12,2),'[1]Y c'!$A$1:$IV$2,2,FALSE),FALSE))*100</f>
        <v>#NUM!</v>
      </c>
      <c r="X147" s="73" t="e">
        <f>(N147-VLOOKUP(AH147,'[1]Y c'!$B$1:$J$65536,HLOOKUP(RIGHT($X$12,2),'[1]Y c'!$A$1:$IV$2,2,FALSE),FALSE))*100</f>
        <v>#NUM!</v>
      </c>
      <c r="Y147" s="74" t="e">
        <f>_xll.xlBondYieldSens(C147,D147,E147,F147,G147,H147,I147,J147,P147,"p")</f>
        <v>#NUM!</v>
      </c>
      <c r="Z147" s="100" t="e">
        <f>SUMIF([1]Volumes!D$1:D$65536,A147,[1]Volumes!I$1:I$65536)</f>
        <v>#VALUE!</v>
      </c>
      <c r="AA147" s="23"/>
      <c r="AB147" s="77" t="e">
        <f>IF(_xll.MKV("EUR.CM_DEPTH.VMO_REPO."&amp;A147&amp;"_"&amp;$AB$12&amp;"_Fixed", "TrdValueAvg")=0,"",_xll.MKV("EUR.CM_DEPTH.VMO_REPO."&amp;A147&amp;"_"&amp;$AB$12&amp;"_Fixed", "TrdValueAvg"))</f>
        <v>#REF!</v>
      </c>
      <c r="AC147" s="78">
        <f t="shared" si="641"/>
        <v>0</v>
      </c>
      <c r="AD147" s="124" t="str">
        <f t="shared" si="685"/>
        <v/>
      </c>
      <c r="AE147" s="125"/>
      <c r="AF147" s="126" t="str">
        <f t="shared" si="666"/>
        <v/>
      </c>
      <c r="AG147" s="127" t="e">
        <f>_xll.MKV("EUR.CM_INSTRUMENT.PXE."&amp;A147, "DateLastMaturity")</f>
        <v>#REF!</v>
      </c>
      <c r="AH147" s="124" t="e">
        <f t="shared" si="686"/>
        <v>#REF!</v>
      </c>
      <c r="AI147" s="126" t="e">
        <f>VLOOKUP(AH147,'[1]ASW p'!$B$1:$AP$65536,HLOOKUP(LEFT(A147,2),'[1]ASW p'!$A$1:$IV$2,2,FALSE),FALSE)</f>
        <v>#REF!</v>
      </c>
      <c r="AJ147" s="79" t="e">
        <f t="shared" si="667"/>
        <v>#NUM!</v>
      </c>
      <c r="AK147" s="79" t="e">
        <f t="shared" si="520"/>
        <v>#NUM!</v>
      </c>
      <c r="AL147" s="80">
        <v>-0.50933900150354616</v>
      </c>
      <c r="AM147" s="81">
        <v>-0.54800000000000004</v>
      </c>
      <c r="AN147" s="14" t="str">
        <f t="shared" si="668"/>
        <v>DE0001135374</v>
      </c>
      <c r="AO147" s="65" t="e">
        <f>IF(LEFT(AN147,2)=LEFT(AN146,2),AO146,_xll.BDP($A147&amp;" Corp","RTG_FITCH"))</f>
        <v>#REF!</v>
      </c>
      <c r="AP147" s="65" t="e">
        <f>IF(LEFT(AN147,2)=LEFT(AN146,2),AP146,_xll.BDP($A147&amp;" Corp","RTG_SP_LT_LC_ISSUER_CREDIT"))</f>
        <v>#REF!</v>
      </c>
      <c r="AQ147" s="65" t="str">
        <f>_xll.BDP($A147&amp;" Corp","RTG_MOODY")</f>
        <v>Aaau</v>
      </c>
      <c r="AR147" s="128" t="e">
        <f t="shared" si="529"/>
        <v>#REF!</v>
      </c>
      <c r="AS147" s="125" t="s">
        <v>60</v>
      </c>
      <c r="AT147" s="129" t="e">
        <f t="shared" si="521"/>
        <v>#NUM!</v>
      </c>
      <c r="AU147" s="130" t="e">
        <f>_xll.MKV("EUR.CM_INSTRUMENT.PXE."&amp;A147, "DateLastMaturity")</f>
        <v>#REF!</v>
      </c>
      <c r="AV147" s="124" t="e">
        <f t="shared" si="687"/>
        <v>#REF!</v>
      </c>
      <c r="AW147" s="129" t="e">
        <f>VLOOKUP(AV147,'[1]Y c'!B$1:AD$65536,HLOOKUP(LEFT(A147,2),'[1]Y c'!$A$1:$IV$2,2,FALSE),FALSE)</f>
        <v>#REF!</v>
      </c>
      <c r="AY147" s="128" t="str">
        <f t="shared" si="522"/>
        <v/>
      </c>
      <c r="AZ147" s="125">
        <f t="shared" si="523"/>
        <v>0</v>
      </c>
      <c r="BA147" s="126" t="str">
        <f t="shared" si="524"/>
        <v/>
      </c>
      <c r="BB147" s="127" t="e">
        <f>_xll.MKV("EUR.CM_INSTRUMENT.PXE."&amp;A147, "DateLastMaturity")</f>
        <v>#REF!</v>
      </c>
      <c r="BC147" s="124" t="e">
        <f t="shared" si="525"/>
        <v>#REF!</v>
      </c>
      <c r="BD147" s="126" t="e">
        <f>VLOOKUP(BC147,'[1]YY p'!B$1:AP$65536,HLOOKUP(LEFT(A147,2),'[1]YY p'!$A$1:$IV$2,2,FALSE),FALSE)</f>
        <v>#REF!</v>
      </c>
      <c r="BF147" s="128" t="e">
        <f t="shared" si="526"/>
        <v>#REF!</v>
      </c>
      <c r="BG147" s="125" t="s">
        <v>60</v>
      </c>
      <c r="BH147" s="126" t="e">
        <f t="shared" si="527"/>
        <v>#NUM!</v>
      </c>
      <c r="BI147" s="127" t="e">
        <f>_xll.MKV("EUR.CM_INSTRUMENT.PXE."&amp;A147, "DateLastMaturity")</f>
        <v>#REF!</v>
      </c>
      <c r="BJ147" s="124" t="e">
        <f t="shared" si="528"/>
        <v>#REF!</v>
      </c>
      <c r="BK147" s="126" t="e">
        <f>VLOOKUP(BJ147,'[1]YY c'!B$1:AL$65536,HLOOKUP(LEFT(A147,2),'[1]YY c'!$A$1:$IV$2,2,FALSE),FALSE)</f>
        <v>#REF!</v>
      </c>
    </row>
    <row r="148" spans="1:63">
      <c r="A148" s="1" t="s">
        <v>167</v>
      </c>
      <c r="B148" s="65" t="e">
        <f t="shared" si="552"/>
        <v>#REF!</v>
      </c>
      <c r="C148" s="19" t="s">
        <v>126</v>
      </c>
      <c r="D148" s="19" t="e">
        <f>_xll.MKV("EUR.CM_INSTRUMENT.PXE."&amp;A148, "CouponInterest")</f>
        <v>#REF!</v>
      </c>
      <c r="E148" s="6" t="e">
        <f>_xll.MKV("EUR.CM_INSTRUMENT.PXE."&amp;A148, "DateMaturity")</f>
        <v>#REF!</v>
      </c>
      <c r="F148" s="6" t="e">
        <f>IF(D148=0,H148,_xll.MKV("EUR.CM_INSTRUMENT.PXE."&amp;A148, "DateInterestAccrual"))</f>
        <v>#REF!</v>
      </c>
      <c r="G148" s="6" t="e">
        <f>IF(D148=0,E148,_xll.MKV("EUR.CM_INSTRUMENT.PXE."&amp;A148, "DateFirstCoupon"))</f>
        <v>#REF!</v>
      </c>
      <c r="H148" s="6" t="e">
        <f>_xll.MKV("EUR.CM_INSTRUMENT.PXE."&amp;A148, "DateFirstSettlement")</f>
        <v>#REF!</v>
      </c>
      <c r="I148" s="19">
        <v>100</v>
      </c>
      <c r="J148" s="6" t="e">
        <f>_xll.MKV("EUR.CM_INSTRUMENT.BONDVISION."&amp;A148, "DateSettl")</f>
        <v>#REF!</v>
      </c>
      <c r="K148" s="123" t="e">
        <f>_xll.MKV("EUR.CM_INSTRUMENT.PXE."&amp;A148, "Desc")</f>
        <v>#REF!</v>
      </c>
      <c r="L148" s="66">
        <f>_xll.BDP(A148&amp;" Corp", "amt_outstanding")/1000000</f>
        <v>16000</v>
      </c>
      <c r="M148" s="67" t="e">
        <f t="shared" si="664"/>
        <v>#REF!</v>
      </c>
      <c r="N148" s="22" t="e">
        <f>_xll.xlBondYield(C148,D148,E148,F148,G148,H148,I148,J148,P148)*100</f>
        <v>#NUM!</v>
      </c>
      <c r="O148" s="68" t="str">
        <f t="shared" si="665"/>
        <v/>
      </c>
      <c r="P148" s="23" t="e">
        <f>ROUND(_xll.MKV("EUR.CM_DEPTH.XLS_GOVIES."&amp;A148, "Mid"),IF(M148&lt;700,3,2))</f>
        <v>#REF!</v>
      </c>
      <c r="Q148" s="69" t="e">
        <f t="shared" si="531"/>
        <v>#NUM!</v>
      </c>
      <c r="R148" s="70" t="e">
        <f t="shared" si="551"/>
        <v>#NUM!</v>
      </c>
      <c r="S148" s="71" t="e">
        <f>_xll.xlBondAswSpread(C148,D148,E148,F148,G148,H148,I148,J148,P148)*100</f>
        <v>#NUM!</v>
      </c>
      <c r="T148" s="72" t="e">
        <f>_xll.xlBondZSpread(C148,D148,E148,F148,G148,H148,I148,J148,P148,"annual",5)*100</f>
        <v>#NUM!</v>
      </c>
      <c r="U148" s="72" t="e">
        <f>(N148-_xll.xlShmImplSwap2("EUR","EUR",J148,E148,,1,8,2,4)*100)*100</f>
        <v>#NUM!</v>
      </c>
      <c r="V148" s="72" t="e">
        <f>(N148-VLOOKUP(AH148,'[1]Y c'!$B$1:$F$65536,HLOOKUP(RIGHT($V$12,2),'[1]Y c'!$A$1:$IV$2,2,FALSE),FALSE))*100</f>
        <v>#NUM!</v>
      </c>
      <c r="W148" s="72" t="e">
        <f>(N148-VLOOKUP(AH148,'[1]Y c'!$B$1:$N$65536,HLOOKUP(RIGHT($W$12,2),'[1]Y c'!$A$1:$IV$2,2,FALSE),FALSE))*100</f>
        <v>#NUM!</v>
      </c>
      <c r="X148" s="73" t="e">
        <f>(N148-VLOOKUP(AH148,'[1]Y c'!$B$1:$J$65536,HLOOKUP(RIGHT($X$12,2),'[1]Y c'!$A$1:$IV$2,2,FALSE),FALSE))*100</f>
        <v>#NUM!</v>
      </c>
      <c r="Y148" s="74" t="e">
        <f>_xll.xlBondYieldSens(C148,D148,E148,F148,G148,H148,I148,J148,P148,"p")</f>
        <v>#NUM!</v>
      </c>
      <c r="Z148" s="100" t="e">
        <f>SUMIF([1]Volumes!D$1:D$65536,A148,[1]Volumes!I$1:I$65536)</f>
        <v>#VALUE!</v>
      </c>
      <c r="AA148" s="23"/>
      <c r="AB148" s="77" t="e">
        <f>IF(_xll.MKV("EUR.CM_DEPTH.VMO_REPO."&amp;A148&amp;"_"&amp;$AB$12&amp;"_Fixed", "TrdValueAvg")=0,"",_xll.MKV("EUR.CM_DEPTH.VMO_REPO."&amp;A148&amp;"_"&amp;$AB$12&amp;"_Fixed", "TrdValueAvg"))</f>
        <v>#REF!</v>
      </c>
      <c r="AC148" s="78">
        <f t="shared" si="641"/>
        <v>0</v>
      </c>
      <c r="AD148" s="124" t="str">
        <f>IF(AE148="x",MONTH(AG148)&amp;"."&amp;YEAR(AG148),"")</f>
        <v/>
      </c>
      <c r="AE148" s="125"/>
      <c r="AF148" s="126" t="str">
        <f t="shared" si="666"/>
        <v/>
      </c>
      <c r="AG148" s="127" t="e">
        <f>_xll.MKV("EUR.CM_INSTRUMENT.PXE."&amp;A148, "DateLastMaturity")</f>
        <v>#REF!</v>
      </c>
      <c r="AH148" s="124" t="e">
        <f>MONTH(AG148)&amp;"."&amp;YEAR(AG148)</f>
        <v>#REF!</v>
      </c>
      <c r="AI148" s="126" t="e">
        <f>VLOOKUP(AH148,'[1]ASW p'!$B$1:$AP$65536,HLOOKUP(LEFT(A148,2),'[1]ASW p'!$A$1:$IV$2,2,FALSE),FALSE)</f>
        <v>#REF!</v>
      </c>
      <c r="AJ148" s="79" t="e">
        <f t="shared" si="667"/>
        <v>#NUM!</v>
      </c>
      <c r="AK148" s="79" t="e">
        <f t="shared" si="520"/>
        <v>#NUM!</v>
      </c>
      <c r="AL148" s="80">
        <v>-0.51904124233224747</v>
      </c>
      <c r="AM148" s="81">
        <v>-0.6368423157894737</v>
      </c>
      <c r="AN148" s="14" t="str">
        <f t="shared" si="668"/>
        <v>DE0001141687</v>
      </c>
      <c r="AO148" s="65" t="e">
        <f>IF(LEFT(AN148,2)=LEFT(AN147,2),AO147,_xll.BDP($A148&amp;" Corp","RTG_FITCH"))</f>
        <v>#REF!</v>
      </c>
      <c r="AP148" s="65" t="e">
        <f>IF(LEFT(AN148,2)=LEFT(AN147,2),AP147,_xll.BDP($A148&amp;" Corp","RTG_SP_LT_LC_ISSUER_CREDIT"))</f>
        <v>#REF!</v>
      </c>
      <c r="AQ148" s="65" t="str">
        <f>_xll.BDP($A148&amp;" Corp","RTG_MOODY")</f>
        <v>Aaau</v>
      </c>
      <c r="AR148" s="128" t="e">
        <f>IF(AS148="x",MONTH(AU148)&amp;"."&amp;YEAR(AU148),"")</f>
        <v>#REF!</v>
      </c>
      <c r="AS148" s="125" t="s">
        <v>60</v>
      </c>
      <c r="AT148" s="129" t="e">
        <f t="shared" si="521"/>
        <v>#NUM!</v>
      </c>
      <c r="AU148" s="130" t="e">
        <f>_xll.MKV("EUR.CM_INSTRUMENT.PXE."&amp;A148, "DateLastMaturity")</f>
        <v>#REF!</v>
      </c>
      <c r="AV148" s="124" t="e">
        <f>MONTH(AU148)&amp;"."&amp;YEAR(AU148)</f>
        <v>#REF!</v>
      </c>
      <c r="AW148" s="129" t="e">
        <f>VLOOKUP(AV148,'[1]Y c'!B$1:AD$65536,HLOOKUP(LEFT(A148,2),'[1]Y c'!$A$1:$IV$2,2,FALSE),FALSE)</f>
        <v>#REF!</v>
      </c>
      <c r="AY148" s="128" t="str">
        <f t="shared" si="522"/>
        <v/>
      </c>
      <c r="AZ148" s="125">
        <f t="shared" si="523"/>
        <v>0</v>
      </c>
      <c r="BA148" s="126" t="str">
        <f t="shared" si="524"/>
        <v/>
      </c>
      <c r="BB148" s="127" t="e">
        <f>_xll.MKV("EUR.CM_INSTRUMENT.PXE."&amp;A148, "DateLastMaturity")</f>
        <v>#REF!</v>
      </c>
      <c r="BC148" s="124" t="e">
        <f t="shared" si="525"/>
        <v>#REF!</v>
      </c>
      <c r="BD148" s="126" t="e">
        <f>VLOOKUP(BC148,'[1]YY p'!B$1:AP$65536,HLOOKUP(LEFT(A148,2),'[1]YY p'!$A$1:$IV$2,2,FALSE),FALSE)</f>
        <v>#REF!</v>
      </c>
      <c r="BF148" s="128" t="e">
        <f t="shared" si="526"/>
        <v>#REF!</v>
      </c>
      <c r="BG148" s="125" t="s">
        <v>60</v>
      </c>
      <c r="BH148" s="126" t="e">
        <f t="shared" si="527"/>
        <v>#NUM!</v>
      </c>
      <c r="BI148" s="127" t="e">
        <f>_xll.MKV("EUR.CM_INSTRUMENT.PXE."&amp;A148, "DateLastMaturity")</f>
        <v>#REF!</v>
      </c>
      <c r="BJ148" s="124" t="e">
        <f t="shared" si="528"/>
        <v>#REF!</v>
      </c>
      <c r="BK148" s="126" t="e">
        <f>VLOOKUP(BJ148,'[1]YY c'!B$1:AL$65536,HLOOKUP(LEFT(A148,2),'[1]YY c'!$A$1:$IV$2,2,FALSE),FALSE)</f>
        <v>#REF!</v>
      </c>
    </row>
    <row r="149" spans="1:63">
      <c r="A149" s="1" t="s">
        <v>168</v>
      </c>
      <c r="B149" s="65" t="e">
        <f t="shared" si="552"/>
        <v>#REF!</v>
      </c>
      <c r="C149" s="19" t="s">
        <v>126</v>
      </c>
      <c r="D149" s="19" t="e">
        <f>_xll.MKV("EUR.CM_INSTRUMENT.PXE."&amp;A149, "CouponInterest")</f>
        <v>#REF!</v>
      </c>
      <c r="E149" s="6" t="e">
        <f>_xll.MKV("EUR.CM_INSTRUMENT.PXE."&amp;A149, "DateMaturity")</f>
        <v>#REF!</v>
      </c>
      <c r="F149" s="6" t="e">
        <f>IF(D149=0,H149,_xll.MKV("EUR.CM_INSTRUMENT.PXE."&amp;A149, "DateInterestAccrual"))</f>
        <v>#REF!</v>
      </c>
      <c r="G149" s="6" t="e">
        <f>IF(D149=0,E149,_xll.MKV("EUR.CM_INSTRUMENT.PXE."&amp;A149, "DateFirstCoupon"))</f>
        <v>#REF!</v>
      </c>
      <c r="H149" s="6" t="e">
        <f>_xll.MKV("EUR.CM_INSTRUMENT.PXE."&amp;A149, "DateFirstSettlement")</f>
        <v>#REF!</v>
      </c>
      <c r="I149" s="19">
        <v>100</v>
      </c>
      <c r="J149" s="6" t="e">
        <f>_xll.MKV("EUR.CM_INSTRUMENT.BONDVISION."&amp;A149, "DateSettl")</f>
        <v>#REF!</v>
      </c>
      <c r="K149" s="123" t="e">
        <f>_xll.MKV("EUR.CM_INSTRUMENT.PXE."&amp;A149, "Desc")</f>
        <v>#REF!</v>
      </c>
      <c r="L149" s="66">
        <f>_xll.BDP(A149&amp;" Corp", "amt_outstanding")/1000000</f>
        <v>16000</v>
      </c>
      <c r="M149" s="67" t="e">
        <f t="shared" si="664"/>
        <v>#REF!</v>
      </c>
      <c r="N149" s="22" t="e">
        <f>_xll.xlBondYield(C149,D149,E149,F149,G149,H149,I149,J149,P149)*100</f>
        <v>#NUM!</v>
      </c>
      <c r="O149" s="68" t="str">
        <f t="shared" si="665"/>
        <v/>
      </c>
      <c r="P149" s="23" t="e">
        <f>ROUND(_xll.MKV("EUR.CM_DEPTH.XLS_GOVIES."&amp;A149, "Mid"),IF(M149&lt;700,3,2))</f>
        <v>#REF!</v>
      </c>
      <c r="Q149" s="69" t="e">
        <f t="shared" si="531"/>
        <v>#NUM!</v>
      </c>
      <c r="R149" s="70" t="e">
        <f t="shared" si="551"/>
        <v>#NUM!</v>
      </c>
      <c r="S149" s="71" t="e">
        <f>_xll.xlBondAswSpread(C149,D149,E149,F149,G149,H149,I149,J149,P149)*100</f>
        <v>#NUM!</v>
      </c>
      <c r="T149" s="72" t="e">
        <f>_xll.xlBondZSpread(C149,D149,E149,F149,G149,H149,I149,J149,P149,"annual",5)*100</f>
        <v>#NUM!</v>
      </c>
      <c r="U149" s="72" t="e">
        <f>(N149-_xll.xlShmImplSwap2("EUR","EUR",J149,E149,,1,8,2,4)*100)*100</f>
        <v>#NUM!</v>
      </c>
      <c r="V149" s="72" t="e">
        <f>(N149-VLOOKUP(AH149,'[1]Y c'!$B$1:$F$65536,HLOOKUP(RIGHT($V$12,2),'[1]Y c'!$A$1:$IV$2,2,FALSE),FALSE))*100</f>
        <v>#NUM!</v>
      </c>
      <c r="W149" s="72" t="e">
        <f>(N149-VLOOKUP(AH149,'[1]Y c'!$B$1:$N$65536,HLOOKUP(RIGHT($W$12,2),'[1]Y c'!$A$1:$IV$2,2,FALSE),FALSE))*100</f>
        <v>#NUM!</v>
      </c>
      <c r="X149" s="73" t="e">
        <f>(N149-VLOOKUP(AH149,'[1]Y c'!$B$1:$J$65536,HLOOKUP(RIGHT($X$12,2),'[1]Y c'!$A$1:$IV$2,2,FALSE),FALSE))*100</f>
        <v>#NUM!</v>
      </c>
      <c r="Y149" s="74" t="e">
        <f>_xll.xlBondYieldSens(C149,D149,E149,F149,G149,H149,I149,J149,P149,"p")</f>
        <v>#NUM!</v>
      </c>
      <c r="Z149" s="100" t="e">
        <f>SUMIF([1]Volumes!D$1:D$65536,A149,[1]Volumes!I$1:I$65536)</f>
        <v>#VALUE!</v>
      </c>
      <c r="AA149" s="23"/>
      <c r="AB149" s="77" t="e">
        <f>IF(_xll.MKV("EUR.CM_DEPTH.VMO_REPO."&amp;A149&amp;"_"&amp;$AB$12&amp;"_Fixed", "TrdValueAvg")=0,"",_xll.MKV("EUR.CM_DEPTH.VMO_REPO."&amp;A149&amp;"_"&amp;$AB$12&amp;"_Fixed", "TrdValueAvg"))</f>
        <v>#REF!</v>
      </c>
      <c r="AC149" s="78">
        <f t="shared" si="641"/>
        <v>0</v>
      </c>
      <c r="AD149" s="124" t="str">
        <f>IF(AE149="x",MONTH(AG149)&amp;"."&amp;YEAR(AG149),"")</f>
        <v/>
      </c>
      <c r="AE149" s="125"/>
      <c r="AF149" s="126" t="str">
        <f t="shared" si="666"/>
        <v/>
      </c>
      <c r="AG149" s="127" t="e">
        <f>_xll.MKV("EUR.CM_INSTRUMENT.PXE."&amp;A149, "DateLastMaturity")</f>
        <v>#REF!</v>
      </c>
      <c r="AH149" s="124" t="e">
        <f>MONTH(AG149)&amp;"."&amp;YEAR(AG149)</f>
        <v>#REF!</v>
      </c>
      <c r="AI149" s="126" t="e">
        <f>VLOOKUP(AH149,'[1]ASW p'!$B$1:$AP$65536,HLOOKUP(LEFT(A149,2),'[1]ASW p'!$A$1:$IV$2,2,FALSE),FALSE)</f>
        <v>#REF!</v>
      </c>
      <c r="AJ149" s="79" t="e">
        <f t="shared" si="667"/>
        <v>#NUM!</v>
      </c>
      <c r="AK149" s="79" t="e">
        <f t="shared" si="520"/>
        <v>#NUM!</v>
      </c>
      <c r="AL149" s="94">
        <v>-0.51490495587829233</v>
      </c>
      <c r="AM149" s="81">
        <v>-0.65923041025641027</v>
      </c>
      <c r="AN149" s="14" t="str">
        <f t="shared" si="668"/>
        <v>DE0001141695</v>
      </c>
      <c r="AO149" s="65" t="e">
        <f>IF(LEFT(AN149,2)=LEFT(AN148,2),AO148,_xll.BDP($A149&amp;" Corp","RTG_FITCH"))</f>
        <v>#REF!</v>
      </c>
      <c r="AP149" s="65" t="e">
        <f>IF(LEFT(AN149,2)=LEFT(AN148,2),AP148,_xll.BDP($A149&amp;" Corp","RTG_SP_LT_LC_ISSUER_CREDIT"))</f>
        <v>#REF!</v>
      </c>
      <c r="AQ149" s="65" t="str">
        <f>_xll.BDP($A149&amp;" Corp","RTG_MOODY")</f>
        <v>Aaau</v>
      </c>
      <c r="AR149" s="128" t="e">
        <f>IF(AS149="x",MONTH(AU149)&amp;"."&amp;YEAR(AU149),"")</f>
        <v>#REF!</v>
      </c>
      <c r="AS149" s="125" t="s">
        <v>60</v>
      </c>
      <c r="AT149" s="129" t="e">
        <f t="shared" si="521"/>
        <v>#NUM!</v>
      </c>
      <c r="AU149" s="130" t="e">
        <f>_xll.MKV("EUR.CM_INSTRUMENT.PXE."&amp;A149, "DateLastMaturity")</f>
        <v>#REF!</v>
      </c>
      <c r="AV149" s="124" t="e">
        <f>MONTH(AU149)&amp;"."&amp;YEAR(AU149)</f>
        <v>#REF!</v>
      </c>
      <c r="AW149" s="129" t="e">
        <f>VLOOKUP(AV149,'[1]Y c'!B$1:AD$65536,HLOOKUP(LEFT(A149,2),'[1]Y c'!$A$1:$IV$2,2,FALSE),FALSE)</f>
        <v>#REF!</v>
      </c>
      <c r="AY149" s="128" t="str">
        <f t="shared" si="522"/>
        <v/>
      </c>
      <c r="AZ149" s="125">
        <f t="shared" si="523"/>
        <v>0</v>
      </c>
      <c r="BA149" s="126" t="str">
        <f t="shared" si="524"/>
        <v/>
      </c>
      <c r="BB149" s="127" t="e">
        <f>_xll.MKV("EUR.CM_INSTRUMENT.PXE."&amp;A149, "DateLastMaturity")</f>
        <v>#REF!</v>
      </c>
      <c r="BC149" s="124" t="e">
        <f t="shared" si="525"/>
        <v>#REF!</v>
      </c>
      <c r="BD149" s="126" t="e">
        <f>VLOOKUP(BC149,'[1]YY p'!B$1:AP$65536,HLOOKUP(LEFT(A149,2),'[1]YY p'!$A$1:$IV$2,2,FALSE),FALSE)</f>
        <v>#REF!</v>
      </c>
      <c r="BF149" s="128" t="e">
        <f t="shared" si="526"/>
        <v>#REF!</v>
      </c>
      <c r="BG149" s="125" t="s">
        <v>60</v>
      </c>
      <c r="BH149" s="126" t="e">
        <f t="shared" si="527"/>
        <v>#NUM!</v>
      </c>
      <c r="BI149" s="127" t="e">
        <f>_xll.MKV("EUR.CM_INSTRUMENT.PXE."&amp;A149, "DateLastMaturity")</f>
        <v>#REF!</v>
      </c>
      <c r="BJ149" s="124" t="e">
        <f t="shared" si="528"/>
        <v>#REF!</v>
      </c>
      <c r="BK149" s="126" t="e">
        <f>VLOOKUP(BJ149,'[1]YY c'!B$1:AL$65536,HLOOKUP(LEFT(A149,2),'[1]YY c'!$A$1:$IV$2,2,FALSE),FALSE)</f>
        <v>#REF!</v>
      </c>
    </row>
    <row r="150" spans="1:63">
      <c r="A150" s="1" t="s">
        <v>455</v>
      </c>
      <c r="B150" s="65" t="e">
        <f t="shared" ref="B150" si="688">LEFT(K150,3)&amp;" "&amp;TEXT(DATE(2000,(MONTH(E150)),1),"mmm")&amp;RIGHT(YEAR(E150),2)</f>
        <v>#REF!</v>
      </c>
      <c r="C150" s="19" t="s">
        <v>126</v>
      </c>
      <c r="D150" s="19" t="e">
        <f>_xll.MKV("EUR.CM_INSTRUMENT.PXE."&amp;A150, "CouponInterest")</f>
        <v>#REF!</v>
      </c>
      <c r="E150" s="6" t="e">
        <f>_xll.MKV("EUR.CM_INSTRUMENT.PXE."&amp;A150, "DateMaturity")</f>
        <v>#REF!</v>
      </c>
      <c r="F150" s="6" t="e">
        <f>IF(D150=0,H150,_xll.MKV("EUR.CM_INSTRUMENT.PXE."&amp;A150, "DateInterestAccrual"))</f>
        <v>#REF!</v>
      </c>
      <c r="G150" s="6" t="e">
        <f>IF(D150=0,E150,_xll.MKV("EUR.CM_INSTRUMENT.PXE."&amp;A150, "DateFirstCoupon"))</f>
        <v>#REF!</v>
      </c>
      <c r="H150" s="6" t="e">
        <f>_xll.MKV("EUR.CM_INSTRUMENT.PXE."&amp;A150, "DateFirstSettlement")</f>
        <v>#REF!</v>
      </c>
      <c r="I150" s="19">
        <v>100</v>
      </c>
      <c r="J150" s="6" t="e">
        <f>_xll.MKV("EUR.CM_INSTRUMENT.BONDVISION."&amp;A150, "DateSettl")</f>
        <v>#REF!</v>
      </c>
      <c r="K150" s="123" t="e">
        <f>_xll.MKV("EUR.CM_INSTRUMENT.PXE."&amp;A150, "Desc")</f>
        <v>#REF!</v>
      </c>
      <c r="L150" s="66">
        <f>_xll.BDP(A150&amp;" Corp", "amt_outstanding")/1000000</f>
        <v>13000</v>
      </c>
      <c r="M150" s="67" t="e">
        <f t="shared" ref="M150" si="689">+E150-J150</f>
        <v>#REF!</v>
      </c>
      <c r="N150" s="22" t="e">
        <f>_xll.xlBondYield(C150,D150,E150,F150,G150,H150,I150,J150,P150)*100</f>
        <v>#NUM!</v>
      </c>
      <c r="O150" s="68" t="str">
        <f t="shared" ref="O150" si="690">IF(ISNUMBER((N150-AL150)*100),ROUND((N150-AL150)*100,2),"")</f>
        <v/>
      </c>
      <c r="P150" s="23" t="e">
        <f>ROUND(_xll.MKV("EUR.CM_DEPTH.XLS_GOVIES."&amp;A150, "Mid"),IF(M150&lt;700,3,2))</f>
        <v>#REF!</v>
      </c>
      <c r="Q150" s="69" t="e">
        <f t="shared" ref="Q150" si="691">(N150-N149)*100</f>
        <v>#NUM!</v>
      </c>
      <c r="R150" s="70" t="e">
        <f t="shared" ref="R150" si="692">IF($R$12="Y roll",(N150-N149)/(M150-M149)*365*100,(U150-U149)/(M150-M149)*365)</f>
        <v>#NUM!</v>
      </c>
      <c r="S150" s="71" t="e">
        <f>_xll.xlBondAswSpread(C150,D150,E150,F150,G150,H150,I150,J150,P150)*100</f>
        <v>#NUM!</v>
      </c>
      <c r="T150" s="72" t="e">
        <f>_xll.xlBondZSpread(C150,D150,E150,F150,G150,H150,I150,J150,P150,"annual",5)*100</f>
        <v>#NUM!</v>
      </c>
      <c r="U150" s="72" t="e">
        <f>(N150-_xll.xlShmImplSwap2("EUR","EUR",J150,E150,,1,8,2,4)*100)*100</f>
        <v>#NUM!</v>
      </c>
      <c r="V150" s="72" t="e">
        <f>(N150-VLOOKUP(AH150,'[1]Y c'!$B$1:$F$65536,HLOOKUP(RIGHT($V$12,2),'[1]Y c'!$A$1:$IV$2,2,FALSE),FALSE))*100</f>
        <v>#NUM!</v>
      </c>
      <c r="W150" s="72" t="e">
        <f>(N150-VLOOKUP(AH150,'[1]Y c'!$B$1:$N$65536,HLOOKUP(RIGHT($W$12,2),'[1]Y c'!$A$1:$IV$2,2,FALSE),FALSE))*100</f>
        <v>#NUM!</v>
      </c>
      <c r="X150" s="73" t="e">
        <f>(N150-VLOOKUP(AH150,'[1]Y c'!$B$1:$J$65536,HLOOKUP(RIGHT($X$12,2),'[1]Y c'!$A$1:$IV$2,2,FALSE),FALSE))*100</f>
        <v>#NUM!</v>
      </c>
      <c r="Y150" s="74" t="e">
        <f>_xll.xlBondYieldSens(C150,D150,E150,F150,G150,H150,I150,J150,P150,"p")</f>
        <v>#NUM!</v>
      </c>
      <c r="Z150" s="100" t="e">
        <f>SUMIF([1]Volumes!D$1:D$65536,A150,[1]Volumes!I$1:I$65536)</f>
        <v>#VALUE!</v>
      </c>
      <c r="AA150" s="23"/>
      <c r="AB150" s="77" t="e">
        <f>IF(_xll.MKV("EUR.CM_DEPTH.VMO_REPO."&amp;A150&amp;"_"&amp;$AB$12&amp;"_Fixed", "TrdValueAvg")=0,"",_xll.MKV("EUR.CM_DEPTH.VMO_REPO."&amp;A150&amp;"_"&amp;$AB$12&amp;"_Fixed", "TrdValueAvg"))</f>
        <v>#REF!</v>
      </c>
      <c r="AC150" s="78">
        <f t="shared" ref="AC150" si="693">IF(ISNUMBER(AB150),(AB150-AM150)*100,0)</f>
        <v>0</v>
      </c>
      <c r="AD150" s="124" t="str">
        <f>IF(AE150="x",MONTH(AG150)&amp;"."&amp;YEAR(AG150),"")</f>
        <v/>
      </c>
      <c r="AE150" s="125"/>
      <c r="AF150" s="126" t="str">
        <f t="shared" ref="AF150" si="694">IF(AE150="x",IF($AF$12="ASW",S150,T150),"")</f>
        <v/>
      </c>
      <c r="AG150" s="127" t="e">
        <f>_xll.MKV("EUR.CM_INSTRUMENT.PXE."&amp;A150, "DateLastMaturity")</f>
        <v>#REF!</v>
      </c>
      <c r="AH150" s="124" t="e">
        <f>MONTH(AG150)&amp;"."&amp;YEAR(AG150)</f>
        <v>#REF!</v>
      </c>
      <c r="AI150" s="126" t="e">
        <f>VLOOKUP(AH150,'[1]ASW p'!$B$1:$AP$65536,HLOOKUP(LEFT(A150,2),'[1]ASW p'!$A$1:$IV$2,2,FALSE),FALSE)</f>
        <v>#REF!</v>
      </c>
      <c r="AJ150" s="79" t="e">
        <f t="shared" ref="AJ150" si="695">IF($AF$12="ASW",S150,T150)-AI150</f>
        <v>#NUM!</v>
      </c>
      <c r="AK150" s="79" t="e">
        <f t="shared" ref="AK150" si="696">U150-BD150</f>
        <v>#NUM!</v>
      </c>
      <c r="AL150" s="94">
        <v>-0.51490495587829233</v>
      </c>
      <c r="AM150" s="81">
        <v>-0.65923041025641027</v>
      </c>
      <c r="AN150" s="14" t="str">
        <f t="shared" ref="AN150" si="697">+A150</f>
        <v>DE0001104685</v>
      </c>
      <c r="AO150" s="65" t="e">
        <f>IF(LEFT(AN150,2)=LEFT(AN149,2),AO149,_xll.BDP($A150&amp;" Corp","RTG_FITCH"))</f>
        <v>#REF!</v>
      </c>
      <c r="AP150" s="65" t="e">
        <f>IF(LEFT(AN150,2)=LEFT(AN149,2),AP149,_xll.BDP($A150&amp;" Corp","RTG_SP_LT_LC_ISSUER_CREDIT"))</f>
        <v>#REF!</v>
      </c>
      <c r="AQ150" s="65" t="str">
        <f>_xll.BDP($A150&amp;" Corp","RTG_MOODY")</f>
        <v>#N/A N/A</v>
      </c>
      <c r="AR150" s="128" t="e">
        <f>IF(AS150="x",MONTH(AU150)&amp;"."&amp;YEAR(AU150),"")</f>
        <v>#REF!</v>
      </c>
      <c r="AS150" s="125" t="s">
        <v>60</v>
      </c>
      <c r="AT150" s="129" t="e">
        <f t="shared" ref="AT150" si="698">IF(AS150="x",N150,"")</f>
        <v>#NUM!</v>
      </c>
      <c r="AU150" s="130" t="e">
        <f>_xll.MKV("EUR.CM_INSTRUMENT.PXE."&amp;A150, "DateLastMaturity")</f>
        <v>#REF!</v>
      </c>
      <c r="AV150" s="124" t="e">
        <f>MONTH(AU150)&amp;"."&amp;YEAR(AU150)</f>
        <v>#REF!</v>
      </c>
      <c r="AW150" s="129" t="e">
        <f>VLOOKUP(AV150,'[1]Y c'!B$1:AD$65536,HLOOKUP(LEFT(A150,2),'[1]Y c'!$A$1:$IV$2,2,FALSE),FALSE)</f>
        <v>#REF!</v>
      </c>
      <c r="AY150" s="128" t="str">
        <f t="shared" ref="AY150" si="699">IF(AE150="x",MONTH(AG150)&amp;"."&amp;YEAR(AG150),"")</f>
        <v/>
      </c>
      <c r="AZ150" s="125">
        <f t="shared" ref="AZ150" si="700">AE150</f>
        <v>0</v>
      </c>
      <c r="BA150" s="126" t="str">
        <f t="shared" ref="BA150" si="701">IF(AE150="x",U150,"")</f>
        <v/>
      </c>
      <c r="BB150" s="127" t="e">
        <f>_xll.MKV("EUR.CM_INSTRUMENT.PXE."&amp;A150, "DateLastMaturity")</f>
        <v>#REF!</v>
      </c>
      <c r="BC150" s="124" t="e">
        <f t="shared" ref="BC150" si="702">MONTH(BB150)&amp;"."&amp;YEAR(BB150)</f>
        <v>#REF!</v>
      </c>
      <c r="BD150" s="126" t="e">
        <f>VLOOKUP(BC150,'[1]YY p'!B$1:AP$65536,HLOOKUP(LEFT(A150,2),'[1]YY p'!$A$1:$IV$2,2,FALSE),FALSE)</f>
        <v>#REF!</v>
      </c>
      <c r="BF150" s="128" t="e">
        <f t="shared" ref="BF150" si="703">IF(BG150="x",MONTH(BI150)&amp;"."&amp;YEAR(BI150),"")</f>
        <v>#REF!</v>
      </c>
      <c r="BG150" s="125" t="s">
        <v>60</v>
      </c>
      <c r="BH150" s="126" t="e">
        <f t="shared" ref="BH150" si="704">IF(BG150="x",U150,"")</f>
        <v>#NUM!</v>
      </c>
      <c r="BI150" s="127" t="e">
        <f>_xll.MKV("EUR.CM_INSTRUMENT.PXE."&amp;A150, "DateLastMaturity")</f>
        <v>#REF!</v>
      </c>
      <c r="BJ150" s="124" t="e">
        <f t="shared" ref="BJ150" si="705">MONTH(BI150)&amp;"."&amp;YEAR(BI150)</f>
        <v>#REF!</v>
      </c>
      <c r="BK150" s="126" t="e">
        <f>VLOOKUP(BJ150,'[1]YY c'!B$1:AL$65536,HLOOKUP(LEFT(A150,2),'[1]YY c'!$A$1:$IV$2,2,FALSE),FALSE)</f>
        <v>#REF!</v>
      </c>
    </row>
    <row r="151" spans="1:63">
      <c r="A151" s="64" t="s">
        <v>169</v>
      </c>
      <c r="B151" s="65" t="e">
        <f t="shared" si="552"/>
        <v>#REF!</v>
      </c>
      <c r="C151" s="19" t="s">
        <v>126</v>
      </c>
      <c r="D151" s="19" t="e">
        <f>_xll.MKV("EUR.CM_INSTRUMENT.PXE."&amp;A151, "CouponInterest")</f>
        <v>#REF!</v>
      </c>
      <c r="E151" s="6" t="e">
        <f>_xll.MKV("EUR.CM_INSTRUMENT.PXE."&amp;A151, "DateMaturity")</f>
        <v>#REF!</v>
      </c>
      <c r="F151" s="6" t="e">
        <f>IF(D151=0,H151,_xll.MKV("EUR.CM_INSTRUMENT.PXE."&amp;A151, "DateInterestAccrual"))</f>
        <v>#REF!</v>
      </c>
      <c r="G151" s="6" t="e">
        <f>IF(D151=0,E151,_xll.MKV("EUR.CM_INSTRUMENT.PXE."&amp;A151, "DateFirstCoupon"))</f>
        <v>#REF!</v>
      </c>
      <c r="H151" s="6" t="e">
        <f>_xll.MKV("EUR.CM_INSTRUMENT.PXE."&amp;A151, "DateFirstSettlement")</f>
        <v>#REF!</v>
      </c>
      <c r="I151" s="19">
        <v>100</v>
      </c>
      <c r="J151" s="6" t="e">
        <f>_xll.MKV("EUR.CM_INSTRUMENT.BONDVISION."&amp;A151, "DateSettl")</f>
        <v>#REF!</v>
      </c>
      <c r="K151" s="123" t="e">
        <f>_xll.MKV("EUR.CM_INSTRUMENT.PXE."&amp;A151, "Desc")</f>
        <v>#REF!</v>
      </c>
      <c r="L151" s="66">
        <f>_xll.BDP(A151&amp;" Corp", "amt_outstanding")/1000000</f>
        <v>24000</v>
      </c>
      <c r="M151" s="67" t="e">
        <f t="shared" si="664"/>
        <v>#REF!</v>
      </c>
      <c r="N151" s="22" t="e">
        <f>_xll.xlBondYield(C151,D151,E151,F151,G151,H151,I151,J151,P151)*100</f>
        <v>#NUM!</v>
      </c>
      <c r="O151" s="68" t="str">
        <f t="shared" si="665"/>
        <v/>
      </c>
      <c r="P151" s="23" t="e">
        <f>ROUND(_xll.MKV("EUR.CM_DEPTH.XLS_GOVIES."&amp;A151, "Mid"),IF(M151&lt;700,3,2))</f>
        <v>#REF!</v>
      </c>
      <c r="Q151" s="69" t="e">
        <f>(N151-N149)*100</f>
        <v>#NUM!</v>
      </c>
      <c r="R151" s="70" t="e">
        <f>IF($R$12="Y roll",(N151-N149)/(M151-M149)*365*100,(U151-U149)/(M151-M149)*365)</f>
        <v>#NUM!</v>
      </c>
      <c r="S151" s="71" t="e">
        <f>_xll.xlBondAswSpread(C151,D151,E151,F151,G151,H151,I151,J151,P151)*100</f>
        <v>#NUM!</v>
      </c>
      <c r="T151" s="72" t="e">
        <f>_xll.xlBondZSpread(C151,D151,E151,F151,G151,H151,I151,J151,P151,"annual",5)*100</f>
        <v>#NUM!</v>
      </c>
      <c r="U151" s="72" t="e">
        <f>(N151-_xll.xlShmImplSwap2("EUR","EUR",J151,E151,,1,8,2,4)*100)*100</f>
        <v>#NUM!</v>
      </c>
      <c r="V151" s="72" t="e">
        <f>(N151-VLOOKUP(AH151,'[1]Y c'!$B$1:$F$65536,HLOOKUP(RIGHT($V$12,2),'[1]Y c'!$A$1:$IV$2,2,FALSE),FALSE))*100</f>
        <v>#NUM!</v>
      </c>
      <c r="W151" s="72" t="e">
        <f>(N151-VLOOKUP(AH151,'[1]Y c'!$B$1:$N$65536,HLOOKUP(RIGHT($W$12,2),'[1]Y c'!$A$1:$IV$2,2,FALSE),FALSE))*100</f>
        <v>#NUM!</v>
      </c>
      <c r="X151" s="73" t="e">
        <f>(N151-VLOOKUP(AH151,'[1]Y c'!$B$1:$J$65536,HLOOKUP(RIGHT($X$12,2),'[1]Y c'!$A$1:$IV$2,2,FALSE),FALSE))*100</f>
        <v>#NUM!</v>
      </c>
      <c r="Y151" s="74" t="e">
        <f>_xll.xlBondYieldSens(C151,D151,E151,F151,G151,H151,I151,J151,P151,"p")</f>
        <v>#NUM!</v>
      </c>
      <c r="Z151" s="100" t="e">
        <f>SUMIF([1]Volumes!D$1:D$65536,A151,[1]Volumes!I$1:I$65536)</f>
        <v>#VALUE!</v>
      </c>
      <c r="AA151" s="23"/>
      <c r="AB151" s="77" t="e">
        <f>IF(_xll.MKV("EUR.CM_DEPTH.VMO_REPO."&amp;A151&amp;"_"&amp;$AB$12&amp;"_Fixed", "TrdValueAvg")=0,"",_xll.MKV("EUR.CM_DEPTH.VMO_REPO."&amp;A151&amp;"_"&amp;$AB$12&amp;"_Fixed", "TrdValueAvg"))</f>
        <v>#REF!</v>
      </c>
      <c r="AC151" s="78">
        <f t="shared" si="641"/>
        <v>0</v>
      </c>
      <c r="AD151" s="124" t="str">
        <f t="shared" ref="AD151:AD210" si="706">IF(AE151="x",MONTH(AG151)&amp;"."&amp;YEAR(AG151),"")</f>
        <v/>
      </c>
      <c r="AE151" s="125"/>
      <c r="AF151" s="126" t="str">
        <f t="shared" si="666"/>
        <v/>
      </c>
      <c r="AG151" s="127" t="e">
        <f>_xll.MKV("EUR.CM_INSTRUMENT.PXE."&amp;A151, "DateLastMaturity")</f>
        <v>#REF!</v>
      </c>
      <c r="AH151" s="124" t="e">
        <f t="shared" si="686"/>
        <v>#REF!</v>
      </c>
      <c r="AI151" s="126" t="e">
        <f>VLOOKUP(AH151,'[1]ASW p'!$B$1:$AP$65536,HLOOKUP(LEFT(A151,2),'[1]ASW p'!$A$1:$IV$2,2,FALSE),FALSE)</f>
        <v>#REF!</v>
      </c>
      <c r="AJ151" s="79" t="e">
        <f t="shared" si="667"/>
        <v>#NUM!</v>
      </c>
      <c r="AK151" s="79" t="e">
        <f t="shared" si="520"/>
        <v>#NUM!</v>
      </c>
      <c r="AL151" s="94">
        <v>-0.49269421555004739</v>
      </c>
      <c r="AM151" s="81">
        <v>-0.57083300000000003</v>
      </c>
      <c r="AN151" s="14" t="str">
        <f t="shared" si="668"/>
        <v>DE0001135382</v>
      </c>
      <c r="AO151" s="65" t="e">
        <f>IF(LEFT(AN151,2)=LEFT(AN149,2),AO149,_xll.BDP($A151&amp;" Corp","RTG_FITCH"))</f>
        <v>#REF!</v>
      </c>
      <c r="AP151" s="65" t="e">
        <f>IF(LEFT(AN151,2)=LEFT(AN149,2),AP149,_xll.BDP($A151&amp;" Corp","RTG_SP_LT_LC_ISSUER_CREDIT"))</f>
        <v>#REF!</v>
      </c>
      <c r="AQ151" s="65" t="str">
        <f>_xll.BDP($A151&amp;" Corp","RTG_MOODY")</f>
        <v>Aaau</v>
      </c>
      <c r="AR151" s="128" t="e">
        <f t="shared" ref="AR151:AR185" si="707">IF(AS151="x",MONTH(AU151)&amp;"."&amp;YEAR(AU151),"")</f>
        <v>#REF!</v>
      </c>
      <c r="AS151" s="125" t="s">
        <v>60</v>
      </c>
      <c r="AT151" s="129" t="e">
        <f t="shared" si="521"/>
        <v>#NUM!</v>
      </c>
      <c r="AU151" s="130" t="e">
        <f>_xll.MKV("EUR.CM_INSTRUMENT.PXE."&amp;A151, "DateLastMaturity")</f>
        <v>#REF!</v>
      </c>
      <c r="AV151" s="124" t="e">
        <f t="shared" si="687"/>
        <v>#REF!</v>
      </c>
      <c r="AW151" s="129" t="e">
        <f>VLOOKUP(AV151,'[1]Y c'!B$1:AD$65536,HLOOKUP(LEFT(A151,2),'[1]Y c'!$A$1:$IV$2,2,FALSE),FALSE)</f>
        <v>#REF!</v>
      </c>
      <c r="AY151" s="128" t="str">
        <f t="shared" si="522"/>
        <v/>
      </c>
      <c r="AZ151" s="125">
        <f t="shared" si="523"/>
        <v>0</v>
      </c>
      <c r="BA151" s="126" t="str">
        <f t="shared" si="524"/>
        <v/>
      </c>
      <c r="BB151" s="127" t="e">
        <f>_xll.MKV("EUR.CM_INSTRUMENT.PXE."&amp;A151, "DateLastMaturity")</f>
        <v>#REF!</v>
      </c>
      <c r="BC151" s="124" t="e">
        <f t="shared" si="525"/>
        <v>#REF!</v>
      </c>
      <c r="BD151" s="126" t="e">
        <f>VLOOKUP(BC151,'[1]YY p'!B$1:AP$65536,HLOOKUP(LEFT(A151,2),'[1]YY p'!$A$1:$IV$2,2,FALSE),FALSE)</f>
        <v>#REF!</v>
      </c>
      <c r="BF151" s="128" t="e">
        <f t="shared" si="526"/>
        <v>#REF!</v>
      </c>
      <c r="BG151" s="125" t="s">
        <v>60</v>
      </c>
      <c r="BH151" s="126" t="e">
        <f t="shared" si="527"/>
        <v>#NUM!</v>
      </c>
      <c r="BI151" s="127" t="e">
        <f>_xll.MKV("EUR.CM_INSTRUMENT.PXE."&amp;A151, "DateLastMaturity")</f>
        <v>#REF!</v>
      </c>
      <c r="BJ151" s="124" t="e">
        <f t="shared" si="528"/>
        <v>#REF!</v>
      </c>
      <c r="BK151" s="126" t="e">
        <f>VLOOKUP(BJ151,'[1]YY c'!B$1:AL$65536,HLOOKUP(LEFT(A151,2),'[1]YY c'!$A$1:$IV$2,2,FALSE),FALSE)</f>
        <v>#REF!</v>
      </c>
    </row>
    <row r="152" spans="1:63">
      <c r="A152" s="64" t="s">
        <v>170</v>
      </c>
      <c r="B152" s="65" t="e">
        <f t="shared" si="552"/>
        <v>#REF!</v>
      </c>
      <c r="C152" s="19" t="s">
        <v>126</v>
      </c>
      <c r="D152" s="19" t="e">
        <f>_xll.MKV("EUR.CM_INSTRUMENT.PXE."&amp;A152, "CouponInterest")</f>
        <v>#REF!</v>
      </c>
      <c r="E152" s="6" t="e">
        <f>_xll.MKV("EUR.CM_INSTRUMENT.PXE."&amp;A152, "DateMaturity")</f>
        <v>#REF!</v>
      </c>
      <c r="F152" s="6" t="e">
        <f>IF(D152=0,H152,_xll.MKV("EUR.CM_INSTRUMENT.PXE."&amp;A152, "DateInterestAccrual"))</f>
        <v>#REF!</v>
      </c>
      <c r="G152" s="6" t="e">
        <f>IF(D152=0,E152,_xll.MKV("EUR.CM_INSTRUMENT.PXE."&amp;A152, "DateFirstCoupon"))</f>
        <v>#REF!</v>
      </c>
      <c r="H152" s="6" t="e">
        <f>_xll.MKV("EUR.CM_INSTRUMENT.PXE."&amp;A152, "DateFirstSettlement")</f>
        <v>#REF!</v>
      </c>
      <c r="I152" s="19">
        <v>100</v>
      </c>
      <c r="J152" s="6" t="e">
        <f>_xll.MKV("EUR.CM_INSTRUMENT.BONDVISION."&amp;A152, "DateSettl")</f>
        <v>#REF!</v>
      </c>
      <c r="K152" s="123" t="e">
        <f>_xll.MKV("EUR.CM_INSTRUMENT.PXE."&amp;A152, "Desc")</f>
        <v>#REF!</v>
      </c>
      <c r="L152" s="66">
        <f>_xll.BDP(A152&amp;" Corp", "amt_outstanding")/1000000</f>
        <v>16000</v>
      </c>
      <c r="M152" s="67" t="e">
        <f t="shared" si="664"/>
        <v>#REF!</v>
      </c>
      <c r="N152" s="22" t="e">
        <f>_xll.xlBondYield(C152,D152,E152,F152,G152,H152,I152,J152,P152)*100</f>
        <v>#NUM!</v>
      </c>
      <c r="O152" s="68" t="str">
        <f t="shared" si="665"/>
        <v/>
      </c>
      <c r="P152" s="23" t="e">
        <f>ROUND(_xll.MKV("EUR.CM_DEPTH.XLS_GOVIES."&amp;A152, "Mid"),IF(M152&lt;700,3,2))</f>
        <v>#REF!</v>
      </c>
      <c r="Q152" s="69" t="e">
        <f t="shared" si="531"/>
        <v>#NUM!</v>
      </c>
      <c r="R152" s="70" t="e">
        <f t="shared" si="551"/>
        <v>#NUM!</v>
      </c>
      <c r="S152" s="71" t="e">
        <f>_xll.xlBondAswSpread(C152,D152,E152,F152,G152,H152,I152,J152,P152)*100</f>
        <v>#NUM!</v>
      </c>
      <c r="T152" s="72" t="e">
        <f>_xll.xlBondZSpread(C152,D152,E152,F152,G152,H152,I152,J152,P152,"annual",5)*100</f>
        <v>#NUM!</v>
      </c>
      <c r="U152" s="72" t="e">
        <f>(N152-_xll.xlShmImplSwap2("EUR","EUR",J152,E152,,1,8,2,4)*100)*100</f>
        <v>#NUM!</v>
      </c>
      <c r="V152" s="72" t="e">
        <f>(N152-VLOOKUP(AH152,'[1]Y c'!$B$1:$F$65536,HLOOKUP(RIGHT($V$12,2),'[1]Y c'!$A$1:$IV$2,2,FALSE),FALSE))*100</f>
        <v>#NUM!</v>
      </c>
      <c r="W152" s="72" t="e">
        <f>(N152-VLOOKUP(AH152,'[1]Y c'!$B$1:$N$65536,HLOOKUP(RIGHT($W$12,2),'[1]Y c'!$A$1:$IV$2,2,FALSE),FALSE))*100</f>
        <v>#NUM!</v>
      </c>
      <c r="X152" s="73" t="e">
        <f>(N152-VLOOKUP(AH152,'[1]Y c'!$B$1:$J$65536,HLOOKUP(RIGHT($X$12,2),'[1]Y c'!$A$1:$IV$2,2,FALSE),FALSE))*100</f>
        <v>#NUM!</v>
      </c>
      <c r="Y152" s="74" t="e">
        <f>_xll.xlBondYieldSens(C152,D152,E152,F152,G152,H152,I152,J152,P152,"p")</f>
        <v>#NUM!</v>
      </c>
      <c r="Z152" s="100" t="e">
        <f>SUMIF([1]Volumes!D$1:D$65536,A152,[1]Volumes!I$1:I$65536)</f>
        <v>#VALUE!</v>
      </c>
      <c r="AA152" s="23"/>
      <c r="AB152" s="77" t="e">
        <f>IF(_xll.MKV("EUR.CM_DEPTH.VMO_REPO."&amp;A152&amp;"_"&amp;$AB$12&amp;"_Fixed", "TrdValueAvg")=0,"",_xll.MKV("EUR.CM_DEPTH.VMO_REPO."&amp;A152&amp;"_"&amp;$AB$12&amp;"_Fixed", "TrdValueAvg"))</f>
        <v>#REF!</v>
      </c>
      <c r="AC152" s="78">
        <f t="shared" si="641"/>
        <v>0</v>
      </c>
      <c r="AD152" s="124" t="str">
        <f>IF(AE152="x",MONTH(AG152)&amp;"."&amp;YEAR(AG152),"")</f>
        <v/>
      </c>
      <c r="AE152" s="125"/>
      <c r="AF152" s="126" t="str">
        <f t="shared" si="666"/>
        <v/>
      </c>
      <c r="AG152" s="127" t="e">
        <f>_xll.MKV("EUR.CM_INSTRUMENT.PXE."&amp;A152, "DateLastMaturity")</f>
        <v>#REF!</v>
      </c>
      <c r="AH152" s="124" t="e">
        <f>MONTH(AG152)&amp;"."&amp;YEAR(AG152)</f>
        <v>#REF!</v>
      </c>
      <c r="AI152" s="126" t="e">
        <f>VLOOKUP(AH152,'[1]ASW p'!$B$1:$AP$65536,HLOOKUP(LEFT(A152,2),'[1]ASW p'!$A$1:$IV$2,2,FALSE),FALSE)</f>
        <v>#REF!</v>
      </c>
      <c r="AJ152" s="79" t="e">
        <f t="shared" si="667"/>
        <v>#NUM!</v>
      </c>
      <c r="AK152" s="79" t="e">
        <f t="shared" si="520"/>
        <v>#NUM!</v>
      </c>
      <c r="AL152" s="94">
        <v>-0.49533187692941655</v>
      </c>
      <c r="AM152" s="81">
        <v>-0.71664224817518241</v>
      </c>
      <c r="AN152" s="14" t="str">
        <f t="shared" si="668"/>
        <v>DE0001141703</v>
      </c>
      <c r="AO152" s="65" t="e">
        <f>IF(LEFT(AN152,2)=LEFT(AN151,2),AO151,_xll.BDP($A152&amp;" Corp","RTG_FITCH"))</f>
        <v>#REF!</v>
      </c>
      <c r="AP152" s="65" t="e">
        <f>IF(LEFT(AN152,2)=LEFT(AN151,2),AP151,_xll.BDP($A152&amp;" Corp","RTG_SP_LT_LC_ISSUER_CREDIT"))</f>
        <v>#REF!</v>
      </c>
      <c r="AQ152" s="65" t="str">
        <f>_xll.BDP($A152&amp;" Corp","RTG_MOODY")</f>
        <v>Aaau</v>
      </c>
      <c r="AR152" s="128" t="e">
        <f>IF(AS152="x",MONTH(AU152)&amp;"."&amp;YEAR(AU152),"")</f>
        <v>#REF!</v>
      </c>
      <c r="AS152" s="125" t="s">
        <v>60</v>
      </c>
      <c r="AT152" s="129" t="e">
        <f t="shared" si="521"/>
        <v>#NUM!</v>
      </c>
      <c r="AU152" s="130" t="e">
        <f>_xll.MKV("EUR.CM_INSTRUMENT.PXE."&amp;A152, "DateLastMaturity")</f>
        <v>#REF!</v>
      </c>
      <c r="AV152" s="124" t="e">
        <f>MONTH(AU152)&amp;"."&amp;YEAR(AU152)</f>
        <v>#REF!</v>
      </c>
      <c r="AW152" s="129" t="e">
        <f>VLOOKUP(AV152,'[1]Y c'!B$1:AD$65536,HLOOKUP(LEFT(A152,2),'[1]Y c'!$A$1:$IV$2,2,FALSE),FALSE)</f>
        <v>#REF!</v>
      </c>
      <c r="AY152" s="128" t="str">
        <f t="shared" si="522"/>
        <v/>
      </c>
      <c r="AZ152" s="125">
        <f t="shared" si="523"/>
        <v>0</v>
      </c>
      <c r="BA152" s="126" t="str">
        <f t="shared" si="524"/>
        <v/>
      </c>
      <c r="BB152" s="127" t="e">
        <f>_xll.MKV("EUR.CM_INSTRUMENT.PXE."&amp;A152, "DateLastMaturity")</f>
        <v>#REF!</v>
      </c>
      <c r="BC152" s="124" t="e">
        <f t="shared" si="525"/>
        <v>#REF!</v>
      </c>
      <c r="BD152" s="126" t="e">
        <f>VLOOKUP(BC152,'[1]YY p'!B$1:AP$65536,HLOOKUP(LEFT(A152,2),'[1]YY p'!$A$1:$IV$2,2,FALSE),FALSE)</f>
        <v>#REF!</v>
      </c>
      <c r="BF152" s="128" t="e">
        <f t="shared" si="526"/>
        <v>#REF!</v>
      </c>
      <c r="BG152" s="125" t="s">
        <v>60</v>
      </c>
      <c r="BH152" s="126" t="e">
        <f t="shared" si="527"/>
        <v>#NUM!</v>
      </c>
      <c r="BI152" s="127" t="e">
        <f>_xll.MKV("EUR.CM_INSTRUMENT.PXE."&amp;A152, "DateLastMaturity")</f>
        <v>#REF!</v>
      </c>
      <c r="BJ152" s="124" t="e">
        <f t="shared" si="528"/>
        <v>#REF!</v>
      </c>
      <c r="BK152" s="126" t="e">
        <f>VLOOKUP(BJ152,'[1]YY c'!B$1:AL$65536,HLOOKUP(LEFT(A152,2),'[1]YY c'!$A$1:$IV$2,2,FALSE),FALSE)</f>
        <v>#REF!</v>
      </c>
    </row>
    <row r="153" spans="1:63">
      <c r="A153" s="64" t="s">
        <v>457</v>
      </c>
      <c r="B153" s="65" t="e">
        <f t="shared" ref="B153" si="708">LEFT(K153,3)&amp;" "&amp;TEXT(DATE(2000,(MONTH(E153)),1),"mmm")&amp;RIGHT(YEAR(E153),2)</f>
        <v>#REF!</v>
      </c>
      <c r="C153" s="19" t="s">
        <v>126</v>
      </c>
      <c r="D153" s="19" t="e">
        <f>_xll.MKV("EUR.CM_INSTRUMENT.PXE."&amp;A153, "CouponInterest")</f>
        <v>#REF!</v>
      </c>
      <c r="E153" s="6" t="e">
        <f>_xll.MKV("EUR.CM_INSTRUMENT.PXE."&amp;A153, "DateMaturity")</f>
        <v>#REF!</v>
      </c>
      <c r="F153" s="6" t="e">
        <f>IF(D153=0,H153,_xll.MKV("EUR.CM_INSTRUMENT.PXE."&amp;A153, "DateInterestAccrual"))</f>
        <v>#REF!</v>
      </c>
      <c r="G153" s="6" t="e">
        <f>IF(D153=0,E153,_xll.MKV("EUR.CM_INSTRUMENT.PXE."&amp;A153, "DateFirstCoupon"))</f>
        <v>#REF!</v>
      </c>
      <c r="H153" s="6" t="e">
        <f>_xll.MKV("EUR.CM_INSTRUMENT.PXE."&amp;A153, "DateFirstSettlement")</f>
        <v>#REF!</v>
      </c>
      <c r="I153" s="19">
        <v>100</v>
      </c>
      <c r="J153" s="6" t="e">
        <f>_xll.MKV("EUR.CM_INSTRUMENT.BONDVISION."&amp;A153, "DateSettl")</f>
        <v>#REF!</v>
      </c>
      <c r="K153" s="123" t="e">
        <f>_xll.MKV("EUR.CM_INSTRUMENT.PXE."&amp;A153, "Desc")</f>
        <v>#REF!</v>
      </c>
      <c r="L153" s="66">
        <f>_xll.BDP(A153&amp;" Corp", "amt_outstanding")/1000000</f>
        <v>13000</v>
      </c>
      <c r="M153" s="67" t="e">
        <f t="shared" ref="M153" si="709">+E153-J153</f>
        <v>#REF!</v>
      </c>
      <c r="N153" s="22" t="e">
        <f>_xll.xlBondYield(C153,D153,E153,F153,G153,H153,I153,J153,P153)*100</f>
        <v>#NUM!</v>
      </c>
      <c r="O153" s="68" t="str">
        <f t="shared" ref="O153" si="710">IF(ISNUMBER((N153-AL153)*100),ROUND((N153-AL153)*100,2),"")</f>
        <v/>
      </c>
      <c r="P153" s="23" t="e">
        <f>ROUND(_xll.MKV("EUR.CM_DEPTH.XLS_GOVIES."&amp;A153, "Mid"),IF(M153&lt;700,3,2))</f>
        <v>#REF!</v>
      </c>
      <c r="Q153" s="69" t="e">
        <f t="shared" ref="Q153" si="711">(N153-N152)*100</f>
        <v>#NUM!</v>
      </c>
      <c r="R153" s="70" t="e">
        <f t="shared" ref="R153" si="712">IF($R$12="Y roll",(N153-N152)/(M153-M152)*365*100,(U153-U152)/(M153-M152)*365)</f>
        <v>#NUM!</v>
      </c>
      <c r="S153" s="71" t="e">
        <f>_xll.xlBondAswSpread(C153,D153,E153,F153,G153,H153,I153,J153,P153)*100</f>
        <v>#NUM!</v>
      </c>
      <c r="T153" s="72" t="e">
        <f>_xll.xlBondZSpread(C153,D153,E153,F153,G153,H153,I153,J153,P153,"annual",5)*100</f>
        <v>#NUM!</v>
      </c>
      <c r="U153" s="72" t="e">
        <f>(N153-_xll.xlShmImplSwap2("EUR","EUR",J153,E153,,1,8,2,4)*100)*100</f>
        <v>#NUM!</v>
      </c>
      <c r="V153" s="72" t="e">
        <f>(N153-VLOOKUP(AH153,'[1]Y c'!$B$1:$F$65536,HLOOKUP(RIGHT($V$12,2),'[1]Y c'!$A$1:$IV$2,2,FALSE),FALSE))*100</f>
        <v>#NUM!</v>
      </c>
      <c r="W153" s="72" t="e">
        <f>(N153-VLOOKUP(AH153,'[1]Y c'!$B$1:$N$65536,HLOOKUP(RIGHT($W$12,2),'[1]Y c'!$A$1:$IV$2,2,FALSE),FALSE))*100</f>
        <v>#NUM!</v>
      </c>
      <c r="X153" s="73" t="e">
        <f>(N153-VLOOKUP(AH153,'[1]Y c'!$B$1:$J$65536,HLOOKUP(RIGHT($X$12,2),'[1]Y c'!$A$1:$IV$2,2,FALSE),FALSE))*100</f>
        <v>#NUM!</v>
      </c>
      <c r="Y153" s="74" t="e">
        <f>_xll.xlBondYieldSens(C153,D153,E153,F153,G153,H153,I153,J153,P153,"p")</f>
        <v>#NUM!</v>
      </c>
      <c r="Z153" s="100" t="e">
        <f>SUMIF([1]Volumes!D$1:D$65536,A153,[1]Volumes!I$1:I$65536)</f>
        <v>#VALUE!</v>
      </c>
      <c r="AA153" s="23"/>
      <c r="AB153" s="77" t="e">
        <f>IF(_xll.MKV("EUR.CM_DEPTH.VMO_REPO."&amp;A153&amp;"_"&amp;$AB$12&amp;"_Fixed", "TrdValueAvg")=0,"",_xll.MKV("EUR.CM_DEPTH.VMO_REPO."&amp;A153&amp;"_"&amp;$AB$12&amp;"_Fixed", "TrdValueAvg"))</f>
        <v>#REF!</v>
      </c>
      <c r="AC153" s="78">
        <f t="shared" ref="AC153" si="713">IF(ISNUMBER(AB153),(AB153-AM153)*100,0)</f>
        <v>0</v>
      </c>
      <c r="AD153" s="124" t="str">
        <f>IF(AE153="x",MONTH(AG153)&amp;"."&amp;YEAR(AG153),"")</f>
        <v/>
      </c>
      <c r="AE153" s="125"/>
      <c r="AF153" s="126" t="str">
        <f t="shared" ref="AF153" si="714">IF(AE153="x",IF($AF$12="ASW",S153,T153),"")</f>
        <v/>
      </c>
      <c r="AG153" s="127" t="e">
        <f>_xll.MKV("EUR.CM_INSTRUMENT.PXE."&amp;A153, "DateLastMaturity")</f>
        <v>#REF!</v>
      </c>
      <c r="AH153" s="124" t="e">
        <f>MONTH(AG153)&amp;"."&amp;YEAR(AG153)</f>
        <v>#REF!</v>
      </c>
      <c r="AI153" s="126" t="e">
        <f>VLOOKUP(AH153,'[1]ASW p'!$B$1:$AP$65536,HLOOKUP(LEFT(A153,2),'[1]ASW p'!$A$1:$IV$2,2,FALSE),FALSE)</f>
        <v>#REF!</v>
      </c>
      <c r="AJ153" s="79" t="e">
        <f t="shared" ref="AJ153" si="715">IF($AF$12="ASW",S153,T153)-AI153</f>
        <v>#NUM!</v>
      </c>
      <c r="AK153" s="79" t="e">
        <f t="shared" ref="AK153" si="716">U153-BD153</f>
        <v>#NUM!</v>
      </c>
      <c r="AL153" s="94">
        <v>-0.49533187692941655</v>
      </c>
      <c r="AM153" s="81">
        <v>-0.71664224817518241</v>
      </c>
      <c r="AN153" s="14" t="str">
        <f t="shared" ref="AN153" si="717">+A153</f>
        <v>DE0001104693</v>
      </c>
      <c r="AO153" s="65" t="e">
        <f>IF(LEFT(AN153,2)=LEFT(AN152,2),AO152,_xll.BDP($A153&amp;" Corp","RTG_FITCH"))</f>
        <v>#REF!</v>
      </c>
      <c r="AP153" s="65" t="e">
        <f>IF(LEFT(AN153,2)=LEFT(AN152,2),AP152,_xll.BDP($A153&amp;" Corp","RTG_SP_LT_LC_ISSUER_CREDIT"))</f>
        <v>#REF!</v>
      </c>
      <c r="AQ153" s="65" t="str">
        <f>_xll.BDP($A153&amp;" Corp","RTG_MOODY")</f>
        <v>#N/A N/A</v>
      </c>
      <c r="AR153" s="128" t="e">
        <f>IF(AS153="x",MONTH(AU153)&amp;"."&amp;YEAR(AU153),"")</f>
        <v>#REF!</v>
      </c>
      <c r="AS153" s="125" t="s">
        <v>60</v>
      </c>
      <c r="AT153" s="129" t="e">
        <f t="shared" ref="AT153" si="718">IF(AS153="x",N153,"")</f>
        <v>#NUM!</v>
      </c>
      <c r="AU153" s="130" t="e">
        <f>_xll.MKV("EUR.CM_INSTRUMENT.PXE."&amp;A153, "DateLastMaturity")</f>
        <v>#REF!</v>
      </c>
      <c r="AV153" s="124" t="e">
        <f>MONTH(AU153)&amp;"."&amp;YEAR(AU153)</f>
        <v>#REF!</v>
      </c>
      <c r="AW153" s="129" t="e">
        <f>VLOOKUP(AV153,'[1]Y c'!B$1:AD$65536,HLOOKUP(LEFT(A153,2),'[1]Y c'!$A$1:$IV$2,2,FALSE),FALSE)</f>
        <v>#REF!</v>
      </c>
      <c r="AY153" s="128" t="str">
        <f t="shared" ref="AY153" si="719">IF(AE153="x",MONTH(AG153)&amp;"."&amp;YEAR(AG153),"")</f>
        <v/>
      </c>
      <c r="AZ153" s="125">
        <f t="shared" ref="AZ153" si="720">AE153</f>
        <v>0</v>
      </c>
      <c r="BA153" s="126" t="str">
        <f t="shared" ref="BA153" si="721">IF(AE153="x",U153,"")</f>
        <v/>
      </c>
      <c r="BB153" s="127" t="e">
        <f>_xll.MKV("EUR.CM_INSTRUMENT.PXE."&amp;A153, "DateLastMaturity")</f>
        <v>#REF!</v>
      </c>
      <c r="BC153" s="124" t="e">
        <f t="shared" ref="BC153" si="722">MONTH(BB153)&amp;"."&amp;YEAR(BB153)</f>
        <v>#REF!</v>
      </c>
      <c r="BD153" s="126" t="e">
        <f>VLOOKUP(BC153,'[1]YY p'!B$1:AP$65536,HLOOKUP(LEFT(A153,2),'[1]YY p'!$A$1:$IV$2,2,FALSE),FALSE)</f>
        <v>#REF!</v>
      </c>
      <c r="BF153" s="128" t="e">
        <f t="shared" ref="BF153" si="723">IF(BG153="x",MONTH(BI153)&amp;"."&amp;YEAR(BI153),"")</f>
        <v>#REF!</v>
      </c>
      <c r="BG153" s="125" t="s">
        <v>60</v>
      </c>
      <c r="BH153" s="126" t="e">
        <f t="shared" ref="BH153" si="724">IF(BG153="x",U153,"")</f>
        <v>#NUM!</v>
      </c>
      <c r="BI153" s="127" t="e">
        <f>_xll.MKV("EUR.CM_INSTRUMENT.PXE."&amp;A153, "DateLastMaturity")</f>
        <v>#REF!</v>
      </c>
      <c r="BJ153" s="124" t="e">
        <f t="shared" ref="BJ153" si="725">MONTH(BI153)&amp;"."&amp;YEAR(BI153)</f>
        <v>#REF!</v>
      </c>
      <c r="BK153" s="126" t="e">
        <f>VLOOKUP(BJ153,'[1]YY c'!B$1:AL$65536,HLOOKUP(LEFT(A153,2),'[1]YY c'!$A$1:$IV$2,2,FALSE),FALSE)</f>
        <v>#REF!</v>
      </c>
    </row>
    <row r="154" spans="1:63">
      <c r="A154" s="64" t="s">
        <v>171</v>
      </c>
      <c r="B154" s="65" t="e">
        <f t="shared" si="552"/>
        <v>#REF!</v>
      </c>
      <c r="C154" s="19" t="s">
        <v>126</v>
      </c>
      <c r="D154" s="19" t="e">
        <f>_xll.MKV("EUR.CM_INSTRUMENT.PXE."&amp;A154, "CouponInterest")</f>
        <v>#REF!</v>
      </c>
      <c r="E154" s="6" t="e">
        <f>_xll.MKV("EUR.CM_INSTRUMENT.PXE."&amp;A154, "DateMaturity")</f>
        <v>#REF!</v>
      </c>
      <c r="F154" s="6" t="e">
        <f>IF(D154=0,H154,_xll.MKV("EUR.CM_INSTRUMENT.PXE."&amp;A154, "DateInterestAccrual"))</f>
        <v>#REF!</v>
      </c>
      <c r="G154" s="6" t="e">
        <f>IF(D154=0,E154,_xll.MKV("EUR.CM_INSTRUMENT.PXE."&amp;A154, "DateFirstCoupon"))</f>
        <v>#REF!</v>
      </c>
      <c r="H154" s="6" t="e">
        <f>_xll.MKV("EUR.CM_INSTRUMENT.PXE."&amp;A154, "DateFirstSettlement")</f>
        <v>#REF!</v>
      </c>
      <c r="I154" s="19">
        <v>100</v>
      </c>
      <c r="J154" s="6" t="e">
        <f>_xll.MKV("EUR.CM_INSTRUMENT.BONDVISION."&amp;A154, "DateSettl")</f>
        <v>#REF!</v>
      </c>
      <c r="K154" s="123" t="e">
        <f>_xll.MKV("EUR.CM_INSTRUMENT.PXE."&amp;A154, "Desc")</f>
        <v>#REF!</v>
      </c>
      <c r="L154" s="66">
        <f>_xll.BDP(A154&amp;" Corp", "amt_outstanding")/1000000</f>
        <v>22000</v>
      </c>
      <c r="M154" s="67" t="e">
        <f t="shared" si="664"/>
        <v>#REF!</v>
      </c>
      <c r="N154" s="22" t="e">
        <f>_xll.xlBondYield(C154,D154,E154,F154,G154,H154,I154,J154,P154)*100</f>
        <v>#NUM!</v>
      </c>
      <c r="O154" s="68" t="str">
        <f t="shared" si="665"/>
        <v/>
      </c>
      <c r="P154" s="23" t="e">
        <f>ROUND(_xll.MKV("EUR.CM_DEPTH.XLS_GOVIES."&amp;A154, "Mid"),IF(M154&lt;700,3,2))</f>
        <v>#REF!</v>
      </c>
      <c r="Q154" s="69" t="e">
        <f>(N154-N152)*100</f>
        <v>#NUM!</v>
      </c>
      <c r="R154" s="70" t="e">
        <f>IF($R$12="Y roll",(N154-N152)/(M154-M152)*365*100,(U154-U152)/(M154-M152)*365)</f>
        <v>#NUM!</v>
      </c>
      <c r="S154" s="71" t="e">
        <f>_xll.xlBondAswSpread(C154,D154,E154,F154,G154,H154,I154,J154,P154)*100</f>
        <v>#NUM!</v>
      </c>
      <c r="T154" s="72" t="e">
        <f>_xll.xlBondZSpread(C154,D154,E154,F154,G154,H154,I154,J154,P154,"annual",5)*100</f>
        <v>#NUM!</v>
      </c>
      <c r="U154" s="72" t="e">
        <f>(N154-_xll.xlShmImplSwap2("EUR","EUR",J154,E154,,1,8,2,4)*100)*100</f>
        <v>#NUM!</v>
      </c>
      <c r="V154" s="72" t="e">
        <f>(N154-VLOOKUP(AH154,'[1]Y c'!$B$1:$F$65536,HLOOKUP(RIGHT($V$12,2),'[1]Y c'!$A$1:$IV$2,2,FALSE),FALSE))*100</f>
        <v>#NUM!</v>
      </c>
      <c r="W154" s="72" t="e">
        <f>(N154-VLOOKUP(AH154,'[1]Y c'!$B$1:$N$65536,HLOOKUP(RIGHT($W$12,2),'[1]Y c'!$A$1:$IV$2,2,FALSE),FALSE))*100</f>
        <v>#NUM!</v>
      </c>
      <c r="X154" s="73" t="e">
        <f>(N154-VLOOKUP(AH154,'[1]Y c'!$B$1:$J$65536,HLOOKUP(RIGHT($X$12,2),'[1]Y c'!$A$1:$IV$2,2,FALSE),FALSE))*100</f>
        <v>#NUM!</v>
      </c>
      <c r="Y154" s="74" t="e">
        <f>_xll.xlBondYieldSens(C154,D154,E154,F154,G154,H154,I154,J154,P154,"p")</f>
        <v>#NUM!</v>
      </c>
      <c r="Z154" s="100" t="e">
        <f>SUMIF([1]Volumes!D$1:D$65536,A154,[1]Volumes!I$1:I$65536)</f>
        <v>#VALUE!</v>
      </c>
      <c r="AA154" s="23"/>
      <c r="AB154" s="77" t="e">
        <f>IF(_xll.MKV("EUR.CM_DEPTH.VMO_REPO."&amp;A154&amp;"_"&amp;$AB$12&amp;"_Fixed", "TrdValueAvg")=0,"",_xll.MKV("EUR.CM_DEPTH.VMO_REPO."&amp;A154&amp;"_"&amp;$AB$12&amp;"_Fixed", "TrdValueAvg"))</f>
        <v>#REF!</v>
      </c>
      <c r="AC154" s="78">
        <f t="shared" si="641"/>
        <v>0</v>
      </c>
      <c r="AD154" s="124" t="str">
        <f t="shared" si="706"/>
        <v/>
      </c>
      <c r="AE154" s="125"/>
      <c r="AF154" s="126" t="str">
        <f t="shared" si="666"/>
        <v/>
      </c>
      <c r="AG154" s="127" t="e">
        <f>_xll.MKV("EUR.CM_INSTRUMENT.PXE."&amp;A154, "DateLastMaturity")</f>
        <v>#REF!</v>
      </c>
      <c r="AH154" s="124" t="e">
        <f t="shared" si="686"/>
        <v>#REF!</v>
      </c>
      <c r="AI154" s="126" t="e">
        <f>VLOOKUP(AH154,'[1]ASW p'!$B$1:$AP$65536,HLOOKUP(LEFT(A154,2),'[1]ASW p'!$A$1:$IV$2,2,FALSE),FALSE)</f>
        <v>#REF!</v>
      </c>
      <c r="AJ154" s="79" t="e">
        <f t="shared" si="667"/>
        <v>#NUM!</v>
      </c>
      <c r="AK154" s="79" t="e">
        <f t="shared" ref="AK154:AK212" si="726">U154-BD154</f>
        <v>#NUM!</v>
      </c>
      <c r="AL154" s="94">
        <v>-0.48213180445451503</v>
      </c>
      <c r="AM154" s="81">
        <v>-0.6118588672566373</v>
      </c>
      <c r="AN154" s="14" t="str">
        <f t="shared" si="668"/>
        <v>DE0001135390</v>
      </c>
      <c r="AO154" s="65" t="e">
        <f>IF(LEFT(AN154,2)=LEFT(AN152,2),AO152,_xll.BDP($A154&amp;" Corp","RTG_FITCH"))</f>
        <v>#REF!</v>
      </c>
      <c r="AP154" s="65" t="e">
        <f>IF(LEFT(AN154,2)=LEFT(AN152,2),AP152,_xll.BDP($A154&amp;" Corp","RTG_SP_LT_LC_ISSUER_CREDIT"))</f>
        <v>#REF!</v>
      </c>
      <c r="AQ154" s="65" t="str">
        <f>_xll.BDP($A154&amp;" Corp","RTG_MOODY")</f>
        <v>Aaau</v>
      </c>
      <c r="AR154" s="128" t="e">
        <f t="shared" si="707"/>
        <v>#REF!</v>
      </c>
      <c r="AS154" s="125" t="s">
        <v>60</v>
      </c>
      <c r="AT154" s="129" t="e">
        <f t="shared" ref="AT154:AT212" si="727">IF(AS154="x",N154,"")</f>
        <v>#NUM!</v>
      </c>
      <c r="AU154" s="130" t="e">
        <f>_xll.MKV("EUR.CM_INSTRUMENT.PXE."&amp;A154, "DateLastMaturity")</f>
        <v>#REF!</v>
      </c>
      <c r="AV154" s="124" t="e">
        <f t="shared" si="687"/>
        <v>#REF!</v>
      </c>
      <c r="AW154" s="129" t="e">
        <f>VLOOKUP(AV154,'[1]Y c'!B$1:AD$65536,HLOOKUP(LEFT(A154,2),'[1]Y c'!$A$1:$IV$2,2,FALSE),FALSE)</f>
        <v>#REF!</v>
      </c>
      <c r="AY154" s="128" t="str">
        <f t="shared" ref="AY154:AY212" si="728">IF(AE154="x",MONTH(AG154)&amp;"."&amp;YEAR(AG154),"")</f>
        <v/>
      </c>
      <c r="AZ154" s="125">
        <f t="shared" ref="AZ154:AZ212" si="729">AE154</f>
        <v>0</v>
      </c>
      <c r="BA154" s="126" t="str">
        <f t="shared" ref="BA154:BA212" si="730">IF(AE154="x",U154,"")</f>
        <v/>
      </c>
      <c r="BB154" s="127" t="e">
        <f>_xll.MKV("EUR.CM_INSTRUMENT.PXE."&amp;A154, "DateLastMaturity")</f>
        <v>#REF!</v>
      </c>
      <c r="BC154" s="124" t="e">
        <f t="shared" ref="BC154:BC212" si="731">MONTH(BB154)&amp;"."&amp;YEAR(BB154)</f>
        <v>#REF!</v>
      </c>
      <c r="BD154" s="126" t="e">
        <f>VLOOKUP(BC154,'[1]YY p'!B$1:AP$65536,HLOOKUP(LEFT(A154,2),'[1]YY p'!$A$1:$IV$2,2,FALSE),FALSE)</f>
        <v>#REF!</v>
      </c>
      <c r="BF154" s="128" t="e">
        <f t="shared" si="526"/>
        <v>#REF!</v>
      </c>
      <c r="BG154" s="125" t="s">
        <v>60</v>
      </c>
      <c r="BH154" s="126" t="e">
        <f t="shared" ref="BH154:BH212" si="732">IF(BG154="x",U154,"")</f>
        <v>#NUM!</v>
      </c>
      <c r="BI154" s="127" t="e">
        <f>_xll.MKV("EUR.CM_INSTRUMENT.PXE."&amp;A154, "DateLastMaturity")</f>
        <v>#REF!</v>
      </c>
      <c r="BJ154" s="124" t="e">
        <f t="shared" si="528"/>
        <v>#REF!</v>
      </c>
      <c r="BK154" s="126" t="e">
        <f>VLOOKUP(BJ154,'[1]YY c'!B$1:AL$65536,HLOOKUP(LEFT(A154,2),'[1]YY c'!$A$1:$IV$2,2,FALSE),FALSE)</f>
        <v>#REF!</v>
      </c>
    </row>
    <row r="155" spans="1:63">
      <c r="A155" s="64" t="s">
        <v>172</v>
      </c>
      <c r="B155" s="65" t="e">
        <f t="shared" si="552"/>
        <v>#REF!</v>
      </c>
      <c r="C155" s="19" t="s">
        <v>126</v>
      </c>
      <c r="D155" s="19" t="e">
        <f>_xll.MKV("EUR.CM_INSTRUMENT.PXE."&amp;A155, "CouponInterest")</f>
        <v>#REF!</v>
      </c>
      <c r="E155" s="6" t="e">
        <f>_xll.MKV("EUR.CM_INSTRUMENT.PXE."&amp;A155, "DateMaturity")</f>
        <v>#REF!</v>
      </c>
      <c r="F155" s="6" t="e">
        <f>IF(D155=0,H155,_xll.MKV("EUR.CM_INSTRUMENT.PXE."&amp;A155, "DateInterestAccrual"))</f>
        <v>#REF!</v>
      </c>
      <c r="G155" s="6" t="e">
        <f>IF(D155=0,E155,_xll.MKV("EUR.CM_INSTRUMENT.PXE."&amp;A155, "DateFirstCoupon"))</f>
        <v>#REF!</v>
      </c>
      <c r="H155" s="6" t="e">
        <f>_xll.MKV("EUR.CM_INSTRUMENT.PXE."&amp;A155, "DateFirstSettlement")</f>
        <v>#REF!</v>
      </c>
      <c r="I155" s="19">
        <v>100</v>
      </c>
      <c r="J155" s="6" t="e">
        <f>_xll.MKV("EUR.CM_INSTRUMENT.BONDVISION."&amp;A155, "DateSettl")</f>
        <v>#REF!</v>
      </c>
      <c r="K155" s="123" t="e">
        <f>_xll.MKV("EUR.CM_INSTRUMENT.PXE."&amp;A155, "Desc")</f>
        <v>#REF!</v>
      </c>
      <c r="L155" s="66">
        <f>_xll.BDP(A155&amp;" Corp", "amt_outstanding")/1000000</f>
        <v>20000</v>
      </c>
      <c r="M155" s="67" t="e">
        <f t="shared" si="664"/>
        <v>#REF!</v>
      </c>
      <c r="N155" s="22" t="e">
        <f>_xll.xlBondYield(C155,D155,E155,F155,G155,H155,I155,J155,P155)*100</f>
        <v>#NUM!</v>
      </c>
      <c r="O155" s="68" t="str">
        <f t="shared" si="665"/>
        <v/>
      </c>
      <c r="P155" s="23" t="e">
        <f>ROUND(_xll.MKV("EUR.CM_DEPTH.XLS_GOVIES."&amp;A155, "Mid"),IF(M155&lt;700,3,2))</f>
        <v>#REF!</v>
      </c>
      <c r="Q155" s="69" t="e">
        <f>(N155-N154)*100</f>
        <v>#NUM!</v>
      </c>
      <c r="R155" s="70" t="e">
        <f t="shared" si="551"/>
        <v>#NUM!</v>
      </c>
      <c r="S155" s="71" t="e">
        <f>_xll.xlBondAswSpread(C155,D155,E155,F155,G155,H155,I155,J155,P155)*100</f>
        <v>#NUM!</v>
      </c>
      <c r="T155" s="72" t="e">
        <f>_xll.xlBondZSpread(C155,D155,E155,F155,G155,H155,I155,J155,P155,"annual",5)*100</f>
        <v>#NUM!</v>
      </c>
      <c r="U155" s="72" t="e">
        <f>(N155-_xll.xlShmImplSwap2("EUR","EUR",J155,E155,,1,8,2,4)*100)*100</f>
        <v>#NUM!</v>
      </c>
      <c r="V155" s="72" t="e">
        <f>(N155-VLOOKUP(AH155,'[1]Y c'!$B$1:$F$65536,HLOOKUP(RIGHT($V$12,2),'[1]Y c'!$A$1:$IV$2,2,FALSE),FALSE))*100</f>
        <v>#NUM!</v>
      </c>
      <c r="W155" s="72" t="e">
        <f>(N155-VLOOKUP(AH155,'[1]Y c'!$B$1:$N$65536,HLOOKUP(RIGHT($W$12,2),'[1]Y c'!$A$1:$IV$2,2,FALSE),FALSE))*100</f>
        <v>#NUM!</v>
      </c>
      <c r="X155" s="73" t="e">
        <f>(N155-VLOOKUP(AH155,'[1]Y c'!$B$1:$J$65536,HLOOKUP(RIGHT($X$12,2),'[1]Y c'!$A$1:$IV$2,2,FALSE),FALSE))*100</f>
        <v>#NUM!</v>
      </c>
      <c r="Y155" s="74" t="e">
        <f>_xll.xlBondYieldSens(C155,D155,E155,F155,G155,H155,I155,J155,P155,"p")</f>
        <v>#NUM!</v>
      </c>
      <c r="Z155" s="100" t="e">
        <f>SUMIF([1]Volumes!D$1:D$65536,A155,[1]Volumes!I$1:I$65536)</f>
        <v>#VALUE!</v>
      </c>
      <c r="AA155" s="23"/>
      <c r="AB155" s="77" t="e">
        <f>IF(_xll.MKV("EUR.CM_DEPTH.VMO_REPO."&amp;A155&amp;"_"&amp;$AB$12&amp;"_Fixed", "TrdValueAvg")=0,"",_xll.MKV("EUR.CM_DEPTH.VMO_REPO."&amp;A155&amp;"_"&amp;$AB$12&amp;"_Fixed", "TrdValueAvg"))</f>
        <v>#REF!</v>
      </c>
      <c r="AC155" s="78">
        <f t="shared" si="641"/>
        <v>0</v>
      </c>
      <c r="AD155" s="124" t="e">
        <f>IF(AE155="x",MONTH(AG155)&amp;"."&amp;YEAR(AG155),"")</f>
        <v>#REF!</v>
      </c>
      <c r="AE155" s="125" t="s">
        <v>60</v>
      </c>
      <c r="AF155" s="126" t="e">
        <f t="shared" si="666"/>
        <v>#NUM!</v>
      </c>
      <c r="AG155" s="127" t="e">
        <f>_xll.MKV("EUR.CM_INSTRUMENT.PXE."&amp;A155, "DateLastMaturity")</f>
        <v>#REF!</v>
      </c>
      <c r="AH155" s="124" t="e">
        <f>MONTH(AG155)&amp;"."&amp;YEAR(AG155)</f>
        <v>#REF!</v>
      </c>
      <c r="AI155" s="126" t="e">
        <f>VLOOKUP(AH155,'[1]ASW p'!$B$1:$AP$65536,HLOOKUP(LEFT(A155,2),'[1]ASW p'!$A$1:$IV$2,2,FALSE),FALSE)</f>
        <v>#REF!</v>
      </c>
      <c r="AJ155" s="79" t="e">
        <f t="shared" si="667"/>
        <v>#NUM!</v>
      </c>
      <c r="AK155" s="79" t="e">
        <f t="shared" si="726"/>
        <v>#NUM!</v>
      </c>
      <c r="AL155" s="94">
        <v>-0.45265173992688634</v>
      </c>
      <c r="AM155" s="81">
        <v>-0.53720000000000001</v>
      </c>
      <c r="AN155" s="14" t="str">
        <f t="shared" si="668"/>
        <v>DE0001141711</v>
      </c>
      <c r="AO155" s="65" t="e">
        <f>IF(LEFT(AN155,2)=LEFT(AN154,2),AO154,_xll.BDP($A155&amp;" Corp","RTG_FITCH"))</f>
        <v>#REF!</v>
      </c>
      <c r="AP155" s="65" t="e">
        <f>IF(LEFT(AN155,2)=LEFT(AN154,2),AP154,_xll.BDP($A155&amp;" Corp","RTG_SP_LT_LC_ISSUER_CREDIT"))</f>
        <v>#REF!</v>
      </c>
      <c r="AQ155" s="65" t="str">
        <f>_xll.BDP($A155&amp;" Corp","RTG_MOODY")</f>
        <v>Aaau</v>
      </c>
      <c r="AR155" s="128" t="e">
        <f>IF(AS155="x",MONTH(AU155)&amp;"."&amp;YEAR(AU155),"")</f>
        <v>#REF!</v>
      </c>
      <c r="AS155" s="125" t="s">
        <v>60</v>
      </c>
      <c r="AT155" s="129" t="e">
        <f t="shared" si="727"/>
        <v>#NUM!</v>
      </c>
      <c r="AU155" s="130" t="e">
        <f>_xll.MKV("EUR.CM_INSTRUMENT.PXE."&amp;A155, "DateLastMaturity")</f>
        <v>#REF!</v>
      </c>
      <c r="AV155" s="124" t="e">
        <f>MONTH(AU155)&amp;"."&amp;YEAR(AU155)</f>
        <v>#REF!</v>
      </c>
      <c r="AW155" s="129" t="e">
        <f>VLOOKUP(AV155,'[1]Y c'!B$1:AD$65536,HLOOKUP(LEFT(A155,2),'[1]Y c'!$A$1:$IV$2,2,FALSE),FALSE)</f>
        <v>#REF!</v>
      </c>
      <c r="AY155" s="128" t="e">
        <f t="shared" si="728"/>
        <v>#REF!</v>
      </c>
      <c r="AZ155" s="125" t="str">
        <f t="shared" si="729"/>
        <v>x</v>
      </c>
      <c r="BA155" s="126" t="e">
        <f t="shared" si="730"/>
        <v>#NUM!</v>
      </c>
      <c r="BB155" s="127" t="e">
        <f>_xll.MKV("EUR.CM_INSTRUMENT.PXE."&amp;A155, "DateLastMaturity")</f>
        <v>#REF!</v>
      </c>
      <c r="BC155" s="124" t="e">
        <f t="shared" si="731"/>
        <v>#REF!</v>
      </c>
      <c r="BD155" s="126" t="e">
        <f>VLOOKUP(BC155,'[1]YY p'!B$1:AP$65536,HLOOKUP(LEFT(A155,2),'[1]YY p'!$A$1:$IV$2,2,FALSE),FALSE)</f>
        <v>#REF!</v>
      </c>
      <c r="BF155" s="128" t="e">
        <f t="shared" ref="BF155:BF213" si="733">IF(BG155="x",MONTH(BI155)&amp;"."&amp;YEAR(BI155),"")</f>
        <v>#REF!</v>
      </c>
      <c r="BG155" s="125" t="s">
        <v>60</v>
      </c>
      <c r="BH155" s="126" t="e">
        <f t="shared" si="732"/>
        <v>#NUM!</v>
      </c>
      <c r="BI155" s="127" t="e">
        <f>_xll.MKV("EUR.CM_INSTRUMENT.PXE."&amp;A155, "DateLastMaturity")</f>
        <v>#REF!</v>
      </c>
      <c r="BJ155" s="124" t="e">
        <f t="shared" ref="BJ155:BJ213" si="734">MONTH(BI155)&amp;"."&amp;YEAR(BI155)</f>
        <v>#REF!</v>
      </c>
      <c r="BK155" s="126" t="e">
        <f>VLOOKUP(BJ155,'[1]YY c'!B$1:AL$65536,HLOOKUP(LEFT(A155,2),'[1]YY c'!$A$1:$IV$2,2,FALSE),FALSE)</f>
        <v>#REF!</v>
      </c>
    </row>
    <row r="156" spans="1:63">
      <c r="A156" s="64" t="s">
        <v>173</v>
      </c>
      <c r="B156" s="65" t="e">
        <f t="shared" si="552"/>
        <v>#REF!</v>
      </c>
      <c r="C156" s="19" t="s">
        <v>126</v>
      </c>
      <c r="D156" s="19" t="e">
        <f>_xll.MKV("EUR.CM_INSTRUMENT.PXE."&amp;A156, "CouponInterest")</f>
        <v>#REF!</v>
      </c>
      <c r="E156" s="6" t="e">
        <f>_xll.MKV("EUR.CM_INSTRUMENT.PXE."&amp;A156, "DateMaturity")</f>
        <v>#REF!</v>
      </c>
      <c r="F156" s="6" t="e">
        <f>IF(D156=0,H156,_xll.MKV("EUR.CM_INSTRUMENT.PXE."&amp;A156, "DateInterestAccrual"))</f>
        <v>#REF!</v>
      </c>
      <c r="G156" s="6" t="e">
        <f>IF(D156=0,E156,_xll.MKV("EUR.CM_INSTRUMENT.PXE."&amp;A156, "DateFirstCoupon"))</f>
        <v>#REF!</v>
      </c>
      <c r="H156" s="6" t="e">
        <f>_xll.MKV("EUR.CM_INSTRUMENT.PXE."&amp;A156, "DateFirstSettlement")</f>
        <v>#REF!</v>
      </c>
      <c r="I156" s="19">
        <v>100</v>
      </c>
      <c r="J156" s="6" t="e">
        <f>_xll.MKV("EUR.CM_INSTRUMENT.BONDVISION."&amp;A156, "DateSettl")</f>
        <v>#REF!</v>
      </c>
      <c r="K156" s="123" t="e">
        <f>_xll.MKV("EUR.CM_INSTRUMENT.PXE."&amp;A156, "Desc")</f>
        <v>#REF!</v>
      </c>
      <c r="L156" s="66">
        <f>_xll.BDP(A156&amp;" Corp", "amt_outstanding")/1000000</f>
        <v>22000</v>
      </c>
      <c r="M156" s="67" t="e">
        <f t="shared" si="664"/>
        <v>#REF!</v>
      </c>
      <c r="N156" s="22" t="e">
        <f>_xll.xlBondYield(C156,D156,E156,F156,G156,H156,I156,J156,P156)*100</f>
        <v>#NUM!</v>
      </c>
      <c r="O156" s="68" t="str">
        <f t="shared" si="665"/>
        <v/>
      </c>
      <c r="P156" s="23" t="e">
        <f>ROUND(_xll.MKV("EUR.CM_DEPTH.XLS_GOVIES."&amp;A156, "Mid"),IF(M156&lt;700,3,2))</f>
        <v>#REF!</v>
      </c>
      <c r="Q156" s="69" t="e">
        <f>(N156-N154)*100</f>
        <v>#NUM!</v>
      </c>
      <c r="R156" s="70" t="e">
        <f t="shared" si="551"/>
        <v>#NUM!</v>
      </c>
      <c r="S156" s="71" t="e">
        <f>_xll.xlBondAswSpread(C156,D156,E156,F156,G156,H156,I156,J156,P156)*100</f>
        <v>#NUM!</v>
      </c>
      <c r="T156" s="72" t="e">
        <f>_xll.xlBondZSpread(C156,D156,E156,F156,G156,H156,I156,J156,P156,"annual",5)*100</f>
        <v>#NUM!</v>
      </c>
      <c r="U156" s="72" t="e">
        <f>(N156-_xll.xlShmImplSwap2("EUR","EUR",J156,E156,,1,8,2,4)*100)*100</f>
        <v>#NUM!</v>
      </c>
      <c r="V156" s="72" t="e">
        <f>(N156-VLOOKUP(AH156,'[1]Y c'!$B$1:$F$65536,HLOOKUP(RIGHT($V$12,2),'[1]Y c'!$A$1:$IV$2,2,FALSE),FALSE))*100</f>
        <v>#NUM!</v>
      </c>
      <c r="W156" s="72" t="e">
        <f>(N156-VLOOKUP(AH156,'[1]Y c'!$B$1:$N$65536,HLOOKUP(RIGHT($W$12,2),'[1]Y c'!$A$1:$IV$2,2,FALSE),FALSE))*100</f>
        <v>#NUM!</v>
      </c>
      <c r="X156" s="73" t="e">
        <f>(N156-VLOOKUP(AH156,'[1]Y c'!$B$1:$J$65536,HLOOKUP(RIGHT($X$12,2),'[1]Y c'!$A$1:$IV$2,2,FALSE),FALSE))*100</f>
        <v>#NUM!</v>
      </c>
      <c r="Y156" s="74" t="e">
        <f>_xll.xlBondYieldSens(C156,D156,E156,F156,G156,H156,I156,J156,P156,"p")</f>
        <v>#NUM!</v>
      </c>
      <c r="Z156" s="100" t="e">
        <f>SUMIF([1]Volumes!D$1:D$65536,A156,[1]Volumes!I$1:I$65536)</f>
        <v>#VALUE!</v>
      </c>
      <c r="AA156" s="23"/>
      <c r="AB156" s="77" t="e">
        <f>IF(_xll.MKV("EUR.CM_DEPTH.VMO_REPO."&amp;A156&amp;"_"&amp;$AB$12&amp;"_Fixed", "TrdValueAvg")=0,"",_xll.MKV("EUR.CM_DEPTH.VMO_REPO."&amp;A156&amp;"_"&amp;$AB$12&amp;"_Fixed", "TrdValueAvg"))</f>
        <v>#REF!</v>
      </c>
      <c r="AC156" s="78">
        <f t="shared" si="641"/>
        <v>0</v>
      </c>
      <c r="AD156" s="124" t="str">
        <f t="shared" si="706"/>
        <v/>
      </c>
      <c r="AE156" s="125"/>
      <c r="AF156" s="126" t="str">
        <f t="shared" si="666"/>
        <v/>
      </c>
      <c r="AG156" s="127" t="e">
        <f>_xll.MKV("EUR.CM_INSTRUMENT.PXE."&amp;A156, "DateLastMaturity")</f>
        <v>#REF!</v>
      </c>
      <c r="AH156" s="124" t="e">
        <f t="shared" si="686"/>
        <v>#REF!</v>
      </c>
      <c r="AI156" s="126" t="e">
        <f>VLOOKUP(AH156,'[1]ASW p'!$B$1:$AP$65536,HLOOKUP(LEFT(A156,2),'[1]ASW p'!$A$1:$IV$2,2,FALSE),FALSE)</f>
        <v>#REF!</v>
      </c>
      <c r="AJ156" s="79" t="e">
        <f t="shared" si="667"/>
        <v>#NUM!</v>
      </c>
      <c r="AK156" s="79" t="e">
        <f t="shared" si="726"/>
        <v>#NUM!</v>
      </c>
      <c r="AL156" s="94">
        <v>-0.44859986403707197</v>
      </c>
      <c r="AM156" s="81">
        <v>-0.62071471428571434</v>
      </c>
      <c r="AN156" s="14" t="str">
        <f t="shared" si="668"/>
        <v>DE0001135408</v>
      </c>
      <c r="AO156" s="65" t="e">
        <f>IF(LEFT(AN156,2)=LEFT(AN155,2),AO155,_xll.BDP($A156&amp;" Corp","RTG_FITCH"))</f>
        <v>#REF!</v>
      </c>
      <c r="AP156" s="65" t="e">
        <f>IF(LEFT(AN156,2)=LEFT(AN155,2),AP155,_xll.BDP($A156&amp;" Corp","RTG_SP_LT_LC_ISSUER_CREDIT"))</f>
        <v>#REF!</v>
      </c>
      <c r="AQ156" s="65" t="str">
        <f>_xll.BDP($A156&amp;" Corp","RTG_MOODY")</f>
        <v>Aaau</v>
      </c>
      <c r="AR156" s="128" t="e">
        <f t="shared" si="707"/>
        <v>#REF!</v>
      </c>
      <c r="AS156" s="125" t="s">
        <v>60</v>
      </c>
      <c r="AT156" s="129" t="e">
        <f t="shared" si="727"/>
        <v>#NUM!</v>
      </c>
      <c r="AU156" s="130" t="e">
        <f>_xll.MKV("EUR.CM_INSTRUMENT.PXE."&amp;A156, "DateLastMaturity")</f>
        <v>#REF!</v>
      </c>
      <c r="AV156" s="124" t="e">
        <f t="shared" si="687"/>
        <v>#REF!</v>
      </c>
      <c r="AW156" s="129" t="e">
        <f>VLOOKUP(AV156,'[1]Y c'!B$1:AD$65536,HLOOKUP(LEFT(A156,2),'[1]Y c'!$A$1:$IV$2,2,FALSE),FALSE)</f>
        <v>#REF!</v>
      </c>
      <c r="AY156" s="128" t="str">
        <f t="shared" si="728"/>
        <v/>
      </c>
      <c r="AZ156" s="125">
        <f t="shared" si="729"/>
        <v>0</v>
      </c>
      <c r="BA156" s="126" t="str">
        <f t="shared" si="730"/>
        <v/>
      </c>
      <c r="BB156" s="127" t="e">
        <f>_xll.MKV("EUR.CM_INSTRUMENT.PXE."&amp;A156, "DateLastMaturity")</f>
        <v>#REF!</v>
      </c>
      <c r="BC156" s="124" t="e">
        <f t="shared" si="731"/>
        <v>#REF!</v>
      </c>
      <c r="BD156" s="126" t="e">
        <f>VLOOKUP(BC156,'[1]YY p'!B$1:AP$65536,HLOOKUP(LEFT(A156,2),'[1]YY p'!$A$1:$IV$2,2,FALSE),FALSE)</f>
        <v>#REF!</v>
      </c>
      <c r="BF156" s="128" t="e">
        <f t="shared" si="733"/>
        <v>#REF!</v>
      </c>
      <c r="BG156" s="125" t="s">
        <v>60</v>
      </c>
      <c r="BH156" s="126" t="e">
        <f t="shared" si="732"/>
        <v>#NUM!</v>
      </c>
      <c r="BI156" s="127" t="e">
        <f>_xll.MKV("EUR.CM_INSTRUMENT.PXE."&amp;A156, "DateLastMaturity")</f>
        <v>#REF!</v>
      </c>
      <c r="BJ156" s="124" t="e">
        <f t="shared" si="734"/>
        <v>#REF!</v>
      </c>
      <c r="BK156" s="126" t="e">
        <f>VLOOKUP(BJ156,'[1]YY c'!B$1:AL$65536,HLOOKUP(LEFT(A156,2),'[1]YY c'!$A$1:$IV$2,2,FALSE),FALSE)</f>
        <v>#REF!</v>
      </c>
    </row>
    <row r="157" spans="1:63">
      <c r="A157" s="64" t="s">
        <v>174</v>
      </c>
      <c r="B157" s="65" t="e">
        <f t="shared" si="552"/>
        <v>#REF!</v>
      </c>
      <c r="C157" s="19" t="s">
        <v>126</v>
      </c>
      <c r="D157" s="19" t="e">
        <f>_xll.MKV("EUR.CM_INSTRUMENT.PXE."&amp;A157, "CouponInterest")</f>
        <v>#REF!</v>
      </c>
      <c r="E157" s="6" t="e">
        <f>_xll.MKV("EUR.CM_INSTRUMENT.PXE."&amp;A157, "DateMaturity")</f>
        <v>#REF!</v>
      </c>
      <c r="F157" s="6" t="e">
        <f>IF(D157=0,H157,_xll.MKV("EUR.CM_INSTRUMENT.PXE."&amp;A157, "DateInterestAccrual"))</f>
        <v>#REF!</v>
      </c>
      <c r="G157" s="6" t="e">
        <f>IF(D157=0,E157,_xll.MKV("EUR.CM_INSTRUMENT.PXE."&amp;A157, "DateFirstCoupon"))</f>
        <v>#REF!</v>
      </c>
      <c r="H157" s="6" t="e">
        <f>_xll.MKV("EUR.CM_INSTRUMENT.PXE."&amp;A157, "DateFirstSettlement")</f>
        <v>#REF!</v>
      </c>
      <c r="I157" s="19">
        <v>100</v>
      </c>
      <c r="J157" s="6" t="e">
        <f>_xll.MKV("EUR.CM_INSTRUMENT.BONDVISION."&amp;A157, "DateSettl")</f>
        <v>#REF!</v>
      </c>
      <c r="K157" s="123" t="e">
        <f>_xll.MKV("EUR.CM_INSTRUMENT.PXE."&amp;A157, "Desc")</f>
        <v>#REF!</v>
      </c>
      <c r="L157" s="66">
        <f>_xll.BDP(A157&amp;" Corp", "amt_outstanding")/1000000</f>
        <v>16000</v>
      </c>
      <c r="M157" s="67" t="e">
        <f t="shared" si="664"/>
        <v>#REF!</v>
      </c>
      <c r="N157" s="22" t="e">
        <f>_xll.xlBondYield(C157,D157,E157,F157,G157,H157,I157,J157,P157)*100</f>
        <v>#NUM!</v>
      </c>
      <c r="O157" s="68" t="str">
        <f t="shared" si="665"/>
        <v/>
      </c>
      <c r="P157" s="23" t="e">
        <f>ROUND(_xll.MKV("EUR.CM_DEPTH.XLS_GOVIES."&amp;A157, "Mid"),IF(M157&lt;700,3,2))</f>
        <v>#REF!</v>
      </c>
      <c r="Q157" s="69" t="e">
        <f t="shared" ref="Q157:Q188" si="735">(N157-N156)*100</f>
        <v>#NUM!</v>
      </c>
      <c r="R157" s="70" t="e">
        <f t="shared" si="551"/>
        <v>#NUM!</v>
      </c>
      <c r="S157" s="71" t="e">
        <f>_xll.xlBondAswSpread(C157,D157,E157,F157,G157,H157,I157,J157,P157)*100</f>
        <v>#NUM!</v>
      </c>
      <c r="T157" s="72" t="e">
        <f>_xll.xlBondZSpread(C157,D157,E157,F157,G157,H157,I157,J157,P157,"annual",5)*100</f>
        <v>#NUM!</v>
      </c>
      <c r="U157" s="72" t="e">
        <f>(N157-_xll.xlShmImplSwap2("EUR","EUR",J157,E157,,1,8,2,4)*100)*100</f>
        <v>#NUM!</v>
      </c>
      <c r="V157" s="72" t="e">
        <f>(N157-VLOOKUP(AH157,'[1]Y c'!$B$1:$F$65536,HLOOKUP(RIGHT($V$12,2),'[1]Y c'!$A$1:$IV$2,2,FALSE),FALSE))*100</f>
        <v>#NUM!</v>
      </c>
      <c r="W157" s="72" t="e">
        <f>(N157-VLOOKUP(AH157,'[1]Y c'!$B$1:$N$65536,HLOOKUP(RIGHT($W$12,2),'[1]Y c'!$A$1:$IV$2,2,FALSE),FALSE))*100</f>
        <v>#NUM!</v>
      </c>
      <c r="X157" s="73" t="e">
        <f>(N157-VLOOKUP(AH157,'[1]Y c'!$B$1:$J$65536,HLOOKUP(RIGHT($X$12,2),'[1]Y c'!$A$1:$IV$2,2,FALSE),FALSE))*100</f>
        <v>#NUM!</v>
      </c>
      <c r="Y157" s="74" t="e">
        <f>_xll.xlBondYieldSens(C157,D157,E157,F157,G157,H157,I157,J157,P157,"p")</f>
        <v>#NUM!</v>
      </c>
      <c r="Z157" s="100" t="e">
        <f>SUMIF([1]Volumes!D$1:D$65536,A157,[1]Volumes!I$1:I$65536)</f>
        <v>#VALUE!</v>
      </c>
      <c r="AA157" s="23"/>
      <c r="AB157" s="77" t="e">
        <f>IF(_xll.MKV("EUR.CM_DEPTH.VMO_REPO."&amp;A157&amp;"_"&amp;$AB$12&amp;"_Fixed", "TrdValueAvg")=0,"",_xll.MKV("EUR.CM_DEPTH.VMO_REPO."&amp;A157&amp;"_"&amp;$AB$12&amp;"_Fixed", "TrdValueAvg"))</f>
        <v>#REF!</v>
      </c>
      <c r="AC157" s="78">
        <f t="shared" si="641"/>
        <v>0</v>
      </c>
      <c r="AD157" s="124" t="str">
        <f>IF(AE157="x",MONTH(AG157)&amp;"."&amp;YEAR(AG157),"")</f>
        <v/>
      </c>
      <c r="AE157" s="125"/>
      <c r="AF157" s="126" t="str">
        <f t="shared" si="666"/>
        <v/>
      </c>
      <c r="AG157" s="127" t="e">
        <f>_xll.MKV("EUR.CM_INSTRUMENT.PXE."&amp;A157, "DateLastMaturity")</f>
        <v>#REF!</v>
      </c>
      <c r="AH157" s="124" t="e">
        <f>MONTH(AG157)&amp;"."&amp;YEAR(AG157)</f>
        <v>#REF!</v>
      </c>
      <c r="AI157" s="126" t="e">
        <f>VLOOKUP(AH157,'[1]ASW p'!$B$1:$AP$65536,HLOOKUP(LEFT(A157,2),'[1]ASW p'!$A$1:$IV$2,2,FALSE),FALSE)</f>
        <v>#REF!</v>
      </c>
      <c r="AJ157" s="79" t="e">
        <f t="shared" si="667"/>
        <v>#NUM!</v>
      </c>
      <c r="AK157" s="79" t="e">
        <f t="shared" si="726"/>
        <v>#NUM!</v>
      </c>
      <c r="AL157" s="94">
        <v>-0.45155622446310939</v>
      </c>
      <c r="AM157" s="81">
        <v>-0.6585430000000001</v>
      </c>
      <c r="AN157" s="14" t="str">
        <f t="shared" si="668"/>
        <v>DE0001135416</v>
      </c>
      <c r="AO157" s="65" t="e">
        <f>IF(LEFT(AN157,2)=LEFT(AN156,2),AO156,_xll.BDP($A157&amp;" Corp","RTG_FITCH"))</f>
        <v>#REF!</v>
      </c>
      <c r="AP157" s="65" t="e">
        <f>IF(LEFT(AN157,2)=LEFT(AN156,2),AP156,_xll.BDP($A157&amp;" Corp","RTG_SP_LT_LC_ISSUER_CREDIT"))</f>
        <v>#REF!</v>
      </c>
      <c r="AQ157" s="65" t="str">
        <f>_xll.BDP($A157&amp;" Corp","RTG_MOODY")</f>
        <v>Aaau</v>
      </c>
      <c r="AR157" s="128" t="e">
        <f>IF(AS157="x",MONTH(AU157)&amp;"."&amp;YEAR(AU157),"")</f>
        <v>#REF!</v>
      </c>
      <c r="AS157" s="125" t="s">
        <v>60</v>
      </c>
      <c r="AT157" s="129" t="e">
        <f t="shared" si="727"/>
        <v>#NUM!</v>
      </c>
      <c r="AU157" s="130" t="e">
        <f>_xll.MKV("EUR.CM_INSTRUMENT.PXE."&amp;A157, "DateLastMaturity")</f>
        <v>#REF!</v>
      </c>
      <c r="AV157" s="124" t="e">
        <f>MONTH(AU157)&amp;"."&amp;YEAR(AU157)</f>
        <v>#REF!</v>
      </c>
      <c r="AW157" s="129" t="e">
        <f>VLOOKUP(AV157,'[1]Y c'!B$1:AD$65536,HLOOKUP(LEFT(A157,2),'[1]Y c'!$A$1:$IV$2,2,FALSE),FALSE)</f>
        <v>#REF!</v>
      </c>
      <c r="AY157" s="128" t="str">
        <f t="shared" si="728"/>
        <v/>
      </c>
      <c r="AZ157" s="125">
        <f t="shared" si="729"/>
        <v>0</v>
      </c>
      <c r="BA157" s="126" t="str">
        <f t="shared" si="730"/>
        <v/>
      </c>
      <c r="BB157" s="127" t="e">
        <f>_xll.MKV("EUR.CM_INSTRUMENT.PXE."&amp;A157, "DateLastMaturity")</f>
        <v>#REF!</v>
      </c>
      <c r="BC157" s="124" t="e">
        <f t="shared" si="731"/>
        <v>#REF!</v>
      </c>
      <c r="BD157" s="126" t="e">
        <f>VLOOKUP(BC157,'[1]YY p'!B$1:AP$65536,HLOOKUP(LEFT(A157,2),'[1]YY p'!$A$1:$IV$2,2,FALSE),FALSE)</f>
        <v>#REF!</v>
      </c>
      <c r="BF157" s="128" t="e">
        <f t="shared" si="733"/>
        <v>#REF!</v>
      </c>
      <c r="BG157" s="125" t="s">
        <v>60</v>
      </c>
      <c r="BH157" s="126" t="e">
        <f t="shared" si="732"/>
        <v>#NUM!</v>
      </c>
      <c r="BI157" s="127" t="e">
        <f>_xll.MKV("EUR.CM_INSTRUMENT.PXE."&amp;A157, "DateLastMaturity")</f>
        <v>#REF!</v>
      </c>
      <c r="BJ157" s="124" t="e">
        <f t="shared" si="734"/>
        <v>#REF!</v>
      </c>
      <c r="BK157" s="126" t="e">
        <f>VLOOKUP(BJ157,'[1]YY c'!B$1:AL$65536,HLOOKUP(LEFT(A157,2),'[1]YY c'!$A$1:$IV$2,2,FALSE),FALSE)</f>
        <v>#REF!</v>
      </c>
    </row>
    <row r="158" spans="1:63">
      <c r="A158" s="64" t="s">
        <v>175</v>
      </c>
      <c r="B158" s="65" t="e">
        <f t="shared" si="552"/>
        <v>#REF!</v>
      </c>
      <c r="C158" s="19" t="s">
        <v>126</v>
      </c>
      <c r="D158" s="19" t="e">
        <f>_xll.MKV("EUR.CM_INSTRUMENT.PXE."&amp;A158, "CouponInterest")</f>
        <v>#REF!</v>
      </c>
      <c r="E158" s="6" t="e">
        <f>_xll.MKV("EUR.CM_INSTRUMENT.PXE."&amp;A158, "DateMaturity")</f>
        <v>#REF!</v>
      </c>
      <c r="F158" s="6" t="e">
        <f>IF(D158=0,H158,_xll.MKV("EUR.CM_INSTRUMENT.PXE."&amp;A158, "DateInterestAccrual"))</f>
        <v>#REF!</v>
      </c>
      <c r="G158" s="6" t="e">
        <f>IF(D158=0,E158,_xll.MKV("EUR.CM_INSTRUMENT.PXE."&amp;A158, "DateFirstCoupon"))</f>
        <v>#REF!</v>
      </c>
      <c r="H158" s="6" t="e">
        <f>_xll.MKV("EUR.CM_INSTRUMENT.PXE."&amp;A158, "DateFirstSettlement")</f>
        <v>#REF!</v>
      </c>
      <c r="I158" s="19">
        <v>100</v>
      </c>
      <c r="J158" s="6" t="e">
        <f>_xll.MKV("EUR.CM_INSTRUMENT.BONDVISION."&amp;A158, "DateSettl")</f>
        <v>#REF!</v>
      </c>
      <c r="K158" s="123" t="e">
        <f>_xll.MKV("EUR.CM_INSTRUMENT.PXE."&amp;A158, "Desc")</f>
        <v>#REF!</v>
      </c>
      <c r="L158" s="66">
        <f>_xll.BDP(A158&amp;" Corp", "amt_outstanding")/1000000</f>
        <v>19000</v>
      </c>
      <c r="M158" s="67" t="e">
        <f t="shared" si="664"/>
        <v>#REF!</v>
      </c>
      <c r="N158" s="22" t="e">
        <f>_xll.xlBondYield(C158,D158,E158,F158,G158,H158,I158,J158,P158)*100</f>
        <v>#NUM!</v>
      </c>
      <c r="O158" s="68" t="str">
        <f t="shared" si="665"/>
        <v/>
      </c>
      <c r="P158" s="23" t="e">
        <f>ROUND(_xll.MKV("EUR.CM_DEPTH.XLS_GOVIES."&amp;A158, "Mid"),IF(M158&lt;700,3,2))</f>
        <v>#REF!</v>
      </c>
      <c r="Q158" s="69" t="e">
        <f>(N158-N157)*100</f>
        <v>#NUM!</v>
      </c>
      <c r="R158" s="70" t="e">
        <f t="shared" si="551"/>
        <v>#NUM!</v>
      </c>
      <c r="S158" s="71" t="e">
        <f>_xll.xlBondAswSpread(C158,D158,E158,F158,G158,H158,I158,J158,P158)*100</f>
        <v>#NUM!</v>
      </c>
      <c r="T158" s="72" t="e">
        <f>_xll.xlBondZSpread(C158,D158,E158,F158,G158,H158,I158,J158,P158,"annual",5)*100</f>
        <v>#NUM!</v>
      </c>
      <c r="U158" s="72" t="e">
        <f>(N158-_xll.xlShmImplSwap2("EUR","EUR",J158,E158,,1,8,2,4)*100)*100</f>
        <v>#NUM!</v>
      </c>
      <c r="V158" s="72" t="e">
        <f>(N158-VLOOKUP(AH158,'[1]Y c'!$B$1:$F$65536,HLOOKUP(RIGHT($V$12,2),'[1]Y c'!$A$1:$IV$2,2,FALSE),FALSE))*100</f>
        <v>#NUM!</v>
      </c>
      <c r="W158" s="72" t="e">
        <f>(N158-VLOOKUP(AH158,'[1]Y c'!$B$1:$N$65536,HLOOKUP(RIGHT($W$12,2),'[1]Y c'!$A$1:$IV$2,2,FALSE),FALSE))*100</f>
        <v>#NUM!</v>
      </c>
      <c r="X158" s="73" t="e">
        <f>(N158-VLOOKUP(AH158,'[1]Y c'!$B$1:$J$65536,HLOOKUP(RIGHT($X$12,2),'[1]Y c'!$A$1:$IV$2,2,FALSE),FALSE))*100</f>
        <v>#NUM!</v>
      </c>
      <c r="Y158" s="74" t="e">
        <f>_xll.xlBondYieldSens(C158,D158,E158,F158,G158,H158,I158,J158,P158,"p")</f>
        <v>#NUM!</v>
      </c>
      <c r="Z158" s="100" t="e">
        <f>SUMIF([1]Volumes!D$1:D$65536,A158,[1]Volumes!I$1:I$65536)</f>
        <v>#VALUE!</v>
      </c>
      <c r="AA158" s="23"/>
      <c r="AB158" s="77" t="e">
        <f>IF(_xll.MKV("EUR.CM_DEPTH.VMO_REPO."&amp;A158&amp;"_"&amp;$AB$12&amp;"_Fixed", "TrdValueAvg")=0,"",_xll.MKV("EUR.CM_DEPTH.VMO_REPO."&amp;A158&amp;"_"&amp;$AB$12&amp;"_Fixed", "TrdValueAvg"))</f>
        <v>#REF!</v>
      </c>
      <c r="AC158" s="78">
        <f t="shared" si="641"/>
        <v>0</v>
      </c>
      <c r="AD158" s="124" t="str">
        <f>IF(AE158="x",MONTH(AG158)&amp;"."&amp;YEAR(AG158),"")</f>
        <v/>
      </c>
      <c r="AE158" s="125"/>
      <c r="AF158" s="126" t="str">
        <f t="shared" si="666"/>
        <v/>
      </c>
      <c r="AG158" s="127" t="e">
        <f>_xll.MKV("EUR.CM_INSTRUMENT.PXE."&amp;A158, "DateLastMaturity")</f>
        <v>#REF!</v>
      </c>
      <c r="AH158" s="124" t="e">
        <f>MONTH(AG158)&amp;"."&amp;YEAR(AG158)</f>
        <v>#REF!</v>
      </c>
      <c r="AI158" s="126" t="e">
        <f>VLOOKUP(AH158,'[1]ASW p'!$B$1:$AP$65536,HLOOKUP(LEFT(A158,2),'[1]ASW p'!$A$1:$IV$2,2,FALSE),FALSE)</f>
        <v>#REF!</v>
      </c>
      <c r="AJ158" s="79" t="e">
        <f t="shared" si="667"/>
        <v>#NUM!</v>
      </c>
      <c r="AK158" s="79" t="e">
        <f t="shared" si="726"/>
        <v>#NUM!</v>
      </c>
      <c r="AL158" s="94">
        <v>-0.42275377372347023</v>
      </c>
      <c r="AM158" s="81">
        <v>-0.60600737642585556</v>
      </c>
      <c r="AN158" s="14" t="str">
        <f t="shared" si="668"/>
        <v>DE0001141729</v>
      </c>
      <c r="AO158" s="65" t="e">
        <f>IF(LEFT(AN158,2)=LEFT(AN157,2),AO157,_xll.BDP($A158&amp;" Corp","RTG_FITCH"))</f>
        <v>#REF!</v>
      </c>
      <c r="AP158" s="65" t="e">
        <f>IF(LEFT(AN158,2)=LEFT(AN157,2),AP157,_xll.BDP($A158&amp;" Corp","RTG_SP_LT_LC_ISSUER_CREDIT"))</f>
        <v>#REF!</v>
      </c>
      <c r="AQ158" s="65" t="str">
        <f>_xll.BDP($A158&amp;" Corp","RTG_MOODY")</f>
        <v>Aaau</v>
      </c>
      <c r="AR158" s="128" t="e">
        <f>IF(AS158="x",MONTH(AU158)&amp;"."&amp;YEAR(AU158),"")</f>
        <v>#REF!</v>
      </c>
      <c r="AS158" s="125" t="s">
        <v>60</v>
      </c>
      <c r="AT158" s="129" t="e">
        <f t="shared" si="727"/>
        <v>#NUM!</v>
      </c>
      <c r="AU158" s="130" t="e">
        <f>_xll.MKV("EUR.CM_INSTRUMENT.PXE."&amp;A158, "DateLastMaturity")</f>
        <v>#REF!</v>
      </c>
      <c r="AV158" s="124" t="e">
        <f>MONTH(AU158)&amp;"."&amp;YEAR(AU158)</f>
        <v>#REF!</v>
      </c>
      <c r="AW158" s="129" t="e">
        <f>VLOOKUP(AV158,'[1]Y c'!B$1:AD$65536,HLOOKUP(LEFT(A158,2),'[1]Y c'!$A$1:$IV$2,2,FALSE),FALSE)</f>
        <v>#REF!</v>
      </c>
      <c r="AY158" s="128" t="str">
        <f t="shared" si="728"/>
        <v/>
      </c>
      <c r="AZ158" s="125">
        <f t="shared" si="729"/>
        <v>0</v>
      </c>
      <c r="BA158" s="126" t="str">
        <f t="shared" si="730"/>
        <v/>
      </c>
      <c r="BB158" s="127" t="e">
        <f>_xll.MKV("EUR.CM_INSTRUMENT.PXE."&amp;A158, "DateLastMaturity")</f>
        <v>#REF!</v>
      </c>
      <c r="BC158" s="124" t="e">
        <f t="shared" si="731"/>
        <v>#REF!</v>
      </c>
      <c r="BD158" s="126" t="e">
        <f>VLOOKUP(BC158,'[1]YY p'!B$1:AP$65536,HLOOKUP(LEFT(A158,2),'[1]YY p'!$A$1:$IV$2,2,FALSE),FALSE)</f>
        <v>#REF!</v>
      </c>
      <c r="BF158" s="128" t="e">
        <f t="shared" si="733"/>
        <v>#REF!</v>
      </c>
      <c r="BG158" s="125" t="s">
        <v>60</v>
      </c>
      <c r="BH158" s="126" t="e">
        <f t="shared" si="732"/>
        <v>#NUM!</v>
      </c>
      <c r="BI158" s="127" t="e">
        <f>_xll.MKV("EUR.CM_INSTRUMENT.PXE."&amp;A158, "DateLastMaturity")</f>
        <v>#REF!</v>
      </c>
      <c r="BJ158" s="124" t="e">
        <f t="shared" si="734"/>
        <v>#REF!</v>
      </c>
      <c r="BK158" s="126" t="e">
        <f>VLOOKUP(BJ158,'[1]YY c'!B$1:AL$65536,HLOOKUP(LEFT(A158,2),'[1]YY c'!$A$1:$IV$2,2,FALSE),FALSE)</f>
        <v>#REF!</v>
      </c>
    </row>
    <row r="159" spans="1:63">
      <c r="A159" s="64" t="s">
        <v>176</v>
      </c>
      <c r="B159" s="65" t="e">
        <f t="shared" si="552"/>
        <v>#REF!</v>
      </c>
      <c r="C159" s="19" t="s">
        <v>126</v>
      </c>
      <c r="D159" s="19" t="e">
        <f>_xll.MKV("EUR.CM_INSTRUMENT.PXE."&amp;A159, "CouponInterest")</f>
        <v>#REF!</v>
      </c>
      <c r="E159" s="6" t="e">
        <f>_xll.MKV("EUR.CM_INSTRUMENT.PXE."&amp;A159, "DateMaturity")</f>
        <v>#REF!</v>
      </c>
      <c r="F159" s="6" t="e">
        <f>IF(D159=0,H159,_xll.MKV("EUR.CM_INSTRUMENT.PXE."&amp;A159, "DateInterestAccrual"))</f>
        <v>#REF!</v>
      </c>
      <c r="G159" s="6" t="e">
        <f>IF(D159=0,E159,_xll.MKV("EUR.CM_INSTRUMENT.PXE."&amp;A159, "DateFirstCoupon"))</f>
        <v>#REF!</v>
      </c>
      <c r="H159" s="6" t="e">
        <f>_xll.MKV("EUR.CM_INSTRUMENT.PXE."&amp;A159, "DateFirstSettlement")</f>
        <v>#REF!</v>
      </c>
      <c r="I159" s="19">
        <v>100</v>
      </c>
      <c r="J159" s="6" t="e">
        <f>_xll.MKV("EUR.CM_INSTRUMENT.BONDVISION."&amp;A159, "DateSettl")</f>
        <v>#REF!</v>
      </c>
      <c r="K159" s="123" t="e">
        <f>_xll.MKV("EUR.CM_INSTRUMENT.PXE."&amp;A159, "Desc")</f>
        <v>#REF!</v>
      </c>
      <c r="L159" s="66">
        <f>_xll.BDP(A159&amp;" Corp", "amt_outstanding")/1000000</f>
        <v>19000</v>
      </c>
      <c r="M159" s="67" t="e">
        <f t="shared" si="664"/>
        <v>#REF!</v>
      </c>
      <c r="N159" s="22" t="e">
        <f>_xll.xlBondYield(C159,D159,E159,F159,G159,H159,I159,J159,P159)*100</f>
        <v>#NUM!</v>
      </c>
      <c r="O159" s="68" t="str">
        <f t="shared" si="665"/>
        <v/>
      </c>
      <c r="P159" s="23" t="e">
        <f>ROUND(_xll.MKV("EUR.CM_DEPTH.XLS_GOVIES."&amp;A159, "Mid"),IF(M159&lt;700,3,2))</f>
        <v>#REF!</v>
      </c>
      <c r="Q159" s="69" t="e">
        <f>(N159-N157)*100</f>
        <v>#NUM!</v>
      </c>
      <c r="R159" s="70" t="e">
        <f t="shared" si="551"/>
        <v>#NUM!</v>
      </c>
      <c r="S159" s="71" t="e">
        <f>_xll.xlBondAswSpread(C159,D159,E159,F159,G159,H159,I159,J159,P159)*100</f>
        <v>#NUM!</v>
      </c>
      <c r="T159" s="72" t="e">
        <f>_xll.xlBondZSpread(C159,D159,E159,F159,G159,H159,I159,J159,P159,"annual",5)*100</f>
        <v>#NUM!</v>
      </c>
      <c r="U159" s="72" t="e">
        <f>(N159-_xll.xlShmImplSwap2("EUR","EUR",J159,E159,,1,8,2,4)*100)*100</f>
        <v>#NUM!</v>
      </c>
      <c r="V159" s="72" t="e">
        <f>(N159-VLOOKUP(AH159,'[1]Y c'!$B$1:$F$65536,HLOOKUP(RIGHT($V$12,2),'[1]Y c'!$A$1:$IV$2,2,FALSE),FALSE))*100</f>
        <v>#NUM!</v>
      </c>
      <c r="W159" s="72" t="e">
        <f>(N159-VLOOKUP(AH159,'[1]Y c'!$B$1:$N$65536,HLOOKUP(RIGHT($W$12,2),'[1]Y c'!$A$1:$IV$2,2,FALSE),FALSE))*100</f>
        <v>#NUM!</v>
      </c>
      <c r="X159" s="73" t="e">
        <f>(N159-VLOOKUP(AH159,'[1]Y c'!$B$1:$J$65536,HLOOKUP(RIGHT($X$12,2),'[1]Y c'!$A$1:$IV$2,2,FALSE),FALSE))*100</f>
        <v>#NUM!</v>
      </c>
      <c r="Y159" s="74" t="e">
        <f>_xll.xlBondYieldSens(C159,D159,E159,F159,G159,H159,I159,J159,P159,"p")</f>
        <v>#NUM!</v>
      </c>
      <c r="Z159" s="100" t="e">
        <f>SUMIF([1]Volumes!D$1:D$65536,A159,[1]Volumes!I$1:I$65536)</f>
        <v>#VALUE!</v>
      </c>
      <c r="AA159" s="23"/>
      <c r="AB159" s="77" t="e">
        <f>IF(_xll.MKV("EUR.CM_DEPTH.VMO_REPO."&amp;A159&amp;"_"&amp;$AB$12&amp;"_Fixed", "TrdValueAvg")=0,"",_xll.MKV("EUR.CM_DEPTH.VMO_REPO."&amp;A159&amp;"_"&amp;$AB$12&amp;"_Fixed", "TrdValueAvg"))</f>
        <v>#REF!</v>
      </c>
      <c r="AC159" s="78">
        <f t="shared" si="641"/>
        <v>0</v>
      </c>
      <c r="AD159" s="124" t="str">
        <f t="shared" si="706"/>
        <v/>
      </c>
      <c r="AE159" s="125"/>
      <c r="AF159" s="126" t="str">
        <f t="shared" si="666"/>
        <v/>
      </c>
      <c r="AG159" s="127" t="e">
        <f>_xll.MKV("EUR.CM_INSTRUMENT.PXE."&amp;A159, "DateLastMaturity")</f>
        <v>#REF!</v>
      </c>
      <c r="AH159" s="124" t="e">
        <f t="shared" si="686"/>
        <v>#REF!</v>
      </c>
      <c r="AI159" s="126" t="e">
        <f>VLOOKUP(AH159,'[1]ASW p'!$B$1:$AP$65536,HLOOKUP(LEFT(A159,2),'[1]ASW p'!$A$1:$IV$2,2,FALSE),FALSE)</f>
        <v>#REF!</v>
      </c>
      <c r="AJ159" s="79" t="e">
        <f t="shared" si="667"/>
        <v>#NUM!</v>
      </c>
      <c r="AK159" s="79" t="e">
        <f t="shared" si="726"/>
        <v>#NUM!</v>
      </c>
      <c r="AL159" s="94">
        <v>-0.40845624837735139</v>
      </c>
      <c r="AM159" s="81">
        <v>-0.60913300000000004</v>
      </c>
      <c r="AN159" s="14" t="str">
        <f t="shared" si="668"/>
        <v>DE0001135424</v>
      </c>
      <c r="AO159" s="65" t="e">
        <f>IF(LEFT(AN159,2)=LEFT(AN158,2),AO158,_xll.BDP($A159&amp;" Corp","RTG_FITCH"))</f>
        <v>#REF!</v>
      </c>
      <c r="AP159" s="65" t="e">
        <f>IF(LEFT(AN159,2)=LEFT(AN158,2),AP158,_xll.BDP($A159&amp;" Corp","RTG_SP_LT_LC_ISSUER_CREDIT"))</f>
        <v>#REF!</v>
      </c>
      <c r="AQ159" s="65" t="str">
        <f>_xll.BDP($A159&amp;" Corp","RTG_MOODY")</f>
        <v>Aaau</v>
      </c>
      <c r="AR159" s="128" t="e">
        <f t="shared" si="707"/>
        <v>#REF!</v>
      </c>
      <c r="AS159" s="125" t="s">
        <v>60</v>
      </c>
      <c r="AT159" s="129" t="e">
        <f t="shared" si="727"/>
        <v>#NUM!</v>
      </c>
      <c r="AU159" s="130" t="e">
        <f>_xll.MKV("EUR.CM_INSTRUMENT.PXE."&amp;A159, "DateLastMaturity")</f>
        <v>#REF!</v>
      </c>
      <c r="AV159" s="124" t="e">
        <f t="shared" si="687"/>
        <v>#REF!</v>
      </c>
      <c r="AW159" s="129" t="e">
        <f>VLOOKUP(AV159,'[1]Y c'!B$1:AD$65536,HLOOKUP(LEFT(A159,2),'[1]Y c'!$A$1:$IV$2,2,FALSE),FALSE)</f>
        <v>#REF!</v>
      </c>
      <c r="AY159" s="128" t="str">
        <f t="shared" si="728"/>
        <v/>
      </c>
      <c r="AZ159" s="125">
        <f t="shared" si="729"/>
        <v>0</v>
      </c>
      <c r="BA159" s="126" t="str">
        <f t="shared" si="730"/>
        <v/>
      </c>
      <c r="BB159" s="127" t="e">
        <f>_xll.MKV("EUR.CM_INSTRUMENT.PXE."&amp;A159, "DateLastMaturity")</f>
        <v>#REF!</v>
      </c>
      <c r="BC159" s="124" t="e">
        <f t="shared" si="731"/>
        <v>#REF!</v>
      </c>
      <c r="BD159" s="126" t="e">
        <f>VLOOKUP(BC159,'[1]YY p'!B$1:AP$65536,HLOOKUP(LEFT(A159,2),'[1]YY p'!$A$1:$IV$2,2,FALSE),FALSE)</f>
        <v>#REF!</v>
      </c>
      <c r="BF159" s="128" t="e">
        <f t="shared" si="733"/>
        <v>#REF!</v>
      </c>
      <c r="BG159" s="125" t="s">
        <v>60</v>
      </c>
      <c r="BH159" s="126" t="e">
        <f t="shared" si="732"/>
        <v>#NUM!</v>
      </c>
      <c r="BI159" s="127" t="e">
        <f>_xll.MKV("EUR.CM_INSTRUMENT.PXE."&amp;A159, "DateLastMaturity")</f>
        <v>#REF!</v>
      </c>
      <c r="BJ159" s="124" t="e">
        <f t="shared" si="734"/>
        <v>#REF!</v>
      </c>
      <c r="BK159" s="126" t="e">
        <f>VLOOKUP(BJ159,'[1]YY c'!B$1:AL$65536,HLOOKUP(LEFT(A159,2),'[1]YY c'!$A$1:$IV$2,2,FALSE),FALSE)</f>
        <v>#REF!</v>
      </c>
    </row>
    <row r="160" spans="1:63">
      <c r="A160" s="64" t="s">
        <v>177</v>
      </c>
      <c r="B160" s="65" t="e">
        <f t="shared" si="552"/>
        <v>#REF!</v>
      </c>
      <c r="C160" s="19" t="s">
        <v>126</v>
      </c>
      <c r="D160" s="19" t="e">
        <f>_xll.MKV("EUR.CM_INSTRUMENT.PXE."&amp;A160, "CouponInterest")</f>
        <v>#REF!</v>
      </c>
      <c r="E160" s="6" t="e">
        <f>_xll.MKV("EUR.CM_INSTRUMENT.PXE."&amp;A160, "DateMaturity")</f>
        <v>#REF!</v>
      </c>
      <c r="F160" s="6" t="e">
        <f>IF(D160=0,H160,_xll.MKV("EUR.CM_INSTRUMENT.PXE."&amp;A160, "DateInterestAccrual"))</f>
        <v>#REF!</v>
      </c>
      <c r="G160" s="6" t="e">
        <f>IF(D160=0,E160,_xll.MKV("EUR.CM_INSTRUMENT.PXE."&amp;A160, "DateFirstCoupon"))</f>
        <v>#REF!</v>
      </c>
      <c r="H160" s="6" t="e">
        <f>_xll.MKV("EUR.CM_INSTRUMENT.PXE."&amp;A160, "DateFirstSettlement")</f>
        <v>#REF!</v>
      </c>
      <c r="I160" s="19">
        <v>100</v>
      </c>
      <c r="J160" s="6" t="e">
        <f>_xll.MKV("EUR.CM_INSTRUMENT.BONDVISION."&amp;A160, "DateSettl")</f>
        <v>#REF!</v>
      </c>
      <c r="K160" s="123" t="e">
        <f>_xll.MKV("EUR.CM_INSTRUMENT.PXE."&amp;A160, "Desc")</f>
        <v>#REF!</v>
      </c>
      <c r="L160" s="66">
        <f>_xll.BDP(A160&amp;" Corp", "amt_outstanding")/1000000</f>
        <v>19000</v>
      </c>
      <c r="M160" s="67" t="e">
        <f t="shared" si="664"/>
        <v>#REF!</v>
      </c>
      <c r="N160" s="22" t="e">
        <f>_xll.xlBondYield(C160,D160,E160,F160,G160,H160,I160,J160,P160)*100</f>
        <v>#NUM!</v>
      </c>
      <c r="O160" s="68" t="str">
        <f t="shared" si="665"/>
        <v/>
      </c>
      <c r="P160" s="23" t="e">
        <f>ROUND(_xll.MKV("EUR.CM_DEPTH.XLS_GOVIES."&amp;A160, "Mid"),IF(M160&lt;700,3,2))</f>
        <v>#REF!</v>
      </c>
      <c r="Q160" s="69" t="e">
        <f t="shared" si="735"/>
        <v>#NUM!</v>
      </c>
      <c r="R160" s="70" t="e">
        <f t="shared" si="551"/>
        <v>#NUM!</v>
      </c>
      <c r="S160" s="71" t="e">
        <f>_xll.xlBondAswSpread(C160,D160,E160,F160,G160,H160,I160,J160,P160)*100</f>
        <v>#NUM!</v>
      </c>
      <c r="T160" s="72" t="e">
        <f>_xll.xlBondZSpread(C160,D160,E160,F160,G160,H160,I160,J160,P160,"annual",5)*100</f>
        <v>#NUM!</v>
      </c>
      <c r="U160" s="72" t="e">
        <f>(N160-_xll.xlShmImplSwap2("EUR","EUR",J160,E160,,1,8,2,4)*100)*100</f>
        <v>#NUM!</v>
      </c>
      <c r="V160" s="72" t="e">
        <f>(N160-VLOOKUP(AH160,'[1]Y c'!$B$1:$F$65536,HLOOKUP(RIGHT($V$12,2),'[1]Y c'!$A$1:$IV$2,2,FALSE),FALSE))*100</f>
        <v>#NUM!</v>
      </c>
      <c r="W160" s="72" t="e">
        <f>(N160-VLOOKUP(AH160,'[1]Y c'!$B$1:$N$65536,HLOOKUP(RIGHT($W$12,2),'[1]Y c'!$A$1:$IV$2,2,FALSE),FALSE))*100</f>
        <v>#NUM!</v>
      </c>
      <c r="X160" s="73" t="e">
        <f>(N160-VLOOKUP(AH160,'[1]Y c'!$B$1:$J$65536,HLOOKUP(RIGHT($X$12,2),'[1]Y c'!$A$1:$IV$2,2,FALSE),FALSE))*100</f>
        <v>#NUM!</v>
      </c>
      <c r="Y160" s="74" t="e">
        <f>_xll.xlBondYieldSens(C160,D160,E160,F160,G160,H160,I160,J160,P160,"p")</f>
        <v>#NUM!</v>
      </c>
      <c r="Z160" s="100" t="e">
        <f>SUMIF([1]Volumes!D$1:D$65536,A160,[1]Volumes!I$1:I$65536)</f>
        <v>#VALUE!</v>
      </c>
      <c r="AA160" s="23"/>
      <c r="AB160" s="77" t="e">
        <f>IF(_xll.MKV("EUR.CM_DEPTH.VMO_REPO."&amp;A160&amp;"_"&amp;$AB$12&amp;"_Fixed", "TrdValueAvg")=0,"",_xll.MKV("EUR.CM_DEPTH.VMO_REPO."&amp;A160&amp;"_"&amp;$AB$12&amp;"_Fixed", "TrdValueAvg"))</f>
        <v>#REF!</v>
      </c>
      <c r="AC160" s="78">
        <f t="shared" si="641"/>
        <v>0</v>
      </c>
      <c r="AD160" s="124" t="str">
        <f t="shared" si="706"/>
        <v/>
      </c>
      <c r="AE160" s="125"/>
      <c r="AF160" s="126" t="str">
        <f t="shared" si="666"/>
        <v/>
      </c>
      <c r="AG160" s="127" t="e">
        <f>_xll.MKV("EUR.CM_INSTRUMENT.PXE."&amp;A160, "DateLastMaturity")</f>
        <v>#REF!</v>
      </c>
      <c r="AH160" s="124" t="e">
        <f t="shared" si="686"/>
        <v>#REF!</v>
      </c>
      <c r="AI160" s="126" t="e">
        <f>VLOOKUP(AH160,'[1]ASW p'!$B$1:$AP$65536,HLOOKUP(LEFT(A160,2),'[1]ASW p'!$A$1:$IV$2,2,FALSE),FALSE)</f>
        <v>#REF!</v>
      </c>
      <c r="AJ160" s="79" t="e">
        <f t="shared" si="667"/>
        <v>#NUM!</v>
      </c>
      <c r="AK160" s="79" t="e">
        <f t="shared" si="726"/>
        <v>#NUM!</v>
      </c>
      <c r="AL160" s="94">
        <v>-0.36329236999587189</v>
      </c>
      <c r="AM160" s="81">
        <v>-0.68207657923497278</v>
      </c>
      <c r="AN160" s="14" t="str">
        <f t="shared" si="668"/>
        <v>DE0001135440</v>
      </c>
      <c r="AO160" s="65" t="e">
        <f>IF(LEFT(AN160,2)=LEFT(AN159,2),AO159,_xll.BDP($A160&amp;" Corp","RTG_FITCH"))</f>
        <v>#REF!</v>
      </c>
      <c r="AP160" s="65" t="e">
        <f>IF(LEFT(AN160,2)=LEFT(AN159,2),AP159,_xll.BDP($A160&amp;" Corp","RTG_SP_LT_LC_ISSUER_CREDIT"))</f>
        <v>#REF!</v>
      </c>
      <c r="AQ160" s="65" t="str">
        <f>_xll.BDP($A160&amp;" Corp","RTG_MOODY")</f>
        <v>Aaau</v>
      </c>
      <c r="AR160" s="128" t="e">
        <f t="shared" si="707"/>
        <v>#REF!</v>
      </c>
      <c r="AS160" s="125" t="s">
        <v>60</v>
      </c>
      <c r="AT160" s="129" t="e">
        <f t="shared" si="727"/>
        <v>#NUM!</v>
      </c>
      <c r="AU160" s="130" t="e">
        <f>_xll.MKV("EUR.CM_INSTRUMENT.PXE."&amp;A160, "DateLastMaturity")</f>
        <v>#REF!</v>
      </c>
      <c r="AV160" s="124" t="e">
        <f t="shared" si="687"/>
        <v>#REF!</v>
      </c>
      <c r="AW160" s="129" t="e">
        <f>VLOOKUP(AV160,'[1]Y c'!B$1:AD$65536,HLOOKUP(LEFT(A160,2),'[1]Y c'!$A$1:$IV$2,2,FALSE),FALSE)</f>
        <v>#REF!</v>
      </c>
      <c r="AY160" s="128" t="str">
        <f t="shared" si="728"/>
        <v/>
      </c>
      <c r="AZ160" s="125">
        <f t="shared" si="729"/>
        <v>0</v>
      </c>
      <c r="BA160" s="126" t="str">
        <f t="shared" si="730"/>
        <v/>
      </c>
      <c r="BB160" s="127" t="e">
        <f>_xll.MKV("EUR.CM_INSTRUMENT.PXE."&amp;A160, "DateLastMaturity")</f>
        <v>#REF!</v>
      </c>
      <c r="BC160" s="124" t="e">
        <f t="shared" si="731"/>
        <v>#REF!</v>
      </c>
      <c r="BD160" s="126" t="e">
        <f>VLOOKUP(BC160,'[1]YY p'!B$1:AP$65536,HLOOKUP(LEFT(A160,2),'[1]YY p'!$A$1:$IV$2,2,FALSE),FALSE)</f>
        <v>#REF!</v>
      </c>
      <c r="BF160" s="128" t="e">
        <f t="shared" si="733"/>
        <v>#REF!</v>
      </c>
      <c r="BG160" s="125" t="s">
        <v>60</v>
      </c>
      <c r="BH160" s="126" t="e">
        <f t="shared" si="732"/>
        <v>#NUM!</v>
      </c>
      <c r="BI160" s="127" t="e">
        <f>_xll.MKV("EUR.CM_INSTRUMENT.PXE."&amp;A160, "DateLastMaturity")</f>
        <v>#REF!</v>
      </c>
      <c r="BJ160" s="124" t="e">
        <f t="shared" si="734"/>
        <v>#REF!</v>
      </c>
      <c r="BK160" s="126" t="e">
        <f>VLOOKUP(BJ160,'[1]YY c'!B$1:AL$65536,HLOOKUP(LEFT(A160,2),'[1]YY c'!$A$1:$IV$2,2,FALSE),FALSE)</f>
        <v>#REF!</v>
      </c>
    </row>
    <row r="161" spans="1:63">
      <c r="A161" s="64" t="s">
        <v>178</v>
      </c>
      <c r="B161" s="65" t="e">
        <f t="shared" si="552"/>
        <v>#REF!</v>
      </c>
      <c r="C161" s="19" t="s">
        <v>126</v>
      </c>
      <c r="D161" s="19" t="e">
        <f>_xll.MKV("EUR.CM_INSTRUMENT.PXE."&amp;A161, "CouponInterest")</f>
        <v>#REF!</v>
      </c>
      <c r="E161" s="6" t="e">
        <f>_xll.MKV("EUR.CM_INSTRUMENT.PXE."&amp;A161, "DateMaturity")</f>
        <v>#REF!</v>
      </c>
      <c r="F161" s="6" t="e">
        <f>IF(D161=0,H161,_xll.MKV("EUR.CM_INSTRUMENT.PXE."&amp;A161, "DateInterestAccrual"))</f>
        <v>#REF!</v>
      </c>
      <c r="G161" s="6" t="e">
        <f>IF(D161=0,E161,_xll.MKV("EUR.CM_INSTRUMENT.PXE."&amp;A161, "DateFirstCoupon"))</f>
        <v>#REF!</v>
      </c>
      <c r="H161" s="6" t="e">
        <f>_xll.MKV("EUR.CM_INSTRUMENT.PXE."&amp;A161, "DateFirstSettlement")</f>
        <v>#REF!</v>
      </c>
      <c r="I161" s="19">
        <v>100</v>
      </c>
      <c r="J161" s="6" t="e">
        <f>_xll.MKV("EUR.CM_INSTRUMENT.BONDVISION."&amp;A161, "DateSettl")</f>
        <v>#REF!</v>
      </c>
      <c r="K161" s="123" t="e">
        <f>_xll.MKV("EUR.CM_INSTRUMENT.PXE."&amp;A161, "Desc")</f>
        <v>#REF!</v>
      </c>
      <c r="L161" s="66">
        <f>_xll.BDP(A161&amp;" Corp", "amt_outstanding")/1000000</f>
        <v>16000</v>
      </c>
      <c r="M161" s="67" t="e">
        <f t="shared" si="664"/>
        <v>#REF!</v>
      </c>
      <c r="N161" s="22" t="e">
        <f>_xll.xlBondYield(C161,D161,E161,F161,G161,H161,I161,J161,P161)*100</f>
        <v>#NUM!</v>
      </c>
      <c r="O161" s="68" t="str">
        <f t="shared" si="665"/>
        <v/>
      </c>
      <c r="P161" s="23" t="e">
        <f>ROUND(_xll.MKV("EUR.CM_DEPTH.XLS_GOVIES."&amp;A161, "Mid"),IF(M161&lt;700,3,2))</f>
        <v>#REF!</v>
      </c>
      <c r="Q161" s="69" t="e">
        <f t="shared" si="735"/>
        <v>#NUM!</v>
      </c>
      <c r="R161" s="70" t="e">
        <f t="shared" si="551"/>
        <v>#NUM!</v>
      </c>
      <c r="S161" s="71" t="e">
        <f>_xll.xlBondAswSpread(C161,D161,E161,F161,G161,H161,I161,J161,P161)*100</f>
        <v>#NUM!</v>
      </c>
      <c r="T161" s="72" t="e">
        <f>_xll.xlBondZSpread(C161,D161,E161,F161,G161,H161,I161,J161,P161,"annual",5)*100</f>
        <v>#NUM!</v>
      </c>
      <c r="U161" s="72" t="e">
        <f>(N161-_xll.xlShmImplSwap2("EUR","EUR",J161,E161,,1,8,2,4)*100)*100</f>
        <v>#NUM!</v>
      </c>
      <c r="V161" s="72" t="e">
        <f>(N161-VLOOKUP(AH161,'[1]Y c'!$B$1:$F$65536,HLOOKUP(RIGHT($V$12,2),'[1]Y c'!$A$1:$IV$2,2,FALSE),FALSE))*100</f>
        <v>#NUM!</v>
      </c>
      <c r="W161" s="72" t="e">
        <f>(N161-VLOOKUP(AH161,'[1]Y c'!$B$1:$N$65536,HLOOKUP(RIGHT($W$12,2),'[1]Y c'!$A$1:$IV$2,2,FALSE),FALSE))*100</f>
        <v>#NUM!</v>
      </c>
      <c r="X161" s="73" t="e">
        <f>(N161-VLOOKUP(AH161,'[1]Y c'!$B$1:$J$65536,HLOOKUP(RIGHT($X$12,2),'[1]Y c'!$A$1:$IV$2,2,FALSE),FALSE))*100</f>
        <v>#NUM!</v>
      </c>
      <c r="Y161" s="74" t="e">
        <f>_xll.xlBondYieldSens(C161,D161,E161,F161,G161,H161,I161,J161,P161,"p")</f>
        <v>#NUM!</v>
      </c>
      <c r="Z161" s="100" t="e">
        <f>SUMIF([1]Volumes!D$1:D$65536,A161,[1]Volumes!I$1:I$65536)</f>
        <v>#VALUE!</v>
      </c>
      <c r="AA161" s="23"/>
      <c r="AB161" s="77" t="e">
        <f>IF(_xll.MKV("EUR.CM_DEPTH.VMO_REPO."&amp;A161&amp;"_"&amp;$AB$12&amp;"_Fixed", "TrdValueAvg")=0,"",_xll.MKV("EUR.CM_DEPTH.VMO_REPO."&amp;A161&amp;"_"&amp;$AB$12&amp;"_Fixed", "TrdValueAvg"))</f>
        <v>#REF!</v>
      </c>
      <c r="AC161" s="78">
        <f t="shared" si="641"/>
        <v>0</v>
      </c>
      <c r="AD161" s="124" t="str">
        <f t="shared" si="706"/>
        <v/>
      </c>
      <c r="AE161" s="125"/>
      <c r="AF161" s="126" t="str">
        <f t="shared" si="666"/>
        <v/>
      </c>
      <c r="AG161" s="127" t="e">
        <f>_xll.MKV("EUR.CM_INSTRUMENT.PXE."&amp;A161, "DateLastMaturity")</f>
        <v>#REF!</v>
      </c>
      <c r="AH161" s="124" t="e">
        <f t="shared" si="686"/>
        <v>#REF!</v>
      </c>
      <c r="AI161" s="126" t="e">
        <f>VLOOKUP(AH161,'[1]ASW p'!$B$1:$AP$65536,HLOOKUP(LEFT(A161,2),'[1]ASW p'!$A$1:$IV$2,2,FALSE),FALSE)</f>
        <v>#REF!</v>
      </c>
      <c r="AJ161" s="79" t="e">
        <f t="shared" si="667"/>
        <v>#NUM!</v>
      </c>
      <c r="AK161" s="79" t="e">
        <f t="shared" si="726"/>
        <v>#NUM!</v>
      </c>
      <c r="AL161" s="94">
        <v>-0.35110820587688285</v>
      </c>
      <c r="AM161" s="81">
        <v>-0.62081299999999995</v>
      </c>
      <c r="AN161" s="14" t="str">
        <f t="shared" si="668"/>
        <v>DE0001135457</v>
      </c>
      <c r="AO161" s="65" t="e">
        <f>IF(LEFT(AN161,2)=LEFT(AN160,2),AO160,_xll.BDP($A161&amp;" Corp","RTG_FITCH"))</f>
        <v>#REF!</v>
      </c>
      <c r="AP161" s="65" t="e">
        <f>IF(LEFT(AN161,2)=LEFT(AN160,2),AP160,_xll.BDP($A161&amp;" Corp","RTG_SP_LT_LC_ISSUER_CREDIT"))</f>
        <v>#REF!</v>
      </c>
      <c r="AQ161" s="65" t="str">
        <f>_xll.BDP($A161&amp;" Corp","RTG_MOODY")</f>
        <v>Aaau</v>
      </c>
      <c r="AR161" s="128" t="e">
        <f t="shared" si="707"/>
        <v>#REF!</v>
      </c>
      <c r="AS161" s="125" t="s">
        <v>60</v>
      </c>
      <c r="AT161" s="129" t="e">
        <f t="shared" si="727"/>
        <v>#NUM!</v>
      </c>
      <c r="AU161" s="130" t="e">
        <f>_xll.MKV("EUR.CM_INSTRUMENT.PXE."&amp;A161, "DateLastMaturity")</f>
        <v>#REF!</v>
      </c>
      <c r="AV161" s="124" t="e">
        <f t="shared" si="687"/>
        <v>#REF!</v>
      </c>
      <c r="AW161" s="129" t="e">
        <f>VLOOKUP(AV161,'[1]Y c'!B$1:AD$65536,HLOOKUP(LEFT(A161,2),'[1]Y c'!$A$1:$IV$2,2,FALSE),FALSE)</f>
        <v>#REF!</v>
      </c>
      <c r="AY161" s="128" t="str">
        <f t="shared" si="728"/>
        <v/>
      </c>
      <c r="AZ161" s="125">
        <f t="shared" si="729"/>
        <v>0</v>
      </c>
      <c r="BA161" s="126" t="str">
        <f t="shared" si="730"/>
        <v/>
      </c>
      <c r="BB161" s="127" t="e">
        <f>_xll.MKV("EUR.CM_INSTRUMENT.PXE."&amp;A161, "DateLastMaturity")</f>
        <v>#REF!</v>
      </c>
      <c r="BC161" s="124" t="e">
        <f t="shared" si="731"/>
        <v>#REF!</v>
      </c>
      <c r="BD161" s="126" t="e">
        <f>VLOOKUP(BC161,'[1]YY p'!B$1:AP$65536,HLOOKUP(LEFT(A161,2),'[1]YY p'!$A$1:$IV$2,2,FALSE),FALSE)</f>
        <v>#REF!</v>
      </c>
      <c r="BF161" s="128" t="e">
        <f t="shared" si="733"/>
        <v>#REF!</v>
      </c>
      <c r="BG161" s="125" t="s">
        <v>60</v>
      </c>
      <c r="BH161" s="126" t="e">
        <f t="shared" si="732"/>
        <v>#NUM!</v>
      </c>
      <c r="BI161" s="127" t="e">
        <f>_xll.MKV("EUR.CM_INSTRUMENT.PXE."&amp;A161, "DateLastMaturity")</f>
        <v>#REF!</v>
      </c>
      <c r="BJ161" s="124" t="e">
        <f t="shared" si="734"/>
        <v>#REF!</v>
      </c>
      <c r="BK161" s="126" t="e">
        <f>VLOOKUP(BJ161,'[1]YY c'!B$1:AL$65536,HLOOKUP(LEFT(A161,2),'[1]YY c'!$A$1:$IV$2,2,FALSE),FALSE)</f>
        <v>#REF!</v>
      </c>
    </row>
    <row r="162" spans="1:63">
      <c r="A162" s="64" t="s">
        <v>179</v>
      </c>
      <c r="B162" s="65" t="e">
        <f t="shared" si="552"/>
        <v>#REF!</v>
      </c>
      <c r="C162" s="19" t="s">
        <v>126</v>
      </c>
      <c r="D162" s="19" t="e">
        <f>_xll.MKV("EUR.CM_INSTRUMENT.PXE."&amp;A162, "CouponInterest")</f>
        <v>#REF!</v>
      </c>
      <c r="E162" s="6" t="e">
        <f>_xll.MKV("EUR.CM_INSTRUMENT.PXE."&amp;A162, "DateMaturity")</f>
        <v>#REF!</v>
      </c>
      <c r="F162" s="6" t="e">
        <f>IF(D162=0,H162,_xll.MKV("EUR.CM_INSTRUMENT.PXE."&amp;A162, "DateInterestAccrual"))</f>
        <v>#REF!</v>
      </c>
      <c r="G162" s="6" t="e">
        <f>IF(D162=0,E162,_xll.MKV("EUR.CM_INSTRUMENT.PXE."&amp;A162, "DateFirstCoupon"))</f>
        <v>#REF!</v>
      </c>
      <c r="H162" s="6" t="e">
        <f>_xll.MKV("EUR.CM_INSTRUMENT.PXE."&amp;A162, "DateFirstSettlement")</f>
        <v>#REF!</v>
      </c>
      <c r="I162" s="19">
        <v>100</v>
      </c>
      <c r="J162" s="6" t="e">
        <f>_xll.MKV("EUR.CM_INSTRUMENT.BONDVISION."&amp;A162, "DateSettl")</f>
        <v>#REF!</v>
      </c>
      <c r="K162" s="123" t="e">
        <f>_xll.MKV("EUR.CM_INSTRUMENT.PXE."&amp;A162, "Desc")</f>
        <v>#REF!</v>
      </c>
      <c r="L162" s="66">
        <f>_xll.BDP(A162&amp;" Corp", "amt_outstanding")/1000000</f>
        <v>20000</v>
      </c>
      <c r="M162" s="67" t="e">
        <f t="shared" si="664"/>
        <v>#REF!</v>
      </c>
      <c r="N162" s="22" t="e">
        <f>_xll.xlBondYield(C162,D162,E162,F162,G162,H162,I162,J162,P162)*100</f>
        <v>#NUM!</v>
      </c>
      <c r="O162" s="68" t="str">
        <f t="shared" si="665"/>
        <v/>
      </c>
      <c r="P162" s="23" t="e">
        <f>ROUND(_xll.MKV("EUR.CM_DEPTH.XLS_GOVIES."&amp;A162, "Mid"),IF(M162&lt;700,3,2))</f>
        <v>#REF!</v>
      </c>
      <c r="Q162" s="69" t="e">
        <f t="shared" si="735"/>
        <v>#NUM!</v>
      </c>
      <c r="R162" s="70" t="e">
        <f t="shared" si="551"/>
        <v>#NUM!</v>
      </c>
      <c r="S162" s="71" t="e">
        <f>_xll.xlBondAswSpread(C162,D162,E162,F162,G162,H162,I162,J162,P162)*100</f>
        <v>#NUM!</v>
      </c>
      <c r="T162" s="72" t="e">
        <f>_xll.xlBondZSpread(C162,D162,E162,F162,G162,H162,I162,J162,P162,"annual",5)*100</f>
        <v>#NUM!</v>
      </c>
      <c r="U162" s="72" t="e">
        <f>(N162-_xll.xlShmImplSwap2("EUR","EUR",J162,E162,,1,8,2,4)*100)*100</f>
        <v>#NUM!</v>
      </c>
      <c r="V162" s="72" t="e">
        <f>(N162-VLOOKUP(AH162,'[1]Y c'!$B$1:$F$65536,HLOOKUP(RIGHT($V$12,2),'[1]Y c'!$A$1:$IV$2,2,FALSE),FALSE))*100</f>
        <v>#NUM!</v>
      </c>
      <c r="W162" s="72" t="e">
        <f>(N162-VLOOKUP(AH162,'[1]Y c'!$B$1:$N$65536,HLOOKUP(RIGHT($W$12,2),'[1]Y c'!$A$1:$IV$2,2,FALSE),FALSE))*100</f>
        <v>#NUM!</v>
      </c>
      <c r="X162" s="73" t="e">
        <f>(N162-VLOOKUP(AH162,'[1]Y c'!$B$1:$J$65536,HLOOKUP(RIGHT($X$12,2),'[1]Y c'!$A$1:$IV$2,2,FALSE),FALSE))*100</f>
        <v>#NUM!</v>
      </c>
      <c r="Y162" s="74" t="e">
        <f>_xll.xlBondYieldSens(C162,D162,E162,F162,G162,H162,I162,J162,P162,"p")</f>
        <v>#NUM!</v>
      </c>
      <c r="Z162" s="100" t="e">
        <f>SUMIF([1]Volumes!D$1:D$65536,A162,[1]Volumes!I$1:I$65536)</f>
        <v>#VALUE!</v>
      </c>
      <c r="AA162" s="23"/>
      <c r="AB162" s="77" t="e">
        <f>IF(_xll.MKV("EUR.CM_DEPTH.VMO_REPO."&amp;A162&amp;"_"&amp;$AB$12&amp;"_Fixed", "TrdValueAvg")=0,"",_xll.MKV("EUR.CM_DEPTH.VMO_REPO."&amp;A162&amp;"_"&amp;$AB$12&amp;"_Fixed", "TrdValueAvg"))</f>
        <v>#REF!</v>
      </c>
      <c r="AC162" s="78">
        <f t="shared" si="641"/>
        <v>0</v>
      </c>
      <c r="AD162" s="124" t="str">
        <f t="shared" si="706"/>
        <v/>
      </c>
      <c r="AE162" s="125"/>
      <c r="AF162" s="126" t="str">
        <f t="shared" si="666"/>
        <v/>
      </c>
      <c r="AG162" s="127" t="e">
        <f>_xll.MKV("EUR.CM_INSTRUMENT.PXE."&amp;A162, "DateLastMaturity")</f>
        <v>#REF!</v>
      </c>
      <c r="AH162" s="124" t="e">
        <f t="shared" si="686"/>
        <v>#REF!</v>
      </c>
      <c r="AI162" s="126" t="e">
        <f>VLOOKUP(AH162,'[1]ASW p'!$B$1:$AP$65536,HLOOKUP(LEFT(A162,2),'[1]ASW p'!$A$1:$IV$2,2,FALSE),FALSE)</f>
        <v>#REF!</v>
      </c>
      <c r="AJ162" s="79" t="e">
        <f t="shared" si="667"/>
        <v>#NUM!</v>
      </c>
      <c r="AK162" s="79" t="e">
        <f t="shared" si="726"/>
        <v>#NUM!</v>
      </c>
      <c r="AL162" s="94">
        <v>-0.3097873356083039</v>
      </c>
      <c r="AM162" s="81">
        <v>-0.57757599999999998</v>
      </c>
      <c r="AN162" s="14" t="str">
        <f t="shared" si="668"/>
        <v>DE0001135465</v>
      </c>
      <c r="AO162" s="65" t="e">
        <f>IF(LEFT(AN162,2)=LEFT(AN161,2),AO161,_xll.BDP($A162&amp;" Corp","RTG_FITCH"))</f>
        <v>#REF!</v>
      </c>
      <c r="AP162" s="65" t="e">
        <f>IF(LEFT(AN162,2)=LEFT(AN161,2),AP161,_xll.BDP($A162&amp;" Corp","RTG_SP_LT_LC_ISSUER_CREDIT"))</f>
        <v>#REF!</v>
      </c>
      <c r="AQ162" s="65" t="str">
        <f>_xll.BDP($A162&amp;" Corp","RTG_MOODY")</f>
        <v>Aaau</v>
      </c>
      <c r="AR162" s="128" t="e">
        <f t="shared" si="707"/>
        <v>#REF!</v>
      </c>
      <c r="AS162" s="125" t="s">
        <v>60</v>
      </c>
      <c r="AT162" s="129" t="e">
        <f t="shared" si="727"/>
        <v>#NUM!</v>
      </c>
      <c r="AU162" s="130" t="e">
        <f>_xll.MKV("EUR.CM_INSTRUMENT.PXE."&amp;A162, "DateLastMaturity")</f>
        <v>#REF!</v>
      </c>
      <c r="AV162" s="124" t="e">
        <f t="shared" si="687"/>
        <v>#REF!</v>
      </c>
      <c r="AW162" s="129" t="e">
        <f>VLOOKUP(AV162,'[1]Y c'!B$1:AD$65536,HLOOKUP(LEFT(A162,2),'[1]Y c'!$A$1:$IV$2,2,FALSE),FALSE)</f>
        <v>#REF!</v>
      </c>
      <c r="AY162" s="128" t="str">
        <f t="shared" si="728"/>
        <v/>
      </c>
      <c r="AZ162" s="125">
        <f t="shared" si="729"/>
        <v>0</v>
      </c>
      <c r="BA162" s="126" t="str">
        <f t="shared" si="730"/>
        <v/>
      </c>
      <c r="BB162" s="127" t="e">
        <f>_xll.MKV("EUR.CM_INSTRUMENT.PXE."&amp;A162, "DateLastMaturity")</f>
        <v>#REF!</v>
      </c>
      <c r="BC162" s="124" t="e">
        <f t="shared" si="731"/>
        <v>#REF!</v>
      </c>
      <c r="BD162" s="126" t="e">
        <f>VLOOKUP(BC162,'[1]YY p'!B$1:AP$65536,HLOOKUP(LEFT(A162,2),'[1]YY p'!$A$1:$IV$2,2,FALSE),FALSE)</f>
        <v>#REF!</v>
      </c>
      <c r="BF162" s="128" t="e">
        <f t="shared" si="733"/>
        <v>#REF!</v>
      </c>
      <c r="BG162" s="125" t="s">
        <v>60</v>
      </c>
      <c r="BH162" s="126" t="e">
        <f t="shared" si="732"/>
        <v>#NUM!</v>
      </c>
      <c r="BI162" s="127" t="e">
        <f>_xll.MKV("EUR.CM_INSTRUMENT.PXE."&amp;A162, "DateLastMaturity")</f>
        <v>#REF!</v>
      </c>
      <c r="BJ162" s="124" t="e">
        <f t="shared" si="734"/>
        <v>#REF!</v>
      </c>
      <c r="BK162" s="126" t="e">
        <f>VLOOKUP(BJ162,'[1]YY c'!B$1:AL$65536,HLOOKUP(LEFT(A162,2),'[1]YY c'!$A$1:$IV$2,2,FALSE),FALSE)</f>
        <v>#REF!</v>
      </c>
    </row>
    <row r="163" spans="1:63">
      <c r="A163" s="64" t="s">
        <v>180</v>
      </c>
      <c r="B163" s="65" t="e">
        <f t="shared" si="552"/>
        <v>#REF!</v>
      </c>
      <c r="C163" s="19" t="s">
        <v>126</v>
      </c>
      <c r="D163" s="19" t="e">
        <f>_xll.MKV("EUR.CM_INSTRUMENT.PXE."&amp;A163, "CouponInterest")</f>
        <v>#REF!</v>
      </c>
      <c r="E163" s="6" t="e">
        <f>_xll.MKV("EUR.CM_INSTRUMENT.PXE."&amp;A163, "DateMaturity")</f>
        <v>#REF!</v>
      </c>
      <c r="F163" s="6" t="e">
        <f>IF(D163=0,H163,_xll.MKV("EUR.CM_INSTRUMENT.PXE."&amp;A163, "DateInterestAccrual"))</f>
        <v>#REF!</v>
      </c>
      <c r="G163" s="6" t="e">
        <f>IF(D163=0,E163,_xll.MKV("EUR.CM_INSTRUMENT.PXE."&amp;A163, "DateFirstCoupon"))</f>
        <v>#REF!</v>
      </c>
      <c r="H163" s="6" t="e">
        <f>_xll.MKV("EUR.CM_INSTRUMENT.PXE."&amp;A163, "DateFirstSettlement")</f>
        <v>#REF!</v>
      </c>
      <c r="I163" s="19">
        <v>100</v>
      </c>
      <c r="J163" s="6" t="e">
        <f>_xll.MKV("EUR.CM_INSTRUMENT.BONDVISION."&amp;A163, "DateSettl")</f>
        <v>#REF!</v>
      </c>
      <c r="K163" s="123" t="e">
        <f>_xll.MKV("EUR.CM_INSTRUMENT.PXE."&amp;A163, "Desc")</f>
        <v>#REF!</v>
      </c>
      <c r="L163" s="66">
        <f>_xll.BDP(A163&amp;" Corp", "amt_outstanding")/1000000</f>
        <v>24000</v>
      </c>
      <c r="M163" s="67" t="e">
        <f t="shared" si="664"/>
        <v>#REF!</v>
      </c>
      <c r="N163" s="22" t="e">
        <f>_xll.xlBondYield(C163,D163,E163,F163,G163,H163,I163,J163,P163)*100</f>
        <v>#NUM!</v>
      </c>
      <c r="O163" s="68" t="str">
        <f t="shared" si="665"/>
        <v/>
      </c>
      <c r="P163" s="23" t="e">
        <f>ROUND(_xll.MKV("EUR.CM_DEPTH.XLS_GOVIES."&amp;A163, "Mid"),IF(M163&lt;700,3,2))</f>
        <v>#REF!</v>
      </c>
      <c r="Q163" s="69" t="e">
        <f t="shared" si="735"/>
        <v>#NUM!</v>
      </c>
      <c r="R163" s="70" t="e">
        <f t="shared" si="551"/>
        <v>#NUM!</v>
      </c>
      <c r="S163" s="71" t="e">
        <f>_xll.xlBondAswSpread(C163,D163,E163,F163,G163,H163,I163,J163,P163)*100</f>
        <v>#NUM!</v>
      </c>
      <c r="T163" s="72" t="e">
        <f>_xll.xlBondZSpread(C163,D163,E163,F163,G163,H163,I163,J163,P163,"annual",5)*100</f>
        <v>#NUM!</v>
      </c>
      <c r="U163" s="72" t="e">
        <f>(N163-_xll.xlShmImplSwap2("EUR","EUR",J163,E163,,1,8,2,4)*100)*100</f>
        <v>#NUM!</v>
      </c>
      <c r="V163" s="72" t="e">
        <f>(N163-VLOOKUP(AH163,'[1]Y c'!$B$1:$F$65536,HLOOKUP(RIGHT($V$12,2),'[1]Y c'!$A$1:$IV$2,2,FALSE),FALSE))*100</f>
        <v>#NUM!</v>
      </c>
      <c r="W163" s="72" t="e">
        <f>(N163-VLOOKUP(AH163,'[1]Y c'!$B$1:$N$65536,HLOOKUP(RIGHT($W$12,2),'[1]Y c'!$A$1:$IV$2,2,FALSE),FALSE))*100</f>
        <v>#NUM!</v>
      </c>
      <c r="X163" s="73" t="e">
        <f>(N163-VLOOKUP(AH163,'[1]Y c'!$B$1:$J$65536,HLOOKUP(RIGHT($X$12,2),'[1]Y c'!$A$1:$IV$2,2,FALSE),FALSE))*100</f>
        <v>#NUM!</v>
      </c>
      <c r="Y163" s="74" t="e">
        <f>_xll.xlBondYieldSens(C163,D163,E163,F163,G163,H163,I163,J163,P163,"p")</f>
        <v>#NUM!</v>
      </c>
      <c r="Z163" s="100" t="e">
        <f>SUMIF([1]Volumes!D$1:D$65536,A163,[1]Volumes!I$1:I$65536)</f>
        <v>#VALUE!</v>
      </c>
      <c r="AA163" s="23"/>
      <c r="AB163" s="77" t="e">
        <f>IF(_xll.MKV("EUR.CM_DEPTH.VMO_REPO."&amp;A163&amp;"_"&amp;$AB$12&amp;"_Fixed", "TrdValueAvg")=0,"",_xll.MKV("EUR.CM_DEPTH.VMO_REPO."&amp;A163&amp;"_"&amp;$AB$12&amp;"_Fixed", "TrdValueAvg"))</f>
        <v>#REF!</v>
      </c>
      <c r="AC163" s="78">
        <f t="shared" si="641"/>
        <v>0</v>
      </c>
      <c r="AD163" s="124" t="str">
        <f t="shared" si="706"/>
        <v/>
      </c>
      <c r="AE163" s="125"/>
      <c r="AF163" s="126" t="str">
        <f t="shared" si="666"/>
        <v/>
      </c>
      <c r="AG163" s="127" t="e">
        <f>_xll.MKV("EUR.CM_INSTRUMENT.PXE."&amp;A163, "DateLastMaturity")</f>
        <v>#REF!</v>
      </c>
      <c r="AH163" s="124" t="e">
        <f t="shared" si="686"/>
        <v>#REF!</v>
      </c>
      <c r="AI163" s="126" t="e">
        <f>VLOOKUP(AH163,'[1]ASW p'!$B$1:$AP$65536,HLOOKUP(LEFT(A163,2),'[1]ASW p'!$A$1:$IV$2,2,FALSE),FALSE)</f>
        <v>#REF!</v>
      </c>
      <c r="AJ163" s="79" t="e">
        <f t="shared" si="667"/>
        <v>#NUM!</v>
      </c>
      <c r="AK163" s="79" t="e">
        <f t="shared" si="726"/>
        <v>#NUM!</v>
      </c>
      <c r="AL163" s="94">
        <v>-0.27295752445983673</v>
      </c>
      <c r="AM163" s="81">
        <v>-0.68</v>
      </c>
      <c r="AN163" s="14" t="str">
        <f t="shared" si="668"/>
        <v>DE0001135473</v>
      </c>
      <c r="AO163" s="65" t="e">
        <f>IF(LEFT(AN163,2)=LEFT(AN162,2),AO162,_xll.BDP($A163&amp;" Corp","RTG_FITCH"))</f>
        <v>#REF!</v>
      </c>
      <c r="AP163" s="65" t="e">
        <f>IF(LEFT(AN163,2)=LEFT(AN162,2),AP162,_xll.BDP($A163&amp;" Corp","RTG_SP_LT_LC_ISSUER_CREDIT"))</f>
        <v>#REF!</v>
      </c>
      <c r="AQ163" s="65" t="str">
        <f>_xll.BDP($A163&amp;" Corp","RTG_MOODY")</f>
        <v>Aaau</v>
      </c>
      <c r="AR163" s="128" t="e">
        <f t="shared" si="707"/>
        <v>#REF!</v>
      </c>
      <c r="AS163" s="125" t="s">
        <v>60</v>
      </c>
      <c r="AT163" s="129" t="e">
        <f t="shared" si="727"/>
        <v>#NUM!</v>
      </c>
      <c r="AU163" s="130" t="e">
        <f>_xll.MKV("EUR.CM_INSTRUMENT.PXE."&amp;A163, "DateLastMaturity")</f>
        <v>#REF!</v>
      </c>
      <c r="AV163" s="124" t="e">
        <f t="shared" si="687"/>
        <v>#REF!</v>
      </c>
      <c r="AW163" s="129" t="e">
        <f>VLOOKUP(AV163,'[1]Y c'!B$1:AD$65536,HLOOKUP(LEFT(A163,2),'[1]Y c'!$A$1:$IV$2,2,FALSE),FALSE)</f>
        <v>#REF!</v>
      </c>
      <c r="AY163" s="128" t="str">
        <f t="shared" si="728"/>
        <v/>
      </c>
      <c r="AZ163" s="125">
        <f t="shared" si="729"/>
        <v>0</v>
      </c>
      <c r="BA163" s="126" t="str">
        <f t="shared" si="730"/>
        <v/>
      </c>
      <c r="BB163" s="127" t="e">
        <f>_xll.MKV("EUR.CM_INSTRUMENT.PXE."&amp;A163, "DateLastMaturity")</f>
        <v>#REF!</v>
      </c>
      <c r="BC163" s="124" t="e">
        <f t="shared" si="731"/>
        <v>#REF!</v>
      </c>
      <c r="BD163" s="126" t="e">
        <f>VLOOKUP(BC163,'[1]YY p'!B$1:AP$65536,HLOOKUP(LEFT(A163,2),'[1]YY p'!$A$1:$IV$2,2,FALSE),FALSE)</f>
        <v>#REF!</v>
      </c>
      <c r="BF163" s="128" t="e">
        <f t="shared" si="733"/>
        <v>#REF!</v>
      </c>
      <c r="BG163" s="125" t="s">
        <v>60</v>
      </c>
      <c r="BH163" s="126" t="e">
        <f t="shared" si="732"/>
        <v>#NUM!</v>
      </c>
      <c r="BI163" s="127" t="e">
        <f>_xll.MKV("EUR.CM_INSTRUMENT.PXE."&amp;A163, "DateLastMaturity")</f>
        <v>#REF!</v>
      </c>
      <c r="BJ163" s="124" t="e">
        <f t="shared" si="734"/>
        <v>#REF!</v>
      </c>
      <c r="BK163" s="126" t="e">
        <f>VLOOKUP(BJ163,'[1]YY c'!B$1:AL$65536,HLOOKUP(LEFT(A163,2),'[1]YY c'!$A$1:$IV$2,2,FALSE),FALSE)</f>
        <v>#REF!</v>
      </c>
    </row>
    <row r="164" spans="1:63">
      <c r="A164" s="64" t="s">
        <v>454</v>
      </c>
      <c r="B164" s="65" t="e">
        <f t="shared" ref="B164" si="736">LEFT(K164,3)&amp;" "&amp;TEXT(DATE(2000,(MONTH(E164)),1),"mmm")&amp;RIGHT(YEAR(E164),2)</f>
        <v>#REF!</v>
      </c>
      <c r="C164" s="19" t="s">
        <v>126</v>
      </c>
      <c r="D164" s="19" t="e">
        <f>_xll.MKV("EUR.CM_INSTRUMENT.PXE."&amp;A164, "CouponInterest")</f>
        <v>#REF!</v>
      </c>
      <c r="E164" s="6" t="e">
        <f>_xll.MKV("EUR.CM_INSTRUMENT.PXE."&amp;A164, "DateMaturity")</f>
        <v>#REF!</v>
      </c>
      <c r="F164" s="6" t="e">
        <f>IF(D164=0,H164,_xll.MKV("EUR.CM_INSTRUMENT.PXE."&amp;A164, "DateInterestAccrual"))</f>
        <v>#REF!</v>
      </c>
      <c r="G164" s="6" t="e">
        <f>IF(D164=0,E164,_xll.MKV("EUR.CM_INSTRUMENT.PXE."&amp;A164, "DateFirstCoupon"))</f>
        <v>#REF!</v>
      </c>
      <c r="H164" s="6" t="e">
        <f>_xll.MKV("EUR.CM_INSTRUMENT.PXE."&amp;A164, "DateFirstSettlement")</f>
        <v>#REF!</v>
      </c>
      <c r="I164" s="19">
        <v>100</v>
      </c>
      <c r="J164" s="6" t="e">
        <f>_xll.MKV("EUR.CM_INSTRUMENT.BONDVISION."&amp;A164, "DateSettl")</f>
        <v>#REF!</v>
      </c>
      <c r="K164" s="123" t="e">
        <f>_xll.MKV("EUR.CM_INSTRUMENT.PXE."&amp;A164, "Desc")</f>
        <v>#REF!</v>
      </c>
      <c r="L164" s="66">
        <f>_xll.BDP(A164&amp;" Corp", "amt_outstanding")/1000000</f>
        <v>18000</v>
      </c>
      <c r="M164" s="67" t="e">
        <f t="shared" ref="M164" si="737">+E164-J164</f>
        <v>#REF!</v>
      </c>
      <c r="N164" s="22" t="e">
        <f>_xll.xlBondYield(C164,D164,E164,F164,G164,H164,I164,J164,P164)*100</f>
        <v>#NUM!</v>
      </c>
      <c r="O164" s="68" t="str">
        <f t="shared" ref="O164" si="738">IF(ISNUMBER((N164-AL164)*100),ROUND((N164-AL164)*100,2),"")</f>
        <v/>
      </c>
      <c r="P164" s="23" t="e">
        <f>ROUND(_xll.MKV("EUR.CM_DEPTH.XLS_GOVIES."&amp;A164, "Mid"),IF(M164&lt;700,3,2))</f>
        <v>#REF!</v>
      </c>
      <c r="Q164" s="69" t="e">
        <f t="shared" ref="Q164" si="739">(N164-N163)*100</f>
        <v>#NUM!</v>
      </c>
      <c r="R164" s="70" t="e">
        <f t="shared" ref="R164" si="740">IF($R$12="Y roll",(N164-N163)/(M164-M163)*365*100,(U164-U163)/(M164-M163)*365)</f>
        <v>#NUM!</v>
      </c>
      <c r="S164" s="71" t="e">
        <f>_xll.xlBondAswSpread(C164,D164,E164,F164,G164,H164,I164,J164,P164)*100</f>
        <v>#NUM!</v>
      </c>
      <c r="T164" s="72" t="e">
        <f>_xll.xlBondZSpread(C164,D164,E164,F164,G164,H164,I164,J164,P164,"annual",5)*100</f>
        <v>#NUM!</v>
      </c>
      <c r="U164" s="72" t="e">
        <f>(N164-_xll.xlShmImplSwap2("EUR","EUR",J164,E164,,1,8,2,4)*100)*100</f>
        <v>#NUM!</v>
      </c>
      <c r="V164" s="72" t="e">
        <f>(N164-VLOOKUP(AH164,'[1]Y c'!$B$1:$F$65536,HLOOKUP(RIGHT($V$12,2),'[1]Y c'!$A$1:$IV$2,2,FALSE),FALSE))*100</f>
        <v>#NUM!</v>
      </c>
      <c r="W164" s="72" t="e">
        <f>(N164-VLOOKUP(AH164,'[1]Y c'!$B$1:$N$65536,HLOOKUP(RIGHT($W$12,2),'[1]Y c'!$A$1:$IV$2,2,FALSE),FALSE))*100</f>
        <v>#NUM!</v>
      </c>
      <c r="X164" s="73" t="e">
        <f>(N164-VLOOKUP(AH164,'[1]Y c'!$B$1:$J$65536,HLOOKUP(RIGHT($X$12,2),'[1]Y c'!$A$1:$IV$2,2,FALSE),FALSE))*100</f>
        <v>#NUM!</v>
      </c>
      <c r="Y164" s="74" t="e">
        <f>_xll.xlBondYieldSens(C164,D164,E164,F164,G164,H164,I164,J164,P164,"p")</f>
        <v>#NUM!</v>
      </c>
      <c r="Z164" s="100" t="e">
        <f>SUMIF([1]Volumes!D$1:D$65536,A164,[1]Volumes!I$1:I$65536)</f>
        <v>#VALUE!</v>
      </c>
      <c r="AA164" s="23"/>
      <c r="AB164" s="77" t="e">
        <f>IF(_xll.MKV("EUR.CM_DEPTH.VMO_REPO."&amp;A164&amp;"_"&amp;$AB$12&amp;"_Fixed", "TrdValueAvg")=0,"",_xll.MKV("EUR.CM_DEPTH.VMO_REPO."&amp;A164&amp;"_"&amp;$AB$12&amp;"_Fixed", "TrdValueAvg"))</f>
        <v>#REF!</v>
      </c>
      <c r="AC164" s="78">
        <f t="shared" ref="AC164" si="741">IF(ISNUMBER(AB164),(AB164-AM164)*100,0)</f>
        <v>0</v>
      </c>
      <c r="AD164" s="124" t="str">
        <f t="shared" ref="AD164" si="742">IF(AE164="x",MONTH(AG164)&amp;"."&amp;YEAR(AG164),"")</f>
        <v/>
      </c>
      <c r="AE164" s="125"/>
      <c r="AF164" s="126" t="str">
        <f t="shared" ref="AF164" si="743">IF(AE164="x",IF($AF$12="ASW",S164,T164),"")</f>
        <v/>
      </c>
      <c r="AG164" s="127" t="e">
        <f>_xll.MKV("EUR.CM_INSTRUMENT.PXE."&amp;A164, "DateLastMaturity")</f>
        <v>#REF!</v>
      </c>
      <c r="AH164" s="124" t="e">
        <f t="shared" ref="AH164" si="744">MONTH(AG164)&amp;"."&amp;YEAR(AG164)</f>
        <v>#REF!</v>
      </c>
      <c r="AI164" s="126" t="e">
        <f>VLOOKUP(AH164,'[1]ASW p'!$B$1:$AP$65536,HLOOKUP(LEFT(A164,2),'[1]ASW p'!$A$1:$IV$2,2,FALSE),FALSE)</f>
        <v>#REF!</v>
      </c>
      <c r="AJ164" s="79" t="e">
        <f t="shared" ref="AJ164" si="745">IF($AF$12="ASW",S164,T164)-AI164</f>
        <v>#NUM!</v>
      </c>
      <c r="AK164" s="79" t="e">
        <f t="shared" ref="AK164" si="746">U164-BD164</f>
        <v>#NUM!</v>
      </c>
      <c r="AL164" s="94">
        <v>-0.27295752445983673</v>
      </c>
      <c r="AM164" s="81">
        <v>-0.68</v>
      </c>
      <c r="AN164" s="14" t="str">
        <f t="shared" ref="AN164" si="747">+A164</f>
        <v>DE0001141752</v>
      </c>
      <c r="AO164" s="65" t="e">
        <f>IF(LEFT(AN164,2)=LEFT(AN163,2),AO163,_xll.BDP($A164&amp;" Corp","RTG_FITCH"))</f>
        <v>#REF!</v>
      </c>
      <c r="AP164" s="65" t="e">
        <f>IF(LEFT(AN164,2)=LEFT(AN163,2),AP163,_xll.BDP($A164&amp;" Corp","RTG_SP_LT_LC_ISSUER_CREDIT"))</f>
        <v>#REF!</v>
      </c>
      <c r="AQ164" s="65" t="str">
        <f>_xll.BDP($A164&amp;" Corp","RTG_MOODY")</f>
        <v>Aaau</v>
      </c>
      <c r="AR164" s="128" t="e">
        <f t="shared" ref="AR164" si="748">IF(AS164="x",MONTH(AU164)&amp;"."&amp;YEAR(AU164),"")</f>
        <v>#REF!</v>
      </c>
      <c r="AS164" s="125" t="s">
        <v>60</v>
      </c>
      <c r="AT164" s="129" t="e">
        <f t="shared" ref="AT164" si="749">IF(AS164="x",N164,"")</f>
        <v>#NUM!</v>
      </c>
      <c r="AU164" s="130" t="e">
        <f>_xll.MKV("EUR.CM_INSTRUMENT.PXE."&amp;A164, "DateLastMaturity")</f>
        <v>#REF!</v>
      </c>
      <c r="AV164" s="124" t="e">
        <f t="shared" ref="AV164" si="750">MONTH(AU164)&amp;"."&amp;YEAR(AU164)</f>
        <v>#REF!</v>
      </c>
      <c r="AW164" s="129" t="e">
        <f>VLOOKUP(AV164,'[1]Y c'!B$1:AD$65536,HLOOKUP(LEFT(A164,2),'[1]Y c'!$A$1:$IV$2,2,FALSE),FALSE)</f>
        <v>#REF!</v>
      </c>
      <c r="AY164" s="128" t="str">
        <f t="shared" ref="AY164" si="751">IF(AE164="x",MONTH(AG164)&amp;"."&amp;YEAR(AG164),"")</f>
        <v/>
      </c>
      <c r="AZ164" s="125">
        <f t="shared" ref="AZ164" si="752">AE164</f>
        <v>0</v>
      </c>
      <c r="BA164" s="126" t="str">
        <f t="shared" ref="BA164" si="753">IF(AE164="x",U164,"")</f>
        <v/>
      </c>
      <c r="BB164" s="127" t="e">
        <f>_xll.MKV("EUR.CM_INSTRUMENT.PXE."&amp;A164, "DateLastMaturity")</f>
        <v>#REF!</v>
      </c>
      <c r="BC164" s="124" t="e">
        <f t="shared" ref="BC164" si="754">MONTH(BB164)&amp;"."&amp;YEAR(BB164)</f>
        <v>#REF!</v>
      </c>
      <c r="BD164" s="126" t="e">
        <f>VLOOKUP(BC164,'[1]YY p'!B$1:AP$65536,HLOOKUP(LEFT(A164,2),'[1]YY p'!$A$1:$IV$2,2,FALSE),FALSE)</f>
        <v>#REF!</v>
      </c>
      <c r="BF164" s="128" t="e">
        <f t="shared" ref="BF164" si="755">IF(BG164="x",MONTH(BI164)&amp;"."&amp;YEAR(BI164),"")</f>
        <v>#REF!</v>
      </c>
      <c r="BG164" s="125" t="s">
        <v>60</v>
      </c>
      <c r="BH164" s="126" t="e">
        <f t="shared" ref="BH164" si="756">IF(BG164="x",U164,"")</f>
        <v>#NUM!</v>
      </c>
      <c r="BI164" s="127" t="e">
        <f>_xll.MKV("EUR.CM_INSTRUMENT.PXE."&amp;A164, "DateLastMaturity")</f>
        <v>#REF!</v>
      </c>
      <c r="BJ164" s="124" t="e">
        <f t="shared" ref="BJ164" si="757">MONTH(BI164)&amp;"."&amp;YEAR(BI164)</f>
        <v>#REF!</v>
      </c>
      <c r="BK164" s="126" t="e">
        <f>VLOOKUP(BJ164,'[1]YY c'!B$1:AL$65536,HLOOKUP(LEFT(A164,2),'[1]YY c'!$A$1:$IV$2,2,FALSE),FALSE)</f>
        <v>#REF!</v>
      </c>
    </row>
    <row r="165" spans="1:63">
      <c r="A165" s="64" t="s">
        <v>181</v>
      </c>
      <c r="B165" s="65" t="e">
        <f t="shared" si="552"/>
        <v>#REF!</v>
      </c>
      <c r="C165" s="19" t="s">
        <v>126</v>
      </c>
      <c r="D165" s="19" t="e">
        <f>_xll.MKV("EUR.CM_INSTRUMENT.PXE."&amp;A165, "CouponInterest")</f>
        <v>#REF!</v>
      </c>
      <c r="E165" s="6" t="e">
        <f>_xll.MKV("EUR.CM_INSTRUMENT.PXE."&amp;A165, "DateMaturity")</f>
        <v>#REF!</v>
      </c>
      <c r="F165" s="6" t="e">
        <f>IF(D165=0,H165,_xll.MKV("EUR.CM_INSTRUMENT.PXE."&amp;A165, "DateInterestAccrual"))</f>
        <v>#REF!</v>
      </c>
      <c r="G165" s="6" t="e">
        <f>IF(D165=0,E165,_xll.MKV("EUR.CM_INSTRUMENT.PXE."&amp;A165, "DateFirstCoupon"))</f>
        <v>#REF!</v>
      </c>
      <c r="H165" s="6" t="e">
        <f>_xll.MKV("EUR.CM_INSTRUMENT.PXE."&amp;A165, "DateFirstSettlement")</f>
        <v>#REF!</v>
      </c>
      <c r="I165" s="19">
        <v>100</v>
      </c>
      <c r="J165" s="6" t="e">
        <f>_xll.MKV("EUR.CM_INSTRUMENT.BONDVISION."&amp;A165, "DateSettl")</f>
        <v>#REF!</v>
      </c>
      <c r="K165" s="123" t="e">
        <f>_xll.MKV("EUR.CM_INSTRUMENT.PXE."&amp;A165, "Desc")</f>
        <v>#REF!</v>
      </c>
      <c r="L165" s="66">
        <f>_xll.BDP(A165&amp;" Corp", "amt_outstanding")/1000000</f>
        <v>18000</v>
      </c>
      <c r="M165" s="67" t="e">
        <f t="shared" si="664"/>
        <v>#REF!</v>
      </c>
      <c r="N165" s="22" t="e">
        <f>_xll.xlBondYield(C165,D165,E165,F165,G165,H165,I165,J165,P165)*100</f>
        <v>#NUM!</v>
      </c>
      <c r="O165" s="68" t="str">
        <f t="shared" si="665"/>
        <v/>
      </c>
      <c r="P165" s="23" t="e">
        <f>ROUND(_xll.MKV("EUR.CM_DEPTH.XLS_GOVIES."&amp;A165, "Mid"),IF(M165&lt;700,3,2))</f>
        <v>#REF!</v>
      </c>
      <c r="Q165" s="69" t="e">
        <f>(N165-N163)*100</f>
        <v>#NUM!</v>
      </c>
      <c r="R165" s="70" t="e">
        <f>IF($R$12="Y roll",(N165-N163)/(M165-M163)*365*100,(U165-U163)/(M165-M163)*365)</f>
        <v>#NUM!</v>
      </c>
      <c r="S165" s="71" t="e">
        <f>_xll.xlBondAswSpread(C165,D165,E165,F165,G165,H165,I165,J165,P165)*100</f>
        <v>#NUM!</v>
      </c>
      <c r="T165" s="72" t="e">
        <f>_xll.xlBondZSpread(C165,D165,E165,F165,G165,H165,I165,J165,P165,"annual",5)*100</f>
        <v>#NUM!</v>
      </c>
      <c r="U165" s="72" t="e">
        <f>(N165-_xll.xlShmImplSwap2("EUR","EUR",J165,E165,,1,8,2,4)*100)*100</f>
        <v>#NUM!</v>
      </c>
      <c r="V165" s="72" t="e">
        <f>(N165-VLOOKUP(AH165,'[1]Y c'!$B$1:$F$65536,HLOOKUP(RIGHT($V$12,2),'[1]Y c'!$A$1:$IV$2,2,FALSE),FALSE))*100</f>
        <v>#NUM!</v>
      </c>
      <c r="W165" s="72" t="e">
        <f>(N165-VLOOKUP(AH165,'[1]Y c'!$B$1:$N$65536,HLOOKUP(RIGHT($W$12,2),'[1]Y c'!$A$1:$IV$2,2,FALSE),FALSE))*100</f>
        <v>#NUM!</v>
      </c>
      <c r="X165" s="73" t="e">
        <f>(N165-VLOOKUP(AH165,'[1]Y c'!$B$1:$J$65536,HLOOKUP(RIGHT($X$12,2),'[1]Y c'!$A$1:$IV$2,2,FALSE),FALSE))*100</f>
        <v>#NUM!</v>
      </c>
      <c r="Y165" s="74" t="e">
        <f>_xll.xlBondYieldSens(C165,D165,E165,F165,G165,H165,I165,J165,P165,"p")</f>
        <v>#NUM!</v>
      </c>
      <c r="Z165" s="100" t="e">
        <f>SUMIF([1]Volumes!D$1:D$65536,A165,[1]Volumes!I$1:I$65536)</f>
        <v>#VALUE!</v>
      </c>
      <c r="AA165" s="23"/>
      <c r="AB165" s="77" t="e">
        <f>IF(_xll.MKV("EUR.CM_DEPTH.VMO_REPO."&amp;A165&amp;"_"&amp;$AB$12&amp;"_Fixed", "TrdValueAvg")=0,"",_xll.MKV("EUR.CM_DEPTH.VMO_REPO."&amp;A165&amp;"_"&amp;$AB$12&amp;"_Fixed", "TrdValueAvg"))</f>
        <v>#REF!</v>
      </c>
      <c r="AC165" s="78">
        <f t="shared" si="641"/>
        <v>0</v>
      </c>
      <c r="AD165" s="124" t="str">
        <f t="shared" si="706"/>
        <v/>
      </c>
      <c r="AE165" s="125"/>
      <c r="AF165" s="126" t="str">
        <f t="shared" si="666"/>
        <v/>
      </c>
      <c r="AG165" s="127" t="e">
        <f>_xll.MKV("EUR.CM_INSTRUMENT.PXE."&amp;A165, "DateLastMaturity")</f>
        <v>#REF!</v>
      </c>
      <c r="AH165" s="124" t="e">
        <f t="shared" si="686"/>
        <v>#REF!</v>
      </c>
      <c r="AI165" s="126" t="e">
        <f>VLOOKUP(AH165,'[1]ASW p'!$B$1:$AP$65536,HLOOKUP(LEFT(A165,2),'[1]ASW p'!$A$1:$IV$2,2,FALSE),FALSE)</f>
        <v>#REF!</v>
      </c>
      <c r="AJ165" s="79" t="e">
        <f t="shared" si="667"/>
        <v>#NUM!</v>
      </c>
      <c r="AK165" s="79" t="e">
        <f t="shared" si="726"/>
        <v>#NUM!</v>
      </c>
      <c r="AL165" s="94">
        <v>-0.2666841374825219</v>
      </c>
      <c r="AM165" s="81">
        <v>-0.56526299999999996</v>
      </c>
      <c r="AN165" s="14" t="str">
        <f t="shared" si="668"/>
        <v>DE0001135499</v>
      </c>
      <c r="AO165" s="65" t="e">
        <f>IF(LEFT(AN165,2)=LEFT(AN163,2),AO163,_xll.BDP($A165&amp;" Corp","RTG_FITCH"))</f>
        <v>#REF!</v>
      </c>
      <c r="AP165" s="65" t="e">
        <f>IF(LEFT(AN165,2)=LEFT(AN163,2),AP163,_xll.BDP($A165&amp;" Corp","RTG_SP_LT_LC_ISSUER_CREDIT"))</f>
        <v>#REF!</v>
      </c>
      <c r="AQ165" s="65" t="str">
        <f>_xll.BDP($A165&amp;" Corp","RTG_MOODY")</f>
        <v>Aaau</v>
      </c>
      <c r="AR165" s="128" t="e">
        <f t="shared" si="707"/>
        <v>#REF!</v>
      </c>
      <c r="AS165" s="125" t="s">
        <v>60</v>
      </c>
      <c r="AT165" s="129" t="e">
        <f t="shared" si="727"/>
        <v>#NUM!</v>
      </c>
      <c r="AU165" s="130" t="e">
        <f>_xll.MKV("EUR.CM_INSTRUMENT.PXE."&amp;A165, "DateLastMaturity")</f>
        <v>#REF!</v>
      </c>
      <c r="AV165" s="124" t="e">
        <f t="shared" si="687"/>
        <v>#REF!</v>
      </c>
      <c r="AW165" s="129" t="e">
        <f>VLOOKUP(AV165,'[1]Y c'!B$1:AD$65536,HLOOKUP(LEFT(A165,2),'[1]Y c'!$A$1:$IV$2,2,FALSE),FALSE)</f>
        <v>#REF!</v>
      </c>
      <c r="AY165" s="128" t="str">
        <f t="shared" si="728"/>
        <v/>
      </c>
      <c r="AZ165" s="125">
        <f t="shared" si="729"/>
        <v>0</v>
      </c>
      <c r="BA165" s="126" t="str">
        <f t="shared" si="730"/>
        <v/>
      </c>
      <c r="BB165" s="127" t="e">
        <f>_xll.MKV("EUR.CM_INSTRUMENT.PXE."&amp;A165, "DateLastMaturity")</f>
        <v>#REF!</v>
      </c>
      <c r="BC165" s="124" t="e">
        <f t="shared" si="731"/>
        <v>#REF!</v>
      </c>
      <c r="BD165" s="126" t="e">
        <f>VLOOKUP(BC165,'[1]YY p'!B$1:AP$65536,HLOOKUP(LEFT(A165,2),'[1]YY p'!$A$1:$IV$2,2,FALSE),FALSE)</f>
        <v>#REF!</v>
      </c>
      <c r="BF165" s="128" t="e">
        <f t="shared" si="733"/>
        <v>#REF!</v>
      </c>
      <c r="BG165" s="125" t="s">
        <v>60</v>
      </c>
      <c r="BH165" s="126" t="e">
        <f t="shared" si="732"/>
        <v>#NUM!</v>
      </c>
      <c r="BI165" s="127" t="e">
        <f>_xll.MKV("EUR.CM_INSTRUMENT.PXE."&amp;A165, "DateLastMaturity")</f>
        <v>#REF!</v>
      </c>
      <c r="BJ165" s="124" t="e">
        <f t="shared" si="734"/>
        <v>#REF!</v>
      </c>
      <c r="BK165" s="126" t="e">
        <f>VLOOKUP(BJ165,'[1]YY c'!B$1:AL$65536,HLOOKUP(LEFT(A165,2),'[1]YY c'!$A$1:$IV$2,2,FALSE),FALSE)</f>
        <v>#REF!</v>
      </c>
    </row>
    <row r="166" spans="1:63">
      <c r="A166" s="102" t="s">
        <v>182</v>
      </c>
      <c r="B166" s="65" t="e">
        <f t="shared" si="552"/>
        <v>#REF!</v>
      </c>
      <c r="C166" s="19" t="s">
        <v>126</v>
      </c>
      <c r="D166" s="19" t="e">
        <f>_xll.MKV("EUR.CM_INSTRUMENT.PXE."&amp;A166, "CouponInterest")</f>
        <v>#REF!</v>
      </c>
      <c r="E166" s="6" t="e">
        <f>_xll.MKV("EUR.CM_INSTRUMENT.PXE."&amp;A166, "DateMaturity")</f>
        <v>#REF!</v>
      </c>
      <c r="F166" s="6" t="e">
        <f>IF(D166=0,H166,_xll.MKV("EUR.CM_INSTRUMENT.PXE."&amp;A166, "DateInterestAccrual"))</f>
        <v>#REF!</v>
      </c>
      <c r="G166" s="6" t="e">
        <f>IF(D166=0,E166,_xll.MKV("EUR.CM_INSTRUMENT.PXE."&amp;A166, "DateFirstCoupon"))</f>
        <v>#REF!</v>
      </c>
      <c r="H166" s="6" t="e">
        <f>_xll.MKV("EUR.CM_INSTRUMENT.PXE."&amp;A166, "DateFirstSettlement")</f>
        <v>#REF!</v>
      </c>
      <c r="I166" s="19">
        <v>100</v>
      </c>
      <c r="J166" s="6" t="e">
        <f>_xll.MKV("EUR.CM_INSTRUMENT.BONDVISION."&amp;A166, "DateSettl")</f>
        <v>#REF!</v>
      </c>
      <c r="K166" s="123" t="e">
        <f>_xll.MKV("EUR.CM_INSTRUMENT.PXE."&amp;A166, "Desc")</f>
        <v>#REF!</v>
      </c>
      <c r="L166" s="66">
        <f>_xll.BDP(A166&amp;" Corp", "amt_outstanding")/1000000</f>
        <v>18000</v>
      </c>
      <c r="M166" s="67" t="e">
        <f t="shared" si="664"/>
        <v>#REF!</v>
      </c>
      <c r="N166" s="22" t="e">
        <f>_xll.xlBondYield(C166,D166,E166,F166,G166,H166,I166,J166,P166)*100</f>
        <v>#NUM!</v>
      </c>
      <c r="O166" s="68" t="str">
        <f t="shared" si="665"/>
        <v/>
      </c>
      <c r="P166" s="23" t="e">
        <f>ROUND(_xll.MKV("EUR.CM_DEPTH.XLS_GOVIES."&amp;A166, "Mid"),IF(M166&lt;700,3,2))</f>
        <v>#REF!</v>
      </c>
      <c r="Q166" s="69" t="e">
        <f t="shared" si="735"/>
        <v>#NUM!</v>
      </c>
      <c r="R166" s="70" t="e">
        <f t="shared" si="551"/>
        <v>#NUM!</v>
      </c>
      <c r="S166" s="71" t="e">
        <f>_xll.xlBondAswSpread(C166,D166,E166,F166,G166,H166,I166,J166,P166)*100</f>
        <v>#NUM!</v>
      </c>
      <c r="T166" s="72" t="e">
        <f>_xll.xlBondZSpread(C166,D166,E166,F166,G166,H166,I166,J166,P166,"annual",5)*100</f>
        <v>#NUM!</v>
      </c>
      <c r="U166" s="72" t="e">
        <f>(N166-_xll.xlShmImplSwap2("EUR","EUR",J166,E166,,1,8,2,4)*100)*100</f>
        <v>#NUM!</v>
      </c>
      <c r="V166" s="72" t="e">
        <f>(N166-VLOOKUP(AH166,'[1]Y c'!$B$1:$F$65536,HLOOKUP(RIGHT($V$12,2),'[1]Y c'!$A$1:$IV$2,2,FALSE),FALSE))*100</f>
        <v>#NUM!</v>
      </c>
      <c r="W166" s="72" t="e">
        <f>(N166-VLOOKUP(AH166,'[1]Y c'!$B$1:$N$65536,HLOOKUP(RIGHT($W$12,2),'[1]Y c'!$A$1:$IV$2,2,FALSE),FALSE))*100</f>
        <v>#NUM!</v>
      </c>
      <c r="X166" s="73" t="e">
        <f>(N166-VLOOKUP(AH166,'[1]Y c'!$B$1:$J$65536,HLOOKUP(RIGHT($X$12,2),'[1]Y c'!$A$1:$IV$2,2,FALSE),FALSE))*100</f>
        <v>#NUM!</v>
      </c>
      <c r="Y166" s="74" t="e">
        <f>_xll.xlBondYieldSens(C166,D166,E166,F166,G166,H166,I166,J166,P166,"p")</f>
        <v>#NUM!</v>
      </c>
      <c r="Z166" s="100" t="e">
        <f>SUMIF([1]Volumes!D$1:D$65536,A166,[1]Volumes!I$1:I$65536)</f>
        <v>#VALUE!</v>
      </c>
      <c r="AA166" s="23"/>
      <c r="AB166" s="77" t="e">
        <f>IF(_xll.MKV("EUR.CM_DEPTH.VMO_REPO."&amp;A166&amp;"_"&amp;$AB$12&amp;"_Fixed", "TrdValueAvg")=0,"",_xll.MKV("EUR.CM_DEPTH.VMO_REPO."&amp;A166&amp;"_"&amp;$AB$12&amp;"_Fixed", "TrdValueAvg"))</f>
        <v>#REF!</v>
      </c>
      <c r="AC166" s="78">
        <f t="shared" si="641"/>
        <v>0</v>
      </c>
      <c r="AD166" s="124" t="str">
        <f t="shared" si="706"/>
        <v/>
      </c>
      <c r="AE166" s="125"/>
      <c r="AF166" s="126" t="str">
        <f t="shared" si="666"/>
        <v/>
      </c>
      <c r="AG166" s="127" t="e">
        <f>_xll.MKV("EUR.CM_INSTRUMENT.PXE."&amp;A166, "DateLastMaturity")</f>
        <v>#REF!</v>
      </c>
      <c r="AH166" s="124" t="e">
        <f t="shared" si="686"/>
        <v>#REF!</v>
      </c>
      <c r="AI166" s="126" t="e">
        <f>VLOOKUP(AH166,'[1]ASW p'!$B$1:$AP$65536,HLOOKUP(LEFT(A166,2),'[1]ASW p'!$A$1:$IV$2,2,FALSE),FALSE)</f>
        <v>#REF!</v>
      </c>
      <c r="AJ166" s="79" t="e">
        <f t="shared" si="667"/>
        <v>#NUM!</v>
      </c>
      <c r="AK166" s="79" t="e">
        <f t="shared" si="726"/>
        <v>#NUM!</v>
      </c>
      <c r="AL166" s="94">
        <v>-0.21372549931460533</v>
      </c>
      <c r="AM166" s="81">
        <v>-0.56705706426155578</v>
      </c>
      <c r="AN166" s="14" t="str">
        <f t="shared" si="668"/>
        <v>DE0001102309</v>
      </c>
      <c r="AO166" s="65" t="e">
        <f>IF(LEFT(AN166,2)=LEFT(AN165,2),AO165,_xll.BDP($A166&amp;" Corp","RTG_FITCH"))</f>
        <v>#REF!</v>
      </c>
      <c r="AP166" s="65" t="e">
        <f>IF(LEFT(AN166,2)=LEFT(AN165,2),AP165,_xll.BDP($A166&amp;" Corp","RTG_SP_LT_LC_ISSUER_CREDIT"))</f>
        <v>#REF!</v>
      </c>
      <c r="AQ166" s="65" t="str">
        <f>_xll.BDP($A166&amp;" Corp","RTG_MOODY")</f>
        <v>Aaau</v>
      </c>
      <c r="AR166" s="128" t="e">
        <f t="shared" si="707"/>
        <v>#REF!</v>
      </c>
      <c r="AS166" s="125" t="s">
        <v>60</v>
      </c>
      <c r="AT166" s="129" t="e">
        <f t="shared" si="727"/>
        <v>#NUM!</v>
      </c>
      <c r="AU166" s="130" t="e">
        <f>_xll.MKV("EUR.CM_INSTRUMENT.PXE."&amp;A166, "DateLastMaturity")</f>
        <v>#REF!</v>
      </c>
      <c r="AV166" s="124" t="e">
        <f t="shared" si="687"/>
        <v>#REF!</v>
      </c>
      <c r="AW166" s="129" t="e">
        <f>VLOOKUP(AV166,'[1]Y c'!B$1:AD$65536,HLOOKUP(LEFT(A166,2),'[1]Y c'!$A$1:$IV$2,2,FALSE),FALSE)</f>
        <v>#REF!</v>
      </c>
      <c r="AY166" s="128" t="str">
        <f t="shared" si="728"/>
        <v/>
      </c>
      <c r="AZ166" s="125">
        <f t="shared" si="729"/>
        <v>0</v>
      </c>
      <c r="BA166" s="126" t="str">
        <f t="shared" si="730"/>
        <v/>
      </c>
      <c r="BB166" s="127" t="e">
        <f>_xll.MKV("EUR.CM_INSTRUMENT.PXE."&amp;A166, "DateLastMaturity")</f>
        <v>#REF!</v>
      </c>
      <c r="BC166" s="124" t="e">
        <f t="shared" si="731"/>
        <v>#REF!</v>
      </c>
      <c r="BD166" s="126" t="e">
        <f>VLOOKUP(BC166,'[1]YY p'!B$1:AP$65536,HLOOKUP(LEFT(A166,2),'[1]YY p'!$A$1:$IV$2,2,FALSE),FALSE)</f>
        <v>#REF!</v>
      </c>
      <c r="BF166" s="128" t="e">
        <f t="shared" si="733"/>
        <v>#REF!</v>
      </c>
      <c r="BG166" s="125" t="s">
        <v>60</v>
      </c>
      <c r="BH166" s="126" t="e">
        <f t="shared" si="732"/>
        <v>#NUM!</v>
      </c>
      <c r="BI166" s="127" t="e">
        <f>_xll.MKV("EUR.CM_INSTRUMENT.PXE."&amp;A166, "DateLastMaturity")</f>
        <v>#REF!</v>
      </c>
      <c r="BJ166" s="124" t="e">
        <f t="shared" si="734"/>
        <v>#REF!</v>
      </c>
      <c r="BK166" s="126" t="e">
        <f>VLOOKUP(BJ166,'[1]YY c'!B$1:AL$65536,HLOOKUP(LEFT(A166,2),'[1]YY c'!$A$1:$IV$2,2,FALSE),FALSE)</f>
        <v>#REF!</v>
      </c>
    </row>
    <row r="167" spans="1:63">
      <c r="A167" s="102" t="s">
        <v>183</v>
      </c>
      <c r="B167" s="65" t="e">
        <f t="shared" si="552"/>
        <v>#REF!</v>
      </c>
      <c r="C167" s="19" t="s">
        <v>126</v>
      </c>
      <c r="D167" s="19" t="e">
        <f>_xll.MKV("EUR.CM_INSTRUMENT.PXE."&amp;A167, "CouponInterest")</f>
        <v>#REF!</v>
      </c>
      <c r="E167" s="6" t="e">
        <f>_xll.MKV("EUR.CM_INSTRUMENT.PXE."&amp;A167, "DateMaturity")</f>
        <v>#REF!</v>
      </c>
      <c r="F167" s="6" t="e">
        <f>IF(D167=0,H167,_xll.MKV("EUR.CM_INSTRUMENT.PXE."&amp;A167, "DateInterestAccrual"))</f>
        <v>#REF!</v>
      </c>
      <c r="G167" s="6" t="e">
        <f>IF(D167=0,E167,_xll.MKV("EUR.CM_INSTRUMENT.PXE."&amp;A167, "DateFirstCoupon"))</f>
        <v>#REF!</v>
      </c>
      <c r="H167" s="6" t="e">
        <f>_xll.MKV("EUR.CM_INSTRUMENT.PXE."&amp;A167, "DateFirstSettlement")</f>
        <v>#REF!</v>
      </c>
      <c r="I167" s="19">
        <v>100</v>
      </c>
      <c r="J167" s="6" t="e">
        <f>_xll.MKV("EUR.CM_INSTRUMENT.BONDVISION."&amp;A167, "DateSettl")</f>
        <v>#REF!</v>
      </c>
      <c r="K167" s="123" t="e">
        <f>_xll.MKV("EUR.CM_INSTRUMENT.PXE."&amp;A167, "Desc")</f>
        <v>#REF!</v>
      </c>
      <c r="L167" s="66">
        <f>_xll.BDP(A167&amp;" Corp", "amt_outstanding")/1000000</f>
        <v>18000</v>
      </c>
      <c r="M167" s="67" t="e">
        <f t="shared" si="664"/>
        <v>#REF!</v>
      </c>
      <c r="N167" s="22" t="e">
        <f>_xll.xlBondYield(C167,D167,E167,F167,G167,H167,I167,J167,P167)*100</f>
        <v>#NUM!</v>
      </c>
      <c r="O167" s="68" t="str">
        <f t="shared" si="665"/>
        <v/>
      </c>
      <c r="P167" s="23" t="e">
        <f>ROUND(_xll.MKV("EUR.CM_DEPTH.XLS_GOVIES."&amp;A167, "Mid"),IF(M167&lt;700,3,2))</f>
        <v>#REF!</v>
      </c>
      <c r="Q167" s="69" t="e">
        <f t="shared" si="735"/>
        <v>#NUM!</v>
      </c>
      <c r="R167" s="70" t="e">
        <f t="shared" si="551"/>
        <v>#NUM!</v>
      </c>
      <c r="S167" s="71" t="e">
        <f>_xll.xlBondAswSpread(C167,D167,E167,F167,G167,H167,I167,J167,P167)*100</f>
        <v>#NUM!</v>
      </c>
      <c r="T167" s="72" t="e">
        <f>_xll.xlBondZSpread(C167,D167,E167,F167,G167,H167,I167,J167,P167,"annual",5)*100</f>
        <v>#NUM!</v>
      </c>
      <c r="U167" s="72" t="e">
        <f>(N167-_xll.xlShmImplSwap2("EUR","EUR",J167,E167,,1,8,2,4)*100)*100</f>
        <v>#NUM!</v>
      </c>
      <c r="V167" s="72" t="e">
        <f>(N167-VLOOKUP(AH167,'[1]Y c'!$B$1:$F$65536,HLOOKUP(RIGHT($V$12,2),'[1]Y c'!$A$1:$IV$2,2,FALSE),FALSE))*100</f>
        <v>#NUM!</v>
      </c>
      <c r="W167" s="72" t="e">
        <f>(N167-VLOOKUP(AH167,'[1]Y c'!$B$1:$N$65536,HLOOKUP(RIGHT($W$12,2),'[1]Y c'!$A$1:$IV$2,2,FALSE),FALSE))*100</f>
        <v>#NUM!</v>
      </c>
      <c r="X167" s="73" t="e">
        <f>(N167-VLOOKUP(AH167,'[1]Y c'!$B$1:$J$65536,HLOOKUP(RIGHT($X$12,2),'[1]Y c'!$A$1:$IV$2,2,FALSE),FALSE))*100</f>
        <v>#NUM!</v>
      </c>
      <c r="Y167" s="74" t="e">
        <f>_xll.xlBondYieldSens(C167,D167,E167,F167,G167,H167,I167,J167,P167,"p")</f>
        <v>#NUM!</v>
      </c>
      <c r="Z167" s="100" t="e">
        <f>SUMIF([1]Volumes!D$1:D$65536,A167,[1]Volumes!I$1:I$65536)</f>
        <v>#VALUE!</v>
      </c>
      <c r="AA167" s="23"/>
      <c r="AB167" s="77" t="e">
        <f>IF(_xll.MKV("EUR.CM_DEPTH.VMO_REPO."&amp;A167&amp;"_"&amp;$AB$12&amp;"_Fixed", "TrdValueAvg")=0,"",_xll.MKV("EUR.CM_DEPTH.VMO_REPO."&amp;A167&amp;"_"&amp;$AB$12&amp;"_Fixed", "TrdValueAvg"))</f>
        <v>#REF!</v>
      </c>
      <c r="AC167" s="78">
        <f t="shared" si="641"/>
        <v>0</v>
      </c>
      <c r="AD167" s="124" t="str">
        <f t="shared" si="706"/>
        <v/>
      </c>
      <c r="AE167" s="125"/>
      <c r="AF167" s="126" t="str">
        <f t="shared" si="666"/>
        <v/>
      </c>
      <c r="AG167" s="127" t="e">
        <f>_xll.MKV("EUR.CM_INSTRUMENT.PXE."&amp;A167, "DateLastMaturity")</f>
        <v>#REF!</v>
      </c>
      <c r="AH167" s="124" t="e">
        <f>MONTH(AG167)&amp;"."&amp;YEAR(AG167)</f>
        <v>#REF!</v>
      </c>
      <c r="AI167" s="126" t="e">
        <f>VLOOKUP(AH167,'[1]ASW p'!$B$1:$AP$65536,HLOOKUP(LEFT(A167,2),'[1]ASW p'!$A$1:$IV$2,2,FALSE),FALSE)</f>
        <v>#REF!</v>
      </c>
      <c r="AJ167" s="79" t="e">
        <f t="shared" si="667"/>
        <v>#NUM!</v>
      </c>
      <c r="AK167" s="79" t="e">
        <f t="shared" si="726"/>
        <v>#NUM!</v>
      </c>
      <c r="AL167" s="94">
        <v>-0.19416442047924082</v>
      </c>
      <c r="AM167" s="81">
        <v>-0.70160500000000003</v>
      </c>
      <c r="AN167" s="14" t="str">
        <f t="shared" si="668"/>
        <v>DE0001102317</v>
      </c>
      <c r="AO167" s="65" t="e">
        <f>IF(LEFT(AN167,2)=LEFT(AN166,2),AO166,_xll.BDP($A167&amp;" Corp","RTG_FITCH"))</f>
        <v>#REF!</v>
      </c>
      <c r="AP167" s="65" t="e">
        <f>IF(LEFT(AN167,2)=LEFT(AN166,2),AP166,_xll.BDP($A167&amp;" Corp","RTG_SP_LT_LC_ISSUER_CREDIT"))</f>
        <v>#REF!</v>
      </c>
      <c r="AQ167" s="65" t="str">
        <f>_xll.BDP($A167&amp;" Corp","RTG_MOODY")</f>
        <v>Aaau</v>
      </c>
      <c r="AR167" s="128" t="e">
        <f>IF(AS167="x",MONTH(AU167)&amp;"."&amp;YEAR(AU167),"")</f>
        <v>#REF!</v>
      </c>
      <c r="AS167" s="125" t="s">
        <v>60</v>
      </c>
      <c r="AT167" s="129" t="e">
        <f t="shared" si="727"/>
        <v>#NUM!</v>
      </c>
      <c r="AU167" s="130" t="e">
        <f>_xll.MKV("EUR.CM_INSTRUMENT.PXE."&amp;A167, "DateLastMaturity")</f>
        <v>#REF!</v>
      </c>
      <c r="AV167" s="124" t="e">
        <f>MONTH(AU167)&amp;"."&amp;YEAR(AU167)</f>
        <v>#REF!</v>
      </c>
      <c r="AW167" s="129" t="e">
        <f>VLOOKUP(AV167,'[1]Y c'!B$1:AD$65536,HLOOKUP(LEFT(A167,2),'[1]Y c'!$A$1:$IV$2,2,FALSE),FALSE)</f>
        <v>#REF!</v>
      </c>
      <c r="AY167" s="128" t="str">
        <f t="shared" si="728"/>
        <v/>
      </c>
      <c r="AZ167" s="125">
        <f t="shared" si="729"/>
        <v>0</v>
      </c>
      <c r="BA167" s="126" t="str">
        <f t="shared" si="730"/>
        <v/>
      </c>
      <c r="BB167" s="127" t="e">
        <f>_xll.MKV("EUR.CM_INSTRUMENT.PXE."&amp;A167, "DateLastMaturity")</f>
        <v>#REF!</v>
      </c>
      <c r="BC167" s="124" t="e">
        <f t="shared" si="731"/>
        <v>#REF!</v>
      </c>
      <c r="BD167" s="126" t="e">
        <f>VLOOKUP(BC167,'[1]YY p'!B$1:AP$65536,HLOOKUP(LEFT(A167,2),'[1]YY p'!$A$1:$IV$2,2,FALSE),FALSE)</f>
        <v>#REF!</v>
      </c>
      <c r="BF167" s="128" t="e">
        <f t="shared" si="733"/>
        <v>#REF!</v>
      </c>
      <c r="BG167" s="125" t="s">
        <v>60</v>
      </c>
      <c r="BH167" s="126" t="e">
        <f t="shared" si="732"/>
        <v>#NUM!</v>
      </c>
      <c r="BI167" s="127" t="e">
        <f>_xll.MKV("EUR.CM_INSTRUMENT.PXE."&amp;A167, "DateLastMaturity")</f>
        <v>#REF!</v>
      </c>
      <c r="BJ167" s="124" t="e">
        <f t="shared" si="734"/>
        <v>#REF!</v>
      </c>
      <c r="BK167" s="126" t="e">
        <f>VLOOKUP(BJ167,'[1]YY c'!B$1:AL$65536,HLOOKUP(LEFT(A167,2),'[1]YY c'!$A$1:$IV$2,2,FALSE),FALSE)</f>
        <v>#REF!</v>
      </c>
    </row>
    <row r="168" spans="1:63">
      <c r="A168" s="102" t="s">
        <v>184</v>
      </c>
      <c r="B168" s="65" t="e">
        <f t="shared" si="552"/>
        <v>#REF!</v>
      </c>
      <c r="C168" s="19" t="s">
        <v>126</v>
      </c>
      <c r="D168" s="19" t="e">
        <f>_xll.MKV("EUR.CM_INSTRUMENT.PXE."&amp;A168, "CouponInterest")</f>
        <v>#REF!</v>
      </c>
      <c r="E168" s="6" t="e">
        <f>_xll.MKV("EUR.CM_INSTRUMENT.PXE."&amp;A168, "DateMaturity")</f>
        <v>#REF!</v>
      </c>
      <c r="F168" s="6" t="e">
        <f>IF(D168=0,H168,_xll.MKV("EUR.CM_INSTRUMENT.PXE."&amp;A168, "DateInterestAccrual"))</f>
        <v>#REF!</v>
      </c>
      <c r="G168" s="6" t="e">
        <f>IF(D168=0,E168,_xll.MKV("EUR.CM_INSTRUMENT.PXE."&amp;A168, "DateFirstCoupon"))</f>
        <v>#REF!</v>
      </c>
      <c r="H168" s="6" t="e">
        <f>_xll.MKV("EUR.CM_INSTRUMENT.PXE."&amp;A168, "DateFirstSettlement")</f>
        <v>#REF!</v>
      </c>
      <c r="I168" s="19">
        <v>100</v>
      </c>
      <c r="J168" s="6" t="e">
        <f>_xll.MKV("EUR.CM_INSTRUMENT.BONDVISION."&amp;A168, "DateSettl")</f>
        <v>#REF!</v>
      </c>
      <c r="K168" s="123" t="e">
        <f>_xll.MKV("EUR.CM_INSTRUMENT.PXE."&amp;A168, "Desc")</f>
        <v>#REF!</v>
      </c>
      <c r="L168" s="66">
        <f>_xll.BDP(A168&amp;" Corp", "amt_outstanding")/1000000</f>
        <v>18000</v>
      </c>
      <c r="M168" s="67" t="e">
        <f t="shared" si="664"/>
        <v>#REF!</v>
      </c>
      <c r="N168" s="22" t="e">
        <f>_xll.xlBondYield(C168,D168,E168,F168,G168,H168,I168,J168,P168)*100</f>
        <v>#NUM!</v>
      </c>
      <c r="O168" s="68" t="str">
        <f t="shared" si="665"/>
        <v/>
      </c>
      <c r="P168" s="23" t="e">
        <f>ROUND(_xll.MKV("EUR.CM_DEPTH.XLS_GOVIES."&amp;A168, "Mid"),IF(M168&lt;700,3,2))</f>
        <v>#REF!</v>
      </c>
      <c r="Q168" s="69" t="e">
        <f t="shared" si="735"/>
        <v>#NUM!</v>
      </c>
      <c r="R168" s="70" t="e">
        <f t="shared" si="551"/>
        <v>#NUM!</v>
      </c>
      <c r="S168" s="71" t="e">
        <f>_xll.xlBondAswSpread(C168,D168,E168,F168,G168,H168,I168,J168,P168)*100</f>
        <v>#NUM!</v>
      </c>
      <c r="T168" s="72" t="e">
        <f>_xll.xlBondZSpread(C168,D168,E168,F168,G168,H168,I168,J168,P168,"annual",5)*100</f>
        <v>#NUM!</v>
      </c>
      <c r="U168" s="72" t="e">
        <f>(N168-_xll.xlShmImplSwap2("EUR","EUR",J168,E168,,1,8,2,4)*100)*100</f>
        <v>#NUM!</v>
      </c>
      <c r="V168" s="72" t="e">
        <f>(N168-VLOOKUP(AH168,'[1]Y c'!$B$1:$F$65536,HLOOKUP(RIGHT($V$12,2),'[1]Y c'!$A$1:$IV$2,2,FALSE),FALSE))*100</f>
        <v>#NUM!</v>
      </c>
      <c r="W168" s="72" t="e">
        <f>(N168-VLOOKUP(AH168,'[1]Y c'!$B$1:$N$65536,HLOOKUP(RIGHT($W$12,2),'[1]Y c'!$A$1:$IV$2,2,FALSE),FALSE))*100</f>
        <v>#NUM!</v>
      </c>
      <c r="X168" s="73" t="e">
        <f>(N168-VLOOKUP(AH168,'[1]Y c'!$B$1:$J$65536,HLOOKUP(RIGHT($X$12,2),'[1]Y c'!$A$1:$IV$2,2,FALSE),FALSE))*100</f>
        <v>#NUM!</v>
      </c>
      <c r="Y168" s="74" t="e">
        <f>_xll.xlBondYieldSens(C168,D168,E168,F168,G168,H168,I168,J168,P168,"p")</f>
        <v>#NUM!</v>
      </c>
      <c r="Z168" s="100" t="e">
        <f>SUMIF([1]Volumes!D$1:D$65536,A168,[1]Volumes!I$1:I$65536)</f>
        <v>#VALUE!</v>
      </c>
      <c r="AA168" s="23"/>
      <c r="AB168" s="77" t="e">
        <f>IF(_xll.MKV("EUR.CM_DEPTH.VMO_REPO."&amp;A168&amp;"_"&amp;$AB$12&amp;"_Fixed", "TrdValueAvg")=0,"",_xll.MKV("EUR.CM_DEPTH.VMO_REPO."&amp;A168&amp;"_"&amp;$AB$12&amp;"_Fixed", "TrdValueAvg"))</f>
        <v>#REF!</v>
      </c>
      <c r="AC168" s="78">
        <f t="shared" si="641"/>
        <v>0</v>
      </c>
      <c r="AD168" s="124" t="str">
        <f t="shared" si="706"/>
        <v/>
      </c>
      <c r="AE168" s="125"/>
      <c r="AF168" s="126" t="str">
        <f t="shared" si="666"/>
        <v/>
      </c>
      <c r="AG168" s="127" t="e">
        <f>_xll.MKV("EUR.CM_INSTRUMENT.PXE."&amp;A168, "DateLastMaturity")</f>
        <v>#REF!</v>
      </c>
      <c r="AH168" s="124" t="e">
        <f>MONTH(AG168)&amp;"."&amp;YEAR(AG168)</f>
        <v>#REF!</v>
      </c>
      <c r="AI168" s="126" t="e">
        <f>VLOOKUP(AH168,'[1]ASW p'!$B$1:$AP$65536,HLOOKUP(LEFT(A168,2),'[1]ASW p'!$A$1:$IV$2,2,FALSE),FALSE)</f>
        <v>#REF!</v>
      </c>
      <c r="AJ168" s="79" t="e">
        <f t="shared" si="667"/>
        <v>#NUM!</v>
      </c>
      <c r="AK168" s="79" t="e">
        <f t="shared" si="726"/>
        <v>#NUM!</v>
      </c>
      <c r="AL168" s="94">
        <v>-0.17591482042348047</v>
      </c>
      <c r="AM168" s="81">
        <v>-0.69376099999999996</v>
      </c>
      <c r="AN168" s="14" t="str">
        <f t="shared" si="668"/>
        <v>DE0001102325</v>
      </c>
      <c r="AO168" s="65" t="e">
        <f>IF(LEFT(AN168,2)=LEFT(AN167,2),AO167,_xll.BDP($A168&amp;" Corp","RTG_FITCH"))</f>
        <v>#REF!</v>
      </c>
      <c r="AP168" s="65" t="e">
        <f>IF(LEFT(AN168,2)=LEFT(AN167,2),AP167,_xll.BDP($A168&amp;" Corp","RTG_SP_LT_LC_ISSUER_CREDIT"))</f>
        <v>#REF!</v>
      </c>
      <c r="AQ168" s="65" t="str">
        <f>_xll.BDP($A168&amp;" Corp","RTG_MOODY")</f>
        <v>Aaau</v>
      </c>
      <c r="AR168" s="128" t="e">
        <f>IF(AS168="x",MONTH(AU168)&amp;"."&amp;YEAR(AU168),"")</f>
        <v>#REF!</v>
      </c>
      <c r="AS168" s="125" t="s">
        <v>60</v>
      </c>
      <c r="AT168" s="129" t="e">
        <f t="shared" si="727"/>
        <v>#NUM!</v>
      </c>
      <c r="AU168" s="130" t="e">
        <f>_xll.MKV("EUR.CM_INSTRUMENT.PXE."&amp;A168, "DateLastMaturity")</f>
        <v>#REF!</v>
      </c>
      <c r="AV168" s="124" t="e">
        <f>MONTH(AU168)&amp;"."&amp;YEAR(AU168)</f>
        <v>#REF!</v>
      </c>
      <c r="AW168" s="129" t="e">
        <f>VLOOKUP(AV168,'[1]Y c'!B$1:AD$65536,HLOOKUP(LEFT(A168,2),'[1]Y c'!$A$1:$IV$2,2,FALSE),FALSE)</f>
        <v>#REF!</v>
      </c>
      <c r="AY168" s="128" t="str">
        <f t="shared" si="728"/>
        <v/>
      </c>
      <c r="AZ168" s="125">
        <f t="shared" si="729"/>
        <v>0</v>
      </c>
      <c r="BA168" s="126" t="str">
        <f t="shared" si="730"/>
        <v/>
      </c>
      <c r="BB168" s="127" t="e">
        <f>_xll.MKV("EUR.CM_INSTRUMENT.PXE."&amp;A168, "DateLastMaturity")</f>
        <v>#REF!</v>
      </c>
      <c r="BC168" s="124" t="e">
        <f t="shared" si="731"/>
        <v>#REF!</v>
      </c>
      <c r="BD168" s="126" t="e">
        <f>VLOOKUP(BC168,'[1]YY p'!B$1:AP$65536,HLOOKUP(LEFT(A168,2),'[1]YY p'!$A$1:$IV$2,2,FALSE),FALSE)</f>
        <v>#REF!</v>
      </c>
      <c r="BF168" s="128" t="e">
        <f t="shared" si="733"/>
        <v>#REF!</v>
      </c>
      <c r="BG168" s="125" t="s">
        <v>60</v>
      </c>
      <c r="BH168" s="126" t="e">
        <f t="shared" si="732"/>
        <v>#NUM!</v>
      </c>
      <c r="BI168" s="127" t="e">
        <f>_xll.MKV("EUR.CM_INSTRUMENT.PXE."&amp;A168, "DateLastMaturity")</f>
        <v>#REF!</v>
      </c>
      <c r="BJ168" s="124" t="e">
        <f t="shared" si="734"/>
        <v>#REF!</v>
      </c>
      <c r="BK168" s="126" t="e">
        <f>VLOOKUP(BJ168,'[1]YY c'!B$1:AL$65536,HLOOKUP(LEFT(A168,2),'[1]YY c'!$A$1:$IV$2,2,FALSE),FALSE)</f>
        <v>#REF!</v>
      </c>
    </row>
    <row r="169" spans="1:63">
      <c r="A169" s="64" t="s">
        <v>185</v>
      </c>
      <c r="B169" s="65" t="e">
        <f t="shared" si="552"/>
        <v>#REF!</v>
      </c>
      <c r="C169" s="19" t="s">
        <v>126</v>
      </c>
      <c r="D169" s="19" t="e">
        <f>_xll.MKV("EUR.CM_INSTRUMENT.PXE."&amp;A169, "CouponInterest")</f>
        <v>#REF!</v>
      </c>
      <c r="E169" s="6" t="e">
        <f>_xll.MKV("EUR.CM_INSTRUMENT.PXE."&amp;A169, "DateMaturity")</f>
        <v>#REF!</v>
      </c>
      <c r="F169" s="6" t="e">
        <f>IF(D169=0,H169,_xll.MKV("EUR.CM_INSTRUMENT.PXE."&amp;A169, "DateInterestAccrual"))</f>
        <v>#REF!</v>
      </c>
      <c r="G169" s="6" t="e">
        <f>IF(D169=0,E169,_xll.MKV("EUR.CM_INSTRUMENT.PXE."&amp;A169, "DateFirstCoupon"))</f>
        <v>#REF!</v>
      </c>
      <c r="H169" s="6" t="e">
        <f>_xll.MKV("EUR.CM_INSTRUMENT.PXE."&amp;A169, "DateFirstSettlement")</f>
        <v>#REF!</v>
      </c>
      <c r="I169" s="19">
        <v>100</v>
      </c>
      <c r="J169" s="6" t="e">
        <f>_xll.MKV("EUR.CM_INSTRUMENT.BONDVISION."&amp;A169, "DateSettl")</f>
        <v>#REF!</v>
      </c>
      <c r="K169" s="123" t="e">
        <f>_xll.MKV("EUR.CM_INSTRUMENT.PXE."&amp;A169, "Desc")</f>
        <v>#REF!</v>
      </c>
      <c r="L169" s="66">
        <f>_xll.BDP(A169&amp;" Corp", "amt_outstanding")/1000000</f>
        <v>10250</v>
      </c>
      <c r="M169" s="67" t="e">
        <f t="shared" si="664"/>
        <v>#REF!</v>
      </c>
      <c r="N169" s="22" t="e">
        <f>_xll.xlBondYield(C169,D169,E169,F169,G169,H169,I169,J169,P169)*100</f>
        <v>#NUM!</v>
      </c>
      <c r="O169" s="68" t="str">
        <f t="shared" si="665"/>
        <v/>
      </c>
      <c r="P169" s="23" t="e">
        <f>ROUND(_xll.MKV("EUR.CM_DEPTH.XLS_GOVIES."&amp;A169, "Mid"),IF(M169&lt;700,3,2))</f>
        <v>#REF!</v>
      </c>
      <c r="Q169" s="69" t="e">
        <f t="shared" si="735"/>
        <v>#NUM!</v>
      </c>
      <c r="R169" s="70" t="e">
        <f t="shared" si="551"/>
        <v>#NUM!</v>
      </c>
      <c r="S169" s="71" t="e">
        <f>_xll.xlBondAswSpread(C169,D169,E169,F169,G169,H169,I169,J169,P169)*100</f>
        <v>#NUM!</v>
      </c>
      <c r="T169" s="72" t="e">
        <f>_xll.xlBondZSpread(C169,D169,E169,F169,G169,H169,I169,J169,P169,"annual",5)*100</f>
        <v>#NUM!</v>
      </c>
      <c r="U169" s="72" t="e">
        <f>(N169-_xll.xlShmImplSwap2("EUR","EUR",J169,E169,,1,8,2,4)*100)*100</f>
        <v>#NUM!</v>
      </c>
      <c r="V169" s="72" t="e">
        <f>(N169-VLOOKUP(AH169,'[1]Y c'!$B$1:$F$65536,HLOOKUP(RIGHT($V$12,2),'[1]Y c'!$A$1:$IV$2,2,FALSE),FALSE))*100</f>
        <v>#NUM!</v>
      </c>
      <c r="W169" s="72" t="e">
        <f>(N169-VLOOKUP(AH169,'[1]Y c'!$B$1:$N$65536,HLOOKUP(RIGHT($W$12,2),'[1]Y c'!$A$1:$IV$2,2,FALSE),FALSE))*100</f>
        <v>#NUM!</v>
      </c>
      <c r="X169" s="73" t="e">
        <f>(N169-VLOOKUP(AH169,'[1]Y c'!$B$1:$J$65536,HLOOKUP(RIGHT($X$12,2),'[1]Y c'!$A$1:$IV$2,2,FALSE),FALSE))*100</f>
        <v>#NUM!</v>
      </c>
      <c r="Y169" s="74" t="e">
        <f>_xll.xlBondYieldSens(C169,D169,E169,F169,G169,H169,I169,J169,P169,"p")</f>
        <v>#NUM!</v>
      </c>
      <c r="Z169" s="100" t="e">
        <f>SUMIF([1]Volumes!D$1:D$65536,A169,[1]Volumes!I$1:I$65536)</f>
        <v>#VALUE!</v>
      </c>
      <c r="AA169" s="23"/>
      <c r="AB169" s="77" t="e">
        <f>IF(_xll.MKV("EUR.CM_DEPTH.VMO_REPO."&amp;A169&amp;"_"&amp;$AB$12&amp;"_Fixed", "TrdValueAvg")=0,"",_xll.MKV("EUR.CM_DEPTH.VMO_REPO."&amp;A169&amp;"_"&amp;$AB$12&amp;"_Fixed", "TrdValueAvg"))</f>
        <v>#REF!</v>
      </c>
      <c r="AC169" s="78">
        <f t="shared" si="641"/>
        <v>0</v>
      </c>
      <c r="AD169" s="124" t="str">
        <f t="shared" si="706"/>
        <v/>
      </c>
      <c r="AE169" s="125"/>
      <c r="AF169" s="126" t="str">
        <f t="shared" si="666"/>
        <v/>
      </c>
      <c r="AG169" s="127" t="e">
        <f>_xll.MKV("EUR.CM_INSTRUMENT.PXE."&amp;A169, "DateLastMaturity")</f>
        <v>#REF!</v>
      </c>
      <c r="AH169" s="124" t="e">
        <f t="shared" si="686"/>
        <v>#REF!</v>
      </c>
      <c r="AI169" s="126" t="e">
        <f>VLOOKUP(AH169,'[1]ASW p'!$B$1:$AP$65536,HLOOKUP(LEFT(A169,2),'[1]ASW p'!$A$1:$IV$2,2,FALSE),FALSE)</f>
        <v>#REF!</v>
      </c>
      <c r="AJ169" s="79" t="e">
        <f t="shared" si="667"/>
        <v>#NUM!</v>
      </c>
      <c r="AK169" s="79" t="e">
        <f t="shared" si="726"/>
        <v>#NUM!</v>
      </c>
      <c r="AL169" s="94">
        <v>-0.14417355634271795</v>
      </c>
      <c r="AM169" s="81">
        <v>-0.54</v>
      </c>
      <c r="AN169" s="14" t="str">
        <f t="shared" si="668"/>
        <v>DE0001134922</v>
      </c>
      <c r="AO169" s="65" t="e">
        <f>IF(LEFT(AN169,2)=LEFT(AN168,2),AO168,_xll.BDP($A169&amp;" Corp","RTG_FITCH"))</f>
        <v>#REF!</v>
      </c>
      <c r="AP169" s="65" t="e">
        <f>IF(LEFT(AN169,2)=LEFT(AN168,2),AP168,_xll.BDP($A169&amp;" Corp","RTG_SP_LT_LC_ISSUER_CREDIT"))</f>
        <v>#REF!</v>
      </c>
      <c r="AQ169" s="65" t="str">
        <f>_xll.BDP($A169&amp;" Corp","RTG_MOODY")</f>
        <v>Aaau</v>
      </c>
      <c r="AR169" s="128" t="e">
        <f t="shared" si="707"/>
        <v>#REF!</v>
      </c>
      <c r="AS169" s="125" t="s">
        <v>60</v>
      </c>
      <c r="AT169" s="129" t="e">
        <f t="shared" si="727"/>
        <v>#NUM!</v>
      </c>
      <c r="AU169" s="130" t="e">
        <f>_xll.MKV("EUR.CM_INSTRUMENT.PXE."&amp;A169, "DateLastMaturity")</f>
        <v>#REF!</v>
      </c>
      <c r="AV169" s="124" t="e">
        <f t="shared" si="687"/>
        <v>#REF!</v>
      </c>
      <c r="AW169" s="129" t="e">
        <f>VLOOKUP(AV169,'[1]Y c'!B$1:AD$65536,HLOOKUP(LEFT(A169,2),'[1]Y c'!$A$1:$IV$2,2,FALSE),FALSE)</f>
        <v>#REF!</v>
      </c>
      <c r="AY169" s="128" t="str">
        <f t="shared" si="728"/>
        <v/>
      </c>
      <c r="AZ169" s="125">
        <f t="shared" si="729"/>
        <v>0</v>
      </c>
      <c r="BA169" s="126" t="str">
        <f t="shared" si="730"/>
        <v/>
      </c>
      <c r="BB169" s="127" t="e">
        <f>_xll.MKV("EUR.CM_INSTRUMENT.PXE."&amp;A169, "DateLastMaturity")</f>
        <v>#REF!</v>
      </c>
      <c r="BC169" s="124" t="e">
        <f t="shared" si="731"/>
        <v>#REF!</v>
      </c>
      <c r="BD169" s="126" t="e">
        <f>VLOOKUP(BC169,'[1]YY p'!B$1:AP$65536,HLOOKUP(LEFT(A169,2),'[1]YY p'!$A$1:$IV$2,2,FALSE),FALSE)</f>
        <v>#REF!</v>
      </c>
      <c r="BF169" s="128" t="e">
        <f t="shared" si="733"/>
        <v>#REF!</v>
      </c>
      <c r="BG169" s="125" t="s">
        <v>60</v>
      </c>
      <c r="BH169" s="126" t="e">
        <f t="shared" si="732"/>
        <v>#NUM!</v>
      </c>
      <c r="BI169" s="127" t="e">
        <f>_xll.MKV("EUR.CM_INSTRUMENT.PXE."&amp;A169, "DateLastMaturity")</f>
        <v>#REF!</v>
      </c>
      <c r="BJ169" s="124" t="e">
        <f t="shared" si="734"/>
        <v>#REF!</v>
      </c>
      <c r="BK169" s="126" t="e">
        <f>VLOOKUP(BJ169,'[1]YY c'!B$1:AL$65536,HLOOKUP(LEFT(A169,2),'[1]YY c'!$A$1:$IV$2,2,FALSE),FALSE)</f>
        <v>#REF!</v>
      </c>
    </row>
    <row r="170" spans="1:63">
      <c r="A170" s="64" t="s">
        <v>186</v>
      </c>
      <c r="B170" s="65" t="e">
        <f t="shared" si="552"/>
        <v>#REF!</v>
      </c>
      <c r="C170" s="19" t="s">
        <v>126</v>
      </c>
      <c r="D170" s="19" t="e">
        <f>_xll.MKV("EUR.CM_INSTRUMENT.PXE."&amp;A170, "CouponInterest")</f>
        <v>#REF!</v>
      </c>
      <c r="E170" s="6" t="e">
        <f>_xll.MKV("EUR.CM_INSTRUMENT.PXE."&amp;A170, "DateMaturity")</f>
        <v>#REF!</v>
      </c>
      <c r="F170" s="6" t="e">
        <f>IF(D170=0,H170,_xll.MKV("EUR.CM_INSTRUMENT.PXE."&amp;A170, "DateInterestAccrual"))</f>
        <v>#REF!</v>
      </c>
      <c r="G170" s="6" t="e">
        <f>IF(D170=0,E170,_xll.MKV("EUR.CM_INSTRUMENT.PXE."&amp;A170, "DateFirstCoupon"))</f>
        <v>#REF!</v>
      </c>
      <c r="H170" s="6" t="e">
        <f>_xll.MKV("EUR.CM_INSTRUMENT.PXE."&amp;A170, "DateFirstSettlement")</f>
        <v>#REF!</v>
      </c>
      <c r="I170" s="19">
        <v>100</v>
      </c>
      <c r="J170" s="6" t="e">
        <f>_xll.MKV("EUR.CM_INSTRUMENT.BONDVISION."&amp;A170, "DateSettl")</f>
        <v>#REF!</v>
      </c>
      <c r="K170" s="123" t="e">
        <f>_xll.MKV("EUR.CM_INSTRUMENT.PXE."&amp;A170, "Desc")</f>
        <v>#REF!</v>
      </c>
      <c r="L170" s="66">
        <f>_xll.BDP(A170&amp;" Corp", "amt_outstanding")/1000000</f>
        <v>18000</v>
      </c>
      <c r="M170" s="67" t="e">
        <f t="shared" si="664"/>
        <v>#REF!</v>
      </c>
      <c r="N170" s="22" t="e">
        <f>_xll.xlBondYield(C170,D170,E170,F170,G170,H170,I170,J170,P170)*100</f>
        <v>#NUM!</v>
      </c>
      <c r="O170" s="68" t="str">
        <f t="shared" si="665"/>
        <v/>
      </c>
      <c r="P170" s="23" t="e">
        <f>ROUND(_xll.MKV("EUR.CM_DEPTH.XLS_GOVIES."&amp;A170, "Mid"),IF(M170&lt;700,3,2))</f>
        <v>#REF!</v>
      </c>
      <c r="Q170" s="69" t="e">
        <f t="shared" si="735"/>
        <v>#NUM!</v>
      </c>
      <c r="R170" s="70" t="e">
        <f t="shared" si="551"/>
        <v>#NUM!</v>
      </c>
      <c r="S170" s="71" t="e">
        <f>_xll.xlBondAswSpread(C170,D170,E170,F170,G170,H170,I170,J170,P170)*100</f>
        <v>#NUM!</v>
      </c>
      <c r="T170" s="72" t="e">
        <f>_xll.xlBondZSpread(C170,D170,E170,F170,G170,H170,I170,J170,P170,"annual",5)*100</f>
        <v>#NUM!</v>
      </c>
      <c r="U170" s="72" t="e">
        <f>(N170-_xll.xlShmImplSwap2("EUR","EUR",J170,E170,,1,8,2,4)*100)*100</f>
        <v>#NUM!</v>
      </c>
      <c r="V170" s="72" t="e">
        <f>(N170-VLOOKUP(AH170,'[1]Y c'!$B$1:$F$65536,HLOOKUP(RIGHT($V$12,2),'[1]Y c'!$A$1:$IV$2,2,FALSE),FALSE))*100</f>
        <v>#NUM!</v>
      </c>
      <c r="W170" s="72" t="e">
        <f>(N170-VLOOKUP(AH170,'[1]Y c'!$B$1:$N$65536,HLOOKUP(RIGHT($W$12,2),'[1]Y c'!$A$1:$IV$2,2,FALSE),FALSE))*100</f>
        <v>#NUM!</v>
      </c>
      <c r="X170" s="73" t="e">
        <f>(N170-VLOOKUP(AH170,'[1]Y c'!$B$1:$J$65536,HLOOKUP(RIGHT($X$12,2),'[1]Y c'!$A$1:$IV$2,2,FALSE),FALSE))*100</f>
        <v>#NUM!</v>
      </c>
      <c r="Y170" s="74" t="e">
        <f>_xll.xlBondYieldSens(C170,D170,E170,F170,G170,H170,I170,J170,P170,"p")</f>
        <v>#NUM!</v>
      </c>
      <c r="Z170" s="100" t="e">
        <f>SUMIF([1]Volumes!D$1:D$65536,A170,[1]Volumes!I$1:I$65536)</f>
        <v>#VALUE!</v>
      </c>
      <c r="AA170" s="23"/>
      <c r="AB170" s="77" t="e">
        <f>IF(_xll.MKV("EUR.CM_DEPTH.VMO_REPO."&amp;A170&amp;"_"&amp;$AB$12&amp;"_Fixed", "TrdValueAvg")=0,"",_xll.MKV("EUR.CM_DEPTH.VMO_REPO."&amp;A170&amp;"_"&amp;$AB$12&amp;"_Fixed", "TrdValueAvg"))</f>
        <v>#REF!</v>
      </c>
      <c r="AC170" s="78">
        <f t="shared" si="641"/>
        <v>0</v>
      </c>
      <c r="AD170" s="124" t="str">
        <f t="shared" si="706"/>
        <v/>
      </c>
      <c r="AE170" s="125"/>
      <c r="AF170" s="126" t="str">
        <f t="shared" si="666"/>
        <v/>
      </c>
      <c r="AG170" s="127" t="e">
        <f>_xll.MKV("EUR.CM_INSTRUMENT.PXE."&amp;A170, "DateLastMaturity")</f>
        <v>#REF!</v>
      </c>
      <c r="AH170" s="124" t="e">
        <f t="shared" si="686"/>
        <v>#REF!</v>
      </c>
      <c r="AI170" s="126" t="e">
        <f>VLOOKUP(AH170,'[1]ASW p'!$B$1:$AP$65536,HLOOKUP(LEFT(A170,2),'[1]ASW p'!$A$1:$IV$2,2,FALSE),FALSE)</f>
        <v>#REF!</v>
      </c>
      <c r="AJ170" s="79" t="e">
        <f t="shared" si="667"/>
        <v>#NUM!</v>
      </c>
      <c r="AK170" s="79" t="e">
        <f t="shared" si="726"/>
        <v>#NUM!</v>
      </c>
      <c r="AL170" s="94">
        <v>-0.10606301741552682</v>
      </c>
      <c r="AM170" s="81">
        <v>-0.56000000000000005</v>
      </c>
      <c r="AN170" s="14" t="str">
        <f t="shared" si="668"/>
        <v>DE0001102333</v>
      </c>
      <c r="AO170" s="65" t="e">
        <f>IF(LEFT(AN170,2)=LEFT(AN169,2),AO169,_xll.BDP($A170&amp;" Corp","RTG_FITCH"))</f>
        <v>#REF!</v>
      </c>
      <c r="AP170" s="65" t="e">
        <f>IF(LEFT(AN170,2)=LEFT(AN169,2),AP169,_xll.BDP($A170&amp;" Corp","RTG_SP_LT_LC_ISSUER_CREDIT"))</f>
        <v>#REF!</v>
      </c>
      <c r="AQ170" s="65" t="str">
        <f>_xll.BDP($A170&amp;" Corp","RTG_MOODY")</f>
        <v>Aaau</v>
      </c>
      <c r="AR170" s="128" t="e">
        <f t="shared" si="707"/>
        <v>#REF!</v>
      </c>
      <c r="AS170" s="125" t="s">
        <v>60</v>
      </c>
      <c r="AT170" s="129" t="e">
        <f t="shared" si="727"/>
        <v>#NUM!</v>
      </c>
      <c r="AU170" s="130" t="e">
        <f>_xll.MKV("EUR.CM_INSTRUMENT.PXE."&amp;A170, "DateLastMaturity")</f>
        <v>#REF!</v>
      </c>
      <c r="AV170" s="124" t="e">
        <f t="shared" si="687"/>
        <v>#REF!</v>
      </c>
      <c r="AW170" s="129" t="e">
        <f>VLOOKUP(AV170,'[1]Y c'!B$1:AD$65536,HLOOKUP(LEFT(A170,2),'[1]Y c'!$A$1:$IV$2,2,FALSE),FALSE)</f>
        <v>#REF!</v>
      </c>
      <c r="AY170" s="128" t="str">
        <f t="shared" si="728"/>
        <v/>
      </c>
      <c r="AZ170" s="125">
        <f t="shared" si="729"/>
        <v>0</v>
      </c>
      <c r="BA170" s="126" t="str">
        <f t="shared" si="730"/>
        <v/>
      </c>
      <c r="BB170" s="127" t="e">
        <f>_xll.MKV("EUR.CM_INSTRUMENT.PXE."&amp;A170, "DateLastMaturity")</f>
        <v>#REF!</v>
      </c>
      <c r="BC170" s="124" t="e">
        <f t="shared" si="731"/>
        <v>#REF!</v>
      </c>
      <c r="BD170" s="126" t="e">
        <f>VLOOKUP(BC170,'[1]YY p'!B$1:AP$65536,HLOOKUP(LEFT(A170,2),'[1]YY p'!$A$1:$IV$2,2,FALSE),FALSE)</f>
        <v>#REF!</v>
      </c>
      <c r="BF170" s="128" t="e">
        <f t="shared" si="733"/>
        <v>#REF!</v>
      </c>
      <c r="BG170" s="125" t="s">
        <v>60</v>
      </c>
      <c r="BH170" s="126" t="e">
        <f t="shared" si="732"/>
        <v>#NUM!</v>
      </c>
      <c r="BI170" s="127" t="e">
        <f>_xll.MKV("EUR.CM_INSTRUMENT.PXE."&amp;A170, "DateLastMaturity")</f>
        <v>#REF!</v>
      </c>
      <c r="BJ170" s="124" t="e">
        <f t="shared" si="734"/>
        <v>#REF!</v>
      </c>
      <c r="BK170" s="126" t="e">
        <f>VLOOKUP(BJ170,'[1]YY c'!B$1:AL$65536,HLOOKUP(LEFT(A170,2),'[1]YY c'!$A$1:$IV$2,2,FALSE),FALSE)</f>
        <v>#REF!</v>
      </c>
    </row>
    <row r="171" spans="1:63">
      <c r="A171" s="64" t="s">
        <v>187</v>
      </c>
      <c r="B171" s="65" t="e">
        <f t="shared" si="552"/>
        <v>#REF!</v>
      </c>
      <c r="C171" s="19" t="s">
        <v>126</v>
      </c>
      <c r="D171" s="19" t="e">
        <f>_xll.MKV("EUR.CM_INSTRUMENT.PXE."&amp;A171, "CouponInterest")</f>
        <v>#REF!</v>
      </c>
      <c r="E171" s="6" t="e">
        <f>_xll.MKV("EUR.CM_INSTRUMENT.PXE."&amp;A171, "DateMaturity")</f>
        <v>#REF!</v>
      </c>
      <c r="F171" s="6" t="e">
        <f>IF(D171=0,H171,_xll.MKV("EUR.CM_INSTRUMENT.PXE."&amp;A171, "DateInterestAccrual"))</f>
        <v>#REF!</v>
      </c>
      <c r="G171" s="6" t="e">
        <f>IF(D171=0,E171,_xll.MKV("EUR.CM_INSTRUMENT.PXE."&amp;A171, "DateFirstCoupon"))</f>
        <v>#REF!</v>
      </c>
      <c r="H171" s="6" t="e">
        <f>_xll.MKV("EUR.CM_INSTRUMENT.PXE."&amp;A171, "DateFirstSettlement")</f>
        <v>#REF!</v>
      </c>
      <c r="I171" s="19">
        <v>100</v>
      </c>
      <c r="J171" s="6" t="e">
        <f>_xll.MKV("EUR.CM_INSTRUMENT.BONDVISION."&amp;A171, "DateSettl")</f>
        <v>#REF!</v>
      </c>
      <c r="K171" s="123" t="e">
        <f>_xll.MKV("EUR.CM_INSTRUMENT.PXE."&amp;A171, "Desc")</f>
        <v>#REF!</v>
      </c>
      <c r="L171" s="66">
        <f>_xll.BDP(A171&amp;" Corp", "amt_outstanding")/1000000</f>
        <v>18000</v>
      </c>
      <c r="M171" s="67" t="e">
        <f t="shared" si="664"/>
        <v>#REF!</v>
      </c>
      <c r="N171" s="22" t="e">
        <f>_xll.xlBondYield(C171,D171,E171,F171,G171,H171,I171,J171,P171)*100</f>
        <v>#NUM!</v>
      </c>
      <c r="O171" s="68" t="str">
        <f t="shared" si="665"/>
        <v/>
      </c>
      <c r="P171" s="23" t="e">
        <f>ROUND(_xll.MKV("EUR.CM_DEPTH.XLS_GOVIES."&amp;A171, "Mid"),IF(M171&lt;700,3,2))</f>
        <v>#REF!</v>
      </c>
      <c r="Q171" s="69" t="e">
        <f t="shared" si="735"/>
        <v>#NUM!</v>
      </c>
      <c r="R171" s="70" t="e">
        <f t="shared" si="551"/>
        <v>#NUM!</v>
      </c>
      <c r="S171" s="71" t="e">
        <f>_xll.xlBondAswSpread(C171,D171,E171,F171,G171,H171,I171,J171,P171)*100</f>
        <v>#NUM!</v>
      </c>
      <c r="T171" s="72" t="e">
        <f>_xll.xlBondZSpread(C171,D171,E171,F171,G171,H171,I171,J171,P171,"annual",5)*100</f>
        <v>#NUM!</v>
      </c>
      <c r="U171" s="72" t="e">
        <f>(N171-_xll.xlShmImplSwap2("EUR","EUR",J171,E171,,1,8,2,4)*100)*100</f>
        <v>#NUM!</v>
      </c>
      <c r="V171" s="72" t="e">
        <f>(N171-VLOOKUP(AH171,'[1]Y c'!$B$1:$F$65536,HLOOKUP(RIGHT($V$12,2),'[1]Y c'!$A$1:$IV$2,2,FALSE),FALSE))*100</f>
        <v>#NUM!</v>
      </c>
      <c r="W171" s="72" t="e">
        <f>(N171-VLOOKUP(AH171,'[1]Y c'!$B$1:$N$65536,HLOOKUP(RIGHT($W$12,2),'[1]Y c'!$A$1:$IV$2,2,FALSE),FALSE))*100</f>
        <v>#NUM!</v>
      </c>
      <c r="X171" s="73" t="e">
        <f>(N171-VLOOKUP(AH171,'[1]Y c'!$B$1:$J$65536,HLOOKUP(RIGHT($X$12,2),'[1]Y c'!$A$1:$IV$2,2,FALSE),FALSE))*100</f>
        <v>#NUM!</v>
      </c>
      <c r="Y171" s="74" t="e">
        <f>_xll.xlBondYieldSens(C171,D171,E171,F171,G171,H171,I171,J171,P171,"p")</f>
        <v>#NUM!</v>
      </c>
      <c r="Z171" s="100" t="e">
        <f>SUMIF([1]Volumes!D$1:D$65536,A171,[1]Volumes!I$1:I$65536)</f>
        <v>#VALUE!</v>
      </c>
      <c r="AA171" s="23"/>
      <c r="AB171" s="77" t="e">
        <f>IF(_xll.MKV("EUR.CM_DEPTH.VMO_REPO."&amp;A171&amp;"_"&amp;$AB$12&amp;"_Fixed", "TrdValueAvg")=0,"",_xll.MKV("EUR.CM_DEPTH.VMO_REPO."&amp;A171&amp;"_"&amp;$AB$12&amp;"_Fixed", "TrdValueAvg"))</f>
        <v>#REF!</v>
      </c>
      <c r="AC171" s="78">
        <f t="shared" si="641"/>
        <v>0</v>
      </c>
      <c r="AD171" s="124" t="str">
        <f t="shared" si="706"/>
        <v/>
      </c>
      <c r="AE171" s="125"/>
      <c r="AF171" s="126" t="str">
        <f t="shared" si="666"/>
        <v/>
      </c>
      <c r="AG171" s="127" t="e">
        <f>_xll.MKV("EUR.CM_INSTRUMENT.PXE."&amp;A171, "DateLastMaturity")</f>
        <v>#REF!</v>
      </c>
      <c r="AH171" s="124" t="e">
        <f t="shared" si="686"/>
        <v>#REF!</v>
      </c>
      <c r="AI171" s="126" t="e">
        <f>VLOOKUP(AH171,'[1]ASW p'!$B$1:$AP$65536,HLOOKUP(LEFT(A171,2),'[1]ASW p'!$A$1:$IV$2,2,FALSE),FALSE)</f>
        <v>#REF!</v>
      </c>
      <c r="AJ171" s="79" t="e">
        <f t="shared" si="667"/>
        <v>#NUM!</v>
      </c>
      <c r="AK171" s="79" t="e">
        <f t="shared" si="726"/>
        <v>#NUM!</v>
      </c>
      <c r="AL171" s="94">
        <v>-7.7480577943419421E-2</v>
      </c>
      <c r="AM171" s="81">
        <v>-0.65110334558823535</v>
      </c>
      <c r="AN171" s="14" t="str">
        <f t="shared" si="668"/>
        <v>DE0001102358</v>
      </c>
      <c r="AO171" s="65" t="e">
        <f>IF(LEFT(AN171,2)=LEFT(AN170,2),AO170,_xll.BDP($A171&amp;" Corp","RTG_FITCH"))</f>
        <v>#REF!</v>
      </c>
      <c r="AP171" s="65" t="e">
        <f>IF(LEFT(AN171,2)=LEFT(AN170,2),AP170,_xll.BDP($A171&amp;" Corp","RTG_SP_LT_LC_ISSUER_CREDIT"))</f>
        <v>#REF!</v>
      </c>
      <c r="AQ171" s="65" t="str">
        <f>_xll.BDP($A171&amp;" Corp","RTG_MOODY")</f>
        <v>Aaau</v>
      </c>
      <c r="AR171" s="128" t="e">
        <f t="shared" si="707"/>
        <v>#REF!</v>
      </c>
      <c r="AS171" s="125" t="s">
        <v>60</v>
      </c>
      <c r="AT171" s="129" t="e">
        <f t="shared" si="727"/>
        <v>#NUM!</v>
      </c>
      <c r="AU171" s="130" t="e">
        <f>_xll.MKV("EUR.CM_INSTRUMENT.PXE."&amp;A171, "DateLastMaturity")</f>
        <v>#REF!</v>
      </c>
      <c r="AV171" s="124" t="e">
        <f t="shared" si="687"/>
        <v>#REF!</v>
      </c>
      <c r="AW171" s="129" t="e">
        <f>VLOOKUP(AV171,'[1]Y c'!B$1:AD$65536,HLOOKUP(LEFT(A171,2),'[1]Y c'!$A$1:$IV$2,2,FALSE),FALSE)</f>
        <v>#REF!</v>
      </c>
      <c r="AY171" s="128" t="str">
        <f t="shared" si="728"/>
        <v/>
      </c>
      <c r="AZ171" s="125">
        <f t="shared" si="729"/>
        <v>0</v>
      </c>
      <c r="BA171" s="126" t="str">
        <f t="shared" si="730"/>
        <v/>
      </c>
      <c r="BB171" s="127" t="e">
        <f>_xll.MKV("EUR.CM_INSTRUMENT.PXE."&amp;A171, "DateLastMaturity")</f>
        <v>#REF!</v>
      </c>
      <c r="BC171" s="124" t="e">
        <f t="shared" si="731"/>
        <v>#REF!</v>
      </c>
      <c r="BD171" s="126" t="e">
        <f>VLOOKUP(BC171,'[1]YY p'!B$1:AP$65536,HLOOKUP(LEFT(A171,2),'[1]YY p'!$A$1:$IV$2,2,FALSE),FALSE)</f>
        <v>#REF!</v>
      </c>
      <c r="BF171" s="128" t="e">
        <f t="shared" si="733"/>
        <v>#REF!</v>
      </c>
      <c r="BG171" s="125" t="s">
        <v>60</v>
      </c>
      <c r="BH171" s="126" t="e">
        <f t="shared" si="732"/>
        <v>#NUM!</v>
      </c>
      <c r="BI171" s="127" t="e">
        <f>_xll.MKV("EUR.CM_INSTRUMENT.PXE."&amp;A171, "DateLastMaturity")</f>
        <v>#REF!</v>
      </c>
      <c r="BJ171" s="124" t="e">
        <f t="shared" si="734"/>
        <v>#REF!</v>
      </c>
      <c r="BK171" s="126" t="e">
        <f>VLOOKUP(BJ171,'[1]YY c'!B$1:AL$65536,HLOOKUP(LEFT(A171,2),'[1]YY c'!$A$1:$IV$2,2,FALSE),FALSE)</f>
        <v>#REF!</v>
      </c>
    </row>
    <row r="172" spans="1:63">
      <c r="A172" s="64" t="s">
        <v>188</v>
      </c>
      <c r="B172" s="65" t="e">
        <f t="shared" si="552"/>
        <v>#REF!</v>
      </c>
      <c r="C172" s="19" t="s">
        <v>126</v>
      </c>
      <c r="D172" s="19" t="e">
        <f>_xll.MKV("EUR.CM_INSTRUMENT.PXE."&amp;A172, "CouponInterest")</f>
        <v>#REF!</v>
      </c>
      <c r="E172" s="6" t="e">
        <f>_xll.MKV("EUR.CM_INSTRUMENT.PXE."&amp;A172, "DateMaturity")</f>
        <v>#REF!</v>
      </c>
      <c r="F172" s="6" t="e">
        <f>IF(D172=0,H172,_xll.MKV("EUR.CM_INSTRUMENT.PXE."&amp;A172, "DateInterestAccrual"))</f>
        <v>#REF!</v>
      </c>
      <c r="G172" s="6" t="e">
        <f>IF(D172=0,E172,_xll.MKV("EUR.CM_INSTRUMENT.PXE."&amp;A172, "DateFirstCoupon"))</f>
        <v>#REF!</v>
      </c>
      <c r="H172" s="6" t="e">
        <f>_xll.MKV("EUR.CM_INSTRUMENT.PXE."&amp;A172, "DateFirstSettlement")</f>
        <v>#REF!</v>
      </c>
      <c r="I172" s="19">
        <v>100</v>
      </c>
      <c r="J172" s="6" t="e">
        <f>_xll.MKV("EUR.CM_INSTRUMENT.BONDVISION."&amp;A172, "DateSettl")</f>
        <v>#REF!</v>
      </c>
      <c r="K172" s="123" t="e">
        <f>_xll.MKV("EUR.CM_INSTRUMENT.PXE."&amp;A172, "Desc")</f>
        <v>#REF!</v>
      </c>
      <c r="L172" s="66">
        <f>_xll.BDP(A172&amp;" Corp", "amt_outstanding")/1000000</f>
        <v>18000</v>
      </c>
      <c r="M172" s="67" t="e">
        <f t="shared" si="664"/>
        <v>#REF!</v>
      </c>
      <c r="N172" s="22" t="e">
        <f>_xll.xlBondYield(C172,D172,E172,F172,G172,H172,I172,J172,P172)*100</f>
        <v>#NUM!</v>
      </c>
      <c r="O172" s="68" t="str">
        <f t="shared" si="665"/>
        <v/>
      </c>
      <c r="P172" s="23" t="e">
        <f>ROUND(_xll.MKV("EUR.CM_DEPTH.XLS_GOVIES."&amp;A172, "Mid"),IF(M172&lt;700,3,2))</f>
        <v>#REF!</v>
      </c>
      <c r="Q172" s="69" t="e">
        <f t="shared" si="735"/>
        <v>#NUM!</v>
      </c>
      <c r="R172" s="70" t="e">
        <f t="shared" si="551"/>
        <v>#NUM!</v>
      </c>
      <c r="S172" s="71" t="e">
        <f>_xll.xlBondAswSpread(C172,D172,E172,F172,G172,H172,I172,J172,P172)*100</f>
        <v>#NUM!</v>
      </c>
      <c r="T172" s="72" t="e">
        <f>_xll.xlBondZSpread(C172,D172,E172,F172,G172,H172,I172,J172,P172,"annual",5)*100</f>
        <v>#NUM!</v>
      </c>
      <c r="U172" s="72" t="e">
        <f>(N172-_xll.xlShmImplSwap2("EUR","EUR",J172,E172,,1,8,2,4)*100)*100</f>
        <v>#NUM!</v>
      </c>
      <c r="V172" s="72" t="e">
        <f>(N172-VLOOKUP(AH172,'[1]Y c'!$B$1:$F$65536,HLOOKUP(RIGHT($V$12,2),'[1]Y c'!$A$1:$IV$2,2,FALSE),FALSE))*100</f>
        <v>#NUM!</v>
      </c>
      <c r="W172" s="72" t="e">
        <f>(N172-VLOOKUP(AH172,'[1]Y c'!$B$1:$N$65536,HLOOKUP(RIGHT($W$12,2),'[1]Y c'!$A$1:$IV$2,2,FALSE),FALSE))*100</f>
        <v>#NUM!</v>
      </c>
      <c r="X172" s="73" t="e">
        <f>(N172-VLOOKUP(AH172,'[1]Y c'!$B$1:$J$65536,HLOOKUP(RIGHT($X$12,2),'[1]Y c'!$A$1:$IV$2,2,FALSE),FALSE))*100</f>
        <v>#NUM!</v>
      </c>
      <c r="Y172" s="74" t="e">
        <f>_xll.xlBondYieldSens(C172,D172,E172,F172,G172,H172,I172,J172,P172,"p")</f>
        <v>#NUM!</v>
      </c>
      <c r="Z172" s="100" t="e">
        <f>SUMIF([1]Volumes!D$1:D$65536,A172,[1]Volumes!I$1:I$65536)</f>
        <v>#VALUE!</v>
      </c>
      <c r="AA172" s="23"/>
      <c r="AB172" s="77" t="e">
        <f>IF(_xll.MKV("EUR.CM_DEPTH.VMO_REPO."&amp;A172&amp;"_"&amp;$AB$12&amp;"_Fixed", "TrdValueAvg")=0,"",_xll.MKV("EUR.CM_DEPTH.VMO_REPO."&amp;A172&amp;"_"&amp;$AB$12&amp;"_Fixed", "TrdValueAvg"))</f>
        <v>#REF!</v>
      </c>
      <c r="AC172" s="78">
        <f t="shared" si="641"/>
        <v>0</v>
      </c>
      <c r="AD172" s="124" t="str">
        <f t="shared" si="706"/>
        <v/>
      </c>
      <c r="AE172" s="125"/>
      <c r="AF172" s="126" t="str">
        <f t="shared" si="666"/>
        <v/>
      </c>
      <c r="AG172" s="127" t="e">
        <f>_xll.MKV("EUR.CM_INSTRUMENT.PXE."&amp;A172, "DateLastMaturity")</f>
        <v>#REF!</v>
      </c>
      <c r="AH172" s="124" t="e">
        <f t="shared" si="686"/>
        <v>#REF!</v>
      </c>
      <c r="AI172" s="126" t="e">
        <f>VLOOKUP(AH172,'[1]ASW p'!$B$1:$AP$65536,HLOOKUP(LEFT(A172,2),'[1]ASW p'!$A$1:$IV$2,2,FALSE),FALSE)</f>
        <v>#REF!</v>
      </c>
      <c r="AJ172" s="79" t="e">
        <f t="shared" si="667"/>
        <v>#NUM!</v>
      </c>
      <c r="AK172" s="79" t="e">
        <f t="shared" si="726"/>
        <v>#NUM!</v>
      </c>
      <c r="AL172" s="94">
        <v>-3.8333664843079665E-2</v>
      </c>
      <c r="AM172" s="81">
        <v>-0.76184455737704915</v>
      </c>
      <c r="AN172" s="14" t="str">
        <f t="shared" si="668"/>
        <v>DE0001102366</v>
      </c>
      <c r="AO172" s="65" t="e">
        <f>IF(LEFT(AN172,2)=LEFT(AN171,2),AO171,_xll.BDP($A172&amp;" Corp","RTG_FITCH"))</f>
        <v>#REF!</v>
      </c>
      <c r="AP172" s="65" t="e">
        <f>IF(LEFT(AN172,2)=LEFT(AN171,2),AP171,_xll.BDP($A172&amp;" Corp","RTG_SP_LT_LC_ISSUER_CREDIT"))</f>
        <v>#REF!</v>
      </c>
      <c r="AQ172" s="65" t="str">
        <f>_xll.BDP($A172&amp;" Corp","RTG_MOODY")</f>
        <v>Aaau</v>
      </c>
      <c r="AR172" s="128" t="e">
        <f t="shared" si="707"/>
        <v>#REF!</v>
      </c>
      <c r="AS172" s="125" t="s">
        <v>60</v>
      </c>
      <c r="AT172" s="129" t="e">
        <f t="shared" si="727"/>
        <v>#NUM!</v>
      </c>
      <c r="AU172" s="130" t="e">
        <f>_xll.MKV("EUR.CM_INSTRUMENT.PXE."&amp;A172, "DateLastMaturity")</f>
        <v>#REF!</v>
      </c>
      <c r="AV172" s="124" t="e">
        <f t="shared" si="687"/>
        <v>#REF!</v>
      </c>
      <c r="AW172" s="129" t="e">
        <f>VLOOKUP(AV172,'[1]Y c'!B$1:AD$65536,HLOOKUP(LEFT(A172,2),'[1]Y c'!$A$1:$IV$2,2,FALSE),FALSE)</f>
        <v>#REF!</v>
      </c>
      <c r="AY172" s="128" t="str">
        <f t="shared" si="728"/>
        <v/>
      </c>
      <c r="AZ172" s="125">
        <f t="shared" si="729"/>
        <v>0</v>
      </c>
      <c r="BA172" s="126" t="str">
        <f t="shared" si="730"/>
        <v/>
      </c>
      <c r="BB172" s="127" t="e">
        <f>_xll.MKV("EUR.CM_INSTRUMENT.PXE."&amp;A172, "DateLastMaturity")</f>
        <v>#REF!</v>
      </c>
      <c r="BC172" s="124" t="e">
        <f t="shared" si="731"/>
        <v>#REF!</v>
      </c>
      <c r="BD172" s="126" t="e">
        <f>VLOOKUP(BC172,'[1]YY p'!B$1:AP$65536,HLOOKUP(LEFT(A172,2),'[1]YY p'!$A$1:$IV$2,2,FALSE),FALSE)</f>
        <v>#REF!</v>
      </c>
      <c r="BF172" s="128" t="e">
        <f t="shared" si="733"/>
        <v>#REF!</v>
      </c>
      <c r="BG172" s="125" t="s">
        <v>60</v>
      </c>
      <c r="BH172" s="126" t="e">
        <f t="shared" si="732"/>
        <v>#NUM!</v>
      </c>
      <c r="BI172" s="127" t="e">
        <f>_xll.MKV("EUR.CM_INSTRUMENT.PXE."&amp;A172, "DateLastMaturity")</f>
        <v>#REF!</v>
      </c>
      <c r="BJ172" s="124" t="e">
        <f t="shared" si="734"/>
        <v>#REF!</v>
      </c>
      <c r="BK172" s="126" t="e">
        <f>VLOOKUP(BJ172,'[1]YY c'!B$1:AL$65536,HLOOKUP(LEFT(A172,2),'[1]YY c'!$A$1:$IV$2,2,FALSE),FALSE)</f>
        <v>#REF!</v>
      </c>
    </row>
    <row r="173" spans="1:63">
      <c r="A173" s="64" t="s">
        <v>189</v>
      </c>
      <c r="B173" s="65" t="e">
        <f t="shared" si="552"/>
        <v>#REF!</v>
      </c>
      <c r="C173" s="19" t="s">
        <v>126</v>
      </c>
      <c r="D173" s="19" t="e">
        <f>_xll.MKV("EUR.CM_INSTRUMENT.PXE."&amp;A173, "CouponInterest")</f>
        <v>#REF!</v>
      </c>
      <c r="E173" s="6" t="e">
        <f>_xll.MKV("EUR.CM_INSTRUMENT.PXE."&amp;A173, "DateMaturity")</f>
        <v>#REF!</v>
      </c>
      <c r="F173" s="6" t="e">
        <f>IF(D173=0,H173,_xll.MKV("EUR.CM_INSTRUMENT.PXE."&amp;A173, "DateInterestAccrual"))</f>
        <v>#REF!</v>
      </c>
      <c r="G173" s="6" t="e">
        <f>IF(D173=0,E173,_xll.MKV("EUR.CM_INSTRUMENT.PXE."&amp;A173, "DateFirstCoupon"))</f>
        <v>#REF!</v>
      </c>
      <c r="H173" s="6" t="e">
        <f>_xll.MKV("EUR.CM_INSTRUMENT.PXE."&amp;A173, "DateFirstSettlement")</f>
        <v>#REF!</v>
      </c>
      <c r="I173" s="19">
        <v>100</v>
      </c>
      <c r="J173" s="6" t="e">
        <f>_xll.MKV("EUR.CM_INSTRUMENT.BONDVISION."&amp;A173, "DateSettl")</f>
        <v>#REF!</v>
      </c>
      <c r="K173" s="123" t="e">
        <f>_xll.MKV("EUR.CM_INSTRUMENT.PXE."&amp;A173, "Desc")</f>
        <v>#REF!</v>
      </c>
      <c r="L173" s="66">
        <f>_xll.BDP(A173&amp;" Corp", "amt_outstanding")/1000000</f>
        <v>23000</v>
      </c>
      <c r="M173" s="67" t="e">
        <f t="shared" si="664"/>
        <v>#REF!</v>
      </c>
      <c r="N173" s="22" t="e">
        <f>_xll.xlBondYield(C173,D173,E173,F173,G173,H173,I173,J173,P173)*100</f>
        <v>#NUM!</v>
      </c>
      <c r="O173" s="68" t="str">
        <f t="shared" si="665"/>
        <v/>
      </c>
      <c r="P173" s="23" t="e">
        <f>ROUND(_xll.MKV("EUR.CM_DEPTH.XLS_GOVIES."&amp;A173, "Mid"),IF(M173&lt;700,3,2))</f>
        <v>#REF!</v>
      </c>
      <c r="Q173" s="69" t="e">
        <f t="shared" si="735"/>
        <v>#NUM!</v>
      </c>
      <c r="R173" s="70" t="e">
        <f t="shared" si="551"/>
        <v>#NUM!</v>
      </c>
      <c r="S173" s="71" t="e">
        <f>_xll.xlBondAswSpread(C173,D173,E173,F173,G173,H173,I173,J173,P173)*100</f>
        <v>#NUM!</v>
      </c>
      <c r="T173" s="72" t="e">
        <f>_xll.xlBondZSpread(C173,D173,E173,F173,G173,H173,I173,J173,P173,"annual",5)*100</f>
        <v>#NUM!</v>
      </c>
      <c r="U173" s="72" t="e">
        <f>(N173-_xll.xlShmImplSwap2("EUR","EUR",J173,E173,,1,8,2,4)*100)*100</f>
        <v>#NUM!</v>
      </c>
      <c r="V173" s="72" t="e">
        <f>(N173-VLOOKUP(AH173,'[1]Y c'!$B$1:$F$65536,HLOOKUP(RIGHT($V$12,2),'[1]Y c'!$A$1:$IV$2,2,FALSE),FALSE))*100</f>
        <v>#NUM!</v>
      </c>
      <c r="W173" s="72" t="e">
        <f>(N173-VLOOKUP(AH173,'[1]Y c'!$B$1:$N$65536,HLOOKUP(RIGHT($W$12,2),'[1]Y c'!$A$1:$IV$2,2,FALSE),FALSE))*100</f>
        <v>#NUM!</v>
      </c>
      <c r="X173" s="73" t="e">
        <f>(N173-VLOOKUP(AH173,'[1]Y c'!$B$1:$J$65536,HLOOKUP(RIGHT($X$12,2),'[1]Y c'!$A$1:$IV$2,2,FALSE),FALSE))*100</f>
        <v>#NUM!</v>
      </c>
      <c r="Y173" s="74" t="e">
        <f>_xll.xlBondYieldSens(C173,D173,E173,F173,G173,H173,I173,J173,P173,"p")</f>
        <v>#NUM!</v>
      </c>
      <c r="Z173" s="100" t="e">
        <f>SUMIF([1]Volumes!D$1:D$65536,A173,[1]Volumes!I$1:I$65536)</f>
        <v>#VALUE!</v>
      </c>
      <c r="AA173" s="23"/>
      <c r="AB173" s="77" t="e">
        <f>IF(_xll.MKV("EUR.CM_DEPTH.VMO_REPO."&amp;A173&amp;"_"&amp;$AB$12&amp;"_Fixed", "TrdValueAvg")=0,"",_xll.MKV("EUR.CM_DEPTH.VMO_REPO."&amp;A173&amp;"_"&amp;$AB$12&amp;"_Fixed", "TrdValueAvg"))</f>
        <v>#REF!</v>
      </c>
      <c r="AC173" s="78">
        <f t="shared" si="641"/>
        <v>0</v>
      </c>
      <c r="AD173" s="124" t="str">
        <f t="shared" si="706"/>
        <v/>
      </c>
      <c r="AE173" s="125"/>
      <c r="AF173" s="126" t="str">
        <f t="shared" si="666"/>
        <v/>
      </c>
      <c r="AG173" s="127" t="e">
        <f>_xll.MKV("EUR.CM_INSTRUMENT.PXE."&amp;A173, "DateLastMaturity")</f>
        <v>#REF!</v>
      </c>
      <c r="AH173" s="124" t="e">
        <f t="shared" si="686"/>
        <v>#REF!</v>
      </c>
      <c r="AI173" s="126" t="e">
        <f>VLOOKUP(AH173,'[1]ASW p'!$B$1:$AP$65536,HLOOKUP(LEFT(A173,2),'[1]ASW p'!$A$1:$IV$2,2,FALSE),FALSE)</f>
        <v>#REF!</v>
      </c>
      <c r="AJ173" s="79" t="e">
        <f t="shared" si="667"/>
        <v>#NUM!</v>
      </c>
      <c r="AK173" s="79" t="e">
        <f t="shared" si="726"/>
        <v>#NUM!</v>
      </c>
      <c r="AL173" s="94">
        <v>3.1795338343816072E-2</v>
      </c>
      <c r="AM173" s="81">
        <v>-0.79193100000000005</v>
      </c>
      <c r="AN173" s="14" t="str">
        <f t="shared" si="668"/>
        <v>DE0001102374</v>
      </c>
      <c r="AO173" s="65" t="e">
        <f>IF(LEFT(AN173,2)=LEFT(AN172,2),AO172,_xll.BDP($A173&amp;" Corp","RTG_FITCH"))</f>
        <v>#REF!</v>
      </c>
      <c r="AP173" s="65" t="e">
        <f>IF(LEFT(AN173,2)=LEFT(AN172,2),AP172,_xll.BDP($A173&amp;" Corp","RTG_SP_LT_LC_ISSUER_CREDIT"))</f>
        <v>#REF!</v>
      </c>
      <c r="AQ173" s="65" t="str">
        <f>_xll.BDP($A173&amp;" Corp","RTG_MOODY")</f>
        <v>Aaau</v>
      </c>
      <c r="AR173" s="128" t="e">
        <f t="shared" si="707"/>
        <v>#REF!</v>
      </c>
      <c r="AS173" s="125" t="s">
        <v>60</v>
      </c>
      <c r="AT173" s="129" t="e">
        <f t="shared" si="727"/>
        <v>#NUM!</v>
      </c>
      <c r="AU173" s="130" t="e">
        <f>_xll.MKV("EUR.CM_INSTRUMENT.PXE."&amp;A173, "DateLastMaturity")</f>
        <v>#REF!</v>
      </c>
      <c r="AV173" s="124" t="e">
        <f t="shared" si="687"/>
        <v>#REF!</v>
      </c>
      <c r="AW173" s="129" t="e">
        <f>VLOOKUP(AV173,'[1]Y c'!B$1:AD$65536,HLOOKUP(LEFT(A173,2),'[1]Y c'!$A$1:$IV$2,2,FALSE),FALSE)</f>
        <v>#REF!</v>
      </c>
      <c r="AY173" s="128" t="str">
        <f t="shared" si="728"/>
        <v/>
      </c>
      <c r="AZ173" s="125">
        <f t="shared" si="729"/>
        <v>0</v>
      </c>
      <c r="BA173" s="126" t="str">
        <f t="shared" si="730"/>
        <v/>
      </c>
      <c r="BB173" s="127" t="e">
        <f>_xll.MKV("EUR.CM_INSTRUMENT.PXE."&amp;A173, "DateLastMaturity")</f>
        <v>#REF!</v>
      </c>
      <c r="BC173" s="124" t="e">
        <f t="shared" si="731"/>
        <v>#REF!</v>
      </c>
      <c r="BD173" s="126" t="e">
        <f>VLOOKUP(BC173,'[1]YY p'!B$1:AP$65536,HLOOKUP(LEFT(A173,2),'[1]YY p'!$A$1:$IV$2,2,FALSE),FALSE)</f>
        <v>#REF!</v>
      </c>
      <c r="BF173" s="128" t="e">
        <f t="shared" si="733"/>
        <v>#REF!</v>
      </c>
      <c r="BG173" s="125" t="s">
        <v>60</v>
      </c>
      <c r="BH173" s="126" t="e">
        <f t="shared" si="732"/>
        <v>#NUM!</v>
      </c>
      <c r="BI173" s="127" t="e">
        <f>_xll.MKV("EUR.CM_INSTRUMENT.PXE."&amp;A173, "DateLastMaturity")</f>
        <v>#REF!</v>
      </c>
      <c r="BJ173" s="124" t="e">
        <f t="shared" si="734"/>
        <v>#REF!</v>
      </c>
      <c r="BK173" s="126" t="e">
        <f>VLOOKUP(BJ173,'[1]YY c'!B$1:AL$65536,HLOOKUP(LEFT(A173,2),'[1]YY c'!$A$1:$IV$2,2,FALSE),FALSE)</f>
        <v>#REF!</v>
      </c>
    </row>
    <row r="174" spans="1:63">
      <c r="A174" s="64" t="s">
        <v>190</v>
      </c>
      <c r="B174" s="65" t="e">
        <f t="shared" si="552"/>
        <v>#REF!</v>
      </c>
      <c r="C174" s="19" t="s">
        <v>126</v>
      </c>
      <c r="D174" s="19" t="e">
        <f>_xll.MKV("EUR.CM_INSTRUMENT.PXE."&amp;A174, "CouponInterest")</f>
        <v>#REF!</v>
      </c>
      <c r="E174" s="6" t="e">
        <f>_xll.MKV("EUR.CM_INSTRUMENT.PXE."&amp;A174, "DateMaturity")</f>
        <v>#REF!</v>
      </c>
      <c r="F174" s="6" t="e">
        <f>IF(D174=0,H174,_xll.MKV("EUR.CM_INSTRUMENT.PXE."&amp;A174, "DateInterestAccrual"))</f>
        <v>#REF!</v>
      </c>
      <c r="G174" s="6" t="e">
        <f>IF(D174=0,E174,_xll.MKV("EUR.CM_INSTRUMENT.PXE."&amp;A174, "DateFirstCoupon"))</f>
        <v>#REF!</v>
      </c>
      <c r="H174" s="6" t="e">
        <f>_xll.MKV("EUR.CM_INSTRUMENT.PXE."&amp;A174, "DateFirstSettlement")</f>
        <v>#REF!</v>
      </c>
      <c r="I174" s="19">
        <v>100</v>
      </c>
      <c r="J174" s="6" t="e">
        <f>_xll.MKV("EUR.CM_INSTRUMENT.BONDVISION."&amp;A174, "DateSettl")</f>
        <v>#REF!</v>
      </c>
      <c r="K174" s="123" t="e">
        <f>_xll.MKV("EUR.CM_INSTRUMENT.PXE."&amp;A174, "Desc")</f>
        <v>#REF!</v>
      </c>
      <c r="L174" s="66">
        <f>_xll.BDP(A174&amp;" Corp", "amt_outstanding")/1000000</f>
        <v>23000</v>
      </c>
      <c r="M174" s="67" t="e">
        <f t="shared" si="664"/>
        <v>#REF!</v>
      </c>
      <c r="N174" s="22" t="e">
        <f>_xll.xlBondYield(C174,D174,E174,F174,G174,H174,I174,J174,P174)*100</f>
        <v>#NUM!</v>
      </c>
      <c r="O174" s="68" t="str">
        <f t="shared" si="665"/>
        <v/>
      </c>
      <c r="P174" s="23" t="e">
        <f>ROUND(_xll.MKV("EUR.CM_DEPTH.XLS_GOVIES."&amp;A174, "Mid"),IF(M174&lt;700,3,2))</f>
        <v>#REF!</v>
      </c>
      <c r="Q174" s="69" t="e">
        <f>(N174-N173)*100</f>
        <v>#NUM!</v>
      </c>
      <c r="R174" s="70" t="e">
        <f t="shared" si="551"/>
        <v>#NUM!</v>
      </c>
      <c r="S174" s="71" t="e">
        <f>_xll.xlBondAswSpread(C174,D174,E174,F174,G174,H174,I174,J174,P174)*100</f>
        <v>#NUM!</v>
      </c>
      <c r="T174" s="72" t="e">
        <f>_xll.xlBondZSpread(C174,D174,E174,F174,G174,H174,I174,J174,P174,"annual",5)*100</f>
        <v>#NUM!</v>
      </c>
      <c r="U174" s="72" t="e">
        <f>(N174-_xll.xlShmImplSwap2("EUR","EUR",J174,E174,,1,8,2,4)*100)*100</f>
        <v>#NUM!</v>
      </c>
      <c r="V174" s="72" t="e">
        <f>(N174-VLOOKUP(AH174,'[1]Y c'!$B$1:$F$65536,HLOOKUP(RIGHT($V$12,2),'[1]Y c'!$A$1:$IV$2,2,FALSE),FALSE))*100</f>
        <v>#NUM!</v>
      </c>
      <c r="W174" s="72" t="e">
        <f>(N174-VLOOKUP(AH174,'[1]Y c'!$B$1:$N$65536,HLOOKUP(RIGHT($W$12,2),'[1]Y c'!$A$1:$IV$2,2,FALSE),FALSE))*100</f>
        <v>#NUM!</v>
      </c>
      <c r="X174" s="73" t="e">
        <f>(N174-VLOOKUP(AH174,'[1]Y c'!$B$1:$J$65536,HLOOKUP(RIGHT($X$12,2),'[1]Y c'!$A$1:$IV$2,2,FALSE),FALSE))*100</f>
        <v>#NUM!</v>
      </c>
      <c r="Y174" s="74" t="e">
        <f>_xll.xlBondYieldSens(C174,D174,E174,F174,G174,H174,I174,J174,P174,"p")</f>
        <v>#NUM!</v>
      </c>
      <c r="Z174" s="100" t="e">
        <f>SUMIF([1]Volumes!D$1:D$65536,A174,[1]Volumes!I$1:I$65536)</f>
        <v>#VALUE!</v>
      </c>
      <c r="AA174" s="23"/>
      <c r="AB174" s="77" t="e">
        <f>IF(_xll.MKV("EUR.CM_DEPTH.VMO_REPO."&amp;A174&amp;"_"&amp;$AB$12&amp;"_Fixed", "TrdValueAvg")=0,"",_xll.MKV("EUR.CM_DEPTH.VMO_REPO."&amp;A174&amp;"_"&amp;$AB$12&amp;"_Fixed", "TrdValueAvg"))</f>
        <v>#REF!</v>
      </c>
      <c r="AC174" s="78">
        <f t="shared" si="641"/>
        <v>0</v>
      </c>
      <c r="AD174" s="124" t="e">
        <f>IF(AE174="x",MONTH(AG174)&amp;"."&amp;YEAR(AG174),"")</f>
        <v>#REF!</v>
      </c>
      <c r="AE174" s="125" t="s">
        <v>60</v>
      </c>
      <c r="AF174" s="126" t="e">
        <f t="shared" si="666"/>
        <v>#NUM!</v>
      </c>
      <c r="AG174" s="127" t="e">
        <f>_xll.MKV("EUR.CM_INSTRUMENT.PXE."&amp;A174, "DateLastMaturity")</f>
        <v>#REF!</v>
      </c>
      <c r="AH174" s="124" t="e">
        <f t="shared" si="686"/>
        <v>#REF!</v>
      </c>
      <c r="AI174" s="126" t="e">
        <f>VLOOKUP(AH174,'[1]ASW p'!$B$1:$AP$65536,HLOOKUP(LEFT(A174,2),'[1]ASW p'!$A$1:$IV$2,2,FALSE),FALSE)</f>
        <v>#REF!</v>
      </c>
      <c r="AJ174" s="79" t="e">
        <f t="shared" si="667"/>
        <v>#NUM!</v>
      </c>
      <c r="AK174" s="79" t="e">
        <f t="shared" si="726"/>
        <v>#NUM!</v>
      </c>
      <c r="AL174" s="94">
        <v>9.7740706774348401E-2</v>
      </c>
      <c r="AM174" s="81">
        <v>-0.76892499999999997</v>
      </c>
      <c r="AN174" s="14" t="str">
        <f t="shared" si="668"/>
        <v>DE0001102382</v>
      </c>
      <c r="AO174" s="65" t="e">
        <f>IF(LEFT(AN174,2)=LEFT(AN173,2),AO173,_xll.BDP($A174&amp;" Corp","RTG_FITCH"))</f>
        <v>#REF!</v>
      </c>
      <c r="AP174" s="65" t="e">
        <f>IF(LEFT(AN174,2)=LEFT(AN173,2),AP173,_xll.BDP($A174&amp;" Corp","RTG_SP_LT_LC_ISSUER_CREDIT"))</f>
        <v>#REF!</v>
      </c>
      <c r="AQ174" s="65" t="str">
        <f>_xll.BDP($A174&amp;" Corp","RTG_MOODY")</f>
        <v>Aaau</v>
      </c>
      <c r="AR174" s="128" t="e">
        <f t="shared" si="707"/>
        <v>#REF!</v>
      </c>
      <c r="AS174" s="125" t="s">
        <v>60</v>
      </c>
      <c r="AT174" s="129" t="e">
        <f t="shared" si="727"/>
        <v>#NUM!</v>
      </c>
      <c r="AU174" s="130" t="e">
        <f>_xll.MKV("EUR.CM_INSTRUMENT.PXE."&amp;A174, "DateLastMaturity")</f>
        <v>#REF!</v>
      </c>
      <c r="AV174" s="124" t="e">
        <f t="shared" si="687"/>
        <v>#REF!</v>
      </c>
      <c r="AW174" s="129" t="e">
        <f>VLOOKUP(AV174,'[1]Y c'!B$1:AD$65536,HLOOKUP(LEFT(A174,2),'[1]Y c'!$A$1:$IV$2,2,FALSE),FALSE)</f>
        <v>#REF!</v>
      </c>
      <c r="AY174" s="128" t="e">
        <f t="shared" si="728"/>
        <v>#REF!</v>
      </c>
      <c r="AZ174" s="125" t="str">
        <f t="shared" si="729"/>
        <v>x</v>
      </c>
      <c r="BA174" s="126" t="e">
        <f t="shared" si="730"/>
        <v>#NUM!</v>
      </c>
      <c r="BB174" s="127" t="e">
        <f>_xll.MKV("EUR.CM_INSTRUMENT.PXE."&amp;A174, "DateLastMaturity")</f>
        <v>#REF!</v>
      </c>
      <c r="BC174" s="124" t="e">
        <f t="shared" si="731"/>
        <v>#REF!</v>
      </c>
      <c r="BD174" s="126" t="e">
        <f>VLOOKUP(BC174,'[1]YY p'!B$1:AP$65536,HLOOKUP(LEFT(A174,2),'[1]YY p'!$A$1:$IV$2,2,FALSE),FALSE)</f>
        <v>#REF!</v>
      </c>
      <c r="BF174" s="128" t="e">
        <f t="shared" si="733"/>
        <v>#REF!</v>
      </c>
      <c r="BG174" s="125" t="s">
        <v>60</v>
      </c>
      <c r="BH174" s="126" t="e">
        <f t="shared" si="732"/>
        <v>#NUM!</v>
      </c>
      <c r="BI174" s="127" t="e">
        <f>_xll.MKV("EUR.CM_INSTRUMENT.PXE."&amp;A174, "DateLastMaturity")</f>
        <v>#REF!</v>
      </c>
      <c r="BJ174" s="124" t="e">
        <f t="shared" si="734"/>
        <v>#REF!</v>
      </c>
      <c r="BK174" s="126" t="e">
        <f>VLOOKUP(BJ174,'[1]YY c'!B$1:AL$65536,HLOOKUP(LEFT(A174,2),'[1]YY c'!$A$1:$IV$2,2,FALSE),FALSE)</f>
        <v>#REF!</v>
      </c>
    </row>
    <row r="175" spans="1:63">
      <c r="A175" s="64" t="s">
        <v>191</v>
      </c>
      <c r="B175" s="65" t="e">
        <f t="shared" si="552"/>
        <v>#REF!</v>
      </c>
      <c r="C175" s="19" t="s">
        <v>126</v>
      </c>
      <c r="D175" s="19" t="e">
        <f>_xll.MKV("EUR.CM_INSTRUMENT.PXE."&amp;A175, "CouponInterest")</f>
        <v>#REF!</v>
      </c>
      <c r="E175" s="6" t="e">
        <f>_xll.MKV("EUR.CM_INSTRUMENT.PXE."&amp;A175, "DateMaturity")</f>
        <v>#REF!</v>
      </c>
      <c r="F175" s="6" t="e">
        <f>IF(D175=0,H175,_xll.MKV("EUR.CM_INSTRUMENT.PXE."&amp;A175, "DateInterestAccrual"))</f>
        <v>#REF!</v>
      </c>
      <c r="G175" s="6" t="e">
        <f>IF(D175=0,E175,_xll.MKV("EUR.CM_INSTRUMENT.PXE."&amp;A175, "DateFirstCoupon"))</f>
        <v>#REF!</v>
      </c>
      <c r="H175" s="6" t="e">
        <f>_xll.MKV("EUR.CM_INSTRUMENT.PXE."&amp;A175, "DateFirstSettlement")</f>
        <v>#REF!</v>
      </c>
      <c r="I175" s="19">
        <v>100</v>
      </c>
      <c r="J175" s="6" t="e">
        <f>_xll.MKV("EUR.CM_INSTRUMENT.BONDVISION."&amp;A175, "DateSettl")</f>
        <v>#REF!</v>
      </c>
      <c r="K175" s="123" t="e">
        <f>_xll.MKV("EUR.CM_INSTRUMENT.PXE."&amp;A175, "Desc")</f>
        <v>#REF!</v>
      </c>
      <c r="L175" s="66">
        <f>_xll.BDP(A175&amp;" Corp", "amt_outstanding")/1000000</f>
        <v>26000</v>
      </c>
      <c r="M175" s="67" t="e">
        <f t="shared" si="664"/>
        <v>#REF!</v>
      </c>
      <c r="N175" s="22" t="e">
        <f>_xll.xlBondYield(C175,D175,E175,F175,G175,H175,I175,J175,P175)*100</f>
        <v>#NUM!</v>
      </c>
      <c r="O175" s="68" t="str">
        <f t="shared" si="665"/>
        <v/>
      </c>
      <c r="P175" s="23" t="e">
        <f>ROUND(_xll.MKV("EUR.CM_DEPTH.XLS_GOVIES."&amp;A175, "Mid"),IF(M175&lt;700,3,2))</f>
        <v>#REF!</v>
      </c>
      <c r="Q175" s="69" t="e">
        <f>(N175-N174)*100</f>
        <v>#NUM!</v>
      </c>
      <c r="R175" s="70" t="e">
        <f t="shared" si="551"/>
        <v>#NUM!</v>
      </c>
      <c r="S175" s="71" t="e">
        <f>_xll.xlBondAswSpread(C175,D175,E175,F175,G175,H175,I175,J175,P175)*100</f>
        <v>#NUM!</v>
      </c>
      <c r="T175" s="72" t="e">
        <f>_xll.xlBondZSpread(C175,D175,E175,F175,G175,H175,I175,J175,P175,"annual",5)*100</f>
        <v>#NUM!</v>
      </c>
      <c r="U175" s="72" t="e">
        <f>(N175-_xll.xlShmImplSwap2("EUR","EUR",J175,E175,,1,8,2,4)*100)*100</f>
        <v>#NUM!</v>
      </c>
      <c r="V175" s="72" t="e">
        <f>(N175-VLOOKUP(AH175,'[1]Y c'!$B$1:$F$65536,HLOOKUP(RIGHT($V$12,2),'[1]Y c'!$A$1:$IV$2,2,FALSE),FALSE))*100</f>
        <v>#NUM!</v>
      </c>
      <c r="W175" s="72" t="e">
        <f>(N175-VLOOKUP(AH175,'[1]Y c'!$B$1:$N$65536,HLOOKUP(RIGHT($W$12,2),'[1]Y c'!$A$1:$IV$2,2,FALSE),FALSE))*100</f>
        <v>#NUM!</v>
      </c>
      <c r="X175" s="73" t="e">
        <f>(N175-VLOOKUP(AH175,'[1]Y c'!$B$1:$J$65536,HLOOKUP(RIGHT($X$12,2),'[1]Y c'!$A$1:$IV$2,2,FALSE),FALSE))*100</f>
        <v>#NUM!</v>
      </c>
      <c r="Y175" s="74" t="e">
        <f>_xll.xlBondYieldSens(C175,D175,E175,F175,G175,H175,I175,J175,P175,"p")</f>
        <v>#NUM!</v>
      </c>
      <c r="Z175" s="100" t="e">
        <f>SUMIF([1]Volumes!D$1:D$65536,A175,[1]Volumes!I$1:I$65536)</f>
        <v>#VALUE!</v>
      </c>
      <c r="AA175" s="23"/>
      <c r="AB175" s="77" t="e">
        <f>IF(_xll.MKV("EUR.CM_DEPTH.VMO_REPO."&amp;A175&amp;"_"&amp;$AB$12&amp;"_Fixed", "TrdValueAvg")=0,"",_xll.MKV("EUR.CM_DEPTH.VMO_REPO."&amp;A175&amp;"_"&amp;$AB$12&amp;"_Fixed", "TrdValueAvg"))</f>
        <v>#REF!</v>
      </c>
      <c r="AC175" s="78">
        <f t="shared" si="641"/>
        <v>0</v>
      </c>
      <c r="AD175" s="124" t="e">
        <f>IF(AE175="x",MONTH(AG175)&amp;"."&amp;YEAR(AG175),"")</f>
        <v>#REF!</v>
      </c>
      <c r="AE175" s="125" t="s">
        <v>60</v>
      </c>
      <c r="AF175" s="126" t="e">
        <f t="shared" si="666"/>
        <v>#NUM!</v>
      </c>
      <c r="AG175" s="127" t="e">
        <f>_xll.MKV("EUR.CM_INSTRUMENT.PXE."&amp;A175, "DateLastMaturity")</f>
        <v>#REF!</v>
      </c>
      <c r="AH175" s="124" t="e">
        <f t="shared" si="686"/>
        <v>#REF!</v>
      </c>
      <c r="AI175" s="126" t="e">
        <f>VLOOKUP(AH175,'[1]ASW p'!$B$1:$AP$65536,HLOOKUP(LEFT(A175,2),'[1]ASW p'!$A$1:$IV$2,2,FALSE),FALSE)</f>
        <v>#REF!</v>
      </c>
      <c r="AJ175" s="79" t="e">
        <f t="shared" si="667"/>
        <v>#NUM!</v>
      </c>
      <c r="AK175" s="79" t="e">
        <f t="shared" si="726"/>
        <v>#NUM!</v>
      </c>
      <c r="AL175" s="94">
        <v>0.16845854367127483</v>
      </c>
      <c r="AM175" s="81">
        <v>-0.61324548344370866</v>
      </c>
      <c r="AN175" s="14" t="str">
        <f t="shared" si="668"/>
        <v>DE0001102390</v>
      </c>
      <c r="AO175" s="65" t="e">
        <f>IF(LEFT(AN175,2)=LEFT(AN174,2),AO174,_xll.BDP($A175&amp;" Corp","RTG_FITCH"))</f>
        <v>#REF!</v>
      </c>
      <c r="AP175" s="65" t="e">
        <f>IF(LEFT(AN175,2)=LEFT(AN174,2),AP174,_xll.BDP($A175&amp;" Corp","RTG_SP_LT_LC_ISSUER_CREDIT"))</f>
        <v>#REF!</v>
      </c>
      <c r="AQ175" s="65" t="str">
        <f>_xll.BDP($A175&amp;" Corp","RTG_MOODY")</f>
        <v>Aaau</v>
      </c>
      <c r="AR175" s="128" t="e">
        <f t="shared" si="707"/>
        <v>#REF!</v>
      </c>
      <c r="AS175" s="125" t="s">
        <v>60</v>
      </c>
      <c r="AT175" s="129" t="e">
        <f t="shared" si="727"/>
        <v>#NUM!</v>
      </c>
      <c r="AU175" s="130" t="e">
        <f>_xll.MKV("EUR.CM_INSTRUMENT.PXE."&amp;A175, "DateLastMaturity")</f>
        <v>#REF!</v>
      </c>
      <c r="AV175" s="124" t="e">
        <f t="shared" si="687"/>
        <v>#REF!</v>
      </c>
      <c r="AW175" s="129" t="e">
        <f>VLOOKUP(AV175,'[1]Y c'!B$1:AD$65536,HLOOKUP(LEFT(A175,2),'[1]Y c'!$A$1:$IV$2,2,FALSE),FALSE)</f>
        <v>#REF!</v>
      </c>
      <c r="AY175" s="128" t="e">
        <f t="shared" si="728"/>
        <v>#REF!</v>
      </c>
      <c r="AZ175" s="125" t="str">
        <f t="shared" si="729"/>
        <v>x</v>
      </c>
      <c r="BA175" s="126" t="e">
        <f t="shared" si="730"/>
        <v>#NUM!</v>
      </c>
      <c r="BB175" s="127" t="e">
        <f>_xll.MKV("EUR.CM_INSTRUMENT.PXE."&amp;A175, "DateLastMaturity")</f>
        <v>#REF!</v>
      </c>
      <c r="BC175" s="124" t="e">
        <f t="shared" si="731"/>
        <v>#REF!</v>
      </c>
      <c r="BD175" s="126" t="e">
        <f>VLOOKUP(BC175,'[1]YY p'!B$1:AP$65536,HLOOKUP(LEFT(A175,2),'[1]YY p'!$A$1:$IV$2,2,FALSE),FALSE)</f>
        <v>#REF!</v>
      </c>
      <c r="BF175" s="128" t="e">
        <f t="shared" si="733"/>
        <v>#REF!</v>
      </c>
      <c r="BG175" s="125" t="s">
        <v>60</v>
      </c>
      <c r="BH175" s="126" t="e">
        <f t="shared" si="732"/>
        <v>#NUM!</v>
      </c>
      <c r="BI175" s="127" t="e">
        <f>_xll.MKV("EUR.CM_INSTRUMENT.PXE."&amp;A175, "DateLastMaturity")</f>
        <v>#REF!</v>
      </c>
      <c r="BJ175" s="124" t="e">
        <f t="shared" si="734"/>
        <v>#REF!</v>
      </c>
      <c r="BK175" s="126" t="e">
        <f>VLOOKUP(BJ175,'[1]YY c'!B$1:AL$65536,HLOOKUP(LEFT(A175,2),'[1]YY c'!$A$1:$IV$2,2,FALSE),FALSE)</f>
        <v>#REF!</v>
      </c>
    </row>
    <row r="176" spans="1:63">
      <c r="A176" s="64" t="s">
        <v>450</v>
      </c>
      <c r="B176" s="65" t="e">
        <f t="shared" ref="B176" si="758">LEFT(K176,3)&amp;" "&amp;TEXT(DATE(2000,(MONTH(E176)),1),"mmm")&amp;RIGHT(YEAR(E176),2)</f>
        <v>#REF!</v>
      </c>
      <c r="C176" s="19" t="s">
        <v>126</v>
      </c>
      <c r="D176" s="19" t="e">
        <f>_xll.MKV("EUR.CM_INSTRUMENT.PXE."&amp;A176, "CouponInterest")</f>
        <v>#REF!</v>
      </c>
      <c r="E176" s="6" t="e">
        <f>_xll.MKV("EUR.CM_INSTRUMENT.PXE."&amp;A176, "DateMaturity")</f>
        <v>#REF!</v>
      </c>
      <c r="F176" s="6" t="e">
        <f>IF(D176=0,H176,_xll.MKV("EUR.CM_INSTRUMENT.PXE."&amp;A176, "DateInterestAccrual"))</f>
        <v>#REF!</v>
      </c>
      <c r="G176" s="6" t="e">
        <f>IF(D176=0,E176,_xll.MKV("EUR.CM_INSTRUMENT.PXE."&amp;A176, "DateFirstCoupon"))</f>
        <v>#REF!</v>
      </c>
      <c r="H176" s="6" t="e">
        <f>_xll.MKV("EUR.CM_INSTRUMENT.PXE."&amp;A176, "DateFirstSettlement")</f>
        <v>#REF!</v>
      </c>
      <c r="I176" s="19">
        <v>100</v>
      </c>
      <c r="J176" s="6" t="e">
        <f>_xll.MKV("EUR.CM_INSTRUMENT.BONDVISION."&amp;A176, "DateSettl")</f>
        <v>#REF!</v>
      </c>
      <c r="K176" s="123" t="e">
        <f>_xll.MKV("EUR.CM_INSTRUMENT.PXE."&amp;A176, "Desc")</f>
        <v>#REF!</v>
      </c>
      <c r="L176" s="66">
        <f>_xll.BDP(A176&amp;" Corp", "amt_outstanding")/1000000</f>
        <v>25000</v>
      </c>
      <c r="M176" s="67" t="e">
        <f t="shared" ref="M176" si="759">+E176-J176</f>
        <v>#REF!</v>
      </c>
      <c r="N176" s="22" t="e">
        <f>_xll.xlBondYield(C176,D176,E176,F176,G176,H176,I176,J176,P176)*100</f>
        <v>#NUM!</v>
      </c>
      <c r="O176" s="68" t="str">
        <f t="shared" ref="O176" si="760">IF(ISNUMBER((N176-AL176)*100),ROUND((N176-AL176)*100,2),"")</f>
        <v/>
      </c>
      <c r="P176" s="23" t="e">
        <f>ROUND(_xll.MKV("EUR.CM_DEPTH.XLS_GOVIES."&amp;A176, "Mid"),IF(M176&lt;700,3,2))</f>
        <v>#REF!</v>
      </c>
      <c r="Q176" s="69" t="e">
        <f>(N176-N175)*100</f>
        <v>#NUM!</v>
      </c>
      <c r="R176" s="70" t="e">
        <f t="shared" ref="R176" si="761">IF($R$12="Y roll",(N176-N175)/(M176-M175)*365*100,(U176-U175)/(M176-M175)*365)</f>
        <v>#NUM!</v>
      </c>
      <c r="S176" s="71" t="e">
        <f>_xll.xlBondAswSpread(C176,D176,E176,F176,G176,H176,I176,J176,P176)*100</f>
        <v>#NUM!</v>
      </c>
      <c r="T176" s="72" t="e">
        <f>_xll.xlBondZSpread(C176,D176,E176,F176,G176,H176,I176,J176,P176,"annual",5)*100</f>
        <v>#NUM!</v>
      </c>
      <c r="U176" s="72" t="e">
        <f>(N176-_xll.xlShmImplSwap2("EUR","EUR",J176,E176,,1,8,2,4)*100)*100</f>
        <v>#NUM!</v>
      </c>
      <c r="V176" s="72" t="e">
        <f>(N176-VLOOKUP(AH176,'[1]Y c'!$B$1:$F$65536,HLOOKUP(RIGHT($V$12,2),'[1]Y c'!$A$1:$IV$2,2,FALSE),FALSE))*100</f>
        <v>#NUM!</v>
      </c>
      <c r="W176" s="72" t="e">
        <f>(N176-VLOOKUP(AH176,'[1]Y c'!$B$1:$N$65536,HLOOKUP(RIGHT($W$12,2),'[1]Y c'!$A$1:$IV$2,2,FALSE),FALSE))*100</f>
        <v>#NUM!</v>
      </c>
      <c r="X176" s="73" t="e">
        <f>(N176-VLOOKUP(AH176,'[1]Y c'!$B$1:$J$65536,HLOOKUP(RIGHT($X$12,2),'[1]Y c'!$A$1:$IV$2,2,FALSE),FALSE))*100</f>
        <v>#NUM!</v>
      </c>
      <c r="Y176" s="74" t="e">
        <f>_xll.xlBondYieldSens(C176,D176,E176,F176,G176,H176,I176,J176,P176,"p")</f>
        <v>#NUM!</v>
      </c>
      <c r="Z176" s="100" t="e">
        <f>SUMIF([1]Volumes!D$1:D$65536,A176,[1]Volumes!I$1:I$65536)</f>
        <v>#VALUE!</v>
      </c>
      <c r="AA176" s="23"/>
      <c r="AB176" s="77" t="e">
        <f>IF(_xll.MKV("EUR.CM_DEPTH.VMO_REPO."&amp;A176&amp;"_"&amp;$AB$12&amp;"_Fixed", "TrdValueAvg")=0,"",_xll.MKV("EUR.CM_DEPTH.VMO_REPO."&amp;A176&amp;"_"&amp;$AB$12&amp;"_Fixed", "TrdValueAvg"))</f>
        <v>#REF!</v>
      </c>
      <c r="AC176" s="78">
        <f t="shared" ref="AC176" si="762">IF(ISNUMBER(AB176),(AB176-AM176)*100,0)</f>
        <v>0</v>
      </c>
      <c r="AD176" s="124" t="e">
        <f>IF(AE176="x",MONTH(AG176)&amp;"."&amp;YEAR(AG176),"")</f>
        <v>#REF!</v>
      </c>
      <c r="AE176" s="125" t="s">
        <v>60</v>
      </c>
      <c r="AF176" s="126" t="e">
        <f t="shared" ref="AF176" si="763">IF(AE176="x",IF($AF$12="ASW",S176,T176),"")</f>
        <v>#NUM!</v>
      </c>
      <c r="AG176" s="127" t="e">
        <f>_xll.MKV("EUR.CM_INSTRUMENT.PXE."&amp;A176, "DateLastMaturity")</f>
        <v>#REF!</v>
      </c>
      <c r="AH176" s="124" t="e">
        <f t="shared" ref="AH176" si="764">MONTH(AG176)&amp;"."&amp;YEAR(AG176)</f>
        <v>#REF!</v>
      </c>
      <c r="AI176" s="126" t="e">
        <f>VLOOKUP(AH176,'[1]ASW p'!$B$1:$AP$65536,HLOOKUP(LEFT(A176,2),'[1]ASW p'!$A$1:$IV$2,2,FALSE),FALSE)</f>
        <v>#REF!</v>
      </c>
      <c r="AJ176" s="79" t="e">
        <f t="shared" ref="AJ176" si="765">IF($AF$12="ASW",S176,T176)-AI176</f>
        <v>#NUM!</v>
      </c>
      <c r="AK176" s="79" t="e">
        <f t="shared" ref="AK176" si="766">U176-BD176</f>
        <v>#NUM!</v>
      </c>
      <c r="AL176" s="94">
        <v>0.16845854367127483</v>
      </c>
      <c r="AM176" s="81">
        <v>-0.61324548344370866</v>
      </c>
      <c r="AN176" s="14" t="str">
        <f t="shared" ref="AN176" si="767">+A176</f>
        <v>DE0001102408</v>
      </c>
      <c r="AO176" s="65" t="e">
        <f>IF(LEFT(AN176,2)=LEFT(AN175,2),AO175,_xll.BDP($A176&amp;" Corp","RTG_FITCH"))</f>
        <v>#REF!</v>
      </c>
      <c r="AP176" s="65" t="e">
        <f>IF(LEFT(AN176,2)=LEFT(AN175,2),AP175,_xll.BDP($A176&amp;" Corp","RTG_SP_LT_LC_ISSUER_CREDIT"))</f>
        <v>#REF!</v>
      </c>
      <c r="AQ176" s="65" t="str">
        <f>_xll.BDP($A176&amp;" Corp","RTG_MOODY")</f>
        <v>Aaau</v>
      </c>
      <c r="AR176" s="128" t="e">
        <f t="shared" ref="AR176" si="768">IF(AS176="x",MONTH(AU176)&amp;"."&amp;YEAR(AU176),"")</f>
        <v>#REF!</v>
      </c>
      <c r="AS176" s="125" t="s">
        <v>60</v>
      </c>
      <c r="AT176" s="129" t="e">
        <f t="shared" ref="AT176" si="769">IF(AS176="x",N176,"")</f>
        <v>#NUM!</v>
      </c>
      <c r="AU176" s="130" t="e">
        <f>_xll.MKV("EUR.CM_INSTRUMENT.PXE."&amp;A176, "DateLastMaturity")</f>
        <v>#REF!</v>
      </c>
      <c r="AV176" s="124" t="e">
        <f t="shared" ref="AV176" si="770">MONTH(AU176)&amp;"."&amp;YEAR(AU176)</f>
        <v>#REF!</v>
      </c>
      <c r="AW176" s="129" t="e">
        <f>VLOOKUP(AV176,'[1]Y c'!B$1:AD$65536,HLOOKUP(LEFT(A176,2),'[1]Y c'!$A$1:$IV$2,2,FALSE),FALSE)</f>
        <v>#REF!</v>
      </c>
      <c r="AY176" s="128" t="e">
        <f t="shared" ref="AY176" si="771">IF(AE176="x",MONTH(AG176)&amp;"."&amp;YEAR(AG176),"")</f>
        <v>#REF!</v>
      </c>
      <c r="AZ176" s="125" t="str">
        <f t="shared" ref="AZ176" si="772">AE176</f>
        <v>x</v>
      </c>
      <c r="BA176" s="126" t="e">
        <f t="shared" ref="BA176" si="773">IF(AE176="x",U176,"")</f>
        <v>#NUM!</v>
      </c>
      <c r="BB176" s="127" t="e">
        <f>_xll.MKV("EUR.CM_INSTRUMENT.PXE."&amp;A176, "DateLastMaturity")</f>
        <v>#REF!</v>
      </c>
      <c r="BC176" s="124" t="e">
        <f t="shared" ref="BC176" si="774">MONTH(BB176)&amp;"."&amp;YEAR(BB176)</f>
        <v>#REF!</v>
      </c>
      <c r="BD176" s="126" t="e">
        <f>VLOOKUP(BC176,'[1]YY p'!B$1:AP$65536,HLOOKUP(LEFT(A176,2),'[1]YY p'!$A$1:$IV$2,2,FALSE),FALSE)</f>
        <v>#REF!</v>
      </c>
      <c r="BF176" s="128" t="e">
        <f t="shared" ref="BF176" si="775">IF(BG176="x",MONTH(BI176)&amp;"."&amp;YEAR(BI176),"")</f>
        <v>#REF!</v>
      </c>
      <c r="BG176" s="125" t="s">
        <v>60</v>
      </c>
      <c r="BH176" s="126" t="e">
        <f t="shared" ref="BH176" si="776">IF(BG176="x",U176,"")</f>
        <v>#NUM!</v>
      </c>
      <c r="BI176" s="127" t="e">
        <f>_xll.MKV("EUR.CM_INSTRUMENT.PXE."&amp;A176, "DateLastMaturity")</f>
        <v>#REF!</v>
      </c>
      <c r="BJ176" s="124" t="e">
        <f t="shared" ref="BJ176" si="777">MONTH(BI176)&amp;"."&amp;YEAR(BI176)</f>
        <v>#REF!</v>
      </c>
      <c r="BK176" s="126" t="e">
        <f>VLOOKUP(BJ176,'[1]YY c'!B$1:AL$65536,HLOOKUP(LEFT(A176,2),'[1]YY c'!$A$1:$IV$2,2,FALSE),FALSE)</f>
        <v>#REF!</v>
      </c>
    </row>
    <row r="177" spans="1:63">
      <c r="A177" s="64" t="s">
        <v>192</v>
      </c>
      <c r="B177" s="65" t="e">
        <f t="shared" si="552"/>
        <v>#REF!</v>
      </c>
      <c r="C177" s="19" t="s">
        <v>126</v>
      </c>
      <c r="D177" s="19" t="e">
        <f>_xll.MKV("EUR.CM_INSTRUMENT.PXE."&amp;A177, "CouponInterest")</f>
        <v>#REF!</v>
      </c>
      <c r="E177" s="6" t="e">
        <f>_xll.MKV("EUR.CM_INSTRUMENT.PXE."&amp;A177, "DateMaturity")</f>
        <v>#REF!</v>
      </c>
      <c r="F177" s="6" t="e">
        <f>IF(D177=0,H177,_xll.MKV("EUR.CM_INSTRUMENT.PXE."&amp;A177, "DateInterestAccrual"))</f>
        <v>#REF!</v>
      </c>
      <c r="G177" s="6" t="e">
        <f>IF(D177=0,E177,_xll.MKV("EUR.CM_INSTRUMENT.PXE."&amp;A177, "DateFirstCoupon"))</f>
        <v>#REF!</v>
      </c>
      <c r="H177" s="6" t="e">
        <f>_xll.MKV("EUR.CM_INSTRUMENT.PXE."&amp;A177, "DateFirstSettlement")</f>
        <v>#REF!</v>
      </c>
      <c r="I177" s="19">
        <v>100</v>
      </c>
      <c r="J177" s="6" t="e">
        <f>_xll.MKV("EUR.CM_INSTRUMENT.BONDVISION."&amp;A177, "DateSettl")</f>
        <v>#REF!</v>
      </c>
      <c r="K177" s="123" t="e">
        <f>_xll.MKV("EUR.CM_INSTRUMENT.PXE."&amp;A177, "Desc")</f>
        <v>#REF!</v>
      </c>
      <c r="L177" s="66">
        <f>_xll.BDP(A177&amp;" Corp", "amt_outstanding")/1000000</f>
        <v>11249.999999723321</v>
      </c>
      <c r="M177" s="67" t="e">
        <f t="shared" si="664"/>
        <v>#REF!</v>
      </c>
      <c r="N177" s="22" t="e">
        <f>_xll.xlBondYield(C177,D177,E177,F177,G177,H177,I177,J177,P177)*100</f>
        <v>#NUM!</v>
      </c>
      <c r="O177" s="68" t="str">
        <f t="shared" si="665"/>
        <v/>
      </c>
      <c r="P177" s="23" t="e">
        <f>ROUND(_xll.MKV("EUR.CM_DEPTH.XLS_GOVIES."&amp;A177, "Mid"),IF(M177&lt;700,3,2))</f>
        <v>#REF!</v>
      </c>
      <c r="Q177" s="69" t="e">
        <f>(N177-N173)*100</f>
        <v>#NUM!</v>
      </c>
      <c r="R177" s="70" t="e">
        <f>IF($R$12="Y roll",(N177-N175)/(M177-M175)*365*100,(U177-U175)/(M177-M175)*365)</f>
        <v>#NUM!</v>
      </c>
      <c r="S177" s="71" t="e">
        <f>_xll.xlBondAswSpread(C177,D177,E177,F177,G177,H177,I177,J177,P177)*100</f>
        <v>#NUM!</v>
      </c>
      <c r="T177" s="72" t="e">
        <f>_xll.xlBondZSpread(C177,D177,E177,F177,G177,H177,I177,J177,P177,"annual",5)*100</f>
        <v>#NUM!</v>
      </c>
      <c r="U177" s="72" t="e">
        <f>(N177-_xll.xlShmImplSwap2("EUR","EUR",J177,E177,,1,8,2,4)*100)*100</f>
        <v>#NUM!</v>
      </c>
      <c r="V177" s="72" t="e">
        <f>(N177-VLOOKUP(AH177,'[1]Y c'!$B$1:$F$65536,HLOOKUP(RIGHT($V$12,2),'[1]Y c'!$A$1:$IV$2,2,FALSE),FALSE))*100</f>
        <v>#NUM!</v>
      </c>
      <c r="W177" s="72" t="e">
        <f>(N177-VLOOKUP(AH177,'[1]Y c'!$B$1:$N$65536,HLOOKUP(RIGHT($W$12,2),'[1]Y c'!$A$1:$IV$2,2,FALSE),FALSE))*100</f>
        <v>#NUM!</v>
      </c>
      <c r="X177" s="73" t="e">
        <f>(N177-VLOOKUP(AH177,'[1]Y c'!$B$1:$J$65536,HLOOKUP(RIGHT($X$12,2),'[1]Y c'!$A$1:$IV$2,2,FALSE),FALSE))*100</f>
        <v>#NUM!</v>
      </c>
      <c r="Y177" s="74" t="e">
        <f>_xll.xlBondYieldSens(C177,D177,E177,F177,G177,H177,I177,J177,P177,"p")</f>
        <v>#NUM!</v>
      </c>
      <c r="Z177" s="100" t="e">
        <f>SUMIF([1]Volumes!D$1:D$65536,A177,[1]Volumes!I$1:I$65536)</f>
        <v>#VALUE!</v>
      </c>
      <c r="AA177" s="23"/>
      <c r="AB177" s="77" t="e">
        <f>IF(_xll.MKV("EUR.CM_DEPTH.VMO_REPO."&amp;A177&amp;"_"&amp;$AB$12&amp;"_Fixed", "TrdValueAvg")=0,"",_xll.MKV("EUR.CM_DEPTH.VMO_REPO."&amp;A177&amp;"_"&amp;$AB$12&amp;"_Fixed", "TrdValueAvg"))</f>
        <v>#REF!</v>
      </c>
      <c r="AC177" s="78">
        <f t="shared" si="641"/>
        <v>0</v>
      </c>
      <c r="AD177" s="124" t="str">
        <f t="shared" si="706"/>
        <v/>
      </c>
      <c r="AE177" s="125"/>
      <c r="AF177" s="126" t="str">
        <f t="shared" si="666"/>
        <v/>
      </c>
      <c r="AG177" s="127" t="e">
        <f>_xll.MKV("EUR.CM_INSTRUMENT.PXE."&amp;A177, "DateLastMaturity")</f>
        <v>#REF!</v>
      </c>
      <c r="AH177" s="124" t="e">
        <f t="shared" si="686"/>
        <v>#REF!</v>
      </c>
      <c r="AI177" s="126" t="e">
        <f>VLOOKUP(AH177,'[1]ASW p'!$B$1:$AP$65536,HLOOKUP(LEFT(A177,2),'[1]ASW p'!$A$1:$IV$2,2,FALSE),FALSE)</f>
        <v>#REF!</v>
      </c>
      <c r="AJ177" s="79" t="e">
        <f t="shared" si="667"/>
        <v>#NUM!</v>
      </c>
      <c r="AK177" s="79" t="e">
        <f t="shared" si="726"/>
        <v>#NUM!</v>
      </c>
      <c r="AL177" s="94">
        <v>0.18074199812518343</v>
      </c>
      <c r="AM177" s="81">
        <v>-0.75</v>
      </c>
      <c r="AN177" s="14" t="str">
        <f t="shared" si="668"/>
        <v>DE0001135044</v>
      </c>
      <c r="AO177" s="65" t="e">
        <f>IF(LEFT(AN177,2)=LEFT(AN175,2),AO175,_xll.BDP($A177&amp;" Corp","RTG_FITCH"))</f>
        <v>#REF!</v>
      </c>
      <c r="AP177" s="65" t="e">
        <f>IF(LEFT(AN177,2)=LEFT(AN175,2),AP175,_xll.BDP($A177&amp;" Corp","RTG_SP_LT_LC_ISSUER_CREDIT"))</f>
        <v>#REF!</v>
      </c>
      <c r="AQ177" s="65" t="str">
        <f>_xll.BDP($A177&amp;" Corp","RTG_MOODY")</f>
        <v>Aaau</v>
      </c>
      <c r="AR177" s="128" t="e">
        <f t="shared" si="707"/>
        <v>#REF!</v>
      </c>
      <c r="AS177" s="125" t="s">
        <v>60</v>
      </c>
      <c r="AT177" s="129" t="e">
        <f t="shared" si="727"/>
        <v>#NUM!</v>
      </c>
      <c r="AU177" s="130" t="e">
        <f>_xll.MKV("EUR.CM_INSTRUMENT.PXE."&amp;A177, "DateLastMaturity")</f>
        <v>#REF!</v>
      </c>
      <c r="AV177" s="124" t="e">
        <f t="shared" si="687"/>
        <v>#REF!</v>
      </c>
      <c r="AW177" s="129" t="e">
        <f>VLOOKUP(AV177,'[1]Y c'!B$1:AD$65536,HLOOKUP(LEFT(A177,2),'[1]Y c'!$A$1:$IV$2,2,FALSE),FALSE)</f>
        <v>#REF!</v>
      </c>
      <c r="AY177" s="128" t="str">
        <f t="shared" si="728"/>
        <v/>
      </c>
      <c r="AZ177" s="125">
        <f t="shared" si="729"/>
        <v>0</v>
      </c>
      <c r="BA177" s="126" t="str">
        <f t="shared" si="730"/>
        <v/>
      </c>
      <c r="BB177" s="127" t="e">
        <f>_xll.MKV("EUR.CM_INSTRUMENT.PXE."&amp;A177, "DateLastMaturity")</f>
        <v>#REF!</v>
      </c>
      <c r="BC177" s="124" t="e">
        <f t="shared" si="731"/>
        <v>#REF!</v>
      </c>
      <c r="BD177" s="126" t="e">
        <f>VLOOKUP(BC177,'[1]YY p'!B$1:AP$65536,HLOOKUP(LEFT(A177,2),'[1]YY p'!$A$1:$IV$2,2,FALSE),FALSE)</f>
        <v>#REF!</v>
      </c>
      <c r="BF177" s="128" t="e">
        <f t="shared" si="733"/>
        <v>#REF!</v>
      </c>
      <c r="BG177" s="125" t="s">
        <v>60</v>
      </c>
      <c r="BH177" s="126" t="e">
        <f t="shared" si="732"/>
        <v>#NUM!</v>
      </c>
      <c r="BI177" s="127" t="e">
        <f>_xll.MKV("EUR.CM_INSTRUMENT.PXE."&amp;A177, "DateLastMaturity")</f>
        <v>#REF!</v>
      </c>
      <c r="BJ177" s="124" t="e">
        <f t="shared" si="734"/>
        <v>#REF!</v>
      </c>
      <c r="BK177" s="126" t="e">
        <f>VLOOKUP(BJ177,'[1]YY c'!B$1:AL$65536,HLOOKUP(LEFT(A177,2),'[1]YY c'!$A$1:$IV$2,2,FALSE),FALSE)</f>
        <v>#REF!</v>
      </c>
    </row>
    <row r="178" spans="1:63">
      <c r="A178" s="64" t="s">
        <v>193</v>
      </c>
      <c r="B178" s="65" t="e">
        <f t="shared" si="552"/>
        <v>#REF!</v>
      </c>
      <c r="C178" s="19" t="s">
        <v>126</v>
      </c>
      <c r="D178" s="19" t="e">
        <f>_xll.MKV("EUR.CM_INSTRUMENT.PXE."&amp;A178, "CouponInterest")</f>
        <v>#REF!</v>
      </c>
      <c r="E178" s="6" t="e">
        <f>_xll.MKV("EUR.CM_INSTRUMENT.PXE."&amp;A178, "DateMaturity")</f>
        <v>#REF!</v>
      </c>
      <c r="F178" s="6" t="e">
        <f>IF(D178=0,H178,_xll.MKV("EUR.CM_INSTRUMENT.PXE."&amp;A178, "DateInterestAccrual"))</f>
        <v>#REF!</v>
      </c>
      <c r="G178" s="6" t="e">
        <f>IF(D178=0,E178,_xll.MKV("EUR.CM_INSTRUMENT.PXE."&amp;A178, "DateFirstCoupon"))</f>
        <v>#REF!</v>
      </c>
      <c r="H178" s="6" t="e">
        <f>_xll.MKV("EUR.CM_INSTRUMENT.PXE."&amp;A178, "DateFirstSettlement")</f>
        <v>#REF!</v>
      </c>
      <c r="I178" s="19">
        <v>100</v>
      </c>
      <c r="J178" s="6" t="e">
        <f>_xll.MKV("EUR.CM_INSTRUMENT.BONDVISION."&amp;A178, "DateSettl")</f>
        <v>#REF!</v>
      </c>
      <c r="K178" s="123" t="e">
        <f>_xll.MKV("EUR.CM_INSTRUMENT.PXE."&amp;A178, "Desc")</f>
        <v>#REF!</v>
      </c>
      <c r="L178" s="66">
        <f>_xll.BDP(A178&amp;" Corp", "amt_outstanding")/1000000</f>
        <v>14500.000000000002</v>
      </c>
      <c r="M178" s="67" t="e">
        <f t="shared" si="664"/>
        <v>#REF!</v>
      </c>
      <c r="N178" s="22" t="e">
        <f>_xll.xlBondYield(C178,D178,E178,F178,G178,H178,I178,J178,P178)*100</f>
        <v>#NUM!</v>
      </c>
      <c r="O178" s="68" t="str">
        <f t="shared" si="665"/>
        <v/>
      </c>
      <c r="P178" s="23" t="e">
        <f>ROUND(_xll.MKV("EUR.CM_DEPTH.XLS_GOVIES."&amp;A178, "Mid"),IF(M178&lt;700,3,2))</f>
        <v>#REF!</v>
      </c>
      <c r="Q178" s="69" t="e">
        <f t="shared" si="735"/>
        <v>#NUM!</v>
      </c>
      <c r="R178" s="70" t="e">
        <f t="shared" si="551"/>
        <v>#NUM!</v>
      </c>
      <c r="S178" s="71" t="e">
        <f>_xll.xlBondAswSpread(C178,D178,E178,F178,G178,H178,I178,J178,P178)*100</f>
        <v>#NUM!</v>
      </c>
      <c r="T178" s="72" t="e">
        <f>_xll.xlBondZSpread(C178,D178,E178,F178,G178,H178,I178,J178,P178,"annual",5)*100</f>
        <v>#NUM!</v>
      </c>
      <c r="U178" s="72" t="e">
        <f>(N178-_xll.xlShmImplSwap2("EUR","EUR",J178,E178,,1,8,2,4)*100)*100</f>
        <v>#NUM!</v>
      </c>
      <c r="V178" s="72" t="e">
        <f>(N178-VLOOKUP(AH178,'[1]Y c'!$B$1:$F$65536,HLOOKUP(RIGHT($V$12,2),'[1]Y c'!$A$1:$IV$2,2,FALSE),FALSE))*100</f>
        <v>#NUM!</v>
      </c>
      <c r="W178" s="72" t="e">
        <f>(N178-VLOOKUP(AH178,'[1]Y c'!$B$1:$N$65536,HLOOKUP(RIGHT($W$12,2),'[1]Y c'!$A$1:$IV$2,2,FALSE),FALSE))*100</f>
        <v>#NUM!</v>
      </c>
      <c r="X178" s="73" t="e">
        <f>(N178-VLOOKUP(AH178,'[1]Y c'!$B$1:$J$65536,HLOOKUP(RIGHT($X$12,2),'[1]Y c'!$A$1:$IV$2,2,FALSE),FALSE))*100</f>
        <v>#NUM!</v>
      </c>
      <c r="Y178" s="74" t="e">
        <f>_xll.xlBondYieldSens(C178,D178,E178,F178,G178,H178,I178,J178,P178,"p")</f>
        <v>#NUM!</v>
      </c>
      <c r="Z178" s="100" t="e">
        <f>SUMIF([1]Volumes!D$1:D$65536,A178,[1]Volumes!I$1:I$65536)</f>
        <v>#VALUE!</v>
      </c>
      <c r="AA178" s="23"/>
      <c r="AB178" s="77" t="e">
        <f>IF(_xll.MKV("EUR.CM_DEPTH.VMO_REPO."&amp;A178&amp;"_"&amp;$AB$12&amp;"_Fixed", "TrdValueAvg")=0,"",_xll.MKV("EUR.CM_DEPTH.VMO_REPO."&amp;A178&amp;"_"&amp;$AB$12&amp;"_Fixed", "TrdValueAvg"))</f>
        <v>#REF!</v>
      </c>
      <c r="AC178" s="78">
        <f t="shared" si="641"/>
        <v>0</v>
      </c>
      <c r="AD178" s="124" t="str">
        <f t="shared" si="706"/>
        <v/>
      </c>
      <c r="AE178" s="125"/>
      <c r="AF178" s="126" t="str">
        <f t="shared" si="666"/>
        <v/>
      </c>
      <c r="AG178" s="127" t="e">
        <f>_xll.MKV("EUR.CM_INSTRUMENT.PXE."&amp;A178, "DateLastMaturity")</f>
        <v>#REF!</v>
      </c>
      <c r="AH178" s="124" t="e">
        <f t="shared" si="686"/>
        <v>#REF!</v>
      </c>
      <c r="AI178" s="126" t="e">
        <f>VLOOKUP(AH178,'[1]ASW p'!$B$1:$AP$65536,HLOOKUP(LEFT(A178,2),'[1]ASW p'!$A$1:$IV$2,2,FALSE),FALSE)</f>
        <v>#REF!</v>
      </c>
      <c r="AJ178" s="79" t="e">
        <f t="shared" si="667"/>
        <v>#NUM!</v>
      </c>
      <c r="AK178" s="79" t="e">
        <f t="shared" si="726"/>
        <v>#NUM!</v>
      </c>
      <c r="AL178" s="80">
        <v>0.2310101816230016</v>
      </c>
      <c r="AM178" s="81">
        <v>-0.57617600000000002</v>
      </c>
      <c r="AN178" s="14" t="str">
        <f t="shared" si="668"/>
        <v>DE0001135069</v>
      </c>
      <c r="AO178" s="65" t="e">
        <f>IF(LEFT(AN178,2)=LEFT(AN177,2),AO177,_xll.BDP($A178&amp;" Corp","RTG_FITCH"))</f>
        <v>#REF!</v>
      </c>
      <c r="AP178" s="65" t="e">
        <f>IF(LEFT(AN178,2)=LEFT(AN177,2),AP177,_xll.BDP($A178&amp;" Corp","RTG_SP_LT_LC_ISSUER_CREDIT"))</f>
        <v>#REF!</v>
      </c>
      <c r="AQ178" s="65" t="str">
        <f>_xll.BDP($A178&amp;" Corp","RTG_MOODY")</f>
        <v>Aaau</v>
      </c>
      <c r="AR178" s="128" t="e">
        <f t="shared" si="707"/>
        <v>#REF!</v>
      </c>
      <c r="AS178" s="125" t="s">
        <v>60</v>
      </c>
      <c r="AT178" s="129" t="e">
        <f t="shared" si="727"/>
        <v>#NUM!</v>
      </c>
      <c r="AU178" s="130" t="e">
        <f>_xll.MKV("EUR.CM_INSTRUMENT.PXE."&amp;A178, "DateLastMaturity")</f>
        <v>#REF!</v>
      </c>
      <c r="AV178" s="124" t="e">
        <f t="shared" si="687"/>
        <v>#REF!</v>
      </c>
      <c r="AW178" s="129" t="e">
        <f>VLOOKUP(AV178,'[1]Y c'!B$1:AD$65536,HLOOKUP(LEFT(A178,2),'[1]Y c'!$A$1:$IV$2,2,FALSE),FALSE)</f>
        <v>#REF!</v>
      </c>
      <c r="AY178" s="128" t="str">
        <f t="shared" si="728"/>
        <v/>
      </c>
      <c r="AZ178" s="125">
        <f t="shared" si="729"/>
        <v>0</v>
      </c>
      <c r="BA178" s="126" t="str">
        <f t="shared" si="730"/>
        <v/>
      </c>
      <c r="BB178" s="127" t="e">
        <f>_xll.MKV("EUR.CM_INSTRUMENT.PXE."&amp;A178, "DateLastMaturity")</f>
        <v>#REF!</v>
      </c>
      <c r="BC178" s="124" t="e">
        <f t="shared" si="731"/>
        <v>#REF!</v>
      </c>
      <c r="BD178" s="126" t="e">
        <f>VLOOKUP(BC178,'[1]YY p'!B$1:AP$65536,HLOOKUP(LEFT(A178,2),'[1]YY p'!$A$1:$IV$2,2,FALSE),FALSE)</f>
        <v>#REF!</v>
      </c>
      <c r="BF178" s="128" t="e">
        <f t="shared" si="733"/>
        <v>#REF!</v>
      </c>
      <c r="BG178" s="125" t="s">
        <v>60</v>
      </c>
      <c r="BH178" s="126" t="e">
        <f t="shared" si="732"/>
        <v>#NUM!</v>
      </c>
      <c r="BI178" s="127" t="e">
        <f>_xll.MKV("EUR.CM_INSTRUMENT.PXE."&amp;A178, "DateLastMaturity")</f>
        <v>#REF!</v>
      </c>
      <c r="BJ178" s="124" t="e">
        <f t="shared" si="734"/>
        <v>#REF!</v>
      </c>
      <c r="BK178" s="126" t="e">
        <f>VLOOKUP(BJ178,'[1]YY c'!B$1:AL$65536,HLOOKUP(LEFT(A178,2),'[1]YY c'!$A$1:$IV$2,2,FALSE),FALSE)</f>
        <v>#REF!</v>
      </c>
    </row>
    <row r="179" spans="1:63">
      <c r="A179" s="64" t="s">
        <v>194</v>
      </c>
      <c r="B179" s="65" t="e">
        <f t="shared" si="552"/>
        <v>#REF!</v>
      </c>
      <c r="C179" s="19" t="s">
        <v>126</v>
      </c>
      <c r="D179" s="19" t="e">
        <f>_xll.MKV("EUR.CM_INSTRUMENT.PXE."&amp;A179, "CouponInterest")</f>
        <v>#REF!</v>
      </c>
      <c r="E179" s="6" t="e">
        <f>_xll.MKV("EUR.CM_INSTRUMENT.PXE."&amp;A179, "DateMaturity")</f>
        <v>#REF!</v>
      </c>
      <c r="F179" s="6" t="e">
        <f>IF(D179=0,H179,_xll.MKV("EUR.CM_INSTRUMENT.PXE."&amp;A179, "DateInterestAccrual"))</f>
        <v>#REF!</v>
      </c>
      <c r="G179" s="6" t="e">
        <f>IF(D179=0,E179,_xll.MKV("EUR.CM_INSTRUMENT.PXE."&amp;A179, "DateFirstCoupon"))</f>
        <v>#REF!</v>
      </c>
      <c r="H179" s="6" t="e">
        <f>_xll.MKV("EUR.CM_INSTRUMENT.PXE."&amp;A179, "DateFirstSettlement")</f>
        <v>#REF!</v>
      </c>
      <c r="I179" s="19">
        <v>100</v>
      </c>
      <c r="J179" s="6" t="e">
        <f>_xll.MKV("EUR.CM_INSTRUMENT.BONDVISION."&amp;A179, "DateSettl")</f>
        <v>#REF!</v>
      </c>
      <c r="K179" s="123" t="e">
        <f>_xll.MKV("EUR.CM_INSTRUMENT.PXE."&amp;A179, "Desc")</f>
        <v>#REF!</v>
      </c>
      <c r="L179" s="66">
        <f>_xll.BDP(A179&amp;" Corp", "amt_outstanding")/1000000</f>
        <v>11250</v>
      </c>
      <c r="M179" s="67" t="e">
        <f t="shared" si="664"/>
        <v>#REF!</v>
      </c>
      <c r="N179" s="22" t="e">
        <f>_xll.xlBondYield(C179,D179,E179,F179,G179,H179,I179,J179,P179)*100</f>
        <v>#NUM!</v>
      </c>
      <c r="O179" s="68" t="str">
        <f t="shared" si="665"/>
        <v/>
      </c>
      <c r="P179" s="23" t="e">
        <f>ROUND(_xll.MKV("EUR.CM_DEPTH.XLS_GOVIES."&amp;A179, "Mid"),IF(M179&lt;700,3,2))</f>
        <v>#REF!</v>
      </c>
      <c r="Q179" s="69" t="e">
        <f t="shared" si="735"/>
        <v>#NUM!</v>
      </c>
      <c r="R179" s="70" t="e">
        <f t="shared" si="551"/>
        <v>#NUM!</v>
      </c>
      <c r="S179" s="71" t="e">
        <f>_xll.xlBondAswSpread(C179,D179,E179,F179,G179,H179,I179,J179,P179)*100</f>
        <v>#NUM!</v>
      </c>
      <c r="T179" s="72" t="e">
        <f>_xll.xlBondZSpread(C179,D179,E179,F179,G179,H179,I179,J179,P179,"annual",5)*100</f>
        <v>#NUM!</v>
      </c>
      <c r="U179" s="72" t="e">
        <f>(N179-_xll.xlShmImplSwap2("EUR","EUR",J179,E179,,1,8,2,4)*100)*100</f>
        <v>#NUM!</v>
      </c>
      <c r="V179" s="72" t="e">
        <f>(N179-VLOOKUP(AH179,'[1]Y c'!$B$1:$F$65536,HLOOKUP(RIGHT($V$12,2),'[1]Y c'!$A$1:$IV$2,2,FALSE),FALSE))*100</f>
        <v>#NUM!</v>
      </c>
      <c r="W179" s="72" t="e">
        <f>(N179-VLOOKUP(AH179,'[1]Y c'!$B$1:$N$65536,HLOOKUP(RIGHT($W$12,2),'[1]Y c'!$A$1:$IV$2,2,FALSE),FALSE))*100</f>
        <v>#NUM!</v>
      </c>
      <c r="X179" s="73" t="e">
        <f>(N179-VLOOKUP(AH179,'[1]Y c'!$B$1:$J$65536,HLOOKUP(RIGHT($X$12,2),'[1]Y c'!$A$1:$IV$2,2,FALSE),FALSE))*100</f>
        <v>#NUM!</v>
      </c>
      <c r="Y179" s="74" t="e">
        <f>_xll.xlBondYieldSens(C179,D179,E179,F179,G179,H179,I179,J179,P179,"p")</f>
        <v>#NUM!</v>
      </c>
      <c r="Z179" s="100" t="e">
        <f>SUMIF([1]Volumes!D$1:D$65536,A179,[1]Volumes!I$1:I$65536)</f>
        <v>#VALUE!</v>
      </c>
      <c r="AA179" s="23"/>
      <c r="AB179" s="77" t="e">
        <f>IF(_xll.MKV("EUR.CM_DEPTH.VMO_REPO."&amp;A179&amp;"_"&amp;$AB$12&amp;"_Fixed", "TrdValueAvg")=0,"",_xll.MKV("EUR.CM_DEPTH.VMO_REPO."&amp;A179&amp;"_"&amp;$AB$12&amp;"_Fixed", "TrdValueAvg"))</f>
        <v>#REF!</v>
      </c>
      <c r="AC179" s="78">
        <f t="shared" si="641"/>
        <v>0</v>
      </c>
      <c r="AD179" s="124" t="str">
        <f t="shared" si="706"/>
        <v/>
      </c>
      <c r="AE179" s="125"/>
      <c r="AF179" s="126" t="str">
        <f t="shared" si="666"/>
        <v/>
      </c>
      <c r="AG179" s="127" t="e">
        <f>_xll.MKV("EUR.CM_INSTRUMENT.PXE."&amp;A179, "DateLastMaturity")</f>
        <v>#REF!</v>
      </c>
      <c r="AH179" s="124" t="e">
        <f t="shared" si="686"/>
        <v>#REF!</v>
      </c>
      <c r="AI179" s="126" t="e">
        <f>VLOOKUP(AH179,'[1]ASW p'!$B$1:$AP$65536,HLOOKUP(LEFT(A179,2),'[1]ASW p'!$A$1:$IV$2,2,FALSE),FALSE)</f>
        <v>#REF!</v>
      </c>
      <c r="AJ179" s="79" t="e">
        <f t="shared" si="667"/>
        <v>#NUM!</v>
      </c>
      <c r="AK179" s="79" t="e">
        <f t="shared" si="726"/>
        <v>#NUM!</v>
      </c>
      <c r="AL179" s="94">
        <v>0.26611721785518155</v>
      </c>
      <c r="AM179" s="81">
        <v>-0.62243199999999999</v>
      </c>
      <c r="AN179" s="14" t="str">
        <f t="shared" si="668"/>
        <v>DE0001135085</v>
      </c>
      <c r="AO179" s="65" t="e">
        <f>IF(LEFT(AN179,2)=LEFT(AN178,2),AO178,_xll.BDP($A179&amp;" Corp","RTG_FITCH"))</f>
        <v>#REF!</v>
      </c>
      <c r="AP179" s="65" t="e">
        <f>IF(LEFT(AN179,2)=LEFT(AN178,2),AP178,_xll.BDP($A179&amp;" Corp","RTG_SP_LT_LC_ISSUER_CREDIT"))</f>
        <v>#REF!</v>
      </c>
      <c r="AQ179" s="65" t="str">
        <f>_xll.BDP($A179&amp;" Corp","RTG_MOODY")</f>
        <v>Aaau</v>
      </c>
      <c r="AR179" s="128" t="e">
        <f t="shared" si="707"/>
        <v>#REF!</v>
      </c>
      <c r="AS179" s="125" t="s">
        <v>60</v>
      </c>
      <c r="AT179" s="129" t="e">
        <f t="shared" si="727"/>
        <v>#NUM!</v>
      </c>
      <c r="AU179" s="130" t="e">
        <f>_xll.MKV("EUR.CM_INSTRUMENT.PXE."&amp;A179, "DateLastMaturity")</f>
        <v>#REF!</v>
      </c>
      <c r="AV179" s="124" t="e">
        <f t="shared" si="687"/>
        <v>#REF!</v>
      </c>
      <c r="AW179" s="129" t="e">
        <f>VLOOKUP(AV179,'[1]Y c'!B$1:AD$65536,HLOOKUP(LEFT(A179,2),'[1]Y c'!$A$1:$IV$2,2,FALSE),FALSE)</f>
        <v>#REF!</v>
      </c>
      <c r="AY179" s="128" t="str">
        <f t="shared" si="728"/>
        <v/>
      </c>
      <c r="AZ179" s="125">
        <f t="shared" si="729"/>
        <v>0</v>
      </c>
      <c r="BA179" s="126" t="str">
        <f t="shared" si="730"/>
        <v/>
      </c>
      <c r="BB179" s="127" t="e">
        <f>_xll.MKV("EUR.CM_INSTRUMENT.PXE."&amp;A179, "DateLastMaturity")</f>
        <v>#REF!</v>
      </c>
      <c r="BC179" s="124" t="e">
        <f t="shared" si="731"/>
        <v>#REF!</v>
      </c>
      <c r="BD179" s="126" t="e">
        <f>VLOOKUP(BC179,'[1]YY p'!B$1:AP$65536,HLOOKUP(LEFT(A179,2),'[1]YY p'!$A$1:$IV$2,2,FALSE),FALSE)</f>
        <v>#REF!</v>
      </c>
      <c r="BF179" s="128" t="e">
        <f t="shared" si="733"/>
        <v>#REF!</v>
      </c>
      <c r="BG179" s="125" t="s">
        <v>60</v>
      </c>
      <c r="BH179" s="126" t="e">
        <f t="shared" si="732"/>
        <v>#NUM!</v>
      </c>
      <c r="BI179" s="127" t="e">
        <f>_xll.MKV("EUR.CM_INSTRUMENT.PXE."&amp;A179, "DateLastMaturity")</f>
        <v>#REF!</v>
      </c>
      <c r="BJ179" s="124" t="e">
        <f t="shared" si="734"/>
        <v>#REF!</v>
      </c>
      <c r="BK179" s="126" t="e">
        <f>VLOOKUP(BJ179,'[1]YY c'!B$1:AL$65536,HLOOKUP(LEFT(A179,2),'[1]YY c'!$A$1:$IV$2,2,FALSE),FALSE)</f>
        <v>#REF!</v>
      </c>
    </row>
    <row r="180" spans="1:63">
      <c r="A180" s="64" t="s">
        <v>195</v>
      </c>
      <c r="B180" s="65" t="e">
        <f t="shared" si="552"/>
        <v>#REF!</v>
      </c>
      <c r="C180" s="19" t="s">
        <v>126</v>
      </c>
      <c r="D180" s="19" t="e">
        <f>_xll.MKV("EUR.CM_INSTRUMENT.PXE."&amp;A180, "CouponInterest")</f>
        <v>#REF!</v>
      </c>
      <c r="E180" s="6" t="e">
        <f>_xll.MKV("EUR.CM_INSTRUMENT.PXE."&amp;A180, "DateMaturity")</f>
        <v>#REF!</v>
      </c>
      <c r="F180" s="6" t="e">
        <f>IF(D180=0,H180,_xll.MKV("EUR.CM_INSTRUMENT.PXE."&amp;A180, "DateInterestAccrual"))</f>
        <v>#REF!</v>
      </c>
      <c r="G180" s="6" t="e">
        <f>IF(D180=0,E180,_xll.MKV("EUR.CM_INSTRUMENT.PXE."&amp;A180, "DateFirstCoupon"))</f>
        <v>#REF!</v>
      </c>
      <c r="H180" s="6" t="e">
        <f>_xll.MKV("EUR.CM_INSTRUMENT.PXE."&amp;A180, "DateFirstSettlement")</f>
        <v>#REF!</v>
      </c>
      <c r="I180" s="19">
        <v>100</v>
      </c>
      <c r="J180" s="6" t="e">
        <f>_xll.MKV("EUR.CM_INSTRUMENT.BONDVISION."&amp;A180, "DateSettl")</f>
        <v>#REF!</v>
      </c>
      <c r="K180" s="123" t="e">
        <f>_xll.MKV("EUR.CM_INSTRUMENT.PXE."&amp;A180, "Desc")</f>
        <v>#REF!</v>
      </c>
      <c r="L180" s="66">
        <f>_xll.BDP(A180&amp;" Corp", "amt_outstanding")/1000000</f>
        <v>9250</v>
      </c>
      <c r="M180" s="67" t="e">
        <f t="shared" si="664"/>
        <v>#REF!</v>
      </c>
      <c r="N180" s="22" t="e">
        <f>_xll.xlBondYield(C180,D180,E180,F180,G180,H180,I180,J180,P180)*100</f>
        <v>#NUM!</v>
      </c>
      <c r="O180" s="68" t="str">
        <f t="shared" si="665"/>
        <v/>
      </c>
      <c r="P180" s="23" t="e">
        <f>ROUND(_xll.MKV("EUR.CM_DEPTH.XLS_GOVIES."&amp;A180, "Mid"),IF(M180&lt;700,3,2))</f>
        <v>#REF!</v>
      </c>
      <c r="Q180" s="69" t="e">
        <f t="shared" si="735"/>
        <v>#NUM!</v>
      </c>
      <c r="R180" s="70" t="e">
        <f t="shared" si="551"/>
        <v>#NUM!</v>
      </c>
      <c r="S180" s="71" t="e">
        <f>_xll.xlBondAswSpread(C180,D180,E180,F180,G180,H180,I180,J180,P180)*100</f>
        <v>#NUM!</v>
      </c>
      <c r="T180" s="72" t="e">
        <f>_xll.xlBondZSpread(C180,D180,E180,F180,G180,H180,I180,J180,P180,"annual",5)*100</f>
        <v>#NUM!</v>
      </c>
      <c r="U180" s="72" t="e">
        <f>(N180-_xll.xlShmImplSwap2("EUR","EUR",J180,E180,,1,8,2,4)*100)*100</f>
        <v>#NUM!</v>
      </c>
      <c r="V180" s="72" t="e">
        <f>(N180-VLOOKUP(AH180,'[1]Y c'!$B$1:$F$65536,HLOOKUP(RIGHT($V$12,2),'[1]Y c'!$A$1:$IV$2,2,FALSE),FALSE))*100</f>
        <v>#NUM!</v>
      </c>
      <c r="W180" s="72" t="e">
        <f>(N180-VLOOKUP(AH180,'[1]Y c'!$B$1:$N$65536,HLOOKUP(RIGHT($W$12,2),'[1]Y c'!$A$1:$IV$2,2,FALSE),FALSE))*100</f>
        <v>#NUM!</v>
      </c>
      <c r="X180" s="73" t="e">
        <f>(N180-VLOOKUP(AH180,'[1]Y c'!$B$1:$J$65536,HLOOKUP(RIGHT($X$12,2),'[1]Y c'!$A$1:$IV$2,2,FALSE),FALSE))*100</f>
        <v>#NUM!</v>
      </c>
      <c r="Y180" s="74" t="e">
        <f>_xll.xlBondYieldSens(C180,D180,E180,F180,G180,H180,I180,J180,P180,"p")</f>
        <v>#NUM!</v>
      </c>
      <c r="Z180" s="100" t="e">
        <f>SUMIF([1]Volumes!D$1:D$65536,A180,[1]Volumes!I$1:I$65536)</f>
        <v>#VALUE!</v>
      </c>
      <c r="AA180" s="23"/>
      <c r="AB180" s="77" t="e">
        <f>IF(_xll.MKV("EUR.CM_DEPTH.VMO_REPO."&amp;A180&amp;"_"&amp;$AB$12&amp;"_Fixed", "TrdValueAvg")=0,"",_xll.MKV("EUR.CM_DEPTH.VMO_REPO."&amp;A180&amp;"_"&amp;$AB$12&amp;"_Fixed", "TrdValueAvg"))</f>
        <v>#REF!</v>
      </c>
      <c r="AC180" s="78">
        <f t="shared" si="641"/>
        <v>0</v>
      </c>
      <c r="AD180" s="124" t="str">
        <f t="shared" si="706"/>
        <v/>
      </c>
      <c r="AE180" s="125"/>
      <c r="AF180" s="126" t="str">
        <f t="shared" si="666"/>
        <v/>
      </c>
      <c r="AG180" s="127" t="e">
        <f>_xll.MKV("EUR.CM_INSTRUMENT.PXE."&amp;A180, "DateLastMaturity")</f>
        <v>#REF!</v>
      </c>
      <c r="AH180" s="124" t="e">
        <f t="shared" si="686"/>
        <v>#REF!</v>
      </c>
      <c r="AI180" s="126" t="e">
        <f>VLOOKUP(AH180,'[1]ASW p'!$B$1:$AP$65536,HLOOKUP(LEFT(A180,2),'[1]ASW p'!$A$1:$IV$2,2,FALSE),FALSE)</f>
        <v>#REF!</v>
      </c>
      <c r="AJ180" s="79" t="e">
        <f t="shared" si="667"/>
        <v>#NUM!</v>
      </c>
      <c r="AK180" s="79" t="e">
        <f t="shared" si="726"/>
        <v>#NUM!</v>
      </c>
      <c r="AL180" s="94">
        <v>0.33408953536871872</v>
      </c>
      <c r="AM180" s="81">
        <v>-0.65884600000000004</v>
      </c>
      <c r="AN180" s="14" t="str">
        <f t="shared" si="668"/>
        <v>DE0001135143</v>
      </c>
      <c r="AO180" s="65" t="e">
        <f>IF(LEFT(AN180,2)=LEFT(AN179,2),AO179,_xll.BDP($A180&amp;" Corp","RTG_FITCH"))</f>
        <v>#REF!</v>
      </c>
      <c r="AP180" s="65" t="e">
        <f>IF(LEFT(AN180,2)=LEFT(AN179,2),AP179,_xll.BDP($A180&amp;" Corp","RTG_SP_LT_LC_ISSUER_CREDIT"))</f>
        <v>#REF!</v>
      </c>
      <c r="AQ180" s="65" t="str">
        <f>_xll.BDP($A180&amp;" Corp","RTG_MOODY")</f>
        <v>Aaau</v>
      </c>
      <c r="AR180" s="128" t="e">
        <f t="shared" si="707"/>
        <v>#REF!</v>
      </c>
      <c r="AS180" s="125" t="s">
        <v>60</v>
      </c>
      <c r="AT180" s="129" t="e">
        <f t="shared" si="727"/>
        <v>#NUM!</v>
      </c>
      <c r="AU180" s="130" t="e">
        <f>_xll.MKV("EUR.CM_INSTRUMENT.PXE."&amp;A180, "DateLastMaturity")</f>
        <v>#REF!</v>
      </c>
      <c r="AV180" s="124" t="e">
        <f t="shared" si="687"/>
        <v>#REF!</v>
      </c>
      <c r="AW180" s="129" t="e">
        <f>VLOOKUP(AV180,'[1]Y c'!B$1:AD$65536,HLOOKUP(LEFT(A180,2),'[1]Y c'!$A$1:$IV$2,2,FALSE),FALSE)</f>
        <v>#REF!</v>
      </c>
      <c r="AY180" s="128" t="str">
        <f t="shared" si="728"/>
        <v/>
      </c>
      <c r="AZ180" s="125">
        <f t="shared" si="729"/>
        <v>0</v>
      </c>
      <c r="BA180" s="126" t="str">
        <f t="shared" si="730"/>
        <v/>
      </c>
      <c r="BB180" s="127" t="e">
        <f>_xll.MKV("EUR.CM_INSTRUMENT.PXE."&amp;A180, "DateLastMaturity")</f>
        <v>#REF!</v>
      </c>
      <c r="BC180" s="124" t="e">
        <f t="shared" si="731"/>
        <v>#REF!</v>
      </c>
      <c r="BD180" s="126" t="e">
        <f>VLOOKUP(BC180,'[1]YY p'!B$1:AP$65536,HLOOKUP(LEFT(A180,2),'[1]YY p'!$A$1:$IV$2,2,FALSE),FALSE)</f>
        <v>#REF!</v>
      </c>
      <c r="BF180" s="128" t="e">
        <f t="shared" si="733"/>
        <v>#REF!</v>
      </c>
      <c r="BG180" s="125" t="s">
        <v>60</v>
      </c>
      <c r="BH180" s="126" t="e">
        <f t="shared" si="732"/>
        <v>#NUM!</v>
      </c>
      <c r="BI180" s="127" t="e">
        <f>_xll.MKV("EUR.CM_INSTRUMENT.PXE."&amp;A180, "DateLastMaturity")</f>
        <v>#REF!</v>
      </c>
      <c r="BJ180" s="124" t="e">
        <f t="shared" si="734"/>
        <v>#REF!</v>
      </c>
      <c r="BK180" s="126" t="e">
        <f>VLOOKUP(BJ180,'[1]YY c'!B$1:AL$65536,HLOOKUP(LEFT(A180,2),'[1]YY c'!$A$1:$IV$2,2,FALSE),FALSE)</f>
        <v>#REF!</v>
      </c>
    </row>
    <row r="181" spans="1:63">
      <c r="A181" s="64" t="s">
        <v>196</v>
      </c>
      <c r="B181" s="65" t="e">
        <f t="shared" si="552"/>
        <v>#REF!</v>
      </c>
      <c r="C181" s="19" t="s">
        <v>126</v>
      </c>
      <c r="D181" s="19" t="e">
        <f>_xll.MKV("EUR.CM_INSTRUMENT.PXE."&amp;A181, "CouponInterest")</f>
        <v>#REF!</v>
      </c>
      <c r="E181" s="6" t="e">
        <f>_xll.MKV("EUR.CM_INSTRUMENT.PXE."&amp;A181, "DateMaturity")</f>
        <v>#REF!</v>
      </c>
      <c r="F181" s="6" t="e">
        <f>IF(D181=0,H181,_xll.MKV("EUR.CM_INSTRUMENT.PXE."&amp;A181, "DateInterestAccrual"))</f>
        <v>#REF!</v>
      </c>
      <c r="G181" s="6" t="e">
        <f>IF(D181=0,E181,_xll.MKV("EUR.CM_INSTRUMENT.PXE."&amp;A181, "DateFirstCoupon"))</f>
        <v>#REF!</v>
      </c>
      <c r="H181" s="6" t="e">
        <f>_xll.MKV("EUR.CM_INSTRUMENT.PXE."&amp;A181, "DateFirstSettlement")</f>
        <v>#REF!</v>
      </c>
      <c r="I181" s="19">
        <v>100</v>
      </c>
      <c r="J181" s="6" t="e">
        <f>_xll.MKV("EUR.CM_INSTRUMENT.BONDVISION."&amp;A181, "DateSettl")</f>
        <v>#REF!</v>
      </c>
      <c r="K181" s="123" t="e">
        <f>_xll.MKV("EUR.CM_INSTRUMENT.PXE."&amp;A181, "Desc")</f>
        <v>#REF!</v>
      </c>
      <c r="L181" s="66">
        <f>_xll.BDP(A181&amp;" Corp", "amt_outstanding")/1000000</f>
        <v>17000</v>
      </c>
      <c r="M181" s="67" t="e">
        <f t="shared" si="664"/>
        <v>#REF!</v>
      </c>
      <c r="N181" s="22" t="e">
        <f>_xll.xlBondYield(C181,D181,E181,F181,G181,H181,I181,J181,P181)*100</f>
        <v>#NUM!</v>
      </c>
      <c r="O181" s="68" t="str">
        <f t="shared" si="665"/>
        <v/>
      </c>
      <c r="P181" s="23" t="e">
        <f>ROUND(_xll.MKV("EUR.CM_DEPTH.XLS_GOVIES."&amp;A181, "Mid"),IF(M181&lt;700,3,2))</f>
        <v>#REF!</v>
      </c>
      <c r="Q181" s="69" t="e">
        <f t="shared" si="735"/>
        <v>#NUM!</v>
      </c>
      <c r="R181" s="70" t="e">
        <f t="shared" si="551"/>
        <v>#NUM!</v>
      </c>
      <c r="S181" s="71" t="e">
        <f>_xll.xlBondAswSpread(C181,D181,E181,F181,G181,H181,I181,J181,P181)*100</f>
        <v>#NUM!</v>
      </c>
      <c r="T181" s="72" t="e">
        <f>_xll.xlBondZSpread(C181,D181,E181,F181,G181,H181,I181,J181,P181,"annual",5)*100</f>
        <v>#NUM!</v>
      </c>
      <c r="U181" s="72" t="e">
        <f>(N181-_xll.xlShmImplSwap2("EUR","EUR",J181,E181,,1,8,2,4)*100)*100</f>
        <v>#NUM!</v>
      </c>
      <c r="V181" s="72" t="e">
        <f>(N181-VLOOKUP(AH181,'[1]Y c'!$B$1:$F$65536,HLOOKUP(RIGHT($V$12,2),'[1]Y c'!$A$1:$IV$2,2,FALSE),FALSE))*100</f>
        <v>#NUM!</v>
      </c>
      <c r="W181" s="72" t="e">
        <f>(N181-VLOOKUP(AH181,'[1]Y c'!$B$1:$N$65536,HLOOKUP(RIGHT($W$12,2),'[1]Y c'!$A$1:$IV$2,2,FALSE),FALSE))*100</f>
        <v>#NUM!</v>
      </c>
      <c r="X181" s="73" t="e">
        <f>(N181-VLOOKUP(AH181,'[1]Y c'!$B$1:$J$65536,HLOOKUP(RIGHT($X$12,2),'[1]Y c'!$A$1:$IV$2,2,FALSE),FALSE))*100</f>
        <v>#NUM!</v>
      </c>
      <c r="Y181" s="74" t="e">
        <f>_xll.xlBondYieldSens(C181,D181,E181,F181,G181,H181,I181,J181,P181,"p")</f>
        <v>#NUM!</v>
      </c>
      <c r="Z181" s="100" t="e">
        <f>SUMIF([1]Volumes!D$1:D$65536,A181,[1]Volumes!I$1:I$65536)</f>
        <v>#VALUE!</v>
      </c>
      <c r="AA181" s="23"/>
      <c r="AB181" s="77" t="e">
        <f>IF(_xll.MKV("EUR.CM_DEPTH.VMO_REPO."&amp;A181&amp;"_"&amp;$AB$12&amp;"_Fixed", "TrdValueAvg")=0,"",_xll.MKV("EUR.CM_DEPTH.VMO_REPO."&amp;A181&amp;"_"&amp;$AB$12&amp;"_Fixed", "TrdValueAvg"))</f>
        <v>#REF!</v>
      </c>
      <c r="AC181" s="78">
        <f t="shared" si="641"/>
        <v>0</v>
      </c>
      <c r="AD181" s="124" t="e">
        <f t="shared" si="706"/>
        <v>#REF!</v>
      </c>
      <c r="AE181" s="125" t="s">
        <v>60</v>
      </c>
      <c r="AF181" s="126" t="e">
        <f t="shared" si="666"/>
        <v>#NUM!</v>
      </c>
      <c r="AG181" s="127" t="e">
        <f>_xll.MKV("EUR.CM_INSTRUMENT.PXE."&amp;A181, "DateLastMaturity")</f>
        <v>#REF!</v>
      </c>
      <c r="AH181" s="124" t="e">
        <f t="shared" si="686"/>
        <v>#REF!</v>
      </c>
      <c r="AI181" s="126" t="e">
        <f>VLOOKUP(AH181,'[1]ASW p'!$B$1:$AP$65536,HLOOKUP(LEFT(A181,2),'[1]ASW p'!$A$1:$IV$2,2,FALSE),FALSE)</f>
        <v>#REF!</v>
      </c>
      <c r="AJ181" s="79" t="e">
        <f t="shared" si="667"/>
        <v>#NUM!</v>
      </c>
      <c r="AK181" s="79" t="e">
        <f t="shared" si="726"/>
        <v>#NUM!</v>
      </c>
      <c r="AL181" s="80">
        <v>0.44976952002463644</v>
      </c>
      <c r="AM181" s="81">
        <v>-0.64</v>
      </c>
      <c r="AN181" s="14" t="str">
        <f t="shared" si="668"/>
        <v>DE0001135176</v>
      </c>
      <c r="AO181" s="65" t="e">
        <f>IF(LEFT(AN181,2)=LEFT(AN180,2),AO180,_xll.BDP($A181&amp;" Corp","RTG_FITCH"))</f>
        <v>#REF!</v>
      </c>
      <c r="AP181" s="65" t="e">
        <f>IF(LEFT(AN181,2)=LEFT(AN180,2),AP180,_xll.BDP($A181&amp;" Corp","RTG_SP_LT_LC_ISSUER_CREDIT"))</f>
        <v>#REF!</v>
      </c>
      <c r="AQ181" s="65" t="str">
        <f>_xll.BDP($A181&amp;" Corp","RTG_MOODY")</f>
        <v>Aaau</v>
      </c>
      <c r="AR181" s="128" t="e">
        <f t="shared" si="707"/>
        <v>#REF!</v>
      </c>
      <c r="AS181" s="125" t="s">
        <v>60</v>
      </c>
      <c r="AT181" s="129" t="e">
        <f t="shared" si="727"/>
        <v>#NUM!</v>
      </c>
      <c r="AU181" s="130" t="e">
        <f>_xll.MKV("EUR.CM_INSTRUMENT.PXE."&amp;A181, "DateLastMaturity")</f>
        <v>#REF!</v>
      </c>
      <c r="AV181" s="124" t="e">
        <f t="shared" si="687"/>
        <v>#REF!</v>
      </c>
      <c r="AW181" s="129" t="e">
        <f>VLOOKUP(AV181,'[1]Y c'!B$1:AD$65536,HLOOKUP(LEFT(A181,2),'[1]Y c'!$A$1:$IV$2,2,FALSE),FALSE)</f>
        <v>#REF!</v>
      </c>
      <c r="AY181" s="128" t="e">
        <f t="shared" si="728"/>
        <v>#REF!</v>
      </c>
      <c r="AZ181" s="125" t="str">
        <f t="shared" si="729"/>
        <v>x</v>
      </c>
      <c r="BA181" s="126" t="e">
        <f t="shared" si="730"/>
        <v>#NUM!</v>
      </c>
      <c r="BB181" s="127" t="e">
        <f>_xll.MKV("EUR.CM_INSTRUMENT.PXE."&amp;A181, "DateLastMaturity")</f>
        <v>#REF!</v>
      </c>
      <c r="BC181" s="124" t="e">
        <f t="shared" si="731"/>
        <v>#REF!</v>
      </c>
      <c r="BD181" s="126" t="e">
        <f>VLOOKUP(BC181,'[1]YY p'!B$1:AP$65536,HLOOKUP(LEFT(A181,2),'[1]YY p'!$A$1:$IV$2,2,FALSE),FALSE)</f>
        <v>#REF!</v>
      </c>
      <c r="BF181" s="128" t="e">
        <f t="shared" si="733"/>
        <v>#REF!</v>
      </c>
      <c r="BG181" s="125" t="s">
        <v>60</v>
      </c>
      <c r="BH181" s="126" t="e">
        <f t="shared" si="732"/>
        <v>#NUM!</v>
      </c>
      <c r="BI181" s="127" t="e">
        <f>_xll.MKV("EUR.CM_INSTRUMENT.PXE."&amp;A181, "DateLastMaturity")</f>
        <v>#REF!</v>
      </c>
      <c r="BJ181" s="124" t="e">
        <f t="shared" si="734"/>
        <v>#REF!</v>
      </c>
      <c r="BK181" s="126" t="e">
        <f>VLOOKUP(BJ181,'[1]YY c'!B$1:AL$65536,HLOOKUP(LEFT(A181,2),'[1]YY c'!$A$1:$IV$2,2,FALSE),FALSE)</f>
        <v>#REF!</v>
      </c>
    </row>
    <row r="182" spans="1:63">
      <c r="A182" s="64" t="s">
        <v>197</v>
      </c>
      <c r="B182" s="65" t="e">
        <f t="shared" si="552"/>
        <v>#REF!</v>
      </c>
      <c r="C182" s="19" t="s">
        <v>126</v>
      </c>
      <c r="D182" s="19" t="e">
        <f>_xll.MKV("EUR.CM_INSTRUMENT.PXE."&amp;A182, "CouponInterest")</f>
        <v>#REF!</v>
      </c>
      <c r="E182" s="6" t="e">
        <f>_xll.MKV("EUR.CM_INSTRUMENT.PXE."&amp;A182, "DateMaturity")</f>
        <v>#REF!</v>
      </c>
      <c r="F182" s="6" t="e">
        <f>IF(D182=0,H182,_xll.MKV("EUR.CM_INSTRUMENT.PXE."&amp;A182, "DateInterestAccrual"))</f>
        <v>#REF!</v>
      </c>
      <c r="G182" s="6" t="e">
        <f>IF(D182=0,E182,_xll.MKV("EUR.CM_INSTRUMENT.PXE."&amp;A182, "DateFirstCoupon"))</f>
        <v>#REF!</v>
      </c>
      <c r="H182" s="6" t="e">
        <f>_xll.MKV("EUR.CM_INSTRUMENT.PXE."&amp;A182, "DateFirstSettlement")</f>
        <v>#REF!</v>
      </c>
      <c r="I182" s="19">
        <v>100</v>
      </c>
      <c r="J182" s="6" t="e">
        <f>_xll.MKV("EUR.CM_INSTRUMENT.BONDVISION."&amp;A182, "DateSettl")</f>
        <v>#REF!</v>
      </c>
      <c r="K182" s="123" t="e">
        <f>_xll.MKV("EUR.CM_INSTRUMENT.PXE."&amp;A182, "Desc")</f>
        <v>#REF!</v>
      </c>
      <c r="L182" s="66">
        <f>_xll.BDP(A182&amp;" Corp", "amt_outstanding")/1000000</f>
        <v>20000</v>
      </c>
      <c r="M182" s="67" t="e">
        <f t="shared" si="664"/>
        <v>#REF!</v>
      </c>
      <c r="N182" s="22" t="e">
        <f>_xll.xlBondYield(C182,D182,E182,F182,G182,H182,I182,J182,P182)*100</f>
        <v>#NUM!</v>
      </c>
      <c r="O182" s="68" t="str">
        <f t="shared" si="665"/>
        <v/>
      </c>
      <c r="P182" s="23" t="e">
        <f>ROUND(_xll.MKV("EUR.CM_DEPTH.XLS_GOVIES."&amp;A182, "Mid"),IF(M182&lt;700,3,2))</f>
        <v>#REF!</v>
      </c>
      <c r="Q182" s="69" t="e">
        <f t="shared" si="735"/>
        <v>#NUM!</v>
      </c>
      <c r="R182" s="70" t="e">
        <f t="shared" si="551"/>
        <v>#NUM!</v>
      </c>
      <c r="S182" s="71" t="e">
        <f>_xll.xlBondAswSpread(C182,D182,E182,F182,G182,H182,I182,J182,P182)*100</f>
        <v>#NUM!</v>
      </c>
      <c r="T182" s="72" t="e">
        <f>_xll.xlBondZSpread(C182,D182,E182,F182,G182,H182,I182,J182,P182,"annual",5)*100</f>
        <v>#NUM!</v>
      </c>
      <c r="U182" s="72" t="e">
        <f>(N182-_xll.xlShmImplSwap2("EUR","EUR",J182,E182,,1,8,2,4)*100)*100</f>
        <v>#NUM!</v>
      </c>
      <c r="V182" s="72" t="e">
        <f>(N182-VLOOKUP(AH182,'[1]Y c'!$B$1:$F$65536,HLOOKUP(RIGHT($V$12,2),'[1]Y c'!$A$1:$IV$2,2,FALSE),FALSE))*100</f>
        <v>#NUM!</v>
      </c>
      <c r="W182" s="72" t="e">
        <f>(N182-VLOOKUP(AH182,'[1]Y c'!$B$1:$N$65536,HLOOKUP(RIGHT($W$12,2),'[1]Y c'!$A$1:$IV$2,2,FALSE),FALSE))*100</f>
        <v>#NUM!</v>
      </c>
      <c r="X182" s="73" t="e">
        <f>(N182-VLOOKUP(AH182,'[1]Y c'!$B$1:$J$65536,HLOOKUP(RIGHT($X$12,2),'[1]Y c'!$A$1:$IV$2,2,FALSE),FALSE))*100</f>
        <v>#NUM!</v>
      </c>
      <c r="Y182" s="74" t="e">
        <f>_xll.xlBondYieldSens(C182,D182,E182,F182,G182,H182,I182,J182,P182,"p")</f>
        <v>#NUM!</v>
      </c>
      <c r="Z182" s="100" t="e">
        <f>SUMIF([1]Volumes!D$1:D$65536,A182,[1]Volumes!I$1:I$65536)</f>
        <v>#VALUE!</v>
      </c>
      <c r="AA182" s="23"/>
      <c r="AB182" s="77" t="e">
        <f>IF(_xll.MKV("EUR.CM_DEPTH.VMO_REPO."&amp;A182&amp;"_"&amp;$AB$12&amp;"_Fixed", "TrdValueAvg")=0,"",_xll.MKV("EUR.CM_DEPTH.VMO_REPO."&amp;A182&amp;"_"&amp;$AB$12&amp;"_Fixed", "TrdValueAvg"))</f>
        <v>#REF!</v>
      </c>
      <c r="AC182" s="78">
        <f t="shared" si="641"/>
        <v>0</v>
      </c>
      <c r="AD182" s="124" t="str">
        <f t="shared" si="706"/>
        <v/>
      </c>
      <c r="AE182" s="125"/>
      <c r="AF182" s="126" t="str">
        <f t="shared" si="666"/>
        <v/>
      </c>
      <c r="AG182" s="127" t="e">
        <f>_xll.MKV("EUR.CM_INSTRUMENT.PXE."&amp;A182, "DateLastMaturity")</f>
        <v>#REF!</v>
      </c>
      <c r="AH182" s="124" t="e">
        <f t="shared" si="686"/>
        <v>#REF!</v>
      </c>
      <c r="AI182" s="126" t="e">
        <f>VLOOKUP(AH182,'[1]ASW p'!$B$1:$AP$65536,HLOOKUP(LEFT(A182,2),'[1]ASW p'!$A$1:$IV$2,2,FALSE),FALSE)</f>
        <v>#REF!</v>
      </c>
      <c r="AJ182" s="79" t="e">
        <f t="shared" si="667"/>
        <v>#NUM!</v>
      </c>
      <c r="AK182" s="79" t="e">
        <f t="shared" si="726"/>
        <v>#NUM!</v>
      </c>
      <c r="AL182" s="80">
        <v>0.59553096053987575</v>
      </c>
      <c r="AM182" s="81">
        <v>-0.53692300000000004</v>
      </c>
      <c r="AN182" s="14" t="str">
        <f t="shared" si="668"/>
        <v>DE0001135226</v>
      </c>
      <c r="AO182" s="65" t="e">
        <f>IF(LEFT(AN182,2)=LEFT(AN181,2),AO181,_xll.BDP($A182&amp;" Corp","RTG_FITCH"))</f>
        <v>#REF!</v>
      </c>
      <c r="AP182" s="65" t="e">
        <f>IF(LEFT(AN182,2)=LEFT(AN181,2),AP181,_xll.BDP($A182&amp;" Corp","RTG_SP_LT_LC_ISSUER_CREDIT"))</f>
        <v>#REF!</v>
      </c>
      <c r="AQ182" s="65" t="str">
        <f>_xll.BDP($A182&amp;" Corp","RTG_MOODY")</f>
        <v>Aaau</v>
      </c>
      <c r="AR182" s="128" t="e">
        <f t="shared" si="707"/>
        <v>#REF!</v>
      </c>
      <c r="AS182" s="125" t="s">
        <v>60</v>
      </c>
      <c r="AT182" s="129" t="e">
        <f t="shared" si="727"/>
        <v>#NUM!</v>
      </c>
      <c r="AU182" s="130" t="e">
        <f>_xll.MKV("EUR.CM_INSTRUMENT.PXE."&amp;A182, "DateLastMaturity")</f>
        <v>#REF!</v>
      </c>
      <c r="AV182" s="124" t="e">
        <f t="shared" si="687"/>
        <v>#REF!</v>
      </c>
      <c r="AW182" s="129" t="e">
        <f>VLOOKUP(AV182,'[1]Y c'!B$1:AD$65536,HLOOKUP(LEFT(A182,2),'[1]Y c'!$A$1:$IV$2,2,FALSE),FALSE)</f>
        <v>#REF!</v>
      </c>
      <c r="AY182" s="128" t="str">
        <f t="shared" si="728"/>
        <v/>
      </c>
      <c r="AZ182" s="125">
        <f t="shared" si="729"/>
        <v>0</v>
      </c>
      <c r="BA182" s="126" t="str">
        <f t="shared" si="730"/>
        <v/>
      </c>
      <c r="BB182" s="127" t="e">
        <f>_xll.MKV("EUR.CM_INSTRUMENT.PXE."&amp;A182, "DateLastMaturity")</f>
        <v>#REF!</v>
      </c>
      <c r="BC182" s="124" t="e">
        <f t="shared" si="731"/>
        <v>#REF!</v>
      </c>
      <c r="BD182" s="126" t="e">
        <f>VLOOKUP(BC182,'[1]YY p'!B$1:AP$65536,HLOOKUP(LEFT(A182,2),'[1]YY p'!$A$1:$IV$2,2,FALSE),FALSE)</f>
        <v>#REF!</v>
      </c>
      <c r="BF182" s="128" t="e">
        <f t="shared" si="733"/>
        <v>#REF!</v>
      </c>
      <c r="BG182" s="125" t="s">
        <v>60</v>
      </c>
      <c r="BH182" s="126" t="e">
        <f t="shared" si="732"/>
        <v>#NUM!</v>
      </c>
      <c r="BI182" s="127" t="e">
        <f>_xll.MKV("EUR.CM_INSTRUMENT.PXE."&amp;A182, "DateLastMaturity")</f>
        <v>#REF!</v>
      </c>
      <c r="BJ182" s="124" t="e">
        <f t="shared" si="734"/>
        <v>#REF!</v>
      </c>
      <c r="BK182" s="126" t="e">
        <f>VLOOKUP(BJ182,'[1]YY c'!B$1:AL$65536,HLOOKUP(LEFT(A182,2),'[1]YY c'!$A$1:$IV$2,2,FALSE),FALSE)</f>
        <v>#REF!</v>
      </c>
    </row>
    <row r="183" spans="1:63">
      <c r="A183" s="64" t="s">
        <v>198</v>
      </c>
      <c r="B183" s="65" t="e">
        <f t="shared" si="552"/>
        <v>#REF!</v>
      </c>
      <c r="C183" s="19" t="s">
        <v>126</v>
      </c>
      <c r="D183" s="19" t="e">
        <f>_xll.MKV("EUR.CM_INSTRUMENT.PXE."&amp;A183, "CouponInterest")</f>
        <v>#REF!</v>
      </c>
      <c r="E183" s="6" t="e">
        <f>_xll.MKV("EUR.CM_INSTRUMENT.PXE."&amp;A183, "DateMaturity")</f>
        <v>#REF!</v>
      </c>
      <c r="F183" s="6" t="e">
        <f>IF(D183=0,H183,_xll.MKV("EUR.CM_INSTRUMENT.PXE."&amp;A183, "DateInterestAccrual"))</f>
        <v>#REF!</v>
      </c>
      <c r="G183" s="6" t="e">
        <f>IF(D183=0,E183,_xll.MKV("EUR.CM_INSTRUMENT.PXE."&amp;A183, "DateFirstCoupon"))</f>
        <v>#REF!</v>
      </c>
      <c r="H183" s="6" t="e">
        <f>_xll.MKV("EUR.CM_INSTRUMENT.PXE."&amp;A183, "DateFirstSettlement")</f>
        <v>#REF!</v>
      </c>
      <c r="I183" s="19">
        <v>100</v>
      </c>
      <c r="J183" s="6" t="e">
        <f>_xll.MKV("EUR.CM_INSTRUMENT.BONDVISION."&amp;A183, "DateSettl")</f>
        <v>#REF!</v>
      </c>
      <c r="K183" s="123" t="e">
        <f>_xll.MKV("EUR.CM_INSTRUMENT.PXE."&amp;A183, "Desc")</f>
        <v>#REF!</v>
      </c>
      <c r="L183" s="66">
        <f>_xll.BDP(A183&amp;" Corp", "amt_outstanding")/1000000</f>
        <v>23000</v>
      </c>
      <c r="M183" s="67" t="e">
        <f t="shared" si="664"/>
        <v>#REF!</v>
      </c>
      <c r="N183" s="22" t="e">
        <f>_xll.xlBondYield(C183,D183,E183,F183,G183,H183,I183,J183,P183)*100</f>
        <v>#NUM!</v>
      </c>
      <c r="O183" s="68" t="str">
        <f t="shared" si="665"/>
        <v/>
      </c>
      <c r="P183" s="23" t="e">
        <f>ROUND(_xll.MKV("EUR.CM_DEPTH.XLS_GOVIES."&amp;A183, "Mid"),IF(M183&lt;700,3,2))</f>
        <v>#REF!</v>
      </c>
      <c r="Q183" s="69" t="e">
        <f t="shared" si="735"/>
        <v>#NUM!</v>
      </c>
      <c r="R183" s="70" t="e">
        <f t="shared" si="551"/>
        <v>#NUM!</v>
      </c>
      <c r="S183" s="71" t="e">
        <f>_xll.xlBondAswSpread(C183,D183,E183,F183,G183,H183,I183,J183,P183)*100</f>
        <v>#NUM!</v>
      </c>
      <c r="T183" s="72" t="e">
        <f>_xll.xlBondZSpread(C183,D183,E183,F183,G183,H183,I183,J183,P183,"annual",5)*100</f>
        <v>#NUM!</v>
      </c>
      <c r="U183" s="72" t="e">
        <f>(N183-_xll.xlShmImplSwap2("EUR","EUR",J183,E183,,1,8,2,4)*100)*100</f>
        <v>#NUM!</v>
      </c>
      <c r="V183" s="72" t="e">
        <f>(N183-VLOOKUP(AH183,'[1]Y c'!$B$1:$F$65536,HLOOKUP(RIGHT($V$12,2),'[1]Y c'!$A$1:$IV$2,2,FALSE),FALSE))*100</f>
        <v>#NUM!</v>
      </c>
      <c r="W183" s="72" t="e">
        <f>(N183-VLOOKUP(AH183,'[1]Y c'!$B$1:$N$65536,HLOOKUP(RIGHT($W$12,2),'[1]Y c'!$A$1:$IV$2,2,FALSE),FALSE))*100</f>
        <v>#NUM!</v>
      </c>
      <c r="X183" s="73" t="e">
        <f>(N183-VLOOKUP(AH183,'[1]Y c'!$B$1:$J$65536,HLOOKUP(RIGHT($X$12,2),'[1]Y c'!$A$1:$IV$2,2,FALSE),FALSE))*100</f>
        <v>#NUM!</v>
      </c>
      <c r="Y183" s="74" t="e">
        <f>_xll.xlBondYieldSens(C183,D183,E183,F183,G183,H183,I183,J183,P183,"p")</f>
        <v>#NUM!</v>
      </c>
      <c r="Z183" s="100" t="e">
        <f>SUMIF([1]Volumes!D$1:D$65536,A183,[1]Volumes!I$1:I$65536)</f>
        <v>#VALUE!</v>
      </c>
      <c r="AA183" s="23"/>
      <c r="AB183" s="77" t="e">
        <f>IF(_xll.MKV("EUR.CM_DEPTH.VMO_REPO."&amp;A183&amp;"_"&amp;$AB$12&amp;"_Fixed", "TrdValueAvg")=0,"",_xll.MKV("EUR.CM_DEPTH.VMO_REPO."&amp;A183&amp;"_"&amp;$AB$12&amp;"_Fixed", "TrdValueAvg"))</f>
        <v>#REF!</v>
      </c>
      <c r="AC183" s="78">
        <f t="shared" si="641"/>
        <v>0</v>
      </c>
      <c r="AD183" s="124" t="str">
        <f t="shared" si="706"/>
        <v/>
      </c>
      <c r="AE183" s="125"/>
      <c r="AF183" s="126" t="str">
        <f t="shared" si="666"/>
        <v/>
      </c>
      <c r="AG183" s="127" t="e">
        <f>_xll.MKV("EUR.CM_INSTRUMENT.PXE."&amp;A183, "DateLastMaturity")</f>
        <v>#REF!</v>
      </c>
      <c r="AH183" s="124" t="e">
        <f t="shared" si="686"/>
        <v>#REF!</v>
      </c>
      <c r="AI183" s="126" t="e">
        <f>VLOOKUP(AH183,'[1]ASW p'!$B$1:$AP$65536,HLOOKUP(LEFT(A183,2),'[1]ASW p'!$A$1:$IV$2,2,FALSE),FALSE)</f>
        <v>#REF!</v>
      </c>
      <c r="AJ183" s="79" t="e">
        <f t="shared" si="667"/>
        <v>#NUM!</v>
      </c>
      <c r="AK183" s="79" t="e">
        <f t="shared" si="726"/>
        <v>#NUM!</v>
      </c>
      <c r="AL183" s="80">
        <v>0.69599260487995351</v>
      </c>
      <c r="AM183" s="81">
        <v>-0.58040000000000003</v>
      </c>
      <c r="AN183" s="14" t="str">
        <f t="shared" si="668"/>
        <v>DE0001135275</v>
      </c>
      <c r="AO183" s="65" t="e">
        <f>IF(LEFT(AN183,2)=LEFT(AN182,2),AO182,_xll.BDP($A183&amp;" Corp","RTG_FITCH"))</f>
        <v>#REF!</v>
      </c>
      <c r="AP183" s="65" t="e">
        <f>IF(LEFT(AN183,2)=LEFT(AN182,2),AP182,_xll.BDP($A183&amp;" Corp","RTG_SP_LT_LC_ISSUER_CREDIT"))</f>
        <v>#REF!</v>
      </c>
      <c r="AQ183" s="65" t="str">
        <f>_xll.BDP($A183&amp;" Corp","RTG_MOODY")</f>
        <v>Aaau</v>
      </c>
      <c r="AR183" s="128" t="e">
        <f t="shared" si="707"/>
        <v>#REF!</v>
      </c>
      <c r="AS183" s="125" t="s">
        <v>60</v>
      </c>
      <c r="AT183" s="129" t="e">
        <f t="shared" si="727"/>
        <v>#NUM!</v>
      </c>
      <c r="AU183" s="130" t="e">
        <f>_xll.MKV("EUR.CM_INSTRUMENT.PXE."&amp;A183, "DateLastMaturity")</f>
        <v>#REF!</v>
      </c>
      <c r="AV183" s="124" t="e">
        <f t="shared" si="687"/>
        <v>#REF!</v>
      </c>
      <c r="AW183" s="129" t="e">
        <f>VLOOKUP(AV183,'[1]Y c'!B$1:AD$65536,HLOOKUP(LEFT(A183,2),'[1]Y c'!$A$1:$IV$2,2,FALSE),FALSE)</f>
        <v>#REF!</v>
      </c>
      <c r="AY183" s="128" t="str">
        <f t="shared" si="728"/>
        <v/>
      </c>
      <c r="AZ183" s="125">
        <f t="shared" si="729"/>
        <v>0</v>
      </c>
      <c r="BA183" s="126" t="str">
        <f t="shared" si="730"/>
        <v/>
      </c>
      <c r="BB183" s="127" t="e">
        <f>_xll.MKV("EUR.CM_INSTRUMENT.PXE."&amp;A183, "DateLastMaturity")</f>
        <v>#REF!</v>
      </c>
      <c r="BC183" s="124" t="e">
        <f t="shared" si="731"/>
        <v>#REF!</v>
      </c>
      <c r="BD183" s="126" t="e">
        <f>VLOOKUP(BC183,'[1]YY p'!B$1:AP$65536,HLOOKUP(LEFT(A183,2),'[1]YY p'!$A$1:$IV$2,2,FALSE),FALSE)</f>
        <v>#REF!</v>
      </c>
      <c r="BF183" s="128" t="e">
        <f t="shared" si="733"/>
        <v>#REF!</v>
      </c>
      <c r="BG183" s="125" t="s">
        <v>60</v>
      </c>
      <c r="BH183" s="126" t="e">
        <f t="shared" si="732"/>
        <v>#NUM!</v>
      </c>
      <c r="BI183" s="127" t="e">
        <f>_xll.MKV("EUR.CM_INSTRUMENT.PXE."&amp;A183, "DateLastMaturity")</f>
        <v>#REF!</v>
      </c>
      <c r="BJ183" s="124" t="e">
        <f t="shared" si="734"/>
        <v>#REF!</v>
      </c>
      <c r="BK183" s="126" t="e">
        <f>VLOOKUP(BJ183,'[1]YY c'!B$1:AL$65536,HLOOKUP(LEFT(A183,2),'[1]YY c'!$A$1:$IV$2,2,FALSE),FALSE)</f>
        <v>#REF!</v>
      </c>
    </row>
    <row r="184" spans="1:63">
      <c r="A184" s="64" t="s">
        <v>199</v>
      </c>
      <c r="B184" s="65" t="e">
        <f t="shared" si="552"/>
        <v>#REF!</v>
      </c>
      <c r="C184" s="19" t="s">
        <v>126</v>
      </c>
      <c r="D184" s="19" t="e">
        <f>_xll.MKV("EUR.CM_INSTRUMENT.PXE."&amp;A184, "CouponInterest")</f>
        <v>#REF!</v>
      </c>
      <c r="E184" s="6" t="e">
        <f>_xll.MKV("EUR.CM_INSTRUMENT.PXE."&amp;A184, "DateMaturity")</f>
        <v>#REF!</v>
      </c>
      <c r="F184" s="6" t="e">
        <f>IF(D184=0,H184,_xll.MKV("EUR.CM_INSTRUMENT.PXE."&amp;A184, "DateInterestAccrual"))</f>
        <v>#REF!</v>
      </c>
      <c r="G184" s="6" t="e">
        <f>IF(D184=0,E184,_xll.MKV("EUR.CM_INSTRUMENT.PXE."&amp;A184, "DateFirstCoupon"))</f>
        <v>#REF!</v>
      </c>
      <c r="H184" s="6" t="e">
        <f>_xll.MKV("EUR.CM_INSTRUMENT.PXE."&amp;A184, "DateFirstSettlement")</f>
        <v>#REF!</v>
      </c>
      <c r="I184" s="19">
        <v>100</v>
      </c>
      <c r="J184" s="6" t="e">
        <f>_xll.MKV("EUR.CM_INSTRUMENT.BONDVISION."&amp;A184, "DateSettl")</f>
        <v>#REF!</v>
      </c>
      <c r="K184" s="123" t="e">
        <f>_xll.MKV("EUR.CM_INSTRUMENT.PXE."&amp;A184, "Desc")</f>
        <v>#REF!</v>
      </c>
      <c r="L184" s="66">
        <f>_xll.BDP(A184&amp;" Corp", "amt_outstanding")/1000000</f>
        <v>14000</v>
      </c>
      <c r="M184" s="67" t="e">
        <f t="shared" si="664"/>
        <v>#REF!</v>
      </c>
      <c r="N184" s="22" t="e">
        <f>_xll.xlBondYield(C184,D184,E184,F184,G184,H184,I184,J184,P184)*100</f>
        <v>#NUM!</v>
      </c>
      <c r="O184" s="68" t="str">
        <f t="shared" si="665"/>
        <v/>
      </c>
      <c r="P184" s="23" t="e">
        <f>ROUND(_xll.MKV("EUR.CM_DEPTH.XLS_GOVIES."&amp;A184, "Mid"),IF(M184&lt;700,3,2))</f>
        <v>#REF!</v>
      </c>
      <c r="Q184" s="69" t="e">
        <f t="shared" si="735"/>
        <v>#NUM!</v>
      </c>
      <c r="R184" s="70" t="e">
        <f t="shared" si="551"/>
        <v>#NUM!</v>
      </c>
      <c r="S184" s="71" t="e">
        <f>_xll.xlBondAswSpread(C184,D184,E184,F184,G184,H184,I184,J184,P184)*100</f>
        <v>#NUM!</v>
      </c>
      <c r="T184" s="72" t="e">
        <f>_xll.xlBondZSpread(C184,D184,E184,F184,G184,H184,I184,J184,P184,"annual",5)*100</f>
        <v>#NUM!</v>
      </c>
      <c r="U184" s="72" t="e">
        <f>(N184-_xll.xlShmImplSwap2("EUR","EUR",J184,E184,,1,8,2,4)*100)*100</f>
        <v>#NUM!</v>
      </c>
      <c r="V184" s="72" t="e">
        <f>(N184-VLOOKUP(AH184,'[1]Y c'!$B$1:$F$65536,HLOOKUP(RIGHT($V$12,2),'[1]Y c'!$A$1:$IV$2,2,FALSE),FALSE))*100</f>
        <v>#NUM!</v>
      </c>
      <c r="W184" s="72" t="e">
        <f>(N184-VLOOKUP(AH184,'[1]Y c'!$B$1:$N$65536,HLOOKUP(RIGHT($W$12,2),'[1]Y c'!$A$1:$IV$2,2,FALSE),FALSE))*100</f>
        <v>#NUM!</v>
      </c>
      <c r="X184" s="73" t="e">
        <f>(N184-VLOOKUP(AH184,'[1]Y c'!$B$1:$J$65536,HLOOKUP(RIGHT($X$12,2),'[1]Y c'!$A$1:$IV$2,2,FALSE),FALSE))*100</f>
        <v>#NUM!</v>
      </c>
      <c r="Y184" s="74" t="e">
        <f>_xll.xlBondYieldSens(C184,D184,E184,F184,G184,H184,I184,J184,P184,"p")</f>
        <v>#NUM!</v>
      </c>
      <c r="Z184" s="100" t="e">
        <f>SUMIF([1]Volumes!D$1:D$65536,A184,[1]Volumes!I$1:I$65536)</f>
        <v>#VALUE!</v>
      </c>
      <c r="AA184" s="23"/>
      <c r="AB184" s="77" t="e">
        <f>IF(_xll.MKV("EUR.CM_DEPTH.VMO_REPO."&amp;A184&amp;"_"&amp;$AB$12&amp;"_Fixed", "TrdValueAvg")=0,"",_xll.MKV("EUR.CM_DEPTH.VMO_REPO."&amp;A184&amp;"_"&amp;$AB$12&amp;"_Fixed", "TrdValueAvg"))</f>
        <v>#REF!</v>
      </c>
      <c r="AC184" s="78">
        <f t="shared" si="641"/>
        <v>0</v>
      </c>
      <c r="AD184" s="124" t="str">
        <f t="shared" si="706"/>
        <v/>
      </c>
      <c r="AE184" s="125"/>
      <c r="AF184" s="126" t="str">
        <f t="shared" si="666"/>
        <v/>
      </c>
      <c r="AG184" s="127" t="e">
        <f>_xll.MKV("EUR.CM_INSTRUMENT.PXE."&amp;A184, "DateLastMaturity")</f>
        <v>#REF!</v>
      </c>
      <c r="AH184" s="124" t="e">
        <f t="shared" si="686"/>
        <v>#REF!</v>
      </c>
      <c r="AI184" s="126" t="e">
        <f>VLOOKUP(AH184,'[1]ASW p'!$B$1:$AP$65536,HLOOKUP(LEFT(A184,2),'[1]ASW p'!$A$1:$IV$2,2,FALSE),FALSE)</f>
        <v>#REF!</v>
      </c>
      <c r="AJ184" s="79" t="e">
        <f t="shared" si="667"/>
        <v>#NUM!</v>
      </c>
      <c r="AK184" s="79" t="e">
        <f t="shared" si="726"/>
        <v>#NUM!</v>
      </c>
      <c r="AL184" s="80">
        <v>0.75850923004045601</v>
      </c>
      <c r="AM184" s="81">
        <v>-0.62473699999999999</v>
      </c>
      <c r="AN184" s="14" t="str">
        <f t="shared" si="668"/>
        <v>DE0001135325</v>
      </c>
      <c r="AO184" s="65" t="e">
        <f>IF(LEFT(AN184,2)=LEFT(AN183,2),AO183,_xll.BDP($A184&amp;" Corp","RTG_FITCH"))</f>
        <v>#REF!</v>
      </c>
      <c r="AP184" s="65" t="e">
        <f>IF(LEFT(AN184,2)=LEFT(AN183,2),AP183,_xll.BDP($A184&amp;" Corp","RTG_SP_LT_LC_ISSUER_CREDIT"))</f>
        <v>#REF!</v>
      </c>
      <c r="AQ184" s="65" t="str">
        <f>_xll.BDP($A184&amp;" Corp","RTG_MOODY")</f>
        <v>Aaau</v>
      </c>
      <c r="AR184" s="128" t="e">
        <f t="shared" si="707"/>
        <v>#REF!</v>
      </c>
      <c r="AS184" s="125" t="s">
        <v>60</v>
      </c>
      <c r="AT184" s="129" t="e">
        <f t="shared" si="727"/>
        <v>#NUM!</v>
      </c>
      <c r="AU184" s="130" t="e">
        <f>_xll.MKV("EUR.CM_INSTRUMENT.PXE."&amp;A184, "DateLastMaturity")</f>
        <v>#REF!</v>
      </c>
      <c r="AV184" s="124" t="e">
        <f t="shared" si="687"/>
        <v>#REF!</v>
      </c>
      <c r="AW184" s="129" t="e">
        <f>VLOOKUP(AV184,'[1]Y c'!B$1:AD$65536,HLOOKUP(LEFT(A184,2),'[1]Y c'!$A$1:$IV$2,2,FALSE),FALSE)</f>
        <v>#REF!</v>
      </c>
      <c r="AY184" s="128" t="str">
        <f t="shared" si="728"/>
        <v/>
      </c>
      <c r="AZ184" s="125">
        <f t="shared" si="729"/>
        <v>0</v>
      </c>
      <c r="BA184" s="126" t="str">
        <f t="shared" si="730"/>
        <v/>
      </c>
      <c r="BB184" s="127" t="e">
        <f>_xll.MKV("EUR.CM_INSTRUMENT.PXE."&amp;A184, "DateLastMaturity")</f>
        <v>#REF!</v>
      </c>
      <c r="BC184" s="124" t="e">
        <f t="shared" si="731"/>
        <v>#REF!</v>
      </c>
      <c r="BD184" s="126" t="e">
        <f>VLOOKUP(BC184,'[1]YY p'!B$1:AP$65536,HLOOKUP(LEFT(A184,2),'[1]YY p'!$A$1:$IV$2,2,FALSE),FALSE)</f>
        <v>#REF!</v>
      </c>
      <c r="BF184" s="128" t="e">
        <f t="shared" si="733"/>
        <v>#REF!</v>
      </c>
      <c r="BG184" s="125" t="s">
        <v>60</v>
      </c>
      <c r="BH184" s="126" t="e">
        <f t="shared" si="732"/>
        <v>#NUM!</v>
      </c>
      <c r="BI184" s="127" t="e">
        <f>_xll.MKV("EUR.CM_INSTRUMENT.PXE."&amp;A184, "DateLastMaturity")</f>
        <v>#REF!</v>
      </c>
      <c r="BJ184" s="124" t="e">
        <f t="shared" si="734"/>
        <v>#REF!</v>
      </c>
      <c r="BK184" s="126" t="e">
        <f>VLOOKUP(BJ184,'[1]YY c'!B$1:AL$65536,HLOOKUP(LEFT(A184,2),'[1]YY c'!$A$1:$IV$2,2,FALSE),FALSE)</f>
        <v>#REF!</v>
      </c>
    </row>
    <row r="185" spans="1:63">
      <c r="A185" s="64" t="s">
        <v>200</v>
      </c>
      <c r="B185" s="65" t="e">
        <f t="shared" si="552"/>
        <v>#REF!</v>
      </c>
      <c r="C185" s="19" t="s">
        <v>126</v>
      </c>
      <c r="D185" s="19" t="e">
        <f>_xll.MKV("EUR.CM_INSTRUMENT.PXE."&amp;A185, "CouponInterest")</f>
        <v>#REF!</v>
      </c>
      <c r="E185" s="6" t="e">
        <f>_xll.MKV("EUR.CM_INSTRUMENT.PXE."&amp;A185, "DateMaturity")</f>
        <v>#REF!</v>
      </c>
      <c r="F185" s="6" t="e">
        <f>IF(D185=0,H185,_xll.MKV("EUR.CM_INSTRUMENT.PXE."&amp;A185, "DateInterestAccrual"))</f>
        <v>#REF!</v>
      </c>
      <c r="G185" s="6" t="e">
        <f>IF(D185=0,E185,_xll.MKV("EUR.CM_INSTRUMENT.PXE."&amp;A185, "DateFirstCoupon"))</f>
        <v>#REF!</v>
      </c>
      <c r="H185" s="6" t="e">
        <f>_xll.MKV("EUR.CM_INSTRUMENT.PXE."&amp;A185, "DateFirstSettlement")</f>
        <v>#REF!</v>
      </c>
      <c r="I185" s="19">
        <v>100</v>
      </c>
      <c r="J185" s="6" t="e">
        <f>_xll.MKV("EUR.CM_INSTRUMENT.BONDVISION."&amp;A185, "DateSettl")</f>
        <v>#REF!</v>
      </c>
      <c r="K185" s="123" t="e">
        <f>_xll.MKV("EUR.CM_INSTRUMENT.PXE."&amp;A185, "Desc")</f>
        <v>#REF!</v>
      </c>
      <c r="L185" s="66">
        <f>_xll.BDP(A185&amp;" Corp", "amt_outstanding")/1000000</f>
        <v>16000</v>
      </c>
      <c r="M185" s="67" t="e">
        <f t="shared" si="664"/>
        <v>#REF!</v>
      </c>
      <c r="N185" s="22" t="e">
        <f>_xll.xlBondYield(C185,D185,E185,F185,G185,H185,I185,J185,P185)*100</f>
        <v>#NUM!</v>
      </c>
      <c r="O185" s="68" t="str">
        <f t="shared" si="665"/>
        <v/>
      </c>
      <c r="P185" s="23" t="e">
        <f>ROUND(_xll.MKV("EUR.CM_DEPTH.XLS_GOVIES."&amp;A185, "Mid"),IF(M185&lt;700,3,2))</f>
        <v>#REF!</v>
      </c>
      <c r="Q185" s="69" t="e">
        <f t="shared" si="735"/>
        <v>#NUM!</v>
      </c>
      <c r="R185" s="70" t="e">
        <f t="shared" si="551"/>
        <v>#NUM!</v>
      </c>
      <c r="S185" s="71" t="e">
        <f>_xll.xlBondAswSpread(C185,D185,E185,F185,G185,H185,I185,J185,P185)*100</f>
        <v>#NUM!</v>
      </c>
      <c r="T185" s="72" t="e">
        <f>_xll.xlBondZSpread(C185,D185,E185,F185,G185,H185,I185,J185,P185,"annual",5)*100</f>
        <v>#NUM!</v>
      </c>
      <c r="U185" s="72" t="e">
        <f>(N185-_xll.xlShmImplSwap2("EUR","EUR",J185,E185,,1,8,2,4)*100)*100</f>
        <v>#NUM!</v>
      </c>
      <c r="V185" s="72" t="e">
        <f>(N185-VLOOKUP(AH185,'[1]Y c'!$B$1:$F$65536,HLOOKUP(RIGHT($V$12,2),'[1]Y c'!$A$1:$IV$2,2,FALSE),FALSE))*100</f>
        <v>#NUM!</v>
      </c>
      <c r="W185" s="72" t="e">
        <f>(N185-VLOOKUP(AH185,'[1]Y c'!$B$1:$N$65536,HLOOKUP(RIGHT($W$12,2),'[1]Y c'!$A$1:$IV$2,2,FALSE),FALSE))*100</f>
        <v>#NUM!</v>
      </c>
      <c r="X185" s="73" t="e">
        <f>(N185-VLOOKUP(AH185,'[1]Y c'!$B$1:$J$65536,HLOOKUP(RIGHT($X$12,2),'[1]Y c'!$A$1:$IV$2,2,FALSE),FALSE))*100</f>
        <v>#NUM!</v>
      </c>
      <c r="Y185" s="74" t="e">
        <f>_xll.xlBondYieldSens(C185,D185,E185,F185,G185,H185,I185,J185,P185,"p")</f>
        <v>#NUM!</v>
      </c>
      <c r="Z185" s="100" t="e">
        <f>SUMIF([1]Volumes!D$1:D$65536,A185,[1]Volumes!I$1:I$65536)</f>
        <v>#VALUE!</v>
      </c>
      <c r="AA185" s="23"/>
      <c r="AB185" s="77" t="e">
        <f>IF(_xll.MKV("EUR.CM_DEPTH.VMO_REPO."&amp;A185&amp;"_"&amp;$AB$12&amp;"_Fixed", "TrdValueAvg")=0,"",_xll.MKV("EUR.CM_DEPTH.VMO_REPO."&amp;A185&amp;"_"&amp;$AB$12&amp;"_Fixed", "TrdValueAvg"))</f>
        <v>#REF!</v>
      </c>
      <c r="AC185" s="78">
        <f t="shared" si="641"/>
        <v>0</v>
      </c>
      <c r="AD185" s="124" t="str">
        <f t="shared" si="706"/>
        <v/>
      </c>
      <c r="AE185" s="125"/>
      <c r="AF185" s="126" t="str">
        <f t="shared" si="666"/>
        <v/>
      </c>
      <c r="AG185" s="127" t="e">
        <f>_xll.MKV("EUR.CM_INSTRUMENT.PXE."&amp;A185, "DateLastMaturity")</f>
        <v>#REF!</v>
      </c>
      <c r="AH185" s="124" t="e">
        <f t="shared" si="686"/>
        <v>#REF!</v>
      </c>
      <c r="AI185" s="126" t="e">
        <f>VLOOKUP(AH185,'[1]ASW p'!$B$1:$AP$65536,HLOOKUP(LEFT(A185,2),'[1]ASW p'!$A$1:$IV$2,2,FALSE),FALSE)</f>
        <v>#REF!</v>
      </c>
      <c r="AJ185" s="79" t="e">
        <f t="shared" si="667"/>
        <v>#NUM!</v>
      </c>
      <c r="AK185" s="79" t="e">
        <f t="shared" si="726"/>
        <v>#NUM!</v>
      </c>
      <c r="AL185" s="94">
        <v>0.77587545066393071</v>
      </c>
      <c r="AM185" s="81">
        <v>-0.48023300000000002</v>
      </c>
      <c r="AN185" s="14" t="str">
        <f t="shared" si="668"/>
        <v>DE0001135366</v>
      </c>
      <c r="AO185" s="65" t="e">
        <f>IF(LEFT(AN185,2)=LEFT(AN184,2),AO184,_xll.BDP($A185&amp;" Corp","RTG_FITCH"))</f>
        <v>#REF!</v>
      </c>
      <c r="AP185" s="65" t="e">
        <f>IF(LEFT(AN185,2)=LEFT(AN184,2),AP184,_xll.BDP($A185&amp;" Corp","RTG_SP_LT_LC_ISSUER_CREDIT"))</f>
        <v>#REF!</v>
      </c>
      <c r="AQ185" s="65" t="str">
        <f>_xll.BDP($A185&amp;" Corp","RTG_MOODY")</f>
        <v>Aaau</v>
      </c>
      <c r="AR185" s="128" t="e">
        <f t="shared" si="707"/>
        <v>#REF!</v>
      </c>
      <c r="AS185" s="125" t="s">
        <v>60</v>
      </c>
      <c r="AT185" s="129" t="e">
        <f t="shared" si="727"/>
        <v>#NUM!</v>
      </c>
      <c r="AU185" s="130" t="e">
        <f>_xll.MKV("EUR.CM_INSTRUMENT.PXE."&amp;A185, "DateLastMaturity")</f>
        <v>#REF!</v>
      </c>
      <c r="AV185" s="124" t="e">
        <f t="shared" si="687"/>
        <v>#REF!</v>
      </c>
      <c r="AW185" s="129" t="e">
        <f>VLOOKUP(AV185,'[1]Y c'!B$1:AD$65536,HLOOKUP(LEFT(A185,2),'[1]Y c'!$A$1:$IV$2,2,FALSE),FALSE)</f>
        <v>#REF!</v>
      </c>
      <c r="AY185" s="128" t="str">
        <f t="shared" si="728"/>
        <v/>
      </c>
      <c r="AZ185" s="125">
        <f t="shared" si="729"/>
        <v>0</v>
      </c>
      <c r="BA185" s="126" t="str">
        <f t="shared" si="730"/>
        <v/>
      </c>
      <c r="BB185" s="127" t="e">
        <f>_xll.MKV("EUR.CM_INSTRUMENT.PXE."&amp;A185, "DateLastMaturity")</f>
        <v>#REF!</v>
      </c>
      <c r="BC185" s="124" t="e">
        <f t="shared" si="731"/>
        <v>#REF!</v>
      </c>
      <c r="BD185" s="126" t="e">
        <f>VLOOKUP(BC185,'[1]YY p'!B$1:AP$65536,HLOOKUP(LEFT(A185,2),'[1]YY p'!$A$1:$IV$2,2,FALSE),FALSE)</f>
        <v>#REF!</v>
      </c>
      <c r="BF185" s="128" t="e">
        <f t="shared" si="733"/>
        <v>#REF!</v>
      </c>
      <c r="BG185" s="125" t="s">
        <v>60</v>
      </c>
      <c r="BH185" s="126" t="e">
        <f t="shared" si="732"/>
        <v>#NUM!</v>
      </c>
      <c r="BI185" s="127" t="e">
        <f>_xll.MKV("EUR.CM_INSTRUMENT.PXE."&amp;A185, "DateLastMaturity")</f>
        <v>#REF!</v>
      </c>
      <c r="BJ185" s="124" t="e">
        <f t="shared" si="734"/>
        <v>#REF!</v>
      </c>
      <c r="BK185" s="126" t="e">
        <f>VLOOKUP(BJ185,'[1]YY c'!B$1:AL$65536,HLOOKUP(LEFT(A185,2),'[1]YY c'!$A$1:$IV$2,2,FALSE),FALSE)</f>
        <v>#REF!</v>
      </c>
    </row>
    <row r="186" spans="1:63">
      <c r="A186" s="64" t="s">
        <v>201</v>
      </c>
      <c r="B186" s="65" t="e">
        <f t="shared" ref="B186:B239" si="778">LEFT(K186,3)&amp;" "&amp;TEXT(DATE(2000,(MONTH(E186)),1),"mmm")&amp;RIGHT(YEAR(E186),2)</f>
        <v>#REF!</v>
      </c>
      <c r="C186" s="19" t="s">
        <v>126</v>
      </c>
      <c r="D186" s="19" t="e">
        <f>_xll.MKV("EUR.CM_INSTRUMENT.PXE."&amp;A186, "CouponInterest")</f>
        <v>#REF!</v>
      </c>
      <c r="E186" s="6" t="e">
        <f>_xll.MKV("EUR.CM_INSTRUMENT.PXE."&amp;A186, "DateMaturity")</f>
        <v>#REF!</v>
      </c>
      <c r="F186" s="6" t="e">
        <f>IF(D186=0,H186,_xll.MKV("EUR.CM_INSTRUMENT.PXE."&amp;A186, "DateInterestAccrual"))</f>
        <v>#REF!</v>
      </c>
      <c r="G186" s="6" t="e">
        <f>IF(D186=0,E186,_xll.MKV("EUR.CM_INSTRUMENT.PXE."&amp;A186, "DateFirstCoupon"))</f>
        <v>#REF!</v>
      </c>
      <c r="H186" s="6" t="e">
        <f>_xll.MKV("EUR.CM_INSTRUMENT.PXE."&amp;A186, "DateFirstSettlement")</f>
        <v>#REF!</v>
      </c>
      <c r="I186" s="19">
        <v>100</v>
      </c>
      <c r="J186" s="6" t="e">
        <f>_xll.MKV("EUR.CM_INSTRUMENT.BONDVISION."&amp;A186, "DateSettl")</f>
        <v>#REF!</v>
      </c>
      <c r="K186" s="123" t="e">
        <f>_xll.MKV("EUR.CM_INSTRUMENT.PXE."&amp;A186, "Desc")</f>
        <v>#REF!</v>
      </c>
      <c r="L186" s="66">
        <f>_xll.BDP(A186&amp;" Corp", "amt_outstanding")/1000000</f>
        <v>15000</v>
      </c>
      <c r="M186" s="67" t="e">
        <f t="shared" si="664"/>
        <v>#REF!</v>
      </c>
      <c r="N186" s="22" t="e">
        <f>_xll.xlBondYield(C186,D186,E186,F186,G186,H186,I186,J186,P186)*100</f>
        <v>#NUM!</v>
      </c>
      <c r="O186" s="68" t="str">
        <f t="shared" si="665"/>
        <v/>
      </c>
      <c r="P186" s="23" t="e">
        <f>ROUND(_xll.MKV("EUR.CM_DEPTH.XLS_GOVIES."&amp;A186, "Mid"),IF(M186&lt;700,3,2))</f>
        <v>#REF!</v>
      </c>
      <c r="Q186" s="69" t="e">
        <f t="shared" si="735"/>
        <v>#NUM!</v>
      </c>
      <c r="R186" s="70" t="e">
        <f t="shared" ref="R186:R239" si="779">IF($R$12="Y roll",(N186-N185)/(M186-M185)*365*100,(U186-U185)/(M186-M185)*365)</f>
        <v>#NUM!</v>
      </c>
      <c r="S186" s="71" t="e">
        <f>_xll.xlBondAswSpread(C186,D186,E186,F186,G186,H186,I186,J186,P186)*100</f>
        <v>#NUM!</v>
      </c>
      <c r="T186" s="72" t="e">
        <f>_xll.xlBondZSpread(C186,D186,E186,F186,G186,H186,I186,J186,P186,"annual",5)*100</f>
        <v>#NUM!</v>
      </c>
      <c r="U186" s="72" t="e">
        <f>(N186-_xll.xlShmImplSwap2("EUR","EUR",J186,E186,,1,8,2,4)*100)*100</f>
        <v>#NUM!</v>
      </c>
      <c r="V186" s="72" t="e">
        <f>(N186-VLOOKUP(AH186,'[1]Y c'!$B$1:$F$65536,HLOOKUP(RIGHT($V$12,2),'[1]Y c'!$A$1:$IV$2,2,FALSE),FALSE))*100</f>
        <v>#NUM!</v>
      </c>
      <c r="W186" s="72" t="e">
        <f>(N186-VLOOKUP(AH186,'[1]Y c'!$B$1:$N$65536,HLOOKUP(RIGHT($W$12,2),'[1]Y c'!$A$1:$IV$2,2,FALSE),FALSE))*100</f>
        <v>#NUM!</v>
      </c>
      <c r="X186" s="73" t="e">
        <f>(N186-VLOOKUP(AH186,'[1]Y c'!$B$1:$J$65536,HLOOKUP(RIGHT($X$12,2),'[1]Y c'!$A$1:$IV$2,2,FALSE),FALSE))*100</f>
        <v>#NUM!</v>
      </c>
      <c r="Y186" s="74" t="e">
        <f>_xll.xlBondYieldSens(C186,D186,E186,F186,G186,H186,I186,J186,P186,"p")</f>
        <v>#NUM!</v>
      </c>
      <c r="Z186" s="100" t="e">
        <f>SUMIF([1]Volumes!D$1:D$65536,A186,[1]Volumes!I$1:I$65536)</f>
        <v>#VALUE!</v>
      </c>
      <c r="AA186" s="23"/>
      <c r="AB186" s="77" t="e">
        <f>IF(_xll.MKV("EUR.CM_DEPTH.VMO_REPO."&amp;A186&amp;"_"&amp;$AB$12&amp;"_Fixed", "TrdValueAvg")=0,"",_xll.MKV("EUR.CM_DEPTH.VMO_REPO."&amp;A186&amp;"_"&amp;$AB$12&amp;"_Fixed", "TrdValueAvg"))</f>
        <v>#REF!</v>
      </c>
      <c r="AC186" s="78">
        <f t="shared" si="641"/>
        <v>0</v>
      </c>
      <c r="AD186" s="124" t="str">
        <f t="shared" si="706"/>
        <v/>
      </c>
      <c r="AE186" s="125"/>
      <c r="AF186" s="126" t="str">
        <f t="shared" si="666"/>
        <v/>
      </c>
      <c r="AG186" s="127" t="e">
        <f>_xll.MKV("EUR.CM_INSTRUMENT.PXE."&amp;A186, "DateLastMaturity")</f>
        <v>#REF!</v>
      </c>
      <c r="AH186" s="124" t="e">
        <f t="shared" si="686"/>
        <v>#REF!</v>
      </c>
      <c r="AI186" s="126" t="e">
        <f>VLOOKUP(AH186,'[1]ASW p'!$B$1:$AP$65536,HLOOKUP(LEFT(A186,2),'[1]ASW p'!$A$1:$IV$2,2,FALSE),FALSE)</f>
        <v>#REF!</v>
      </c>
      <c r="AJ186" s="79" t="e">
        <f t="shared" si="667"/>
        <v>#NUM!</v>
      </c>
      <c r="AK186" s="79" t="e">
        <f t="shared" si="726"/>
        <v>#NUM!</v>
      </c>
      <c r="AL186" s="94">
        <v>0.81768330844219361</v>
      </c>
      <c r="AM186" s="81">
        <v>-0.60705375000000017</v>
      </c>
      <c r="AN186" s="14" t="str">
        <f t="shared" si="668"/>
        <v>DE0001135432</v>
      </c>
      <c r="AO186" s="65" t="e">
        <f>IF(LEFT(AN186,2)=LEFT(AN185,2),AO185,_xll.BDP($A186&amp;" Corp","RTG_FITCH"))</f>
        <v>#REF!</v>
      </c>
      <c r="AP186" s="65" t="e">
        <f>IF(LEFT(AN186,2)=LEFT(AN185,2),AP185,_xll.BDP($A186&amp;" Corp","RTG_SP_LT_LC_ISSUER_CREDIT"))</f>
        <v>#REF!</v>
      </c>
      <c r="AQ186" s="65" t="str">
        <f>_xll.BDP($A186&amp;" Corp","RTG_MOODY")</f>
        <v>Aaau</v>
      </c>
      <c r="AR186" s="128" t="e">
        <f>IF(AS186="x",MONTH(AU186)&amp;"."&amp;YEAR(AU186),"")</f>
        <v>#REF!</v>
      </c>
      <c r="AS186" s="125" t="s">
        <v>60</v>
      </c>
      <c r="AT186" s="129" t="e">
        <f t="shared" si="727"/>
        <v>#NUM!</v>
      </c>
      <c r="AU186" s="130" t="e">
        <f>_xll.MKV("EUR.CM_INSTRUMENT.PXE."&amp;A186, "DateLastMaturity")</f>
        <v>#REF!</v>
      </c>
      <c r="AV186" s="124" t="e">
        <f t="shared" si="687"/>
        <v>#REF!</v>
      </c>
      <c r="AW186" s="129" t="e">
        <f>VLOOKUP(AV186,'[1]Y c'!B$1:AD$65536,HLOOKUP(LEFT(A186,2),'[1]Y c'!$A$1:$IV$2,2,FALSE),FALSE)</f>
        <v>#REF!</v>
      </c>
      <c r="AY186" s="128" t="str">
        <f t="shared" si="728"/>
        <v/>
      </c>
      <c r="AZ186" s="125">
        <f t="shared" si="729"/>
        <v>0</v>
      </c>
      <c r="BA186" s="126" t="str">
        <f t="shared" si="730"/>
        <v/>
      </c>
      <c r="BB186" s="127" t="e">
        <f>_xll.MKV("EUR.CM_INSTRUMENT.PXE."&amp;A186, "DateLastMaturity")</f>
        <v>#REF!</v>
      </c>
      <c r="BC186" s="124" t="e">
        <f t="shared" si="731"/>
        <v>#REF!</v>
      </c>
      <c r="BD186" s="126" t="e">
        <f>VLOOKUP(BC186,'[1]YY p'!B$1:AP$65536,HLOOKUP(LEFT(A186,2),'[1]YY p'!$A$1:$IV$2,2,FALSE),FALSE)</f>
        <v>#REF!</v>
      </c>
      <c r="BF186" s="128" t="e">
        <f t="shared" si="733"/>
        <v>#REF!</v>
      </c>
      <c r="BG186" s="125" t="s">
        <v>60</v>
      </c>
      <c r="BH186" s="126" t="e">
        <f t="shared" si="732"/>
        <v>#NUM!</v>
      </c>
      <c r="BI186" s="127" t="e">
        <f>_xll.MKV("EUR.CM_INSTRUMENT.PXE."&amp;A186, "DateLastMaturity")</f>
        <v>#REF!</v>
      </c>
      <c r="BJ186" s="124" t="e">
        <f t="shared" si="734"/>
        <v>#REF!</v>
      </c>
      <c r="BK186" s="126" t="e">
        <f>VLOOKUP(BJ186,'[1]YY c'!B$1:AL$65536,HLOOKUP(LEFT(A186,2),'[1]YY c'!$A$1:$IV$2,2,FALSE),FALSE)</f>
        <v>#REF!</v>
      </c>
    </row>
    <row r="187" spans="1:63">
      <c r="A187" s="102" t="s">
        <v>202</v>
      </c>
      <c r="B187" s="65" t="e">
        <f t="shared" si="778"/>
        <v>#REF!</v>
      </c>
      <c r="C187" s="19" t="s">
        <v>126</v>
      </c>
      <c r="D187" s="19" t="e">
        <f>_xll.MKV("EUR.CM_INSTRUMENT.PXE."&amp;A187, "CouponInterest")</f>
        <v>#REF!</v>
      </c>
      <c r="E187" s="6" t="e">
        <f>_xll.MKV("EUR.CM_INSTRUMENT.PXE."&amp;A187, "DateMaturity")</f>
        <v>#REF!</v>
      </c>
      <c r="F187" s="6" t="e">
        <f>IF(D187=0,H187,_xll.MKV("EUR.CM_INSTRUMENT.PXE."&amp;A187, "DateInterestAccrual"))</f>
        <v>#REF!</v>
      </c>
      <c r="G187" s="6" t="e">
        <f>IF(D187=0,E187,_xll.MKV("EUR.CM_INSTRUMENT.PXE."&amp;A187, "DateFirstCoupon"))</f>
        <v>#REF!</v>
      </c>
      <c r="H187" s="6" t="e">
        <f>_xll.MKV("EUR.CM_INSTRUMENT.PXE."&amp;A187, "DateFirstSettlement")</f>
        <v>#REF!</v>
      </c>
      <c r="I187" s="19">
        <v>100</v>
      </c>
      <c r="J187" s="6" t="e">
        <f>_xll.MKV("EUR.CM_INSTRUMENT.BONDVISION."&amp;A187, "DateSettl")</f>
        <v>#REF!</v>
      </c>
      <c r="K187" s="123" t="e">
        <f>_xll.MKV("EUR.CM_INSTRUMENT.PXE."&amp;A187, "Desc")</f>
        <v>#REF!</v>
      </c>
      <c r="L187" s="66">
        <f>_xll.BDP(A187&amp;" Corp", "amt_outstanding")/1000000</f>
        <v>25000</v>
      </c>
      <c r="M187" s="67" t="e">
        <f t="shared" si="664"/>
        <v>#REF!</v>
      </c>
      <c r="N187" s="22" t="e">
        <f>_xll.xlBondYield(C187,D187,E187,F187,G187,H187,I187,J187,P187)*100</f>
        <v>#NUM!</v>
      </c>
      <c r="O187" s="68" t="str">
        <f t="shared" si="665"/>
        <v/>
      </c>
      <c r="P187" s="23" t="e">
        <f>ROUND(_xll.MKV("EUR.CM_DEPTH.XLS_GOVIES."&amp;A187, "Mid"),IF(M187&lt;700,3,2))</f>
        <v>#REF!</v>
      </c>
      <c r="Q187" s="69" t="e">
        <f t="shared" si="735"/>
        <v>#NUM!</v>
      </c>
      <c r="R187" s="70" t="e">
        <f t="shared" si="779"/>
        <v>#NUM!</v>
      </c>
      <c r="S187" s="71" t="e">
        <f>_xll.xlBondAswSpread(C187,D187,E187,F187,G187,H187,I187,J187,P187)*100</f>
        <v>#NUM!</v>
      </c>
      <c r="T187" s="72" t="e">
        <f>_xll.xlBondZSpread(C187,D187,E187,F187,G187,H187,I187,J187,P187,"annual",5)*100</f>
        <v>#NUM!</v>
      </c>
      <c r="U187" s="72" t="e">
        <f>(N187-_xll.xlShmImplSwap2("EUR","EUR",J187,E187,,1,8,2,4)*100)*100</f>
        <v>#NUM!</v>
      </c>
      <c r="V187" s="72" t="e">
        <f>(N187-VLOOKUP(AH187,'[1]Y c'!$B$1:$F$65536,HLOOKUP(RIGHT($V$12,2),'[1]Y c'!$A$1:$IV$2,2,FALSE),FALSE))*100</f>
        <v>#NUM!</v>
      </c>
      <c r="W187" s="72" t="e">
        <f>(N187-VLOOKUP(AH187,'[1]Y c'!$B$1:$N$65536,HLOOKUP(RIGHT($W$12,2),'[1]Y c'!$A$1:$IV$2,2,FALSE),FALSE))*100</f>
        <v>#NUM!</v>
      </c>
      <c r="X187" s="73" t="e">
        <f>(N187-VLOOKUP(AH187,'[1]Y c'!$B$1:$J$65536,HLOOKUP(RIGHT($X$12,2),'[1]Y c'!$A$1:$IV$2,2,FALSE),FALSE))*100</f>
        <v>#NUM!</v>
      </c>
      <c r="Y187" s="74" t="e">
        <f>_xll.xlBondYieldSens(C187,D187,E187,F187,G187,H187,I187,J187,P187,"p")</f>
        <v>#NUM!</v>
      </c>
      <c r="Z187" s="100" t="e">
        <f>SUMIF([1]Volumes!D$1:D$65536,A187,[1]Volumes!I$1:I$65536)</f>
        <v>#VALUE!</v>
      </c>
      <c r="AA187" s="23"/>
      <c r="AB187" s="77" t="e">
        <f>IF(_xll.MKV("EUR.CM_DEPTH.VMO_REPO."&amp;A187&amp;"_"&amp;$AB$12&amp;"_Fixed", "TrdValueAvg")=0,"",_xll.MKV("EUR.CM_DEPTH.VMO_REPO."&amp;A187&amp;"_"&amp;$AB$12&amp;"_Fixed", "TrdValueAvg"))</f>
        <v>#REF!</v>
      </c>
      <c r="AC187" s="78">
        <f t="shared" ref="AC187:AC240" si="780">IF(ISNUMBER(AB187),(AB187-AM187)*100,0)</f>
        <v>0</v>
      </c>
      <c r="AD187" s="124" t="str">
        <f>IF(AE187="x",MONTH(AG187)&amp;"."&amp;YEAR(AG187),"")</f>
        <v/>
      </c>
      <c r="AE187" s="125"/>
      <c r="AF187" s="126" t="str">
        <f t="shared" si="666"/>
        <v/>
      </c>
      <c r="AG187" s="127" t="e">
        <f>_xll.MKV("EUR.CM_INSTRUMENT.PXE."&amp;A187, "DateLastMaturity")</f>
        <v>#REF!</v>
      </c>
      <c r="AH187" s="124" t="e">
        <f>MONTH(AG187)&amp;"."&amp;YEAR(AG187)</f>
        <v>#REF!</v>
      </c>
      <c r="AI187" s="126" t="e">
        <f>VLOOKUP(AH187,'[1]ASW p'!$B$1:$AP$65536,HLOOKUP(LEFT(A187,2),'[1]ASW p'!$A$1:$IV$2,2,FALSE),FALSE)</f>
        <v>#REF!</v>
      </c>
      <c r="AJ187" s="79" t="e">
        <f t="shared" si="667"/>
        <v>#NUM!</v>
      </c>
      <c r="AK187" s="79" t="e">
        <f t="shared" si="726"/>
        <v>#NUM!</v>
      </c>
      <c r="AL187" s="94">
        <v>0.84402014361677391</v>
      </c>
      <c r="AM187" s="81">
        <v>-0.65829300000000002</v>
      </c>
      <c r="AN187" s="14" t="str">
        <f t="shared" si="668"/>
        <v>DE0001135481</v>
      </c>
      <c r="AO187" s="65" t="e">
        <f>IF(LEFT(AN187,2)=LEFT(AN186,2),AO186,_xll.BDP($A187&amp;" Corp","RTG_FITCH"))</f>
        <v>#REF!</v>
      </c>
      <c r="AP187" s="65" t="e">
        <f>IF(LEFT(AN187,2)=LEFT(AN186,2),AP186,_xll.BDP($A187&amp;" Corp","RTG_SP_LT_LC_ISSUER_CREDIT"))</f>
        <v>#REF!</v>
      </c>
      <c r="AQ187" s="65" t="str">
        <f>_xll.BDP($A187&amp;" Corp","RTG_MOODY")</f>
        <v>Aaau</v>
      </c>
      <c r="AR187" s="128" t="e">
        <f>IF(AS187="x",MONTH(AU187)&amp;"."&amp;YEAR(AU187),"")</f>
        <v>#REF!</v>
      </c>
      <c r="AS187" s="125" t="s">
        <v>60</v>
      </c>
      <c r="AT187" s="129" t="e">
        <f t="shared" si="727"/>
        <v>#NUM!</v>
      </c>
      <c r="AU187" s="130" t="e">
        <f>_xll.MKV("EUR.CM_INSTRUMENT.PXE."&amp;A187, "DateLastMaturity")</f>
        <v>#REF!</v>
      </c>
      <c r="AV187" s="124" t="e">
        <f>MONTH(AU187)&amp;"."&amp;YEAR(AU187)</f>
        <v>#REF!</v>
      </c>
      <c r="AW187" s="129" t="e">
        <f>VLOOKUP(AV187,'[1]Y c'!B$1:AD$65536,HLOOKUP(LEFT(A187,2),'[1]Y c'!$A$1:$IV$2,2,FALSE),FALSE)</f>
        <v>#REF!</v>
      </c>
      <c r="AY187" s="128" t="str">
        <f t="shared" si="728"/>
        <v/>
      </c>
      <c r="AZ187" s="125">
        <f t="shared" si="729"/>
        <v>0</v>
      </c>
      <c r="BA187" s="126" t="str">
        <f t="shared" si="730"/>
        <v/>
      </c>
      <c r="BB187" s="127" t="e">
        <f>_xll.MKV("EUR.CM_INSTRUMENT.PXE."&amp;A187, "DateLastMaturity")</f>
        <v>#REF!</v>
      </c>
      <c r="BC187" s="124" t="e">
        <f t="shared" si="731"/>
        <v>#REF!</v>
      </c>
      <c r="BD187" s="126" t="e">
        <f>VLOOKUP(BC187,'[1]YY p'!B$1:AP$65536,HLOOKUP(LEFT(A187,2),'[1]YY p'!$A$1:$IV$2,2,FALSE),FALSE)</f>
        <v>#REF!</v>
      </c>
      <c r="BF187" s="128" t="e">
        <f t="shared" si="733"/>
        <v>#REF!</v>
      </c>
      <c r="BG187" s="125" t="s">
        <v>60</v>
      </c>
      <c r="BH187" s="126" t="e">
        <f t="shared" si="732"/>
        <v>#NUM!</v>
      </c>
      <c r="BI187" s="127" t="e">
        <f>_xll.MKV("EUR.CM_INSTRUMENT.PXE."&amp;A187, "DateLastMaturity")</f>
        <v>#REF!</v>
      </c>
      <c r="BJ187" s="124" t="e">
        <f t="shared" si="734"/>
        <v>#REF!</v>
      </c>
      <c r="BK187" s="126" t="e">
        <f>VLOOKUP(BJ187,'[1]YY c'!B$1:AL$65536,HLOOKUP(LEFT(A187,2),'[1]YY c'!$A$1:$IV$2,2,FALSE),FALSE)</f>
        <v>#REF!</v>
      </c>
    </row>
    <row r="188" spans="1:63">
      <c r="A188" s="102" t="s">
        <v>203</v>
      </c>
      <c r="B188" s="65" t="e">
        <f t="shared" si="778"/>
        <v>#REF!</v>
      </c>
      <c r="C188" s="19" t="s">
        <v>126</v>
      </c>
      <c r="D188" s="19" t="e">
        <f>_xll.MKV("EUR.CM_INSTRUMENT.PXE."&amp;A188, "CouponInterest")</f>
        <v>#REF!</v>
      </c>
      <c r="E188" s="6" t="e">
        <f>_xll.MKV("EUR.CM_INSTRUMENT.PXE."&amp;A188, "DateMaturity")</f>
        <v>#REF!</v>
      </c>
      <c r="F188" s="6" t="e">
        <f>IF(D188=0,H188,_xll.MKV("EUR.CM_INSTRUMENT.PXE."&amp;A188, "DateInterestAccrual"))</f>
        <v>#REF!</v>
      </c>
      <c r="G188" s="6" t="e">
        <f>IF(D188=0,E188,_xll.MKV("EUR.CM_INSTRUMENT.PXE."&amp;A188, "DateFirstCoupon"))</f>
        <v>#REF!</v>
      </c>
      <c r="H188" s="6" t="e">
        <f>_xll.MKV("EUR.CM_INSTRUMENT.PXE."&amp;A188, "DateFirstSettlement")</f>
        <v>#REF!</v>
      </c>
      <c r="I188" s="19">
        <v>100</v>
      </c>
      <c r="J188" s="6" t="e">
        <f>_xll.MKV("EUR.CM_INSTRUMENT.BONDVISION."&amp;A188, "DateSettl")</f>
        <v>#REF!</v>
      </c>
      <c r="K188" s="123" t="e">
        <f>_xll.MKV("EUR.CM_INSTRUMENT.PXE."&amp;A188, "Desc")</f>
        <v>#REF!</v>
      </c>
      <c r="L188" s="66">
        <f>_xll.BDP(A188&amp;" Corp", "amt_outstanding")/1000000</f>
        <v>24500</v>
      </c>
      <c r="M188" s="67" t="e">
        <f t="shared" si="664"/>
        <v>#REF!</v>
      </c>
      <c r="N188" s="22" t="e">
        <f>_xll.xlBondYield(C188,D188,E188,F188,G188,H188,I188,J188,P188)*100</f>
        <v>#NUM!</v>
      </c>
      <c r="O188" s="68" t="str">
        <f t="shared" si="665"/>
        <v/>
      </c>
      <c r="P188" s="23" t="e">
        <f>ROUND(_xll.MKV("EUR.CM_DEPTH.XLS_GOVIES."&amp;A188, "Mid"),IF(M188&lt;700,3,2))</f>
        <v>#REF!</v>
      </c>
      <c r="Q188" s="69" t="e">
        <f t="shared" si="735"/>
        <v>#NUM!</v>
      </c>
      <c r="R188" s="70" t="e">
        <f t="shared" si="779"/>
        <v>#NUM!</v>
      </c>
      <c r="S188" s="71" t="e">
        <f>_xll.xlBondAswSpread(C188,D188,E188,F188,G188,H188,I188,J188,P188)*100</f>
        <v>#NUM!</v>
      </c>
      <c r="T188" s="72" t="e">
        <f>_xll.xlBondZSpread(C188,D188,E188,F188,G188,H188,I188,J188,P188,"annual",5)*100</f>
        <v>#NUM!</v>
      </c>
      <c r="U188" s="72" t="e">
        <f>(N188-_xll.xlShmImplSwap2("EUR","EUR",J188,E188,,1,8,2,4)*100)*100</f>
        <v>#NUM!</v>
      </c>
      <c r="V188" s="72" t="e">
        <f>(N188-VLOOKUP(AH188,'[1]Y c'!$B$1:$F$65536,HLOOKUP(RIGHT($V$12,2),'[1]Y c'!$A$1:$IV$2,2,FALSE),FALSE))*100</f>
        <v>#NUM!</v>
      </c>
      <c r="W188" s="72" t="e">
        <f>(N188-VLOOKUP(AH188,'[1]Y c'!$B$1:$N$65536,HLOOKUP(RIGHT($W$12,2),'[1]Y c'!$A$1:$IV$2,2,FALSE),FALSE))*100</f>
        <v>#NUM!</v>
      </c>
      <c r="X188" s="73" t="e">
        <f>(N188-VLOOKUP(AH188,'[1]Y c'!$B$1:$J$65536,HLOOKUP(RIGHT($X$12,2),'[1]Y c'!$A$1:$IV$2,2,FALSE),FALSE))*100</f>
        <v>#NUM!</v>
      </c>
      <c r="Y188" s="74" t="e">
        <f>_xll.xlBondYieldSens(C188,D188,E188,F188,G188,H188,I188,J188,P188,"p")</f>
        <v>#NUM!</v>
      </c>
      <c r="Z188" s="100" t="e">
        <f>SUMIF([1]Volumes!D$1:D$65536,A188,[1]Volumes!I$1:I$65536)</f>
        <v>#VALUE!</v>
      </c>
      <c r="AA188" s="23"/>
      <c r="AB188" s="77" t="e">
        <f>IF(_xll.MKV("EUR.CM_DEPTH.VMO_REPO."&amp;A188&amp;"_"&amp;$AB$12&amp;"_Fixed", "TrdValueAvg")=0,"",_xll.MKV("EUR.CM_DEPTH.VMO_REPO."&amp;A188&amp;"_"&amp;$AB$12&amp;"_Fixed", "TrdValueAvg"))</f>
        <v>#REF!</v>
      </c>
      <c r="AC188" s="78">
        <f t="shared" si="780"/>
        <v>0</v>
      </c>
      <c r="AD188" s="124" t="e">
        <f t="shared" si="706"/>
        <v>#REF!</v>
      </c>
      <c r="AE188" s="125" t="s">
        <v>60</v>
      </c>
      <c r="AF188" s="126" t="e">
        <f t="shared" si="666"/>
        <v>#NUM!</v>
      </c>
      <c r="AG188" s="127" t="e">
        <f>_xll.MKV("EUR.CM_INSTRUMENT.PXE."&amp;A188, "DateLastMaturity")</f>
        <v>#REF!</v>
      </c>
      <c r="AH188" s="124" t="e">
        <f t="shared" si="686"/>
        <v>#REF!</v>
      </c>
      <c r="AI188" s="126" t="e">
        <f>VLOOKUP(AH188,'[1]ASW p'!$B$1:$AP$65536,HLOOKUP(LEFT(A188,2),'[1]ASW p'!$A$1:$IV$2,2,FALSE),FALSE)</f>
        <v>#REF!</v>
      </c>
      <c r="AJ188" s="79" t="e">
        <f t="shared" si="667"/>
        <v>#NUM!</v>
      </c>
      <c r="AK188" s="79" t="e">
        <f t="shared" si="726"/>
        <v>#NUM!</v>
      </c>
      <c r="AL188" s="94">
        <v>0.87422161889530658</v>
      </c>
      <c r="AM188" s="81">
        <v>-0.65493299999999999</v>
      </c>
      <c r="AN188" s="14" t="str">
        <f t="shared" si="668"/>
        <v>DE0001102341</v>
      </c>
      <c r="AO188" s="65" t="e">
        <f>IF(LEFT(AN188,2)=LEFT(AN187,2),AO187,_xll.BDP($A188&amp;" Corp","RTG_FITCH"))</f>
        <v>#REF!</v>
      </c>
      <c r="AP188" s="65" t="e">
        <f>IF(LEFT(AN188,2)=LEFT(AN187,2),AP187,_xll.BDP($A188&amp;" Corp","RTG_SP_LT_LC_ISSUER_CREDIT"))</f>
        <v>#REF!</v>
      </c>
      <c r="AQ188" s="65" t="str">
        <f>_xll.BDP($A188&amp;" Corp","RTG_MOODY")</f>
        <v>Aaau</v>
      </c>
      <c r="AR188" s="128" t="e">
        <f>IF(AS188="x",MONTH(AU188)&amp;"."&amp;YEAR(AU188),"")</f>
        <v>#REF!</v>
      </c>
      <c r="AS188" s="125" t="s">
        <v>60</v>
      </c>
      <c r="AT188" s="129" t="e">
        <f t="shared" si="727"/>
        <v>#NUM!</v>
      </c>
      <c r="AU188" s="130" t="e">
        <f>_xll.MKV("EUR.CM_INSTRUMENT.PXE."&amp;A188, "DateLastMaturity")</f>
        <v>#REF!</v>
      </c>
      <c r="AV188" s="124" t="e">
        <f t="shared" si="687"/>
        <v>#REF!</v>
      </c>
      <c r="AW188" s="129" t="e">
        <f>VLOOKUP(AV188,'[1]Y c'!B$1:AD$65536,HLOOKUP(LEFT(A188,2),'[1]Y c'!$A$1:$IV$2,2,FALSE),FALSE)</f>
        <v>#REF!</v>
      </c>
      <c r="AY188" s="128" t="e">
        <f t="shared" si="728"/>
        <v>#REF!</v>
      </c>
      <c r="AZ188" s="125" t="str">
        <f t="shared" si="729"/>
        <v>x</v>
      </c>
      <c r="BA188" s="126" t="e">
        <f t="shared" si="730"/>
        <v>#NUM!</v>
      </c>
      <c r="BB188" s="127" t="e">
        <f>_xll.MKV("EUR.CM_INSTRUMENT.PXE."&amp;A188, "DateLastMaturity")</f>
        <v>#REF!</v>
      </c>
      <c r="BC188" s="124" t="e">
        <f t="shared" si="731"/>
        <v>#REF!</v>
      </c>
      <c r="BD188" s="126" t="e">
        <f>VLOOKUP(BC188,'[1]YY p'!B$1:AP$65536,HLOOKUP(LEFT(A188,2),'[1]YY p'!$A$1:$IV$2,2,FALSE),FALSE)</f>
        <v>#REF!</v>
      </c>
      <c r="BF188" s="128" t="e">
        <f t="shared" si="733"/>
        <v>#REF!</v>
      </c>
      <c r="BG188" s="125" t="s">
        <v>60</v>
      </c>
      <c r="BH188" s="126" t="e">
        <f t="shared" si="732"/>
        <v>#NUM!</v>
      </c>
      <c r="BI188" s="127" t="e">
        <f>_xll.MKV("EUR.CM_INSTRUMENT.PXE."&amp;A188, "DateLastMaturity")</f>
        <v>#REF!</v>
      </c>
      <c r="BJ188" s="124" t="e">
        <f t="shared" si="734"/>
        <v>#REF!</v>
      </c>
      <c r="BK188" s="126" t="e">
        <f>VLOOKUP(BJ188,'[1]YY c'!B$1:AL$65536,HLOOKUP(LEFT(A188,2),'[1]YY c'!$A$1:$IV$2,2,FALSE),FALSE)</f>
        <v>#REF!</v>
      </c>
    </row>
    <row r="189" spans="1:63" s="2" customFormat="1">
      <c r="A189" s="64" t="s">
        <v>204</v>
      </c>
      <c r="B189" s="65" t="e">
        <f t="shared" si="778"/>
        <v>#REF!</v>
      </c>
      <c r="C189" s="19" t="s">
        <v>18</v>
      </c>
      <c r="D189" s="19" t="e">
        <f>_xll.MKV("EUR.CM_INSTRUMENT.PXE."&amp;A189, "CouponInterest")</f>
        <v>#REF!</v>
      </c>
      <c r="E189" s="6" t="e">
        <f>_xll.MKV("EUR.CM_INSTRUMENT.PXE."&amp;A189, "DateMaturity")</f>
        <v>#REF!</v>
      </c>
      <c r="F189" s="6" t="e">
        <f>IF(D189=0,H189,_xll.MKV("EUR.CM_INSTRUMENT.PXE."&amp;A189, "DateInterestAccrual"))</f>
        <v>#REF!</v>
      </c>
      <c r="G189" s="6" t="e">
        <f>IF(D189=0,E189,_xll.MKV("EUR.CM_INSTRUMENT.PXE."&amp;A189, "DateFirstCoupon"))</f>
        <v>#REF!</v>
      </c>
      <c r="H189" s="6" t="e">
        <f>_xll.MKV("EUR.CM_INSTRUMENT.PXE."&amp;A189, "DateFirstSettlement")</f>
        <v>#REF!</v>
      </c>
      <c r="I189" s="19">
        <v>100</v>
      </c>
      <c r="J189" s="6" t="e">
        <f>_xll.MKV("EUR.CM_INSTRUMENT.BONDVISION."&amp;A189, "DateSettl")</f>
        <v>#REF!</v>
      </c>
      <c r="K189" s="131" t="e">
        <f>_xll.MKV("EUR.CM_INSTRUMENT.PXE."&amp;A189, "Desc")</f>
        <v>#REF!</v>
      </c>
      <c r="L189" s="66">
        <f>_xll.BDP(A189&amp;" Corp", "amt_outstanding")/1000000</f>
        <v>0</v>
      </c>
      <c r="M189" s="67" t="e">
        <f t="shared" ref="M189:M247" si="781">+E189-J189</f>
        <v>#REF!</v>
      </c>
      <c r="N189" s="22" t="e">
        <f>_xll.xlBondYield(C189,D189,E189,F189,G189,H189,I189,J189,P189)*100</f>
        <v>#NUM!</v>
      </c>
      <c r="O189" s="68" t="str">
        <f t="shared" ref="O189:O248" si="782">IF(ISNUMBER((N189-AL189)*100),ROUND((N189-AL189)*100,2),"")</f>
        <v/>
      </c>
      <c r="P189" s="23" t="e">
        <f>ROUND(_xll.MKV("EUR.CM_DEPTH.XLS_GOVIES."&amp;A189, "Mid"),IF(M189&lt;700,3,2))</f>
        <v>#REF!</v>
      </c>
      <c r="Q189" s="69" t="e">
        <f>(N189-#REF!)*100</f>
        <v>#NUM!</v>
      </c>
      <c r="R189" s="70" t="e">
        <f>IF($R$12="Y roll",(N189-#REF!)/(M189-#REF!)*365*100,(U189-#REF!)/(M189-#REF!)*365)</f>
        <v>#NUM!</v>
      </c>
      <c r="S189" s="71" t="e">
        <f>_xll.xlBondAswSpread(C189,D189,E189,F189,G189,H189,I189,J189,P189)*100</f>
        <v>#NUM!</v>
      </c>
      <c r="T189" s="72" t="e">
        <f>_xll.xlBondZSpread(C189,D189,E189,F189,G189,H189,I189,J189,P189,"annual",5)*100</f>
        <v>#NUM!</v>
      </c>
      <c r="U189" s="72" t="e">
        <f>(N189-_xll.xlShmImplSwap2("EUR","EUR",J189,E189,,1,8,2,4)*100)*100</f>
        <v>#NUM!</v>
      </c>
      <c r="V189" s="72" t="e">
        <f>(N189-VLOOKUP(AH189,'[1]Y c'!$B$1:$F$65536,HLOOKUP(RIGHT($V$12,2),'[1]Y c'!$A$1:$IV$2,2,FALSE),FALSE))*100</f>
        <v>#NUM!</v>
      </c>
      <c r="W189" s="72" t="e">
        <f>(N189-VLOOKUP(AH189,'[1]Y c'!$B$1:$N$65536,HLOOKUP(RIGHT($W$12,2),'[1]Y c'!$A$1:$IV$2,2,FALSE),FALSE))*100</f>
        <v>#NUM!</v>
      </c>
      <c r="X189" s="73" t="e">
        <f>(N189-VLOOKUP(AH189,'[1]Y c'!$B$1:$J$65536,HLOOKUP(RIGHT($X$12,2),'[1]Y c'!$A$1:$IV$2,2,FALSE),FALSE))*100</f>
        <v>#NUM!</v>
      </c>
      <c r="Y189" s="74" t="e">
        <f>_xll.xlBondYieldSens(C189,D189,E189,F189,G189,H189,I189,J189,P189,"p")</f>
        <v>#NUM!</v>
      </c>
      <c r="Z189" s="100" t="e">
        <f>SUMIF([1]Volumes!D$1:D$65536,A189,[1]Volumes!I$1:I$65536)</f>
        <v>#VALUE!</v>
      </c>
      <c r="AA189" s="23"/>
      <c r="AB189" s="77" t="e">
        <f>IF(_xll.MKV("EUR.CM_DEPTH.VMO_REPO."&amp;A189&amp;"_"&amp;$AB$12&amp;"_Floating", "TrdValueAvg")=0,"",$AB$11+_xll.MKV("EUR.CM_DEPTH.VMO_REPO."&amp;A189&amp;"_"&amp;$AB$12&amp;"_Floating", "TrdValueAvg")/100)</f>
        <v>#REF!</v>
      </c>
      <c r="AC189" s="78">
        <f t="shared" si="780"/>
        <v>0</v>
      </c>
      <c r="AD189" s="132" t="str">
        <f>IF(AE189="x",MONTH(AG189)&amp;"."&amp;YEAR(AG189),"")</f>
        <v/>
      </c>
      <c r="AE189" s="133"/>
      <c r="AF189" s="134" t="str">
        <f t="shared" ref="AF189:AF248" si="783">IF(AE189="x",IF($AF$12="ASW",S189,T189),"")</f>
        <v/>
      </c>
      <c r="AG189" s="135" t="e">
        <f>_xll.MKV("EUR.CM_INSTRUMENT.PXE."&amp;A189, "DateLastMaturity")</f>
        <v>#REF!</v>
      </c>
      <c r="AH189" s="132" t="e">
        <f>MONTH(AG189)&amp;"."&amp;YEAR(AG189)</f>
        <v>#REF!</v>
      </c>
      <c r="AI189" s="134" t="e">
        <f>VLOOKUP(AH189,'[1]ASW p'!$B$1:$AP$65536,HLOOKUP(LEFT(A189,2),'[1]ASW p'!$A$1:$IV$2,2,FALSE),FALSE)</f>
        <v>#REF!</v>
      </c>
      <c r="AJ189" s="79" t="e">
        <f t="shared" ref="AJ189:AJ248" si="784">IF($AF$12="ASW",S189,T189)-AI189</f>
        <v>#NUM!</v>
      </c>
      <c r="AK189" s="79" t="e">
        <f t="shared" si="726"/>
        <v>#NUM!</v>
      </c>
      <c r="AL189" s="94">
        <v>-0.44269553526574873</v>
      </c>
      <c r="AM189" s="81">
        <v>-0.52213445000000003</v>
      </c>
      <c r="AN189" s="14" t="str">
        <f t="shared" ref="AN189:AN248" si="785">+A189</f>
        <v>FR0012634558</v>
      </c>
      <c r="AO189" s="65" t="e">
        <f>IF(LEFT(AN189,2)=LEFT(#REF!,2),#REF!,_xll.BDP($A189&amp;" Corp","RTG_FITCH"))</f>
        <v>#REF!</v>
      </c>
      <c r="AP189" s="65" t="e">
        <f>IF(LEFT(AN189,2)=LEFT(#REF!,2),#REF!,_xll.BDP($A189&amp;" Corp","RTG_SP_LT_LC_ISSUER_CREDIT"))</f>
        <v>#REF!</v>
      </c>
      <c r="AQ189" s="65" t="str">
        <f>_xll.BDP($A189&amp;" Corp","RTG_MOODY")</f>
        <v>WR</v>
      </c>
      <c r="AR189" s="136" t="e">
        <f>IF(AS189="x",MONTH(AU189)&amp;"."&amp;YEAR(AU189),"")</f>
        <v>#REF!</v>
      </c>
      <c r="AS189" s="137" t="s">
        <v>60</v>
      </c>
      <c r="AT189" s="138" t="e">
        <f t="shared" si="727"/>
        <v>#NUM!</v>
      </c>
      <c r="AU189" s="139" t="e">
        <f>_xll.MKV("EUR.CM_INSTRUMENT.PXE."&amp;A189, "DateLastMaturity")</f>
        <v>#REF!</v>
      </c>
      <c r="AV189" s="140" t="e">
        <f>MONTH(AU189)&amp;"."&amp;YEAR(AU189)</f>
        <v>#REF!</v>
      </c>
      <c r="AW189" s="138" t="e">
        <f>VLOOKUP(AV189,'[1]Y c'!B$1:AD$65536,HLOOKUP(LEFT(A189,2),'[1]Y c'!$A$1:$IV$2,2,FALSE),FALSE)</f>
        <v>#REF!</v>
      </c>
      <c r="AX189" s="14"/>
      <c r="AY189" s="136" t="str">
        <f t="shared" si="728"/>
        <v/>
      </c>
      <c r="AZ189" s="133">
        <f t="shared" si="729"/>
        <v>0</v>
      </c>
      <c r="BA189" s="134" t="str">
        <f t="shared" si="730"/>
        <v/>
      </c>
      <c r="BB189" s="135" t="e">
        <f>_xll.MKV("EUR.CM_INSTRUMENT.PXE."&amp;A189, "DateLastMaturity")</f>
        <v>#REF!</v>
      </c>
      <c r="BC189" s="132" t="e">
        <f t="shared" si="731"/>
        <v>#REF!</v>
      </c>
      <c r="BD189" s="134" t="e">
        <f>VLOOKUP(BC189,'[1]YY p'!B$1:AP$65536,HLOOKUP(LEFT(A189,2),'[1]YY p'!$A$1:$IV$2,2,FALSE),FALSE)</f>
        <v>#REF!</v>
      </c>
      <c r="BF189" s="136" t="e">
        <f t="shared" si="733"/>
        <v>#REF!</v>
      </c>
      <c r="BG189" s="133" t="s">
        <v>60</v>
      </c>
      <c r="BH189" s="134" t="e">
        <f t="shared" si="732"/>
        <v>#NUM!</v>
      </c>
      <c r="BI189" s="135" t="e">
        <f>_xll.MKV("EUR.CM_INSTRUMENT.PXE."&amp;A189, "DateLastMaturity")</f>
        <v>#REF!</v>
      </c>
      <c r="BJ189" s="132" t="e">
        <f t="shared" si="734"/>
        <v>#REF!</v>
      </c>
      <c r="BK189" s="134" t="e">
        <f>VLOOKUP(BJ189,'[1]YY c'!B$1:AL$65536,HLOOKUP(LEFT(A189,2),'[1]YY c'!$A$1:$IV$2,2,FALSE),FALSE)</f>
        <v>#REF!</v>
      </c>
    </row>
    <row r="190" spans="1:63" s="2" customFormat="1">
      <c r="A190" s="64" t="s">
        <v>205</v>
      </c>
      <c r="B190" s="65" t="e">
        <f t="shared" si="778"/>
        <v>#REF!</v>
      </c>
      <c r="C190" s="19" t="s">
        <v>18</v>
      </c>
      <c r="D190" s="19" t="e">
        <f>_xll.MKV("EUR.CM_INSTRUMENT.PXE."&amp;A190, "CouponInterest")</f>
        <v>#REF!</v>
      </c>
      <c r="E190" s="6" t="e">
        <f>_xll.MKV("EUR.CM_INSTRUMENT.PXE."&amp;A190, "DateMaturity")</f>
        <v>#REF!</v>
      </c>
      <c r="F190" s="6" t="e">
        <f>IF(D190=0,H190,_xll.MKV("EUR.CM_INSTRUMENT.PXE."&amp;A190, "DateInterestAccrual"))</f>
        <v>#REF!</v>
      </c>
      <c r="G190" s="6" t="e">
        <f>IF(D190=0,E190,_xll.MKV("EUR.CM_INSTRUMENT.PXE."&amp;A190, "DateFirstCoupon"))</f>
        <v>#REF!</v>
      </c>
      <c r="H190" s="6" t="e">
        <f>_xll.MKV("EUR.CM_INSTRUMENT.PXE."&amp;A190, "DateFirstSettlement")</f>
        <v>#REF!</v>
      </c>
      <c r="I190" s="19">
        <v>100</v>
      </c>
      <c r="J190" s="6" t="e">
        <f>_xll.MKV("EUR.CM_INSTRUMENT.BONDVISION."&amp;A190, "DateSettl")</f>
        <v>#REF!</v>
      </c>
      <c r="K190" s="131" t="e">
        <f>_xll.MKV("EUR.CM_INSTRUMENT.PXE."&amp;A190, "Desc")</f>
        <v>#REF!</v>
      </c>
      <c r="L190" s="66">
        <f>_xll.BDP(A190&amp;" Corp", "amt_outstanding")/1000000</f>
        <v>0</v>
      </c>
      <c r="M190" s="67" t="e">
        <f t="shared" si="781"/>
        <v>#REF!</v>
      </c>
      <c r="N190" s="22" t="e">
        <f>_xll.xlBondYield(C190,D190,E190,F190,G190,H190,I190,J190,P190)*100</f>
        <v>#NUM!</v>
      </c>
      <c r="O190" s="68" t="str">
        <f t="shared" si="782"/>
        <v/>
      </c>
      <c r="P190" s="23" t="e">
        <f>ROUND(_xll.MKV("EUR.CM_DEPTH.XLS_GOVIES."&amp;A190, "Mid"),IF(M190&lt;700,3,2))</f>
        <v>#REF!</v>
      </c>
      <c r="Q190" s="69" t="e">
        <f t="shared" ref="Q190:Q243" si="786">(N190-N189)*100</f>
        <v>#NUM!</v>
      </c>
      <c r="R190" s="70" t="e">
        <f t="shared" si="779"/>
        <v>#NUM!</v>
      </c>
      <c r="S190" s="71" t="e">
        <f>_xll.xlBondAswSpread(C190,D190,E190,F190,G190,H190,I190,J190,P190)*100</f>
        <v>#NUM!</v>
      </c>
      <c r="T190" s="72" t="e">
        <f>_xll.xlBondZSpread(C190,D190,E190,F190,G190,H190,I190,J190,P190,"annual",5)*100</f>
        <v>#NUM!</v>
      </c>
      <c r="U190" s="72" t="e">
        <f>(N190-_xll.xlShmImplSwap2("EUR","EUR",J190,E190,,1,8,2,4)*100)*100</f>
        <v>#NUM!</v>
      </c>
      <c r="V190" s="72" t="e">
        <f>(N190-VLOOKUP(AH190,'[1]Y c'!$B$1:$F$65536,HLOOKUP(RIGHT($V$12,2),'[1]Y c'!$A$1:$IV$2,2,FALSE),FALSE))*100</f>
        <v>#NUM!</v>
      </c>
      <c r="W190" s="72" t="e">
        <f>(N190-VLOOKUP(AH190,'[1]Y c'!$B$1:$N$65536,HLOOKUP(RIGHT($W$12,2),'[1]Y c'!$A$1:$IV$2,2,FALSE),FALSE))*100</f>
        <v>#NUM!</v>
      </c>
      <c r="X190" s="73" t="e">
        <f>(N190-VLOOKUP(AH190,'[1]Y c'!$B$1:$J$65536,HLOOKUP(RIGHT($X$12,2),'[1]Y c'!$A$1:$IV$2,2,FALSE),FALSE))*100</f>
        <v>#NUM!</v>
      </c>
      <c r="Y190" s="74" t="e">
        <f>_xll.xlBondYieldSens(C190,D190,E190,F190,G190,H190,I190,J190,P190,"p")</f>
        <v>#NUM!</v>
      </c>
      <c r="Z190" s="100" t="e">
        <f>SUMIF([1]Volumes!D$1:D$65536,A190,[1]Volumes!I$1:I$65536)</f>
        <v>#VALUE!</v>
      </c>
      <c r="AA190" s="23"/>
      <c r="AB190" s="77" t="e">
        <f>IF(_xll.MKV("EUR.CM_DEPTH.VMO_REPO."&amp;A190&amp;"_"&amp;$AB$12&amp;"_Floating", "TrdValueAvg")=0,"",$AB$11+_xll.MKV("EUR.CM_DEPTH.VMO_REPO."&amp;A190&amp;"_"&amp;$AB$12&amp;"_Floating", "TrdValueAvg")/100)</f>
        <v>#REF!</v>
      </c>
      <c r="AC190" s="78">
        <f t="shared" si="780"/>
        <v>0</v>
      </c>
      <c r="AD190" s="132" t="str">
        <f t="shared" si="706"/>
        <v/>
      </c>
      <c r="AE190" s="133"/>
      <c r="AF190" s="134" t="str">
        <f t="shared" si="783"/>
        <v/>
      </c>
      <c r="AG190" s="135" t="e">
        <f>_xll.MKV("EUR.CM_INSTRUMENT.PXE."&amp;A190, "DateLastMaturity")</f>
        <v>#REF!</v>
      </c>
      <c r="AH190" s="132" t="e">
        <f t="shared" ref="AH190:AH254" si="787">MONTH(AG190)&amp;"."&amp;YEAR(AG190)</f>
        <v>#REF!</v>
      </c>
      <c r="AI190" s="134" t="e">
        <f>VLOOKUP(AH190,'[1]ASW p'!$B$1:$AP$65536,HLOOKUP(LEFT(A190,2),'[1]ASW p'!$A$1:$IV$2,2,FALSE),FALSE)</f>
        <v>#REF!</v>
      </c>
      <c r="AJ190" s="79" t="e">
        <f t="shared" si="784"/>
        <v>#NUM!</v>
      </c>
      <c r="AK190" s="79" t="e">
        <f t="shared" si="726"/>
        <v>#NUM!</v>
      </c>
      <c r="AL190" s="94">
        <v>-0.43642412977304285</v>
      </c>
      <c r="AM190" s="81">
        <v>-0.48070588000000003</v>
      </c>
      <c r="AN190" s="14" t="str">
        <f t="shared" si="785"/>
        <v>FR0010604983</v>
      </c>
      <c r="AO190" s="65" t="e">
        <f>IF(LEFT(AN190,2)=LEFT(AN189,2),AO189,_xll.BDP($A190&amp;" Corp","RTG_FITCH"))</f>
        <v>#REF!</v>
      </c>
      <c r="AP190" s="65" t="e">
        <f>IF(LEFT(AN190,2)=LEFT(AN189,2),AP189,_xll.BDP($A190&amp;" Corp","RTG_SP_LT_LC_ISSUER_CREDIT"))</f>
        <v>#REF!</v>
      </c>
      <c r="AQ190" s="65" t="str">
        <f>_xll.BDP($A190&amp;" Corp","RTG_MOODY")</f>
        <v>WR</v>
      </c>
      <c r="AR190" s="136" t="e">
        <f t="shared" ref="AR190:AR231" si="788">IF(AS190="x",MONTH(AU190)&amp;"."&amp;YEAR(AU190),"")</f>
        <v>#REF!</v>
      </c>
      <c r="AS190" s="137" t="s">
        <v>60</v>
      </c>
      <c r="AT190" s="138" t="e">
        <f t="shared" si="727"/>
        <v>#NUM!</v>
      </c>
      <c r="AU190" s="139" t="e">
        <f>_xll.MKV("EUR.CM_INSTRUMENT.PXE."&amp;A190, "DateLastMaturity")</f>
        <v>#REF!</v>
      </c>
      <c r="AV190" s="140" t="e">
        <f t="shared" ref="AV190:AV231" si="789">MONTH(AU190)&amp;"."&amp;YEAR(AU190)</f>
        <v>#REF!</v>
      </c>
      <c r="AW190" s="138" t="e">
        <f>VLOOKUP(AV190,'[1]Y c'!B$1:AD$65536,HLOOKUP(LEFT(A190,2),'[1]Y c'!$A$1:$IV$2,2,FALSE),FALSE)</f>
        <v>#REF!</v>
      </c>
      <c r="AX190" s="14"/>
      <c r="AY190" s="136" t="str">
        <f t="shared" si="728"/>
        <v/>
      </c>
      <c r="AZ190" s="133">
        <f t="shared" si="729"/>
        <v>0</v>
      </c>
      <c r="BA190" s="134" t="str">
        <f t="shared" si="730"/>
        <v/>
      </c>
      <c r="BB190" s="135" t="e">
        <f>_xll.MKV("EUR.CM_INSTRUMENT.PXE."&amp;A190, "DateLastMaturity")</f>
        <v>#REF!</v>
      </c>
      <c r="BC190" s="132" t="e">
        <f t="shared" si="731"/>
        <v>#REF!</v>
      </c>
      <c r="BD190" s="134" t="e">
        <f>VLOOKUP(BC190,'[1]YY p'!B$1:AP$65536,HLOOKUP(LEFT(A190,2),'[1]YY p'!$A$1:$IV$2,2,FALSE),FALSE)</f>
        <v>#REF!</v>
      </c>
      <c r="BF190" s="136" t="e">
        <f t="shared" si="733"/>
        <v>#REF!</v>
      </c>
      <c r="BG190" s="133" t="s">
        <v>60</v>
      </c>
      <c r="BH190" s="134" t="e">
        <f t="shared" si="732"/>
        <v>#NUM!</v>
      </c>
      <c r="BI190" s="135" t="e">
        <f>_xll.MKV("EUR.CM_INSTRUMENT.PXE."&amp;A190, "DateLastMaturity")</f>
        <v>#REF!</v>
      </c>
      <c r="BJ190" s="132" t="e">
        <f t="shared" si="734"/>
        <v>#REF!</v>
      </c>
      <c r="BK190" s="134" t="e">
        <f>VLOOKUP(BJ190,'[1]YY c'!B$1:AL$65536,HLOOKUP(LEFT(A190,2),'[1]YY c'!$A$1:$IV$2,2,FALSE),FALSE)</f>
        <v>#REF!</v>
      </c>
    </row>
    <row r="191" spans="1:63" s="2" customFormat="1">
      <c r="A191" s="64" t="s">
        <v>206</v>
      </c>
      <c r="B191" s="65" t="e">
        <f t="shared" si="778"/>
        <v>#REF!</v>
      </c>
      <c r="C191" s="19" t="s">
        <v>18</v>
      </c>
      <c r="D191" s="19" t="e">
        <f>_xll.MKV("EUR.CM_INSTRUMENT.PXE."&amp;A191, "CouponInterest")</f>
        <v>#REF!</v>
      </c>
      <c r="E191" s="6" t="e">
        <f>_xll.MKV("EUR.CM_INSTRUMENT.PXE."&amp;A191, "DateMaturity")</f>
        <v>#REF!</v>
      </c>
      <c r="F191" s="6" t="e">
        <f>IF(D191=0,H191,_xll.MKV("EUR.CM_INSTRUMENT.PXE."&amp;A191, "DateInterestAccrual"))</f>
        <v>#REF!</v>
      </c>
      <c r="G191" s="6" t="e">
        <f>IF(D191=0,E191,_xll.MKV("EUR.CM_INSTRUMENT.PXE."&amp;A191, "DateFirstCoupon"))</f>
        <v>#REF!</v>
      </c>
      <c r="H191" s="6" t="e">
        <f>_xll.MKV("EUR.CM_INSTRUMENT.PXE."&amp;A191, "DateFirstSettlement")</f>
        <v>#REF!</v>
      </c>
      <c r="I191" s="19">
        <v>100</v>
      </c>
      <c r="J191" s="6" t="e">
        <f>_xll.MKV("EUR.CM_INSTRUMENT.BONDVISION."&amp;A191, "DateSettl")</f>
        <v>#REF!</v>
      </c>
      <c r="K191" s="131" t="e">
        <f>_xll.MKV("EUR.CM_INSTRUMENT.PXE."&amp;A191, "Desc")</f>
        <v>#REF!</v>
      </c>
      <c r="L191" s="66">
        <f>_xll.BDP(A191&amp;" Corp", "amt_outstanding")/1000000</f>
        <v>0</v>
      </c>
      <c r="M191" s="67" t="e">
        <f t="shared" si="781"/>
        <v>#REF!</v>
      </c>
      <c r="N191" s="22" t="e">
        <f>_xll.xlBondYield(C191,D191,E191,F191,G191,H191,I191,J191,P191)*100</f>
        <v>#NUM!</v>
      </c>
      <c r="O191" s="68" t="str">
        <f t="shared" si="782"/>
        <v/>
      </c>
      <c r="P191" s="23" t="e">
        <f>ROUND(_xll.MKV("EUR.CM_DEPTH.XLS_GOVIES."&amp;A191, "Mid"),IF(M191&lt;700,3,2))</f>
        <v>#REF!</v>
      </c>
      <c r="Q191" s="69" t="e">
        <f t="shared" si="786"/>
        <v>#NUM!</v>
      </c>
      <c r="R191" s="70" t="e">
        <f t="shared" si="779"/>
        <v>#NUM!</v>
      </c>
      <c r="S191" s="71" t="e">
        <f>_xll.xlBondAswSpread(C191,D191,E191,F191,G191,H191,I191,J191,P191)*100</f>
        <v>#NUM!</v>
      </c>
      <c r="T191" s="72" t="e">
        <f>_xll.xlBondZSpread(C191,D191,E191,F191,G191,H191,I191,J191,P191,"annual",5)*100</f>
        <v>#NUM!</v>
      </c>
      <c r="U191" s="72" t="e">
        <f>(N191-_xll.xlShmImplSwap2("EUR","EUR",J191,E191,,1,8,2,4)*100)*100</f>
        <v>#NUM!</v>
      </c>
      <c r="V191" s="72" t="e">
        <f>(N191-VLOOKUP(AH191,'[1]Y c'!$B$1:$F$65536,HLOOKUP(RIGHT($V$12,2),'[1]Y c'!$A$1:$IV$2,2,FALSE),FALSE))*100</f>
        <v>#NUM!</v>
      </c>
      <c r="W191" s="72" t="e">
        <f>(N191-VLOOKUP(AH191,'[1]Y c'!$B$1:$N$65536,HLOOKUP(RIGHT($W$12,2),'[1]Y c'!$A$1:$IV$2,2,FALSE),FALSE))*100</f>
        <v>#NUM!</v>
      </c>
      <c r="X191" s="73" t="e">
        <f>(N191-VLOOKUP(AH191,'[1]Y c'!$B$1:$J$65536,HLOOKUP(RIGHT($X$12,2),'[1]Y c'!$A$1:$IV$2,2,FALSE),FALSE))*100</f>
        <v>#NUM!</v>
      </c>
      <c r="Y191" s="74" t="e">
        <f>_xll.xlBondYieldSens(C191,D191,E191,F191,G191,H191,I191,J191,P191,"p")</f>
        <v>#NUM!</v>
      </c>
      <c r="Z191" s="100" t="e">
        <f>SUMIF([1]Volumes!D$1:D$65536,A191,[1]Volumes!I$1:I$65536)</f>
        <v>#VALUE!</v>
      </c>
      <c r="AA191" s="23"/>
      <c r="AB191" s="77" t="e">
        <f>IF(_xll.MKV("EUR.CM_DEPTH.VMO_REPO."&amp;A191&amp;"_"&amp;$AB$12&amp;"_Floating", "TrdValueAvg")=0,"",$AB$11+_xll.MKV("EUR.CM_DEPTH.VMO_REPO."&amp;A191&amp;"_"&amp;$AB$12&amp;"_Floating", "TrdValueAvg")/100)</f>
        <v>#REF!</v>
      </c>
      <c r="AC191" s="78">
        <f t="shared" si="780"/>
        <v>0</v>
      </c>
      <c r="AD191" s="132" t="str">
        <f t="shared" si="706"/>
        <v/>
      </c>
      <c r="AE191" s="133"/>
      <c r="AF191" s="134" t="str">
        <f t="shared" si="783"/>
        <v/>
      </c>
      <c r="AG191" s="135" t="e">
        <f>_xll.MKV("EUR.CM_INSTRUMENT.PXE."&amp;A191, "DateLastMaturity")</f>
        <v>#REF!</v>
      </c>
      <c r="AH191" s="132" t="e">
        <f t="shared" si="787"/>
        <v>#REF!</v>
      </c>
      <c r="AI191" s="134" t="e">
        <f>VLOOKUP(AH191,'[1]ASW p'!$B$1:$AP$65536,HLOOKUP(LEFT(A191,2),'[1]ASW p'!$A$1:$IV$2,2,FALSE),FALSE)</f>
        <v>#REF!</v>
      </c>
      <c r="AJ191" s="79" t="e">
        <f t="shared" si="784"/>
        <v>#NUM!</v>
      </c>
      <c r="AK191" s="79" t="e">
        <f t="shared" si="726"/>
        <v>#NUM!</v>
      </c>
      <c r="AL191" s="94">
        <v>-0.42898961290334625</v>
      </c>
      <c r="AM191" s="81">
        <v>-0.54952941</v>
      </c>
      <c r="AN191" s="14" t="str">
        <f t="shared" si="785"/>
        <v>FR0011394345</v>
      </c>
      <c r="AO191" s="65" t="e">
        <f>IF(LEFT(AN191,2)=LEFT(AN190,2),AO190,_xll.BDP($A191&amp;" Corp","RTG_FITCH"))</f>
        <v>#REF!</v>
      </c>
      <c r="AP191" s="65" t="e">
        <f>IF(LEFT(AN191,2)=LEFT(AN190,2),AP190,_xll.BDP($A191&amp;" Corp","RTG_SP_LT_LC_ISSUER_CREDIT"))</f>
        <v>#REF!</v>
      </c>
      <c r="AQ191" s="65" t="str">
        <f>_xll.BDP($A191&amp;" Corp","RTG_MOODY")</f>
        <v>WR</v>
      </c>
      <c r="AR191" s="136" t="e">
        <f t="shared" si="788"/>
        <v>#REF!</v>
      </c>
      <c r="AS191" s="137" t="s">
        <v>60</v>
      </c>
      <c r="AT191" s="138" t="e">
        <f t="shared" si="727"/>
        <v>#NUM!</v>
      </c>
      <c r="AU191" s="139" t="e">
        <f>_xll.MKV("EUR.CM_INSTRUMENT.PXE."&amp;A191, "DateLastMaturity")</f>
        <v>#REF!</v>
      </c>
      <c r="AV191" s="140" t="e">
        <f t="shared" si="789"/>
        <v>#REF!</v>
      </c>
      <c r="AW191" s="138" t="e">
        <f>VLOOKUP(AV191,'[1]Y c'!B$1:AD$65536,HLOOKUP(LEFT(A191,2),'[1]Y c'!$A$1:$IV$2,2,FALSE),FALSE)</f>
        <v>#REF!</v>
      </c>
      <c r="AX191" s="14"/>
      <c r="AY191" s="136" t="str">
        <f t="shared" si="728"/>
        <v/>
      </c>
      <c r="AZ191" s="133">
        <f t="shared" si="729"/>
        <v>0</v>
      </c>
      <c r="BA191" s="134" t="str">
        <f t="shared" si="730"/>
        <v/>
      </c>
      <c r="BB191" s="135" t="e">
        <f>_xll.MKV("EUR.CM_INSTRUMENT.PXE."&amp;A191, "DateLastMaturity")</f>
        <v>#REF!</v>
      </c>
      <c r="BC191" s="132" t="e">
        <f t="shared" si="731"/>
        <v>#REF!</v>
      </c>
      <c r="BD191" s="134" t="e">
        <f>VLOOKUP(BC191,'[1]YY p'!B$1:AP$65536,HLOOKUP(LEFT(A191,2),'[1]YY p'!$A$1:$IV$2,2,FALSE),FALSE)</f>
        <v>#REF!</v>
      </c>
      <c r="BF191" s="136" t="e">
        <f t="shared" si="733"/>
        <v>#REF!</v>
      </c>
      <c r="BG191" s="133" t="s">
        <v>60</v>
      </c>
      <c r="BH191" s="134" t="e">
        <f t="shared" si="732"/>
        <v>#NUM!</v>
      </c>
      <c r="BI191" s="135" t="e">
        <f>_xll.MKV("EUR.CM_INSTRUMENT.PXE."&amp;A191, "DateLastMaturity")</f>
        <v>#REF!</v>
      </c>
      <c r="BJ191" s="132" t="e">
        <f t="shared" si="734"/>
        <v>#REF!</v>
      </c>
      <c r="BK191" s="134" t="e">
        <f>VLOOKUP(BJ191,'[1]YY c'!B$1:AL$65536,HLOOKUP(LEFT(A191,2),'[1]YY c'!$A$1:$IV$2,2,FALSE),FALSE)</f>
        <v>#REF!</v>
      </c>
    </row>
    <row r="192" spans="1:63" s="2" customFormat="1">
      <c r="A192" s="64" t="s">
        <v>207</v>
      </c>
      <c r="B192" s="65" t="e">
        <f t="shared" si="778"/>
        <v>#REF!</v>
      </c>
      <c r="C192" s="19" t="s">
        <v>18</v>
      </c>
      <c r="D192" s="19" t="e">
        <f>_xll.MKV("EUR.CM_INSTRUMENT.PXE."&amp;A192, "CouponInterest")</f>
        <v>#REF!</v>
      </c>
      <c r="E192" s="6" t="e">
        <f>_xll.MKV("EUR.CM_INSTRUMENT.PXE."&amp;A192, "DateMaturity")</f>
        <v>#REF!</v>
      </c>
      <c r="F192" s="6" t="e">
        <f>IF(D192=0,H192,_xll.MKV("EUR.CM_INSTRUMENT.PXE."&amp;A192, "DateInterestAccrual"))</f>
        <v>#REF!</v>
      </c>
      <c r="G192" s="6" t="e">
        <f>IF(D192=0,E192,_xll.MKV("EUR.CM_INSTRUMENT.PXE."&amp;A192, "DateFirstCoupon"))</f>
        <v>#REF!</v>
      </c>
      <c r="H192" s="6" t="e">
        <f>_xll.MKV("EUR.CM_INSTRUMENT.PXE."&amp;A192, "DateFirstSettlement")</f>
        <v>#REF!</v>
      </c>
      <c r="I192" s="19">
        <v>100</v>
      </c>
      <c r="J192" s="6" t="e">
        <f>_xll.MKV("EUR.CM_INSTRUMENT.BONDVISION."&amp;A192, "DateSettl")</f>
        <v>#REF!</v>
      </c>
      <c r="K192" s="131" t="e">
        <f>_xll.MKV("EUR.CM_INSTRUMENT.PXE."&amp;A192, "Desc")</f>
        <v>#REF!</v>
      </c>
      <c r="L192" s="66">
        <f>_xll.BDP(A192&amp;" Corp", "amt_outstanding")/1000000</f>
        <v>27527</v>
      </c>
      <c r="M192" s="67" t="e">
        <f t="shared" si="781"/>
        <v>#REF!</v>
      </c>
      <c r="N192" s="22" t="e">
        <f>_xll.xlBondYield(C192,D192,E192,F192,G192,H192,I192,J192,P192)*100</f>
        <v>#NUM!</v>
      </c>
      <c r="O192" s="68" t="str">
        <f t="shared" si="782"/>
        <v/>
      </c>
      <c r="P192" s="23" t="e">
        <f>ROUND(_xll.MKV("EUR.CM_DEPTH.XLS_GOVIES."&amp;A192, "Mid"),IF(M192&lt;700,3,2))</f>
        <v>#REF!</v>
      </c>
      <c r="Q192" s="69" t="e">
        <f t="shared" si="786"/>
        <v>#NUM!</v>
      </c>
      <c r="R192" s="70" t="e">
        <f t="shared" si="779"/>
        <v>#NUM!</v>
      </c>
      <c r="S192" s="71" t="e">
        <f>_xll.xlBondAswSpread(C192,D192,E192,F192,G192,H192,I192,J192,P192)*100</f>
        <v>#NUM!</v>
      </c>
      <c r="T192" s="72" t="e">
        <f>_xll.xlBondZSpread(C192,D192,E192,F192,G192,H192,I192,J192,P192,"annual",5)*100</f>
        <v>#NUM!</v>
      </c>
      <c r="U192" s="72" t="e">
        <f>(N192-_xll.xlShmImplSwap2("EUR","EUR",J192,E192,,1,8,2,4)*100)*100</f>
        <v>#NUM!</v>
      </c>
      <c r="V192" s="72" t="e">
        <f>(N192-VLOOKUP(AH192,'[1]Y c'!$B$1:$F$65536,HLOOKUP(RIGHT($V$12,2),'[1]Y c'!$A$1:$IV$2,2,FALSE),FALSE))*100</f>
        <v>#NUM!</v>
      </c>
      <c r="W192" s="72" t="e">
        <f>(N192-VLOOKUP(AH192,'[1]Y c'!$B$1:$N$65536,HLOOKUP(RIGHT($W$12,2),'[1]Y c'!$A$1:$IV$2,2,FALSE),FALSE))*100</f>
        <v>#NUM!</v>
      </c>
      <c r="X192" s="73" t="e">
        <f>(N192-VLOOKUP(AH192,'[1]Y c'!$B$1:$J$65536,HLOOKUP(RIGHT($X$12,2),'[1]Y c'!$A$1:$IV$2,2,FALSE),FALSE))*100</f>
        <v>#NUM!</v>
      </c>
      <c r="Y192" s="74" t="e">
        <f>_xll.xlBondYieldSens(C192,D192,E192,F192,G192,H192,I192,J192,P192,"p")</f>
        <v>#NUM!</v>
      </c>
      <c r="Z192" s="100" t="e">
        <f>SUMIF([1]Volumes!D$1:D$65536,A192,[1]Volumes!I$1:I$65536)</f>
        <v>#VALUE!</v>
      </c>
      <c r="AA192" s="23"/>
      <c r="AB192" s="77" t="e">
        <f>IF(_xll.MKV("EUR.CM_DEPTH.VMO_REPO."&amp;A192&amp;"_"&amp;$AB$12&amp;"_Floating", "TrdValueAvg")=0,"",$AB$11+_xll.MKV("EUR.CM_DEPTH.VMO_REPO."&amp;A192&amp;"_"&amp;$AB$12&amp;"_Floating", "TrdValueAvg")/100)</f>
        <v>#REF!</v>
      </c>
      <c r="AC192" s="78">
        <f t="shared" si="780"/>
        <v>0</v>
      </c>
      <c r="AD192" s="132" t="str">
        <f t="shared" si="706"/>
        <v/>
      </c>
      <c r="AE192" s="133"/>
      <c r="AF192" s="134" t="str">
        <f t="shared" si="783"/>
        <v/>
      </c>
      <c r="AG192" s="135" t="e">
        <f>_xll.MKV("EUR.CM_INSTRUMENT.PXE."&amp;A192, "DateLastMaturity")</f>
        <v>#REF!</v>
      </c>
      <c r="AH192" s="132" t="e">
        <f t="shared" si="787"/>
        <v>#REF!</v>
      </c>
      <c r="AI192" s="134" t="e">
        <f>VLOOKUP(AH192,'[1]ASW p'!$B$1:$AP$65536,HLOOKUP(LEFT(A192,2),'[1]ASW p'!$A$1:$IV$2,2,FALSE),FALSE)</f>
        <v>#REF!</v>
      </c>
      <c r="AJ192" s="79" t="e">
        <f t="shared" si="784"/>
        <v>#NUM!</v>
      </c>
      <c r="AK192" s="79" t="e">
        <f t="shared" si="726"/>
        <v>#NUM!</v>
      </c>
      <c r="AL192" s="94">
        <v>-0.41543728063396929</v>
      </c>
      <c r="AM192" s="81">
        <v>-0.50069697000000002</v>
      </c>
      <c r="AN192" s="14" t="str">
        <f t="shared" si="785"/>
        <v>FR0010670737</v>
      </c>
      <c r="AO192" s="65" t="e">
        <f>IF(LEFT(AN192,2)=LEFT(AN191,2),AO191,_xll.BDP($A192&amp;" Corp","RTG_FITCH"))</f>
        <v>#REF!</v>
      </c>
      <c r="AP192" s="65" t="e">
        <f>IF(LEFT(AN192,2)=LEFT(AN191,2),AP191,_xll.BDP($A192&amp;" Corp","RTG_SP_LT_LC_ISSUER_CREDIT"))</f>
        <v>#REF!</v>
      </c>
      <c r="AQ192" s="65" t="str">
        <f>_xll.BDP($A192&amp;" Corp","RTG_MOODY")</f>
        <v>Aa2u</v>
      </c>
      <c r="AR192" s="136" t="e">
        <f t="shared" si="788"/>
        <v>#REF!</v>
      </c>
      <c r="AS192" s="137" t="s">
        <v>60</v>
      </c>
      <c r="AT192" s="138" t="e">
        <f t="shared" si="727"/>
        <v>#NUM!</v>
      </c>
      <c r="AU192" s="139" t="e">
        <f>_xll.MKV("EUR.CM_INSTRUMENT.PXE."&amp;A192, "DateLastMaturity")</f>
        <v>#REF!</v>
      </c>
      <c r="AV192" s="140" t="e">
        <f t="shared" si="789"/>
        <v>#REF!</v>
      </c>
      <c r="AW192" s="138" t="e">
        <f>VLOOKUP(AV192,'[1]Y c'!B$1:AD$65536,HLOOKUP(LEFT(A192,2),'[1]Y c'!$A$1:$IV$2,2,FALSE),FALSE)</f>
        <v>#REF!</v>
      </c>
      <c r="AX192" s="14"/>
      <c r="AY192" s="136" t="str">
        <f t="shared" si="728"/>
        <v/>
      </c>
      <c r="AZ192" s="133">
        <f t="shared" si="729"/>
        <v>0</v>
      </c>
      <c r="BA192" s="134" t="str">
        <f t="shared" si="730"/>
        <v/>
      </c>
      <c r="BB192" s="135" t="e">
        <f>_xll.MKV("EUR.CM_INSTRUMENT.PXE."&amp;A192, "DateLastMaturity")</f>
        <v>#REF!</v>
      </c>
      <c r="BC192" s="132" t="e">
        <f t="shared" si="731"/>
        <v>#REF!</v>
      </c>
      <c r="BD192" s="134" t="e">
        <f>VLOOKUP(BC192,'[1]YY p'!B$1:AP$65536,HLOOKUP(LEFT(A192,2),'[1]YY p'!$A$1:$IV$2,2,FALSE),FALSE)</f>
        <v>#REF!</v>
      </c>
      <c r="BF192" s="136" t="e">
        <f t="shared" si="733"/>
        <v>#REF!</v>
      </c>
      <c r="BG192" s="133" t="s">
        <v>60</v>
      </c>
      <c r="BH192" s="134" t="e">
        <f t="shared" si="732"/>
        <v>#NUM!</v>
      </c>
      <c r="BI192" s="135" t="e">
        <f>_xll.MKV("EUR.CM_INSTRUMENT.PXE."&amp;A192, "DateLastMaturity")</f>
        <v>#REF!</v>
      </c>
      <c r="BJ192" s="132" t="e">
        <f t="shared" si="734"/>
        <v>#REF!</v>
      </c>
      <c r="BK192" s="134" t="e">
        <f>VLOOKUP(BJ192,'[1]YY c'!B$1:AL$65536,HLOOKUP(LEFT(A192,2),'[1]YY c'!$A$1:$IV$2,2,FALSE),FALSE)</f>
        <v>#REF!</v>
      </c>
    </row>
    <row r="193" spans="1:63" s="2" customFormat="1">
      <c r="A193" s="64" t="s">
        <v>208</v>
      </c>
      <c r="B193" s="65" t="e">
        <f t="shared" si="778"/>
        <v>#REF!</v>
      </c>
      <c r="C193" s="19" t="s">
        <v>18</v>
      </c>
      <c r="D193" s="19" t="e">
        <f>_xll.MKV("EUR.CM_INSTRUMENT.PXE."&amp;A193, "CouponInterest")</f>
        <v>#REF!</v>
      </c>
      <c r="E193" s="6" t="e">
        <f>_xll.MKV("EUR.CM_INSTRUMENT.PXE."&amp;A193, "DateMaturity")</f>
        <v>#REF!</v>
      </c>
      <c r="F193" s="6" t="e">
        <f>IF(D193=0,H193,_xll.MKV("EUR.CM_INSTRUMENT.PXE."&amp;A193, "DateInterestAccrual"))</f>
        <v>#REF!</v>
      </c>
      <c r="G193" s="6" t="e">
        <f>IF(D193=0,E193,_xll.MKV("EUR.CM_INSTRUMENT.PXE."&amp;A193, "DateFirstCoupon"))</f>
        <v>#REF!</v>
      </c>
      <c r="H193" s="6" t="e">
        <f>_xll.MKV("EUR.CM_INSTRUMENT.PXE."&amp;A193, "DateFirstSettlement")</f>
        <v>#REF!</v>
      </c>
      <c r="I193" s="19">
        <v>100</v>
      </c>
      <c r="J193" s="6" t="e">
        <f>_xll.MKV("EUR.CM_INSTRUMENT.BONDVISION."&amp;A193, "DateSettl")</f>
        <v>#REF!</v>
      </c>
      <c r="K193" s="131" t="e">
        <f>_xll.MKV("EUR.CM_INSTRUMENT.PXE."&amp;A193, "Desc")</f>
        <v>#REF!</v>
      </c>
      <c r="L193" s="66">
        <f>_xll.BDP(A193&amp;" Corp", "amt_outstanding")/1000000</f>
        <v>19930</v>
      </c>
      <c r="M193" s="67" t="e">
        <f t="shared" si="781"/>
        <v>#REF!</v>
      </c>
      <c r="N193" s="22" t="e">
        <f>_xll.xlBondYield(C193,D193,E193,F193,G193,H193,I193,J193,P193)*100</f>
        <v>#NUM!</v>
      </c>
      <c r="O193" s="68" t="str">
        <f t="shared" si="782"/>
        <v/>
      </c>
      <c r="P193" s="23" t="e">
        <f>ROUND(_xll.MKV("EUR.CM_DEPTH.XLS_GOVIES."&amp;A193, "Mid"),IF(M193&lt;700,3,2))</f>
        <v>#REF!</v>
      </c>
      <c r="Q193" s="69" t="e">
        <f t="shared" si="786"/>
        <v>#NUM!</v>
      </c>
      <c r="R193" s="70" t="e">
        <f t="shared" si="779"/>
        <v>#NUM!</v>
      </c>
      <c r="S193" s="71" t="e">
        <f>_xll.xlBondAswSpread(C193,D193,E193,F193,G193,H193,I193,J193,P193)*100</f>
        <v>#NUM!</v>
      </c>
      <c r="T193" s="72" t="e">
        <f>_xll.xlBondZSpread(C193,D193,E193,F193,G193,H193,I193,J193,P193,"annual",5)*100</f>
        <v>#NUM!</v>
      </c>
      <c r="U193" s="72" t="e">
        <f>(N193-_xll.xlShmImplSwap2("EUR","EUR",J193,E193,,1,8,2,4)*100)*100</f>
        <v>#NUM!</v>
      </c>
      <c r="V193" s="72" t="e">
        <f>(N193-VLOOKUP(AH193,'[1]Y c'!$B$1:$F$65536,HLOOKUP(RIGHT($V$12,2),'[1]Y c'!$A$1:$IV$2,2,FALSE),FALSE))*100</f>
        <v>#NUM!</v>
      </c>
      <c r="W193" s="72" t="e">
        <f>(N193-VLOOKUP(AH193,'[1]Y c'!$B$1:$N$65536,HLOOKUP(RIGHT($W$12,2),'[1]Y c'!$A$1:$IV$2,2,FALSE),FALSE))*100</f>
        <v>#NUM!</v>
      </c>
      <c r="X193" s="73" t="e">
        <f>(N193-VLOOKUP(AH193,'[1]Y c'!$B$1:$J$65536,HLOOKUP(RIGHT($X$12,2),'[1]Y c'!$A$1:$IV$2,2,FALSE),FALSE))*100</f>
        <v>#NUM!</v>
      </c>
      <c r="Y193" s="74" t="e">
        <f>_xll.xlBondYieldSens(C193,D193,E193,F193,G193,H193,I193,J193,P193,"p")</f>
        <v>#NUM!</v>
      </c>
      <c r="Z193" s="100" t="e">
        <f>SUMIF([1]Volumes!D$1:D$65536,A193,[1]Volumes!I$1:I$65536)</f>
        <v>#VALUE!</v>
      </c>
      <c r="AA193" s="23"/>
      <c r="AB193" s="77" t="e">
        <f>IF(_xll.MKV("EUR.CM_DEPTH.VMO_REPO."&amp;A193&amp;"_"&amp;$AB$12&amp;"_Floating", "TrdValueAvg")=0,"",$AB$11+_xll.MKV("EUR.CM_DEPTH.VMO_REPO."&amp;A193&amp;"_"&amp;$AB$12&amp;"_Floating", "TrdValueAvg")/100)</f>
        <v>#REF!</v>
      </c>
      <c r="AC193" s="78">
        <f t="shared" si="780"/>
        <v>0</v>
      </c>
      <c r="AD193" s="132" t="str">
        <f t="shared" si="706"/>
        <v/>
      </c>
      <c r="AE193" s="133"/>
      <c r="AF193" s="134" t="str">
        <f t="shared" si="783"/>
        <v/>
      </c>
      <c r="AG193" s="135" t="e">
        <f>_xll.MKV("EUR.CM_INSTRUMENT.PXE."&amp;A193, "DateLastMaturity")</f>
        <v>#REF!</v>
      </c>
      <c r="AH193" s="132" t="e">
        <f>MONTH(AG193)&amp;"."&amp;YEAR(AG193)</f>
        <v>#REF!</v>
      </c>
      <c r="AI193" s="134" t="e">
        <f>VLOOKUP(AH193,'[1]ASW p'!$B$1:$AP$65536,HLOOKUP(LEFT(A193,2),'[1]ASW p'!$A$1:$IV$2,2,FALSE),FALSE)</f>
        <v>#REF!</v>
      </c>
      <c r="AJ193" s="79" t="e">
        <f t="shared" si="784"/>
        <v>#NUM!</v>
      </c>
      <c r="AK193" s="79" t="e">
        <f t="shared" si="726"/>
        <v>#NUM!</v>
      </c>
      <c r="AL193" s="94">
        <v>-0.4112088702889552</v>
      </c>
      <c r="AM193" s="81">
        <v>-0.54314286000000001</v>
      </c>
      <c r="AN193" s="14" t="str">
        <f t="shared" si="785"/>
        <v>FR0011523257</v>
      </c>
      <c r="AO193" s="65" t="e">
        <f>IF(LEFT(AN193,2)=LEFT(AN192,2),AO192,_xll.BDP($A193&amp;" Corp","RTG_FITCH"))</f>
        <v>#REF!</v>
      </c>
      <c r="AP193" s="65" t="e">
        <f>IF(LEFT(AN193,2)=LEFT(AN192,2),AP192,_xll.BDP($A193&amp;" Corp","RTG_SP_LT_LC_ISSUER_CREDIT"))</f>
        <v>#REF!</v>
      </c>
      <c r="AQ193" s="65" t="str">
        <f>_xll.BDP($A193&amp;" Corp","RTG_MOODY")</f>
        <v>Aa2u</v>
      </c>
      <c r="AR193" s="136" t="e">
        <f t="shared" si="788"/>
        <v>#REF!</v>
      </c>
      <c r="AS193" s="137" t="s">
        <v>60</v>
      </c>
      <c r="AT193" s="138" t="e">
        <f t="shared" si="727"/>
        <v>#NUM!</v>
      </c>
      <c r="AU193" s="139" t="e">
        <f>_xll.MKV("EUR.CM_INSTRUMENT.PXE."&amp;A193, "DateLastMaturity")</f>
        <v>#REF!</v>
      </c>
      <c r="AV193" s="140" t="e">
        <f t="shared" si="789"/>
        <v>#REF!</v>
      </c>
      <c r="AW193" s="138" t="e">
        <f>VLOOKUP(AV193,'[1]Y c'!B$1:AD$65536,HLOOKUP(LEFT(A193,2),'[1]Y c'!$A$1:$IV$2,2,FALSE),FALSE)</f>
        <v>#REF!</v>
      </c>
      <c r="AX193" s="14"/>
      <c r="AY193" s="136" t="str">
        <f t="shared" si="728"/>
        <v/>
      </c>
      <c r="AZ193" s="133">
        <f t="shared" si="729"/>
        <v>0</v>
      </c>
      <c r="BA193" s="134" t="str">
        <f t="shared" si="730"/>
        <v/>
      </c>
      <c r="BB193" s="135" t="e">
        <f>_xll.MKV("EUR.CM_INSTRUMENT.PXE."&amp;A193, "DateLastMaturity")</f>
        <v>#REF!</v>
      </c>
      <c r="BC193" s="132" t="e">
        <f t="shared" si="731"/>
        <v>#REF!</v>
      </c>
      <c r="BD193" s="134" t="e">
        <f>VLOOKUP(BC193,'[1]YY p'!B$1:AP$65536,HLOOKUP(LEFT(A193,2),'[1]YY p'!$A$1:$IV$2,2,FALSE),FALSE)</f>
        <v>#REF!</v>
      </c>
      <c r="BF193" s="136" t="e">
        <f t="shared" si="733"/>
        <v>#REF!</v>
      </c>
      <c r="BG193" s="133" t="s">
        <v>60</v>
      </c>
      <c r="BH193" s="134" t="e">
        <f t="shared" si="732"/>
        <v>#NUM!</v>
      </c>
      <c r="BI193" s="135" t="e">
        <f>_xll.MKV("EUR.CM_INSTRUMENT.PXE."&amp;A193, "DateLastMaturity")</f>
        <v>#REF!</v>
      </c>
      <c r="BJ193" s="132" t="e">
        <f t="shared" si="734"/>
        <v>#REF!</v>
      </c>
      <c r="BK193" s="134" t="e">
        <f>VLOOKUP(BJ193,'[1]YY c'!B$1:AL$65536,HLOOKUP(LEFT(A193,2),'[1]YY c'!$A$1:$IV$2,2,FALSE),FALSE)</f>
        <v>#REF!</v>
      </c>
    </row>
    <row r="194" spans="1:63" s="2" customFormat="1">
      <c r="A194" s="64" t="s">
        <v>209</v>
      </c>
      <c r="B194" s="65" t="e">
        <f t="shared" si="778"/>
        <v>#REF!</v>
      </c>
      <c r="C194" s="19" t="s">
        <v>18</v>
      </c>
      <c r="D194" s="19" t="e">
        <f>_xll.MKV("EUR.CM_INSTRUMENT.PXE."&amp;A194, "CouponInterest")</f>
        <v>#REF!</v>
      </c>
      <c r="E194" s="6" t="e">
        <f>_xll.MKV("EUR.CM_INSTRUMENT.PXE."&amp;A194, "DateMaturity")</f>
        <v>#REF!</v>
      </c>
      <c r="F194" s="6" t="e">
        <f>IF(D194=0,H194,_xll.MKV("EUR.CM_INSTRUMENT.PXE."&amp;A194, "DateInterestAccrual"))</f>
        <v>#REF!</v>
      </c>
      <c r="G194" s="6" t="e">
        <f>IF(D194=0,E194,_xll.MKV("EUR.CM_INSTRUMENT.PXE."&amp;A194, "DateFirstCoupon"))</f>
        <v>#REF!</v>
      </c>
      <c r="H194" s="6" t="e">
        <f>_xll.MKV("EUR.CM_INSTRUMENT.PXE."&amp;A194, "DateFirstSettlement")</f>
        <v>#REF!</v>
      </c>
      <c r="I194" s="19">
        <v>100</v>
      </c>
      <c r="J194" s="6" t="e">
        <f>_xll.MKV("EUR.CM_INSTRUMENT.BONDVISION."&amp;A194, "DateSettl")</f>
        <v>#REF!</v>
      </c>
      <c r="K194" s="131" t="e">
        <f>_xll.MKV("EUR.CM_INSTRUMENT.PXE."&amp;A194, "Desc")</f>
        <v>#REF!</v>
      </c>
      <c r="L194" s="66">
        <f>_xll.BDP(A194&amp;" Corp", "amt_outstanding")/1000000</f>
        <v>30198</v>
      </c>
      <c r="M194" s="67" t="e">
        <f t="shared" si="781"/>
        <v>#REF!</v>
      </c>
      <c r="N194" s="22" t="e">
        <f>_xll.xlBondYield(C194,D194,E194,F194,G194,H194,I194,J194,P194)*100</f>
        <v>#NUM!</v>
      </c>
      <c r="O194" s="68" t="str">
        <f t="shared" si="782"/>
        <v/>
      </c>
      <c r="P194" s="23" t="e">
        <f>ROUND(_xll.MKV("EUR.CM_DEPTH.XLS_GOVIES."&amp;A194, "Mid"),IF(M194&lt;700,3,2))</f>
        <v>#REF!</v>
      </c>
      <c r="Q194" s="69" t="e">
        <f t="shared" si="786"/>
        <v>#NUM!</v>
      </c>
      <c r="R194" s="70" t="e">
        <f t="shared" si="779"/>
        <v>#NUM!</v>
      </c>
      <c r="S194" s="71" t="e">
        <f>_xll.xlBondAswSpread(C194,D194,E194,F194,G194,H194,I194,J194,P194)*100</f>
        <v>#NUM!</v>
      </c>
      <c r="T194" s="72" t="e">
        <f>_xll.xlBondZSpread(C194,D194,E194,F194,G194,H194,I194,J194,P194,"annual",5)*100</f>
        <v>#NUM!</v>
      </c>
      <c r="U194" s="72" t="e">
        <f>(N194-_xll.xlShmImplSwap2("EUR","EUR",J194,E194,,1,8,2,4)*100)*100</f>
        <v>#NUM!</v>
      </c>
      <c r="V194" s="72" t="e">
        <f>(N194-VLOOKUP(AH194,'[1]Y c'!$B$1:$F$65536,HLOOKUP(RIGHT($V$12,2),'[1]Y c'!$A$1:$IV$2,2,FALSE),FALSE))*100</f>
        <v>#NUM!</v>
      </c>
      <c r="W194" s="72" t="e">
        <f>(N194-VLOOKUP(AH194,'[1]Y c'!$B$1:$N$65536,HLOOKUP(RIGHT($W$12,2),'[1]Y c'!$A$1:$IV$2,2,FALSE),FALSE))*100</f>
        <v>#NUM!</v>
      </c>
      <c r="X194" s="73" t="e">
        <f>(N194-VLOOKUP(AH194,'[1]Y c'!$B$1:$J$65536,HLOOKUP(RIGHT($X$12,2),'[1]Y c'!$A$1:$IV$2,2,FALSE),FALSE))*100</f>
        <v>#NUM!</v>
      </c>
      <c r="Y194" s="74" t="e">
        <f>_xll.xlBondYieldSens(C194,D194,E194,F194,G194,H194,I194,J194,P194,"p")</f>
        <v>#NUM!</v>
      </c>
      <c r="Z194" s="100" t="e">
        <f>SUMIF([1]Volumes!D$1:D$65536,A194,[1]Volumes!I$1:I$65536)</f>
        <v>#VALUE!</v>
      </c>
      <c r="AA194" s="23"/>
      <c r="AB194" s="77" t="e">
        <f>IF(_xll.MKV("EUR.CM_DEPTH.VMO_REPO."&amp;A194&amp;"_"&amp;$AB$12&amp;"_Floating", "TrdValueAvg")=0,"",$AB$11+_xll.MKV("EUR.CM_DEPTH.VMO_REPO."&amp;A194&amp;"_"&amp;$AB$12&amp;"_Floating", "TrdValueAvg")/100)</f>
        <v>#REF!</v>
      </c>
      <c r="AC194" s="78">
        <f t="shared" si="780"/>
        <v>0</v>
      </c>
      <c r="AD194" s="132" t="str">
        <f t="shared" si="706"/>
        <v/>
      </c>
      <c r="AE194" s="133"/>
      <c r="AF194" s="134" t="str">
        <f t="shared" si="783"/>
        <v/>
      </c>
      <c r="AG194" s="135" t="e">
        <f>_xll.MKV("EUR.CM_INSTRUMENT.PXE."&amp;A194, "DateLastMaturity")</f>
        <v>#REF!</v>
      </c>
      <c r="AH194" s="132" t="e">
        <f t="shared" si="787"/>
        <v>#REF!</v>
      </c>
      <c r="AI194" s="134" t="e">
        <f>VLOOKUP(AH194,'[1]ASW p'!$B$1:$AP$65536,HLOOKUP(LEFT(A194,2),'[1]ASW p'!$A$1:$IV$2,2,FALSE),FALSE)</f>
        <v>#REF!</v>
      </c>
      <c r="AJ194" s="79" t="e">
        <f t="shared" si="784"/>
        <v>#NUM!</v>
      </c>
      <c r="AK194" s="79" t="e">
        <f t="shared" si="726"/>
        <v>#NUM!</v>
      </c>
      <c r="AL194" s="94">
        <v>-0.3871799382755739</v>
      </c>
      <c r="AM194" s="81">
        <v>-0.51083051000000002</v>
      </c>
      <c r="AN194" s="14" t="str">
        <f t="shared" si="785"/>
        <v>FR0000189151</v>
      </c>
      <c r="AO194" s="65" t="e">
        <f>IF(LEFT(AN194,2)=LEFT(AN193,2),AO193,_xll.BDP($A194&amp;" Corp","RTG_FITCH"))</f>
        <v>#REF!</v>
      </c>
      <c r="AP194" s="65" t="e">
        <f>IF(LEFT(AN194,2)=LEFT(AN193,2),AP193,_xll.BDP($A194&amp;" Corp","RTG_SP_LT_LC_ISSUER_CREDIT"))</f>
        <v>#REF!</v>
      </c>
      <c r="AQ194" s="65" t="str">
        <f>_xll.BDP($A194&amp;" Corp","RTG_MOODY")</f>
        <v>Aa2u</v>
      </c>
      <c r="AR194" s="136" t="e">
        <f t="shared" si="788"/>
        <v>#REF!</v>
      </c>
      <c r="AS194" s="137" t="s">
        <v>60</v>
      </c>
      <c r="AT194" s="138" t="e">
        <f t="shared" si="727"/>
        <v>#NUM!</v>
      </c>
      <c r="AU194" s="139" t="e">
        <f>_xll.MKV("EUR.CM_INSTRUMENT.PXE."&amp;A194, "DateLastMaturity")</f>
        <v>#REF!</v>
      </c>
      <c r="AV194" s="140" t="e">
        <f t="shared" si="789"/>
        <v>#REF!</v>
      </c>
      <c r="AW194" s="138" t="e">
        <f>VLOOKUP(AV194,'[1]Y c'!B$1:AD$65536,HLOOKUP(LEFT(A194,2),'[1]Y c'!$A$1:$IV$2,2,FALSE),FALSE)</f>
        <v>#REF!</v>
      </c>
      <c r="AX194" s="14"/>
      <c r="AY194" s="136" t="str">
        <f t="shared" si="728"/>
        <v/>
      </c>
      <c r="AZ194" s="133">
        <f t="shared" si="729"/>
        <v>0</v>
      </c>
      <c r="BA194" s="134" t="str">
        <f t="shared" si="730"/>
        <v/>
      </c>
      <c r="BB194" s="135" t="e">
        <f>_xll.MKV("EUR.CM_INSTRUMENT.PXE."&amp;A194, "DateLastMaturity")</f>
        <v>#REF!</v>
      </c>
      <c r="BC194" s="132" t="e">
        <f t="shared" si="731"/>
        <v>#REF!</v>
      </c>
      <c r="BD194" s="134" t="e">
        <f>VLOOKUP(BC194,'[1]YY p'!B$1:AP$65536,HLOOKUP(LEFT(A194,2),'[1]YY p'!$A$1:$IV$2,2,FALSE),FALSE)</f>
        <v>#REF!</v>
      </c>
      <c r="BF194" s="136" t="e">
        <f t="shared" si="733"/>
        <v>#REF!</v>
      </c>
      <c r="BG194" s="133" t="s">
        <v>60</v>
      </c>
      <c r="BH194" s="134" t="e">
        <f t="shared" si="732"/>
        <v>#NUM!</v>
      </c>
      <c r="BI194" s="135" t="e">
        <f>_xll.MKV("EUR.CM_INSTRUMENT.PXE."&amp;A194, "DateLastMaturity")</f>
        <v>#REF!</v>
      </c>
      <c r="BJ194" s="132" t="e">
        <f t="shared" si="734"/>
        <v>#REF!</v>
      </c>
      <c r="BK194" s="134" t="e">
        <f>VLOOKUP(BJ194,'[1]YY c'!B$1:AL$65536,HLOOKUP(LEFT(A194,2),'[1]YY c'!$A$1:$IV$2,2,FALSE),FALSE)</f>
        <v>#REF!</v>
      </c>
    </row>
    <row r="195" spans="1:63" s="2" customFormat="1">
      <c r="A195" s="64" t="s">
        <v>210</v>
      </c>
      <c r="B195" s="65" t="e">
        <f t="shared" si="778"/>
        <v>#REF!</v>
      </c>
      <c r="C195" s="19" t="s">
        <v>18</v>
      </c>
      <c r="D195" s="19" t="e">
        <f>_xll.MKV("EUR.CM_INSTRUMENT.PXE."&amp;A195, "CouponInterest")</f>
        <v>#REF!</v>
      </c>
      <c r="E195" s="6" t="e">
        <f>_xll.MKV("EUR.CM_INSTRUMENT.PXE."&amp;A195, "DateMaturity")</f>
        <v>#REF!</v>
      </c>
      <c r="F195" s="6" t="e">
        <f>IF(D195=0,H195,_xll.MKV("EUR.CM_INSTRUMENT.PXE."&amp;A195, "DateInterestAccrual"))</f>
        <v>#REF!</v>
      </c>
      <c r="G195" s="6" t="e">
        <f>IF(D195=0,E195,_xll.MKV("EUR.CM_INSTRUMENT.PXE."&amp;A195, "DateFirstCoupon"))</f>
        <v>#REF!</v>
      </c>
      <c r="H195" s="6" t="e">
        <f>_xll.MKV("EUR.CM_INSTRUMENT.PXE."&amp;A195, "DateFirstSettlement")</f>
        <v>#REF!</v>
      </c>
      <c r="I195" s="19">
        <v>100</v>
      </c>
      <c r="J195" s="6" t="e">
        <f>_xll.MKV("EUR.CM_INSTRUMENT.BONDVISION."&amp;A195, "DateSettl")</f>
        <v>#REF!</v>
      </c>
      <c r="K195" s="131" t="e">
        <f>_xll.MKV("EUR.CM_INSTRUMENT.PXE."&amp;A195, "Desc")</f>
        <v>#REF!</v>
      </c>
      <c r="L195" s="66">
        <f>_xll.BDP(A195&amp;" Corp", "amt_outstanding")/1000000</f>
        <v>16880</v>
      </c>
      <c r="M195" s="67" t="e">
        <f t="shared" si="781"/>
        <v>#REF!</v>
      </c>
      <c r="N195" s="22" t="e">
        <f>_xll.xlBondYield(C195,D195,E195,F195,G195,H195,I195,J195,P195)*100</f>
        <v>#NUM!</v>
      </c>
      <c r="O195" s="68" t="str">
        <f t="shared" si="782"/>
        <v/>
      </c>
      <c r="P195" s="23" t="e">
        <f>ROUND(_xll.MKV("EUR.CM_DEPTH.XLS_GOVIES."&amp;A195, "Mid"),IF(M195&lt;700,3,2))</f>
        <v>#REF!</v>
      </c>
      <c r="Q195" s="69" t="e">
        <f t="shared" si="786"/>
        <v>#NUM!</v>
      </c>
      <c r="R195" s="70" t="e">
        <f t="shared" si="779"/>
        <v>#NUM!</v>
      </c>
      <c r="S195" s="71" t="e">
        <f>_xll.xlBondAswSpread(C195,D195,E195,F195,G195,H195,I195,J195,P195)*100</f>
        <v>#NUM!</v>
      </c>
      <c r="T195" s="72" t="e">
        <f>_xll.xlBondZSpread(C195,D195,E195,F195,G195,H195,I195,J195,P195,"annual",5)*100</f>
        <v>#NUM!</v>
      </c>
      <c r="U195" s="72" t="e">
        <f>(N195-_xll.xlShmImplSwap2("EUR","EUR",J195,E195,,1,8,2,4)*100)*100</f>
        <v>#NUM!</v>
      </c>
      <c r="V195" s="72" t="e">
        <f>(N195-VLOOKUP(AH195,'[1]Y c'!$B$1:$F$65536,HLOOKUP(RIGHT($V$12,2),'[1]Y c'!$A$1:$IV$2,2,FALSE),FALSE))*100</f>
        <v>#NUM!</v>
      </c>
      <c r="W195" s="72" t="e">
        <f>(N195-VLOOKUP(AH195,'[1]Y c'!$B$1:$N$65536,HLOOKUP(RIGHT($W$12,2),'[1]Y c'!$A$1:$IV$2,2,FALSE),FALSE))*100</f>
        <v>#NUM!</v>
      </c>
      <c r="X195" s="73" t="e">
        <f>(N195-VLOOKUP(AH195,'[1]Y c'!$B$1:$J$65536,HLOOKUP(RIGHT($X$12,2),'[1]Y c'!$A$1:$IV$2,2,FALSE),FALSE))*100</f>
        <v>#NUM!</v>
      </c>
      <c r="Y195" s="74" t="e">
        <f>_xll.xlBondYieldSens(C195,D195,E195,F195,G195,H195,I195,J195,P195,"p")</f>
        <v>#NUM!</v>
      </c>
      <c r="Z195" s="100" t="e">
        <f>SUMIF([1]Volumes!D$1:D$65536,A195,[1]Volumes!I$1:I$65536)</f>
        <v>#VALUE!</v>
      </c>
      <c r="AA195" s="23"/>
      <c r="AB195" s="77" t="e">
        <f>IF(_xll.MKV("EUR.CM_DEPTH.VMO_REPO."&amp;A195&amp;"_"&amp;$AB$12&amp;"_Floating", "TrdValueAvg")=0,"",$AB$11+_xll.MKV("EUR.CM_DEPTH.VMO_REPO."&amp;A195&amp;"_"&amp;$AB$12&amp;"_Floating", "TrdValueAvg")/100)</f>
        <v>#REF!</v>
      </c>
      <c r="AC195" s="78">
        <f t="shared" si="780"/>
        <v>0</v>
      </c>
      <c r="AD195" s="132" t="str">
        <f>IF(AE195="x",MONTH(AG195)&amp;"."&amp;YEAR(AG195),"")</f>
        <v/>
      </c>
      <c r="AE195" s="133"/>
      <c r="AF195" s="134" t="str">
        <f t="shared" si="783"/>
        <v/>
      </c>
      <c r="AG195" s="135" t="e">
        <f>_xll.MKV("EUR.CM_INSTRUMENT.PXE."&amp;A195, "DateLastMaturity")</f>
        <v>#REF!</v>
      </c>
      <c r="AH195" s="132" t="e">
        <f>MONTH(AG195)&amp;"."&amp;YEAR(AG195)</f>
        <v>#REF!</v>
      </c>
      <c r="AI195" s="134" t="e">
        <f>VLOOKUP(AH195,'[1]ASW p'!$B$1:$AP$65536,HLOOKUP(LEFT(A195,2),'[1]ASW p'!$A$1:$IV$2,2,FALSE),FALSE)</f>
        <v>#REF!</v>
      </c>
      <c r="AJ195" s="79" t="e">
        <f t="shared" si="784"/>
        <v>#NUM!</v>
      </c>
      <c r="AK195" s="79" t="e">
        <f t="shared" si="726"/>
        <v>#NUM!</v>
      </c>
      <c r="AL195" s="94">
        <v>-0.3789946488916956</v>
      </c>
      <c r="AM195" s="81">
        <v>-0.57600000000000007</v>
      </c>
      <c r="AN195" s="14" t="str">
        <f t="shared" si="785"/>
        <v>FR0011708080</v>
      </c>
      <c r="AO195" s="65" t="e">
        <f>IF(LEFT(AN195,2)=LEFT(AN194,2),AO194,_xll.BDP($A195&amp;" Corp","RTG_FITCH"))</f>
        <v>#REF!</v>
      </c>
      <c r="AP195" s="65" t="e">
        <f>IF(LEFT(AN195,2)=LEFT(AN194,2),AP194,_xll.BDP($A195&amp;" Corp","RTG_SP_LT_LC_ISSUER_CREDIT"))</f>
        <v>#REF!</v>
      </c>
      <c r="AQ195" s="65" t="str">
        <f>_xll.BDP($A195&amp;" Corp","RTG_MOODY")</f>
        <v>Aa2u</v>
      </c>
      <c r="AR195" s="136" t="e">
        <f t="shared" si="788"/>
        <v>#REF!</v>
      </c>
      <c r="AS195" s="137" t="s">
        <v>60</v>
      </c>
      <c r="AT195" s="138" t="e">
        <f t="shared" si="727"/>
        <v>#NUM!</v>
      </c>
      <c r="AU195" s="139" t="e">
        <f>_xll.MKV("EUR.CM_INSTRUMENT.PXE."&amp;A195, "DateLastMaturity")</f>
        <v>#REF!</v>
      </c>
      <c r="AV195" s="140" t="e">
        <f t="shared" si="789"/>
        <v>#REF!</v>
      </c>
      <c r="AW195" s="138" t="e">
        <f>VLOOKUP(AV195,'[1]Y c'!B$1:AD$65536,HLOOKUP(LEFT(A195,2),'[1]Y c'!$A$1:$IV$2,2,FALSE),FALSE)</f>
        <v>#REF!</v>
      </c>
      <c r="AX195" s="14"/>
      <c r="AY195" s="136" t="str">
        <f t="shared" si="728"/>
        <v/>
      </c>
      <c r="AZ195" s="133">
        <f t="shared" si="729"/>
        <v>0</v>
      </c>
      <c r="BA195" s="134" t="str">
        <f t="shared" si="730"/>
        <v/>
      </c>
      <c r="BB195" s="135" t="e">
        <f>_xll.MKV("EUR.CM_INSTRUMENT.PXE."&amp;A195, "DateLastMaturity")</f>
        <v>#REF!</v>
      </c>
      <c r="BC195" s="132" t="e">
        <f t="shared" si="731"/>
        <v>#REF!</v>
      </c>
      <c r="BD195" s="134" t="e">
        <f>VLOOKUP(BC195,'[1]YY p'!B$1:AP$65536,HLOOKUP(LEFT(A195,2),'[1]YY p'!$A$1:$IV$2,2,FALSE),FALSE)</f>
        <v>#REF!</v>
      </c>
      <c r="BF195" s="136" t="e">
        <f t="shared" si="733"/>
        <v>#REF!</v>
      </c>
      <c r="BG195" s="133" t="s">
        <v>60</v>
      </c>
      <c r="BH195" s="134" t="e">
        <f t="shared" si="732"/>
        <v>#NUM!</v>
      </c>
      <c r="BI195" s="135" t="e">
        <f>_xll.MKV("EUR.CM_INSTRUMENT.PXE."&amp;A195, "DateLastMaturity")</f>
        <v>#REF!</v>
      </c>
      <c r="BJ195" s="132" t="e">
        <f t="shared" si="734"/>
        <v>#REF!</v>
      </c>
      <c r="BK195" s="134" t="e">
        <f>VLOOKUP(BJ195,'[1]YY c'!B$1:AL$65536,HLOOKUP(LEFT(A195,2),'[1]YY c'!$A$1:$IV$2,2,FALSE),FALSE)</f>
        <v>#REF!</v>
      </c>
    </row>
    <row r="196" spans="1:63" s="2" customFormat="1">
      <c r="A196" s="64" t="s">
        <v>211</v>
      </c>
      <c r="B196" s="65" t="e">
        <f t="shared" si="778"/>
        <v>#REF!</v>
      </c>
      <c r="C196" s="19" t="s">
        <v>18</v>
      </c>
      <c r="D196" s="19" t="e">
        <f>_xll.MKV("EUR.CM_INSTRUMENT.PXE."&amp;A196, "CouponInterest")</f>
        <v>#REF!</v>
      </c>
      <c r="E196" s="6" t="e">
        <f>_xll.MKV("EUR.CM_INSTRUMENT.PXE."&amp;A196, "DateMaturity")</f>
        <v>#REF!</v>
      </c>
      <c r="F196" s="6" t="e">
        <f>IF(D196=0,H196,_xll.MKV("EUR.CM_INSTRUMENT.PXE."&amp;A196, "DateInterestAccrual"))</f>
        <v>#REF!</v>
      </c>
      <c r="G196" s="6" t="e">
        <f>IF(D196=0,E196,_xll.MKV("EUR.CM_INSTRUMENT.PXE."&amp;A196, "DateFirstCoupon"))</f>
        <v>#REF!</v>
      </c>
      <c r="H196" s="6" t="e">
        <f>_xll.MKV("EUR.CM_INSTRUMENT.PXE."&amp;A196, "DateFirstSettlement")</f>
        <v>#REF!</v>
      </c>
      <c r="I196" s="19">
        <v>100</v>
      </c>
      <c r="J196" s="6" t="e">
        <f>_xll.MKV("EUR.CM_INSTRUMENT.BONDVISION."&amp;A196, "DateSettl")</f>
        <v>#REF!</v>
      </c>
      <c r="K196" s="131" t="e">
        <f>_xll.MKV("EUR.CM_INSTRUMENT.PXE."&amp;A196, "Desc")</f>
        <v>#REF!</v>
      </c>
      <c r="L196" s="66">
        <f>_xll.BDP(A196&amp;" Corp", "amt_outstanding")/1000000</f>
        <v>33075</v>
      </c>
      <c r="M196" s="67" t="e">
        <f t="shared" si="781"/>
        <v>#REF!</v>
      </c>
      <c r="N196" s="22" t="e">
        <f>_xll.xlBondYield(C196,D196,E196,F196,G196,H196,I196,J196,P196)*100</f>
        <v>#NUM!</v>
      </c>
      <c r="O196" s="68" t="str">
        <f t="shared" si="782"/>
        <v/>
      </c>
      <c r="P196" s="23" t="e">
        <f>ROUND(_xll.MKV("EUR.CM_DEPTH.XLS_GOVIES."&amp;A196, "Mid"),IF(M196&lt;700,3,2))</f>
        <v>#REF!</v>
      </c>
      <c r="Q196" s="69" t="e">
        <f t="shared" si="786"/>
        <v>#NUM!</v>
      </c>
      <c r="R196" s="70" t="e">
        <f t="shared" si="779"/>
        <v>#NUM!</v>
      </c>
      <c r="S196" s="71" t="e">
        <f>_xll.xlBondAswSpread(C196,D196,E196,F196,G196,H196,I196,J196,P196)*100</f>
        <v>#NUM!</v>
      </c>
      <c r="T196" s="72" t="e">
        <f>_xll.xlBondZSpread(C196,D196,E196,F196,G196,H196,I196,J196,P196,"annual",5)*100</f>
        <v>#NUM!</v>
      </c>
      <c r="U196" s="72" t="e">
        <f>(N196-_xll.xlShmImplSwap2("EUR","EUR",J196,E196,,1,8,2,4)*100)*100</f>
        <v>#NUM!</v>
      </c>
      <c r="V196" s="72" t="e">
        <f>(N196-VLOOKUP(AH196,'[1]Y c'!$B$1:$F$65536,HLOOKUP(RIGHT($V$12,2),'[1]Y c'!$A$1:$IV$2,2,FALSE),FALSE))*100</f>
        <v>#NUM!</v>
      </c>
      <c r="W196" s="72" t="e">
        <f>(N196-VLOOKUP(AH196,'[1]Y c'!$B$1:$N$65536,HLOOKUP(RIGHT($W$12,2),'[1]Y c'!$A$1:$IV$2,2,FALSE),FALSE))*100</f>
        <v>#NUM!</v>
      </c>
      <c r="X196" s="73" t="e">
        <f>(N196-VLOOKUP(AH196,'[1]Y c'!$B$1:$J$65536,HLOOKUP(RIGHT($X$12,2),'[1]Y c'!$A$1:$IV$2,2,FALSE),FALSE))*100</f>
        <v>#NUM!</v>
      </c>
      <c r="Y196" s="74" t="e">
        <f>_xll.xlBondYieldSens(C196,D196,E196,F196,G196,H196,I196,J196,P196,"p")</f>
        <v>#NUM!</v>
      </c>
      <c r="Z196" s="100" t="e">
        <f>SUMIF([1]Volumes!D$1:D$65536,A196,[1]Volumes!I$1:I$65536)</f>
        <v>#VALUE!</v>
      </c>
      <c r="AA196" s="23"/>
      <c r="AB196" s="77" t="e">
        <f>IF(_xll.MKV("EUR.CM_DEPTH.VMO_REPO."&amp;A196&amp;"_"&amp;$AB$12&amp;"_Floating", "TrdValueAvg")=0,"",$AB$11+_xll.MKV("EUR.CM_DEPTH.VMO_REPO."&amp;A196&amp;"_"&amp;$AB$12&amp;"_Floating", "TrdValueAvg")/100)</f>
        <v>#REF!</v>
      </c>
      <c r="AC196" s="78">
        <f t="shared" si="780"/>
        <v>0</v>
      </c>
      <c r="AD196" s="132" t="str">
        <f t="shared" si="706"/>
        <v/>
      </c>
      <c r="AE196" s="133"/>
      <c r="AF196" s="134" t="str">
        <f t="shared" si="783"/>
        <v/>
      </c>
      <c r="AG196" s="135" t="e">
        <f>_xll.MKV("EUR.CM_INSTRUMENT.PXE."&amp;A196, "DateLastMaturity")</f>
        <v>#REF!</v>
      </c>
      <c r="AH196" s="132" t="e">
        <f t="shared" si="787"/>
        <v>#REF!</v>
      </c>
      <c r="AI196" s="134" t="e">
        <f>VLOOKUP(AH196,'[1]ASW p'!$B$1:$AP$65536,HLOOKUP(LEFT(A196,2),'[1]ASW p'!$A$1:$IV$2,2,FALSE),FALSE)</f>
        <v>#REF!</v>
      </c>
      <c r="AJ196" s="79" t="e">
        <f t="shared" si="784"/>
        <v>#NUM!</v>
      </c>
      <c r="AK196" s="79" t="e">
        <f t="shared" si="726"/>
        <v>#NUM!</v>
      </c>
      <c r="AL196" s="94">
        <v>-0.34822317681527448</v>
      </c>
      <c r="AM196" s="81">
        <v>-0.50600000000000001</v>
      </c>
      <c r="AN196" s="14" t="str">
        <f t="shared" si="785"/>
        <v>FR0010776161</v>
      </c>
      <c r="AO196" s="65" t="e">
        <f>IF(LEFT(AN196,2)=LEFT(AN195,2),AO195,_xll.BDP($A196&amp;" Corp","RTG_FITCH"))</f>
        <v>#REF!</v>
      </c>
      <c r="AP196" s="65" t="e">
        <f>IF(LEFT(AN196,2)=LEFT(AN195,2),AP195,_xll.BDP($A196&amp;" Corp","RTG_SP_LT_LC_ISSUER_CREDIT"))</f>
        <v>#REF!</v>
      </c>
      <c r="AQ196" s="65" t="str">
        <f>_xll.BDP($A196&amp;" Corp","RTG_MOODY")</f>
        <v>Aa2u</v>
      </c>
      <c r="AR196" s="136" t="e">
        <f t="shared" si="788"/>
        <v>#REF!</v>
      </c>
      <c r="AS196" s="137" t="s">
        <v>60</v>
      </c>
      <c r="AT196" s="138" t="e">
        <f t="shared" si="727"/>
        <v>#NUM!</v>
      </c>
      <c r="AU196" s="139" t="e">
        <f>_xll.MKV("EUR.CM_INSTRUMENT.PXE."&amp;A196, "DateLastMaturity")</f>
        <v>#REF!</v>
      </c>
      <c r="AV196" s="140" t="e">
        <f t="shared" si="789"/>
        <v>#REF!</v>
      </c>
      <c r="AW196" s="138" t="e">
        <f>VLOOKUP(AV196,'[1]Y c'!B$1:AD$65536,HLOOKUP(LEFT(A196,2),'[1]Y c'!$A$1:$IV$2,2,FALSE),FALSE)</f>
        <v>#REF!</v>
      </c>
      <c r="AX196" s="14"/>
      <c r="AY196" s="136" t="str">
        <f t="shared" si="728"/>
        <v/>
      </c>
      <c r="AZ196" s="133">
        <f t="shared" si="729"/>
        <v>0</v>
      </c>
      <c r="BA196" s="134" t="str">
        <f t="shared" si="730"/>
        <v/>
      </c>
      <c r="BB196" s="135" t="e">
        <f>_xll.MKV("EUR.CM_INSTRUMENT.PXE."&amp;A196, "DateLastMaturity")</f>
        <v>#REF!</v>
      </c>
      <c r="BC196" s="132" t="e">
        <f t="shared" si="731"/>
        <v>#REF!</v>
      </c>
      <c r="BD196" s="134" t="e">
        <f>VLOOKUP(BC196,'[1]YY p'!B$1:AP$65536,HLOOKUP(LEFT(A196,2),'[1]YY p'!$A$1:$IV$2,2,FALSE),FALSE)</f>
        <v>#REF!</v>
      </c>
      <c r="BF196" s="136" t="e">
        <f t="shared" si="733"/>
        <v>#REF!</v>
      </c>
      <c r="BG196" s="133" t="s">
        <v>60</v>
      </c>
      <c r="BH196" s="134" t="e">
        <f t="shared" si="732"/>
        <v>#NUM!</v>
      </c>
      <c r="BI196" s="135" t="e">
        <f>_xll.MKV("EUR.CM_INSTRUMENT.PXE."&amp;A196, "DateLastMaturity")</f>
        <v>#REF!</v>
      </c>
      <c r="BJ196" s="132" t="e">
        <f t="shared" si="734"/>
        <v>#REF!</v>
      </c>
      <c r="BK196" s="134" t="e">
        <f>VLOOKUP(BJ196,'[1]YY c'!B$1:AL$65536,HLOOKUP(LEFT(A196,2),'[1]YY c'!$A$1:$IV$2,2,FALSE),FALSE)</f>
        <v>#REF!</v>
      </c>
    </row>
    <row r="197" spans="1:63" s="2" customFormat="1">
      <c r="A197" s="64" t="s">
        <v>212</v>
      </c>
      <c r="B197" s="65" t="e">
        <f t="shared" si="778"/>
        <v>#REF!</v>
      </c>
      <c r="C197" s="19" t="s">
        <v>18</v>
      </c>
      <c r="D197" s="19" t="e">
        <f>_xll.MKV("EUR.CM_INSTRUMENT.PXE."&amp;A197, "CouponInterest")</f>
        <v>#REF!</v>
      </c>
      <c r="E197" s="6" t="e">
        <f>_xll.MKV("EUR.CM_INSTRUMENT.PXE."&amp;A197, "DateMaturity")</f>
        <v>#REF!</v>
      </c>
      <c r="F197" s="6" t="e">
        <f>IF(D197=0,H197,_xll.MKV("EUR.CM_INSTRUMENT.PXE."&amp;A197, "DateInterestAccrual"))</f>
        <v>#REF!</v>
      </c>
      <c r="G197" s="6" t="e">
        <f>IF(D197=0,E197,_xll.MKV("EUR.CM_INSTRUMENT.PXE."&amp;A197, "DateFirstCoupon"))</f>
        <v>#REF!</v>
      </c>
      <c r="H197" s="6" t="e">
        <f>_xll.MKV("EUR.CM_INSTRUMENT.PXE."&amp;A197, "DateFirstSettlement")</f>
        <v>#REF!</v>
      </c>
      <c r="I197" s="19">
        <v>100</v>
      </c>
      <c r="J197" s="6" t="e">
        <f>_xll.MKV("EUR.CM_INSTRUMENT.BONDVISION."&amp;A197, "DateSettl")</f>
        <v>#REF!</v>
      </c>
      <c r="K197" s="131" t="e">
        <f>_xll.MKV("EUR.CM_INSTRUMENT.PXE."&amp;A197, "Desc")</f>
        <v>#REF!</v>
      </c>
      <c r="L197" s="66">
        <f>_xll.BDP(A197&amp;" Corp", "amt_outstanding")/1000000</f>
        <v>8844.392893000002</v>
      </c>
      <c r="M197" s="67" t="e">
        <f t="shared" si="781"/>
        <v>#REF!</v>
      </c>
      <c r="N197" s="22" t="e">
        <f>_xll.xlBondYield(C197,D197,E197,F197,G197,H197,I197,J197,P197)*100</f>
        <v>#NUM!</v>
      </c>
      <c r="O197" s="68" t="str">
        <f t="shared" si="782"/>
        <v/>
      </c>
      <c r="P197" s="23" t="e">
        <f>ROUND(_xll.MKV("EUR.CM_DEPTH.XLS_GOVIES."&amp;A197, "Mid"),IF(M197&lt;700,3,2))</f>
        <v>#REF!</v>
      </c>
      <c r="Q197" s="69" t="e">
        <f t="shared" si="786"/>
        <v>#NUM!</v>
      </c>
      <c r="R197" s="70" t="e">
        <f t="shared" si="779"/>
        <v>#NUM!</v>
      </c>
      <c r="S197" s="71" t="e">
        <f>_xll.xlBondAswSpread(C197,D197,E197,F197,G197,H197,I197,J197,P197)*100</f>
        <v>#NUM!</v>
      </c>
      <c r="T197" s="72" t="e">
        <f>_xll.xlBondZSpread(C197,D197,E197,F197,G197,H197,I197,J197,P197,"annual",5)*100</f>
        <v>#NUM!</v>
      </c>
      <c r="U197" s="72" t="e">
        <f>(N197-_xll.xlShmImplSwap2("EUR","EUR",J197,E197,,1,8,2,4)*100)*100</f>
        <v>#NUM!</v>
      </c>
      <c r="V197" s="72" t="e">
        <f>(N197-VLOOKUP(AH197,'[1]Y c'!$B$1:$F$65536,HLOOKUP(RIGHT($V$12,2),'[1]Y c'!$A$1:$IV$2,2,FALSE),FALSE))*100</f>
        <v>#NUM!</v>
      </c>
      <c r="W197" s="72" t="e">
        <f>(N197-VLOOKUP(AH197,'[1]Y c'!$B$1:$N$65536,HLOOKUP(RIGHT($W$12,2),'[1]Y c'!$A$1:$IV$2,2,FALSE),FALSE))*100</f>
        <v>#NUM!</v>
      </c>
      <c r="X197" s="73" t="e">
        <f>(N197-VLOOKUP(AH197,'[1]Y c'!$B$1:$J$65536,HLOOKUP(RIGHT($X$12,2),'[1]Y c'!$A$1:$IV$2,2,FALSE),FALSE))*100</f>
        <v>#NUM!</v>
      </c>
      <c r="Y197" s="74" t="e">
        <f>_xll.xlBondYieldSens(C197,D197,E197,F197,G197,H197,I197,J197,P197,"p")</f>
        <v>#NUM!</v>
      </c>
      <c r="Z197" s="100" t="e">
        <f>SUMIF([1]Volumes!D$1:D$65536,A197,[1]Volumes!I$1:I$65536)</f>
        <v>#VALUE!</v>
      </c>
      <c r="AA197" s="23"/>
      <c r="AB197" s="77" t="e">
        <f>IF(_xll.MKV("EUR.CM_DEPTH.VMO_REPO."&amp;A197&amp;"_"&amp;$AB$12&amp;"_Floating", "TrdValueAvg")=0,"",$AB$11+_xll.MKV("EUR.CM_DEPTH.VMO_REPO."&amp;A197&amp;"_"&amp;$AB$12&amp;"_Floating", "TrdValueAvg")/100)</f>
        <v>#REF!</v>
      </c>
      <c r="AC197" s="78">
        <f t="shared" si="780"/>
        <v>0</v>
      </c>
      <c r="AD197" s="132" t="str">
        <f t="shared" si="706"/>
        <v/>
      </c>
      <c r="AE197" s="133"/>
      <c r="AF197" s="134" t="str">
        <f t="shared" si="783"/>
        <v/>
      </c>
      <c r="AG197" s="135" t="e">
        <f>_xll.MKV("EUR.CM_INSTRUMENT.PXE."&amp;A197, "DateLastMaturity")</f>
        <v>#REF!</v>
      </c>
      <c r="AH197" s="132" t="e">
        <f t="shared" si="787"/>
        <v>#REF!</v>
      </c>
      <c r="AI197" s="134" t="e">
        <f>VLOOKUP(AH197,'[1]ASW p'!$B$1:$AP$65536,HLOOKUP(LEFT(A197,2),'[1]ASW p'!$A$1:$IV$2,2,FALSE),FALSE)</f>
        <v>#REF!</v>
      </c>
      <c r="AJ197" s="79" t="e">
        <f t="shared" si="784"/>
        <v>#NUM!</v>
      </c>
      <c r="AK197" s="79" t="e">
        <f t="shared" si="726"/>
        <v>#NUM!</v>
      </c>
      <c r="AL197" s="94">
        <v>-0.35451797939091423</v>
      </c>
      <c r="AM197" s="81">
        <v>-0.8660000000000001</v>
      </c>
      <c r="AN197" s="14" t="str">
        <f t="shared" si="785"/>
        <v>FR0000570921</v>
      </c>
      <c r="AO197" s="65" t="e">
        <f>IF(LEFT(AN197,2)=LEFT(AN196,2),AO196,_xll.BDP($A197&amp;" Corp","RTG_FITCH"))</f>
        <v>#REF!</v>
      </c>
      <c r="AP197" s="65" t="e">
        <f>IF(LEFT(AN197,2)=LEFT(AN196,2),AP196,_xll.BDP($A197&amp;" Corp","RTG_SP_LT_LC_ISSUER_CREDIT"))</f>
        <v>#REF!</v>
      </c>
      <c r="AQ197" s="65" t="str">
        <f>_xll.BDP($A197&amp;" Corp","RTG_MOODY")</f>
        <v>Aa2u</v>
      </c>
      <c r="AR197" s="136" t="e">
        <f t="shared" si="788"/>
        <v>#REF!</v>
      </c>
      <c r="AS197" s="137" t="s">
        <v>60</v>
      </c>
      <c r="AT197" s="138" t="e">
        <f t="shared" si="727"/>
        <v>#NUM!</v>
      </c>
      <c r="AU197" s="139" t="e">
        <f>_xll.MKV("EUR.CM_INSTRUMENT.PXE."&amp;A197, "DateLastMaturity")</f>
        <v>#REF!</v>
      </c>
      <c r="AV197" s="140" t="e">
        <f t="shared" si="789"/>
        <v>#REF!</v>
      </c>
      <c r="AW197" s="138" t="e">
        <f>VLOOKUP(AV197,'[1]Y c'!B$1:AD$65536,HLOOKUP(LEFT(A197,2),'[1]Y c'!$A$1:$IV$2,2,FALSE),FALSE)</f>
        <v>#REF!</v>
      </c>
      <c r="AX197" s="14"/>
      <c r="AY197" s="136" t="str">
        <f t="shared" si="728"/>
        <v/>
      </c>
      <c r="AZ197" s="133">
        <f t="shared" si="729"/>
        <v>0</v>
      </c>
      <c r="BA197" s="134" t="str">
        <f t="shared" si="730"/>
        <v/>
      </c>
      <c r="BB197" s="135" t="e">
        <f>_xll.MKV("EUR.CM_INSTRUMENT.PXE."&amp;A197, "DateLastMaturity")</f>
        <v>#REF!</v>
      </c>
      <c r="BC197" s="132" t="e">
        <f t="shared" si="731"/>
        <v>#REF!</v>
      </c>
      <c r="BD197" s="134" t="e">
        <f>VLOOKUP(BC197,'[1]YY p'!B$1:AP$65536,HLOOKUP(LEFT(A197,2),'[1]YY p'!$A$1:$IV$2,2,FALSE),FALSE)</f>
        <v>#REF!</v>
      </c>
      <c r="BF197" s="136" t="e">
        <f t="shared" si="733"/>
        <v>#REF!</v>
      </c>
      <c r="BG197" s="133" t="s">
        <v>60</v>
      </c>
      <c r="BH197" s="134" t="e">
        <f t="shared" si="732"/>
        <v>#NUM!</v>
      </c>
      <c r="BI197" s="135" t="e">
        <f>_xll.MKV("EUR.CM_INSTRUMENT.PXE."&amp;A197, "DateLastMaturity")</f>
        <v>#REF!</v>
      </c>
      <c r="BJ197" s="132" t="e">
        <f t="shared" si="734"/>
        <v>#REF!</v>
      </c>
      <c r="BK197" s="134" t="e">
        <f>VLOOKUP(BJ197,'[1]YY c'!B$1:AL$65536,HLOOKUP(LEFT(A197,2),'[1]YY c'!$A$1:$IV$2,2,FALSE),FALSE)</f>
        <v>#REF!</v>
      </c>
    </row>
    <row r="198" spans="1:63" s="2" customFormat="1">
      <c r="A198" s="64" t="s">
        <v>213</v>
      </c>
      <c r="B198" s="65" t="e">
        <f t="shared" si="778"/>
        <v>#REF!</v>
      </c>
      <c r="C198" s="19" t="s">
        <v>18</v>
      </c>
      <c r="D198" s="19" t="e">
        <f>_xll.MKV("EUR.CM_INSTRUMENT.PXE."&amp;A198, "CouponInterest")</f>
        <v>#REF!</v>
      </c>
      <c r="E198" s="6" t="e">
        <f>_xll.MKV("EUR.CM_INSTRUMENT.PXE."&amp;A198, "DateMaturity")</f>
        <v>#REF!</v>
      </c>
      <c r="F198" s="6" t="e">
        <f>IF(D198=0,H198,_xll.MKV("EUR.CM_INSTRUMENT.PXE."&amp;A198, "DateInterestAccrual"))</f>
        <v>#REF!</v>
      </c>
      <c r="G198" s="6" t="e">
        <f>IF(D198=0,E198,_xll.MKV("EUR.CM_INSTRUMENT.PXE."&amp;A198, "DateFirstCoupon"))</f>
        <v>#REF!</v>
      </c>
      <c r="H198" s="6" t="e">
        <f>_xll.MKV("EUR.CM_INSTRUMENT.PXE."&amp;A198, "DateFirstSettlement")</f>
        <v>#REF!</v>
      </c>
      <c r="I198" s="19">
        <v>100</v>
      </c>
      <c r="J198" s="6" t="e">
        <f>_xll.MKV("EUR.CM_INSTRUMENT.BONDVISION."&amp;A198, "DateSettl")</f>
        <v>#REF!</v>
      </c>
      <c r="K198" s="131" t="e">
        <f>_xll.MKV("EUR.CM_INSTRUMENT.PXE."&amp;A198, "Desc")</f>
        <v>#REF!</v>
      </c>
      <c r="L198" s="66">
        <f>_xll.BDP(A198&amp;" Corp", "amt_outstanding")/1000000</f>
        <v>22377</v>
      </c>
      <c r="M198" s="67" t="e">
        <f t="shared" si="781"/>
        <v>#REF!</v>
      </c>
      <c r="N198" s="22" t="e">
        <f>_xll.xlBondYield(C198,D198,E198,F198,G198,H198,I198,J198,P198)*100</f>
        <v>#NUM!</v>
      </c>
      <c r="O198" s="68" t="str">
        <f t="shared" si="782"/>
        <v/>
      </c>
      <c r="P198" s="23" t="e">
        <f>ROUND(_xll.MKV("EUR.CM_DEPTH.XLS_GOVIES."&amp;A198, "Mid"),IF(M198&lt;700,3,2))</f>
        <v>#REF!</v>
      </c>
      <c r="Q198" s="69" t="e">
        <f t="shared" si="786"/>
        <v>#NUM!</v>
      </c>
      <c r="R198" s="70" t="e">
        <f t="shared" si="779"/>
        <v>#NUM!</v>
      </c>
      <c r="S198" s="71" t="e">
        <f>_xll.xlBondAswSpread(C198,D198,E198,F198,G198,H198,I198,J198,P198)*100</f>
        <v>#NUM!</v>
      </c>
      <c r="T198" s="72" t="e">
        <f>_xll.xlBondZSpread(C198,D198,E198,F198,G198,H198,I198,J198,P198,"annual",5)*100</f>
        <v>#NUM!</v>
      </c>
      <c r="U198" s="72" t="e">
        <f>(N198-_xll.xlShmImplSwap2("EUR","EUR",J198,E198,,1,8,2,4)*100)*100</f>
        <v>#NUM!</v>
      </c>
      <c r="V198" s="72" t="e">
        <f>(N198-VLOOKUP(AH198,'[1]Y c'!$B$1:$F$65536,HLOOKUP(RIGHT($V$12,2),'[1]Y c'!$A$1:$IV$2,2,FALSE),FALSE))*100</f>
        <v>#NUM!</v>
      </c>
      <c r="W198" s="72" t="e">
        <f>(N198-VLOOKUP(AH198,'[1]Y c'!$B$1:$N$65536,HLOOKUP(RIGHT($W$12,2),'[1]Y c'!$A$1:$IV$2,2,FALSE),FALSE))*100</f>
        <v>#NUM!</v>
      </c>
      <c r="X198" s="73" t="e">
        <f>(N198-VLOOKUP(AH198,'[1]Y c'!$B$1:$J$65536,HLOOKUP(RIGHT($X$12,2),'[1]Y c'!$A$1:$IV$2,2,FALSE),FALSE))*100</f>
        <v>#NUM!</v>
      </c>
      <c r="Y198" s="74" t="e">
        <f>_xll.xlBondYieldSens(C198,D198,E198,F198,G198,H198,I198,J198,P198,"p")</f>
        <v>#NUM!</v>
      </c>
      <c r="Z198" s="100" t="e">
        <f>SUMIF([1]Volumes!D$1:D$65536,A198,[1]Volumes!I$1:I$65536)</f>
        <v>#VALUE!</v>
      </c>
      <c r="AA198" s="23"/>
      <c r="AB198" s="77" t="e">
        <f>IF(_xll.MKV("EUR.CM_DEPTH.VMO_REPO."&amp;A198&amp;"_"&amp;$AB$12&amp;"_Floating", "TrdValueAvg")=0,"",$AB$11+_xll.MKV("EUR.CM_DEPTH.VMO_REPO."&amp;A198&amp;"_"&amp;$AB$12&amp;"_Floating", "TrdValueAvg")/100)</f>
        <v>#REF!</v>
      </c>
      <c r="AC198" s="78">
        <f t="shared" si="780"/>
        <v>0</v>
      </c>
      <c r="AD198" s="132" t="str">
        <f>IF(AE198="x",MONTH(AG198)&amp;"."&amp;YEAR(AG198),"")</f>
        <v/>
      </c>
      <c r="AE198" s="133"/>
      <c r="AF198" s="134" t="str">
        <f t="shared" si="783"/>
        <v/>
      </c>
      <c r="AG198" s="135" t="e">
        <f>_xll.MKV("EUR.CM_INSTRUMENT.PXE."&amp;A198, "DateLastMaturity")</f>
        <v>#REF!</v>
      </c>
      <c r="AH198" s="132" t="e">
        <f>MONTH(AG198)&amp;"."&amp;YEAR(AG198)</f>
        <v>#REF!</v>
      </c>
      <c r="AI198" s="134" t="e">
        <f>VLOOKUP(AH198,'[1]ASW p'!$B$1:$AP$65536,HLOOKUP(LEFT(A198,2),'[1]ASW p'!$A$1:$IV$2,2,FALSE),FALSE)</f>
        <v>#REF!</v>
      </c>
      <c r="AJ198" s="79" t="e">
        <f t="shared" si="784"/>
        <v>#NUM!</v>
      </c>
      <c r="AK198" s="79" t="e">
        <f t="shared" si="726"/>
        <v>#NUM!</v>
      </c>
      <c r="AL198" s="94">
        <v>-0.33116715535258984</v>
      </c>
      <c r="AM198" s="81">
        <v>-0.63082143000000002</v>
      </c>
      <c r="AN198" s="14" t="str">
        <f t="shared" si="785"/>
        <v>FR0011993179</v>
      </c>
      <c r="AO198" s="65" t="e">
        <f>IF(LEFT(AN198,2)=LEFT(AN197,2),AO197,_xll.BDP($A198&amp;" Corp","RTG_FITCH"))</f>
        <v>#REF!</v>
      </c>
      <c r="AP198" s="65" t="e">
        <f>IF(LEFT(AN198,2)=LEFT(AN197,2),AP197,_xll.BDP($A198&amp;" Corp","RTG_SP_LT_LC_ISSUER_CREDIT"))</f>
        <v>#REF!</v>
      </c>
      <c r="AQ198" s="65" t="str">
        <f>_xll.BDP($A198&amp;" Corp","RTG_MOODY")</f>
        <v>Aa2u</v>
      </c>
      <c r="AR198" s="136" t="e">
        <f t="shared" si="788"/>
        <v>#REF!</v>
      </c>
      <c r="AS198" s="137" t="s">
        <v>60</v>
      </c>
      <c r="AT198" s="138" t="e">
        <f t="shared" si="727"/>
        <v>#NUM!</v>
      </c>
      <c r="AU198" s="139" t="e">
        <f>_xll.MKV("EUR.CM_INSTRUMENT.PXE."&amp;A198, "DateLastMaturity")</f>
        <v>#REF!</v>
      </c>
      <c r="AV198" s="140" t="e">
        <f t="shared" si="789"/>
        <v>#REF!</v>
      </c>
      <c r="AW198" s="138" t="e">
        <f>VLOOKUP(AV198,'[1]Y c'!B$1:AD$65536,HLOOKUP(LEFT(A198,2),'[1]Y c'!$A$1:$IV$2,2,FALSE),FALSE)</f>
        <v>#REF!</v>
      </c>
      <c r="AX198" s="14"/>
      <c r="AY198" s="136" t="str">
        <f t="shared" si="728"/>
        <v/>
      </c>
      <c r="AZ198" s="133">
        <f t="shared" si="729"/>
        <v>0</v>
      </c>
      <c r="BA198" s="134" t="str">
        <f t="shared" si="730"/>
        <v/>
      </c>
      <c r="BB198" s="135" t="e">
        <f>_xll.MKV("EUR.CM_INSTRUMENT.PXE."&amp;A198, "DateLastMaturity")</f>
        <v>#REF!</v>
      </c>
      <c r="BC198" s="132" t="e">
        <f t="shared" si="731"/>
        <v>#REF!</v>
      </c>
      <c r="BD198" s="134" t="e">
        <f>VLOOKUP(BC198,'[1]YY p'!B$1:AP$65536,HLOOKUP(LEFT(A198,2),'[1]YY p'!$A$1:$IV$2,2,FALSE),FALSE)</f>
        <v>#REF!</v>
      </c>
      <c r="BF198" s="136" t="e">
        <f t="shared" si="733"/>
        <v>#REF!</v>
      </c>
      <c r="BG198" s="133" t="s">
        <v>60</v>
      </c>
      <c r="BH198" s="134" t="e">
        <f t="shared" si="732"/>
        <v>#NUM!</v>
      </c>
      <c r="BI198" s="135" t="e">
        <f>_xll.MKV("EUR.CM_INSTRUMENT.PXE."&amp;A198, "DateLastMaturity")</f>
        <v>#REF!</v>
      </c>
      <c r="BJ198" s="132" t="e">
        <f t="shared" si="734"/>
        <v>#REF!</v>
      </c>
      <c r="BK198" s="134" t="e">
        <f>VLOOKUP(BJ198,'[1]YY c'!B$1:AL$65536,HLOOKUP(LEFT(A198,2),'[1]YY c'!$A$1:$IV$2,2,FALSE),FALSE)</f>
        <v>#REF!</v>
      </c>
    </row>
    <row r="199" spans="1:63" s="2" customFormat="1">
      <c r="A199" s="64" t="s">
        <v>214</v>
      </c>
      <c r="B199" s="65" t="e">
        <f t="shared" si="778"/>
        <v>#REF!</v>
      </c>
      <c r="C199" s="19" t="s">
        <v>18</v>
      </c>
      <c r="D199" s="19" t="e">
        <f>_xll.MKV("EUR.CM_INSTRUMENT.PXE."&amp;A199, "CouponInterest")</f>
        <v>#REF!</v>
      </c>
      <c r="E199" s="6" t="e">
        <f>_xll.MKV("EUR.CM_INSTRUMENT.PXE."&amp;A199, "DateMaturity")</f>
        <v>#REF!</v>
      </c>
      <c r="F199" s="6" t="e">
        <f>IF(D199=0,H199,_xll.MKV("EUR.CM_INSTRUMENT.PXE."&amp;A199, "DateInterestAccrual"))</f>
        <v>#REF!</v>
      </c>
      <c r="G199" s="6" t="e">
        <f>IF(D199=0,E199,_xll.MKV("EUR.CM_INSTRUMENT.PXE."&amp;A199, "DateFirstCoupon"))</f>
        <v>#REF!</v>
      </c>
      <c r="H199" s="6" t="e">
        <f>_xll.MKV("EUR.CM_INSTRUMENT.PXE."&amp;A199, "DateFirstSettlement")</f>
        <v>#REF!</v>
      </c>
      <c r="I199" s="19">
        <v>100</v>
      </c>
      <c r="J199" s="6" t="e">
        <f>_xll.MKV("EUR.CM_INSTRUMENT.BONDVISION."&amp;A199, "DateSettl")</f>
        <v>#REF!</v>
      </c>
      <c r="K199" s="131" t="e">
        <f>_xll.MKV("EUR.CM_INSTRUMENT.PXE."&amp;A199, "Desc")</f>
        <v>#REF!</v>
      </c>
      <c r="L199" s="66">
        <f>_xll.BDP(A199&amp;" Corp", "amt_outstanding")/1000000</f>
        <v>38946</v>
      </c>
      <c r="M199" s="67" t="e">
        <f t="shared" si="781"/>
        <v>#REF!</v>
      </c>
      <c r="N199" s="22" t="e">
        <f>_xll.xlBondYield(C199,D199,E199,F199,G199,H199,I199,J199,P199)*100</f>
        <v>#NUM!</v>
      </c>
      <c r="O199" s="68" t="str">
        <f t="shared" si="782"/>
        <v/>
      </c>
      <c r="P199" s="23" t="e">
        <f>ROUND(_xll.MKV("EUR.CM_DEPTH.XLS_GOVIES."&amp;A199, "Mid"),IF(M199&lt;700,3,2))</f>
        <v>#REF!</v>
      </c>
      <c r="Q199" s="69" t="e">
        <f t="shared" si="786"/>
        <v>#NUM!</v>
      </c>
      <c r="R199" s="70" t="e">
        <f t="shared" si="779"/>
        <v>#NUM!</v>
      </c>
      <c r="S199" s="71" t="e">
        <f>_xll.xlBondAswSpread(C199,D199,E199,F199,G199,H199,I199,J199,P199)*100</f>
        <v>#NUM!</v>
      </c>
      <c r="T199" s="72" t="e">
        <f>_xll.xlBondZSpread(C199,D199,E199,F199,G199,H199,I199,J199,P199,"annual",5)*100</f>
        <v>#NUM!</v>
      </c>
      <c r="U199" s="72" t="e">
        <f>(N199-_xll.xlShmImplSwap2("EUR","EUR",J199,E199,,1,8,2,4)*100)*100</f>
        <v>#NUM!</v>
      </c>
      <c r="V199" s="72" t="e">
        <f>(N199-VLOOKUP(AH199,'[1]Y c'!$B$1:$F$65536,HLOOKUP(RIGHT($V$12,2),'[1]Y c'!$A$1:$IV$2,2,FALSE),FALSE))*100</f>
        <v>#NUM!</v>
      </c>
      <c r="W199" s="72" t="e">
        <f>(N199-VLOOKUP(AH199,'[1]Y c'!$B$1:$N$65536,HLOOKUP(RIGHT($W$12,2),'[1]Y c'!$A$1:$IV$2,2,FALSE),FALSE))*100</f>
        <v>#NUM!</v>
      </c>
      <c r="X199" s="73" t="e">
        <f>(N199-VLOOKUP(AH199,'[1]Y c'!$B$1:$J$65536,HLOOKUP(RIGHT($X$12,2),'[1]Y c'!$A$1:$IV$2,2,FALSE),FALSE))*100</f>
        <v>#NUM!</v>
      </c>
      <c r="Y199" s="74" t="e">
        <f>_xll.xlBondYieldSens(C199,D199,E199,F199,G199,H199,I199,J199,P199,"p")</f>
        <v>#NUM!</v>
      </c>
      <c r="Z199" s="100" t="e">
        <f>SUMIF([1]Volumes!D$1:D$65536,A199,[1]Volumes!I$1:I$65536)</f>
        <v>#VALUE!</v>
      </c>
      <c r="AA199" s="23"/>
      <c r="AB199" s="77" t="e">
        <f>IF(_xll.MKV("EUR.CM_DEPTH.VMO_REPO."&amp;A199&amp;"_"&amp;$AB$12&amp;"_Floating", "TrdValueAvg")=0,"",$AB$11+_xll.MKV("EUR.CM_DEPTH.VMO_REPO."&amp;A199&amp;"_"&amp;$AB$12&amp;"_Floating", "TrdValueAvg")/100)</f>
        <v>#REF!</v>
      </c>
      <c r="AC199" s="78">
        <f t="shared" si="780"/>
        <v>0</v>
      </c>
      <c r="AD199" s="132" t="str">
        <f t="shared" si="706"/>
        <v/>
      </c>
      <c r="AE199" s="133"/>
      <c r="AF199" s="134" t="str">
        <f t="shared" si="783"/>
        <v/>
      </c>
      <c r="AG199" s="135" t="e">
        <f>_xll.MKV("EUR.CM_INSTRUMENT.PXE."&amp;A199, "DateLastMaturity")</f>
        <v>#REF!</v>
      </c>
      <c r="AH199" s="132" t="e">
        <f t="shared" si="787"/>
        <v>#REF!</v>
      </c>
      <c r="AI199" s="134" t="e">
        <f>VLOOKUP(AH199,'[1]ASW p'!$B$1:$AP$65536,HLOOKUP(LEFT(A199,2),'[1]ASW p'!$A$1:$IV$2,2,FALSE),FALSE)</f>
        <v>#REF!</v>
      </c>
      <c r="AJ199" s="79" t="e">
        <f t="shared" si="784"/>
        <v>#NUM!</v>
      </c>
      <c r="AK199" s="79" t="e">
        <f t="shared" si="726"/>
        <v>#NUM!</v>
      </c>
      <c r="AL199" s="94">
        <v>-0.29372903559174296</v>
      </c>
      <c r="AM199" s="81">
        <v>-0.50928571</v>
      </c>
      <c r="AN199" s="14" t="str">
        <f t="shared" si="785"/>
        <v>FR0010854182</v>
      </c>
      <c r="AO199" s="65" t="e">
        <f>IF(LEFT(AN199,2)=LEFT(AN198,2),AO198,_xll.BDP($A199&amp;" Corp","RTG_FITCH"))</f>
        <v>#REF!</v>
      </c>
      <c r="AP199" s="65" t="e">
        <f>IF(LEFT(AN199,2)=LEFT(AN198,2),AP198,_xll.BDP($A199&amp;" Corp","RTG_SP_LT_LC_ISSUER_CREDIT"))</f>
        <v>#REF!</v>
      </c>
      <c r="AQ199" s="65" t="str">
        <f>_xll.BDP($A199&amp;" Corp","RTG_MOODY")</f>
        <v>Aa2u</v>
      </c>
      <c r="AR199" s="136" t="e">
        <f t="shared" si="788"/>
        <v>#REF!</v>
      </c>
      <c r="AS199" s="137" t="s">
        <v>60</v>
      </c>
      <c r="AT199" s="138" t="e">
        <f t="shared" si="727"/>
        <v>#NUM!</v>
      </c>
      <c r="AU199" s="139" t="e">
        <f>_xll.MKV("EUR.CM_INSTRUMENT.PXE."&amp;A199, "DateLastMaturity")</f>
        <v>#REF!</v>
      </c>
      <c r="AV199" s="140" t="e">
        <f t="shared" si="789"/>
        <v>#REF!</v>
      </c>
      <c r="AW199" s="138" t="e">
        <f>VLOOKUP(AV199,'[1]Y c'!B$1:AD$65536,HLOOKUP(LEFT(A199,2),'[1]Y c'!$A$1:$IV$2,2,FALSE),FALSE)</f>
        <v>#REF!</v>
      </c>
      <c r="AX199" s="14"/>
      <c r="AY199" s="136" t="str">
        <f t="shared" si="728"/>
        <v/>
      </c>
      <c r="AZ199" s="133">
        <f t="shared" si="729"/>
        <v>0</v>
      </c>
      <c r="BA199" s="134" t="str">
        <f t="shared" si="730"/>
        <v/>
      </c>
      <c r="BB199" s="135" t="e">
        <f>_xll.MKV("EUR.CM_INSTRUMENT.PXE."&amp;A199, "DateLastMaturity")</f>
        <v>#REF!</v>
      </c>
      <c r="BC199" s="132" t="e">
        <f t="shared" si="731"/>
        <v>#REF!</v>
      </c>
      <c r="BD199" s="134" t="e">
        <f>VLOOKUP(BC199,'[1]YY p'!B$1:AP$65536,HLOOKUP(LEFT(A199,2),'[1]YY p'!$A$1:$IV$2,2,FALSE),FALSE)</f>
        <v>#REF!</v>
      </c>
      <c r="BF199" s="136" t="e">
        <f t="shared" si="733"/>
        <v>#REF!</v>
      </c>
      <c r="BG199" s="133" t="s">
        <v>60</v>
      </c>
      <c r="BH199" s="134" t="e">
        <f t="shared" si="732"/>
        <v>#NUM!</v>
      </c>
      <c r="BI199" s="135" t="e">
        <f>_xll.MKV("EUR.CM_INSTRUMENT.PXE."&amp;A199, "DateLastMaturity")</f>
        <v>#REF!</v>
      </c>
      <c r="BJ199" s="132" t="e">
        <f t="shared" si="734"/>
        <v>#REF!</v>
      </c>
      <c r="BK199" s="134" t="e">
        <f>VLOOKUP(BJ199,'[1]YY c'!B$1:AL$65536,HLOOKUP(LEFT(A199,2),'[1]YY c'!$A$1:$IV$2,2,FALSE),FALSE)</f>
        <v>#REF!</v>
      </c>
    </row>
    <row r="200" spans="1:63" s="2" customFormat="1">
      <c r="A200" s="141" t="s">
        <v>215</v>
      </c>
      <c r="B200" s="65" t="e">
        <f t="shared" si="778"/>
        <v>#REF!</v>
      </c>
      <c r="C200" s="19" t="s">
        <v>18</v>
      </c>
      <c r="D200" s="19" t="e">
        <f>_xll.MKV("EUR.CM_INSTRUMENT.PXE."&amp;A200, "CouponInterest")</f>
        <v>#REF!</v>
      </c>
      <c r="E200" s="6" t="e">
        <f>_xll.MKV("EUR.CM_INSTRUMENT.PXE."&amp;A200, "DateMaturity")</f>
        <v>#REF!</v>
      </c>
      <c r="F200" s="6" t="e">
        <f>IF(D200=0,H200,_xll.MKV("EUR.CM_INSTRUMENT.PXE."&amp;A200, "DateInterestAccrual"))</f>
        <v>#REF!</v>
      </c>
      <c r="G200" s="6" t="e">
        <f>IF(D200=0,E200,_xll.MKV("EUR.CM_INSTRUMENT.PXE."&amp;A200, "DateFirstCoupon"))</f>
        <v>#REF!</v>
      </c>
      <c r="H200" s="6" t="e">
        <f>_xll.MKV("EUR.CM_INSTRUMENT.PXE."&amp;A200, "DateFirstSettlement")</f>
        <v>#REF!</v>
      </c>
      <c r="I200" s="19">
        <v>100</v>
      </c>
      <c r="J200" s="6" t="e">
        <f>_xll.MKV("EUR.CM_INSTRUMENT.BONDVISION."&amp;A200, "DateSettl")</f>
        <v>#REF!</v>
      </c>
      <c r="K200" s="131" t="e">
        <f>_xll.MKV("EUR.CM_INSTRUMENT.PXE."&amp;A200, "Desc")</f>
        <v>#REF!</v>
      </c>
      <c r="L200" s="66">
        <f>_xll.BDP(A200&amp;" Corp", "amt_outstanding")/1000000</f>
        <v>22969</v>
      </c>
      <c r="M200" s="67" t="e">
        <f t="shared" si="781"/>
        <v>#REF!</v>
      </c>
      <c r="N200" s="22" t="e">
        <f>_xll.xlBondYield(C200,D200,E200,F200,G200,H200,I200,J200,P200)*100</f>
        <v>#NUM!</v>
      </c>
      <c r="O200" s="68" t="str">
        <f t="shared" si="782"/>
        <v/>
      </c>
      <c r="P200" s="23" t="e">
        <f>ROUND(_xll.MKV("EUR.CM_DEPTH.XLS_GOVIES."&amp;A200, "Mid"),IF(M200&lt;700,3,2))</f>
        <v>#REF!</v>
      </c>
      <c r="Q200" s="69" t="e">
        <f t="shared" si="786"/>
        <v>#NUM!</v>
      </c>
      <c r="R200" s="70" t="e">
        <f t="shared" si="779"/>
        <v>#NUM!</v>
      </c>
      <c r="S200" s="71" t="e">
        <f>_xll.xlBondAswSpread(C200,D200,E200,F200,G200,H200,I200,J200,P200)*100</f>
        <v>#NUM!</v>
      </c>
      <c r="T200" s="72" t="e">
        <f>_xll.xlBondZSpread(C200,D200,E200,F200,G200,H200,I200,J200,P200,"annual",5)*100</f>
        <v>#NUM!</v>
      </c>
      <c r="U200" s="72" t="e">
        <f>(N200-_xll.xlShmImplSwap2("EUR","EUR",J200,E200,,1,8,2,4)*100)*100</f>
        <v>#NUM!</v>
      </c>
      <c r="V200" s="72" t="e">
        <f>(N200-VLOOKUP(AH200,'[1]Y c'!$B$1:$F$65536,HLOOKUP(RIGHT($V$12,2),'[1]Y c'!$A$1:$IV$2,2,FALSE),FALSE))*100</f>
        <v>#NUM!</v>
      </c>
      <c r="W200" s="72" t="e">
        <f>(N200-VLOOKUP(AH200,'[1]Y c'!$B$1:$N$65536,HLOOKUP(RIGHT($W$12,2),'[1]Y c'!$A$1:$IV$2,2,FALSE),FALSE))*100</f>
        <v>#NUM!</v>
      </c>
      <c r="X200" s="73" t="e">
        <f>(N200-VLOOKUP(AH200,'[1]Y c'!$B$1:$J$65536,HLOOKUP(RIGHT($X$12,2),'[1]Y c'!$A$1:$IV$2,2,FALSE),FALSE))*100</f>
        <v>#NUM!</v>
      </c>
      <c r="Y200" s="74" t="e">
        <f>_xll.xlBondYieldSens(C200,D200,E200,F200,G200,H200,I200,J200,P200,"p")</f>
        <v>#NUM!</v>
      </c>
      <c r="Z200" s="100" t="e">
        <f>SUMIF([1]Volumes!D$1:D$65536,A200,[1]Volumes!I$1:I$65536)</f>
        <v>#VALUE!</v>
      </c>
      <c r="AA200" s="23"/>
      <c r="AB200" s="77" t="e">
        <f>IF(_xll.MKV("EUR.CM_DEPTH.VMO_REPO."&amp;A200&amp;"_"&amp;$AB$12&amp;"_Floating", "TrdValueAvg")=0,"",$AB$11+_xll.MKV("EUR.CM_DEPTH.VMO_REPO."&amp;A200&amp;"_"&amp;$AB$12&amp;"_Floating", "TrdValueAvg")/100)</f>
        <v>#REF!</v>
      </c>
      <c r="AC200" s="78">
        <f t="shared" si="780"/>
        <v>0</v>
      </c>
      <c r="AD200" s="132" t="str">
        <f t="shared" si="706"/>
        <v/>
      </c>
      <c r="AE200" s="133"/>
      <c r="AF200" s="134" t="str">
        <f t="shared" si="783"/>
        <v/>
      </c>
      <c r="AG200" s="135" t="e">
        <f>_xll.MKV("EUR.CM_INSTRUMENT.PXE."&amp;A200, "DateLastMaturity")</f>
        <v>#REF!</v>
      </c>
      <c r="AH200" s="132" t="e">
        <f t="shared" si="787"/>
        <v>#REF!</v>
      </c>
      <c r="AI200" s="134" t="e">
        <f>VLOOKUP(AH200,'[1]ASW p'!$B$1:$AP$65536,HLOOKUP(LEFT(A200,2),'[1]ASW p'!$A$1:$IV$2,2,FALSE),FALSE)</f>
        <v>#REF!</v>
      </c>
      <c r="AJ200" s="79" t="e">
        <f t="shared" si="784"/>
        <v>#NUM!</v>
      </c>
      <c r="AK200" s="79" t="e">
        <f t="shared" si="726"/>
        <v>#NUM!</v>
      </c>
      <c r="AL200" s="94">
        <v>-0.27831043551883228</v>
      </c>
      <c r="AM200" s="81">
        <v>-0.46339130000000001</v>
      </c>
      <c r="AN200" s="14" t="str">
        <f t="shared" si="785"/>
        <v>FR0012557957</v>
      </c>
      <c r="AO200" s="65" t="e">
        <f>IF(LEFT(AN200,2)=LEFT(AN199,2),AO199,_xll.BDP($A200&amp;" Corp","RTG_FITCH"))</f>
        <v>#REF!</v>
      </c>
      <c r="AP200" s="65" t="e">
        <f>IF(LEFT(AN200,2)=LEFT(AN199,2),AP199,_xll.BDP($A200&amp;" Corp","RTG_SP_LT_LC_ISSUER_CREDIT"))</f>
        <v>#REF!</v>
      </c>
      <c r="AQ200" s="65" t="str">
        <f>_xll.BDP($A200&amp;" Corp","RTG_MOODY")</f>
        <v>Aa2u</v>
      </c>
      <c r="AR200" s="136" t="e">
        <f t="shared" si="788"/>
        <v>#REF!</v>
      </c>
      <c r="AS200" s="137" t="s">
        <v>60</v>
      </c>
      <c r="AT200" s="138" t="e">
        <f t="shared" si="727"/>
        <v>#NUM!</v>
      </c>
      <c r="AU200" s="139" t="e">
        <f>_xll.MKV("EUR.CM_INSTRUMENT.PXE."&amp;A200, "DateLastMaturity")</f>
        <v>#REF!</v>
      </c>
      <c r="AV200" s="140" t="e">
        <f t="shared" si="789"/>
        <v>#REF!</v>
      </c>
      <c r="AW200" s="138" t="e">
        <f>VLOOKUP(AV200,'[1]Y c'!B$1:AD$65536,HLOOKUP(LEFT(A200,2),'[1]Y c'!$A$1:$IV$2,2,FALSE),FALSE)</f>
        <v>#REF!</v>
      </c>
      <c r="AX200" s="14"/>
      <c r="AY200" s="136" t="str">
        <f t="shared" si="728"/>
        <v/>
      </c>
      <c r="AZ200" s="133">
        <f t="shared" si="729"/>
        <v>0</v>
      </c>
      <c r="BA200" s="134" t="str">
        <f t="shared" si="730"/>
        <v/>
      </c>
      <c r="BB200" s="135" t="e">
        <f>_xll.MKV("EUR.CM_INSTRUMENT.PXE."&amp;A200, "DateLastMaturity")</f>
        <v>#REF!</v>
      </c>
      <c r="BC200" s="132" t="e">
        <f t="shared" si="731"/>
        <v>#REF!</v>
      </c>
      <c r="BD200" s="134" t="e">
        <f>VLOOKUP(BC200,'[1]YY p'!B$1:AP$65536,HLOOKUP(LEFT(A200,2),'[1]YY p'!$A$1:$IV$2,2,FALSE),FALSE)</f>
        <v>#REF!</v>
      </c>
      <c r="BF200" s="136" t="e">
        <f t="shared" si="733"/>
        <v>#REF!</v>
      </c>
      <c r="BG200" s="133" t="s">
        <v>60</v>
      </c>
      <c r="BH200" s="134" t="e">
        <f t="shared" si="732"/>
        <v>#NUM!</v>
      </c>
      <c r="BI200" s="135" t="e">
        <f>_xll.MKV("EUR.CM_INSTRUMENT.PXE."&amp;A200, "DateLastMaturity")</f>
        <v>#REF!</v>
      </c>
      <c r="BJ200" s="132" t="e">
        <f t="shared" si="734"/>
        <v>#REF!</v>
      </c>
      <c r="BK200" s="134" t="e">
        <f>VLOOKUP(BJ200,'[1]YY c'!B$1:AL$65536,HLOOKUP(LEFT(A200,2),'[1]YY c'!$A$1:$IV$2,2,FALSE),FALSE)</f>
        <v>#REF!</v>
      </c>
    </row>
    <row r="201" spans="1:63" s="2" customFormat="1">
      <c r="A201" s="64" t="s">
        <v>216</v>
      </c>
      <c r="B201" s="65" t="e">
        <f t="shared" si="778"/>
        <v>#REF!</v>
      </c>
      <c r="C201" s="19" t="s">
        <v>18</v>
      </c>
      <c r="D201" s="19" t="e">
        <f>_xll.MKV("EUR.CM_INSTRUMENT.PXE."&amp;A201, "CouponInterest")</f>
        <v>#REF!</v>
      </c>
      <c r="E201" s="6" t="e">
        <f>_xll.MKV("EUR.CM_INSTRUMENT.PXE."&amp;A201, "DateMaturity")</f>
        <v>#REF!</v>
      </c>
      <c r="F201" s="6" t="e">
        <f>IF(D201=0,H201,_xll.MKV("EUR.CM_INSTRUMENT.PXE."&amp;A201, "DateInterestAccrual"))</f>
        <v>#REF!</v>
      </c>
      <c r="G201" s="6" t="e">
        <f>IF(D201=0,E201,_xll.MKV("EUR.CM_INSTRUMENT.PXE."&amp;A201, "DateFirstCoupon"))</f>
        <v>#REF!</v>
      </c>
      <c r="H201" s="6" t="e">
        <f>_xll.MKV("EUR.CM_INSTRUMENT.PXE."&amp;A201, "DateFirstSettlement")</f>
        <v>#REF!</v>
      </c>
      <c r="I201" s="19">
        <v>100</v>
      </c>
      <c r="J201" s="6" t="e">
        <f>_xll.MKV("EUR.CM_INSTRUMENT.BONDVISION."&amp;A201, "DateSettl")</f>
        <v>#REF!</v>
      </c>
      <c r="K201" s="131" t="e">
        <f>_xll.MKV("EUR.CM_INSTRUMENT.PXE."&amp;A201, "Desc")</f>
        <v>#REF!</v>
      </c>
      <c r="L201" s="66">
        <f>_xll.BDP(A201&amp;" Corp", "amt_outstanding")/1000000</f>
        <v>36562</v>
      </c>
      <c r="M201" s="67" t="e">
        <f t="shared" si="781"/>
        <v>#REF!</v>
      </c>
      <c r="N201" s="22" t="e">
        <f>_xll.xlBondYield(C201,D201,E201,F201,G201,H201,I201,J201,P201)*100</f>
        <v>#NUM!</v>
      </c>
      <c r="O201" s="68" t="str">
        <f t="shared" si="782"/>
        <v/>
      </c>
      <c r="P201" s="23" t="e">
        <f>ROUND(_xll.MKV("EUR.CM_DEPTH.XLS_GOVIES."&amp;A201, "Mid"),IF(M201&lt;700,3,2))</f>
        <v>#REF!</v>
      </c>
      <c r="Q201" s="69" t="e">
        <f t="shared" si="786"/>
        <v>#NUM!</v>
      </c>
      <c r="R201" s="70" t="e">
        <f t="shared" si="779"/>
        <v>#NUM!</v>
      </c>
      <c r="S201" s="71" t="e">
        <f>_xll.xlBondAswSpread(C201,D201,E201,F201,G201,H201,I201,J201,P201)*100</f>
        <v>#NUM!</v>
      </c>
      <c r="T201" s="72" t="e">
        <f>_xll.xlBondZSpread(C201,D201,E201,F201,G201,H201,I201,J201,P201,"annual",5)*100</f>
        <v>#NUM!</v>
      </c>
      <c r="U201" s="72" t="e">
        <f>(N201-_xll.xlShmImplSwap2("EUR","EUR",J201,E201,,1,8,2,4)*100)*100</f>
        <v>#NUM!</v>
      </c>
      <c r="V201" s="72" t="e">
        <f>(N201-VLOOKUP(AH201,'[1]Y c'!$B$1:$F$65536,HLOOKUP(RIGHT($V$12,2),'[1]Y c'!$A$1:$IV$2,2,FALSE),FALSE))*100</f>
        <v>#NUM!</v>
      </c>
      <c r="W201" s="72" t="e">
        <f>(N201-VLOOKUP(AH201,'[1]Y c'!$B$1:$N$65536,HLOOKUP(RIGHT($W$12,2),'[1]Y c'!$A$1:$IV$2,2,FALSE),FALSE))*100</f>
        <v>#NUM!</v>
      </c>
      <c r="X201" s="73" t="e">
        <f>(N201-VLOOKUP(AH201,'[1]Y c'!$B$1:$J$65536,HLOOKUP(RIGHT($X$12,2),'[1]Y c'!$A$1:$IV$2,2,FALSE),FALSE))*100</f>
        <v>#NUM!</v>
      </c>
      <c r="Y201" s="74" t="e">
        <f>_xll.xlBondYieldSens(C201,D201,E201,F201,G201,H201,I201,J201,P201,"p")</f>
        <v>#NUM!</v>
      </c>
      <c r="Z201" s="100" t="e">
        <f>SUMIF([1]Volumes!D$1:D$65536,A201,[1]Volumes!I$1:I$65536)</f>
        <v>#VALUE!</v>
      </c>
      <c r="AA201" s="23"/>
      <c r="AB201" s="77" t="e">
        <f>IF(_xll.MKV("EUR.CM_DEPTH.VMO_REPO."&amp;A201&amp;"_"&amp;$AB$12&amp;"_Floating", "TrdValueAvg")=0,"",$AB$11+_xll.MKV("EUR.CM_DEPTH.VMO_REPO."&amp;A201&amp;"_"&amp;$AB$12&amp;"_Floating", "TrdValueAvg")/100)</f>
        <v>#REF!</v>
      </c>
      <c r="AC201" s="78">
        <f t="shared" si="780"/>
        <v>0</v>
      </c>
      <c r="AD201" s="132" t="str">
        <f t="shared" si="706"/>
        <v/>
      </c>
      <c r="AE201" s="133"/>
      <c r="AF201" s="134" t="str">
        <f t="shared" si="783"/>
        <v/>
      </c>
      <c r="AG201" s="135" t="e">
        <f>_xll.MKV("EUR.CM_INSTRUMENT.PXE."&amp;A201, "DateLastMaturity")</f>
        <v>#REF!</v>
      </c>
      <c r="AH201" s="132" t="e">
        <f t="shared" si="787"/>
        <v>#REF!</v>
      </c>
      <c r="AI201" s="134" t="e">
        <f>VLOOKUP(AH201,'[1]ASW p'!$B$1:$AP$65536,HLOOKUP(LEFT(A201,2),'[1]ASW p'!$A$1:$IV$2,2,FALSE),FALSE)</f>
        <v>#REF!</v>
      </c>
      <c r="AJ201" s="79" t="e">
        <f t="shared" si="784"/>
        <v>#NUM!</v>
      </c>
      <c r="AK201" s="79" t="e">
        <f t="shared" si="726"/>
        <v>#NUM!</v>
      </c>
      <c r="AL201" s="94">
        <v>-0.2408056551868567</v>
      </c>
      <c r="AM201" s="81">
        <v>-0.47753846</v>
      </c>
      <c r="AN201" s="14" t="str">
        <f t="shared" si="785"/>
        <v>FR0010949651</v>
      </c>
      <c r="AO201" s="65" t="e">
        <f>IF(LEFT(AN201,2)=LEFT(AN200,2),AO200,_xll.BDP($A201&amp;" Corp","RTG_FITCH"))</f>
        <v>#REF!</v>
      </c>
      <c r="AP201" s="65" t="e">
        <f>IF(LEFT(AN201,2)=LEFT(AN200,2),AP200,_xll.BDP($A201&amp;" Corp","RTG_SP_LT_LC_ISSUER_CREDIT"))</f>
        <v>#REF!</v>
      </c>
      <c r="AQ201" s="65" t="str">
        <f>_xll.BDP($A201&amp;" Corp","RTG_MOODY")</f>
        <v>Aa2u</v>
      </c>
      <c r="AR201" s="136" t="e">
        <f t="shared" si="788"/>
        <v>#REF!</v>
      </c>
      <c r="AS201" s="137" t="s">
        <v>60</v>
      </c>
      <c r="AT201" s="138" t="e">
        <f t="shared" si="727"/>
        <v>#NUM!</v>
      </c>
      <c r="AU201" s="139" t="e">
        <f>_xll.MKV("EUR.CM_INSTRUMENT.PXE."&amp;A201, "DateLastMaturity")</f>
        <v>#REF!</v>
      </c>
      <c r="AV201" s="140" t="e">
        <f t="shared" si="789"/>
        <v>#REF!</v>
      </c>
      <c r="AW201" s="138" t="e">
        <f>VLOOKUP(AV201,'[1]Y c'!B$1:AD$65536,HLOOKUP(LEFT(A201,2),'[1]Y c'!$A$1:$IV$2,2,FALSE),FALSE)</f>
        <v>#REF!</v>
      </c>
      <c r="AX201" s="14"/>
      <c r="AY201" s="136" t="str">
        <f t="shared" si="728"/>
        <v/>
      </c>
      <c r="AZ201" s="133">
        <f t="shared" si="729"/>
        <v>0</v>
      </c>
      <c r="BA201" s="134" t="str">
        <f t="shared" si="730"/>
        <v/>
      </c>
      <c r="BB201" s="135" t="e">
        <f>_xll.MKV("EUR.CM_INSTRUMENT.PXE."&amp;A201, "DateLastMaturity")</f>
        <v>#REF!</v>
      </c>
      <c r="BC201" s="132" t="e">
        <f t="shared" si="731"/>
        <v>#REF!</v>
      </c>
      <c r="BD201" s="134" t="e">
        <f>VLOOKUP(BC201,'[1]YY p'!B$1:AP$65536,HLOOKUP(LEFT(A201,2),'[1]YY p'!$A$1:$IV$2,2,FALSE),FALSE)</f>
        <v>#REF!</v>
      </c>
      <c r="BF201" s="136" t="e">
        <f t="shared" si="733"/>
        <v>#REF!</v>
      </c>
      <c r="BG201" s="133" t="s">
        <v>60</v>
      </c>
      <c r="BH201" s="134" t="e">
        <f t="shared" si="732"/>
        <v>#NUM!</v>
      </c>
      <c r="BI201" s="135" t="e">
        <f>_xll.MKV("EUR.CM_INSTRUMENT.PXE."&amp;A201, "DateLastMaturity")</f>
        <v>#REF!</v>
      </c>
      <c r="BJ201" s="132" t="e">
        <f t="shared" si="734"/>
        <v>#REF!</v>
      </c>
      <c r="BK201" s="134" t="e">
        <f>VLOOKUP(BJ201,'[1]YY c'!B$1:AL$65536,HLOOKUP(LEFT(A201,2),'[1]YY c'!$A$1:$IV$2,2,FALSE),FALSE)</f>
        <v>#REF!</v>
      </c>
    </row>
    <row r="202" spans="1:63" s="2" customFormat="1">
      <c r="A202" s="64" t="s">
        <v>217</v>
      </c>
      <c r="B202" s="65" t="e">
        <f t="shared" si="778"/>
        <v>#REF!</v>
      </c>
      <c r="C202" s="19" t="s">
        <v>18</v>
      </c>
      <c r="D202" s="19" t="e">
        <f>_xll.MKV("EUR.CM_INSTRUMENT.PXE."&amp;A202, "CouponInterest")</f>
        <v>#REF!</v>
      </c>
      <c r="E202" s="6" t="e">
        <f>_xll.MKV("EUR.CM_INSTRUMENT.PXE."&amp;A202, "DateMaturity")</f>
        <v>#REF!</v>
      </c>
      <c r="F202" s="6" t="e">
        <f>IF(D202=0,H202,_xll.MKV("EUR.CM_INSTRUMENT.PXE."&amp;A202, "DateInterestAccrual"))</f>
        <v>#REF!</v>
      </c>
      <c r="G202" s="6" t="e">
        <f>IF(D202=0,E202,_xll.MKV("EUR.CM_INSTRUMENT.PXE."&amp;A202, "DateFirstCoupon"))</f>
        <v>#REF!</v>
      </c>
      <c r="H202" s="6" t="e">
        <f>_xll.MKV("EUR.CM_INSTRUMENT.PXE."&amp;A202, "DateFirstSettlement")</f>
        <v>#REF!</v>
      </c>
      <c r="I202" s="19">
        <v>100</v>
      </c>
      <c r="J202" s="6" t="e">
        <f>_xll.MKV("EUR.CM_INSTRUMENT.BONDVISION."&amp;A202, "DateSettl")</f>
        <v>#REF!</v>
      </c>
      <c r="K202" s="131" t="e">
        <f>_xll.MKV("EUR.CM_INSTRUMENT.PXE."&amp;A202, "Desc")</f>
        <v>#REF!</v>
      </c>
      <c r="L202" s="66">
        <f>_xll.BDP(A202&amp;" Corp", "amt_outstanding")/1000000</f>
        <v>39352</v>
      </c>
      <c r="M202" s="67" t="e">
        <f t="shared" si="781"/>
        <v>#REF!</v>
      </c>
      <c r="N202" s="22" t="e">
        <f>_xll.xlBondYield(C202,D202,E202,F202,G202,H202,I202,J202,P202)*100</f>
        <v>#NUM!</v>
      </c>
      <c r="O202" s="68" t="str">
        <f t="shared" si="782"/>
        <v/>
      </c>
      <c r="P202" s="23" t="e">
        <f>ROUND(_xll.MKV("EUR.CM_DEPTH.XLS_GOVIES."&amp;A202, "Mid"),IF(M202&lt;700,3,2))</f>
        <v>#REF!</v>
      </c>
      <c r="Q202" s="69" t="e">
        <f t="shared" si="786"/>
        <v>#NUM!</v>
      </c>
      <c r="R202" s="70" t="e">
        <f t="shared" si="779"/>
        <v>#NUM!</v>
      </c>
      <c r="S202" s="71" t="e">
        <f>_xll.xlBondAswSpread(C202,D202,E202,F202,G202,H202,I202,J202,P202)*100</f>
        <v>#NUM!</v>
      </c>
      <c r="T202" s="72" t="e">
        <f>_xll.xlBondZSpread(C202,D202,E202,F202,G202,H202,I202,J202,P202,"annual",5)*100</f>
        <v>#NUM!</v>
      </c>
      <c r="U202" s="72" t="e">
        <f>(N202-_xll.xlShmImplSwap2("EUR","EUR",J202,E202,,1,8,2,4)*100)*100</f>
        <v>#NUM!</v>
      </c>
      <c r="V202" s="72" t="e">
        <f>(N202-VLOOKUP(AH202,'[1]Y c'!$B$1:$F$65536,HLOOKUP(RIGHT($V$12,2),'[1]Y c'!$A$1:$IV$2,2,FALSE),FALSE))*100</f>
        <v>#NUM!</v>
      </c>
      <c r="W202" s="72" t="e">
        <f>(N202-VLOOKUP(AH202,'[1]Y c'!$B$1:$N$65536,HLOOKUP(RIGHT($W$12,2),'[1]Y c'!$A$1:$IV$2,2,FALSE),FALSE))*100</f>
        <v>#NUM!</v>
      </c>
      <c r="X202" s="73" t="e">
        <f>(N202-VLOOKUP(AH202,'[1]Y c'!$B$1:$J$65536,HLOOKUP(RIGHT($X$12,2),'[1]Y c'!$A$1:$IV$2,2,FALSE),FALSE))*100</f>
        <v>#NUM!</v>
      </c>
      <c r="Y202" s="74" t="e">
        <f>_xll.xlBondYieldSens(C202,D202,E202,F202,G202,H202,I202,J202,P202,"p")</f>
        <v>#NUM!</v>
      </c>
      <c r="Z202" s="100" t="e">
        <f>SUMIF([1]Volumes!D$1:D$65536,A202,[1]Volumes!I$1:I$65536)</f>
        <v>#VALUE!</v>
      </c>
      <c r="AA202" s="23"/>
      <c r="AB202" s="77" t="e">
        <f>IF(_xll.MKV("EUR.CM_DEPTH.VMO_REPO."&amp;A202&amp;"_"&amp;$AB$12&amp;"_Floating", "TrdValueAvg")=0,"",$AB$11+_xll.MKV("EUR.CM_DEPTH.VMO_REPO."&amp;A202&amp;"_"&amp;$AB$12&amp;"_Floating", "TrdValueAvg")/100)</f>
        <v>#REF!</v>
      </c>
      <c r="AC202" s="78">
        <f t="shared" si="780"/>
        <v>0</v>
      </c>
      <c r="AD202" s="132" t="e">
        <f t="shared" si="706"/>
        <v>#REF!</v>
      </c>
      <c r="AE202" s="133" t="s">
        <v>60</v>
      </c>
      <c r="AF202" s="134" t="e">
        <f t="shared" si="783"/>
        <v>#NUM!</v>
      </c>
      <c r="AG202" s="135" t="e">
        <f>_xll.MKV("EUR.CM_INSTRUMENT.PXE."&amp;A202, "DateLastMaturity")</f>
        <v>#REF!</v>
      </c>
      <c r="AH202" s="132" t="e">
        <f t="shared" si="787"/>
        <v>#REF!</v>
      </c>
      <c r="AI202" s="134" t="e">
        <f>VLOOKUP(AH202,'[1]ASW p'!$B$1:$AP$65536,HLOOKUP(LEFT(A202,2),'[1]ASW p'!$A$1:$IV$2,2,FALSE),FALSE)</f>
        <v>#REF!</v>
      </c>
      <c r="AJ202" s="79" t="e">
        <f t="shared" si="784"/>
        <v>#NUM!</v>
      </c>
      <c r="AK202" s="79" t="e">
        <f t="shared" si="726"/>
        <v>#NUM!</v>
      </c>
      <c r="AL202" s="94">
        <v>-0.18819829838931379</v>
      </c>
      <c r="AM202" s="81">
        <v>-0.51231578999999994</v>
      </c>
      <c r="AN202" s="14" t="str">
        <f t="shared" si="785"/>
        <v>FR0010192997</v>
      </c>
      <c r="AO202" s="65" t="e">
        <f>IF(LEFT(AN202,2)=LEFT(AN201,2),AO201,_xll.BDP($A202&amp;" Corp","RTG_FITCH"))</f>
        <v>#REF!</v>
      </c>
      <c r="AP202" s="65" t="e">
        <f>IF(LEFT(AN202,2)=LEFT(AN201,2),AP201,_xll.BDP($A202&amp;" Corp","RTG_SP_LT_LC_ISSUER_CREDIT"))</f>
        <v>#REF!</v>
      </c>
      <c r="AQ202" s="65" t="str">
        <f>_xll.BDP($A202&amp;" Corp","RTG_MOODY")</f>
        <v>Aa2u</v>
      </c>
      <c r="AR202" s="136" t="e">
        <f t="shared" si="788"/>
        <v>#REF!</v>
      </c>
      <c r="AS202" s="137" t="s">
        <v>60</v>
      </c>
      <c r="AT202" s="138" t="e">
        <f t="shared" si="727"/>
        <v>#NUM!</v>
      </c>
      <c r="AU202" s="139" t="e">
        <f>_xll.MKV("EUR.CM_INSTRUMENT.PXE."&amp;A202, "DateLastMaturity")</f>
        <v>#REF!</v>
      </c>
      <c r="AV202" s="140" t="e">
        <f t="shared" si="789"/>
        <v>#REF!</v>
      </c>
      <c r="AW202" s="138" t="e">
        <f>VLOOKUP(AV202,'[1]Y c'!B$1:AD$65536,HLOOKUP(LEFT(A202,2),'[1]Y c'!$A$1:$IV$2,2,FALSE),FALSE)</f>
        <v>#REF!</v>
      </c>
      <c r="AX202" s="14"/>
      <c r="AY202" s="136" t="e">
        <f t="shared" si="728"/>
        <v>#REF!</v>
      </c>
      <c r="AZ202" s="133" t="str">
        <f t="shared" si="729"/>
        <v>x</v>
      </c>
      <c r="BA202" s="134" t="e">
        <f t="shared" si="730"/>
        <v>#NUM!</v>
      </c>
      <c r="BB202" s="135" t="e">
        <f>_xll.MKV("EUR.CM_INSTRUMENT.PXE."&amp;A202, "DateLastMaturity")</f>
        <v>#REF!</v>
      </c>
      <c r="BC202" s="132" t="e">
        <f t="shared" si="731"/>
        <v>#REF!</v>
      </c>
      <c r="BD202" s="134" t="e">
        <f>VLOOKUP(BC202,'[1]YY p'!B$1:AP$65536,HLOOKUP(LEFT(A202,2),'[1]YY p'!$A$1:$IV$2,2,FALSE),FALSE)</f>
        <v>#REF!</v>
      </c>
      <c r="BF202" s="136" t="e">
        <f t="shared" si="733"/>
        <v>#REF!</v>
      </c>
      <c r="BG202" s="133" t="s">
        <v>60</v>
      </c>
      <c r="BH202" s="134" t="e">
        <f t="shared" si="732"/>
        <v>#NUM!</v>
      </c>
      <c r="BI202" s="135" t="e">
        <f>_xll.MKV("EUR.CM_INSTRUMENT.PXE."&amp;A202, "DateLastMaturity")</f>
        <v>#REF!</v>
      </c>
      <c r="BJ202" s="132" t="e">
        <f t="shared" si="734"/>
        <v>#REF!</v>
      </c>
      <c r="BK202" s="134" t="e">
        <f>VLOOKUP(BJ202,'[1]YY c'!B$1:AL$65536,HLOOKUP(LEFT(A202,2),'[1]YY c'!$A$1:$IV$2,2,FALSE),FALSE)</f>
        <v>#REF!</v>
      </c>
    </row>
    <row r="203" spans="1:63" s="2" customFormat="1">
      <c r="A203" s="64" t="s">
        <v>218</v>
      </c>
      <c r="B203" s="65" t="e">
        <f t="shared" si="778"/>
        <v>#REF!</v>
      </c>
      <c r="C203" s="19" t="s">
        <v>18</v>
      </c>
      <c r="D203" s="19" t="e">
        <f>_xll.MKV("EUR.CM_INSTRUMENT.PXE."&amp;A203, "CouponInterest")</f>
        <v>#REF!</v>
      </c>
      <c r="E203" s="6" t="e">
        <f>_xll.MKV("EUR.CM_INSTRUMENT.PXE."&amp;A203, "DateMaturity")</f>
        <v>#REF!</v>
      </c>
      <c r="F203" s="6" t="e">
        <f>IF(D203=0,H203,_xll.MKV("EUR.CM_INSTRUMENT.PXE."&amp;A203, "DateInterestAccrual"))</f>
        <v>#REF!</v>
      </c>
      <c r="G203" s="6" t="e">
        <f>IF(D203=0,E203,_xll.MKV("EUR.CM_INSTRUMENT.PXE."&amp;A203, "DateFirstCoupon"))</f>
        <v>#REF!</v>
      </c>
      <c r="H203" s="6" t="e">
        <f>_xll.MKV("EUR.CM_INSTRUMENT.PXE."&amp;A203, "DateFirstSettlement")</f>
        <v>#REF!</v>
      </c>
      <c r="I203" s="19">
        <v>100</v>
      </c>
      <c r="J203" s="6" t="e">
        <f>_xll.MKV("EUR.CM_INSTRUMENT.BONDVISION."&amp;A203, "DateSettl")</f>
        <v>#REF!</v>
      </c>
      <c r="K203" s="131" t="e">
        <f>_xll.MKV("EUR.CM_INSTRUMENT.PXE."&amp;A203, "Desc")</f>
        <v>#REF!</v>
      </c>
      <c r="L203" s="66">
        <f>_xll.BDP(A203&amp;" Corp", "amt_outstanding")/1000000</f>
        <v>39891</v>
      </c>
      <c r="M203" s="67" t="e">
        <f t="shared" si="781"/>
        <v>#REF!</v>
      </c>
      <c r="N203" s="22" t="e">
        <f>_xll.xlBondYield(C203,D203,E203,F203,G203,H203,I203,J203,P203)*100</f>
        <v>#NUM!</v>
      </c>
      <c r="O203" s="68" t="str">
        <f t="shared" si="782"/>
        <v/>
      </c>
      <c r="P203" s="23" t="e">
        <f>ROUND(_xll.MKV("EUR.CM_DEPTH.XLS_GOVIES."&amp;A203, "Mid"),IF(M203&lt;700,3,2))</f>
        <v>#REF!</v>
      </c>
      <c r="Q203" s="69" t="e">
        <f t="shared" si="786"/>
        <v>#NUM!</v>
      </c>
      <c r="R203" s="70" t="e">
        <f t="shared" si="779"/>
        <v>#NUM!</v>
      </c>
      <c r="S203" s="71" t="e">
        <f>_xll.xlBondAswSpread(C203,D203,E203,F203,G203,H203,I203,J203,P203)*100</f>
        <v>#NUM!</v>
      </c>
      <c r="T203" s="72" t="e">
        <f>_xll.xlBondZSpread(C203,D203,E203,F203,G203,H203,I203,J203,P203,"annual",5)*100</f>
        <v>#NUM!</v>
      </c>
      <c r="U203" s="72" t="e">
        <f>(N203-_xll.xlShmImplSwap2("EUR","EUR",J203,E203,,1,8,2,4)*100)*100</f>
        <v>#NUM!</v>
      </c>
      <c r="V203" s="72" t="e">
        <f>(N203-VLOOKUP(AH203,'[1]Y c'!$B$1:$F$65536,HLOOKUP(RIGHT($V$12,2),'[1]Y c'!$A$1:$IV$2,2,FALSE),FALSE))*100</f>
        <v>#NUM!</v>
      </c>
      <c r="W203" s="72" t="e">
        <f>(N203-VLOOKUP(AH203,'[1]Y c'!$B$1:$N$65536,HLOOKUP(RIGHT($W$12,2),'[1]Y c'!$A$1:$IV$2,2,FALSE),FALSE))*100</f>
        <v>#NUM!</v>
      </c>
      <c r="X203" s="73" t="e">
        <f>(N203-VLOOKUP(AH203,'[1]Y c'!$B$1:$J$65536,HLOOKUP(RIGHT($X$12,2),'[1]Y c'!$A$1:$IV$2,2,FALSE),FALSE))*100</f>
        <v>#NUM!</v>
      </c>
      <c r="Y203" s="74" t="e">
        <f>_xll.xlBondYieldSens(C203,D203,E203,F203,G203,H203,I203,J203,P203,"p")</f>
        <v>#NUM!</v>
      </c>
      <c r="Z203" s="100" t="e">
        <f>SUMIF([1]Volumes!D$1:D$65536,A203,[1]Volumes!I$1:I$65536)</f>
        <v>#VALUE!</v>
      </c>
      <c r="AA203" s="23"/>
      <c r="AB203" s="77" t="e">
        <f>IF(_xll.MKV("EUR.CM_DEPTH.VMO_REPO."&amp;A203&amp;"_"&amp;$AB$12&amp;"_Floating", "TrdValueAvg")=0,"",$AB$11+_xll.MKV("EUR.CM_DEPTH.VMO_REPO."&amp;A203&amp;"_"&amp;$AB$12&amp;"_Floating", "TrdValueAvg")/100)</f>
        <v>#REF!</v>
      </c>
      <c r="AC203" s="78">
        <f t="shared" si="780"/>
        <v>0</v>
      </c>
      <c r="AD203" s="132" t="str">
        <f t="shared" si="706"/>
        <v/>
      </c>
      <c r="AE203" s="133"/>
      <c r="AF203" s="134" t="str">
        <f t="shared" si="783"/>
        <v/>
      </c>
      <c r="AG203" s="135" t="e">
        <f>_xll.MKV("EUR.CM_INSTRUMENT.PXE."&amp;A203, "DateLastMaturity")</f>
        <v>#REF!</v>
      </c>
      <c r="AH203" s="132" t="e">
        <f t="shared" si="787"/>
        <v>#REF!</v>
      </c>
      <c r="AI203" s="134" t="e">
        <f>VLOOKUP(AH203,'[1]ASW p'!$B$1:$AP$65536,HLOOKUP(LEFT(A203,2),'[1]ASW p'!$A$1:$IV$2,2,FALSE),FALSE)</f>
        <v>#REF!</v>
      </c>
      <c r="AJ203" s="79" t="e">
        <f t="shared" si="784"/>
        <v>#NUM!</v>
      </c>
      <c r="AK203" s="79" t="e">
        <f t="shared" si="726"/>
        <v>#NUM!</v>
      </c>
      <c r="AL203" s="94">
        <v>-0.13010812724896131</v>
      </c>
      <c r="AM203" s="81">
        <v>-0.50042622999999997</v>
      </c>
      <c r="AN203" s="14" t="str">
        <f t="shared" si="785"/>
        <v>FR0011059088</v>
      </c>
      <c r="AO203" s="65" t="e">
        <f>IF(LEFT(AN203,2)=LEFT(AN202,2),AO202,_xll.BDP($A203&amp;" Corp","RTG_FITCH"))</f>
        <v>#REF!</v>
      </c>
      <c r="AP203" s="65" t="e">
        <f>IF(LEFT(AN203,2)=LEFT(AN202,2),AP202,_xll.BDP($A203&amp;" Corp","RTG_SP_LT_LC_ISSUER_CREDIT"))</f>
        <v>#REF!</v>
      </c>
      <c r="AQ203" s="65" t="str">
        <f>_xll.BDP($A203&amp;" Corp","RTG_MOODY")</f>
        <v>Aa2u</v>
      </c>
      <c r="AR203" s="136" t="e">
        <f t="shared" si="788"/>
        <v>#REF!</v>
      </c>
      <c r="AS203" s="137" t="s">
        <v>60</v>
      </c>
      <c r="AT203" s="138" t="e">
        <f t="shared" si="727"/>
        <v>#NUM!</v>
      </c>
      <c r="AU203" s="139" t="e">
        <f>_xll.MKV("EUR.CM_INSTRUMENT.PXE."&amp;A203, "DateLastMaturity")</f>
        <v>#REF!</v>
      </c>
      <c r="AV203" s="140" t="e">
        <f t="shared" si="789"/>
        <v>#REF!</v>
      </c>
      <c r="AW203" s="138" t="e">
        <f>VLOOKUP(AV203,'[1]Y c'!B$1:AD$65536,HLOOKUP(LEFT(A203,2),'[1]Y c'!$A$1:$IV$2,2,FALSE),FALSE)</f>
        <v>#REF!</v>
      </c>
      <c r="AX203" s="14"/>
      <c r="AY203" s="136" t="str">
        <f t="shared" si="728"/>
        <v/>
      </c>
      <c r="AZ203" s="133">
        <f t="shared" si="729"/>
        <v>0</v>
      </c>
      <c r="BA203" s="134" t="str">
        <f t="shared" si="730"/>
        <v/>
      </c>
      <c r="BB203" s="135" t="e">
        <f>_xll.MKV("EUR.CM_INSTRUMENT.PXE."&amp;A203, "DateLastMaturity")</f>
        <v>#REF!</v>
      </c>
      <c r="BC203" s="132" t="e">
        <f t="shared" si="731"/>
        <v>#REF!</v>
      </c>
      <c r="BD203" s="134" t="e">
        <f>VLOOKUP(BC203,'[1]YY p'!B$1:AP$65536,HLOOKUP(LEFT(A203,2),'[1]YY p'!$A$1:$IV$2,2,FALSE),FALSE)</f>
        <v>#REF!</v>
      </c>
      <c r="BF203" s="136" t="e">
        <f t="shared" si="733"/>
        <v>#REF!</v>
      </c>
      <c r="BG203" s="133" t="s">
        <v>60</v>
      </c>
      <c r="BH203" s="134" t="e">
        <f t="shared" si="732"/>
        <v>#NUM!</v>
      </c>
      <c r="BI203" s="135" t="e">
        <f>_xll.MKV("EUR.CM_INSTRUMENT.PXE."&amp;A203, "DateLastMaturity")</f>
        <v>#REF!</v>
      </c>
      <c r="BJ203" s="132" t="e">
        <f t="shared" si="734"/>
        <v>#REF!</v>
      </c>
      <c r="BK203" s="134" t="e">
        <f>VLOOKUP(BJ203,'[1]YY c'!B$1:AL$65536,HLOOKUP(LEFT(A203,2),'[1]YY c'!$A$1:$IV$2,2,FALSE),FALSE)</f>
        <v>#REF!</v>
      </c>
    </row>
    <row r="204" spans="1:63" s="2" customFormat="1">
      <c r="A204" s="64" t="s">
        <v>219</v>
      </c>
      <c r="B204" s="65" t="e">
        <f t="shared" si="778"/>
        <v>#REF!</v>
      </c>
      <c r="C204" s="19" t="s">
        <v>18</v>
      </c>
      <c r="D204" s="19" t="e">
        <f>_xll.MKV("EUR.CM_INSTRUMENT.PXE."&amp;A204, "CouponInterest")</f>
        <v>#REF!</v>
      </c>
      <c r="E204" s="6" t="e">
        <f>_xll.MKV("EUR.CM_INSTRUMENT.PXE."&amp;A204, "DateMaturity")</f>
        <v>#REF!</v>
      </c>
      <c r="F204" s="6" t="e">
        <f>IF(D204=0,H204,_xll.MKV("EUR.CM_INSTRUMENT.PXE."&amp;A204, "DateInterestAccrual"))</f>
        <v>#REF!</v>
      </c>
      <c r="G204" s="6" t="e">
        <f>IF(D204=0,E204,_xll.MKV("EUR.CM_INSTRUMENT.PXE."&amp;A204, "DateFirstCoupon"))</f>
        <v>#REF!</v>
      </c>
      <c r="H204" s="6" t="e">
        <f>_xll.MKV("EUR.CM_INSTRUMENT.PXE."&amp;A204, "DateFirstSettlement")</f>
        <v>#REF!</v>
      </c>
      <c r="I204" s="19">
        <v>100</v>
      </c>
      <c r="J204" s="6" t="e">
        <f>_xll.MKV("EUR.CM_INSTRUMENT.BONDVISION."&amp;A204, "DateSettl")</f>
        <v>#REF!</v>
      </c>
      <c r="K204" s="131" t="e">
        <f>_xll.MKV("EUR.CM_INSTRUMENT.PXE."&amp;A204, "Desc")</f>
        <v>#REF!</v>
      </c>
      <c r="L204" s="66">
        <f>_xll.BDP(A204&amp;" Corp", "amt_outstanding")/1000000</f>
        <v>1243.9399900000001</v>
      </c>
      <c r="M204" s="67" t="e">
        <f t="shared" si="781"/>
        <v>#REF!</v>
      </c>
      <c r="N204" s="22" t="e">
        <f>_xll.xlBondYield(C204,D204,E204,F204,G204,H204,I204,J204,P204)*100</f>
        <v>#NUM!</v>
      </c>
      <c r="O204" s="68" t="str">
        <f t="shared" si="782"/>
        <v/>
      </c>
      <c r="P204" s="23" t="e">
        <f>ROUND(_xll.MKV("EUR.CM_DEPTH.XLS_GOVIES."&amp;A204, "Mid"),IF(M204&lt;700,3,2))</f>
        <v>#REF!</v>
      </c>
      <c r="Q204" s="69" t="e">
        <f t="shared" si="786"/>
        <v>#NUM!</v>
      </c>
      <c r="R204" s="70" t="e">
        <f t="shared" si="779"/>
        <v>#NUM!</v>
      </c>
      <c r="S204" s="71" t="e">
        <f>_xll.xlBondAswSpread(C204,D204,E204,F204,G204,H204,I204,J204,P204)*100</f>
        <v>#NUM!</v>
      </c>
      <c r="T204" s="72" t="e">
        <f>_xll.xlBondZSpread(C204,D204,E204,F204,G204,H204,I204,J204,P204,"annual",5)*100</f>
        <v>#NUM!</v>
      </c>
      <c r="U204" s="72" t="e">
        <f>(N204-_xll.xlShmImplSwap2("EUR","EUR",J204,E204,,1,8,2,4)*100)*100</f>
        <v>#NUM!</v>
      </c>
      <c r="V204" s="72" t="e">
        <f>(N204-VLOOKUP(AH204,'[1]Y c'!$B$1:$F$65536,HLOOKUP(RIGHT($V$12,2),'[1]Y c'!$A$1:$IV$2,2,FALSE),FALSE))*100</f>
        <v>#NUM!</v>
      </c>
      <c r="W204" s="72" t="e">
        <f>(N204-VLOOKUP(AH204,'[1]Y c'!$B$1:$N$65536,HLOOKUP(RIGHT($W$12,2),'[1]Y c'!$A$1:$IV$2,2,FALSE),FALSE))*100</f>
        <v>#NUM!</v>
      </c>
      <c r="X204" s="73" t="e">
        <f>(N204-VLOOKUP(AH204,'[1]Y c'!$B$1:$J$65536,HLOOKUP(RIGHT($X$12,2),'[1]Y c'!$A$1:$IV$2,2,FALSE),FALSE))*100</f>
        <v>#NUM!</v>
      </c>
      <c r="Y204" s="74" t="e">
        <f>_xll.xlBondYieldSens(C204,D204,E204,F204,G204,H204,I204,J204,P204,"p")</f>
        <v>#NUM!</v>
      </c>
      <c r="Z204" s="100" t="e">
        <f>SUMIF([1]Volumes!D$1:D$65536,A204,[1]Volumes!I$1:I$65536)</f>
        <v>#VALUE!</v>
      </c>
      <c r="AA204" s="23"/>
      <c r="AB204" s="77" t="e">
        <f>IF(_xll.MKV("EUR.CM_DEPTH.VMO_REPO."&amp;A204&amp;"_"&amp;$AB$12&amp;"_Floating", "TrdValueAvg")=0,"",$AB$11+_xll.MKV("EUR.CM_DEPTH.VMO_REPO."&amp;A204&amp;"_"&amp;$AB$12&amp;"_Floating", "TrdValueAvg")/100)</f>
        <v>#REF!</v>
      </c>
      <c r="AC204" s="78">
        <f t="shared" si="780"/>
        <v>0</v>
      </c>
      <c r="AD204" s="132" t="str">
        <f>IF(AE204="x",MONTH(AG204)&amp;"."&amp;YEAR(AG204),"")</f>
        <v/>
      </c>
      <c r="AE204" s="133"/>
      <c r="AF204" s="134" t="str">
        <f t="shared" si="783"/>
        <v/>
      </c>
      <c r="AG204" s="135" t="e">
        <f>_xll.MKV("EUR.CM_INSTRUMENT.PXE."&amp;A204, "DateLastMaturity")</f>
        <v>#REF!</v>
      </c>
      <c r="AH204" s="132" t="e">
        <f>MONTH(AG204)&amp;"."&amp;YEAR(AG204)</f>
        <v>#REF!</v>
      </c>
      <c r="AI204" s="134" t="e">
        <f>VLOOKUP(AH204,'[1]ASW p'!$B$1:$AP$65536,HLOOKUP(LEFT(A204,2),'[1]ASW p'!$A$1:$IV$2,2,FALSE),FALSE)</f>
        <v>#REF!</v>
      </c>
      <c r="AJ204" s="79" t="e">
        <f t="shared" si="784"/>
        <v>#NUM!</v>
      </c>
      <c r="AK204" s="79" t="e">
        <f t="shared" si="726"/>
        <v>#NUM!</v>
      </c>
      <c r="AL204" s="94">
        <v>-0.10335819709831259</v>
      </c>
      <c r="AM204" s="81">
        <v>-0.83600000000000008</v>
      </c>
      <c r="AN204" s="14" t="str">
        <f t="shared" si="785"/>
        <v>FR0000571044</v>
      </c>
      <c r="AO204" s="65" t="e">
        <f>IF(LEFT(AN204,2)=LEFT(AN203,2),AO203,_xll.BDP($A204&amp;" Corp","RTG_FITCH"))</f>
        <v>#REF!</v>
      </c>
      <c r="AP204" s="65" t="e">
        <f>IF(LEFT(AN204,2)=LEFT(AN203,2),AP203,_xll.BDP($A204&amp;" Corp","RTG_SP_LT_LC_ISSUER_CREDIT"))</f>
        <v>#REF!</v>
      </c>
      <c r="AQ204" s="65" t="str">
        <f>_xll.BDP($A204&amp;" Corp","RTG_MOODY")</f>
        <v>Aa2u</v>
      </c>
      <c r="AR204" s="136" t="e">
        <f>IF(AS204="x",MONTH(AU204)&amp;"."&amp;YEAR(AU204),"")</f>
        <v>#REF!</v>
      </c>
      <c r="AS204" s="137" t="s">
        <v>60</v>
      </c>
      <c r="AT204" s="138" t="e">
        <f t="shared" si="727"/>
        <v>#NUM!</v>
      </c>
      <c r="AU204" s="139" t="e">
        <f>_xll.MKV("EUR.CM_INSTRUMENT.PXE."&amp;A204, "DateLastMaturity")</f>
        <v>#REF!</v>
      </c>
      <c r="AV204" s="140" t="e">
        <f>MONTH(AU204)&amp;"."&amp;YEAR(AU204)</f>
        <v>#REF!</v>
      </c>
      <c r="AW204" s="138" t="e">
        <f>VLOOKUP(AV204,'[1]Y c'!B$1:AD$65536,HLOOKUP(LEFT(A204,2),'[1]Y c'!$A$1:$IV$2,2,FALSE),FALSE)</f>
        <v>#REF!</v>
      </c>
      <c r="AX204" s="14"/>
      <c r="AY204" s="136" t="str">
        <f t="shared" si="728"/>
        <v/>
      </c>
      <c r="AZ204" s="133">
        <f t="shared" si="729"/>
        <v>0</v>
      </c>
      <c r="BA204" s="134" t="str">
        <f t="shared" si="730"/>
        <v/>
      </c>
      <c r="BB204" s="135" t="e">
        <f>_xll.MKV("EUR.CM_INSTRUMENT.PXE."&amp;A204, "DateLastMaturity")</f>
        <v>#REF!</v>
      </c>
      <c r="BC204" s="132" t="e">
        <f t="shared" si="731"/>
        <v>#REF!</v>
      </c>
      <c r="BD204" s="134" t="e">
        <f>VLOOKUP(BC204,'[1]YY p'!B$1:AP$65536,HLOOKUP(LEFT(A204,2),'[1]YY p'!$A$1:$IV$2,2,FALSE),FALSE)</f>
        <v>#REF!</v>
      </c>
      <c r="BF204" s="136" t="e">
        <f t="shared" si="733"/>
        <v>#REF!</v>
      </c>
      <c r="BG204" s="133" t="s">
        <v>60</v>
      </c>
      <c r="BH204" s="134" t="e">
        <f t="shared" si="732"/>
        <v>#NUM!</v>
      </c>
      <c r="BI204" s="135" t="e">
        <f>_xll.MKV("EUR.CM_INSTRUMENT.PXE."&amp;A204, "DateLastMaturity")</f>
        <v>#REF!</v>
      </c>
      <c r="BJ204" s="132" t="e">
        <f t="shared" si="734"/>
        <v>#REF!</v>
      </c>
      <c r="BK204" s="134" t="e">
        <f>VLOOKUP(BJ204,'[1]YY c'!B$1:AL$65536,HLOOKUP(LEFT(A204,2),'[1]YY c'!$A$1:$IV$2,2,FALSE),FALSE)</f>
        <v>#REF!</v>
      </c>
    </row>
    <row r="205" spans="1:63" s="2" customFormat="1">
      <c r="A205" s="64" t="s">
        <v>220</v>
      </c>
      <c r="B205" s="65" t="e">
        <f t="shared" si="778"/>
        <v>#REF!</v>
      </c>
      <c r="C205" s="19" t="s">
        <v>18</v>
      </c>
      <c r="D205" s="19" t="e">
        <f>_xll.MKV("EUR.CM_INSTRUMENT.PXE."&amp;A205, "CouponInterest")</f>
        <v>#REF!</v>
      </c>
      <c r="E205" s="6" t="e">
        <f>_xll.MKV("EUR.CM_INSTRUMENT.PXE."&amp;A205, "DateMaturity")</f>
        <v>#REF!</v>
      </c>
      <c r="F205" s="6" t="e">
        <f>IF(D205=0,H205,_xll.MKV("EUR.CM_INSTRUMENT.PXE."&amp;A205, "DateInterestAccrual"))</f>
        <v>#REF!</v>
      </c>
      <c r="G205" s="6" t="e">
        <f>IF(D205=0,E205,_xll.MKV("EUR.CM_INSTRUMENT.PXE."&amp;A205, "DateFirstCoupon"))</f>
        <v>#REF!</v>
      </c>
      <c r="H205" s="6" t="e">
        <f>_xll.MKV("EUR.CM_INSTRUMENT.PXE."&amp;A205, "DateFirstSettlement")</f>
        <v>#REF!</v>
      </c>
      <c r="I205" s="19">
        <v>100</v>
      </c>
      <c r="J205" s="6" t="e">
        <f>_xll.MKV("EUR.CM_INSTRUMENT.BONDVISION."&amp;A205, "DateSettl")</f>
        <v>#REF!</v>
      </c>
      <c r="K205" s="131" t="e">
        <f>_xll.MKV("EUR.CM_INSTRUMENT.PXE."&amp;A205, "Desc")</f>
        <v>#REF!</v>
      </c>
      <c r="L205" s="66">
        <f>_xll.BDP(A205&amp;" Corp", "amt_outstanding")/1000000</f>
        <v>46248</v>
      </c>
      <c r="M205" s="67" t="e">
        <f t="shared" si="781"/>
        <v>#REF!</v>
      </c>
      <c r="N205" s="22" t="e">
        <f>_xll.xlBondYield(C205,D205,E205,F205,G205,H205,I205,J205,P205)*100</f>
        <v>#NUM!</v>
      </c>
      <c r="O205" s="68" t="str">
        <f t="shared" si="782"/>
        <v/>
      </c>
      <c r="P205" s="23" t="e">
        <f>ROUND(_xll.MKV("EUR.CM_DEPTH.XLS_GOVIES."&amp;A205, "Mid"),IF(M205&lt;700,3,2))</f>
        <v>#REF!</v>
      </c>
      <c r="Q205" s="69" t="e">
        <f t="shared" si="786"/>
        <v>#NUM!</v>
      </c>
      <c r="R205" s="70" t="e">
        <f t="shared" si="779"/>
        <v>#NUM!</v>
      </c>
      <c r="S205" s="71" t="e">
        <f>_xll.xlBondAswSpread(C205,D205,E205,F205,G205,H205,I205,J205,P205)*100</f>
        <v>#NUM!</v>
      </c>
      <c r="T205" s="72" t="e">
        <f>_xll.xlBondZSpread(C205,D205,E205,F205,G205,H205,I205,J205,P205,"annual",5)*100</f>
        <v>#NUM!</v>
      </c>
      <c r="U205" s="72" t="e">
        <f>(N205-_xll.xlShmImplSwap2("EUR","EUR",J205,E205,,1,8,2,4)*100)*100</f>
        <v>#NUM!</v>
      </c>
      <c r="V205" s="72" t="e">
        <f>(N205-VLOOKUP(AH205,'[1]Y c'!$B$1:$F$65536,HLOOKUP(RIGHT($V$12,2),'[1]Y c'!$A$1:$IV$2,2,FALSE),FALSE))*100</f>
        <v>#NUM!</v>
      </c>
      <c r="W205" s="72" t="e">
        <f>(N205-VLOOKUP(AH205,'[1]Y c'!$B$1:$N$65536,HLOOKUP(RIGHT($W$12,2),'[1]Y c'!$A$1:$IV$2,2,FALSE),FALSE))*100</f>
        <v>#NUM!</v>
      </c>
      <c r="X205" s="73" t="e">
        <f>(N205-VLOOKUP(AH205,'[1]Y c'!$B$1:$J$65536,HLOOKUP(RIGHT($X$12,2),'[1]Y c'!$A$1:$IV$2,2,FALSE),FALSE))*100</f>
        <v>#NUM!</v>
      </c>
      <c r="Y205" s="74" t="e">
        <f>_xll.xlBondYieldSens(C205,D205,E205,F205,G205,H205,I205,J205,P205,"p")</f>
        <v>#NUM!</v>
      </c>
      <c r="Z205" s="100" t="e">
        <f>SUMIF([1]Volumes!D$1:D$65536,A205,[1]Volumes!I$1:I$65536)</f>
        <v>#VALUE!</v>
      </c>
      <c r="AA205" s="23"/>
      <c r="AB205" s="77" t="e">
        <f>IF(_xll.MKV("EUR.CM_DEPTH.VMO_REPO."&amp;A205&amp;"_"&amp;$AB$12&amp;"_Floating", "TrdValueAvg")=0,"",$AB$11+_xll.MKV("EUR.CM_DEPTH.VMO_REPO."&amp;A205&amp;"_"&amp;$AB$12&amp;"_Floating", "TrdValueAvg")/100)</f>
        <v>#REF!</v>
      </c>
      <c r="AC205" s="78">
        <f t="shared" si="780"/>
        <v>0</v>
      </c>
      <c r="AD205" s="132" t="str">
        <f t="shared" si="706"/>
        <v/>
      </c>
      <c r="AE205" s="133"/>
      <c r="AF205" s="134" t="str">
        <f t="shared" si="783"/>
        <v/>
      </c>
      <c r="AG205" s="135" t="e">
        <f>_xll.MKV("EUR.CM_INSTRUMENT.PXE."&amp;A205, "DateLastMaturity")</f>
        <v>#REF!</v>
      </c>
      <c r="AH205" s="132" t="e">
        <f t="shared" si="787"/>
        <v>#REF!</v>
      </c>
      <c r="AI205" s="134" t="e">
        <f>VLOOKUP(AH205,'[1]ASW p'!$B$1:$AP$65536,HLOOKUP(LEFT(A205,2),'[1]ASW p'!$A$1:$IV$2,2,FALSE),FALSE)</f>
        <v>#REF!</v>
      </c>
      <c r="AJ205" s="79" t="e">
        <f t="shared" si="784"/>
        <v>#NUM!</v>
      </c>
      <c r="AK205" s="79" t="e">
        <f t="shared" si="726"/>
        <v>#NUM!</v>
      </c>
      <c r="AL205" s="94">
        <v>-7.8003693754957054E-2</v>
      </c>
      <c r="AM205" s="81">
        <v>-0.496</v>
      </c>
      <c r="AN205" s="14" t="str">
        <f t="shared" si="785"/>
        <v>FR0011196856</v>
      </c>
      <c r="AO205" s="65" t="e">
        <f>IF(LEFT(AN205,2)=LEFT(AN204,2),AO204,_xll.BDP($A205&amp;" Corp","RTG_FITCH"))</f>
        <v>#REF!</v>
      </c>
      <c r="AP205" s="65" t="e">
        <f>IF(LEFT(AN205,2)=LEFT(AN204,2),AP204,_xll.BDP($A205&amp;" Corp","RTG_SP_LT_LC_ISSUER_CREDIT"))</f>
        <v>#REF!</v>
      </c>
      <c r="AQ205" s="65" t="str">
        <f>_xll.BDP($A205&amp;" Corp","RTG_MOODY")</f>
        <v>Aa2u</v>
      </c>
      <c r="AR205" s="136" t="e">
        <f t="shared" si="788"/>
        <v>#REF!</v>
      </c>
      <c r="AS205" s="137" t="s">
        <v>60</v>
      </c>
      <c r="AT205" s="138" t="e">
        <f t="shared" si="727"/>
        <v>#NUM!</v>
      </c>
      <c r="AU205" s="139" t="e">
        <f>_xll.MKV("EUR.CM_INSTRUMENT.PXE."&amp;A205, "DateLastMaturity")</f>
        <v>#REF!</v>
      </c>
      <c r="AV205" s="140" t="e">
        <f t="shared" si="789"/>
        <v>#REF!</v>
      </c>
      <c r="AW205" s="138" t="e">
        <f>VLOOKUP(AV205,'[1]Y c'!B$1:AD$65536,HLOOKUP(LEFT(A205,2),'[1]Y c'!$A$1:$IV$2,2,FALSE),FALSE)</f>
        <v>#REF!</v>
      </c>
      <c r="AX205" s="14"/>
      <c r="AY205" s="136" t="str">
        <f t="shared" si="728"/>
        <v/>
      </c>
      <c r="AZ205" s="133">
        <f t="shared" si="729"/>
        <v>0</v>
      </c>
      <c r="BA205" s="134" t="str">
        <f t="shared" si="730"/>
        <v/>
      </c>
      <c r="BB205" s="135" t="e">
        <f>_xll.MKV("EUR.CM_INSTRUMENT.PXE."&amp;A205, "DateLastMaturity")</f>
        <v>#REF!</v>
      </c>
      <c r="BC205" s="132" t="e">
        <f t="shared" si="731"/>
        <v>#REF!</v>
      </c>
      <c r="BD205" s="134" t="e">
        <f>VLOOKUP(BC205,'[1]YY p'!B$1:AP$65536,HLOOKUP(LEFT(A205,2),'[1]YY p'!$A$1:$IV$2,2,FALSE),FALSE)</f>
        <v>#REF!</v>
      </c>
      <c r="BF205" s="136" t="e">
        <f t="shared" si="733"/>
        <v>#REF!</v>
      </c>
      <c r="BG205" s="133" t="s">
        <v>60</v>
      </c>
      <c r="BH205" s="134" t="e">
        <f t="shared" si="732"/>
        <v>#NUM!</v>
      </c>
      <c r="BI205" s="135" t="e">
        <f>_xll.MKV("EUR.CM_INSTRUMENT.PXE."&amp;A205, "DateLastMaturity")</f>
        <v>#REF!</v>
      </c>
      <c r="BJ205" s="132" t="e">
        <f t="shared" si="734"/>
        <v>#REF!</v>
      </c>
      <c r="BK205" s="134" t="e">
        <f>VLOOKUP(BJ205,'[1]YY c'!B$1:AL$65536,HLOOKUP(LEFT(A205,2),'[1]YY c'!$A$1:$IV$2,2,FALSE),FALSE)</f>
        <v>#REF!</v>
      </c>
    </row>
    <row r="206" spans="1:63" s="2" customFormat="1">
      <c r="A206" s="64" t="s">
        <v>221</v>
      </c>
      <c r="B206" s="65" t="e">
        <f t="shared" si="778"/>
        <v>#REF!</v>
      </c>
      <c r="C206" s="19" t="s">
        <v>18</v>
      </c>
      <c r="D206" s="19" t="e">
        <f>_xll.MKV("EUR.CM_INSTRUMENT.PXE."&amp;A206, "CouponInterest")</f>
        <v>#REF!</v>
      </c>
      <c r="E206" s="6" t="e">
        <f>_xll.MKV("EUR.CM_INSTRUMENT.PXE."&amp;A206, "DateMaturity")</f>
        <v>#REF!</v>
      </c>
      <c r="F206" s="6" t="e">
        <f>IF(D206=0,H206,_xll.MKV("EUR.CM_INSTRUMENT.PXE."&amp;A206, "DateInterestAccrual"))</f>
        <v>#REF!</v>
      </c>
      <c r="G206" s="6" t="e">
        <f>IF(D206=0,E206,_xll.MKV("EUR.CM_INSTRUMENT.PXE."&amp;A206, "DateFirstCoupon"))</f>
        <v>#REF!</v>
      </c>
      <c r="H206" s="6" t="e">
        <f>_xll.MKV("EUR.CM_INSTRUMENT.PXE."&amp;A206, "DateFirstSettlement")</f>
        <v>#REF!</v>
      </c>
      <c r="I206" s="19">
        <v>100</v>
      </c>
      <c r="J206" s="6" t="e">
        <f>_xll.MKV("EUR.CM_INSTRUMENT.BONDVISION."&amp;A206, "DateSettl")</f>
        <v>#REF!</v>
      </c>
      <c r="K206" s="131" t="e">
        <f>_xll.MKV("EUR.CM_INSTRUMENT.PXE."&amp;A206, "Desc")</f>
        <v>#REF!</v>
      </c>
      <c r="L206" s="66">
        <f>_xll.BDP(A206&amp;" Corp", "amt_outstanding")/1000000</f>
        <v>32445</v>
      </c>
      <c r="M206" s="67" t="e">
        <f t="shared" si="781"/>
        <v>#REF!</v>
      </c>
      <c r="N206" s="22" t="e">
        <f>_xll.xlBondYield(C206,D206,E206,F206,G206,H206,I206,J206,P206)*100</f>
        <v>#NUM!</v>
      </c>
      <c r="O206" s="68" t="str">
        <f t="shared" si="782"/>
        <v/>
      </c>
      <c r="P206" s="23" t="e">
        <f>ROUND(_xll.MKV("EUR.CM_DEPTH.XLS_GOVIES."&amp;A206, "Mid"),IF(M206&lt;700,3,2))</f>
        <v>#REF!</v>
      </c>
      <c r="Q206" s="69" t="e">
        <f t="shared" si="786"/>
        <v>#NUM!</v>
      </c>
      <c r="R206" s="70" t="e">
        <f t="shared" si="779"/>
        <v>#NUM!</v>
      </c>
      <c r="S206" s="71" t="e">
        <f>_xll.xlBondAswSpread(C206,D206,E206,F206,G206,H206,I206,J206,P206)*100</f>
        <v>#NUM!</v>
      </c>
      <c r="T206" s="72" t="e">
        <f>_xll.xlBondZSpread(C206,D206,E206,F206,G206,H206,I206,J206,P206,"annual",5)*100</f>
        <v>#NUM!</v>
      </c>
      <c r="U206" s="72" t="e">
        <f>(N206-_xll.xlShmImplSwap2("EUR","EUR",J206,E206,,1,8,2,4)*100)*100</f>
        <v>#NUM!</v>
      </c>
      <c r="V206" s="72" t="e">
        <f>(N206-VLOOKUP(AH206,'[1]Y c'!$B$1:$F$65536,HLOOKUP(RIGHT($V$12,2),'[1]Y c'!$A$1:$IV$2,2,FALSE),FALSE))*100</f>
        <v>#NUM!</v>
      </c>
      <c r="W206" s="72" t="e">
        <f>(N206-VLOOKUP(AH206,'[1]Y c'!$B$1:$N$65536,HLOOKUP(RIGHT($W$12,2),'[1]Y c'!$A$1:$IV$2,2,FALSE),FALSE))*100</f>
        <v>#NUM!</v>
      </c>
      <c r="X206" s="73" t="e">
        <f>(N206-VLOOKUP(AH206,'[1]Y c'!$B$1:$J$65536,HLOOKUP(RIGHT($X$12,2),'[1]Y c'!$A$1:$IV$2,2,FALSE),FALSE))*100</f>
        <v>#NUM!</v>
      </c>
      <c r="Y206" s="74" t="e">
        <f>_xll.xlBondYieldSens(C206,D206,E206,F206,G206,H206,I206,J206,P206,"p")</f>
        <v>#NUM!</v>
      </c>
      <c r="Z206" s="100" t="e">
        <f>SUMIF([1]Volumes!D$1:D$65536,A206,[1]Volumes!I$1:I$65536)</f>
        <v>#VALUE!</v>
      </c>
      <c r="AA206" s="23"/>
      <c r="AB206" s="77" t="e">
        <f>IF(_xll.MKV("EUR.CM_DEPTH.VMO_REPO."&amp;A206&amp;"_"&amp;$AB$12&amp;"_Floating", "TrdValueAvg")=0,"",$AB$11+_xll.MKV("EUR.CM_DEPTH.VMO_REPO."&amp;A206&amp;"_"&amp;$AB$12&amp;"_Floating", "TrdValueAvg")/100)</f>
        <v>#REF!</v>
      </c>
      <c r="AC206" s="78">
        <f t="shared" si="780"/>
        <v>0</v>
      </c>
      <c r="AD206" s="132" t="str">
        <f t="shared" si="706"/>
        <v/>
      </c>
      <c r="AE206" s="133"/>
      <c r="AF206" s="134" t="str">
        <f t="shared" si="783"/>
        <v/>
      </c>
      <c r="AG206" s="135" t="e">
        <f>_xll.MKV("EUR.CM_INSTRUMENT.PXE."&amp;A206, "DateLastMaturity")</f>
        <v>#REF!</v>
      </c>
      <c r="AH206" s="132" t="e">
        <f t="shared" si="787"/>
        <v>#REF!</v>
      </c>
      <c r="AI206" s="134" t="e">
        <f>VLOOKUP(AH206,'[1]ASW p'!$B$1:$AP$65536,HLOOKUP(LEFT(A206,2),'[1]ASW p'!$A$1:$IV$2,2,FALSE),FALSE)</f>
        <v>#REF!</v>
      </c>
      <c r="AJ206" s="79" t="e">
        <f t="shared" si="784"/>
        <v>#NUM!</v>
      </c>
      <c r="AK206" s="79" t="e">
        <f t="shared" si="726"/>
        <v>#NUM!</v>
      </c>
      <c r="AL206" s="94">
        <v>-7.2765249979709484E-3</v>
      </c>
      <c r="AM206" s="81">
        <v>-0.52715385000000003</v>
      </c>
      <c r="AN206" s="14" t="str">
        <f t="shared" si="785"/>
        <v>FR0011337880</v>
      </c>
      <c r="AO206" s="65" t="e">
        <f>IF(LEFT(AN206,2)=LEFT(AN205,2),AO205,_xll.BDP($A206&amp;" Corp","RTG_FITCH"))</f>
        <v>#REF!</v>
      </c>
      <c r="AP206" s="65" t="e">
        <f>IF(LEFT(AN206,2)=LEFT(AN205,2),AP205,_xll.BDP($A206&amp;" Corp","RTG_SP_LT_LC_ISSUER_CREDIT"))</f>
        <v>#REF!</v>
      </c>
      <c r="AQ206" s="65" t="str">
        <f>_xll.BDP($A206&amp;" Corp","RTG_MOODY")</f>
        <v>Aa2u</v>
      </c>
      <c r="AR206" s="136" t="e">
        <f t="shared" si="788"/>
        <v>#REF!</v>
      </c>
      <c r="AS206" s="137" t="s">
        <v>60</v>
      </c>
      <c r="AT206" s="138" t="e">
        <f t="shared" si="727"/>
        <v>#NUM!</v>
      </c>
      <c r="AU206" s="139" t="e">
        <f>_xll.MKV("EUR.CM_INSTRUMENT.PXE."&amp;A206, "DateLastMaturity")</f>
        <v>#REF!</v>
      </c>
      <c r="AV206" s="140" t="e">
        <f t="shared" si="789"/>
        <v>#REF!</v>
      </c>
      <c r="AW206" s="138" t="e">
        <f>VLOOKUP(AV206,'[1]Y c'!B$1:AD$65536,HLOOKUP(LEFT(A206,2),'[1]Y c'!$A$1:$IV$2,2,FALSE),FALSE)</f>
        <v>#REF!</v>
      </c>
      <c r="AX206" s="14"/>
      <c r="AY206" s="136" t="str">
        <f t="shared" si="728"/>
        <v/>
      </c>
      <c r="AZ206" s="133">
        <f t="shared" si="729"/>
        <v>0</v>
      </c>
      <c r="BA206" s="134" t="str">
        <f t="shared" si="730"/>
        <v/>
      </c>
      <c r="BB206" s="135" t="e">
        <f>_xll.MKV("EUR.CM_INSTRUMENT.PXE."&amp;A206, "DateLastMaturity")</f>
        <v>#REF!</v>
      </c>
      <c r="BC206" s="132" t="e">
        <f t="shared" si="731"/>
        <v>#REF!</v>
      </c>
      <c r="BD206" s="134" t="e">
        <f>VLOOKUP(BC206,'[1]YY p'!B$1:AP$65536,HLOOKUP(LEFT(A206,2),'[1]YY p'!$A$1:$IV$2,2,FALSE),FALSE)</f>
        <v>#REF!</v>
      </c>
      <c r="BF206" s="136" t="e">
        <f t="shared" si="733"/>
        <v>#REF!</v>
      </c>
      <c r="BG206" s="133" t="s">
        <v>60</v>
      </c>
      <c r="BH206" s="134" t="e">
        <f t="shared" si="732"/>
        <v>#NUM!</v>
      </c>
      <c r="BI206" s="135" t="e">
        <f>_xll.MKV("EUR.CM_INSTRUMENT.PXE."&amp;A206, "DateLastMaturity")</f>
        <v>#REF!</v>
      </c>
      <c r="BJ206" s="132" t="e">
        <f t="shared" si="734"/>
        <v>#REF!</v>
      </c>
      <c r="BK206" s="134" t="e">
        <f>VLOOKUP(BJ206,'[1]YY c'!B$1:AL$65536,HLOOKUP(LEFT(A206,2),'[1]YY c'!$A$1:$IV$2,2,FALSE),FALSE)</f>
        <v>#REF!</v>
      </c>
    </row>
    <row r="207" spans="1:63" s="2" customFormat="1">
      <c r="A207" s="64" t="s">
        <v>222</v>
      </c>
      <c r="B207" s="65" t="e">
        <f t="shared" si="778"/>
        <v>#REF!</v>
      </c>
      <c r="C207" s="19" t="s">
        <v>18</v>
      </c>
      <c r="D207" s="19" t="e">
        <f>_xll.MKV("EUR.CM_INSTRUMENT.PXE."&amp;A207, "CouponInterest")</f>
        <v>#REF!</v>
      </c>
      <c r="E207" s="6" t="e">
        <f>_xll.MKV("EUR.CM_INSTRUMENT.PXE."&amp;A207, "DateMaturity")</f>
        <v>#REF!</v>
      </c>
      <c r="F207" s="6" t="e">
        <f>IF(D207=0,H207,_xll.MKV("EUR.CM_INSTRUMENT.PXE."&amp;A207, "DateInterestAccrual"))</f>
        <v>#REF!</v>
      </c>
      <c r="G207" s="6" t="e">
        <f>IF(D207=0,E207,_xll.MKV("EUR.CM_INSTRUMENT.PXE."&amp;A207, "DateFirstCoupon"))</f>
        <v>#REF!</v>
      </c>
      <c r="H207" s="6" t="e">
        <f>_xll.MKV("EUR.CM_INSTRUMENT.PXE."&amp;A207, "DateFirstSettlement")</f>
        <v>#REF!</v>
      </c>
      <c r="I207" s="19">
        <v>100</v>
      </c>
      <c r="J207" s="6" t="e">
        <f>_xll.MKV("EUR.CM_INSTRUMENT.BONDVISION."&amp;A207, "DateSettl")</f>
        <v>#REF!</v>
      </c>
      <c r="K207" s="131" t="e">
        <f>_xll.MKV("EUR.CM_INSTRUMENT.PXE."&amp;A207, "Desc")</f>
        <v>#REF!</v>
      </c>
      <c r="L207" s="66">
        <f>_xll.BDP(A207&amp;" Corp", "amt_outstanding")/1000000</f>
        <v>10606.195903</v>
      </c>
      <c r="M207" s="67" t="e">
        <f t="shared" si="781"/>
        <v>#REF!</v>
      </c>
      <c r="N207" s="22" t="e">
        <f>_xll.xlBondYield(C207,D207,E207,F207,G207,H207,I207,J207,P207)*100</f>
        <v>#NUM!</v>
      </c>
      <c r="O207" s="68" t="str">
        <f t="shared" si="782"/>
        <v/>
      </c>
      <c r="P207" s="23" t="e">
        <f>ROUND(_xll.MKV("EUR.CM_DEPTH.XLS_GOVIES."&amp;A207, "Mid"),IF(M207&lt;700,3,2))</f>
        <v>#REF!</v>
      </c>
      <c r="Q207" s="69" t="e">
        <f t="shared" si="786"/>
        <v>#NUM!</v>
      </c>
      <c r="R207" s="70" t="e">
        <f t="shared" si="779"/>
        <v>#NUM!</v>
      </c>
      <c r="S207" s="71" t="e">
        <f>_xll.xlBondAswSpread(C207,D207,E207,F207,G207,H207,I207,J207,P207)*100</f>
        <v>#NUM!</v>
      </c>
      <c r="T207" s="72" t="e">
        <f>_xll.xlBondZSpread(C207,D207,E207,F207,G207,H207,I207,J207,P207,"annual",5)*100</f>
        <v>#NUM!</v>
      </c>
      <c r="U207" s="72" t="e">
        <f>(N207-_xll.xlShmImplSwap2("EUR","EUR",J207,E207,,1,8,2,4)*100)*100</f>
        <v>#NUM!</v>
      </c>
      <c r="V207" s="72" t="e">
        <f>(N207-VLOOKUP(AH207,'[1]Y c'!$B$1:$F$65536,HLOOKUP(RIGHT($V$12,2),'[1]Y c'!$A$1:$IV$2,2,FALSE),FALSE))*100</f>
        <v>#NUM!</v>
      </c>
      <c r="W207" s="72" t="e">
        <f>(N207-VLOOKUP(AH207,'[1]Y c'!$B$1:$N$65536,HLOOKUP(RIGHT($W$12,2),'[1]Y c'!$A$1:$IV$2,2,FALSE),FALSE))*100</f>
        <v>#NUM!</v>
      </c>
      <c r="X207" s="73" t="e">
        <f>(N207-VLOOKUP(AH207,'[1]Y c'!$B$1:$J$65536,HLOOKUP(RIGHT($X$12,2),'[1]Y c'!$A$1:$IV$2,2,FALSE),FALSE))*100</f>
        <v>#NUM!</v>
      </c>
      <c r="Y207" s="74" t="e">
        <f>_xll.xlBondYieldSens(C207,D207,E207,F207,G207,H207,I207,J207,P207,"p")</f>
        <v>#NUM!</v>
      </c>
      <c r="Z207" s="100" t="e">
        <f>SUMIF([1]Volumes!D$1:D$65536,A207,[1]Volumes!I$1:I$65536)</f>
        <v>#VALUE!</v>
      </c>
      <c r="AA207" s="23"/>
      <c r="AB207" s="77" t="e">
        <f>IF(_xll.MKV("EUR.CM_DEPTH.VMO_REPO."&amp;A207&amp;"_"&amp;$AB$12&amp;"_Floating", "TrdValueAvg")=0,"",$AB$11+_xll.MKV("EUR.CM_DEPTH.VMO_REPO."&amp;A207&amp;"_"&amp;$AB$12&amp;"_Floating", "TrdValueAvg")/100)</f>
        <v>#REF!</v>
      </c>
      <c r="AC207" s="78">
        <f t="shared" si="780"/>
        <v>0</v>
      </c>
      <c r="AD207" s="132" t="str">
        <f t="shared" si="706"/>
        <v/>
      </c>
      <c r="AE207" s="133"/>
      <c r="AF207" s="134" t="str">
        <f t="shared" si="783"/>
        <v/>
      </c>
      <c r="AG207" s="135" t="e">
        <f>_xll.MKV("EUR.CM_INSTRUMENT.PXE."&amp;A207, "DateLastMaturity")</f>
        <v>#REF!</v>
      </c>
      <c r="AH207" s="132" t="e">
        <f t="shared" si="787"/>
        <v>#REF!</v>
      </c>
      <c r="AI207" s="134" t="e">
        <f>VLOOKUP(AH207,'[1]ASW p'!$B$1:$AP$65536,HLOOKUP(LEFT(A207,2),'[1]ASW p'!$A$1:$IV$2,2,FALSE),FALSE)</f>
        <v>#REF!</v>
      </c>
      <c r="AJ207" s="79" t="e">
        <f t="shared" si="784"/>
        <v>#NUM!</v>
      </c>
      <c r="AK207" s="79" t="e">
        <f t="shared" si="726"/>
        <v>#NUM!</v>
      </c>
      <c r="AL207" s="94">
        <v>2.0834259157098689E-2</v>
      </c>
      <c r="AM207" s="81">
        <v>-0.49099999999999999</v>
      </c>
      <c r="AN207" s="14" t="str">
        <f t="shared" si="785"/>
        <v>FR0000571085</v>
      </c>
      <c r="AO207" s="65" t="e">
        <f>IF(LEFT(AN207,2)=LEFT(AN206,2),AO206,_xll.BDP($A207&amp;" Corp","RTG_FITCH"))</f>
        <v>#REF!</v>
      </c>
      <c r="AP207" s="65" t="e">
        <f>IF(LEFT(AN207,2)=LEFT(AN206,2),AP206,_xll.BDP($A207&amp;" Corp","RTG_SP_LT_LC_ISSUER_CREDIT"))</f>
        <v>#REF!</v>
      </c>
      <c r="AQ207" s="65" t="str">
        <f>_xll.BDP($A207&amp;" Corp","RTG_MOODY")</f>
        <v>Aa2u</v>
      </c>
      <c r="AR207" s="136" t="e">
        <f t="shared" si="788"/>
        <v>#REF!</v>
      </c>
      <c r="AS207" s="137" t="s">
        <v>60</v>
      </c>
      <c r="AT207" s="138" t="e">
        <f t="shared" si="727"/>
        <v>#NUM!</v>
      </c>
      <c r="AU207" s="139" t="e">
        <f>_xll.MKV("EUR.CM_INSTRUMENT.PXE."&amp;A207, "DateLastMaturity")</f>
        <v>#REF!</v>
      </c>
      <c r="AV207" s="140" t="e">
        <f t="shared" si="789"/>
        <v>#REF!</v>
      </c>
      <c r="AW207" s="138" t="e">
        <f>VLOOKUP(AV207,'[1]Y c'!B$1:AD$65536,HLOOKUP(LEFT(A207,2),'[1]Y c'!$A$1:$IV$2,2,FALSE),FALSE)</f>
        <v>#REF!</v>
      </c>
      <c r="AX207" s="14"/>
      <c r="AY207" s="136" t="str">
        <f t="shared" si="728"/>
        <v/>
      </c>
      <c r="AZ207" s="133">
        <f t="shared" si="729"/>
        <v>0</v>
      </c>
      <c r="BA207" s="134" t="str">
        <f t="shared" si="730"/>
        <v/>
      </c>
      <c r="BB207" s="135" t="e">
        <f>_xll.MKV("EUR.CM_INSTRUMENT.PXE."&amp;A207, "DateLastMaturity")</f>
        <v>#REF!</v>
      </c>
      <c r="BC207" s="132" t="e">
        <f t="shared" si="731"/>
        <v>#REF!</v>
      </c>
      <c r="BD207" s="134" t="e">
        <f>VLOOKUP(BC207,'[1]YY p'!B$1:AP$65536,HLOOKUP(LEFT(A207,2),'[1]YY p'!$A$1:$IV$2,2,FALSE),FALSE)</f>
        <v>#REF!</v>
      </c>
      <c r="BF207" s="136" t="e">
        <f t="shared" si="733"/>
        <v>#REF!</v>
      </c>
      <c r="BG207" s="133" t="s">
        <v>60</v>
      </c>
      <c r="BH207" s="134" t="e">
        <f t="shared" si="732"/>
        <v>#NUM!</v>
      </c>
      <c r="BI207" s="135" t="e">
        <f>_xll.MKV("EUR.CM_INSTRUMENT.PXE."&amp;A207, "DateLastMaturity")</f>
        <v>#REF!</v>
      </c>
      <c r="BJ207" s="132" t="e">
        <f t="shared" si="734"/>
        <v>#REF!</v>
      </c>
      <c r="BK207" s="134" t="e">
        <f>VLOOKUP(BJ207,'[1]YY c'!B$1:AL$65536,HLOOKUP(LEFT(A207,2),'[1]YY c'!$A$1:$IV$2,2,FALSE),FALSE)</f>
        <v>#REF!</v>
      </c>
    </row>
    <row r="208" spans="1:63" s="2" customFormat="1">
      <c r="A208" s="64" t="s">
        <v>223</v>
      </c>
      <c r="B208" s="65" t="e">
        <f t="shared" si="778"/>
        <v>#REF!</v>
      </c>
      <c r="C208" s="19" t="s">
        <v>18</v>
      </c>
      <c r="D208" s="19" t="e">
        <f>_xll.MKV("EUR.CM_INSTRUMENT.PXE."&amp;A208, "CouponInterest")</f>
        <v>#REF!</v>
      </c>
      <c r="E208" s="6" t="e">
        <f>_xll.MKV("EUR.CM_INSTRUMENT.PXE."&amp;A208, "DateMaturity")</f>
        <v>#REF!</v>
      </c>
      <c r="F208" s="6" t="e">
        <f>IF(D208=0,H208,_xll.MKV("EUR.CM_INSTRUMENT.PXE."&amp;A208, "DateInterestAccrual"))</f>
        <v>#REF!</v>
      </c>
      <c r="G208" s="6" t="e">
        <f>IF(D208=0,E208,_xll.MKV("EUR.CM_INSTRUMENT.PXE."&amp;A208, "DateFirstCoupon"))</f>
        <v>#REF!</v>
      </c>
      <c r="H208" s="6" t="e">
        <f>_xll.MKV("EUR.CM_INSTRUMENT.PXE."&amp;A208, "DateFirstSettlement")</f>
        <v>#REF!</v>
      </c>
      <c r="I208" s="19">
        <v>100</v>
      </c>
      <c r="J208" s="6" t="e">
        <f>_xll.MKV("EUR.CM_INSTRUMENT.BONDVISION."&amp;A208, "DateSettl")</f>
        <v>#REF!</v>
      </c>
      <c r="K208" s="131" t="e">
        <f>_xll.MKV("EUR.CM_INSTRUMENT.PXE."&amp;A208, "Desc")</f>
        <v>#REF!</v>
      </c>
      <c r="L208" s="66">
        <f>_xll.BDP(A208&amp;" Corp", "amt_outstanding")/1000000</f>
        <v>35237</v>
      </c>
      <c r="M208" s="67" t="e">
        <f t="shared" si="781"/>
        <v>#REF!</v>
      </c>
      <c r="N208" s="22" t="e">
        <f>_xll.xlBondYield(C208,D208,E208,F208,G208,H208,I208,J208,P208)*100</f>
        <v>#NUM!</v>
      </c>
      <c r="O208" s="68" t="str">
        <f t="shared" si="782"/>
        <v/>
      </c>
      <c r="P208" s="23" t="e">
        <f>ROUND(_xll.MKV("EUR.CM_DEPTH.XLS_GOVIES."&amp;A208, "Mid"),IF(M208&lt;700,3,2))</f>
        <v>#REF!</v>
      </c>
      <c r="Q208" s="69" t="e">
        <f t="shared" si="786"/>
        <v>#NUM!</v>
      </c>
      <c r="R208" s="70" t="e">
        <f t="shared" si="779"/>
        <v>#NUM!</v>
      </c>
      <c r="S208" s="71" t="e">
        <f>_xll.xlBondAswSpread(C208,D208,E208,F208,G208,H208,I208,J208,P208)*100</f>
        <v>#NUM!</v>
      </c>
      <c r="T208" s="72" t="e">
        <f>_xll.xlBondZSpread(C208,D208,E208,F208,G208,H208,I208,J208,P208,"annual",5)*100</f>
        <v>#NUM!</v>
      </c>
      <c r="U208" s="72" t="e">
        <f>(N208-_xll.xlShmImplSwap2("EUR","EUR",J208,E208,,1,8,2,4)*100)*100</f>
        <v>#NUM!</v>
      </c>
      <c r="V208" s="72" t="e">
        <f>(N208-VLOOKUP(AH208,'[1]Y c'!$B$1:$F$65536,HLOOKUP(RIGHT($V$12,2),'[1]Y c'!$A$1:$IV$2,2,FALSE),FALSE))*100</f>
        <v>#NUM!</v>
      </c>
      <c r="W208" s="72" t="e">
        <f>(N208-VLOOKUP(AH208,'[1]Y c'!$B$1:$N$65536,HLOOKUP(RIGHT($W$12,2),'[1]Y c'!$A$1:$IV$2,2,FALSE),FALSE))*100</f>
        <v>#NUM!</v>
      </c>
      <c r="X208" s="73" t="e">
        <f>(N208-VLOOKUP(AH208,'[1]Y c'!$B$1:$J$65536,HLOOKUP(RIGHT($X$12,2),'[1]Y c'!$A$1:$IV$2,2,FALSE),FALSE))*100</f>
        <v>#NUM!</v>
      </c>
      <c r="Y208" s="74" t="e">
        <f>_xll.xlBondYieldSens(C208,D208,E208,F208,G208,H208,I208,J208,P208,"p")</f>
        <v>#NUM!</v>
      </c>
      <c r="Z208" s="100" t="e">
        <f>SUMIF([1]Volumes!D$1:D$65536,A208,[1]Volumes!I$1:I$65536)</f>
        <v>#VALUE!</v>
      </c>
      <c r="AA208" s="23"/>
      <c r="AB208" s="77" t="e">
        <f>IF(_xll.MKV("EUR.CM_DEPTH.VMO_REPO."&amp;A208&amp;"_"&amp;$AB$12&amp;"_Floating", "TrdValueAvg")=0,"",$AB$11+_xll.MKV("EUR.CM_DEPTH.VMO_REPO."&amp;A208&amp;"_"&amp;$AB$12&amp;"_Floating", "TrdValueAvg")/100)</f>
        <v>#REF!</v>
      </c>
      <c r="AC208" s="78">
        <f t="shared" si="780"/>
        <v>0</v>
      </c>
      <c r="AD208" s="132" t="str">
        <f t="shared" si="706"/>
        <v/>
      </c>
      <c r="AE208" s="133"/>
      <c r="AF208" s="134" t="str">
        <f t="shared" si="783"/>
        <v/>
      </c>
      <c r="AG208" s="135" t="e">
        <f>_xll.MKV("EUR.CM_INSTRUMENT.PXE."&amp;A208, "DateLastMaturity")</f>
        <v>#REF!</v>
      </c>
      <c r="AH208" s="132" t="e">
        <f>MONTH(AG208)&amp;"."&amp;YEAR(AG208)</f>
        <v>#REF!</v>
      </c>
      <c r="AI208" s="134" t="e">
        <f>VLOOKUP(AH208,'[1]ASW p'!$B$1:$AP$65536,HLOOKUP(LEFT(A208,2),'[1]ASW p'!$A$1:$IV$2,2,FALSE),FALSE)</f>
        <v>#REF!</v>
      </c>
      <c r="AJ208" s="79" t="e">
        <f t="shared" si="784"/>
        <v>#NUM!</v>
      </c>
      <c r="AK208" s="79" t="e">
        <f t="shared" si="726"/>
        <v>#NUM!</v>
      </c>
      <c r="AL208" s="94">
        <v>6.3422779708212015E-2</v>
      </c>
      <c r="AM208" s="81">
        <v>-0.78995604000000008</v>
      </c>
      <c r="AN208" s="14" t="str">
        <f t="shared" si="785"/>
        <v>FR0011486067</v>
      </c>
      <c r="AO208" s="65" t="e">
        <f>IF(LEFT(AN208,2)=LEFT(AN207,2),AO207,_xll.BDP($A208&amp;" Corp","RTG_FITCH"))</f>
        <v>#REF!</v>
      </c>
      <c r="AP208" s="65" t="e">
        <f>IF(LEFT(AN208,2)=LEFT(AN207,2),AP207,_xll.BDP($A208&amp;" Corp","RTG_SP_LT_LC_ISSUER_CREDIT"))</f>
        <v>#REF!</v>
      </c>
      <c r="AQ208" s="65" t="str">
        <f>_xll.BDP($A208&amp;" Corp","RTG_MOODY")</f>
        <v>Aa2u</v>
      </c>
      <c r="AR208" s="136" t="e">
        <f t="shared" si="788"/>
        <v>#REF!</v>
      </c>
      <c r="AS208" s="137" t="s">
        <v>60</v>
      </c>
      <c r="AT208" s="138" t="e">
        <f t="shared" si="727"/>
        <v>#NUM!</v>
      </c>
      <c r="AU208" s="139" t="e">
        <f>_xll.MKV("EUR.CM_INSTRUMENT.PXE."&amp;A208, "DateLastMaturity")</f>
        <v>#REF!</v>
      </c>
      <c r="AV208" s="140" t="e">
        <f t="shared" si="789"/>
        <v>#REF!</v>
      </c>
      <c r="AW208" s="138" t="e">
        <f>VLOOKUP(AV208,'[1]Y c'!B$1:AD$65536,HLOOKUP(LEFT(A208,2),'[1]Y c'!$A$1:$IV$2,2,FALSE),FALSE)</f>
        <v>#REF!</v>
      </c>
      <c r="AX208" s="14"/>
      <c r="AY208" s="136" t="str">
        <f t="shared" si="728"/>
        <v/>
      </c>
      <c r="AZ208" s="133">
        <f t="shared" si="729"/>
        <v>0</v>
      </c>
      <c r="BA208" s="134" t="str">
        <f t="shared" si="730"/>
        <v/>
      </c>
      <c r="BB208" s="135" t="e">
        <f>_xll.MKV("EUR.CM_INSTRUMENT.PXE."&amp;A208, "DateLastMaturity")</f>
        <v>#REF!</v>
      </c>
      <c r="BC208" s="132" t="e">
        <f t="shared" si="731"/>
        <v>#REF!</v>
      </c>
      <c r="BD208" s="134" t="e">
        <f>VLOOKUP(BC208,'[1]YY p'!B$1:AP$65536,HLOOKUP(LEFT(A208,2),'[1]YY p'!$A$1:$IV$2,2,FALSE),FALSE)</f>
        <v>#REF!</v>
      </c>
      <c r="BF208" s="136" t="e">
        <f t="shared" si="733"/>
        <v>#REF!</v>
      </c>
      <c r="BG208" s="133" t="s">
        <v>60</v>
      </c>
      <c r="BH208" s="134" t="e">
        <f t="shared" si="732"/>
        <v>#NUM!</v>
      </c>
      <c r="BI208" s="135" t="e">
        <f>_xll.MKV("EUR.CM_INSTRUMENT.PXE."&amp;A208, "DateLastMaturity")</f>
        <v>#REF!</v>
      </c>
      <c r="BJ208" s="132" t="e">
        <f t="shared" si="734"/>
        <v>#REF!</v>
      </c>
      <c r="BK208" s="134" t="e">
        <f>VLOOKUP(BJ208,'[1]YY c'!B$1:AL$65536,HLOOKUP(LEFT(A208,2),'[1]YY c'!$A$1:$IV$2,2,FALSE),FALSE)</f>
        <v>#REF!</v>
      </c>
    </row>
    <row r="209" spans="1:63" s="2" customFormat="1">
      <c r="A209" s="64" t="s">
        <v>224</v>
      </c>
      <c r="B209" s="65" t="e">
        <f t="shared" si="778"/>
        <v>#REF!</v>
      </c>
      <c r="C209" s="19" t="s">
        <v>18</v>
      </c>
      <c r="D209" s="19" t="e">
        <f>_xll.MKV("EUR.CM_INSTRUMENT.PXE."&amp;A209, "CouponInterest")</f>
        <v>#REF!</v>
      </c>
      <c r="E209" s="6" t="e">
        <f>_xll.MKV("EUR.CM_INSTRUMENT.PXE."&amp;A209, "DateMaturity")</f>
        <v>#REF!</v>
      </c>
      <c r="F209" s="6" t="e">
        <f>IF(D209=0,H209,_xll.MKV("EUR.CM_INSTRUMENT.PXE."&amp;A209, "DateInterestAccrual"))</f>
        <v>#REF!</v>
      </c>
      <c r="G209" s="6" t="e">
        <f>IF(D209=0,E209,_xll.MKV("EUR.CM_INSTRUMENT.PXE."&amp;A209, "DateFirstCoupon"))</f>
        <v>#REF!</v>
      </c>
      <c r="H209" s="6" t="e">
        <f>_xll.MKV("EUR.CM_INSTRUMENT.PXE."&amp;A209, "DateFirstSettlement")</f>
        <v>#REF!</v>
      </c>
      <c r="I209" s="19">
        <v>100</v>
      </c>
      <c r="J209" s="6" t="e">
        <f>_xll.MKV("EUR.CM_INSTRUMENT.BONDVISION."&amp;A209, "DateSettl")</f>
        <v>#REF!</v>
      </c>
      <c r="K209" s="131" t="e">
        <f>_xll.MKV("EUR.CM_INSTRUMENT.PXE."&amp;A209, "Desc")</f>
        <v>#REF!</v>
      </c>
      <c r="L209" s="66">
        <f>_xll.BDP(A209&amp;" Corp", "amt_outstanding")/1000000</f>
        <v>44918</v>
      </c>
      <c r="M209" s="67" t="e">
        <f t="shared" si="781"/>
        <v>#REF!</v>
      </c>
      <c r="N209" s="22" t="e">
        <f>_xll.xlBondYield(C209,D209,E209,F209,G209,H209,I209,J209,P209)*100</f>
        <v>#NUM!</v>
      </c>
      <c r="O209" s="68" t="str">
        <f t="shared" si="782"/>
        <v/>
      </c>
      <c r="P209" s="23" t="e">
        <f>ROUND(_xll.MKV("EUR.CM_DEPTH.XLS_GOVIES."&amp;A209, "Mid"),IF(M209&lt;700,3,2))</f>
        <v>#REF!</v>
      </c>
      <c r="Q209" s="69" t="e">
        <f t="shared" si="786"/>
        <v>#NUM!</v>
      </c>
      <c r="R209" s="70" t="e">
        <f t="shared" si="779"/>
        <v>#NUM!</v>
      </c>
      <c r="S209" s="71" t="e">
        <f>_xll.xlBondAswSpread(C209,D209,E209,F209,G209,H209,I209,J209,P209)*100</f>
        <v>#NUM!</v>
      </c>
      <c r="T209" s="72" t="e">
        <f>_xll.xlBondZSpread(C209,D209,E209,F209,G209,H209,I209,J209,P209,"annual",5)*100</f>
        <v>#NUM!</v>
      </c>
      <c r="U209" s="72" t="e">
        <f>(N209-_xll.xlShmImplSwap2("EUR","EUR",J209,E209,,1,8,2,4)*100)*100</f>
        <v>#NUM!</v>
      </c>
      <c r="V209" s="72" t="e">
        <f>(N209-VLOOKUP(AH209,'[1]Y c'!$B$1:$F$65536,HLOOKUP(RIGHT($V$12,2),'[1]Y c'!$A$1:$IV$2,2,FALSE),FALSE))*100</f>
        <v>#NUM!</v>
      </c>
      <c r="W209" s="72" t="e">
        <f>(N209-VLOOKUP(AH209,'[1]Y c'!$B$1:$N$65536,HLOOKUP(RIGHT($W$12,2),'[1]Y c'!$A$1:$IV$2,2,FALSE),FALSE))*100</f>
        <v>#NUM!</v>
      </c>
      <c r="X209" s="73" t="e">
        <f>(N209-VLOOKUP(AH209,'[1]Y c'!$B$1:$J$65536,HLOOKUP(RIGHT($X$12,2),'[1]Y c'!$A$1:$IV$2,2,FALSE),FALSE))*100</f>
        <v>#NUM!</v>
      </c>
      <c r="Y209" s="74" t="e">
        <f>_xll.xlBondYieldSens(C209,D209,E209,F209,G209,H209,I209,J209,P209,"p")</f>
        <v>#NUM!</v>
      </c>
      <c r="Z209" s="100" t="e">
        <f>SUMIF([1]Volumes!D$1:D$65536,A209,[1]Volumes!I$1:I$65536)</f>
        <v>#VALUE!</v>
      </c>
      <c r="AA209" s="23"/>
      <c r="AB209" s="77" t="e">
        <f>IF(_xll.MKV("EUR.CM_DEPTH.VMO_REPO."&amp;A209&amp;"_"&amp;$AB$12&amp;"_Floating", "TrdValueAvg")=0,"",$AB$11+_xll.MKV("EUR.CM_DEPTH.VMO_REPO."&amp;A209&amp;"_"&amp;$AB$12&amp;"_Floating", "TrdValueAvg")/100)</f>
        <v>#REF!</v>
      </c>
      <c r="AC209" s="78">
        <f t="shared" si="780"/>
        <v>0</v>
      </c>
      <c r="AD209" s="132" t="str">
        <f t="shared" si="706"/>
        <v/>
      </c>
      <c r="AE209" s="133"/>
      <c r="AF209" s="134" t="str">
        <f t="shared" si="783"/>
        <v/>
      </c>
      <c r="AG209" s="135" t="e">
        <f>_xll.MKV("EUR.CM_INSTRUMENT.PXE."&amp;A209, "DateLastMaturity")</f>
        <v>#REF!</v>
      </c>
      <c r="AH209" s="132" t="e">
        <f t="shared" si="787"/>
        <v>#REF!</v>
      </c>
      <c r="AI209" s="134" t="e">
        <f>VLOOKUP(AH209,'[1]ASW p'!$B$1:$AP$65536,HLOOKUP(LEFT(A209,2),'[1]ASW p'!$A$1:$IV$2,2,FALSE),FALSE)</f>
        <v>#REF!</v>
      </c>
      <c r="AJ209" s="79" t="e">
        <f t="shared" si="784"/>
        <v>#NUM!</v>
      </c>
      <c r="AK209" s="79" t="e">
        <f t="shared" si="726"/>
        <v>#NUM!</v>
      </c>
      <c r="AL209" s="94">
        <v>9.824847738839973E-2</v>
      </c>
      <c r="AM209" s="81">
        <v>-0.51418182000000001</v>
      </c>
      <c r="AN209" s="14" t="str">
        <f t="shared" si="785"/>
        <v>FR0010466938</v>
      </c>
      <c r="AO209" s="65" t="e">
        <f>IF(LEFT(AN209,2)=LEFT(AN208,2),AO208,_xll.BDP($A209&amp;" Corp","RTG_FITCH"))</f>
        <v>#REF!</v>
      </c>
      <c r="AP209" s="65" t="e">
        <f>IF(LEFT(AN209,2)=LEFT(AN208,2),AP208,_xll.BDP($A209&amp;" Corp","RTG_SP_LT_LC_ISSUER_CREDIT"))</f>
        <v>#REF!</v>
      </c>
      <c r="AQ209" s="65" t="str">
        <f>_xll.BDP($A209&amp;" Corp","RTG_MOODY")</f>
        <v>Aa2u</v>
      </c>
      <c r="AR209" s="136" t="e">
        <f t="shared" si="788"/>
        <v>#REF!</v>
      </c>
      <c r="AS209" s="137" t="s">
        <v>60</v>
      </c>
      <c r="AT209" s="138" t="e">
        <f t="shared" si="727"/>
        <v>#NUM!</v>
      </c>
      <c r="AU209" s="139" t="e">
        <f>_xll.MKV("EUR.CM_INSTRUMENT.PXE."&amp;A209, "DateLastMaturity")</f>
        <v>#REF!</v>
      </c>
      <c r="AV209" s="140" t="e">
        <f t="shared" si="789"/>
        <v>#REF!</v>
      </c>
      <c r="AW209" s="138" t="e">
        <f>VLOOKUP(AV209,'[1]Y c'!B$1:AD$65536,HLOOKUP(LEFT(A209,2),'[1]Y c'!$A$1:$IV$2,2,FALSE),FALSE)</f>
        <v>#REF!</v>
      </c>
      <c r="AX209" s="14"/>
      <c r="AY209" s="136" t="str">
        <f t="shared" si="728"/>
        <v/>
      </c>
      <c r="AZ209" s="133">
        <f t="shared" si="729"/>
        <v>0</v>
      </c>
      <c r="BA209" s="134" t="str">
        <f t="shared" si="730"/>
        <v/>
      </c>
      <c r="BB209" s="135" t="e">
        <f>_xll.MKV("EUR.CM_INSTRUMENT.PXE."&amp;A209, "DateLastMaturity")</f>
        <v>#REF!</v>
      </c>
      <c r="BC209" s="132" t="e">
        <f t="shared" si="731"/>
        <v>#REF!</v>
      </c>
      <c r="BD209" s="134" t="e">
        <f>VLOOKUP(BC209,'[1]YY p'!B$1:AP$65536,HLOOKUP(LEFT(A209,2),'[1]YY p'!$A$1:$IV$2,2,FALSE),FALSE)</f>
        <v>#REF!</v>
      </c>
      <c r="BF209" s="136" t="e">
        <f t="shared" si="733"/>
        <v>#REF!</v>
      </c>
      <c r="BG209" s="133" t="s">
        <v>60</v>
      </c>
      <c r="BH209" s="134" t="e">
        <f t="shared" si="732"/>
        <v>#NUM!</v>
      </c>
      <c r="BI209" s="135" t="e">
        <f>_xll.MKV("EUR.CM_INSTRUMENT.PXE."&amp;A209, "DateLastMaturity")</f>
        <v>#REF!</v>
      </c>
      <c r="BJ209" s="132" t="e">
        <f t="shared" si="734"/>
        <v>#REF!</v>
      </c>
      <c r="BK209" s="134" t="e">
        <f>VLOOKUP(BJ209,'[1]YY c'!B$1:AL$65536,HLOOKUP(LEFT(A209,2),'[1]YY c'!$A$1:$IV$2,2,FALSE),FALSE)</f>
        <v>#REF!</v>
      </c>
    </row>
    <row r="210" spans="1:63" s="2" customFormat="1">
      <c r="A210" s="64" t="s">
        <v>225</v>
      </c>
      <c r="B210" s="65" t="e">
        <f t="shared" si="778"/>
        <v>#REF!</v>
      </c>
      <c r="C210" s="19" t="s">
        <v>18</v>
      </c>
      <c r="D210" s="19" t="e">
        <f>_xll.MKV("EUR.CM_INSTRUMENT.PXE."&amp;A210, "CouponInterest")</f>
        <v>#REF!</v>
      </c>
      <c r="E210" s="6" t="e">
        <f>_xll.MKV("EUR.CM_INSTRUMENT.PXE."&amp;A210, "DateMaturity")</f>
        <v>#REF!</v>
      </c>
      <c r="F210" s="6" t="e">
        <f>IF(D210=0,H210,_xll.MKV("EUR.CM_INSTRUMENT.PXE."&amp;A210, "DateInterestAccrual"))</f>
        <v>#REF!</v>
      </c>
      <c r="G210" s="6" t="e">
        <f>IF(D210=0,E210,_xll.MKV("EUR.CM_INSTRUMENT.PXE."&amp;A210, "DateFirstCoupon"))</f>
        <v>#REF!</v>
      </c>
      <c r="H210" s="6" t="e">
        <f>_xll.MKV("EUR.CM_INSTRUMENT.PXE."&amp;A210, "DateFirstSettlement")</f>
        <v>#REF!</v>
      </c>
      <c r="I210" s="19">
        <v>100</v>
      </c>
      <c r="J210" s="6" t="e">
        <f>_xll.MKV("EUR.CM_INSTRUMENT.BONDVISION."&amp;A210, "DateSettl")</f>
        <v>#REF!</v>
      </c>
      <c r="K210" s="131" t="e">
        <f>_xll.MKV("EUR.CM_INSTRUMENT.PXE."&amp;A210, "Desc")</f>
        <v>#REF!</v>
      </c>
      <c r="L210" s="66">
        <f>_xll.BDP(A210&amp;" Corp", "amt_outstanding")/1000000</f>
        <v>34810</v>
      </c>
      <c r="M210" s="67" t="e">
        <f t="shared" si="781"/>
        <v>#REF!</v>
      </c>
      <c r="N210" s="22" t="e">
        <f>_xll.xlBondYield(C210,D210,E210,F210,G210,H210,I210,J210,P210)*100</f>
        <v>#NUM!</v>
      </c>
      <c r="O210" s="68" t="str">
        <f t="shared" si="782"/>
        <v/>
      </c>
      <c r="P210" s="23" t="e">
        <f>ROUND(_xll.MKV("EUR.CM_DEPTH.XLS_GOVIES."&amp;A210, "Mid"),IF(M210&lt;700,3,2))</f>
        <v>#REF!</v>
      </c>
      <c r="Q210" s="69" t="e">
        <f t="shared" si="786"/>
        <v>#NUM!</v>
      </c>
      <c r="R210" s="70" t="e">
        <f t="shared" si="779"/>
        <v>#NUM!</v>
      </c>
      <c r="S210" s="71" t="e">
        <f>_xll.xlBondAswSpread(C210,D210,E210,F210,G210,H210,I210,J210,P210)*100</f>
        <v>#NUM!</v>
      </c>
      <c r="T210" s="72" t="e">
        <f>_xll.xlBondZSpread(C210,D210,E210,F210,G210,H210,I210,J210,P210,"annual",5)*100</f>
        <v>#NUM!</v>
      </c>
      <c r="U210" s="72" t="e">
        <f>(N210-_xll.xlShmImplSwap2("EUR","EUR",J210,E210,,1,8,2,4)*100)*100</f>
        <v>#NUM!</v>
      </c>
      <c r="V210" s="72" t="e">
        <f>(N210-VLOOKUP(AH210,'[1]Y c'!$B$1:$F$65536,HLOOKUP(RIGHT($V$12,2),'[1]Y c'!$A$1:$IV$2,2,FALSE),FALSE))*100</f>
        <v>#NUM!</v>
      </c>
      <c r="W210" s="72" t="e">
        <f>(N210-VLOOKUP(AH210,'[1]Y c'!$B$1:$N$65536,HLOOKUP(RIGHT($W$12,2),'[1]Y c'!$A$1:$IV$2,2,FALSE),FALSE))*100</f>
        <v>#NUM!</v>
      </c>
      <c r="X210" s="73" t="e">
        <f>(N210-VLOOKUP(AH210,'[1]Y c'!$B$1:$J$65536,HLOOKUP(RIGHT($X$12,2),'[1]Y c'!$A$1:$IV$2,2,FALSE),FALSE))*100</f>
        <v>#NUM!</v>
      </c>
      <c r="Y210" s="74" t="e">
        <f>_xll.xlBondYieldSens(C210,D210,E210,F210,G210,H210,I210,J210,P210,"p")</f>
        <v>#NUM!</v>
      </c>
      <c r="Z210" s="100" t="e">
        <f>SUMIF([1]Volumes!D$1:D$65536,A210,[1]Volumes!I$1:I$65536)</f>
        <v>#VALUE!</v>
      </c>
      <c r="AA210" s="23"/>
      <c r="AB210" s="77" t="e">
        <f>IF(_xll.MKV("EUR.CM_DEPTH.VMO_REPO."&amp;A210&amp;"_"&amp;$AB$12&amp;"_Floating", "TrdValueAvg")=0,"",$AB$11+_xll.MKV("EUR.CM_DEPTH.VMO_REPO."&amp;A210&amp;"_"&amp;$AB$12&amp;"_Floating", "TrdValueAvg")/100)</f>
        <v>#REF!</v>
      </c>
      <c r="AC210" s="78">
        <f t="shared" si="780"/>
        <v>0</v>
      </c>
      <c r="AD210" s="132" t="str">
        <f t="shared" si="706"/>
        <v/>
      </c>
      <c r="AE210" s="133"/>
      <c r="AF210" s="134" t="str">
        <f t="shared" si="783"/>
        <v/>
      </c>
      <c r="AG210" s="135" t="e">
        <f>_xll.MKV("EUR.CM_INSTRUMENT.PXE."&amp;A210, "DateLastMaturity")</f>
        <v>#REF!</v>
      </c>
      <c r="AH210" s="132" t="e">
        <f>MONTH(AG210)&amp;"."&amp;YEAR(AG210)</f>
        <v>#REF!</v>
      </c>
      <c r="AI210" s="134" t="e">
        <f>VLOOKUP(AH210,'[1]ASW p'!$B$1:$AP$65536,HLOOKUP(LEFT(A210,2),'[1]ASW p'!$A$1:$IV$2,2,FALSE),FALSE)</f>
        <v>#REF!</v>
      </c>
      <c r="AJ210" s="79" t="e">
        <f t="shared" si="784"/>
        <v>#NUM!</v>
      </c>
      <c r="AK210" s="79" t="e">
        <f t="shared" si="726"/>
        <v>#NUM!</v>
      </c>
      <c r="AL210" s="94">
        <v>0.21160818474954338</v>
      </c>
      <c r="AM210" s="81">
        <v>-0.73472881000000001</v>
      </c>
      <c r="AN210" s="14" t="str">
        <f t="shared" si="785"/>
        <v>FR0011619436</v>
      </c>
      <c r="AO210" s="65" t="e">
        <f>IF(LEFT(AN210,2)=LEFT(AN209,2),AO209,_xll.BDP($A210&amp;" Corp","RTG_FITCH"))</f>
        <v>#REF!</v>
      </c>
      <c r="AP210" s="65" t="e">
        <f>IF(LEFT(AN210,2)=LEFT(AN209,2),AP209,_xll.BDP($A210&amp;" Corp","RTG_SP_LT_LC_ISSUER_CREDIT"))</f>
        <v>#REF!</v>
      </c>
      <c r="AQ210" s="65" t="str">
        <f>_xll.BDP($A210&amp;" Corp","RTG_MOODY")</f>
        <v>Aa2u</v>
      </c>
      <c r="AR210" s="136" t="e">
        <f t="shared" si="788"/>
        <v>#REF!</v>
      </c>
      <c r="AS210" s="137" t="s">
        <v>60</v>
      </c>
      <c r="AT210" s="138" t="e">
        <f t="shared" si="727"/>
        <v>#NUM!</v>
      </c>
      <c r="AU210" s="139" t="e">
        <f>_xll.MKV("EUR.CM_INSTRUMENT.PXE."&amp;A210, "DateLastMaturity")</f>
        <v>#REF!</v>
      </c>
      <c r="AV210" s="140" t="e">
        <f t="shared" si="789"/>
        <v>#REF!</v>
      </c>
      <c r="AW210" s="138" t="e">
        <f>VLOOKUP(AV210,'[1]Y c'!B$1:AD$65536,HLOOKUP(LEFT(A210,2),'[1]Y c'!$A$1:$IV$2,2,FALSE),FALSE)</f>
        <v>#REF!</v>
      </c>
      <c r="AX210" s="14"/>
      <c r="AY210" s="136" t="str">
        <f t="shared" si="728"/>
        <v/>
      </c>
      <c r="AZ210" s="133">
        <f t="shared" si="729"/>
        <v>0</v>
      </c>
      <c r="BA210" s="134" t="str">
        <f t="shared" si="730"/>
        <v/>
      </c>
      <c r="BB210" s="135" t="e">
        <f>_xll.MKV("EUR.CM_INSTRUMENT.PXE."&amp;A210, "DateLastMaturity")</f>
        <v>#REF!</v>
      </c>
      <c r="BC210" s="132" t="e">
        <f t="shared" si="731"/>
        <v>#REF!</v>
      </c>
      <c r="BD210" s="134" t="e">
        <f>VLOOKUP(BC210,'[1]YY p'!B$1:AP$65536,HLOOKUP(LEFT(A210,2),'[1]YY p'!$A$1:$IV$2,2,FALSE),FALSE)</f>
        <v>#REF!</v>
      </c>
      <c r="BF210" s="136" t="e">
        <f t="shared" si="733"/>
        <v>#REF!</v>
      </c>
      <c r="BG210" s="133" t="s">
        <v>60</v>
      </c>
      <c r="BH210" s="134" t="e">
        <f t="shared" si="732"/>
        <v>#NUM!</v>
      </c>
      <c r="BI210" s="135" t="e">
        <f>_xll.MKV("EUR.CM_INSTRUMENT.PXE."&amp;A210, "DateLastMaturity")</f>
        <v>#REF!</v>
      </c>
      <c r="BJ210" s="132" t="e">
        <f t="shared" si="734"/>
        <v>#REF!</v>
      </c>
      <c r="BK210" s="134" t="e">
        <f>VLOOKUP(BJ210,'[1]YY c'!B$1:AL$65536,HLOOKUP(LEFT(A210,2),'[1]YY c'!$A$1:$IV$2,2,FALSE),FALSE)</f>
        <v>#REF!</v>
      </c>
    </row>
    <row r="211" spans="1:63" s="2" customFormat="1">
      <c r="A211" s="64" t="s">
        <v>226</v>
      </c>
      <c r="B211" s="65" t="e">
        <f t="shared" si="778"/>
        <v>#REF!</v>
      </c>
      <c r="C211" s="19" t="s">
        <v>18</v>
      </c>
      <c r="D211" s="19" t="e">
        <f>_xll.MKV("EUR.CM_INSTRUMENT.PXE."&amp;A211, "CouponInterest")</f>
        <v>#REF!</v>
      </c>
      <c r="E211" s="6" t="e">
        <f>_xll.MKV("EUR.CM_INSTRUMENT.PXE."&amp;A211, "DateMaturity")</f>
        <v>#REF!</v>
      </c>
      <c r="F211" s="6" t="e">
        <f>IF(D211=0,H211,_xll.MKV("EUR.CM_INSTRUMENT.PXE."&amp;A211, "DateInterestAccrual"))</f>
        <v>#REF!</v>
      </c>
      <c r="G211" s="6" t="e">
        <f>IF(D211=0,E211,_xll.MKV("EUR.CM_INSTRUMENT.PXE."&amp;A211, "DateFirstCoupon"))</f>
        <v>#REF!</v>
      </c>
      <c r="H211" s="6" t="e">
        <f>_xll.MKV("EUR.CM_INSTRUMENT.PXE."&amp;A211, "DateFirstSettlement")</f>
        <v>#REF!</v>
      </c>
      <c r="I211" s="19">
        <v>100</v>
      </c>
      <c r="J211" s="6" t="e">
        <f>_xll.MKV("EUR.CM_INSTRUMENT.BONDVISION."&amp;A211, "DateSettl")</f>
        <v>#REF!</v>
      </c>
      <c r="K211" s="131" t="e">
        <f>_xll.MKV("EUR.CM_INSTRUMENT.PXE."&amp;A211, "Desc")</f>
        <v>#REF!</v>
      </c>
      <c r="L211" s="66">
        <f>_xll.BDP(A211&amp;" Corp", "amt_outstanding")/1000000</f>
        <v>37025</v>
      </c>
      <c r="M211" s="67" t="e">
        <f t="shared" si="781"/>
        <v>#REF!</v>
      </c>
      <c r="N211" s="22" t="e">
        <f>_xll.xlBondYield(C211,D211,E211,F211,G211,H211,I211,J211,P211)*100</f>
        <v>#NUM!</v>
      </c>
      <c r="O211" s="68" t="str">
        <f t="shared" si="782"/>
        <v/>
      </c>
      <c r="P211" s="23" t="e">
        <f>ROUND(_xll.MKV("EUR.CM_DEPTH.XLS_GOVIES."&amp;A211, "Mid"),IF(M211&lt;700,3,2))</f>
        <v>#REF!</v>
      </c>
      <c r="Q211" s="69" t="e">
        <f t="shared" si="786"/>
        <v>#NUM!</v>
      </c>
      <c r="R211" s="70" t="e">
        <f t="shared" si="779"/>
        <v>#NUM!</v>
      </c>
      <c r="S211" s="71" t="e">
        <f>_xll.xlBondAswSpread(C211,D211,E211,F211,G211,H211,I211,J211,P211)*100</f>
        <v>#NUM!</v>
      </c>
      <c r="T211" s="72" t="e">
        <f>_xll.xlBondZSpread(C211,D211,E211,F211,G211,H211,I211,J211,P211,"annual",5)*100</f>
        <v>#NUM!</v>
      </c>
      <c r="U211" s="72" t="e">
        <f>(N211-_xll.xlShmImplSwap2("EUR","EUR",J211,E211,,1,8,2,4)*100)*100</f>
        <v>#NUM!</v>
      </c>
      <c r="V211" s="72" t="e">
        <f>(N211-VLOOKUP(AH211,'[1]Y c'!$B$1:$F$65536,HLOOKUP(RIGHT($V$12,2),'[1]Y c'!$A$1:$IV$2,2,FALSE),FALSE))*100</f>
        <v>#NUM!</v>
      </c>
      <c r="W211" s="72" t="e">
        <f>(N211-VLOOKUP(AH211,'[1]Y c'!$B$1:$N$65536,HLOOKUP(RIGHT($W$12,2),'[1]Y c'!$A$1:$IV$2,2,FALSE),FALSE))*100</f>
        <v>#NUM!</v>
      </c>
      <c r="X211" s="73" t="e">
        <f>(N211-VLOOKUP(AH211,'[1]Y c'!$B$1:$J$65536,HLOOKUP(RIGHT($X$12,2),'[1]Y c'!$A$1:$IV$2,2,FALSE),FALSE))*100</f>
        <v>#NUM!</v>
      </c>
      <c r="Y211" s="74" t="e">
        <f>_xll.xlBondYieldSens(C211,D211,E211,F211,G211,H211,I211,J211,P211,"p")</f>
        <v>#NUM!</v>
      </c>
      <c r="Z211" s="100" t="e">
        <f>SUMIF([1]Volumes!D$1:D$65536,A211,[1]Volumes!I$1:I$65536)</f>
        <v>#VALUE!</v>
      </c>
      <c r="AA211" s="23"/>
      <c r="AB211" s="77" t="e">
        <f>IF(_xll.MKV("EUR.CM_DEPTH.VMO_REPO."&amp;A211&amp;"_"&amp;$AB$12&amp;"_Floating", "TrdValueAvg")=0,"",$AB$11+_xll.MKV("EUR.CM_DEPTH.VMO_REPO."&amp;A211&amp;"_"&amp;$AB$12&amp;"_Floating", "TrdValueAvg")/100)</f>
        <v>#REF!</v>
      </c>
      <c r="AC211" s="78">
        <f t="shared" si="780"/>
        <v>0</v>
      </c>
      <c r="AD211" s="132" t="str">
        <f t="shared" ref="AD211:AD243" si="790">IF(AE211="x",MONTH(AG211)&amp;"."&amp;YEAR(AG211),"")</f>
        <v/>
      </c>
      <c r="AE211" s="133"/>
      <c r="AF211" s="134" t="str">
        <f t="shared" si="783"/>
        <v/>
      </c>
      <c r="AG211" s="135" t="e">
        <f>_xll.MKV("EUR.CM_INSTRUMENT.PXE."&amp;A211, "DateLastMaturity")</f>
        <v>#REF!</v>
      </c>
      <c r="AH211" s="132" t="e">
        <f>MONTH(AG211)&amp;"."&amp;YEAR(AG211)</f>
        <v>#REF!</v>
      </c>
      <c r="AI211" s="134" t="e">
        <f>VLOOKUP(AH211,'[1]ASW p'!$B$1:$AP$65536,HLOOKUP(LEFT(A211,2),'[1]ASW p'!$A$1:$IV$2,2,FALSE),FALSE)</f>
        <v>#REF!</v>
      </c>
      <c r="AJ211" s="79" t="e">
        <f t="shared" si="784"/>
        <v>#NUM!</v>
      </c>
      <c r="AK211" s="79" t="e">
        <f t="shared" si="726"/>
        <v>#NUM!</v>
      </c>
      <c r="AL211" s="94">
        <v>0.29842540368152598</v>
      </c>
      <c r="AM211" s="81">
        <v>-0.52600000000000002</v>
      </c>
      <c r="AN211" s="14" t="str">
        <f t="shared" si="785"/>
        <v>FR0011962398</v>
      </c>
      <c r="AO211" s="65" t="e">
        <f>IF(LEFT(AN211,2)=LEFT(AN210,2),AO210,_xll.BDP($A211&amp;" Corp","RTG_FITCH"))</f>
        <v>#REF!</v>
      </c>
      <c r="AP211" s="65" t="e">
        <f>IF(LEFT(AN211,2)=LEFT(AN210,2),AP210,_xll.BDP($A211&amp;" Corp","RTG_SP_LT_LC_ISSUER_CREDIT"))</f>
        <v>#REF!</v>
      </c>
      <c r="AQ211" s="65" t="str">
        <f>_xll.BDP($A211&amp;" Corp","RTG_MOODY")</f>
        <v>Aa2u</v>
      </c>
      <c r="AR211" s="136" t="e">
        <f t="shared" si="788"/>
        <v>#REF!</v>
      </c>
      <c r="AS211" s="137" t="s">
        <v>60</v>
      </c>
      <c r="AT211" s="138" t="e">
        <f t="shared" si="727"/>
        <v>#NUM!</v>
      </c>
      <c r="AU211" s="139" t="e">
        <f>_xll.MKV("EUR.CM_INSTRUMENT.PXE."&amp;A211, "DateLastMaturity")</f>
        <v>#REF!</v>
      </c>
      <c r="AV211" s="140" t="e">
        <f t="shared" si="789"/>
        <v>#REF!</v>
      </c>
      <c r="AW211" s="138" t="e">
        <f>VLOOKUP(AV211,'[1]Y c'!B$1:AD$65536,HLOOKUP(LEFT(A211,2),'[1]Y c'!$A$1:$IV$2,2,FALSE),FALSE)</f>
        <v>#REF!</v>
      </c>
      <c r="AX211" s="14"/>
      <c r="AY211" s="136" t="str">
        <f t="shared" si="728"/>
        <v/>
      </c>
      <c r="AZ211" s="133">
        <f t="shared" si="729"/>
        <v>0</v>
      </c>
      <c r="BA211" s="134" t="str">
        <f t="shared" si="730"/>
        <v/>
      </c>
      <c r="BB211" s="135" t="e">
        <f>_xll.MKV("EUR.CM_INSTRUMENT.PXE."&amp;A211, "DateLastMaturity")</f>
        <v>#REF!</v>
      </c>
      <c r="BC211" s="132" t="e">
        <f t="shared" si="731"/>
        <v>#REF!</v>
      </c>
      <c r="BD211" s="134" t="e">
        <f>VLOOKUP(BC211,'[1]YY p'!B$1:AP$65536,HLOOKUP(LEFT(A211,2),'[1]YY p'!$A$1:$IV$2,2,FALSE),FALSE)</f>
        <v>#REF!</v>
      </c>
      <c r="BF211" s="136" t="e">
        <f t="shared" si="733"/>
        <v>#REF!</v>
      </c>
      <c r="BG211" s="133" t="s">
        <v>60</v>
      </c>
      <c r="BH211" s="134" t="e">
        <f t="shared" si="732"/>
        <v>#NUM!</v>
      </c>
      <c r="BI211" s="135" t="e">
        <f>_xll.MKV("EUR.CM_INSTRUMENT.PXE."&amp;A211, "DateLastMaturity")</f>
        <v>#REF!</v>
      </c>
      <c r="BJ211" s="132" t="e">
        <f t="shared" si="734"/>
        <v>#REF!</v>
      </c>
      <c r="BK211" s="134" t="e">
        <f>VLOOKUP(BJ211,'[1]YY c'!B$1:AL$65536,HLOOKUP(LEFT(A211,2),'[1]YY c'!$A$1:$IV$2,2,FALSE),FALSE)</f>
        <v>#REF!</v>
      </c>
    </row>
    <row r="212" spans="1:63" s="2" customFormat="1">
      <c r="A212" s="64" t="s">
        <v>227</v>
      </c>
      <c r="B212" s="65" t="e">
        <f t="shared" si="778"/>
        <v>#REF!</v>
      </c>
      <c r="C212" s="19" t="s">
        <v>18</v>
      </c>
      <c r="D212" s="19" t="e">
        <f>_xll.MKV("EUR.CM_INSTRUMENT.PXE."&amp;A212, "CouponInterest")</f>
        <v>#REF!</v>
      </c>
      <c r="E212" s="6" t="e">
        <f>_xll.MKV("EUR.CM_INSTRUMENT.PXE."&amp;A212, "DateMaturity")</f>
        <v>#REF!</v>
      </c>
      <c r="F212" s="6" t="e">
        <f>IF(D212=0,H212,_xll.MKV("EUR.CM_INSTRUMENT.PXE."&amp;A212, "DateInterestAccrual"))</f>
        <v>#REF!</v>
      </c>
      <c r="G212" s="6" t="e">
        <f>IF(D212=0,E212,_xll.MKV("EUR.CM_INSTRUMENT.PXE."&amp;A212, "DateFirstCoupon"))</f>
        <v>#REF!</v>
      </c>
      <c r="H212" s="6" t="e">
        <f>_xll.MKV("EUR.CM_INSTRUMENT.PXE."&amp;A212, "DateFirstSettlement")</f>
        <v>#REF!</v>
      </c>
      <c r="I212" s="19">
        <v>100</v>
      </c>
      <c r="J212" s="6" t="e">
        <f>_xll.MKV("EUR.CM_INSTRUMENT.BONDVISION."&amp;A212, "DateSettl")</f>
        <v>#REF!</v>
      </c>
      <c r="K212" s="131" t="e">
        <f>_xll.MKV("EUR.CM_INSTRUMENT.PXE."&amp;A212, "Desc")</f>
        <v>#REF!</v>
      </c>
      <c r="L212" s="66">
        <f>_xll.BDP(A212&amp;" Corp", "amt_outstanding")/1000000</f>
        <v>36156</v>
      </c>
      <c r="M212" s="67" t="e">
        <f t="shared" si="781"/>
        <v>#REF!</v>
      </c>
      <c r="N212" s="22" t="e">
        <f>_xll.xlBondYield(C212,D212,E212,F212,G212,H212,I212,J212,P212)*100</f>
        <v>#NUM!</v>
      </c>
      <c r="O212" s="68" t="str">
        <f t="shared" si="782"/>
        <v/>
      </c>
      <c r="P212" s="23" t="e">
        <f>ROUND(_xll.MKV("EUR.CM_DEPTH.XLS_GOVIES."&amp;A212, "Mid"),IF(M212&lt;700,3,2))</f>
        <v>#REF!</v>
      </c>
      <c r="Q212" s="69" t="e">
        <f t="shared" si="786"/>
        <v>#NUM!</v>
      </c>
      <c r="R212" s="70" t="e">
        <f t="shared" si="779"/>
        <v>#NUM!</v>
      </c>
      <c r="S212" s="71" t="e">
        <f>_xll.xlBondAswSpread(C212,D212,E212,F212,G212,H212,I212,J212,P212)*100</f>
        <v>#NUM!</v>
      </c>
      <c r="T212" s="72" t="e">
        <f>_xll.xlBondZSpread(C212,D212,E212,F212,G212,H212,I212,J212,P212,"annual",5)*100</f>
        <v>#NUM!</v>
      </c>
      <c r="U212" s="72" t="e">
        <f>(N212-_xll.xlShmImplSwap2("EUR","EUR",J212,E212,,1,8,2,4)*100)*100</f>
        <v>#NUM!</v>
      </c>
      <c r="V212" s="72" t="e">
        <f>(N212-VLOOKUP(AH212,'[1]Y c'!$B$1:$F$65536,HLOOKUP(RIGHT($V$12,2),'[1]Y c'!$A$1:$IV$2,2,FALSE),FALSE))*100</f>
        <v>#NUM!</v>
      </c>
      <c r="W212" s="72" t="e">
        <f>(N212-VLOOKUP(AH212,'[1]Y c'!$B$1:$N$65536,HLOOKUP(RIGHT($W$12,2),'[1]Y c'!$A$1:$IV$2,2,FALSE),FALSE))*100</f>
        <v>#NUM!</v>
      </c>
      <c r="X212" s="73" t="e">
        <f>(N212-VLOOKUP(AH212,'[1]Y c'!$B$1:$J$65536,HLOOKUP(RIGHT($X$12,2),'[1]Y c'!$A$1:$IV$2,2,FALSE),FALSE))*100</f>
        <v>#NUM!</v>
      </c>
      <c r="Y212" s="74" t="e">
        <f>_xll.xlBondYieldSens(C212,D212,E212,F212,G212,H212,I212,J212,P212,"p")</f>
        <v>#NUM!</v>
      </c>
      <c r="Z212" s="100" t="e">
        <f>SUMIF([1]Volumes!D$1:D$65536,A212,[1]Volumes!I$1:I$65536)</f>
        <v>#VALUE!</v>
      </c>
      <c r="AA212" s="23"/>
      <c r="AB212" s="77" t="e">
        <f>IF(_xll.MKV("EUR.CM_DEPTH.VMO_REPO."&amp;A212&amp;"_"&amp;$AB$12&amp;"_Floating", "TrdValueAvg")=0,"",$AB$11+_xll.MKV("EUR.CM_DEPTH.VMO_REPO."&amp;A212&amp;"_"&amp;$AB$12&amp;"_Floating", "TrdValueAvg")/100)</f>
        <v>#REF!</v>
      </c>
      <c r="AC212" s="78">
        <f t="shared" si="780"/>
        <v>0</v>
      </c>
      <c r="AD212" s="132" t="str">
        <f t="shared" si="790"/>
        <v/>
      </c>
      <c r="AE212" s="133"/>
      <c r="AF212" s="134" t="str">
        <f t="shared" si="783"/>
        <v/>
      </c>
      <c r="AG212" s="135" t="e">
        <f>_xll.MKV("EUR.CM_INSTRUMENT.PXE."&amp;A212, "DateLastMaturity")</f>
        <v>#REF!</v>
      </c>
      <c r="AH212" s="132" t="e">
        <f>MONTH(AG212)&amp;"."&amp;YEAR(AG212)</f>
        <v>#REF!</v>
      </c>
      <c r="AI212" s="134" t="e">
        <f>VLOOKUP(AH212,'[1]ASW p'!$B$1:$AP$65536,HLOOKUP(LEFT(A212,2),'[1]ASW p'!$A$1:$IV$2,2,FALSE),FALSE)</f>
        <v>#REF!</v>
      </c>
      <c r="AJ212" s="79" t="e">
        <f t="shared" si="784"/>
        <v>#NUM!</v>
      </c>
      <c r="AK212" s="79" t="e">
        <f t="shared" si="726"/>
        <v>#NUM!</v>
      </c>
      <c r="AL212" s="94">
        <v>0.39288264077868179</v>
      </c>
      <c r="AM212" s="81">
        <v>-0.53987879000000005</v>
      </c>
      <c r="AN212" s="14" t="str">
        <f t="shared" si="785"/>
        <v>FR0012517027</v>
      </c>
      <c r="AO212" s="65" t="e">
        <f>IF(LEFT(AN212,2)=LEFT(AN211,2),AO211,_xll.BDP($A212&amp;" Corp","RTG_FITCH"))</f>
        <v>#REF!</v>
      </c>
      <c r="AP212" s="65" t="e">
        <f>IF(LEFT(AN212,2)=LEFT(AN211,2),AP211,_xll.BDP($A212&amp;" Corp","RTG_SP_LT_LC_ISSUER_CREDIT"))</f>
        <v>#REF!</v>
      </c>
      <c r="AQ212" s="65" t="str">
        <f>_xll.BDP($A212&amp;" Corp","RTG_MOODY")</f>
        <v>Aa2u</v>
      </c>
      <c r="AR212" s="136" t="e">
        <f>IF(AS212="x",MONTH(AU212)&amp;"."&amp;YEAR(AU212),"")</f>
        <v>#REF!</v>
      </c>
      <c r="AS212" s="137" t="s">
        <v>60</v>
      </c>
      <c r="AT212" s="138" t="e">
        <f t="shared" si="727"/>
        <v>#NUM!</v>
      </c>
      <c r="AU212" s="139" t="e">
        <f>_xll.MKV("EUR.CM_INSTRUMENT.PXE."&amp;A212, "DateLastMaturity")</f>
        <v>#REF!</v>
      </c>
      <c r="AV212" s="140" t="e">
        <f>MONTH(AU212)&amp;"."&amp;YEAR(AU212)</f>
        <v>#REF!</v>
      </c>
      <c r="AW212" s="138" t="e">
        <f>VLOOKUP(AV212,'[1]Y c'!B$1:AD$65536,HLOOKUP(LEFT(A212,2),'[1]Y c'!$A$1:$IV$2,2,FALSE),FALSE)</f>
        <v>#REF!</v>
      </c>
      <c r="AX212" s="14"/>
      <c r="AY212" s="136" t="str">
        <f t="shared" si="728"/>
        <v/>
      </c>
      <c r="AZ212" s="133">
        <f t="shared" si="729"/>
        <v>0</v>
      </c>
      <c r="BA212" s="134" t="str">
        <f t="shared" si="730"/>
        <v/>
      </c>
      <c r="BB212" s="135" t="e">
        <f>_xll.MKV("EUR.CM_INSTRUMENT.PXE."&amp;A212, "DateLastMaturity")</f>
        <v>#REF!</v>
      </c>
      <c r="BC212" s="132" t="e">
        <f t="shared" si="731"/>
        <v>#REF!</v>
      </c>
      <c r="BD212" s="134" t="e">
        <f>VLOOKUP(BC212,'[1]YY p'!B$1:AP$65536,HLOOKUP(LEFT(A212,2),'[1]YY p'!$A$1:$IV$2,2,FALSE),FALSE)</f>
        <v>#REF!</v>
      </c>
      <c r="BF212" s="136" t="e">
        <f t="shared" si="733"/>
        <v>#REF!</v>
      </c>
      <c r="BG212" s="133" t="s">
        <v>60</v>
      </c>
      <c r="BH212" s="134" t="e">
        <f t="shared" si="732"/>
        <v>#NUM!</v>
      </c>
      <c r="BI212" s="135" t="e">
        <f>_xll.MKV("EUR.CM_INSTRUMENT.PXE."&amp;A212, "DateLastMaturity")</f>
        <v>#REF!</v>
      </c>
      <c r="BJ212" s="132" t="e">
        <f t="shared" si="734"/>
        <v>#REF!</v>
      </c>
      <c r="BK212" s="134" t="e">
        <f>VLOOKUP(BJ212,'[1]YY c'!B$1:AL$65536,HLOOKUP(LEFT(A212,2),'[1]YY c'!$A$1:$IV$2,2,FALSE),FALSE)</f>
        <v>#REF!</v>
      </c>
    </row>
    <row r="213" spans="1:63" s="2" customFormat="1">
      <c r="A213" s="64" t="s">
        <v>228</v>
      </c>
      <c r="B213" s="65" t="e">
        <f t="shared" si="778"/>
        <v>#REF!</v>
      </c>
      <c r="C213" s="19" t="s">
        <v>18</v>
      </c>
      <c r="D213" s="19" t="e">
        <f>_xll.MKV("EUR.CM_INSTRUMENT.PXE."&amp;A213, "CouponInterest")</f>
        <v>#REF!</v>
      </c>
      <c r="E213" s="6" t="e">
        <f>_xll.MKV("EUR.CM_INSTRUMENT.PXE."&amp;A213, "DateMaturity")</f>
        <v>#REF!</v>
      </c>
      <c r="F213" s="6" t="e">
        <f>IF(D213=0,H213,_xll.MKV("EUR.CM_INSTRUMENT.PXE."&amp;A213, "DateInterestAccrual"))</f>
        <v>#REF!</v>
      </c>
      <c r="G213" s="6" t="e">
        <f>IF(D213=0,E213,_xll.MKV("EUR.CM_INSTRUMENT.PXE."&amp;A213, "DateFirstCoupon"))</f>
        <v>#REF!</v>
      </c>
      <c r="H213" s="6" t="e">
        <f>_xll.MKV("EUR.CM_INSTRUMENT.PXE."&amp;A213, "DateFirstSettlement")</f>
        <v>#REF!</v>
      </c>
      <c r="I213" s="19">
        <v>100</v>
      </c>
      <c r="J213" s="6" t="e">
        <f>_xll.MKV("EUR.CM_INSTRUMENT.BONDVISION."&amp;A213, "DateSettl")</f>
        <v>#REF!</v>
      </c>
      <c r="K213" s="131" t="e">
        <f>_xll.MKV("EUR.CM_INSTRUMENT.PXE."&amp;A213, "Desc")</f>
        <v>#REF!</v>
      </c>
      <c r="L213" s="66">
        <f>_xll.BDP(A213&amp;" Corp", "amt_outstanding")/1000000</f>
        <v>29593.928118</v>
      </c>
      <c r="M213" s="67" t="e">
        <f t="shared" si="781"/>
        <v>#REF!</v>
      </c>
      <c r="N213" s="22" t="e">
        <f>_xll.xlBondYield(C213,D213,E213,F213,G213,H213,I213,J213,P213)*100</f>
        <v>#NUM!</v>
      </c>
      <c r="O213" s="68" t="str">
        <f t="shared" si="782"/>
        <v/>
      </c>
      <c r="P213" s="23" t="e">
        <f>ROUND(_xll.MKV("EUR.CM_DEPTH.XLS_GOVIES."&amp;A213, "Mid"),IF(M213&lt;700,3,2))</f>
        <v>#REF!</v>
      </c>
      <c r="Q213" s="69" t="e">
        <f t="shared" si="786"/>
        <v>#NUM!</v>
      </c>
      <c r="R213" s="70" t="e">
        <f t="shared" si="779"/>
        <v>#NUM!</v>
      </c>
      <c r="S213" s="71" t="e">
        <f>_xll.xlBondAswSpread(C213,D213,E213,F213,G213,H213,I213,J213,P213)*100</f>
        <v>#NUM!</v>
      </c>
      <c r="T213" s="72" t="e">
        <f>_xll.xlBondZSpread(C213,D213,E213,F213,G213,H213,I213,J213,P213,"annual",5)*100</f>
        <v>#NUM!</v>
      </c>
      <c r="U213" s="72" t="e">
        <f>(N213-_xll.xlShmImplSwap2("EUR","EUR",J213,E213,,1,8,2,4)*100)*100</f>
        <v>#NUM!</v>
      </c>
      <c r="V213" s="72" t="e">
        <f>(N213-VLOOKUP(AH213,'[1]Y c'!$B$1:$F$65536,HLOOKUP(RIGHT($V$12,2),'[1]Y c'!$A$1:$IV$2,2,FALSE),FALSE))*100</f>
        <v>#NUM!</v>
      </c>
      <c r="W213" s="72" t="e">
        <f>(N213-VLOOKUP(AH213,'[1]Y c'!$B$1:$N$65536,HLOOKUP(RIGHT($W$12,2),'[1]Y c'!$A$1:$IV$2,2,FALSE),FALSE))*100</f>
        <v>#NUM!</v>
      </c>
      <c r="X213" s="73" t="e">
        <f>(N213-VLOOKUP(AH213,'[1]Y c'!$B$1:$J$65536,HLOOKUP(RIGHT($X$12,2),'[1]Y c'!$A$1:$IV$2,2,FALSE),FALSE))*100</f>
        <v>#NUM!</v>
      </c>
      <c r="Y213" s="74" t="e">
        <f>_xll.xlBondYieldSens(C213,D213,E213,F213,G213,H213,I213,J213,P213,"p")</f>
        <v>#NUM!</v>
      </c>
      <c r="Z213" s="100" t="e">
        <f>SUMIF([1]Volumes!D$1:D$65536,A213,[1]Volumes!I$1:I$65536)</f>
        <v>#VALUE!</v>
      </c>
      <c r="AA213" s="23"/>
      <c r="AB213" s="77" t="e">
        <f>IF(_xll.MKV("EUR.CM_DEPTH.VMO_REPO."&amp;A213&amp;"_"&amp;$AB$12&amp;"_Floating", "TrdValueAvg")=0,"",$AB$11+_xll.MKV("EUR.CM_DEPTH.VMO_REPO."&amp;A213&amp;"_"&amp;$AB$12&amp;"_Floating", "TrdValueAvg")/100)</f>
        <v>#REF!</v>
      </c>
      <c r="AC213" s="78">
        <f t="shared" si="780"/>
        <v>0</v>
      </c>
      <c r="AD213" s="132" t="str">
        <f t="shared" si="790"/>
        <v/>
      </c>
      <c r="AE213" s="133"/>
      <c r="AF213" s="134" t="str">
        <f t="shared" si="783"/>
        <v/>
      </c>
      <c r="AG213" s="135" t="e">
        <f>_xll.MKV("EUR.CM_INSTRUMENT.PXE."&amp;A213, "DateLastMaturity")</f>
        <v>#REF!</v>
      </c>
      <c r="AH213" s="132" t="e">
        <f t="shared" si="787"/>
        <v>#REF!</v>
      </c>
      <c r="AI213" s="134" t="e">
        <f>VLOOKUP(AH213,'[1]ASW p'!$B$1:$AP$65536,HLOOKUP(LEFT(A213,2),'[1]ASW p'!$A$1:$IV$2,2,FALSE),FALSE)</f>
        <v>#REF!</v>
      </c>
      <c r="AJ213" s="79" t="e">
        <f t="shared" si="784"/>
        <v>#NUM!</v>
      </c>
      <c r="AK213" s="79" t="e">
        <f t="shared" ref="AK213:AK270" si="791">U213-BD213</f>
        <v>#NUM!</v>
      </c>
      <c r="AL213" s="94">
        <v>0.3683176348403136</v>
      </c>
      <c r="AM213" s="81">
        <v>-0.80326415000000007</v>
      </c>
      <c r="AN213" s="14" t="str">
        <f t="shared" si="785"/>
        <v>FR0000571150</v>
      </c>
      <c r="AO213" s="65" t="e">
        <f>IF(LEFT(AN213,2)=LEFT(AN212,2),AO212,_xll.BDP($A213&amp;" Corp","RTG_FITCH"))</f>
        <v>#REF!</v>
      </c>
      <c r="AP213" s="65" t="e">
        <f>IF(LEFT(AN213,2)=LEFT(AN212,2),AP212,_xll.BDP($A213&amp;" Corp","RTG_SP_LT_LC_ISSUER_CREDIT"))</f>
        <v>#REF!</v>
      </c>
      <c r="AQ213" s="65" t="str">
        <f>_xll.BDP($A213&amp;" Corp","RTG_MOODY")</f>
        <v>Aa2u</v>
      </c>
      <c r="AR213" s="136" t="e">
        <f t="shared" si="788"/>
        <v>#REF!</v>
      </c>
      <c r="AS213" s="137" t="s">
        <v>60</v>
      </c>
      <c r="AT213" s="138" t="e">
        <f t="shared" ref="AT213:AT231" si="792">IF(AS213="x",N213,"")</f>
        <v>#NUM!</v>
      </c>
      <c r="AU213" s="139" t="e">
        <f>_xll.MKV("EUR.CM_INSTRUMENT.PXE."&amp;A213, "DateLastMaturity")</f>
        <v>#REF!</v>
      </c>
      <c r="AV213" s="140" t="e">
        <f t="shared" si="789"/>
        <v>#REF!</v>
      </c>
      <c r="AW213" s="138" t="e">
        <f>VLOOKUP(AV213,'[1]Y c'!B$1:AD$65536,HLOOKUP(LEFT(A213,2),'[1]Y c'!$A$1:$IV$2,2,FALSE),FALSE)</f>
        <v>#REF!</v>
      </c>
      <c r="AX213" s="14"/>
      <c r="AY213" s="136" t="str">
        <f t="shared" ref="AY213:AY270" si="793">IF(AE213="x",MONTH(AG213)&amp;"."&amp;YEAR(AG213),"")</f>
        <v/>
      </c>
      <c r="AZ213" s="133">
        <f t="shared" ref="AZ213:AZ270" si="794">AE213</f>
        <v>0</v>
      </c>
      <c r="BA213" s="134" t="str">
        <f t="shared" ref="BA213:BA270" si="795">IF(AE213="x",U213,"")</f>
        <v/>
      </c>
      <c r="BB213" s="135" t="e">
        <f>_xll.MKV("EUR.CM_INSTRUMENT.PXE."&amp;A213, "DateLastMaturity")</f>
        <v>#REF!</v>
      </c>
      <c r="BC213" s="132" t="e">
        <f t="shared" ref="BC213:BC270" si="796">MONTH(BB213)&amp;"."&amp;YEAR(BB213)</f>
        <v>#REF!</v>
      </c>
      <c r="BD213" s="134" t="e">
        <f>VLOOKUP(BC213,'[1]YY p'!B$1:AP$65536,HLOOKUP(LEFT(A213,2),'[1]YY p'!$A$1:$IV$2,2,FALSE),FALSE)</f>
        <v>#REF!</v>
      </c>
      <c r="BF213" s="136" t="e">
        <f t="shared" si="733"/>
        <v>#REF!</v>
      </c>
      <c r="BG213" s="133" t="s">
        <v>60</v>
      </c>
      <c r="BH213" s="134" t="e">
        <f t="shared" ref="BH213:BH231" si="797">IF(BG213="x",U213,"")</f>
        <v>#NUM!</v>
      </c>
      <c r="BI213" s="135" t="e">
        <f>_xll.MKV("EUR.CM_INSTRUMENT.PXE."&amp;A213, "DateLastMaturity")</f>
        <v>#REF!</v>
      </c>
      <c r="BJ213" s="132" t="e">
        <f t="shared" si="734"/>
        <v>#REF!</v>
      </c>
      <c r="BK213" s="134" t="e">
        <f>VLOOKUP(BJ213,'[1]YY c'!B$1:AL$65536,HLOOKUP(LEFT(A213,2),'[1]YY c'!$A$1:$IV$2,2,FALSE),FALSE)</f>
        <v>#REF!</v>
      </c>
    </row>
    <row r="214" spans="1:63" s="2" customFormat="1">
      <c r="A214" s="64" t="s">
        <v>229</v>
      </c>
      <c r="B214" s="65" t="e">
        <f t="shared" si="778"/>
        <v>#REF!</v>
      </c>
      <c r="C214" s="19" t="s">
        <v>18</v>
      </c>
      <c r="D214" s="19" t="e">
        <f>_xll.MKV("EUR.CM_INSTRUMENT.PXE."&amp;A214, "CouponInterest")</f>
        <v>#REF!</v>
      </c>
      <c r="E214" s="6" t="e">
        <f>_xll.MKV("EUR.CM_INSTRUMENT.PXE."&amp;A214, "DateMaturity")</f>
        <v>#REF!</v>
      </c>
      <c r="F214" s="6" t="e">
        <f>IF(D214=0,H214,_xll.MKV("EUR.CM_INSTRUMENT.PXE."&amp;A214, "DateInterestAccrual"))</f>
        <v>#REF!</v>
      </c>
      <c r="G214" s="6" t="e">
        <f>IF(D214=0,E214,_xll.MKV("EUR.CM_INSTRUMENT.PXE."&amp;A214, "DateFirstCoupon"))</f>
        <v>#REF!</v>
      </c>
      <c r="H214" s="6" t="e">
        <f>_xll.MKV("EUR.CM_INSTRUMENT.PXE."&amp;A214, "DateFirstSettlement")</f>
        <v>#REF!</v>
      </c>
      <c r="I214" s="19">
        <v>100</v>
      </c>
      <c r="J214" s="6" t="e">
        <f>_xll.MKV("EUR.CM_INSTRUMENT.BONDVISION."&amp;A214, "DateSettl")</f>
        <v>#REF!</v>
      </c>
      <c r="K214" s="131" t="e">
        <f>_xll.MKV("EUR.CM_INSTRUMENT.PXE."&amp;A214, "Desc")</f>
        <v>#REF!</v>
      </c>
      <c r="L214" s="66">
        <f>_xll.BDP(A214&amp;" Corp", "amt_outstanding")/1000000</f>
        <v>28307</v>
      </c>
      <c r="M214" s="67" t="e">
        <f t="shared" si="781"/>
        <v>#REF!</v>
      </c>
      <c r="N214" s="22" t="e">
        <f>_xll.xlBondYield(C214,D214,E214,F214,G214,H214,I214,J214,P214)*100</f>
        <v>#NUM!</v>
      </c>
      <c r="O214" s="68" t="str">
        <f t="shared" si="782"/>
        <v/>
      </c>
      <c r="P214" s="23" t="e">
        <f>ROUND(_xll.MKV("EUR.CM_DEPTH.XLS_GOVIES."&amp;A214, "Mid"),IF(M214&lt;700,3,2))</f>
        <v>#REF!</v>
      </c>
      <c r="Q214" s="69" t="e">
        <f t="shared" si="786"/>
        <v>#NUM!</v>
      </c>
      <c r="R214" s="70" t="e">
        <f t="shared" si="779"/>
        <v>#NUM!</v>
      </c>
      <c r="S214" s="71" t="e">
        <f>_xll.xlBondAswSpread(C214,D214,E214,F214,G214,H214,I214,J214,P214)*100</f>
        <v>#NUM!</v>
      </c>
      <c r="T214" s="72" t="e">
        <f>_xll.xlBondZSpread(C214,D214,E214,F214,G214,H214,I214,J214,P214,"annual",5)*100</f>
        <v>#NUM!</v>
      </c>
      <c r="U214" s="72" t="e">
        <f>(N214-_xll.xlShmImplSwap2("EUR","EUR",J214,E214,,1,8,2,4)*100)*100</f>
        <v>#NUM!</v>
      </c>
      <c r="V214" s="72" t="e">
        <f>(N214-VLOOKUP(AH214,'[1]Y c'!$B$1:$F$65536,HLOOKUP(RIGHT($V$12,2),'[1]Y c'!$A$1:$IV$2,2,FALSE),FALSE))*100</f>
        <v>#NUM!</v>
      </c>
      <c r="W214" s="72" t="e">
        <f>(N214-VLOOKUP(AH214,'[1]Y c'!$B$1:$N$65536,HLOOKUP(RIGHT($W$12,2),'[1]Y c'!$A$1:$IV$2,2,FALSE),FALSE))*100</f>
        <v>#NUM!</v>
      </c>
      <c r="X214" s="73" t="e">
        <f>(N214-VLOOKUP(AH214,'[1]Y c'!$B$1:$J$65536,HLOOKUP(RIGHT($X$12,2),'[1]Y c'!$A$1:$IV$2,2,FALSE),FALSE))*100</f>
        <v>#NUM!</v>
      </c>
      <c r="Y214" s="74" t="e">
        <f>_xll.xlBondYieldSens(C214,D214,E214,F214,G214,H214,I214,J214,P214,"p")</f>
        <v>#NUM!</v>
      </c>
      <c r="Z214" s="100" t="e">
        <f>SUMIF([1]Volumes!D$1:D$65536,A214,[1]Volumes!I$1:I$65536)</f>
        <v>#VALUE!</v>
      </c>
      <c r="AA214" s="23"/>
      <c r="AB214" s="77" t="e">
        <f>IF(_xll.MKV("EUR.CM_DEPTH.VMO_REPO."&amp;A214&amp;"_"&amp;$AB$12&amp;"_Floating", "TrdValueAvg")=0,"",$AB$11+_xll.MKV("EUR.CM_DEPTH.VMO_REPO."&amp;A214&amp;"_"&amp;$AB$12&amp;"_Floating", "TrdValueAvg")/100)</f>
        <v>#REF!</v>
      </c>
      <c r="AC214" s="78">
        <f t="shared" si="780"/>
        <v>0</v>
      </c>
      <c r="AD214" s="132" t="str">
        <f t="shared" si="790"/>
        <v/>
      </c>
      <c r="AE214" s="133"/>
      <c r="AF214" s="134" t="str">
        <f t="shared" si="783"/>
        <v/>
      </c>
      <c r="AG214" s="135" t="e">
        <f>_xll.MKV("EUR.CM_INSTRUMENT.PXE."&amp;A214, "DateLastMaturity")</f>
        <v>#REF!</v>
      </c>
      <c r="AH214" s="132" t="e">
        <f>MONTH(AG214)&amp;"."&amp;YEAR(AG214)</f>
        <v>#REF!</v>
      </c>
      <c r="AI214" s="134" t="e">
        <f>VLOOKUP(AH214,'[1]ASW p'!$B$1:$AP$65536,HLOOKUP(LEFT(A214,2),'[1]ASW p'!$A$1:$IV$2,2,FALSE),FALSE)</f>
        <v>#REF!</v>
      </c>
      <c r="AJ214" s="79" t="e">
        <f t="shared" si="784"/>
        <v>#NUM!</v>
      </c>
      <c r="AK214" s="79" t="e">
        <f t="shared" si="791"/>
        <v>#NUM!</v>
      </c>
      <c r="AL214" s="94">
        <v>0.4643005921488868</v>
      </c>
      <c r="AM214" s="81">
        <v>-0.49273469000000003</v>
      </c>
      <c r="AN214" s="14" t="str">
        <f t="shared" si="785"/>
        <v>FR0012938116</v>
      </c>
      <c r="AO214" s="65" t="e">
        <f>IF(LEFT(AN214,2)=LEFT(AN213,2),AO213,_xll.BDP($A214&amp;" Corp","RTG_FITCH"))</f>
        <v>#REF!</v>
      </c>
      <c r="AP214" s="65" t="e">
        <f>IF(LEFT(AN214,2)=LEFT(AN213,2),AP213,_xll.BDP($A214&amp;" Corp","RTG_SP_LT_LC_ISSUER_CREDIT"))</f>
        <v>#REF!</v>
      </c>
      <c r="AQ214" s="65" t="str">
        <f>_xll.BDP($A214&amp;" Corp","RTG_MOODY")</f>
        <v>Aa2u</v>
      </c>
      <c r="AR214" s="136" t="e">
        <f>IF(AS214="x",MONTH(AU214)&amp;"."&amp;YEAR(AU214),"")</f>
        <v>#REF!</v>
      </c>
      <c r="AS214" s="137" t="s">
        <v>60</v>
      </c>
      <c r="AT214" s="138" t="e">
        <f t="shared" si="792"/>
        <v>#NUM!</v>
      </c>
      <c r="AU214" s="139" t="e">
        <f>_xll.MKV("EUR.CM_INSTRUMENT.PXE."&amp;A214, "DateLastMaturity")</f>
        <v>#REF!</v>
      </c>
      <c r="AV214" s="140" t="e">
        <f>MONTH(AU214)&amp;"."&amp;YEAR(AU214)</f>
        <v>#REF!</v>
      </c>
      <c r="AW214" s="138" t="e">
        <f>VLOOKUP(AV214,'[1]Y c'!B$1:AD$65536,HLOOKUP(LEFT(A214,2),'[1]Y c'!$A$1:$IV$2,2,FALSE),FALSE)</f>
        <v>#REF!</v>
      </c>
      <c r="AX214" s="14"/>
      <c r="AY214" s="136" t="str">
        <f t="shared" si="793"/>
        <v/>
      </c>
      <c r="AZ214" s="133">
        <f t="shared" si="794"/>
        <v>0</v>
      </c>
      <c r="BA214" s="134" t="str">
        <f t="shared" si="795"/>
        <v/>
      </c>
      <c r="BB214" s="135" t="e">
        <f>_xll.MKV("EUR.CM_INSTRUMENT.PXE."&amp;A214, "DateLastMaturity")</f>
        <v>#REF!</v>
      </c>
      <c r="BC214" s="132" t="e">
        <f t="shared" si="796"/>
        <v>#REF!</v>
      </c>
      <c r="BD214" s="134" t="e">
        <f>VLOOKUP(BC214,'[1]YY p'!B$1:AP$65536,HLOOKUP(LEFT(A214,2),'[1]YY p'!$A$1:$IV$2,2,FALSE),FALSE)</f>
        <v>#REF!</v>
      </c>
      <c r="BF214" s="136" t="e">
        <f t="shared" ref="BF214:BF231" si="798">IF(BG214="x",MONTH(BI214)&amp;"."&amp;YEAR(BI214),"")</f>
        <v>#REF!</v>
      </c>
      <c r="BG214" s="133" t="s">
        <v>60</v>
      </c>
      <c r="BH214" s="134" t="e">
        <f t="shared" si="797"/>
        <v>#NUM!</v>
      </c>
      <c r="BI214" s="135" t="e">
        <f>_xll.MKV("EUR.CM_INSTRUMENT.PXE."&amp;A214, "DateLastMaturity")</f>
        <v>#REF!</v>
      </c>
      <c r="BJ214" s="132" t="e">
        <f t="shared" ref="BJ214:BJ231" si="799">MONTH(BI214)&amp;"."&amp;YEAR(BI214)</f>
        <v>#REF!</v>
      </c>
      <c r="BK214" s="134" t="e">
        <f>VLOOKUP(BJ214,'[1]YY c'!B$1:AL$65536,HLOOKUP(LEFT(A214,2),'[1]YY c'!$A$1:$IV$2,2,FALSE),FALSE)</f>
        <v>#REF!</v>
      </c>
    </row>
    <row r="215" spans="1:63" s="2" customFormat="1">
      <c r="A215" s="64" t="s">
        <v>230</v>
      </c>
      <c r="B215" s="65" t="e">
        <f t="shared" si="778"/>
        <v>#REF!</v>
      </c>
      <c r="C215" s="19" t="s">
        <v>18</v>
      </c>
      <c r="D215" s="19" t="e">
        <f>_xll.MKV("EUR.CM_INSTRUMENT.PXE."&amp;A215, "CouponInterest")</f>
        <v>#REF!</v>
      </c>
      <c r="E215" s="6" t="e">
        <f>_xll.MKV("EUR.CM_INSTRUMENT.PXE."&amp;A215, "DateMaturity")</f>
        <v>#REF!</v>
      </c>
      <c r="F215" s="6" t="e">
        <f>IF(D215=0,H215,_xll.MKV("EUR.CM_INSTRUMENT.PXE."&amp;A215, "DateInterestAccrual"))</f>
        <v>#REF!</v>
      </c>
      <c r="G215" s="6" t="e">
        <f>IF(D215=0,E215,_xll.MKV("EUR.CM_INSTRUMENT.PXE."&amp;A215, "DateFirstCoupon"))</f>
        <v>#REF!</v>
      </c>
      <c r="H215" s="6" t="e">
        <f>_xll.MKV("EUR.CM_INSTRUMENT.PXE."&amp;A215, "DateFirstSettlement")</f>
        <v>#REF!</v>
      </c>
      <c r="I215" s="19">
        <v>100</v>
      </c>
      <c r="J215" s="6" t="e">
        <f>_xll.MKV("EUR.CM_INSTRUMENT.BONDVISION."&amp;A215, "DateSettl")</f>
        <v>#REF!</v>
      </c>
      <c r="K215" s="131" t="e">
        <f>_xll.MKV("EUR.CM_INSTRUMENT.PXE."&amp;A215, "Desc")</f>
        <v>#REF!</v>
      </c>
      <c r="L215" s="66">
        <f>_xll.BDP(A215&amp;" Corp", "amt_outstanding")/1000000</f>
        <v>35814</v>
      </c>
      <c r="M215" s="67" t="e">
        <f t="shared" si="781"/>
        <v>#REF!</v>
      </c>
      <c r="N215" s="22" t="e">
        <f>_xll.xlBondYield(C215,D215,E215,F215,G215,H215,I215,J215,P215)*100</f>
        <v>#NUM!</v>
      </c>
      <c r="O215" s="68" t="str">
        <f t="shared" si="782"/>
        <v/>
      </c>
      <c r="P215" s="23" t="e">
        <f>ROUND(_xll.MKV("EUR.CM_DEPTH.XLS_GOVIES."&amp;A215, "Mid"),IF(M215&lt;700,3,2))</f>
        <v>#REF!</v>
      </c>
      <c r="Q215" s="69" t="e">
        <f t="shared" si="786"/>
        <v>#NUM!</v>
      </c>
      <c r="R215" s="70" t="e">
        <f t="shared" si="779"/>
        <v>#NUM!</v>
      </c>
      <c r="S215" s="71" t="e">
        <f>_xll.xlBondAswSpread(C215,D215,E215,F215,G215,H215,I215,J215,P215)*100</f>
        <v>#NUM!</v>
      </c>
      <c r="T215" s="72" t="e">
        <f>_xll.xlBondZSpread(C215,D215,E215,F215,G215,H215,I215,J215,P215,"annual",5)*100</f>
        <v>#NUM!</v>
      </c>
      <c r="U215" s="72" t="e">
        <f>(N215-_xll.xlShmImplSwap2("EUR","EUR",J215,E215,,1,8,2,4)*100)*100</f>
        <v>#NUM!</v>
      </c>
      <c r="V215" s="72" t="e">
        <f>(N215-VLOOKUP(AH215,'[1]Y c'!$B$1:$F$65536,HLOOKUP(RIGHT($V$12,2),'[1]Y c'!$A$1:$IV$2,2,FALSE),FALSE))*100</f>
        <v>#NUM!</v>
      </c>
      <c r="W215" s="72" t="e">
        <f>(N215-VLOOKUP(AH215,'[1]Y c'!$B$1:$N$65536,HLOOKUP(RIGHT($W$12,2),'[1]Y c'!$A$1:$IV$2,2,FALSE),FALSE))*100</f>
        <v>#NUM!</v>
      </c>
      <c r="X215" s="73" t="e">
        <f>(N215-VLOOKUP(AH215,'[1]Y c'!$B$1:$J$65536,HLOOKUP(RIGHT($X$12,2),'[1]Y c'!$A$1:$IV$2,2,FALSE),FALSE))*100</f>
        <v>#NUM!</v>
      </c>
      <c r="Y215" s="74" t="e">
        <f>_xll.xlBondYieldSens(C215,D215,E215,F215,G215,H215,I215,J215,P215,"p")</f>
        <v>#NUM!</v>
      </c>
      <c r="Z215" s="100" t="e">
        <f>SUMIF([1]Volumes!D$1:D$65536,A215,[1]Volumes!I$1:I$65536)</f>
        <v>#VALUE!</v>
      </c>
      <c r="AA215" s="23"/>
      <c r="AB215" s="77" t="e">
        <f>IF(_xll.MKV("EUR.CM_DEPTH.VMO_REPO."&amp;A215&amp;"_"&amp;$AB$12&amp;"_Floating", "TrdValueAvg")=0,"",$AB$11+_xll.MKV("EUR.CM_DEPTH.VMO_REPO."&amp;A215&amp;"_"&amp;$AB$12&amp;"_Floating", "TrdValueAvg")/100)</f>
        <v>#REF!</v>
      </c>
      <c r="AC215" s="78">
        <f t="shared" si="780"/>
        <v>0</v>
      </c>
      <c r="AD215" s="132" t="e">
        <f t="shared" si="790"/>
        <v>#REF!</v>
      </c>
      <c r="AE215" s="133" t="s">
        <v>60</v>
      </c>
      <c r="AF215" s="134" t="e">
        <f t="shared" si="783"/>
        <v>#NUM!</v>
      </c>
      <c r="AG215" s="135" t="e">
        <f>_xll.MKV("EUR.CM_INSTRUMENT.PXE."&amp;A215, "DateLastMaturity")</f>
        <v>#REF!</v>
      </c>
      <c r="AH215" s="132" t="e">
        <f t="shared" si="787"/>
        <v>#REF!</v>
      </c>
      <c r="AI215" s="134" t="e">
        <f>VLOOKUP(AH215,'[1]ASW p'!$B$1:$AP$65536,HLOOKUP(LEFT(A215,2),'[1]ASW p'!$A$1:$IV$2,2,FALSE),FALSE)</f>
        <v>#REF!</v>
      </c>
      <c r="AJ215" s="79" t="e">
        <f t="shared" si="784"/>
        <v>#NUM!</v>
      </c>
      <c r="AK215" s="79" t="e">
        <f t="shared" si="791"/>
        <v>#NUM!</v>
      </c>
      <c r="AL215" s="94">
        <v>0.48332711159429809</v>
      </c>
      <c r="AM215" s="81">
        <v>-0.50452941000000007</v>
      </c>
      <c r="AN215" s="14" t="str">
        <f t="shared" si="785"/>
        <v>FR0010916924</v>
      </c>
      <c r="AO215" s="65" t="e">
        <f>IF(LEFT(AN215,2)=LEFT(AN214,2),AO214,_xll.BDP($A215&amp;" Corp","RTG_FITCH"))</f>
        <v>#REF!</v>
      </c>
      <c r="AP215" s="65" t="e">
        <f>IF(LEFT(AN215,2)=LEFT(AN214,2),AP214,_xll.BDP($A215&amp;" Corp","RTG_SP_LT_LC_ISSUER_CREDIT"))</f>
        <v>#REF!</v>
      </c>
      <c r="AQ215" s="65" t="str">
        <f>_xll.BDP($A215&amp;" Corp","RTG_MOODY")</f>
        <v>Aa2u</v>
      </c>
      <c r="AR215" s="136" t="e">
        <f t="shared" si="788"/>
        <v>#REF!</v>
      </c>
      <c r="AS215" s="137" t="s">
        <v>60</v>
      </c>
      <c r="AT215" s="138" t="e">
        <f t="shared" si="792"/>
        <v>#NUM!</v>
      </c>
      <c r="AU215" s="139" t="e">
        <f>_xll.MKV("EUR.CM_INSTRUMENT.PXE."&amp;A215, "DateLastMaturity")</f>
        <v>#REF!</v>
      </c>
      <c r="AV215" s="140" t="e">
        <f t="shared" si="789"/>
        <v>#REF!</v>
      </c>
      <c r="AW215" s="138" t="e">
        <f>VLOOKUP(AV215,'[1]Y c'!B$1:AD$65536,HLOOKUP(LEFT(A215,2),'[1]Y c'!$A$1:$IV$2,2,FALSE),FALSE)</f>
        <v>#REF!</v>
      </c>
      <c r="AX215" s="14"/>
      <c r="AY215" s="136" t="e">
        <f t="shared" si="793"/>
        <v>#REF!</v>
      </c>
      <c r="AZ215" s="133" t="str">
        <f t="shared" si="794"/>
        <v>x</v>
      </c>
      <c r="BA215" s="134" t="e">
        <f t="shared" si="795"/>
        <v>#NUM!</v>
      </c>
      <c r="BB215" s="135" t="e">
        <f>_xll.MKV("EUR.CM_INSTRUMENT.PXE."&amp;A215, "DateLastMaturity")</f>
        <v>#REF!</v>
      </c>
      <c r="BC215" s="132" t="e">
        <f t="shared" si="796"/>
        <v>#REF!</v>
      </c>
      <c r="BD215" s="134" t="e">
        <f>VLOOKUP(BC215,'[1]YY p'!B$1:AP$65536,HLOOKUP(LEFT(A215,2),'[1]YY p'!$A$1:$IV$2,2,FALSE),FALSE)</f>
        <v>#REF!</v>
      </c>
      <c r="BF215" s="136" t="e">
        <f t="shared" si="798"/>
        <v>#REF!</v>
      </c>
      <c r="BG215" s="133" t="s">
        <v>60</v>
      </c>
      <c r="BH215" s="134" t="e">
        <f t="shared" si="797"/>
        <v>#NUM!</v>
      </c>
      <c r="BI215" s="135" t="e">
        <f>_xll.MKV("EUR.CM_INSTRUMENT.PXE."&amp;A215, "DateLastMaturity")</f>
        <v>#REF!</v>
      </c>
      <c r="BJ215" s="132" t="e">
        <f t="shared" si="799"/>
        <v>#REF!</v>
      </c>
      <c r="BK215" s="134" t="e">
        <f>VLOOKUP(BJ215,'[1]YY c'!B$1:AL$65536,HLOOKUP(LEFT(A215,2),'[1]YY c'!$A$1:$IV$2,2,FALSE),FALSE)</f>
        <v>#REF!</v>
      </c>
    </row>
    <row r="216" spans="1:63" s="2" customFormat="1">
      <c r="A216" s="64" t="s">
        <v>231</v>
      </c>
      <c r="B216" s="65" t="e">
        <f t="shared" si="778"/>
        <v>#REF!</v>
      </c>
      <c r="C216" s="19" t="s">
        <v>18</v>
      </c>
      <c r="D216" s="19" t="e">
        <f>_xll.MKV("EUR.CM_INSTRUMENT.PXE."&amp;A216, "CouponInterest")</f>
        <v>#REF!</v>
      </c>
      <c r="E216" s="6" t="e">
        <f>_xll.MKV("EUR.CM_INSTRUMENT.PXE."&amp;A216, "DateMaturity")</f>
        <v>#REF!</v>
      </c>
      <c r="F216" s="6" t="e">
        <f>IF(D216=0,H216,_xll.MKV("EUR.CM_INSTRUMENT.PXE."&amp;A216, "DateInterestAccrual"))</f>
        <v>#REF!</v>
      </c>
      <c r="G216" s="6" t="e">
        <f>IF(D216=0,E216,_xll.MKV("EUR.CM_INSTRUMENT.PXE."&amp;A216, "DateFirstCoupon"))</f>
        <v>#REF!</v>
      </c>
      <c r="H216" s="6" t="e">
        <f>_xll.MKV("EUR.CM_INSTRUMENT.PXE."&amp;A216, "DateFirstSettlement")</f>
        <v>#REF!</v>
      </c>
      <c r="I216" s="19">
        <v>100</v>
      </c>
      <c r="J216" s="6" t="e">
        <f>_xll.MKV("EUR.CM_INSTRUMENT.BONDVISION."&amp;A216, "DateSettl")</f>
        <v>#REF!</v>
      </c>
      <c r="K216" s="131" t="e">
        <f>_xll.MKV("EUR.CM_INSTRUMENT.PXE."&amp;A216, "Desc")</f>
        <v>#REF!</v>
      </c>
      <c r="L216" s="66">
        <f>_xll.BDP(A216&amp;" Corp", "amt_outstanding")/1000000</f>
        <v>31870</v>
      </c>
      <c r="M216" s="67" t="e">
        <f t="shared" si="781"/>
        <v>#REF!</v>
      </c>
      <c r="N216" s="22" t="e">
        <f>_xll.xlBondYield(C216,D216,E216,F216,G216,H216,I216,J216,P216)*100</f>
        <v>#NUM!</v>
      </c>
      <c r="O216" s="68" t="str">
        <f t="shared" si="782"/>
        <v/>
      </c>
      <c r="P216" s="23" t="e">
        <f>ROUND(_xll.MKV("EUR.CM_DEPTH.XLS_GOVIES."&amp;A216, "Mid"),IF(M216&lt;700,3,2))</f>
        <v>#REF!</v>
      </c>
      <c r="Q216" s="69" t="e">
        <f t="shared" si="786"/>
        <v>#NUM!</v>
      </c>
      <c r="R216" s="70" t="e">
        <f t="shared" si="779"/>
        <v>#NUM!</v>
      </c>
      <c r="S216" s="71" t="e">
        <f>_xll.xlBondAswSpread(C216,D216,E216,F216,G216,H216,I216,J216,P216)*100</f>
        <v>#NUM!</v>
      </c>
      <c r="T216" s="72" t="e">
        <f>_xll.xlBondZSpread(C216,D216,E216,F216,G216,H216,I216,J216,P216,"annual",5)*100</f>
        <v>#NUM!</v>
      </c>
      <c r="U216" s="72" t="e">
        <f>(N216-_xll.xlShmImplSwap2("EUR","EUR",J216,E216,,1,8,2,4)*100)*100</f>
        <v>#NUM!</v>
      </c>
      <c r="V216" s="72" t="e">
        <f>(N216-VLOOKUP(AH216,'[1]Y c'!$B$1:$F$65536,HLOOKUP(RIGHT($V$12,2),'[1]Y c'!$A$1:$IV$2,2,FALSE),FALSE))*100</f>
        <v>#NUM!</v>
      </c>
      <c r="W216" s="72" t="e">
        <f>(N216-VLOOKUP(AH216,'[1]Y c'!$B$1:$N$65536,HLOOKUP(RIGHT($W$12,2),'[1]Y c'!$A$1:$IV$2,2,FALSE),FALSE))*100</f>
        <v>#NUM!</v>
      </c>
      <c r="X216" s="73" t="e">
        <f>(N216-VLOOKUP(AH216,'[1]Y c'!$B$1:$J$65536,HLOOKUP(RIGHT($X$12,2),'[1]Y c'!$A$1:$IV$2,2,FALSE),FALSE))*100</f>
        <v>#NUM!</v>
      </c>
      <c r="Y216" s="74" t="e">
        <f>_xll.xlBondYieldSens(C216,D216,E216,F216,G216,H216,I216,J216,P216,"p")</f>
        <v>#NUM!</v>
      </c>
      <c r="Z216" s="100" t="e">
        <f>SUMIF([1]Volumes!D$1:D$65536,A216,[1]Volumes!I$1:I$65536)</f>
        <v>#VALUE!</v>
      </c>
      <c r="AA216" s="23"/>
      <c r="AB216" s="77" t="e">
        <f>IF(_xll.MKV("EUR.CM_DEPTH.VMO_REPO."&amp;A216&amp;"_"&amp;$AB$12&amp;"_Floating", "TrdValueAvg")=0,"",$AB$11+_xll.MKV("EUR.CM_DEPTH.VMO_REPO."&amp;A216&amp;"_"&amp;$AB$12&amp;"_Floating", "TrdValueAvg")/100)</f>
        <v>#REF!</v>
      </c>
      <c r="AC216" s="78">
        <f t="shared" si="780"/>
        <v>0</v>
      </c>
      <c r="AD216" s="132" t="str">
        <f t="shared" si="790"/>
        <v/>
      </c>
      <c r="AE216" s="133"/>
      <c r="AF216" s="134" t="str">
        <f t="shared" si="783"/>
        <v/>
      </c>
      <c r="AG216" s="135" t="e">
        <f>_xll.MKV("EUR.CM_INSTRUMENT.PXE."&amp;A216, "DateLastMaturity")</f>
        <v>#REF!</v>
      </c>
      <c r="AH216" s="132" t="e">
        <f t="shared" si="787"/>
        <v>#REF!</v>
      </c>
      <c r="AI216" s="134" t="e">
        <f>VLOOKUP(AH216,'[1]ASW p'!$B$1:$AP$65536,HLOOKUP(LEFT(A216,2),'[1]ASW p'!$A$1:$IV$2,2,FALSE),FALSE)</f>
        <v>#REF!</v>
      </c>
      <c r="AJ216" s="79" t="e">
        <f t="shared" si="784"/>
        <v>#NUM!</v>
      </c>
      <c r="AK216" s="79" t="e">
        <f t="shared" si="791"/>
        <v>#NUM!</v>
      </c>
      <c r="AL216" s="94">
        <v>0.54206214018611587</v>
      </c>
      <c r="AM216" s="81">
        <v>-0.72525634999999999</v>
      </c>
      <c r="AN216" s="14" t="str">
        <f t="shared" si="785"/>
        <v>FR0013131877</v>
      </c>
      <c r="AO216" s="65" t="e">
        <f>IF(LEFT(AN216,2)=LEFT(AN215,2),AO215,_xll.BDP($A216&amp;" Corp","RTG_FITCH"))</f>
        <v>#REF!</v>
      </c>
      <c r="AP216" s="65" t="e">
        <f>IF(LEFT(AN216,2)=LEFT(AN215,2),AP215,_xll.BDP($A216&amp;" Corp","RTG_SP_LT_LC_ISSUER_CREDIT"))</f>
        <v>#REF!</v>
      </c>
      <c r="AQ216" s="65" t="str">
        <f>_xll.BDP($A216&amp;" Corp","RTG_MOODY")</f>
        <v>Aa2u</v>
      </c>
      <c r="AR216" s="136" t="e">
        <f t="shared" si="788"/>
        <v>#REF!</v>
      </c>
      <c r="AS216" s="137" t="s">
        <v>60</v>
      </c>
      <c r="AT216" s="138" t="e">
        <f t="shared" si="792"/>
        <v>#NUM!</v>
      </c>
      <c r="AU216" s="139" t="e">
        <f>_xll.MKV("EUR.CM_INSTRUMENT.PXE."&amp;A216, "DateLastMaturity")</f>
        <v>#REF!</v>
      </c>
      <c r="AV216" s="140" t="e">
        <f t="shared" si="789"/>
        <v>#REF!</v>
      </c>
      <c r="AW216" s="138" t="e">
        <f>VLOOKUP(AV216,'[1]Y c'!B$1:AD$65536,HLOOKUP(LEFT(A216,2),'[1]Y c'!$A$1:$IV$2,2,FALSE),FALSE)</f>
        <v>#REF!</v>
      </c>
      <c r="AX216" s="14"/>
      <c r="AY216" s="136" t="str">
        <f t="shared" si="793"/>
        <v/>
      </c>
      <c r="AZ216" s="133">
        <f t="shared" si="794"/>
        <v>0</v>
      </c>
      <c r="BA216" s="134" t="str">
        <f t="shared" si="795"/>
        <v/>
      </c>
      <c r="BB216" s="135" t="e">
        <f>_xll.MKV("EUR.CM_INSTRUMENT.PXE."&amp;A216, "DateLastMaturity")</f>
        <v>#REF!</v>
      </c>
      <c r="BC216" s="132" t="e">
        <f t="shared" si="796"/>
        <v>#REF!</v>
      </c>
      <c r="BD216" s="134" t="e">
        <f>VLOOKUP(BC216,'[1]YY p'!B$1:AP$65536,HLOOKUP(LEFT(A216,2),'[1]YY p'!$A$1:$IV$2,2,FALSE),FALSE)</f>
        <v>#REF!</v>
      </c>
      <c r="BF216" s="136" t="e">
        <f t="shared" si="798"/>
        <v>#REF!</v>
      </c>
      <c r="BG216" s="133" t="s">
        <v>60</v>
      </c>
      <c r="BH216" s="134" t="e">
        <f t="shared" si="797"/>
        <v>#NUM!</v>
      </c>
      <c r="BI216" s="135" t="e">
        <f>_xll.MKV("EUR.CM_INSTRUMENT.PXE."&amp;A216, "DateLastMaturity")</f>
        <v>#REF!</v>
      </c>
      <c r="BJ216" s="132" t="e">
        <f t="shared" si="799"/>
        <v>#REF!</v>
      </c>
      <c r="BK216" s="134" t="e">
        <f>VLOOKUP(BJ216,'[1]YY c'!B$1:AL$65536,HLOOKUP(LEFT(A216,2),'[1]YY c'!$A$1:$IV$2,2,FALSE),FALSE)</f>
        <v>#REF!</v>
      </c>
    </row>
    <row r="217" spans="1:63" s="2" customFormat="1">
      <c r="A217" s="64" t="s">
        <v>412</v>
      </c>
      <c r="B217" s="65" t="e">
        <f t="shared" ref="B217" si="800">LEFT(K217,3)&amp;" "&amp;TEXT(DATE(2000,(MONTH(E217)),1),"mmm")&amp;RIGHT(YEAR(E217),2)</f>
        <v>#REF!</v>
      </c>
      <c r="C217" s="19" t="s">
        <v>18</v>
      </c>
      <c r="D217" s="19" t="e">
        <f>_xll.MKV("EUR.CM_INSTRUMENT.PXE."&amp;A217, "CouponInterest")</f>
        <v>#REF!</v>
      </c>
      <c r="E217" s="6" t="e">
        <f>_xll.MKV("EUR.CM_INSTRUMENT.PXE."&amp;A217, "DateMaturity")</f>
        <v>#REF!</v>
      </c>
      <c r="F217" s="6" t="e">
        <f>IF(D217=0,H217,_xll.MKV("EUR.CM_INSTRUMENT.PXE."&amp;A217, "DateInterestAccrual"))</f>
        <v>#REF!</v>
      </c>
      <c r="G217" s="6" t="e">
        <f>IF(D217=0,E217,_xll.MKV("EUR.CM_INSTRUMENT.PXE."&amp;A217, "DateFirstCoupon"))</f>
        <v>#REF!</v>
      </c>
      <c r="H217" s="6" t="e">
        <f>_xll.MKV("EUR.CM_INSTRUMENT.PXE."&amp;A217, "DateFirstSettlement")</f>
        <v>#REF!</v>
      </c>
      <c r="I217" s="19">
        <v>100</v>
      </c>
      <c r="J217" s="6" t="e">
        <f>_xll.MKV("EUR.CM_INSTRUMENT.BONDVISION."&amp;A217, "DateSettl")</f>
        <v>#REF!</v>
      </c>
      <c r="K217" s="131" t="e">
        <f>_xll.MKV("EUR.CM_INSTRUMENT.PXE."&amp;A217, "Desc")</f>
        <v>#REF!</v>
      </c>
      <c r="L217" s="66">
        <f>_xll.BDP(A217&amp;" Corp", "amt_outstanding")/1000000</f>
        <v>31451</v>
      </c>
      <c r="M217" s="67" t="e">
        <f t="shared" ref="M217" si="801">+E217-J217</f>
        <v>#REF!</v>
      </c>
      <c r="N217" s="22" t="e">
        <f>_xll.xlBondYield(C217,D217,E217,F217,G217,H217,I217,J217,P217)*100</f>
        <v>#NUM!</v>
      </c>
      <c r="O217" s="68" t="str">
        <f t="shared" ref="O217" si="802">IF(ISNUMBER((N217-AL217)*100),ROUND((N217-AL217)*100,2),"")</f>
        <v/>
      </c>
      <c r="P217" s="23" t="e">
        <f>ROUND(_xll.MKV("EUR.CM_DEPTH.XLS_GOVIES."&amp;A217, "Mid"),IF(M217&lt;700,3,2))</f>
        <v>#REF!</v>
      </c>
      <c r="Q217" s="69" t="e">
        <f t="shared" ref="Q217" si="803">(N217-N216)*100</f>
        <v>#NUM!</v>
      </c>
      <c r="R217" s="70" t="e">
        <f t="shared" ref="R217" si="804">IF($R$12="Y roll",(N217-N216)/(M217-M216)*365*100,(U217-U216)/(M217-M216)*365)</f>
        <v>#NUM!</v>
      </c>
      <c r="S217" s="71" t="e">
        <f>_xll.xlBondAswSpread(C217,D217,E217,F217,G217,H217,I217,J217,P217)*100</f>
        <v>#NUM!</v>
      </c>
      <c r="T217" s="72" t="e">
        <f>_xll.xlBondZSpread(C217,D217,E217,F217,G217,H217,I217,J217,P217,"annual",5)*100</f>
        <v>#NUM!</v>
      </c>
      <c r="U217" s="72" t="e">
        <f>(N217-_xll.xlShmImplSwap2("EUR","EUR",J217,E217,,1,8,2,4)*100)*100</f>
        <v>#NUM!</v>
      </c>
      <c r="V217" s="72" t="e">
        <f>(N217-VLOOKUP(AH217,'[1]Y c'!$B$1:$F$65536,HLOOKUP(RIGHT($V$12,2),'[1]Y c'!$A$1:$IV$2,2,FALSE),FALSE))*100</f>
        <v>#NUM!</v>
      </c>
      <c r="W217" s="72" t="e">
        <f>(N217-VLOOKUP(AH217,'[1]Y c'!$B$1:$N$65536,HLOOKUP(RIGHT($W$12,2),'[1]Y c'!$A$1:$IV$2,2,FALSE),FALSE))*100</f>
        <v>#NUM!</v>
      </c>
      <c r="X217" s="73" t="e">
        <f>(N217-VLOOKUP(AH217,'[1]Y c'!$B$1:$J$65536,HLOOKUP(RIGHT($X$12,2),'[1]Y c'!$A$1:$IV$2,2,FALSE),FALSE))*100</f>
        <v>#NUM!</v>
      </c>
      <c r="Y217" s="74" t="e">
        <f>_xll.xlBondYieldSens(C217,D217,E217,F217,G217,H217,I217,J217,P217,"p")</f>
        <v>#NUM!</v>
      </c>
      <c r="Z217" s="100" t="e">
        <f>SUMIF([1]Volumes!D$1:D$65536,A217,[1]Volumes!I$1:I$65536)</f>
        <v>#VALUE!</v>
      </c>
      <c r="AA217" s="23"/>
      <c r="AB217" s="77" t="e">
        <f>IF(_xll.MKV("EUR.CM_DEPTH.VMO_REPO."&amp;A217&amp;"_"&amp;$AB$12&amp;"_Floating", "TrdValueAvg")=0,"",$AB$11+_xll.MKV("EUR.CM_DEPTH.VMO_REPO."&amp;A217&amp;"_"&amp;$AB$12&amp;"_Floating", "TrdValueAvg")/100)</f>
        <v>#REF!</v>
      </c>
      <c r="AC217" s="78">
        <f t="shared" ref="AC217" si="805">IF(ISNUMBER(AB217),(AB217-AM217)*100,0)</f>
        <v>0</v>
      </c>
      <c r="AD217" s="132" t="str">
        <f t="shared" ref="AD217" si="806">IF(AE217="x",MONTH(AG217)&amp;"."&amp;YEAR(AG217),"")</f>
        <v/>
      </c>
      <c r="AE217" s="133"/>
      <c r="AF217" s="134" t="str">
        <f t="shared" ref="AF217" si="807">IF(AE217="x",IF($AF$12="ASW",S217,T217),"")</f>
        <v/>
      </c>
      <c r="AG217" s="135" t="e">
        <f>_xll.MKV("EUR.CM_INSTRUMENT.PXE."&amp;A217, "DateLastMaturity")</f>
        <v>#REF!</v>
      </c>
      <c r="AH217" s="132" t="e">
        <f t="shared" ref="AH217" si="808">MONTH(AG217)&amp;"."&amp;YEAR(AG217)</f>
        <v>#REF!</v>
      </c>
      <c r="AI217" s="134" t="e">
        <f>VLOOKUP(AH217,'[1]ASW p'!$B$1:$AP$65536,HLOOKUP(LEFT(A217,2),'[1]ASW p'!$A$1:$IV$2,2,FALSE),FALSE)</f>
        <v>#REF!</v>
      </c>
      <c r="AJ217" s="79" t="e">
        <f t="shared" ref="AJ217" si="809">IF($AF$12="ASW",S217,T217)-AI217</f>
        <v>#NUM!</v>
      </c>
      <c r="AK217" s="79" t="e">
        <f t="shared" ref="AK217" si="810">U217-BD217</f>
        <v>#NUM!</v>
      </c>
      <c r="AL217" s="94">
        <v>0.54206214018611587</v>
      </c>
      <c r="AM217" s="81">
        <v>-0.72525634999999999</v>
      </c>
      <c r="AN217" s="14" t="str">
        <f t="shared" ref="AN217" si="811">+A217</f>
        <v>FR0013250560</v>
      </c>
      <c r="AO217" s="65" t="e">
        <f>IF(LEFT(AN217,2)=LEFT(AN216,2),AO216,_xll.BDP($A217&amp;" Corp","RTG_FITCH"))</f>
        <v>#REF!</v>
      </c>
      <c r="AP217" s="65" t="e">
        <f>IF(LEFT(AN217,2)=LEFT(AN216,2),AP216,_xll.BDP($A217&amp;" Corp","RTG_SP_LT_LC_ISSUER_CREDIT"))</f>
        <v>#REF!</v>
      </c>
      <c r="AQ217" s="65" t="str">
        <f>_xll.BDP($A217&amp;" Corp","RTG_MOODY")</f>
        <v>Aa2u</v>
      </c>
      <c r="AR217" s="136" t="e">
        <f t="shared" ref="AR217" si="812">IF(AS217="x",MONTH(AU217)&amp;"."&amp;YEAR(AU217),"")</f>
        <v>#REF!</v>
      </c>
      <c r="AS217" s="137" t="s">
        <v>60</v>
      </c>
      <c r="AT217" s="138" t="e">
        <f t="shared" ref="AT217" si="813">IF(AS217="x",N217,"")</f>
        <v>#NUM!</v>
      </c>
      <c r="AU217" s="139" t="e">
        <f>_xll.MKV("EUR.CM_INSTRUMENT.PXE."&amp;A217, "DateLastMaturity")</f>
        <v>#REF!</v>
      </c>
      <c r="AV217" s="140" t="e">
        <f t="shared" ref="AV217" si="814">MONTH(AU217)&amp;"."&amp;YEAR(AU217)</f>
        <v>#REF!</v>
      </c>
      <c r="AW217" s="138" t="e">
        <f>VLOOKUP(AV217,'[1]Y c'!B$1:AD$65536,HLOOKUP(LEFT(A217,2),'[1]Y c'!$A$1:$IV$2,2,FALSE),FALSE)</f>
        <v>#REF!</v>
      </c>
      <c r="AX217" s="14"/>
      <c r="AY217" s="136" t="str">
        <f t="shared" ref="AY217" si="815">IF(AE217="x",MONTH(AG217)&amp;"."&amp;YEAR(AG217),"")</f>
        <v/>
      </c>
      <c r="AZ217" s="133">
        <f t="shared" ref="AZ217" si="816">AE217</f>
        <v>0</v>
      </c>
      <c r="BA217" s="134" t="str">
        <f t="shared" ref="BA217" si="817">IF(AE217="x",U217,"")</f>
        <v/>
      </c>
      <c r="BB217" s="135" t="e">
        <f>_xll.MKV("EUR.CM_INSTRUMENT.PXE."&amp;A217, "DateLastMaturity")</f>
        <v>#REF!</v>
      </c>
      <c r="BC217" s="132" t="e">
        <f t="shared" ref="BC217" si="818">MONTH(BB217)&amp;"."&amp;YEAR(BB217)</f>
        <v>#REF!</v>
      </c>
      <c r="BD217" s="134" t="e">
        <f>VLOOKUP(BC217,'[1]YY p'!B$1:AP$65536,HLOOKUP(LEFT(A217,2),'[1]YY p'!$A$1:$IV$2,2,FALSE),FALSE)</f>
        <v>#REF!</v>
      </c>
      <c r="BF217" s="136" t="e">
        <f t="shared" ref="BF217" si="819">IF(BG217="x",MONTH(BI217)&amp;"."&amp;YEAR(BI217),"")</f>
        <v>#REF!</v>
      </c>
      <c r="BG217" s="133" t="s">
        <v>60</v>
      </c>
      <c r="BH217" s="134" t="e">
        <f t="shared" ref="BH217" si="820">IF(BG217="x",U217,"")</f>
        <v>#NUM!</v>
      </c>
      <c r="BI217" s="135" t="e">
        <f>_xll.MKV("EUR.CM_INSTRUMENT.PXE."&amp;A217, "DateLastMaturity")</f>
        <v>#REF!</v>
      </c>
      <c r="BJ217" s="132" t="e">
        <f t="shared" ref="BJ217" si="821">MONTH(BI217)&amp;"."&amp;YEAR(BI217)</f>
        <v>#REF!</v>
      </c>
      <c r="BK217" s="134" t="e">
        <f>VLOOKUP(BJ217,'[1]YY c'!B$1:AL$65536,HLOOKUP(LEFT(A217,2),'[1]YY c'!$A$1:$IV$2,2,FALSE),FALSE)</f>
        <v>#REF!</v>
      </c>
    </row>
    <row r="218" spans="1:63" s="2" customFormat="1">
      <c r="A218" s="64" t="s">
        <v>393</v>
      </c>
      <c r="B218" s="65" t="e">
        <f t="shared" ref="B218" si="822">LEFT(K218,3)&amp;" "&amp;TEXT(DATE(2000,(MONTH(E218)),1),"mmm")&amp;RIGHT(YEAR(E218),2)</f>
        <v>#REF!</v>
      </c>
      <c r="C218" s="19" t="s">
        <v>18</v>
      </c>
      <c r="D218" s="19" t="e">
        <f>_xll.MKV("EUR.CM_INSTRUMENT.PXE."&amp;A218, "CouponInterest")</f>
        <v>#REF!</v>
      </c>
      <c r="E218" s="6" t="e">
        <f>_xll.MKV("EUR.CM_INSTRUMENT.PXE."&amp;A218, "DateMaturity")</f>
        <v>#REF!</v>
      </c>
      <c r="F218" s="6" t="e">
        <f>IF(D218=0,H218,_xll.MKV("EUR.CM_INSTRUMENT.PXE."&amp;A218, "DateInterestAccrual"))</f>
        <v>#REF!</v>
      </c>
      <c r="G218" s="6" t="e">
        <f>IF(D218=0,E218,_xll.MKV("EUR.CM_INSTRUMENT.PXE."&amp;A218, "DateFirstCoupon"))</f>
        <v>#REF!</v>
      </c>
      <c r="H218" s="6" t="e">
        <f>_xll.MKV("EUR.CM_INSTRUMENT.PXE."&amp;A218, "DateFirstSettlement")</f>
        <v>#REF!</v>
      </c>
      <c r="I218" s="19">
        <v>100</v>
      </c>
      <c r="J218" s="6" t="e">
        <f>_xll.MKV("EUR.CM_INSTRUMENT.BONDVISION."&amp;A218, "DateSettl")</f>
        <v>#REF!</v>
      </c>
      <c r="K218" s="131" t="e">
        <f>_xll.MKV("EUR.CM_INSTRUMENT.PXE."&amp;A218, "Desc")</f>
        <v>#REF!</v>
      </c>
      <c r="L218" s="66">
        <f>_xll.BDP(A218&amp;" Corp", "amt_outstanding")/1000000</f>
        <v>30214</v>
      </c>
      <c r="M218" s="67" t="e">
        <f t="shared" ref="M218" si="823">+E218-J218</f>
        <v>#REF!</v>
      </c>
      <c r="N218" s="22" t="e">
        <f>_xll.xlBondYield(C218,D218,E218,F218,G218,H218,I218,J218,P218)*100</f>
        <v>#NUM!</v>
      </c>
      <c r="O218" s="68" t="str">
        <f t="shared" ref="O218" si="824">IF(ISNUMBER((N218-AL218)*100),ROUND((N218-AL218)*100,2),"")</f>
        <v/>
      </c>
      <c r="P218" s="23" t="e">
        <f>ROUND(_xll.MKV("EUR.CM_DEPTH.XLS_GOVIES."&amp;A218, "Mid"),IF(M218&lt;700,3,2))</f>
        <v>#REF!</v>
      </c>
      <c r="Q218" s="69" t="e">
        <f t="shared" ref="Q218" si="825">(N218-N217)*100</f>
        <v>#NUM!</v>
      </c>
      <c r="R218" s="70" t="e">
        <f t="shared" ref="R218" si="826">IF($R$12="Y roll",(N218-N217)/(M218-M217)*365*100,(U218-U217)/(M218-M217)*365)</f>
        <v>#NUM!</v>
      </c>
      <c r="S218" s="71" t="e">
        <f>_xll.xlBondAswSpread(C218,D218,E218,F218,G218,H218,I218,J218,P218)*100</f>
        <v>#NUM!</v>
      </c>
      <c r="T218" s="72" t="e">
        <f>_xll.xlBondZSpread(C218,D218,E218,F218,G218,H218,I218,J218,P218,"annual",5)*100</f>
        <v>#NUM!</v>
      </c>
      <c r="U218" s="72" t="e">
        <f>(N218-_xll.xlShmImplSwap2("EUR","EUR",J218,E218,,1,8,2,4)*100)*100</f>
        <v>#NUM!</v>
      </c>
      <c r="V218" s="72" t="e">
        <f>(N218-VLOOKUP(AH218,'[1]Y c'!$B$1:$F$65536,HLOOKUP(RIGHT($V$12,2),'[1]Y c'!$A$1:$IV$2,2,FALSE),FALSE))*100</f>
        <v>#NUM!</v>
      </c>
      <c r="W218" s="72" t="e">
        <f>(N218-VLOOKUP(AH218,'[1]Y c'!$B$1:$N$65536,HLOOKUP(RIGHT($W$12,2),'[1]Y c'!$A$1:$IV$2,2,FALSE),FALSE))*100</f>
        <v>#NUM!</v>
      </c>
      <c r="X218" s="73" t="e">
        <f>(N218-VLOOKUP(AH218,'[1]Y c'!$B$1:$J$65536,HLOOKUP(RIGHT($X$12,2),'[1]Y c'!$A$1:$IV$2,2,FALSE),FALSE))*100</f>
        <v>#NUM!</v>
      </c>
      <c r="Y218" s="74" t="e">
        <f>_xll.xlBondYieldSens(C218,D218,E218,F218,G218,H218,I218,J218,P218,"p")</f>
        <v>#NUM!</v>
      </c>
      <c r="Z218" s="100" t="e">
        <f>SUMIF([1]Volumes!D$1:D$65536,A218,[1]Volumes!I$1:I$65536)</f>
        <v>#VALUE!</v>
      </c>
      <c r="AA218" s="23"/>
      <c r="AB218" s="77" t="e">
        <f>IF(_xll.MKV("EUR.CM_DEPTH.VMO_REPO."&amp;A218&amp;"_"&amp;$AB$12&amp;"_Floating", "TrdValueAvg")=0,"",$AB$11+_xll.MKV("EUR.CM_DEPTH.VMO_REPO."&amp;A218&amp;"_"&amp;$AB$12&amp;"_Floating", "TrdValueAvg")/100)</f>
        <v>#REF!</v>
      </c>
      <c r="AC218" s="78">
        <f t="shared" ref="AC218" si="827">IF(ISNUMBER(AB218),(AB218-AM218)*100,0)</f>
        <v>0</v>
      </c>
      <c r="AD218" s="132" t="str">
        <f t="shared" ref="AD218" si="828">IF(AE218="x",MONTH(AG218)&amp;"."&amp;YEAR(AG218),"")</f>
        <v/>
      </c>
      <c r="AE218" s="133"/>
      <c r="AF218" s="134" t="str">
        <f t="shared" ref="AF218" si="829">IF(AE218="x",IF($AF$12="ASW",S218,T218),"")</f>
        <v/>
      </c>
      <c r="AG218" s="135" t="e">
        <f>_xll.MKV("EUR.CM_INSTRUMENT.PXE."&amp;A218, "DateLastMaturity")</f>
        <v>#REF!</v>
      </c>
      <c r="AH218" s="132" t="e">
        <f t="shared" ref="AH218" si="830">MONTH(AG218)&amp;"."&amp;YEAR(AG218)</f>
        <v>#REF!</v>
      </c>
      <c r="AI218" s="134" t="e">
        <f>VLOOKUP(AH218,'[1]ASW p'!$B$1:$AP$65536,HLOOKUP(LEFT(A218,2),'[1]ASW p'!$A$1:$IV$2,2,FALSE),FALSE)</f>
        <v>#REF!</v>
      </c>
      <c r="AJ218" s="79" t="e">
        <f t="shared" ref="AJ218" si="831">IF($AF$12="ASW",S218,T218)-AI218</f>
        <v>#NUM!</v>
      </c>
      <c r="AK218" s="79" t="e">
        <f t="shared" ref="AK218" si="832">U218-BD218</f>
        <v>#NUM!</v>
      </c>
      <c r="AL218" s="94">
        <v>0.54206214018611587</v>
      </c>
      <c r="AM218" s="81">
        <v>-0.72525634999999999</v>
      </c>
      <c r="AN218" s="14" t="str">
        <f t="shared" ref="AN218" si="833">+A218</f>
        <v>FR0013200813</v>
      </c>
      <c r="AO218" s="65" t="e">
        <f>IF(LEFT(AN218,2)=LEFT(AN217,2),AO217,_xll.BDP($A218&amp;" Corp","RTG_FITCH"))</f>
        <v>#REF!</v>
      </c>
      <c r="AP218" s="65" t="e">
        <f>IF(LEFT(AN218,2)=LEFT(AN217,2),AP217,_xll.BDP($A218&amp;" Corp","RTG_SP_LT_LC_ISSUER_CREDIT"))</f>
        <v>#REF!</v>
      </c>
      <c r="AQ218" s="65" t="str">
        <f>_xll.BDP($A218&amp;" Corp","RTG_MOODY")</f>
        <v>Aa2u</v>
      </c>
      <c r="AR218" s="136" t="e">
        <f t="shared" ref="AR218" si="834">IF(AS218="x",MONTH(AU218)&amp;"."&amp;YEAR(AU218),"")</f>
        <v>#REF!</v>
      </c>
      <c r="AS218" s="137" t="s">
        <v>60</v>
      </c>
      <c r="AT218" s="138" t="e">
        <f t="shared" ref="AT218" si="835">IF(AS218="x",N218,"")</f>
        <v>#NUM!</v>
      </c>
      <c r="AU218" s="139" t="e">
        <f>_xll.MKV("EUR.CM_INSTRUMENT.PXE."&amp;A218, "DateLastMaturity")</f>
        <v>#REF!</v>
      </c>
      <c r="AV218" s="140" t="e">
        <f t="shared" ref="AV218" si="836">MONTH(AU218)&amp;"."&amp;YEAR(AU218)</f>
        <v>#REF!</v>
      </c>
      <c r="AW218" s="138" t="e">
        <f>VLOOKUP(AV218,'[1]Y c'!B$1:AD$65536,HLOOKUP(LEFT(A218,2),'[1]Y c'!$A$1:$IV$2,2,FALSE),FALSE)</f>
        <v>#REF!</v>
      </c>
      <c r="AX218" s="14"/>
      <c r="AY218" s="136" t="str">
        <f t="shared" ref="AY218" si="837">IF(AE218="x",MONTH(AG218)&amp;"."&amp;YEAR(AG218),"")</f>
        <v/>
      </c>
      <c r="AZ218" s="133">
        <f t="shared" ref="AZ218" si="838">AE218</f>
        <v>0</v>
      </c>
      <c r="BA218" s="134" t="str">
        <f t="shared" ref="BA218" si="839">IF(AE218="x",U218,"")</f>
        <v/>
      </c>
      <c r="BB218" s="135" t="e">
        <f>_xll.MKV("EUR.CM_INSTRUMENT.PXE."&amp;A218, "DateLastMaturity")</f>
        <v>#REF!</v>
      </c>
      <c r="BC218" s="132" t="e">
        <f t="shared" ref="BC218" si="840">MONTH(BB218)&amp;"."&amp;YEAR(BB218)</f>
        <v>#REF!</v>
      </c>
      <c r="BD218" s="134" t="e">
        <f>VLOOKUP(BC218,'[1]YY p'!B$1:AP$65536,HLOOKUP(LEFT(A218,2),'[1]YY p'!$A$1:$IV$2,2,FALSE),FALSE)</f>
        <v>#REF!</v>
      </c>
      <c r="BF218" s="136" t="e">
        <f t="shared" ref="BF218" si="841">IF(BG218="x",MONTH(BI218)&amp;"."&amp;YEAR(BI218),"")</f>
        <v>#REF!</v>
      </c>
      <c r="BG218" s="133" t="s">
        <v>60</v>
      </c>
      <c r="BH218" s="134" t="e">
        <f t="shared" ref="BH218" si="842">IF(BG218="x",U218,"")</f>
        <v>#NUM!</v>
      </c>
      <c r="BI218" s="135" t="e">
        <f>_xll.MKV("EUR.CM_INSTRUMENT.PXE."&amp;A218, "DateLastMaturity")</f>
        <v>#REF!</v>
      </c>
      <c r="BJ218" s="132" t="e">
        <f t="shared" ref="BJ218" si="843">MONTH(BI218)&amp;"."&amp;YEAR(BI218)</f>
        <v>#REF!</v>
      </c>
      <c r="BK218" s="134" t="e">
        <f>VLOOKUP(BJ218,'[1]YY c'!B$1:AL$65536,HLOOKUP(LEFT(A218,2),'[1]YY c'!$A$1:$IV$2,2,FALSE),FALSE)</f>
        <v>#REF!</v>
      </c>
    </row>
    <row r="219" spans="1:63" s="2" customFormat="1">
      <c r="A219" s="64" t="s">
        <v>232</v>
      </c>
      <c r="B219" s="65" t="e">
        <f t="shared" si="778"/>
        <v>#REF!</v>
      </c>
      <c r="C219" s="19" t="s">
        <v>18</v>
      </c>
      <c r="D219" s="19" t="e">
        <f>_xll.MKV("EUR.CM_INSTRUMENT.PXE."&amp;A219, "CouponInterest")</f>
        <v>#REF!</v>
      </c>
      <c r="E219" s="6" t="e">
        <f>_xll.MKV("EUR.CM_INSTRUMENT.PXE."&amp;A219, "DateMaturity")</f>
        <v>#REF!</v>
      </c>
      <c r="F219" s="6" t="e">
        <f>IF(D219=0,H219,_xll.MKV("EUR.CM_INSTRUMENT.PXE."&amp;A219, "DateInterestAccrual"))</f>
        <v>#REF!</v>
      </c>
      <c r="G219" s="6" t="e">
        <f>IF(D219=0,E219,_xll.MKV("EUR.CM_INSTRUMENT.PXE."&amp;A219, "DateFirstCoupon"))</f>
        <v>#REF!</v>
      </c>
      <c r="H219" s="6" t="e">
        <f>_xll.MKV("EUR.CM_INSTRUMENT.PXE."&amp;A219, "DateFirstSettlement")</f>
        <v>#REF!</v>
      </c>
      <c r="I219" s="19">
        <v>100</v>
      </c>
      <c r="J219" s="6" t="e">
        <f>_xll.MKV("EUR.CM_INSTRUMENT.BONDVISION."&amp;A219, "DateSettl")</f>
        <v>#REF!</v>
      </c>
      <c r="K219" s="131" t="e">
        <f>_xll.MKV("EUR.CM_INSTRUMENT.PXE."&amp;A219, "Desc")</f>
        <v>#REF!</v>
      </c>
      <c r="L219" s="66">
        <f>_xll.BDP(A219&amp;" Corp", "amt_outstanding")/1000000</f>
        <v>37454</v>
      </c>
      <c r="M219" s="67" t="e">
        <f t="shared" si="781"/>
        <v>#REF!</v>
      </c>
      <c r="N219" s="22" t="e">
        <f>_xll.xlBondYield(C219,D219,E219,F219,G219,H219,I219,J219,P219)*100</f>
        <v>#NUM!</v>
      </c>
      <c r="O219" s="68" t="str">
        <f t="shared" si="782"/>
        <v/>
      </c>
      <c r="P219" s="23" t="e">
        <f>ROUND(_xll.MKV("EUR.CM_DEPTH.XLS_GOVIES."&amp;A219, "Mid"),IF(M219&lt;700,3,2))</f>
        <v>#REF!</v>
      </c>
      <c r="Q219" s="69" t="e">
        <f>(N219-N216)*100</f>
        <v>#NUM!</v>
      </c>
      <c r="R219" s="70" t="e">
        <f>IF($R$12="Y roll",(N219-N216)/(M219-M216)*365*100,(U219-U216)/(M219-M216)*365)</f>
        <v>#NUM!</v>
      </c>
      <c r="S219" s="71" t="e">
        <f>_xll.xlBondAswSpread(C219,D219,E219,F219,G219,H219,I219,J219,P219)*100</f>
        <v>#NUM!</v>
      </c>
      <c r="T219" s="72" t="e">
        <f>_xll.xlBondZSpread(C219,D219,E219,F219,G219,H219,I219,J219,P219,"annual",5)*100</f>
        <v>#NUM!</v>
      </c>
      <c r="U219" s="72" t="e">
        <f>(N219-_xll.xlShmImplSwap2("EUR","EUR",J219,E219,,1,8,2,4)*100)*100</f>
        <v>#NUM!</v>
      </c>
      <c r="V219" s="72" t="e">
        <f>(N219-VLOOKUP(AH219,'[1]Y c'!$B$1:$F$65536,HLOOKUP(RIGHT($V$12,2),'[1]Y c'!$A$1:$IV$2,2,FALSE),FALSE))*100</f>
        <v>#NUM!</v>
      </c>
      <c r="W219" s="72" t="e">
        <f>(N219-VLOOKUP(AH219,'[1]Y c'!$B$1:$N$65536,HLOOKUP(RIGHT($W$12,2),'[1]Y c'!$A$1:$IV$2,2,FALSE),FALSE))*100</f>
        <v>#NUM!</v>
      </c>
      <c r="X219" s="73" t="e">
        <f>(N219-VLOOKUP(AH219,'[1]Y c'!$B$1:$J$65536,HLOOKUP(RIGHT($X$12,2),'[1]Y c'!$A$1:$IV$2,2,FALSE),FALSE))*100</f>
        <v>#NUM!</v>
      </c>
      <c r="Y219" s="74" t="e">
        <f>_xll.xlBondYieldSens(C219,D219,E219,F219,G219,H219,I219,J219,P219,"p")</f>
        <v>#NUM!</v>
      </c>
      <c r="Z219" s="100" t="e">
        <f>SUMIF([1]Volumes!D$1:D$65536,A219,[1]Volumes!I$1:I$65536)</f>
        <v>#VALUE!</v>
      </c>
      <c r="AA219" s="23"/>
      <c r="AB219" s="77" t="e">
        <f>IF(_xll.MKV("EUR.CM_DEPTH.VMO_REPO."&amp;A219&amp;"_"&amp;$AB$12&amp;"_Floating", "TrdValueAvg")=0,"",$AB$11+_xll.MKV("EUR.CM_DEPTH.VMO_REPO."&amp;A219&amp;"_"&amp;$AB$12&amp;"_Floating", "TrdValueAvg")/100)</f>
        <v>#REF!</v>
      </c>
      <c r="AC219" s="78">
        <f t="shared" si="780"/>
        <v>0</v>
      </c>
      <c r="AD219" s="132" t="str">
        <f t="shared" si="790"/>
        <v/>
      </c>
      <c r="AE219" s="133"/>
      <c r="AF219" s="134" t="str">
        <f t="shared" si="783"/>
        <v/>
      </c>
      <c r="AG219" s="135" t="e">
        <f>_xll.MKV("EUR.CM_INSTRUMENT.PXE."&amp;A219, "DateLastMaturity")</f>
        <v>#REF!</v>
      </c>
      <c r="AH219" s="132" t="e">
        <f>MONTH(AG219)&amp;"."&amp;YEAR(AG219)</f>
        <v>#REF!</v>
      </c>
      <c r="AI219" s="134" t="e">
        <f>VLOOKUP(AH219,'[1]ASW p'!$B$1:$AP$65536,HLOOKUP(LEFT(A219,2),'[1]ASW p'!$A$1:$IV$2,2,FALSE),FALSE)</f>
        <v>#REF!</v>
      </c>
      <c r="AJ219" s="79" t="e">
        <f t="shared" si="784"/>
        <v>#NUM!</v>
      </c>
      <c r="AK219" s="79" t="e">
        <f t="shared" si="791"/>
        <v>#NUM!</v>
      </c>
      <c r="AL219" s="94">
        <v>0.67825362802245848</v>
      </c>
      <c r="AM219" s="81">
        <v>-0.48308333000000003</v>
      </c>
      <c r="AN219" s="14" t="str">
        <f t="shared" si="785"/>
        <v>FR0011317783</v>
      </c>
      <c r="AO219" s="65" t="e">
        <f>IF(LEFT(AN219,2)=LEFT(AN216,2),AO216,_xll.BDP($A219&amp;" Corp","RTG_FITCH"))</f>
        <v>#REF!</v>
      </c>
      <c r="AP219" s="65" t="e">
        <f>IF(LEFT(AN219,2)=LEFT(AN216,2),AP216,_xll.BDP($A219&amp;" Corp","RTG_SP_LT_LC_ISSUER_CREDIT"))</f>
        <v>#REF!</v>
      </c>
      <c r="AQ219" s="65" t="str">
        <f>_xll.BDP($A219&amp;" Corp","RTG_MOODY")</f>
        <v>Aa2u</v>
      </c>
      <c r="AR219" s="136" t="e">
        <f t="shared" si="788"/>
        <v>#REF!</v>
      </c>
      <c r="AS219" s="137" t="s">
        <v>60</v>
      </c>
      <c r="AT219" s="138" t="e">
        <f t="shared" si="792"/>
        <v>#NUM!</v>
      </c>
      <c r="AU219" s="139" t="e">
        <f>_xll.MKV("EUR.CM_INSTRUMENT.PXE."&amp;A219, "DateLastMaturity")</f>
        <v>#REF!</v>
      </c>
      <c r="AV219" s="140" t="e">
        <f t="shared" si="789"/>
        <v>#REF!</v>
      </c>
      <c r="AW219" s="138" t="e">
        <f>VLOOKUP(AV219,'[1]Y c'!B$1:AD$65536,HLOOKUP(LEFT(A219,2),'[1]Y c'!$A$1:$IV$2,2,FALSE),FALSE)</f>
        <v>#REF!</v>
      </c>
      <c r="AX219" s="14"/>
      <c r="AY219" s="136" t="str">
        <f t="shared" si="793"/>
        <v/>
      </c>
      <c r="AZ219" s="133">
        <f t="shared" si="794"/>
        <v>0</v>
      </c>
      <c r="BA219" s="134" t="str">
        <f t="shared" si="795"/>
        <v/>
      </c>
      <c r="BB219" s="135" t="e">
        <f>_xll.MKV("EUR.CM_INSTRUMENT.PXE."&amp;A219, "DateLastMaturity")</f>
        <v>#REF!</v>
      </c>
      <c r="BC219" s="132" t="e">
        <f t="shared" si="796"/>
        <v>#REF!</v>
      </c>
      <c r="BD219" s="134" t="e">
        <f>VLOOKUP(BC219,'[1]YY p'!B$1:AP$65536,HLOOKUP(LEFT(A219,2),'[1]YY p'!$A$1:$IV$2,2,FALSE),FALSE)</f>
        <v>#REF!</v>
      </c>
      <c r="BF219" s="136" t="e">
        <f t="shared" si="798"/>
        <v>#REF!</v>
      </c>
      <c r="BG219" s="133" t="s">
        <v>60</v>
      </c>
      <c r="BH219" s="134" t="e">
        <f t="shared" si="797"/>
        <v>#NUM!</v>
      </c>
      <c r="BI219" s="135" t="e">
        <f>_xll.MKV("EUR.CM_INSTRUMENT.PXE."&amp;A219, "DateLastMaturity")</f>
        <v>#REF!</v>
      </c>
      <c r="BJ219" s="132" t="e">
        <f t="shared" si="799"/>
        <v>#REF!</v>
      </c>
      <c r="BK219" s="134" t="e">
        <f>VLOOKUP(BJ219,'[1]YY c'!B$1:AL$65536,HLOOKUP(LEFT(A219,2),'[1]YY c'!$A$1:$IV$2,2,FALSE),FALSE)</f>
        <v>#REF!</v>
      </c>
    </row>
    <row r="220" spans="1:63" s="2" customFormat="1">
      <c r="A220" s="64" t="s">
        <v>233</v>
      </c>
      <c r="B220" s="65" t="e">
        <f t="shared" si="778"/>
        <v>#REF!</v>
      </c>
      <c r="C220" s="19" t="s">
        <v>18</v>
      </c>
      <c r="D220" s="19" t="e">
        <f>_xll.MKV("EUR.CM_INSTRUMENT.PXE."&amp;A220, "CouponInterest")</f>
        <v>#REF!</v>
      </c>
      <c r="E220" s="6" t="e">
        <f>_xll.MKV("EUR.CM_INSTRUMENT.PXE."&amp;A220, "DateMaturity")</f>
        <v>#REF!</v>
      </c>
      <c r="F220" s="6" t="e">
        <f>IF(D220=0,H220,_xll.MKV("EUR.CM_INSTRUMENT.PXE."&amp;A220, "DateInterestAccrual"))</f>
        <v>#REF!</v>
      </c>
      <c r="G220" s="6" t="e">
        <f>IF(D220=0,E220,_xll.MKV("EUR.CM_INSTRUMENT.PXE."&amp;A220, "DateFirstCoupon"))</f>
        <v>#REF!</v>
      </c>
      <c r="H220" s="6" t="e">
        <f>_xll.MKV("EUR.CM_INSTRUMENT.PXE."&amp;A220, "DateFirstSettlement")</f>
        <v>#REF!</v>
      </c>
      <c r="I220" s="19">
        <v>100</v>
      </c>
      <c r="J220" s="6" t="e">
        <f>_xll.MKV("EUR.CM_INSTRUMENT.BONDVISION."&amp;A220, "DateSettl")</f>
        <v>#REF!</v>
      </c>
      <c r="K220" s="131" t="e">
        <f>_xll.MKV("EUR.CM_INSTRUMENT.PXE."&amp;A220, "Desc")</f>
        <v>#REF!</v>
      </c>
      <c r="L220" s="66">
        <f>_xll.BDP(A220&amp;" Corp", "amt_outstanding")/1000000</f>
        <v>32613.880458</v>
      </c>
      <c r="M220" s="67" t="e">
        <f t="shared" si="781"/>
        <v>#REF!</v>
      </c>
      <c r="N220" s="22" t="e">
        <f>_xll.xlBondYield(C220,D220,E220,F220,G220,H220,I220,J220,P220)*100</f>
        <v>#NUM!</v>
      </c>
      <c r="O220" s="68" t="str">
        <f t="shared" si="782"/>
        <v/>
      </c>
      <c r="P220" s="23" t="e">
        <f>ROUND(_xll.MKV("EUR.CM_DEPTH.XLS_GOVIES."&amp;A220, "Mid"),IF(M220&lt;700,3,2))</f>
        <v>#REF!</v>
      </c>
      <c r="Q220" s="69" t="e">
        <f t="shared" si="786"/>
        <v>#NUM!</v>
      </c>
      <c r="R220" s="70" t="e">
        <f t="shared" si="779"/>
        <v>#NUM!</v>
      </c>
      <c r="S220" s="71" t="e">
        <f>_xll.xlBondAswSpread(C220,D220,E220,F220,G220,H220,I220,J220,P220)*100</f>
        <v>#NUM!</v>
      </c>
      <c r="T220" s="72" t="e">
        <f>_xll.xlBondZSpread(C220,D220,E220,F220,G220,H220,I220,J220,P220,"annual",5)*100</f>
        <v>#NUM!</v>
      </c>
      <c r="U220" s="72" t="e">
        <f>(N220-_xll.xlShmImplSwap2("EUR","EUR",J220,E220,,1,8,2,4)*100)*100</f>
        <v>#NUM!</v>
      </c>
      <c r="V220" s="72" t="e">
        <f>(N220-VLOOKUP(AH220,'[1]Y c'!$B$1:$F$65536,HLOOKUP(RIGHT($V$12,2),'[1]Y c'!$A$1:$IV$2,2,FALSE),FALSE))*100</f>
        <v>#NUM!</v>
      </c>
      <c r="W220" s="72" t="e">
        <f>(N220-VLOOKUP(AH220,'[1]Y c'!$B$1:$N$65536,HLOOKUP(RIGHT($W$12,2),'[1]Y c'!$A$1:$IV$2,2,FALSE),FALSE))*100</f>
        <v>#NUM!</v>
      </c>
      <c r="X220" s="73" t="e">
        <f>(N220-VLOOKUP(AH220,'[1]Y c'!$B$1:$J$65536,HLOOKUP(RIGHT($X$12,2),'[1]Y c'!$A$1:$IV$2,2,FALSE),FALSE))*100</f>
        <v>#NUM!</v>
      </c>
      <c r="Y220" s="74" t="e">
        <f>_xll.xlBondYieldSens(C220,D220,E220,F220,G220,H220,I220,J220,P220,"p")</f>
        <v>#NUM!</v>
      </c>
      <c r="Z220" s="100" t="e">
        <f>SUMIF([1]Volumes!D$1:D$65536,A220,[1]Volumes!I$1:I$65536)</f>
        <v>#VALUE!</v>
      </c>
      <c r="AA220" s="23"/>
      <c r="AB220" s="77" t="e">
        <f>IF(_xll.MKV("EUR.CM_DEPTH.VMO_REPO."&amp;A220&amp;"_"&amp;$AB$12&amp;"_Floating", "TrdValueAvg")=0,"",$AB$11+_xll.MKV("EUR.CM_DEPTH.VMO_REPO."&amp;A220&amp;"_"&amp;$AB$12&amp;"_Floating", "TrdValueAvg")/100)</f>
        <v>#REF!</v>
      </c>
      <c r="AC220" s="78">
        <f t="shared" si="780"/>
        <v>0</v>
      </c>
      <c r="AD220" s="132" t="str">
        <f t="shared" si="790"/>
        <v/>
      </c>
      <c r="AE220" s="133"/>
      <c r="AF220" s="134" t="str">
        <f t="shared" si="783"/>
        <v/>
      </c>
      <c r="AG220" s="135" t="e">
        <f>_xll.MKV("EUR.CM_INSTRUMENT.PXE."&amp;A220, "DateLastMaturity")</f>
        <v>#REF!</v>
      </c>
      <c r="AH220" s="132" t="e">
        <f t="shared" si="787"/>
        <v>#REF!</v>
      </c>
      <c r="AI220" s="134" t="e">
        <f>VLOOKUP(AH220,'[1]ASW p'!$B$1:$AP$65536,HLOOKUP(LEFT(A220,2),'[1]ASW p'!$A$1:$IV$2,2,FALSE),FALSE)</f>
        <v>#REF!</v>
      </c>
      <c r="AJ220" s="79" t="e">
        <f t="shared" si="784"/>
        <v>#NUM!</v>
      </c>
      <c r="AK220" s="79" t="e">
        <f t="shared" si="791"/>
        <v>#NUM!</v>
      </c>
      <c r="AL220" s="94">
        <v>0.77031006011994696</v>
      </c>
      <c r="AM220" s="81">
        <v>-0.50314286000000008</v>
      </c>
      <c r="AN220" s="14" t="str">
        <f t="shared" si="785"/>
        <v>FR0000571218</v>
      </c>
      <c r="AO220" s="65" t="e">
        <f>IF(LEFT(AN220,2)=LEFT(AN219,2),AO219,_xll.BDP($A220&amp;" Corp","RTG_FITCH"))</f>
        <v>#REF!</v>
      </c>
      <c r="AP220" s="65" t="e">
        <f>IF(LEFT(AN220,2)=LEFT(AN219,2),AP219,_xll.BDP($A220&amp;" Corp","RTG_SP_LT_LC_ISSUER_CREDIT"))</f>
        <v>#REF!</v>
      </c>
      <c r="AQ220" s="65" t="str">
        <f>_xll.BDP($A220&amp;" Corp","RTG_MOODY")</f>
        <v>Aa2u</v>
      </c>
      <c r="AR220" s="136" t="e">
        <f t="shared" si="788"/>
        <v>#REF!</v>
      </c>
      <c r="AS220" s="137" t="s">
        <v>60</v>
      </c>
      <c r="AT220" s="138" t="e">
        <f t="shared" si="792"/>
        <v>#NUM!</v>
      </c>
      <c r="AU220" s="139" t="e">
        <f>_xll.MKV("EUR.CM_INSTRUMENT.PXE."&amp;A220, "DateLastMaturity")</f>
        <v>#REF!</v>
      </c>
      <c r="AV220" s="140" t="e">
        <f t="shared" si="789"/>
        <v>#REF!</v>
      </c>
      <c r="AW220" s="138" t="e">
        <f>VLOOKUP(AV220,'[1]Y c'!B$1:AD$65536,HLOOKUP(LEFT(A220,2),'[1]Y c'!$A$1:$IV$2,2,FALSE),FALSE)</f>
        <v>#REF!</v>
      </c>
      <c r="AX220" s="14"/>
      <c r="AY220" s="136" t="str">
        <f t="shared" si="793"/>
        <v/>
      </c>
      <c r="AZ220" s="133">
        <f t="shared" si="794"/>
        <v>0</v>
      </c>
      <c r="BA220" s="134" t="str">
        <f t="shared" si="795"/>
        <v/>
      </c>
      <c r="BB220" s="135" t="e">
        <f>_xll.MKV("EUR.CM_INSTRUMENT.PXE."&amp;A220, "DateLastMaturity")</f>
        <v>#REF!</v>
      </c>
      <c r="BC220" s="132" t="e">
        <f t="shared" si="796"/>
        <v>#REF!</v>
      </c>
      <c r="BD220" s="134" t="e">
        <f>VLOOKUP(BC220,'[1]YY p'!B$1:AP$65536,HLOOKUP(LEFT(A220,2),'[1]YY p'!$A$1:$IV$2,2,FALSE),FALSE)</f>
        <v>#REF!</v>
      </c>
      <c r="BF220" s="136" t="e">
        <f t="shared" si="798"/>
        <v>#REF!</v>
      </c>
      <c r="BG220" s="133" t="s">
        <v>60</v>
      </c>
      <c r="BH220" s="134" t="e">
        <f t="shared" si="797"/>
        <v>#NUM!</v>
      </c>
      <c r="BI220" s="135" t="e">
        <f>_xll.MKV("EUR.CM_INSTRUMENT.PXE."&amp;A220, "DateLastMaturity")</f>
        <v>#REF!</v>
      </c>
      <c r="BJ220" s="132" t="e">
        <f t="shared" si="799"/>
        <v>#REF!</v>
      </c>
      <c r="BK220" s="134" t="e">
        <f>VLOOKUP(BJ220,'[1]YY c'!B$1:AL$65536,HLOOKUP(LEFT(A220,2),'[1]YY c'!$A$1:$IV$2,2,FALSE),FALSE)</f>
        <v>#REF!</v>
      </c>
    </row>
    <row r="221" spans="1:63" s="2" customFormat="1">
      <c r="A221" s="64" t="s">
        <v>234</v>
      </c>
      <c r="B221" s="65" t="e">
        <f t="shared" si="778"/>
        <v>#REF!</v>
      </c>
      <c r="C221" s="19" t="s">
        <v>18</v>
      </c>
      <c r="D221" s="19" t="e">
        <f>_xll.MKV("EUR.CM_INSTRUMENT.PXE."&amp;A221, "CouponInterest")</f>
        <v>#REF!</v>
      </c>
      <c r="E221" s="6" t="e">
        <f>_xll.MKV("EUR.CM_INSTRUMENT.PXE."&amp;A221, "DateMaturity")</f>
        <v>#REF!</v>
      </c>
      <c r="F221" s="6" t="e">
        <f>IF(D221=0,H221,_xll.MKV("EUR.CM_INSTRUMENT.PXE."&amp;A221, "DateInterestAccrual"))</f>
        <v>#REF!</v>
      </c>
      <c r="G221" s="6" t="e">
        <f>IF(D221=0,E221,_xll.MKV("EUR.CM_INSTRUMENT.PXE."&amp;A221, "DateFirstCoupon"))</f>
        <v>#REF!</v>
      </c>
      <c r="H221" s="6" t="e">
        <f>_xll.MKV("EUR.CM_INSTRUMENT.PXE."&amp;A221, "DateFirstSettlement")</f>
        <v>#REF!</v>
      </c>
      <c r="I221" s="19">
        <v>100</v>
      </c>
      <c r="J221" s="6" t="e">
        <f>_xll.MKV("EUR.CM_INSTRUMENT.BONDVISION."&amp;A221, "DateSettl")</f>
        <v>#REF!</v>
      </c>
      <c r="K221" s="131" t="e">
        <f>_xll.MKV("EUR.CM_INSTRUMENT.PXE."&amp;A221, "Desc")</f>
        <v>#REF!</v>
      </c>
      <c r="L221" s="66">
        <f>_xll.BDP(A221&amp;" Corp", "amt_outstanding")/1000000</f>
        <v>33208</v>
      </c>
      <c r="M221" s="67" t="e">
        <f t="shared" si="781"/>
        <v>#REF!</v>
      </c>
      <c r="N221" s="22" t="e">
        <f>_xll.xlBondYield(C221,D221,E221,F221,G221,H221,I221,J221,P221)*100</f>
        <v>#NUM!</v>
      </c>
      <c r="O221" s="68" t="str">
        <f t="shared" si="782"/>
        <v/>
      </c>
      <c r="P221" s="23" t="e">
        <f>ROUND(_xll.MKV("EUR.CM_DEPTH.XLS_GOVIES."&amp;A221, "Mid"),IF(M221&lt;700,3,2))</f>
        <v>#REF!</v>
      </c>
      <c r="Q221" s="69" t="e">
        <f t="shared" si="786"/>
        <v>#NUM!</v>
      </c>
      <c r="R221" s="70" t="e">
        <f t="shared" si="779"/>
        <v>#NUM!</v>
      </c>
      <c r="S221" s="71" t="e">
        <f>_xll.xlBondAswSpread(C221,D221,E221,F221,G221,H221,I221,J221,P221)*100</f>
        <v>#NUM!</v>
      </c>
      <c r="T221" s="72" t="e">
        <f>_xll.xlBondZSpread(C221,D221,E221,F221,G221,H221,I221,J221,P221,"annual",5)*100</f>
        <v>#NUM!</v>
      </c>
      <c r="U221" s="72" t="e">
        <f>(N221-_xll.xlShmImplSwap2("EUR","EUR",J221,E221,,1,8,2,4)*100)*100</f>
        <v>#NUM!</v>
      </c>
      <c r="V221" s="72" t="e">
        <f>(N221-VLOOKUP(AH221,'[1]Y c'!$B$1:$F$65536,HLOOKUP(RIGHT($V$12,2),'[1]Y c'!$A$1:$IV$2,2,FALSE),FALSE))*100</f>
        <v>#NUM!</v>
      </c>
      <c r="W221" s="72" t="e">
        <f>(N221-VLOOKUP(AH221,'[1]Y c'!$B$1:$N$65536,HLOOKUP(RIGHT($W$12,2),'[1]Y c'!$A$1:$IV$2,2,FALSE),FALSE))*100</f>
        <v>#NUM!</v>
      </c>
      <c r="X221" s="73" t="e">
        <f>(N221-VLOOKUP(AH221,'[1]Y c'!$B$1:$J$65536,HLOOKUP(RIGHT($X$12,2),'[1]Y c'!$A$1:$IV$2,2,FALSE),FALSE))*100</f>
        <v>#NUM!</v>
      </c>
      <c r="Y221" s="74" t="e">
        <f>_xll.xlBondYieldSens(C221,D221,E221,F221,G221,H221,I221,J221,P221,"p")</f>
        <v>#NUM!</v>
      </c>
      <c r="Z221" s="100" t="e">
        <f>SUMIF([1]Volumes!D$1:D$65536,A221,[1]Volumes!I$1:I$65536)</f>
        <v>#VALUE!</v>
      </c>
      <c r="AA221" s="23"/>
      <c r="AB221" s="77" t="e">
        <f>IF(_xll.MKV("EUR.CM_DEPTH.VMO_REPO."&amp;A221&amp;"_"&amp;$AB$12&amp;"_Floating", "TrdValueAvg")=0,"",$AB$11+_xll.MKV("EUR.CM_DEPTH.VMO_REPO."&amp;A221&amp;"_"&amp;$AB$12&amp;"_Floating", "TrdValueAvg")/100)</f>
        <v>#REF!</v>
      </c>
      <c r="AC221" s="78">
        <f t="shared" si="780"/>
        <v>0</v>
      </c>
      <c r="AD221" s="132" t="str">
        <f t="shared" si="790"/>
        <v/>
      </c>
      <c r="AE221" s="133"/>
      <c r="AF221" s="134" t="str">
        <f t="shared" si="783"/>
        <v/>
      </c>
      <c r="AG221" s="135" t="e">
        <f>_xll.MKV("EUR.CM_INSTRUMENT.PXE."&amp;A221, "DateLastMaturity")</f>
        <v>#REF!</v>
      </c>
      <c r="AH221" s="132" t="e">
        <f>MONTH(AG221)&amp;"."&amp;YEAR(AG221)</f>
        <v>#REF!</v>
      </c>
      <c r="AI221" s="134" t="e">
        <f>VLOOKUP(AH221,'[1]ASW p'!$B$1:$AP$65536,HLOOKUP(LEFT(A221,2),'[1]ASW p'!$A$1:$IV$2,2,FALSE),FALSE)</f>
        <v>#REF!</v>
      </c>
      <c r="AJ221" s="79" t="e">
        <f t="shared" si="784"/>
        <v>#NUM!</v>
      </c>
      <c r="AK221" s="79" t="e">
        <f t="shared" si="791"/>
        <v>#NUM!</v>
      </c>
      <c r="AL221" s="94">
        <v>0.90808290034093653</v>
      </c>
      <c r="AM221" s="81">
        <v>-0.72770732000000005</v>
      </c>
      <c r="AN221" s="14" t="str">
        <f t="shared" si="785"/>
        <v>FR0011883966</v>
      </c>
      <c r="AO221" s="65" t="e">
        <f>IF(LEFT(AN221,2)=LEFT(AN220,2),AO220,_xll.BDP($A221&amp;" Corp","RTG_FITCH"))</f>
        <v>#REF!</v>
      </c>
      <c r="AP221" s="65" t="e">
        <f>IF(LEFT(AN221,2)=LEFT(AN220,2),AP220,_xll.BDP($A221&amp;" Corp","RTG_SP_LT_LC_ISSUER_CREDIT"))</f>
        <v>#REF!</v>
      </c>
      <c r="AQ221" s="65" t="str">
        <f>_xll.BDP($A221&amp;" Corp","RTG_MOODY")</f>
        <v>Aa2u</v>
      </c>
      <c r="AR221" s="136" t="e">
        <f t="shared" si="788"/>
        <v>#REF!</v>
      </c>
      <c r="AS221" s="137" t="s">
        <v>60</v>
      </c>
      <c r="AT221" s="138" t="e">
        <f t="shared" si="792"/>
        <v>#NUM!</v>
      </c>
      <c r="AU221" s="139" t="e">
        <f>_xll.MKV("EUR.CM_INSTRUMENT.PXE."&amp;A221, "DateLastMaturity")</f>
        <v>#REF!</v>
      </c>
      <c r="AV221" s="140" t="e">
        <f t="shared" si="789"/>
        <v>#REF!</v>
      </c>
      <c r="AW221" s="138" t="e">
        <f>VLOOKUP(AV221,'[1]Y c'!B$1:AD$65536,HLOOKUP(LEFT(A221,2),'[1]Y c'!$A$1:$IV$2,2,FALSE),FALSE)</f>
        <v>#REF!</v>
      </c>
      <c r="AX221" s="14"/>
      <c r="AY221" s="136" t="str">
        <f t="shared" si="793"/>
        <v/>
      </c>
      <c r="AZ221" s="133">
        <f t="shared" si="794"/>
        <v>0</v>
      </c>
      <c r="BA221" s="134" t="str">
        <f t="shared" si="795"/>
        <v/>
      </c>
      <c r="BB221" s="135" t="e">
        <f>_xll.MKV("EUR.CM_INSTRUMENT.PXE."&amp;A221, "DateLastMaturity")</f>
        <v>#REF!</v>
      </c>
      <c r="BC221" s="132" t="e">
        <f t="shared" si="796"/>
        <v>#REF!</v>
      </c>
      <c r="BD221" s="134" t="e">
        <f>VLOOKUP(BC221,'[1]YY p'!B$1:AP$65536,HLOOKUP(LEFT(A221,2),'[1]YY p'!$A$1:$IV$2,2,FALSE),FALSE)</f>
        <v>#REF!</v>
      </c>
      <c r="BF221" s="136" t="e">
        <f t="shared" si="798"/>
        <v>#REF!</v>
      </c>
      <c r="BG221" s="133" t="s">
        <v>60</v>
      </c>
      <c r="BH221" s="134" t="e">
        <f t="shared" si="797"/>
        <v>#NUM!</v>
      </c>
      <c r="BI221" s="135" t="e">
        <f>_xll.MKV("EUR.CM_INSTRUMENT.PXE."&amp;A221, "DateLastMaturity")</f>
        <v>#REF!</v>
      </c>
      <c r="BJ221" s="132" t="e">
        <f t="shared" si="799"/>
        <v>#REF!</v>
      </c>
      <c r="BK221" s="134" t="e">
        <f>VLOOKUP(BJ221,'[1]YY c'!B$1:AL$65536,HLOOKUP(LEFT(A221,2),'[1]YY c'!$A$1:$IV$2,2,FALSE),FALSE)</f>
        <v>#REF!</v>
      </c>
    </row>
    <row r="222" spans="1:63" s="2" customFormat="1">
      <c r="A222" s="64" t="s">
        <v>235</v>
      </c>
      <c r="B222" s="65" t="e">
        <f t="shared" si="778"/>
        <v>#REF!</v>
      </c>
      <c r="C222" s="19" t="s">
        <v>18</v>
      </c>
      <c r="D222" s="19" t="e">
        <f>_xll.MKV("EUR.CM_INSTRUMENT.PXE."&amp;A222, "CouponInterest")</f>
        <v>#REF!</v>
      </c>
      <c r="E222" s="6" t="e">
        <f>_xll.MKV("EUR.CM_INSTRUMENT.PXE."&amp;A222, "DateMaturity")</f>
        <v>#REF!</v>
      </c>
      <c r="F222" s="6" t="e">
        <f>IF(D222=0,H222,_xll.MKV("EUR.CM_INSTRUMENT.PXE."&amp;A222, "DateInterestAccrual"))</f>
        <v>#REF!</v>
      </c>
      <c r="G222" s="6" t="e">
        <f>IF(D222=0,E222,_xll.MKV("EUR.CM_INSTRUMENT.PXE."&amp;A222, "DateFirstCoupon"))</f>
        <v>#REF!</v>
      </c>
      <c r="H222" s="6" t="e">
        <f>_xll.MKV("EUR.CM_INSTRUMENT.PXE."&amp;A222, "DateFirstSettlement")</f>
        <v>#REF!</v>
      </c>
      <c r="I222" s="19">
        <v>100</v>
      </c>
      <c r="J222" s="6" t="e">
        <f>_xll.MKV("EUR.CM_INSTRUMENT.BONDVISION."&amp;A222, "DateSettl")</f>
        <v>#REF!</v>
      </c>
      <c r="K222" s="131" t="e">
        <f>_xll.MKV("EUR.CM_INSTRUMENT.PXE."&amp;A222, "Desc")</f>
        <v>#REF!</v>
      </c>
      <c r="L222" s="66">
        <f>_xll.BDP(A222&amp;" Corp", "amt_outstanding")/1000000</f>
        <v>38535</v>
      </c>
      <c r="M222" s="67" t="e">
        <f t="shared" si="781"/>
        <v>#REF!</v>
      </c>
      <c r="N222" s="22" t="e">
        <f>_xll.xlBondYield(C222,D222,E222,F222,G222,H222,I222,J222,P222)*100</f>
        <v>#NUM!</v>
      </c>
      <c r="O222" s="68" t="str">
        <f t="shared" si="782"/>
        <v/>
      </c>
      <c r="P222" s="23" t="e">
        <f>ROUND(_xll.MKV("EUR.CM_DEPTH.XLS_GOVIES."&amp;A222, "Mid"),IF(M222&lt;700,3,2))</f>
        <v>#REF!</v>
      </c>
      <c r="Q222" s="69" t="e">
        <f t="shared" si="786"/>
        <v>#NUM!</v>
      </c>
      <c r="R222" s="70" t="e">
        <f t="shared" si="779"/>
        <v>#NUM!</v>
      </c>
      <c r="S222" s="71" t="e">
        <f>_xll.xlBondAswSpread(C222,D222,E222,F222,G222,H222,I222,J222,P222)*100</f>
        <v>#NUM!</v>
      </c>
      <c r="T222" s="72" t="e">
        <f>_xll.xlBondZSpread(C222,D222,E222,F222,G222,H222,I222,J222,P222,"annual",5)*100</f>
        <v>#NUM!</v>
      </c>
      <c r="U222" s="72" t="e">
        <f>(N222-_xll.xlShmImplSwap2("EUR","EUR",J222,E222,,1,8,2,4)*100)*100</f>
        <v>#NUM!</v>
      </c>
      <c r="V222" s="72" t="e">
        <f>(N222-VLOOKUP(AH222,'[1]Y c'!$B$1:$F$65536,HLOOKUP(RIGHT($V$12,2),'[1]Y c'!$A$1:$IV$2,2,FALSE),FALSE))*100</f>
        <v>#NUM!</v>
      </c>
      <c r="W222" s="72" t="e">
        <f>(N222-VLOOKUP(AH222,'[1]Y c'!$B$1:$N$65536,HLOOKUP(RIGHT($W$12,2),'[1]Y c'!$A$1:$IV$2,2,FALSE),FALSE))*100</f>
        <v>#NUM!</v>
      </c>
      <c r="X222" s="73" t="e">
        <f>(N222-VLOOKUP(AH222,'[1]Y c'!$B$1:$J$65536,HLOOKUP(RIGHT($X$12,2),'[1]Y c'!$A$1:$IV$2,2,FALSE),FALSE))*100</f>
        <v>#NUM!</v>
      </c>
      <c r="Y222" s="74" t="e">
        <f>_xll.xlBondYieldSens(C222,D222,E222,F222,G222,H222,I222,J222,P222,"p")</f>
        <v>#NUM!</v>
      </c>
      <c r="Z222" s="100" t="e">
        <f>SUMIF([1]Volumes!D$1:D$65536,A222,[1]Volumes!I$1:I$65536)</f>
        <v>#VALUE!</v>
      </c>
      <c r="AA222" s="23"/>
      <c r="AB222" s="77" t="e">
        <f>IF(_xll.MKV("EUR.CM_DEPTH.VMO_REPO."&amp;A222&amp;"_"&amp;$AB$12&amp;"_Floating", "TrdValueAvg")=0,"",$AB$11+_xll.MKV("EUR.CM_DEPTH.VMO_REPO."&amp;A222&amp;"_"&amp;$AB$12&amp;"_Floating", "TrdValueAvg")/100)</f>
        <v>#REF!</v>
      </c>
      <c r="AC222" s="78">
        <f t="shared" si="780"/>
        <v>0</v>
      </c>
      <c r="AD222" s="132" t="e">
        <f t="shared" si="790"/>
        <v>#REF!</v>
      </c>
      <c r="AE222" s="133" t="s">
        <v>60</v>
      </c>
      <c r="AF222" s="134" t="e">
        <f t="shared" si="783"/>
        <v>#NUM!</v>
      </c>
      <c r="AG222" s="135" t="e">
        <f>_xll.MKV("EUR.CM_INSTRUMENT.PXE."&amp;A222, "DateLastMaturity")</f>
        <v>#REF!</v>
      </c>
      <c r="AH222" s="132" t="e">
        <f>MONTH(AG222)&amp;"."&amp;YEAR(AG222)</f>
        <v>#REF!</v>
      </c>
      <c r="AI222" s="134" t="e">
        <f>VLOOKUP(AH222,'[1]ASW p'!$B$1:$AP$65536,HLOOKUP(LEFT(A222,2),'[1]ASW p'!$A$1:$IV$2,2,FALSE),FALSE)</f>
        <v>#REF!</v>
      </c>
      <c r="AJ222" s="79" t="e">
        <f t="shared" si="784"/>
        <v>#NUM!</v>
      </c>
      <c r="AK222" s="79" t="e">
        <f t="shared" si="791"/>
        <v>#NUM!</v>
      </c>
      <c r="AL222" s="94">
        <v>1.0021724721412615</v>
      </c>
      <c r="AM222" s="81">
        <v>-0.50270886000000004</v>
      </c>
      <c r="AN222" s="14" t="str">
        <f t="shared" si="785"/>
        <v>FR0012993103</v>
      </c>
      <c r="AO222" s="65" t="e">
        <f>IF(LEFT(AN222,2)=LEFT(AN221,2),AO221,_xll.BDP($A222&amp;" Corp","RTG_FITCH"))</f>
        <v>#REF!</v>
      </c>
      <c r="AP222" s="65" t="e">
        <f>IF(LEFT(AN222,2)=LEFT(AN221,2),AP221,_xll.BDP($A222&amp;" Corp","RTG_SP_LT_LC_ISSUER_CREDIT"))</f>
        <v>#REF!</v>
      </c>
      <c r="AQ222" s="65" t="str">
        <f>_xll.BDP($A222&amp;" Corp","RTG_MOODY")</f>
        <v>Aa2u</v>
      </c>
      <c r="AR222" s="136" t="e">
        <f>IF(AS222="x",MONTH(AU222)&amp;"."&amp;YEAR(AU222),"")</f>
        <v>#REF!</v>
      </c>
      <c r="AS222" s="137" t="s">
        <v>60</v>
      </c>
      <c r="AT222" s="138" t="e">
        <f t="shared" si="792"/>
        <v>#NUM!</v>
      </c>
      <c r="AU222" s="139" t="e">
        <f>_xll.MKV("EUR.CM_INSTRUMENT.PXE."&amp;A222, "DateLastMaturity")</f>
        <v>#REF!</v>
      </c>
      <c r="AV222" s="140" t="e">
        <f>MONTH(AU222)&amp;"."&amp;YEAR(AU222)</f>
        <v>#REF!</v>
      </c>
      <c r="AW222" s="138" t="e">
        <f>VLOOKUP(AV222,'[1]Y c'!B$1:AD$65536,HLOOKUP(LEFT(A222,2),'[1]Y c'!$A$1:$IV$2,2,FALSE),FALSE)</f>
        <v>#REF!</v>
      </c>
      <c r="AX222" s="14"/>
      <c r="AY222" s="136" t="e">
        <f t="shared" si="793"/>
        <v>#REF!</v>
      </c>
      <c r="AZ222" s="133" t="str">
        <f t="shared" si="794"/>
        <v>x</v>
      </c>
      <c r="BA222" s="134" t="e">
        <f t="shared" si="795"/>
        <v>#NUM!</v>
      </c>
      <c r="BB222" s="135" t="e">
        <f>_xll.MKV("EUR.CM_INSTRUMENT.PXE."&amp;A222, "DateLastMaturity")</f>
        <v>#REF!</v>
      </c>
      <c r="BC222" s="132" t="e">
        <f t="shared" si="796"/>
        <v>#REF!</v>
      </c>
      <c r="BD222" s="134" t="e">
        <f>VLOOKUP(BC222,'[1]YY p'!B$1:AP$65536,HLOOKUP(LEFT(A222,2),'[1]YY p'!$A$1:$IV$2,2,FALSE),FALSE)</f>
        <v>#REF!</v>
      </c>
      <c r="BF222" s="136" t="e">
        <f t="shared" si="798"/>
        <v>#REF!</v>
      </c>
      <c r="BG222" s="133" t="s">
        <v>60</v>
      </c>
      <c r="BH222" s="134" t="e">
        <f t="shared" si="797"/>
        <v>#NUM!</v>
      </c>
      <c r="BI222" s="135" t="e">
        <f>_xll.MKV("EUR.CM_INSTRUMENT.PXE."&amp;A222, "DateLastMaturity")</f>
        <v>#REF!</v>
      </c>
      <c r="BJ222" s="132" t="e">
        <f t="shared" si="799"/>
        <v>#REF!</v>
      </c>
      <c r="BK222" s="134" t="e">
        <f>VLOOKUP(BJ222,'[1]YY c'!B$1:AL$65536,HLOOKUP(LEFT(A222,2),'[1]YY c'!$A$1:$IV$2,2,FALSE),FALSE)</f>
        <v>#REF!</v>
      </c>
    </row>
    <row r="223" spans="1:63" s="2" customFormat="1">
      <c r="A223" s="64" t="s">
        <v>236</v>
      </c>
      <c r="B223" s="65" t="e">
        <f t="shared" si="778"/>
        <v>#REF!</v>
      </c>
      <c r="C223" s="19" t="s">
        <v>18</v>
      </c>
      <c r="D223" s="19" t="e">
        <f>_xll.MKV("EUR.CM_INSTRUMENT.PXE."&amp;A223, "CouponInterest")</f>
        <v>#REF!</v>
      </c>
      <c r="E223" s="6" t="e">
        <f>_xll.MKV("EUR.CM_INSTRUMENT.PXE."&amp;A223, "DateMaturity")</f>
        <v>#REF!</v>
      </c>
      <c r="F223" s="6" t="e">
        <f>IF(D223=0,H223,_xll.MKV("EUR.CM_INSTRUMENT.PXE."&amp;A223, "DateInterestAccrual"))</f>
        <v>#REF!</v>
      </c>
      <c r="G223" s="6" t="e">
        <f>IF(D223=0,E223,_xll.MKV("EUR.CM_INSTRUMENT.PXE."&amp;A223, "DateFirstCoupon"))</f>
        <v>#REF!</v>
      </c>
      <c r="H223" s="6" t="e">
        <f>_xll.MKV("EUR.CM_INSTRUMENT.PXE."&amp;A223, "DateFirstSettlement")</f>
        <v>#REF!</v>
      </c>
      <c r="I223" s="19">
        <v>100</v>
      </c>
      <c r="J223" s="6" t="e">
        <f>_xll.MKV("EUR.CM_INSTRUMENT.BONDVISION."&amp;A223, "DateSettl")</f>
        <v>#REF!</v>
      </c>
      <c r="K223" s="131" t="e">
        <f>_xll.MKV("EUR.CM_INSTRUMENT.PXE."&amp;A223, "Desc")</f>
        <v>#REF!</v>
      </c>
      <c r="L223" s="66">
        <f>_xll.BDP(A223&amp;" Corp", "amt_outstanding")/1000000</f>
        <v>32162.3226</v>
      </c>
      <c r="M223" s="67" t="e">
        <f t="shared" si="781"/>
        <v>#REF!</v>
      </c>
      <c r="N223" s="22" t="e">
        <f>_xll.xlBondYield(C223,D223,E223,F223,G223,H223,I223,J223,P223)*100</f>
        <v>#NUM!</v>
      </c>
      <c r="O223" s="68" t="str">
        <f t="shared" si="782"/>
        <v/>
      </c>
      <c r="P223" s="23" t="e">
        <f>ROUND(_xll.MKV("EUR.CM_DEPTH.XLS_GOVIES."&amp;A223, "Mid"),IF(M223&lt;700,3,2))</f>
        <v>#REF!</v>
      </c>
      <c r="Q223" s="69" t="e">
        <f t="shared" si="786"/>
        <v>#NUM!</v>
      </c>
      <c r="R223" s="70" t="e">
        <f t="shared" si="779"/>
        <v>#NUM!</v>
      </c>
      <c r="S223" s="71" t="e">
        <f>_xll.xlBondAswSpread(C223,D223,E223,F223,G223,H223,I223,J223,P223)*100</f>
        <v>#NUM!</v>
      </c>
      <c r="T223" s="72" t="e">
        <f>_xll.xlBondZSpread(C223,D223,E223,F223,G223,H223,I223,J223,P223,"annual",5)*100</f>
        <v>#NUM!</v>
      </c>
      <c r="U223" s="72" t="e">
        <f>(N223-_xll.xlShmImplSwap2("EUR","EUR",J223,E223,,1,8,2,4)*100)*100</f>
        <v>#NUM!</v>
      </c>
      <c r="V223" s="72" t="e">
        <f>(N223-VLOOKUP(AH223,'[1]Y c'!$B$1:$F$65536,HLOOKUP(RIGHT($V$12,2),'[1]Y c'!$A$1:$IV$2,2,FALSE),FALSE))*100</f>
        <v>#NUM!</v>
      </c>
      <c r="W223" s="72" t="e">
        <f>(N223-VLOOKUP(AH223,'[1]Y c'!$B$1:$N$65536,HLOOKUP(RIGHT($W$12,2),'[1]Y c'!$A$1:$IV$2,2,FALSE),FALSE))*100</f>
        <v>#NUM!</v>
      </c>
      <c r="X223" s="73" t="e">
        <f>(N223-VLOOKUP(AH223,'[1]Y c'!$B$1:$J$65536,HLOOKUP(RIGHT($X$12,2),'[1]Y c'!$A$1:$IV$2,2,FALSE),FALSE))*100</f>
        <v>#NUM!</v>
      </c>
      <c r="Y223" s="74" t="e">
        <f>_xll.xlBondYieldSens(C223,D223,E223,F223,G223,H223,I223,J223,P223,"p")</f>
        <v>#NUM!</v>
      </c>
      <c r="Z223" s="100" t="e">
        <f>SUMIF([1]Volumes!D$1:D$65536,A223,[1]Volumes!I$1:I$65536)</f>
        <v>#VALUE!</v>
      </c>
      <c r="AA223" s="23"/>
      <c r="AB223" s="77" t="e">
        <f>IF(_xll.MKV("EUR.CM_DEPTH.VMO_REPO."&amp;A223&amp;"_"&amp;$AB$12&amp;"_Floating", "TrdValueAvg")=0,"",$AB$11+_xll.MKV("EUR.CM_DEPTH.VMO_REPO."&amp;A223&amp;"_"&amp;$AB$12&amp;"_Floating", "TrdValueAvg")/100)</f>
        <v>#REF!</v>
      </c>
      <c r="AC223" s="78">
        <f t="shared" si="780"/>
        <v>0</v>
      </c>
      <c r="AD223" s="132" t="str">
        <f t="shared" si="790"/>
        <v/>
      </c>
      <c r="AE223" s="133"/>
      <c r="AF223" s="134" t="str">
        <f t="shared" si="783"/>
        <v/>
      </c>
      <c r="AG223" s="135" t="e">
        <f>_xll.MKV("EUR.CM_INSTRUMENT.PXE."&amp;A223, "DateLastMaturity")</f>
        <v>#REF!</v>
      </c>
      <c r="AH223" s="132" t="e">
        <f t="shared" si="787"/>
        <v>#REF!</v>
      </c>
      <c r="AI223" s="134" t="e">
        <f>VLOOKUP(AH223,'[1]ASW p'!$B$1:$AP$65536,HLOOKUP(LEFT(A223,2),'[1]ASW p'!$A$1:$IV$2,2,FALSE),FALSE)</f>
        <v>#REF!</v>
      </c>
      <c r="AJ223" s="79" t="e">
        <f t="shared" si="784"/>
        <v>#NUM!</v>
      </c>
      <c r="AK223" s="79" t="e">
        <f t="shared" si="791"/>
        <v>#NUM!</v>
      </c>
      <c r="AL223" s="94">
        <v>0.99526055543388692</v>
      </c>
      <c r="AM223" s="81">
        <v>-0.73599999999999999</v>
      </c>
      <c r="AN223" s="14" t="str">
        <f t="shared" si="785"/>
        <v>FR0000187635</v>
      </c>
      <c r="AO223" s="65" t="e">
        <f>IF(LEFT(AN223,2)=LEFT(AN222,2),AO222,_xll.BDP($A223&amp;" Corp","RTG_FITCH"))</f>
        <v>#REF!</v>
      </c>
      <c r="AP223" s="65" t="e">
        <f>IF(LEFT(AN223,2)=LEFT(AN222,2),AP222,_xll.BDP($A223&amp;" Corp","RTG_SP_LT_LC_ISSUER_CREDIT"))</f>
        <v>#REF!</v>
      </c>
      <c r="AQ223" s="65" t="str">
        <f>_xll.BDP($A223&amp;" Corp","RTG_MOODY")</f>
        <v>Aa2u</v>
      </c>
      <c r="AR223" s="136" t="e">
        <f t="shared" si="788"/>
        <v>#REF!</v>
      </c>
      <c r="AS223" s="137" t="s">
        <v>60</v>
      </c>
      <c r="AT223" s="138" t="e">
        <f t="shared" si="792"/>
        <v>#NUM!</v>
      </c>
      <c r="AU223" s="139" t="e">
        <f>_xll.MKV("EUR.CM_INSTRUMENT.PXE."&amp;A223, "DateLastMaturity")</f>
        <v>#REF!</v>
      </c>
      <c r="AV223" s="140" t="e">
        <f t="shared" si="789"/>
        <v>#REF!</v>
      </c>
      <c r="AW223" s="138" t="e">
        <f>VLOOKUP(AV223,'[1]Y c'!B$1:AD$65536,HLOOKUP(LEFT(A223,2),'[1]Y c'!$A$1:$IV$2,2,FALSE),FALSE)</f>
        <v>#REF!</v>
      </c>
      <c r="AX223" s="14"/>
      <c r="AY223" s="136" t="str">
        <f t="shared" si="793"/>
        <v/>
      </c>
      <c r="AZ223" s="133">
        <f t="shared" si="794"/>
        <v>0</v>
      </c>
      <c r="BA223" s="134" t="str">
        <f t="shared" si="795"/>
        <v/>
      </c>
      <c r="BB223" s="135" t="e">
        <f>_xll.MKV("EUR.CM_INSTRUMENT.PXE."&amp;A223, "DateLastMaturity")</f>
        <v>#REF!</v>
      </c>
      <c r="BC223" s="132" t="e">
        <f t="shared" si="796"/>
        <v>#REF!</v>
      </c>
      <c r="BD223" s="134" t="e">
        <f>VLOOKUP(BC223,'[1]YY p'!B$1:AP$65536,HLOOKUP(LEFT(A223,2),'[1]YY p'!$A$1:$IV$2,2,FALSE),FALSE)</f>
        <v>#REF!</v>
      </c>
      <c r="BF223" s="136" t="e">
        <f t="shared" si="798"/>
        <v>#REF!</v>
      </c>
      <c r="BG223" s="133" t="s">
        <v>60</v>
      </c>
      <c r="BH223" s="134" t="e">
        <f t="shared" si="797"/>
        <v>#NUM!</v>
      </c>
      <c r="BI223" s="135" t="e">
        <f>_xll.MKV("EUR.CM_INSTRUMENT.PXE."&amp;A223, "DateLastMaturity")</f>
        <v>#REF!</v>
      </c>
      <c r="BJ223" s="132" t="e">
        <f t="shared" si="799"/>
        <v>#REF!</v>
      </c>
      <c r="BK223" s="134" t="e">
        <f>VLOOKUP(BJ223,'[1]YY c'!B$1:AL$65536,HLOOKUP(LEFT(A223,2),'[1]YY c'!$A$1:$IV$2,2,FALSE),FALSE)</f>
        <v>#REF!</v>
      </c>
    </row>
    <row r="224" spans="1:63" s="2" customFormat="1">
      <c r="A224" s="64" t="s">
        <v>237</v>
      </c>
      <c r="B224" s="65" t="e">
        <f t="shared" si="778"/>
        <v>#REF!</v>
      </c>
      <c r="C224" s="19" t="s">
        <v>18</v>
      </c>
      <c r="D224" s="19" t="e">
        <f>_xll.MKV("EUR.CM_INSTRUMENT.PXE."&amp;A224, "CouponInterest")</f>
        <v>#REF!</v>
      </c>
      <c r="E224" s="6" t="e">
        <f>_xll.MKV("EUR.CM_INSTRUMENT.PXE."&amp;A224, "DateMaturity")</f>
        <v>#REF!</v>
      </c>
      <c r="F224" s="6" t="e">
        <f>IF(D224=0,H224,_xll.MKV("EUR.CM_INSTRUMENT.PXE."&amp;A224, "DateInterestAccrual"))</f>
        <v>#REF!</v>
      </c>
      <c r="G224" s="6" t="e">
        <f>IF(D224=0,E224,_xll.MKV("EUR.CM_INSTRUMENT.PXE."&amp;A224, "DateFirstCoupon"))</f>
        <v>#REF!</v>
      </c>
      <c r="H224" s="6" t="e">
        <f>_xll.MKV("EUR.CM_INSTRUMENT.PXE."&amp;A224, "DateFirstSettlement")</f>
        <v>#REF!</v>
      </c>
      <c r="I224" s="19">
        <v>100</v>
      </c>
      <c r="J224" s="6" t="e">
        <f>_xll.MKV("EUR.CM_INSTRUMENT.BONDVISION."&amp;A224, "DateSettl")</f>
        <v>#REF!</v>
      </c>
      <c r="K224" s="131" t="e">
        <f>_xll.MKV("EUR.CM_INSTRUMENT.PXE."&amp;A224, "Desc")</f>
        <v>#REF!</v>
      </c>
      <c r="L224" s="66">
        <f>_xll.BDP(A224&amp;" Corp", "amt_outstanding")/1000000</f>
        <v>26678</v>
      </c>
      <c r="M224" s="67" t="e">
        <f t="shared" si="781"/>
        <v>#REF!</v>
      </c>
      <c r="N224" s="22" t="e">
        <f>_xll.xlBondYield(C224,D224,E224,F224,G224,H224,I224,J224,P224)*100</f>
        <v>#NUM!</v>
      </c>
      <c r="O224" s="68" t="str">
        <f t="shared" si="782"/>
        <v/>
      </c>
      <c r="P224" s="23" t="e">
        <f>ROUND(_xll.MKV("EUR.CM_DEPTH.XLS_GOVIES."&amp;A224, "Mid"),IF(M224&lt;700,3,2))</f>
        <v>#REF!</v>
      </c>
      <c r="Q224" s="69" t="e">
        <f t="shared" si="786"/>
        <v>#NUM!</v>
      </c>
      <c r="R224" s="70" t="e">
        <f t="shared" si="779"/>
        <v>#NUM!</v>
      </c>
      <c r="S224" s="71" t="e">
        <f>_xll.xlBondAswSpread(C224,D224,E224,F224,G224,H224,I224,J224,P224)*100</f>
        <v>#NUM!</v>
      </c>
      <c r="T224" s="72" t="e">
        <f>_xll.xlBondZSpread(C224,D224,E224,F224,G224,H224,I224,J224,P224,"annual",5)*100</f>
        <v>#NUM!</v>
      </c>
      <c r="U224" s="72" t="e">
        <f>(N224-_xll.xlShmImplSwap2("EUR","EUR",J224,E224,,1,8,2,4)*100)*100</f>
        <v>#NUM!</v>
      </c>
      <c r="V224" s="72" t="e">
        <f>(N224-VLOOKUP(AH224,'[1]Y c'!$B$1:$F$65536,HLOOKUP(RIGHT($V$12,2),'[1]Y c'!$A$1:$IV$2,2,FALSE),FALSE))*100</f>
        <v>#NUM!</v>
      </c>
      <c r="W224" s="72" t="e">
        <f>(N224-VLOOKUP(AH224,'[1]Y c'!$B$1:$N$65536,HLOOKUP(RIGHT($W$12,2),'[1]Y c'!$A$1:$IV$2,2,FALSE),FALSE))*100</f>
        <v>#NUM!</v>
      </c>
      <c r="X224" s="73" t="e">
        <f>(N224-VLOOKUP(AH224,'[1]Y c'!$B$1:$J$65536,HLOOKUP(RIGHT($X$12,2),'[1]Y c'!$A$1:$IV$2,2,FALSE),FALSE))*100</f>
        <v>#NUM!</v>
      </c>
      <c r="Y224" s="74" t="e">
        <f>_xll.xlBondYieldSens(C224,D224,E224,F224,G224,H224,I224,J224,P224,"p")</f>
        <v>#NUM!</v>
      </c>
      <c r="Z224" s="100" t="e">
        <f>SUMIF([1]Volumes!D$1:D$65536,A224,[1]Volumes!I$1:I$65536)</f>
        <v>#VALUE!</v>
      </c>
      <c r="AA224" s="23"/>
      <c r="AB224" s="77" t="e">
        <f>IF(_xll.MKV("EUR.CM_DEPTH.VMO_REPO."&amp;A224&amp;"_"&amp;$AB$12&amp;"_Floating", "TrdValueAvg")=0,"",$AB$11+_xll.MKV("EUR.CM_DEPTH.VMO_REPO."&amp;A224&amp;"_"&amp;$AB$12&amp;"_Floating", "TrdValueAvg")/100)</f>
        <v>#REF!</v>
      </c>
      <c r="AC224" s="78">
        <f t="shared" si="780"/>
        <v>0</v>
      </c>
      <c r="AD224" s="132" t="str">
        <f t="shared" si="790"/>
        <v/>
      </c>
      <c r="AE224" s="133"/>
      <c r="AF224" s="134" t="str">
        <f t="shared" si="783"/>
        <v/>
      </c>
      <c r="AG224" s="135" t="e">
        <f>_xll.MKV("EUR.CM_INSTRUMENT.PXE."&amp;A224, "DateLastMaturity")</f>
        <v>#REF!</v>
      </c>
      <c r="AH224" s="132" t="e">
        <f t="shared" si="787"/>
        <v>#REF!</v>
      </c>
      <c r="AI224" s="134" t="e">
        <f>VLOOKUP(AH224,'[1]ASW p'!$B$1:$AP$65536,HLOOKUP(LEFT(A224,2),'[1]ASW p'!$A$1:$IV$2,2,FALSE),FALSE)</f>
        <v>#REF!</v>
      </c>
      <c r="AJ224" s="79" t="e">
        <f t="shared" si="784"/>
        <v>#NUM!</v>
      </c>
      <c r="AK224" s="79" t="e">
        <f t="shared" si="791"/>
        <v>#NUM!</v>
      </c>
      <c r="AL224" s="94">
        <v>1.1468325247468394</v>
      </c>
      <c r="AM224" s="81">
        <v>-0.53835294</v>
      </c>
      <c r="AN224" s="14" t="str">
        <f t="shared" si="785"/>
        <v>FR0010070060</v>
      </c>
      <c r="AO224" s="65" t="e">
        <f>IF(LEFT(AN224,2)=LEFT(AN223,2),AO223,_xll.BDP($A224&amp;" Corp","RTG_FITCH"))</f>
        <v>#REF!</v>
      </c>
      <c r="AP224" s="65" t="e">
        <f>IF(LEFT(AN224,2)=LEFT(AN223,2),AP223,_xll.BDP($A224&amp;" Corp","RTG_SP_LT_LC_ISSUER_CREDIT"))</f>
        <v>#REF!</v>
      </c>
      <c r="AQ224" s="65" t="str">
        <f>_xll.BDP($A224&amp;" Corp","RTG_MOODY")</f>
        <v>Aa2u</v>
      </c>
      <c r="AR224" s="136" t="e">
        <f t="shared" si="788"/>
        <v>#REF!</v>
      </c>
      <c r="AS224" s="137" t="s">
        <v>60</v>
      </c>
      <c r="AT224" s="138" t="e">
        <f t="shared" si="792"/>
        <v>#NUM!</v>
      </c>
      <c r="AU224" s="139" t="e">
        <f>_xll.MKV("EUR.CM_INSTRUMENT.PXE."&amp;A224, "DateLastMaturity")</f>
        <v>#REF!</v>
      </c>
      <c r="AV224" s="140" t="e">
        <f t="shared" si="789"/>
        <v>#REF!</v>
      </c>
      <c r="AW224" s="138" t="e">
        <f>VLOOKUP(AV224,'[1]Y c'!B$1:AD$65536,HLOOKUP(LEFT(A224,2),'[1]Y c'!$A$1:$IV$2,2,FALSE),FALSE)</f>
        <v>#REF!</v>
      </c>
      <c r="AX224" s="14"/>
      <c r="AY224" s="136" t="str">
        <f t="shared" si="793"/>
        <v/>
      </c>
      <c r="AZ224" s="133">
        <f t="shared" si="794"/>
        <v>0</v>
      </c>
      <c r="BA224" s="134" t="str">
        <f t="shared" si="795"/>
        <v/>
      </c>
      <c r="BB224" s="135" t="e">
        <f>_xll.MKV("EUR.CM_INSTRUMENT.PXE."&amp;A224, "DateLastMaturity")</f>
        <v>#REF!</v>
      </c>
      <c r="BC224" s="132" t="e">
        <f t="shared" si="796"/>
        <v>#REF!</v>
      </c>
      <c r="BD224" s="134" t="e">
        <f>VLOOKUP(BC224,'[1]YY p'!B$1:AP$65536,HLOOKUP(LEFT(A224,2),'[1]YY p'!$A$1:$IV$2,2,FALSE),FALSE)</f>
        <v>#REF!</v>
      </c>
      <c r="BF224" s="136" t="e">
        <f t="shared" si="798"/>
        <v>#REF!</v>
      </c>
      <c r="BG224" s="133" t="s">
        <v>60</v>
      </c>
      <c r="BH224" s="134" t="e">
        <f t="shared" si="797"/>
        <v>#NUM!</v>
      </c>
      <c r="BI224" s="135" t="e">
        <f>_xll.MKV("EUR.CM_INSTRUMENT.PXE."&amp;A224, "DateLastMaturity")</f>
        <v>#REF!</v>
      </c>
      <c r="BJ224" s="132" t="e">
        <f t="shared" si="799"/>
        <v>#REF!</v>
      </c>
      <c r="BK224" s="134" t="e">
        <f>VLOOKUP(BJ224,'[1]YY c'!B$1:AL$65536,HLOOKUP(LEFT(A224,2),'[1]YY c'!$A$1:$IV$2,2,FALSE),FALSE)</f>
        <v>#REF!</v>
      </c>
    </row>
    <row r="225" spans="1:63" s="2" customFormat="1">
      <c r="A225" s="64" t="s">
        <v>238</v>
      </c>
      <c r="B225" s="65" t="e">
        <f t="shared" si="778"/>
        <v>#REF!</v>
      </c>
      <c r="C225" s="19" t="s">
        <v>18</v>
      </c>
      <c r="D225" s="19" t="e">
        <f>_xll.MKV("EUR.CM_INSTRUMENT.PXE."&amp;A225, "CouponInterest")</f>
        <v>#REF!</v>
      </c>
      <c r="E225" s="6" t="e">
        <f>_xll.MKV("EUR.CM_INSTRUMENT.PXE."&amp;A225, "DateMaturity")</f>
        <v>#REF!</v>
      </c>
      <c r="F225" s="6" t="e">
        <f>IF(D225=0,H225,_xll.MKV("EUR.CM_INSTRUMENT.PXE."&amp;A225, "DateInterestAccrual"))</f>
        <v>#REF!</v>
      </c>
      <c r="G225" s="6" t="e">
        <f>IF(D225=0,E225,_xll.MKV("EUR.CM_INSTRUMENT.PXE."&amp;A225, "DateFirstCoupon"))</f>
        <v>#REF!</v>
      </c>
      <c r="H225" s="6" t="e">
        <f>_xll.MKV("EUR.CM_INSTRUMENT.PXE."&amp;A225, "DateFirstSettlement")</f>
        <v>#REF!</v>
      </c>
      <c r="I225" s="19">
        <v>100</v>
      </c>
      <c r="J225" s="6" t="e">
        <f>_xll.MKV("EUR.CM_INSTRUMENT.BONDVISION."&amp;A225, "DateSettl")</f>
        <v>#REF!</v>
      </c>
      <c r="K225" s="131" t="e">
        <f>_xll.MKV("EUR.CM_INSTRUMENT.PXE."&amp;A225, "Desc")</f>
        <v>#REF!</v>
      </c>
      <c r="L225" s="66">
        <f>_xll.BDP(A225&amp;" Corp", "amt_outstanding")/1000000</f>
        <v>26143</v>
      </c>
      <c r="M225" s="67" t="e">
        <f t="shared" si="781"/>
        <v>#REF!</v>
      </c>
      <c r="N225" s="22" t="e">
        <f>_xll.xlBondYield(C225,D225,E225,F225,G225,H225,I225,J225,P225)*100</f>
        <v>#NUM!</v>
      </c>
      <c r="O225" s="68" t="str">
        <f t="shared" si="782"/>
        <v/>
      </c>
      <c r="P225" s="23" t="e">
        <f>ROUND(_xll.MKV("EUR.CM_DEPTH.XLS_GOVIES."&amp;A225, "Mid"),IF(M225&lt;700,3,2))</f>
        <v>#REF!</v>
      </c>
      <c r="Q225" s="69" t="e">
        <f t="shared" si="786"/>
        <v>#NUM!</v>
      </c>
      <c r="R225" s="70" t="e">
        <f t="shared" si="779"/>
        <v>#NUM!</v>
      </c>
      <c r="S225" s="71" t="e">
        <f>_xll.xlBondAswSpread(C225,D225,E225,F225,G225,H225,I225,J225,P225)*100</f>
        <v>#NUM!</v>
      </c>
      <c r="T225" s="72" t="e">
        <f>_xll.xlBondZSpread(C225,D225,E225,F225,G225,H225,I225,J225,P225,"annual",5)*100</f>
        <v>#NUM!</v>
      </c>
      <c r="U225" s="72" t="e">
        <f>(N225-_xll.xlShmImplSwap2("EUR","EUR",J225,E225,,1,8,2,4)*100)*100</f>
        <v>#NUM!</v>
      </c>
      <c r="V225" s="72" t="e">
        <f>(N225-VLOOKUP(AH225,'[1]Y c'!$B$1:$F$65536,HLOOKUP(RIGHT($V$12,2),'[1]Y c'!$A$1:$IV$2,2,FALSE),FALSE))*100</f>
        <v>#NUM!</v>
      </c>
      <c r="W225" s="72" t="e">
        <f>(N225-VLOOKUP(AH225,'[1]Y c'!$B$1:$N$65536,HLOOKUP(RIGHT($W$12,2),'[1]Y c'!$A$1:$IV$2,2,FALSE),FALSE))*100</f>
        <v>#NUM!</v>
      </c>
      <c r="X225" s="73" t="e">
        <f>(N225-VLOOKUP(AH225,'[1]Y c'!$B$1:$J$65536,HLOOKUP(RIGHT($X$12,2),'[1]Y c'!$A$1:$IV$2,2,FALSE),FALSE))*100</f>
        <v>#NUM!</v>
      </c>
      <c r="Y225" s="74" t="e">
        <f>_xll.xlBondYieldSens(C225,D225,E225,F225,G225,H225,I225,J225,P225,"p")</f>
        <v>#NUM!</v>
      </c>
      <c r="Z225" s="100" t="e">
        <f>SUMIF([1]Volumes!D$1:D$65536,A225,[1]Volumes!I$1:I$65536)</f>
        <v>#VALUE!</v>
      </c>
      <c r="AA225" s="23"/>
      <c r="AB225" s="77" t="e">
        <f>IF(_xll.MKV("EUR.CM_DEPTH.VMO_REPO."&amp;A225&amp;"_"&amp;$AB$12&amp;"_Floating", "TrdValueAvg")=0,"",$AB$11+_xll.MKV("EUR.CM_DEPTH.VMO_REPO."&amp;A225&amp;"_"&amp;$AB$12&amp;"_Floating", "TrdValueAvg")/100)</f>
        <v>#REF!</v>
      </c>
      <c r="AC225" s="78">
        <f t="shared" si="780"/>
        <v>0</v>
      </c>
      <c r="AD225" s="132" t="str">
        <f t="shared" si="790"/>
        <v/>
      </c>
      <c r="AE225" s="133"/>
      <c r="AF225" s="134" t="str">
        <f t="shared" si="783"/>
        <v/>
      </c>
      <c r="AG225" s="135" t="e">
        <f>_xll.MKV("EUR.CM_INSTRUMENT.PXE."&amp;A225, "DateLastMaturity")</f>
        <v>#REF!</v>
      </c>
      <c r="AH225" s="132" t="e">
        <f t="shared" si="787"/>
        <v>#REF!</v>
      </c>
      <c r="AI225" s="134" t="e">
        <f>VLOOKUP(AH225,'[1]ASW p'!$B$1:$AP$65536,HLOOKUP(LEFT(A225,2),'[1]ASW p'!$A$1:$IV$2,2,FALSE),FALSE)</f>
        <v>#REF!</v>
      </c>
      <c r="AJ225" s="79" t="e">
        <f t="shared" si="784"/>
        <v>#NUM!</v>
      </c>
      <c r="AK225" s="79" t="e">
        <f t="shared" si="791"/>
        <v>#NUM!</v>
      </c>
      <c r="AL225" s="94">
        <v>1.2910005034056264</v>
      </c>
      <c r="AM225" s="81">
        <v>-0.50600000000000001</v>
      </c>
      <c r="AN225" s="14" t="str">
        <f t="shared" si="785"/>
        <v>FR0013154044</v>
      </c>
      <c r="AO225" s="65" t="e">
        <f>IF(LEFT(AN225,2)=LEFT(AN224,2),AO224,_xll.BDP($A225&amp;" Corp","RTG_FITCH"))</f>
        <v>#REF!</v>
      </c>
      <c r="AP225" s="65" t="e">
        <f>IF(LEFT(AN225,2)=LEFT(AN224,2),AP224,_xll.BDP($A225&amp;" Corp","RTG_SP_LT_LC_ISSUER_CREDIT"))</f>
        <v>#REF!</v>
      </c>
      <c r="AQ225" s="65" t="str">
        <f>_xll.BDP($A225&amp;" Corp","RTG_MOODY")</f>
        <v>Aa2u</v>
      </c>
      <c r="AR225" s="136" t="e">
        <f t="shared" si="788"/>
        <v>#REF!</v>
      </c>
      <c r="AS225" s="137" t="s">
        <v>60</v>
      </c>
      <c r="AT225" s="138" t="e">
        <f t="shared" si="792"/>
        <v>#NUM!</v>
      </c>
      <c r="AU225" s="139" t="e">
        <f>_xll.MKV("EUR.CM_INSTRUMENT.PXE."&amp;A225, "DateLastMaturity")</f>
        <v>#REF!</v>
      </c>
      <c r="AV225" s="140" t="e">
        <f t="shared" si="789"/>
        <v>#REF!</v>
      </c>
      <c r="AW225" s="138" t="e">
        <f>VLOOKUP(AV225,'[1]Y c'!B$1:AD$65536,HLOOKUP(LEFT(A225,2),'[1]Y c'!$A$1:$IV$2,2,FALSE),FALSE)</f>
        <v>#REF!</v>
      </c>
      <c r="AX225" s="14"/>
      <c r="AY225" s="136" t="str">
        <f t="shared" si="793"/>
        <v/>
      </c>
      <c r="AZ225" s="133">
        <f t="shared" si="794"/>
        <v>0</v>
      </c>
      <c r="BA225" s="134" t="str">
        <f t="shared" si="795"/>
        <v/>
      </c>
      <c r="BB225" s="135" t="e">
        <f>_xll.MKV("EUR.CM_INSTRUMENT.PXE."&amp;A225, "DateLastMaturity")</f>
        <v>#REF!</v>
      </c>
      <c r="BC225" s="132" t="e">
        <f t="shared" si="796"/>
        <v>#REF!</v>
      </c>
      <c r="BD225" s="134" t="e">
        <f>VLOOKUP(BC225,'[1]YY p'!B$1:AP$65536,HLOOKUP(LEFT(A225,2),'[1]YY p'!$A$1:$IV$2,2,FALSE),FALSE)</f>
        <v>#REF!</v>
      </c>
      <c r="BF225" s="136" t="e">
        <f t="shared" si="798"/>
        <v>#REF!</v>
      </c>
      <c r="BG225" s="133" t="s">
        <v>60</v>
      </c>
      <c r="BH225" s="134" t="e">
        <f t="shared" si="797"/>
        <v>#NUM!</v>
      </c>
      <c r="BI225" s="135" t="e">
        <f>_xll.MKV("EUR.CM_INSTRUMENT.PXE."&amp;A225, "DateLastMaturity")</f>
        <v>#REF!</v>
      </c>
      <c r="BJ225" s="132" t="e">
        <f t="shared" si="799"/>
        <v>#REF!</v>
      </c>
      <c r="BK225" s="134" t="e">
        <f>VLOOKUP(BJ225,'[1]YY c'!B$1:AL$65536,HLOOKUP(LEFT(A225,2),'[1]YY c'!$A$1:$IV$2,2,FALSE),FALSE)</f>
        <v>#REF!</v>
      </c>
    </row>
    <row r="226" spans="1:63" s="2" customFormat="1">
      <c r="A226" s="64" t="s">
        <v>239</v>
      </c>
      <c r="B226" s="65" t="e">
        <f t="shared" si="778"/>
        <v>#REF!</v>
      </c>
      <c r="C226" s="19" t="s">
        <v>18</v>
      </c>
      <c r="D226" s="19" t="e">
        <f>_xll.MKV("EUR.CM_INSTRUMENT.PXE."&amp;A226, "CouponInterest")</f>
        <v>#REF!</v>
      </c>
      <c r="E226" s="6" t="e">
        <f>_xll.MKV("EUR.CM_INSTRUMENT.PXE."&amp;A226, "DateMaturity")</f>
        <v>#REF!</v>
      </c>
      <c r="F226" s="6" t="e">
        <f>IF(D226=0,H226,_xll.MKV("EUR.CM_INSTRUMENT.PXE."&amp;A226, "DateInterestAccrual"))</f>
        <v>#REF!</v>
      </c>
      <c r="G226" s="6" t="e">
        <f>IF(D226=0,E226,_xll.MKV("EUR.CM_INSTRUMENT.PXE."&amp;A226, "DateFirstCoupon"))</f>
        <v>#REF!</v>
      </c>
      <c r="H226" s="6" t="e">
        <f>_xll.MKV("EUR.CM_INSTRUMENT.PXE."&amp;A226, "DateFirstSettlement")</f>
        <v>#REF!</v>
      </c>
      <c r="I226" s="19">
        <v>101</v>
      </c>
      <c r="J226" s="6" t="e">
        <f>_xll.MKV("EUR.CM_INSTRUMENT.BONDVISION."&amp;A226, "DateSettl")</f>
        <v>#REF!</v>
      </c>
      <c r="K226" s="131" t="e">
        <f>_xll.MKV("EUR.CM_INSTRUMENT.PXE."&amp;A226, "Desc")</f>
        <v>#REF!</v>
      </c>
      <c r="L226" s="66">
        <f>_xll.BDP(A226&amp;" Corp", "amt_outstanding")/1000000</f>
        <v>26534</v>
      </c>
      <c r="M226" s="67" t="e">
        <f t="shared" si="781"/>
        <v>#REF!</v>
      </c>
      <c r="N226" s="22" t="e">
        <f>_xll.xlBondYield(C226,D226,E226,F226,G226,H226,I226,J226,P226)*100</f>
        <v>#NUM!</v>
      </c>
      <c r="O226" s="68" t="str">
        <f t="shared" si="782"/>
        <v/>
      </c>
      <c r="P226" s="23" t="e">
        <f>ROUND(_xll.MKV("EUR.CM_DEPTH.XLS_GOVIES."&amp;A226, "Mid"),IF(M226&lt;700,3,2))</f>
        <v>#REF!</v>
      </c>
      <c r="Q226" s="69" t="e">
        <f t="shared" si="786"/>
        <v>#NUM!</v>
      </c>
      <c r="R226" s="70" t="e">
        <f t="shared" si="779"/>
        <v>#NUM!</v>
      </c>
      <c r="S226" s="71" t="e">
        <f>_xll.xlBondAswSpread(C226,D226,E226,F226,G226,H226,I226,J226,P226)*100</f>
        <v>#NUM!</v>
      </c>
      <c r="T226" s="72" t="e">
        <f>_xll.xlBondZSpread(C226,D226,E226,F226,G226,H226,I226,J226,P226,"annual",5)*100</f>
        <v>#NUM!</v>
      </c>
      <c r="U226" s="72" t="e">
        <f>(N226-_xll.xlShmImplSwap2("EUR","EUR",J226,E226,,1,8,2,4)*100)*100</f>
        <v>#NUM!</v>
      </c>
      <c r="V226" s="72" t="e">
        <f>(N226-VLOOKUP(AH226,'[1]Y c'!$B$1:$F$65536,HLOOKUP(RIGHT($V$12,2),'[1]Y c'!$A$1:$IV$2,2,FALSE),FALSE))*100</f>
        <v>#NUM!</v>
      </c>
      <c r="W226" s="72" t="e">
        <f>(N226-VLOOKUP(AH226,'[1]Y c'!$B$1:$N$65536,HLOOKUP(RIGHT($W$12,2),'[1]Y c'!$A$1:$IV$2,2,FALSE),FALSE))*100</f>
        <v>#NUM!</v>
      </c>
      <c r="X226" s="73" t="e">
        <f>(N226-VLOOKUP(AH226,'[1]Y c'!$B$1:$J$65536,HLOOKUP(RIGHT($X$12,2),'[1]Y c'!$A$1:$IV$2,2,FALSE),FALSE))*100</f>
        <v>#NUM!</v>
      </c>
      <c r="Y226" s="74" t="e">
        <f>_xll.xlBondYieldSens(C226,D226,E226,F226,G226,H226,I226,J226,P226,"p")</f>
        <v>#NUM!</v>
      </c>
      <c r="Z226" s="100" t="e">
        <f>SUMIF([1]Volumes!D$1:D$65536,A226,[1]Volumes!I$1:I$65536)</f>
        <v>#VALUE!</v>
      </c>
      <c r="AA226" s="23"/>
      <c r="AB226" s="77" t="e">
        <f>IF(_xll.MKV("EUR.CM_DEPTH.VMO_REPO."&amp;A226&amp;"_"&amp;$AB$12&amp;"_Floating", "TrdValueAvg")=0,"",$AB$11+_xll.MKV("EUR.CM_DEPTH.VMO_REPO."&amp;A226&amp;"_"&amp;$AB$12&amp;"_Floating", "TrdValueAvg")/100)</f>
        <v>#REF!</v>
      </c>
      <c r="AC226" s="78">
        <f t="shared" si="780"/>
        <v>0</v>
      </c>
      <c r="AD226" s="132" t="str">
        <f t="shared" si="790"/>
        <v/>
      </c>
      <c r="AE226" s="133"/>
      <c r="AF226" s="134" t="str">
        <f t="shared" si="783"/>
        <v/>
      </c>
      <c r="AG226" s="135" t="e">
        <f>_xll.MKV("EUR.CM_INSTRUMENT.PXE."&amp;A226, "DateLastMaturity")</f>
        <v>#REF!</v>
      </c>
      <c r="AH226" s="132" t="e">
        <f t="shared" si="787"/>
        <v>#REF!</v>
      </c>
      <c r="AI226" s="134" t="e">
        <f>VLOOKUP(AH226,'[1]ASW p'!$B$1:$AP$65536,HLOOKUP(LEFT(A226,2),'[1]ASW p'!$A$1:$IV$2,2,FALSE),FALSE)</f>
        <v>#REF!</v>
      </c>
      <c r="AJ226" s="79" t="e">
        <f t="shared" si="784"/>
        <v>#NUM!</v>
      </c>
      <c r="AK226" s="79" t="e">
        <f t="shared" si="791"/>
        <v>#NUM!</v>
      </c>
      <c r="AL226" s="94">
        <v>1.3169699420073633</v>
      </c>
      <c r="AM226" s="81">
        <v>-0.49407692000000003</v>
      </c>
      <c r="AN226" s="14" t="str">
        <f t="shared" si="785"/>
        <v>FR0010371401</v>
      </c>
      <c r="AO226" s="65" t="e">
        <f>IF(LEFT(AN226,2)=LEFT(AN225,2),AO225,_xll.BDP($A226&amp;" Corp","RTG_FITCH"))</f>
        <v>#REF!</v>
      </c>
      <c r="AP226" s="65" t="e">
        <f>IF(LEFT(AN226,2)=LEFT(AN225,2),AP225,_xll.BDP($A226&amp;" Corp","RTG_SP_LT_LC_ISSUER_CREDIT"))</f>
        <v>#REF!</v>
      </c>
      <c r="AQ226" s="65" t="str">
        <f>_xll.BDP($A226&amp;" Corp","RTG_MOODY")</f>
        <v>Aa2u</v>
      </c>
      <c r="AR226" s="136" t="e">
        <f t="shared" si="788"/>
        <v>#REF!</v>
      </c>
      <c r="AS226" s="137" t="s">
        <v>60</v>
      </c>
      <c r="AT226" s="138" t="e">
        <f t="shared" si="792"/>
        <v>#NUM!</v>
      </c>
      <c r="AU226" s="139" t="e">
        <f>_xll.MKV("EUR.CM_INSTRUMENT.PXE."&amp;A226, "DateLastMaturity")</f>
        <v>#REF!</v>
      </c>
      <c r="AV226" s="140" t="e">
        <f t="shared" si="789"/>
        <v>#REF!</v>
      </c>
      <c r="AW226" s="138" t="e">
        <f>VLOOKUP(AV226,'[1]Y c'!B$1:AD$65536,HLOOKUP(LEFT(A226,2),'[1]Y c'!$A$1:$IV$2,2,FALSE),FALSE)</f>
        <v>#REF!</v>
      </c>
      <c r="AX226" s="14"/>
      <c r="AY226" s="136" t="str">
        <f t="shared" si="793"/>
        <v/>
      </c>
      <c r="AZ226" s="133">
        <f t="shared" si="794"/>
        <v>0</v>
      </c>
      <c r="BA226" s="134" t="str">
        <f t="shared" si="795"/>
        <v/>
      </c>
      <c r="BB226" s="135" t="e">
        <f>_xll.MKV("EUR.CM_INSTRUMENT.PXE."&amp;A226, "DateLastMaturity")</f>
        <v>#REF!</v>
      </c>
      <c r="BC226" s="132" t="e">
        <f t="shared" si="796"/>
        <v>#REF!</v>
      </c>
      <c r="BD226" s="134" t="e">
        <f>VLOOKUP(BC226,'[1]YY p'!B$1:AP$65536,HLOOKUP(LEFT(A226,2),'[1]YY p'!$A$1:$IV$2,2,FALSE),FALSE)</f>
        <v>#REF!</v>
      </c>
      <c r="BF226" s="136" t="e">
        <f t="shared" si="798"/>
        <v>#REF!</v>
      </c>
      <c r="BG226" s="133" t="s">
        <v>60</v>
      </c>
      <c r="BH226" s="134" t="e">
        <f t="shared" si="797"/>
        <v>#NUM!</v>
      </c>
      <c r="BI226" s="135" t="e">
        <f>_xll.MKV("EUR.CM_INSTRUMENT.PXE."&amp;A226, "DateLastMaturity")</f>
        <v>#REF!</v>
      </c>
      <c r="BJ226" s="132" t="e">
        <f t="shared" si="799"/>
        <v>#REF!</v>
      </c>
      <c r="BK226" s="134" t="e">
        <f>VLOOKUP(BJ226,'[1]YY c'!B$1:AL$65536,HLOOKUP(LEFT(A226,2),'[1]YY c'!$A$1:$IV$2,2,FALSE),FALSE)</f>
        <v>#REF!</v>
      </c>
    </row>
    <row r="227" spans="1:63" s="2" customFormat="1">
      <c r="A227" s="64" t="s">
        <v>240</v>
      </c>
      <c r="B227" s="65" t="e">
        <f t="shared" si="778"/>
        <v>#REF!</v>
      </c>
      <c r="C227" s="19" t="s">
        <v>18</v>
      </c>
      <c r="D227" s="19" t="e">
        <f>_xll.MKV("EUR.CM_INSTRUMENT.PXE."&amp;A227, "CouponInterest")</f>
        <v>#REF!</v>
      </c>
      <c r="E227" s="6" t="e">
        <f>_xll.MKV("EUR.CM_INSTRUMENT.PXE."&amp;A227, "DateMaturity")</f>
        <v>#REF!</v>
      </c>
      <c r="F227" s="6" t="e">
        <f>IF(D227=0,H227,_xll.MKV("EUR.CM_INSTRUMENT.PXE."&amp;A227, "DateInterestAccrual"))</f>
        <v>#REF!</v>
      </c>
      <c r="G227" s="6" t="e">
        <f>IF(D227=0,E227,_xll.MKV("EUR.CM_INSTRUMENT.PXE."&amp;A227, "DateFirstCoupon"))</f>
        <v>#REF!</v>
      </c>
      <c r="H227" s="6" t="e">
        <f>_xll.MKV("EUR.CM_INSTRUMENT.PXE."&amp;A227, "DateFirstSettlement")</f>
        <v>#REF!</v>
      </c>
      <c r="I227" s="19">
        <v>100</v>
      </c>
      <c r="J227" s="6" t="e">
        <f>_xll.MKV("EUR.CM_INSTRUMENT.BONDVISION."&amp;A227, "DateSettl")</f>
        <v>#REF!</v>
      </c>
      <c r="K227" s="131" t="e">
        <f>_xll.MKV("EUR.CM_INSTRUMENT.PXE."&amp;A227, "Desc")</f>
        <v>#REF!</v>
      </c>
      <c r="L227" s="66">
        <f>_xll.BDP(A227&amp;" Corp", "amt_outstanding")/1000000</f>
        <v>33670</v>
      </c>
      <c r="M227" s="67" t="e">
        <f t="shared" si="781"/>
        <v>#REF!</v>
      </c>
      <c r="N227" s="22" t="e">
        <f>_xll.xlBondYield(C227,D227,E227,F227,G227,H227,I227,J227,P227)*100</f>
        <v>#NUM!</v>
      </c>
      <c r="O227" s="68" t="str">
        <f t="shared" si="782"/>
        <v/>
      </c>
      <c r="P227" s="23" t="e">
        <f>ROUND(_xll.MKV("EUR.CM_DEPTH.XLS_GOVIES."&amp;A227, "Mid"),IF(M227&lt;700,3,2))</f>
        <v>#REF!</v>
      </c>
      <c r="Q227" s="69" t="e">
        <f t="shared" si="786"/>
        <v>#NUM!</v>
      </c>
      <c r="R227" s="70" t="e">
        <f t="shared" si="779"/>
        <v>#NUM!</v>
      </c>
      <c r="S227" s="71" t="e">
        <f>_xll.xlBondAswSpread(C227,D227,E227,F227,G227,H227,I227,J227,P227)*100</f>
        <v>#NUM!</v>
      </c>
      <c r="T227" s="72" t="e">
        <f>_xll.xlBondZSpread(C227,D227,E227,F227,G227,H227,I227,J227,P227,"annual",5)*100</f>
        <v>#NUM!</v>
      </c>
      <c r="U227" s="72" t="e">
        <f>(N227-_xll.xlShmImplSwap2("EUR","EUR",J227,E227,,1,8,2,4)*100)*100</f>
        <v>#NUM!</v>
      </c>
      <c r="V227" s="72" t="e">
        <f>(N227-VLOOKUP(AH227,'[1]Y c'!$B$1:$F$65536,HLOOKUP(RIGHT($V$12,2),'[1]Y c'!$A$1:$IV$2,2,FALSE),FALSE))*100</f>
        <v>#NUM!</v>
      </c>
      <c r="W227" s="72" t="e">
        <f>(N227-VLOOKUP(AH227,'[1]Y c'!$B$1:$N$65536,HLOOKUP(RIGHT($W$12,2),'[1]Y c'!$A$1:$IV$2,2,FALSE),FALSE))*100</f>
        <v>#NUM!</v>
      </c>
      <c r="X227" s="73" t="e">
        <f>(N227-VLOOKUP(AH227,'[1]Y c'!$B$1:$J$65536,HLOOKUP(RIGHT($X$12,2),'[1]Y c'!$A$1:$IV$2,2,FALSE),FALSE))*100</f>
        <v>#NUM!</v>
      </c>
      <c r="Y227" s="74" t="e">
        <f>_xll.xlBondYieldSens(C227,D227,E227,F227,G227,H227,I227,J227,P227,"p")</f>
        <v>#NUM!</v>
      </c>
      <c r="Z227" s="100" t="e">
        <f>SUMIF([1]Volumes!D$1:D$65536,A227,[1]Volumes!I$1:I$65536)</f>
        <v>#VALUE!</v>
      </c>
      <c r="AA227" s="23"/>
      <c r="AB227" s="77" t="e">
        <f>IF(_xll.MKV("EUR.CM_DEPTH.VMO_REPO."&amp;A227&amp;"_"&amp;$AB$12&amp;"_Floating", "TrdValueAvg")=0,"",$AB$11+_xll.MKV("EUR.CM_DEPTH.VMO_REPO."&amp;A227&amp;"_"&amp;$AB$12&amp;"_Floating", "TrdValueAvg")/100)</f>
        <v>#REF!</v>
      </c>
      <c r="AC227" s="78">
        <f t="shared" si="780"/>
        <v>0</v>
      </c>
      <c r="AD227" s="132" t="str">
        <f t="shared" si="790"/>
        <v/>
      </c>
      <c r="AE227" s="133"/>
      <c r="AF227" s="134" t="str">
        <f t="shared" si="783"/>
        <v/>
      </c>
      <c r="AG227" s="135" t="e">
        <f>_xll.MKV("EUR.CM_INSTRUMENT.PXE."&amp;A227, "DateLastMaturity")</f>
        <v>#REF!</v>
      </c>
      <c r="AH227" s="132" t="e">
        <f t="shared" si="787"/>
        <v>#REF!</v>
      </c>
      <c r="AI227" s="134" t="e">
        <f>VLOOKUP(AH227,'[1]ASW p'!$B$1:$AP$65536,HLOOKUP(LEFT(A227,2),'[1]ASW p'!$A$1:$IV$2,2,FALSE),FALSE)</f>
        <v>#REF!</v>
      </c>
      <c r="AJ227" s="79" t="e">
        <f t="shared" si="784"/>
        <v>#NUM!</v>
      </c>
      <c r="AK227" s="79" t="e">
        <f t="shared" si="791"/>
        <v>#NUM!</v>
      </c>
      <c r="AL227" s="94">
        <v>1.3673474400964325</v>
      </c>
      <c r="AM227" s="81">
        <v>-0.68854237000000007</v>
      </c>
      <c r="AN227" s="14" t="str">
        <f t="shared" si="785"/>
        <v>FR0010773192</v>
      </c>
      <c r="AO227" s="65" t="e">
        <f>IF(LEFT(AN227,2)=LEFT(AN226,2),AO226,_xll.BDP($A227&amp;" Corp","RTG_FITCH"))</f>
        <v>#REF!</v>
      </c>
      <c r="AP227" s="65" t="e">
        <f>IF(LEFT(AN227,2)=LEFT(AN226,2),AP226,_xll.BDP($A227&amp;" Corp","RTG_SP_LT_LC_ISSUER_CREDIT"))</f>
        <v>#REF!</v>
      </c>
      <c r="AQ227" s="65" t="str">
        <f>_xll.BDP($A227&amp;" Corp","RTG_MOODY")</f>
        <v>Aa2u</v>
      </c>
      <c r="AR227" s="136" t="e">
        <f t="shared" si="788"/>
        <v>#REF!</v>
      </c>
      <c r="AS227" s="137" t="s">
        <v>60</v>
      </c>
      <c r="AT227" s="138" t="e">
        <f t="shared" si="792"/>
        <v>#NUM!</v>
      </c>
      <c r="AU227" s="139" t="e">
        <f>_xll.MKV("EUR.CM_INSTRUMENT.PXE."&amp;A227, "DateLastMaturity")</f>
        <v>#REF!</v>
      </c>
      <c r="AV227" s="140" t="e">
        <f t="shared" si="789"/>
        <v>#REF!</v>
      </c>
      <c r="AW227" s="138" t="e">
        <f>VLOOKUP(AV227,'[1]Y c'!B$1:AD$65536,HLOOKUP(LEFT(A227,2),'[1]Y c'!$A$1:$IV$2,2,FALSE),FALSE)</f>
        <v>#REF!</v>
      </c>
      <c r="AX227" s="14"/>
      <c r="AY227" s="136" t="str">
        <f t="shared" si="793"/>
        <v/>
      </c>
      <c r="AZ227" s="133">
        <f t="shared" si="794"/>
        <v>0</v>
      </c>
      <c r="BA227" s="134" t="str">
        <f t="shared" si="795"/>
        <v/>
      </c>
      <c r="BB227" s="135" t="e">
        <f>_xll.MKV("EUR.CM_INSTRUMENT.PXE."&amp;A227, "DateLastMaturity")</f>
        <v>#REF!</v>
      </c>
      <c r="BC227" s="132" t="e">
        <f t="shared" si="796"/>
        <v>#REF!</v>
      </c>
      <c r="BD227" s="134" t="e">
        <f>VLOOKUP(BC227,'[1]YY p'!B$1:AP$65536,HLOOKUP(LEFT(A227,2),'[1]YY p'!$A$1:$IV$2,2,FALSE),FALSE)</f>
        <v>#REF!</v>
      </c>
      <c r="BF227" s="136" t="e">
        <f t="shared" si="798"/>
        <v>#REF!</v>
      </c>
      <c r="BG227" s="133" t="s">
        <v>60</v>
      </c>
      <c r="BH227" s="134" t="e">
        <f t="shared" si="797"/>
        <v>#NUM!</v>
      </c>
      <c r="BI227" s="135" t="e">
        <f>_xll.MKV("EUR.CM_INSTRUMENT.PXE."&amp;A227, "DateLastMaturity")</f>
        <v>#REF!</v>
      </c>
      <c r="BJ227" s="132" t="e">
        <f t="shared" si="799"/>
        <v>#REF!</v>
      </c>
      <c r="BK227" s="134" t="e">
        <f>VLOOKUP(BJ227,'[1]YY c'!B$1:AL$65536,HLOOKUP(LEFT(A227,2),'[1]YY c'!$A$1:$IV$2,2,FALSE),FALSE)</f>
        <v>#REF!</v>
      </c>
    </row>
    <row r="228" spans="1:63" s="2" customFormat="1">
      <c r="A228" s="64" t="s">
        <v>241</v>
      </c>
      <c r="B228" s="65" t="e">
        <f t="shared" si="778"/>
        <v>#REF!</v>
      </c>
      <c r="C228" s="19" t="s">
        <v>18</v>
      </c>
      <c r="D228" s="19" t="e">
        <f>_xll.MKV("EUR.CM_INSTRUMENT.PXE."&amp;A228, "CouponInterest")</f>
        <v>#REF!</v>
      </c>
      <c r="E228" s="6" t="e">
        <f>_xll.MKV("EUR.CM_INSTRUMENT.PXE."&amp;A228, "DateMaturity")</f>
        <v>#REF!</v>
      </c>
      <c r="F228" s="6" t="e">
        <f>IF(D228=0,H228,_xll.MKV("EUR.CM_INSTRUMENT.PXE."&amp;A228, "DateInterestAccrual"))</f>
        <v>#REF!</v>
      </c>
      <c r="G228" s="6" t="e">
        <f>IF(D228=0,E228,_xll.MKV("EUR.CM_INSTRUMENT.PXE."&amp;A228, "DateFirstCoupon"))</f>
        <v>#REF!</v>
      </c>
      <c r="H228" s="6" t="e">
        <f>_xll.MKV("EUR.CM_INSTRUMENT.PXE."&amp;A228, "DateFirstSettlement")</f>
        <v>#REF!</v>
      </c>
      <c r="I228" s="19">
        <v>100</v>
      </c>
      <c r="J228" s="6" t="e">
        <f>_xll.MKV("EUR.CM_INSTRUMENT.BONDVISION."&amp;A228, "DateSettl")</f>
        <v>#REF!</v>
      </c>
      <c r="K228" s="131" t="e">
        <f>_xll.MKV("EUR.CM_INSTRUMENT.PXE."&amp;A228, "Desc")</f>
        <v>#REF!</v>
      </c>
      <c r="L228" s="66">
        <f>_xll.BDP(A228&amp;" Corp", "amt_outstanding")/1000000</f>
        <v>24908</v>
      </c>
      <c r="M228" s="67" t="e">
        <f t="shared" si="781"/>
        <v>#REF!</v>
      </c>
      <c r="N228" s="22" t="e">
        <f>_xll.xlBondYield(C228,D228,E228,F228,G228,H228,I228,J228,P228)*100</f>
        <v>#NUM!</v>
      </c>
      <c r="O228" s="68" t="str">
        <f t="shared" si="782"/>
        <v/>
      </c>
      <c r="P228" s="23" t="e">
        <f>ROUND(_xll.MKV("EUR.CM_DEPTH.XLS_GOVIES."&amp;A228, "Mid"),IF(M228&lt;700,3,2))</f>
        <v>#REF!</v>
      </c>
      <c r="Q228" s="69" t="e">
        <f t="shared" si="786"/>
        <v>#NUM!</v>
      </c>
      <c r="R228" s="70" t="e">
        <f t="shared" si="779"/>
        <v>#NUM!</v>
      </c>
      <c r="S228" s="71" t="e">
        <f>_xll.xlBondAswSpread(C228,D228,E228,F228,G228,H228,I228,J228,P228)*100</f>
        <v>#NUM!</v>
      </c>
      <c r="T228" s="72" t="e">
        <f>_xll.xlBondZSpread(C228,D228,E228,F228,G228,H228,I228,J228,P228,"annual",5)*100</f>
        <v>#NUM!</v>
      </c>
      <c r="U228" s="72" t="e">
        <f>(N228-_xll.xlShmImplSwap2("EUR","EUR",J228,E228,,1,8,2,4)*100)*100</f>
        <v>#NUM!</v>
      </c>
      <c r="V228" s="72" t="e">
        <f>(N228-VLOOKUP(AH228,'[1]Y c'!$B$1:$F$65536,HLOOKUP(RIGHT($V$12,2),'[1]Y c'!$A$1:$IV$2,2,FALSE),FALSE))*100</f>
        <v>#NUM!</v>
      </c>
      <c r="W228" s="72" t="e">
        <f>(N228-VLOOKUP(AH228,'[1]Y c'!$B$1:$N$65536,HLOOKUP(RIGHT($W$12,2),'[1]Y c'!$A$1:$IV$2,2,FALSE),FALSE))*100</f>
        <v>#NUM!</v>
      </c>
      <c r="X228" s="73" t="e">
        <f>(N228-VLOOKUP(AH228,'[1]Y c'!$B$1:$J$65536,HLOOKUP(RIGHT($X$12,2),'[1]Y c'!$A$1:$IV$2,2,FALSE),FALSE))*100</f>
        <v>#NUM!</v>
      </c>
      <c r="Y228" s="74" t="e">
        <f>_xll.xlBondYieldSens(C228,D228,E228,F228,G228,H228,I228,J228,P228,"p")</f>
        <v>#NUM!</v>
      </c>
      <c r="Z228" s="100" t="e">
        <f>SUMIF([1]Volumes!D$1:D$65536,A228,[1]Volumes!I$1:I$65536)</f>
        <v>#VALUE!</v>
      </c>
      <c r="AA228" s="23"/>
      <c r="AB228" s="77" t="e">
        <f>IF(_xll.MKV("EUR.CM_DEPTH.VMO_REPO."&amp;A228&amp;"_"&amp;$AB$12&amp;"_Floating", "TrdValueAvg")=0,"",$AB$11+_xll.MKV("EUR.CM_DEPTH.VMO_REPO."&amp;A228&amp;"_"&amp;$AB$12&amp;"_Floating", "TrdValueAvg")/100)</f>
        <v>#REF!</v>
      </c>
      <c r="AC228" s="78">
        <f t="shared" si="780"/>
        <v>0</v>
      </c>
      <c r="AD228" s="132" t="e">
        <f t="shared" si="790"/>
        <v>#REF!</v>
      </c>
      <c r="AE228" s="133" t="s">
        <v>60</v>
      </c>
      <c r="AF228" s="134" t="e">
        <f t="shared" si="783"/>
        <v>#NUM!</v>
      </c>
      <c r="AG228" s="135" t="e">
        <f>_xll.MKV("EUR.CM_INSTRUMENT.PXE."&amp;A228, "DateLastMaturity")</f>
        <v>#REF!</v>
      </c>
      <c r="AH228" s="132" t="e">
        <f>MONTH(AG228)&amp;"."&amp;YEAR(AG228)</f>
        <v>#REF!</v>
      </c>
      <c r="AI228" s="134" t="e">
        <f>VLOOKUP(AH228,'[1]ASW p'!$B$1:$AP$65536,HLOOKUP(LEFT(A228,2),'[1]ASW p'!$A$1:$IV$2,2,FALSE),FALSE)</f>
        <v>#REF!</v>
      </c>
      <c r="AJ228" s="79" t="e">
        <f t="shared" si="784"/>
        <v>#NUM!</v>
      </c>
      <c r="AK228" s="79" t="e">
        <f t="shared" si="791"/>
        <v>#NUM!</v>
      </c>
      <c r="AL228" s="94">
        <v>1.4957447998657205</v>
      </c>
      <c r="AM228" s="81">
        <v>-0.59384615000000007</v>
      </c>
      <c r="AN228" s="14" t="str">
        <f t="shared" si="785"/>
        <v>FR0011461037</v>
      </c>
      <c r="AO228" s="65" t="e">
        <f>IF(LEFT(AN228,2)=LEFT(AN227,2),AO227,_xll.BDP($A228&amp;" Corp","RTG_FITCH"))</f>
        <v>#REF!</v>
      </c>
      <c r="AP228" s="65" t="e">
        <f>IF(LEFT(AN228,2)=LEFT(AN227,2),AP227,_xll.BDP($A228&amp;" Corp","RTG_SP_LT_LC_ISSUER_CREDIT"))</f>
        <v>#REF!</v>
      </c>
      <c r="AQ228" s="65" t="str">
        <f>_xll.BDP($A228&amp;" Corp","RTG_MOODY")</f>
        <v>Aa2u</v>
      </c>
      <c r="AR228" s="136" t="e">
        <f t="shared" si="788"/>
        <v>#REF!</v>
      </c>
      <c r="AS228" s="137" t="s">
        <v>60</v>
      </c>
      <c r="AT228" s="138" t="e">
        <f t="shared" si="792"/>
        <v>#NUM!</v>
      </c>
      <c r="AU228" s="139" t="e">
        <f>_xll.MKV("EUR.CM_INSTRUMENT.PXE."&amp;A228, "DateLastMaturity")</f>
        <v>#REF!</v>
      </c>
      <c r="AV228" s="140" t="e">
        <f t="shared" si="789"/>
        <v>#REF!</v>
      </c>
      <c r="AW228" s="138" t="e">
        <f>VLOOKUP(AV228,'[1]Y c'!B$1:AD$65536,HLOOKUP(LEFT(A228,2),'[1]Y c'!$A$1:$IV$2,2,FALSE),FALSE)</f>
        <v>#REF!</v>
      </c>
      <c r="AX228" s="14"/>
      <c r="AY228" s="136" t="e">
        <f t="shared" si="793"/>
        <v>#REF!</v>
      </c>
      <c r="AZ228" s="133" t="str">
        <f t="shared" si="794"/>
        <v>x</v>
      </c>
      <c r="BA228" s="134" t="e">
        <f t="shared" si="795"/>
        <v>#NUM!</v>
      </c>
      <c r="BB228" s="135" t="e">
        <f>_xll.MKV("EUR.CM_INSTRUMENT.PXE."&amp;A228, "DateLastMaturity")</f>
        <v>#REF!</v>
      </c>
      <c r="BC228" s="132" t="e">
        <f t="shared" si="796"/>
        <v>#REF!</v>
      </c>
      <c r="BD228" s="134" t="e">
        <f>VLOOKUP(BC228,'[1]YY p'!B$1:AP$65536,HLOOKUP(LEFT(A228,2),'[1]YY p'!$A$1:$IV$2,2,FALSE),FALSE)</f>
        <v>#REF!</v>
      </c>
      <c r="BF228" s="136" t="e">
        <f t="shared" si="798"/>
        <v>#REF!</v>
      </c>
      <c r="BG228" s="133" t="s">
        <v>60</v>
      </c>
      <c r="BH228" s="134" t="e">
        <f t="shared" si="797"/>
        <v>#NUM!</v>
      </c>
      <c r="BI228" s="135" t="e">
        <f>_xll.MKV("EUR.CM_INSTRUMENT.PXE."&amp;A228, "DateLastMaturity")</f>
        <v>#REF!</v>
      </c>
      <c r="BJ228" s="132" t="e">
        <f t="shared" si="799"/>
        <v>#REF!</v>
      </c>
      <c r="BK228" s="134" t="e">
        <f>VLOOKUP(BJ228,'[1]YY c'!B$1:AL$65536,HLOOKUP(LEFT(A228,2),'[1]YY c'!$A$1:$IV$2,2,FALSE),FALSE)</f>
        <v>#REF!</v>
      </c>
    </row>
    <row r="229" spans="1:63" s="2" customFormat="1">
      <c r="A229" s="64" t="s">
        <v>242</v>
      </c>
      <c r="B229" s="65" t="e">
        <f t="shared" si="778"/>
        <v>#REF!</v>
      </c>
      <c r="C229" s="19" t="s">
        <v>18</v>
      </c>
      <c r="D229" s="19" t="e">
        <f>_xll.MKV("EUR.CM_INSTRUMENT.PXE."&amp;A229, "CouponInterest")</f>
        <v>#REF!</v>
      </c>
      <c r="E229" s="6" t="e">
        <f>_xll.MKV("EUR.CM_INSTRUMENT.PXE."&amp;A229, "DateMaturity")</f>
        <v>#REF!</v>
      </c>
      <c r="F229" s="6" t="e">
        <f>IF(D229=0,H229,_xll.MKV("EUR.CM_INSTRUMENT.PXE."&amp;A229, "DateInterestAccrual"))</f>
        <v>#REF!</v>
      </c>
      <c r="G229" s="6" t="e">
        <f>IF(D229=0,E229,_xll.MKV("EUR.CM_INSTRUMENT.PXE."&amp;A229, "DateFirstCoupon"))</f>
        <v>#REF!</v>
      </c>
      <c r="H229" s="6" t="e">
        <f>_xll.MKV("EUR.CM_INSTRUMENT.PXE."&amp;A229, "DateFirstSettlement")</f>
        <v>#REF!</v>
      </c>
      <c r="I229" s="19">
        <v>100</v>
      </c>
      <c r="J229" s="6" t="e">
        <f>_xll.MKV("EUR.CM_INSTRUMENT.BONDVISION."&amp;A229, "DateSettl")</f>
        <v>#REF!</v>
      </c>
      <c r="K229" s="131" t="e">
        <f>_xll.MKV("EUR.CM_INSTRUMENT.PXE."&amp;A229, "Desc")</f>
        <v>#REF!</v>
      </c>
      <c r="L229" s="66">
        <f>_xll.BDP(A229&amp;" Corp", "amt_outstanding")/1000000</f>
        <v>14926</v>
      </c>
      <c r="M229" s="67" t="e">
        <f t="shared" si="781"/>
        <v>#REF!</v>
      </c>
      <c r="N229" s="22" t="e">
        <f>_xll.xlBondYield(C229,D229,E229,F229,G229,H229,I229,J229,P229)*100</f>
        <v>#NUM!</v>
      </c>
      <c r="O229" s="68" t="str">
        <f t="shared" si="782"/>
        <v/>
      </c>
      <c r="P229" s="23" t="e">
        <f>ROUND(_xll.MKV("EUR.CM_DEPTH.XLS_GOVIES."&amp;A229, "Mid"),IF(M229&lt;700,3,2))</f>
        <v>#REF!</v>
      </c>
      <c r="Q229" s="69" t="e">
        <f t="shared" si="786"/>
        <v>#NUM!</v>
      </c>
      <c r="R229" s="70" t="e">
        <f t="shared" si="779"/>
        <v>#NUM!</v>
      </c>
      <c r="S229" s="71" t="e">
        <f>_xll.xlBondAswSpread(C229,D229,E229,F229,G229,H229,I229,J229,P229)*100</f>
        <v>#NUM!</v>
      </c>
      <c r="T229" s="72" t="e">
        <f>_xll.xlBondZSpread(C229,D229,E229,F229,G229,H229,I229,J229,P229,"annual",5)*100</f>
        <v>#NUM!</v>
      </c>
      <c r="U229" s="72" t="e">
        <f>(N229-_xll.xlShmImplSwap2("EUR","EUR",J229,E229,,1,8,2,4)*100)*100</f>
        <v>#NUM!</v>
      </c>
      <c r="V229" s="72" t="e">
        <f>(N229-VLOOKUP(AH229,'[1]Y c'!$B$1:$F$65536,HLOOKUP(RIGHT($V$12,2),'[1]Y c'!$A$1:$IV$2,2,FALSE),FALSE))*100</f>
        <v>#NUM!</v>
      </c>
      <c r="W229" s="72" t="e">
        <f>(N229-VLOOKUP(AH229,'[1]Y c'!$B$1:$N$65536,HLOOKUP(RIGHT($W$12,2),'[1]Y c'!$A$1:$IV$2,2,FALSE),FALSE))*100</f>
        <v>#NUM!</v>
      </c>
      <c r="X229" s="73" t="e">
        <f>(N229-VLOOKUP(AH229,'[1]Y c'!$B$1:$J$65536,HLOOKUP(RIGHT($X$12,2),'[1]Y c'!$A$1:$IV$2,2,FALSE),FALSE))*100</f>
        <v>#NUM!</v>
      </c>
      <c r="Y229" s="74" t="e">
        <f>_xll.xlBondYieldSens(C229,D229,E229,F229,G229,H229,I229,J229,P229,"p")</f>
        <v>#NUM!</v>
      </c>
      <c r="Z229" s="100" t="e">
        <f>SUMIF([1]Volumes!D$1:D$65536,A229,[1]Volumes!I$1:I$65536)</f>
        <v>#VALUE!</v>
      </c>
      <c r="AA229" s="23"/>
      <c r="AB229" s="77" t="e">
        <f>IF(_xll.MKV("EUR.CM_DEPTH.VMO_REPO."&amp;A229&amp;"_"&amp;$AB$12&amp;"_Floating", "TrdValueAvg")=0,"",$AB$11+_xll.MKV("EUR.CM_DEPTH.VMO_REPO."&amp;A229&amp;"_"&amp;$AB$12&amp;"_Floating", "TrdValueAvg")/100)</f>
        <v>#REF!</v>
      </c>
      <c r="AC229" s="78">
        <f t="shared" si="780"/>
        <v>0</v>
      </c>
      <c r="AD229" s="132" t="str">
        <f t="shared" si="790"/>
        <v/>
      </c>
      <c r="AE229" s="133"/>
      <c r="AF229" s="134" t="str">
        <f t="shared" si="783"/>
        <v/>
      </c>
      <c r="AG229" s="135" t="e">
        <f>_xll.MKV("EUR.CM_INSTRUMENT.PXE."&amp;A229, "DateLastMaturity")</f>
        <v>#REF!</v>
      </c>
      <c r="AH229" s="132" t="e">
        <f t="shared" si="787"/>
        <v>#REF!</v>
      </c>
      <c r="AI229" s="134" t="e">
        <f>VLOOKUP(AH229,'[1]ASW p'!$B$1:$AP$65536,HLOOKUP(LEFT(A229,2),'[1]ASW p'!$A$1:$IV$2,2,FALSE),FALSE)</f>
        <v>#REF!</v>
      </c>
      <c r="AJ229" s="79" t="e">
        <f t="shared" si="784"/>
        <v>#NUM!</v>
      </c>
      <c r="AK229" s="79" t="e">
        <f t="shared" si="791"/>
        <v>#NUM!</v>
      </c>
      <c r="AL229" s="94">
        <v>1.6595502035407872</v>
      </c>
      <c r="AM229" s="81">
        <v>-0.50600000000000001</v>
      </c>
      <c r="AN229" s="14" t="str">
        <f t="shared" si="785"/>
        <v>FR0010171975</v>
      </c>
      <c r="AO229" s="65" t="e">
        <f>IF(LEFT(AN229,2)=LEFT(AN228,2),AO228,_xll.BDP($A229&amp;" Corp","RTG_FITCH"))</f>
        <v>#REF!</v>
      </c>
      <c r="AP229" s="65" t="e">
        <f>IF(LEFT(AN229,2)=LEFT(AN228,2),AP228,_xll.BDP($A229&amp;" Corp","RTG_SP_LT_LC_ISSUER_CREDIT"))</f>
        <v>#REF!</v>
      </c>
      <c r="AQ229" s="65" t="str">
        <f>_xll.BDP($A229&amp;" Corp","RTG_MOODY")</f>
        <v>Aa2u</v>
      </c>
      <c r="AR229" s="136" t="e">
        <f t="shared" si="788"/>
        <v>#REF!</v>
      </c>
      <c r="AS229" s="137" t="s">
        <v>60</v>
      </c>
      <c r="AT229" s="138" t="e">
        <f t="shared" si="792"/>
        <v>#NUM!</v>
      </c>
      <c r="AU229" s="139" t="e">
        <f>_xll.MKV("EUR.CM_INSTRUMENT.PXE."&amp;A229, "DateLastMaturity")</f>
        <v>#REF!</v>
      </c>
      <c r="AV229" s="140" t="e">
        <f t="shared" si="789"/>
        <v>#REF!</v>
      </c>
      <c r="AW229" s="138" t="e">
        <f>VLOOKUP(AV229,'[1]Y c'!B$1:AD$65536,HLOOKUP(LEFT(A229,2),'[1]Y c'!$A$1:$IV$2,2,FALSE),FALSE)</f>
        <v>#REF!</v>
      </c>
      <c r="AX229" s="14"/>
      <c r="AY229" s="136" t="str">
        <f t="shared" si="793"/>
        <v/>
      </c>
      <c r="AZ229" s="133">
        <f t="shared" si="794"/>
        <v>0</v>
      </c>
      <c r="BA229" s="134" t="str">
        <f t="shared" si="795"/>
        <v/>
      </c>
      <c r="BB229" s="135" t="e">
        <f>_xll.MKV("EUR.CM_INSTRUMENT.PXE."&amp;A229, "DateLastMaturity")</f>
        <v>#REF!</v>
      </c>
      <c r="BC229" s="132" t="e">
        <f t="shared" si="796"/>
        <v>#REF!</v>
      </c>
      <c r="BD229" s="134" t="e">
        <f>VLOOKUP(BC229,'[1]YY p'!B$1:AP$65536,HLOOKUP(LEFT(A229,2),'[1]YY p'!$A$1:$IV$2,2,FALSE),FALSE)</f>
        <v>#REF!</v>
      </c>
      <c r="BF229" s="136" t="e">
        <f t="shared" si="798"/>
        <v>#REF!</v>
      </c>
      <c r="BG229" s="133" t="s">
        <v>60</v>
      </c>
      <c r="BH229" s="134" t="e">
        <f t="shared" si="797"/>
        <v>#NUM!</v>
      </c>
      <c r="BI229" s="135" t="e">
        <f>_xll.MKV("EUR.CM_INSTRUMENT.PXE."&amp;A229, "DateLastMaturity")</f>
        <v>#REF!</v>
      </c>
      <c r="BJ229" s="132" t="e">
        <f t="shared" si="799"/>
        <v>#REF!</v>
      </c>
      <c r="BK229" s="134" t="e">
        <f>VLOOKUP(BJ229,'[1]YY c'!B$1:AL$65536,HLOOKUP(LEFT(A229,2),'[1]YY c'!$A$1:$IV$2,2,FALSE),FALSE)</f>
        <v>#REF!</v>
      </c>
    </row>
    <row r="230" spans="1:63" s="2" customFormat="1">
      <c r="A230" s="64" t="s">
        <v>243</v>
      </c>
      <c r="B230" s="65" t="e">
        <f t="shared" si="778"/>
        <v>#REF!</v>
      </c>
      <c r="C230" s="19" t="s">
        <v>18</v>
      </c>
      <c r="D230" s="19" t="e">
        <f>_xll.MKV("EUR.CM_INSTRUMENT.PXE."&amp;A230, "CouponInterest")</f>
        <v>#REF!</v>
      </c>
      <c r="E230" s="6" t="e">
        <f>_xll.MKV("EUR.CM_INSTRUMENT.PXE."&amp;A230, "DateMaturity")</f>
        <v>#REF!</v>
      </c>
      <c r="F230" s="6" t="e">
        <f>IF(D230=0,H230,_xll.MKV("EUR.CM_INSTRUMENT.PXE."&amp;A230, "DateInterestAccrual"))</f>
        <v>#REF!</v>
      </c>
      <c r="G230" s="6" t="e">
        <f>IF(D230=0,E230,_xll.MKV("EUR.CM_INSTRUMENT.PXE."&amp;A230, "DateFirstCoupon"))</f>
        <v>#REF!</v>
      </c>
      <c r="H230" s="6" t="e">
        <f>_xll.MKV("EUR.CM_INSTRUMENT.PXE."&amp;A230, "DateFirstSettlement")</f>
        <v>#REF!</v>
      </c>
      <c r="I230" s="19">
        <v>100</v>
      </c>
      <c r="J230" s="6" t="e">
        <f>_xll.MKV("EUR.CM_INSTRUMENT.BONDVISION."&amp;A230, "DateSettl")</f>
        <v>#REF!</v>
      </c>
      <c r="K230" s="131" t="e">
        <f>_xll.MKV("EUR.CM_INSTRUMENT.PXE."&amp;A230, "Desc")</f>
        <v>#REF!</v>
      </c>
      <c r="L230" s="66">
        <f>_xll.BDP(A230&amp;" Corp", "amt_outstanding")/1000000</f>
        <v>13055</v>
      </c>
      <c r="M230" s="67" t="e">
        <f t="shared" si="781"/>
        <v>#REF!</v>
      </c>
      <c r="N230" s="22" t="e">
        <f>_xll.xlBondYield(C230,D230,E230,F230,G230,H230,I230,J230,P230)*100</f>
        <v>#NUM!</v>
      </c>
      <c r="O230" s="68" t="str">
        <f t="shared" si="782"/>
        <v/>
      </c>
      <c r="P230" s="23" t="e">
        <f>ROUND(_xll.MKV("EUR.CM_DEPTH.XLS_GOVIES."&amp;A230, "Mid"),IF(M230&lt;700,3,2))</f>
        <v>#REF!</v>
      </c>
      <c r="Q230" s="69" t="e">
        <f t="shared" si="786"/>
        <v>#NUM!</v>
      </c>
      <c r="R230" s="70" t="e">
        <f t="shared" si="779"/>
        <v>#NUM!</v>
      </c>
      <c r="S230" s="71" t="e">
        <f>_xll.xlBondAswSpread(C230,D230,E230,F230,G230,H230,I230,J230,P230)*100</f>
        <v>#NUM!</v>
      </c>
      <c r="T230" s="72" t="e">
        <f>_xll.xlBondZSpread(C230,D230,E230,F230,G230,H230,I230,J230,P230,"annual",5)*100</f>
        <v>#NUM!</v>
      </c>
      <c r="U230" s="72" t="e">
        <f>(N230-_xll.xlShmImplSwap2("EUR","EUR",J230,E230,,1,8,2,4)*100)*100</f>
        <v>#NUM!</v>
      </c>
      <c r="V230" s="72" t="e">
        <f>(N230-VLOOKUP(AH230,'[1]Y c'!$B$1:$F$65536,HLOOKUP(RIGHT($V$12,2),'[1]Y c'!$A$1:$IV$2,2,FALSE),FALSE))*100</f>
        <v>#NUM!</v>
      </c>
      <c r="W230" s="72" t="e">
        <f>(N230-VLOOKUP(AH230,'[1]Y c'!$B$1:$N$65536,HLOOKUP(RIGHT($W$12,2),'[1]Y c'!$A$1:$IV$2,2,FALSE),FALSE))*100</f>
        <v>#NUM!</v>
      </c>
      <c r="X230" s="73" t="e">
        <f>(N230-VLOOKUP(AH230,'[1]Y c'!$B$1:$J$65536,HLOOKUP(RIGHT($X$12,2),'[1]Y c'!$A$1:$IV$2,2,FALSE),FALSE))*100</f>
        <v>#NUM!</v>
      </c>
      <c r="Y230" s="74" t="e">
        <f>_xll.xlBondYieldSens(C230,D230,E230,F230,G230,H230,I230,J230,P230,"p")</f>
        <v>#NUM!</v>
      </c>
      <c r="Z230" s="100" t="e">
        <f>SUMIF([1]Volumes!D$1:D$65536,A230,[1]Volumes!I$1:I$65536)</f>
        <v>#VALUE!</v>
      </c>
      <c r="AA230" s="23"/>
      <c r="AB230" s="77" t="e">
        <f>IF(_xll.MKV("EUR.CM_DEPTH.VMO_REPO."&amp;A230&amp;"_"&amp;$AB$12&amp;"_Floating", "TrdValueAvg")=0,"",$AB$11+_xll.MKV("EUR.CM_DEPTH.VMO_REPO."&amp;A230&amp;"_"&amp;$AB$12&amp;"_Floating", "TrdValueAvg")/100)</f>
        <v>#REF!</v>
      </c>
      <c r="AC230" s="78">
        <f t="shared" si="780"/>
        <v>0</v>
      </c>
      <c r="AD230" s="132" t="str">
        <f t="shared" si="790"/>
        <v/>
      </c>
      <c r="AE230" s="133"/>
      <c r="AF230" s="134" t="str">
        <f t="shared" si="783"/>
        <v/>
      </c>
      <c r="AG230" s="135" t="e">
        <f>_xll.MKV("EUR.CM_INSTRUMENT.PXE."&amp;A230, "DateLastMaturity")</f>
        <v>#REF!</v>
      </c>
      <c r="AH230" s="132" t="e">
        <f t="shared" si="787"/>
        <v>#REF!</v>
      </c>
      <c r="AI230" s="134" t="e">
        <f>VLOOKUP(AH230,'[1]ASW p'!$B$1:$AP$65536,HLOOKUP(LEFT(A230,2),'[1]ASW p'!$A$1:$IV$2,2,FALSE),FALSE)</f>
        <v>#REF!</v>
      </c>
      <c r="AJ230" s="79" t="e">
        <f t="shared" si="784"/>
        <v>#NUM!</v>
      </c>
      <c r="AK230" s="79" t="e">
        <f t="shared" si="791"/>
        <v>#NUM!</v>
      </c>
      <c r="AL230" s="94">
        <v>1.7313936303811222</v>
      </c>
      <c r="AM230" s="81">
        <v>-0.496</v>
      </c>
      <c r="AN230" s="14" t="str">
        <f t="shared" si="785"/>
        <v>FR0010870956</v>
      </c>
      <c r="AO230" s="65" t="e">
        <f>IF(LEFT(AN230,2)=LEFT(AN229,2),AO229,_xll.BDP($A230&amp;" Corp","RTG_FITCH"))</f>
        <v>#REF!</v>
      </c>
      <c r="AP230" s="65" t="e">
        <f>IF(LEFT(AN230,2)=LEFT(AN229,2),AP229,_xll.BDP($A230&amp;" Corp","RTG_SP_LT_LC_ISSUER_CREDIT"))</f>
        <v>#REF!</v>
      </c>
      <c r="AQ230" s="65" t="str">
        <f>_xll.BDP($A230&amp;" Corp","RTG_MOODY")</f>
        <v>Aa2u</v>
      </c>
      <c r="AR230" s="136" t="e">
        <f t="shared" si="788"/>
        <v>#REF!</v>
      </c>
      <c r="AS230" s="137" t="s">
        <v>60</v>
      </c>
      <c r="AT230" s="138" t="e">
        <f t="shared" si="792"/>
        <v>#NUM!</v>
      </c>
      <c r="AU230" s="139" t="e">
        <f>_xll.MKV("EUR.CM_INSTRUMENT.PXE."&amp;A230, "DateLastMaturity")</f>
        <v>#REF!</v>
      </c>
      <c r="AV230" s="140" t="e">
        <f t="shared" si="789"/>
        <v>#REF!</v>
      </c>
      <c r="AW230" s="138" t="e">
        <f>VLOOKUP(AV230,'[1]Y c'!B$1:AD$65536,HLOOKUP(LEFT(A230,2),'[1]Y c'!$A$1:$IV$2,2,FALSE),FALSE)</f>
        <v>#REF!</v>
      </c>
      <c r="AX230" s="14"/>
      <c r="AY230" s="136" t="str">
        <f t="shared" si="793"/>
        <v/>
      </c>
      <c r="AZ230" s="133">
        <f t="shared" si="794"/>
        <v>0</v>
      </c>
      <c r="BA230" s="134" t="str">
        <f t="shared" si="795"/>
        <v/>
      </c>
      <c r="BB230" s="135" t="e">
        <f>_xll.MKV("EUR.CM_INSTRUMENT.PXE."&amp;A230, "DateLastMaturity")</f>
        <v>#REF!</v>
      </c>
      <c r="BC230" s="132" t="e">
        <f t="shared" si="796"/>
        <v>#REF!</v>
      </c>
      <c r="BD230" s="134" t="e">
        <f>VLOOKUP(BC230,'[1]YY p'!B$1:AP$65536,HLOOKUP(LEFT(A230,2),'[1]YY p'!$A$1:$IV$2,2,FALSE),FALSE)</f>
        <v>#REF!</v>
      </c>
      <c r="BF230" s="136" t="e">
        <f t="shared" si="798"/>
        <v>#REF!</v>
      </c>
      <c r="BG230" s="133" t="s">
        <v>60</v>
      </c>
      <c r="BH230" s="134" t="e">
        <f t="shared" si="797"/>
        <v>#NUM!</v>
      </c>
      <c r="BI230" s="135" t="e">
        <f>_xll.MKV("EUR.CM_INSTRUMENT.PXE."&amp;A230, "DateLastMaturity")</f>
        <v>#REF!</v>
      </c>
      <c r="BJ230" s="132" t="e">
        <f t="shared" si="799"/>
        <v>#REF!</v>
      </c>
      <c r="BK230" s="134" t="e">
        <f>VLOOKUP(BJ230,'[1]YY c'!B$1:AL$65536,HLOOKUP(LEFT(A230,2),'[1]YY c'!$A$1:$IV$2,2,FALSE),FALSE)</f>
        <v>#REF!</v>
      </c>
    </row>
    <row r="231" spans="1:63" s="2" customFormat="1">
      <c r="A231" s="64" t="s">
        <v>244</v>
      </c>
      <c r="B231" s="65" t="e">
        <f t="shared" si="778"/>
        <v>#REF!</v>
      </c>
      <c r="C231" s="19" t="s">
        <v>18</v>
      </c>
      <c r="D231" s="19" t="e">
        <f>_xll.MKV("EUR.CM_INSTRUMENT.PXE."&amp;A231, "CouponInterest")</f>
        <v>#REF!</v>
      </c>
      <c r="E231" s="6" t="e">
        <f>_xll.MKV("EUR.CM_INSTRUMENT.PXE."&amp;A231, "DateMaturity")</f>
        <v>#REF!</v>
      </c>
      <c r="F231" s="6" t="e">
        <f>IF(D231=0,H231,_xll.MKV("EUR.CM_INSTRUMENT.PXE."&amp;A231, "DateInterestAccrual"))</f>
        <v>#REF!</v>
      </c>
      <c r="G231" s="6" t="e">
        <f>IF(D231=0,E231,_xll.MKV("EUR.CM_INSTRUMENT.PXE."&amp;A231, "DateFirstCoupon"))</f>
        <v>#REF!</v>
      </c>
      <c r="H231" s="6" t="e">
        <f>_xll.MKV("EUR.CM_INSTRUMENT.PXE."&amp;A231, "DateFirstSettlement")</f>
        <v>#REF!</v>
      </c>
      <c r="I231" s="19">
        <v>101</v>
      </c>
      <c r="J231" s="6" t="e">
        <f>_xll.MKV("EUR.CM_INSTRUMENT.BONDVISION."&amp;A231, "DateSettl")</f>
        <v>#REF!</v>
      </c>
      <c r="K231" s="131" t="e">
        <f>_xll.MKV("EUR.CM_INSTRUMENT.PXE."&amp;A231, "Desc")</f>
        <v>#REF!</v>
      </c>
      <c r="L231" s="66">
        <f>_xll.BDP(A231&amp;" Corp", "amt_outstanding")/1000000</f>
        <v>9107</v>
      </c>
      <c r="M231" s="67" t="e">
        <f t="shared" si="781"/>
        <v>#REF!</v>
      </c>
      <c r="N231" s="22" t="e">
        <f>_xll.xlBondYield(C231,D231,E231,F231,G231,H231,I231,J231,P231)*100</f>
        <v>#NUM!</v>
      </c>
      <c r="O231" s="68" t="str">
        <f t="shared" si="782"/>
        <v/>
      </c>
      <c r="P231" s="23" t="e">
        <f>ROUND(_xll.MKV("EUR.CM_DEPTH.XLS_GOVIES."&amp;A231, "Mid"),IF(M231&lt;700,3,2))</f>
        <v>#REF!</v>
      </c>
      <c r="Q231" s="69" t="e">
        <f t="shared" si="786"/>
        <v>#NUM!</v>
      </c>
      <c r="R231" s="70" t="e">
        <f t="shared" si="779"/>
        <v>#NUM!</v>
      </c>
      <c r="S231" s="71" t="e">
        <f>_xll.xlBondAswSpread(C231,D231,E231,F231,G231,H231,I231,J231,P231)*100</f>
        <v>#NUM!</v>
      </c>
      <c r="T231" s="72" t="e">
        <f>_xll.xlBondZSpread(C231,D231,E231,F231,G231,H231,I231,J231,P231,"annual",5)*100</f>
        <v>#NUM!</v>
      </c>
      <c r="U231" s="72" t="e">
        <f>(N231-_xll.xlShmImplSwap2("EUR","EUR",J231,E231,,1,8,2,4)*100)*100</f>
        <v>#NUM!</v>
      </c>
      <c r="V231" s="72" t="e">
        <f>(N231-VLOOKUP(AH231,'[1]Y c'!$B$1:$F$65536,HLOOKUP(RIGHT($V$12,2),'[1]Y c'!$A$1:$IV$2,2,FALSE),FALSE))*100</f>
        <v>#NUM!</v>
      </c>
      <c r="W231" s="72" t="e">
        <f>(N231-VLOOKUP(AH231,'[1]Y c'!$B$1:$N$65536,HLOOKUP(RIGHT($W$12,2),'[1]Y c'!$A$1:$IV$2,2,FALSE),FALSE))*100</f>
        <v>#NUM!</v>
      </c>
      <c r="X231" s="73" t="e">
        <f>(N231-VLOOKUP(AH231,'[1]Y c'!$B$1:$J$65536,HLOOKUP(RIGHT($X$12,2),'[1]Y c'!$A$1:$IV$2,2,FALSE),FALSE))*100</f>
        <v>#NUM!</v>
      </c>
      <c r="Y231" s="74" t="e">
        <f>_xll.xlBondYieldSens(C231,D231,E231,F231,G231,H231,I231,J231,P231,"p")</f>
        <v>#NUM!</v>
      </c>
      <c r="Z231" s="100" t="e">
        <f>SUMIF([1]Volumes!D$1:D$65536,A231,[1]Volumes!I$1:I$65536)</f>
        <v>#VALUE!</v>
      </c>
      <c r="AA231" s="23"/>
      <c r="AB231" s="77" t="e">
        <f>IF(_xll.MKV("EUR.CM_DEPTH.VMO_REPO."&amp;A231&amp;"_"&amp;$AB$12&amp;"_Floating", "TrdValueAvg")=0,"",$AB$11+_xll.MKV("EUR.CM_DEPTH.VMO_REPO."&amp;A231&amp;"_"&amp;$AB$12&amp;"_Floating", "TrdValueAvg")/100)</f>
        <v>#REF!</v>
      </c>
      <c r="AC231" s="78">
        <f t="shared" si="780"/>
        <v>0</v>
      </c>
      <c r="AD231" s="132" t="e">
        <f t="shared" si="790"/>
        <v>#REF!</v>
      </c>
      <c r="AE231" s="133" t="s">
        <v>60</v>
      </c>
      <c r="AF231" s="134" t="e">
        <f t="shared" si="783"/>
        <v>#NUM!</v>
      </c>
      <c r="AG231" s="135" t="e">
        <f>_xll.MKV("EUR.CM_INSTRUMENT.PXE."&amp;A231, "DateLastMaturity")</f>
        <v>#REF!</v>
      </c>
      <c r="AH231" s="132" t="e">
        <f t="shared" si="787"/>
        <v>#REF!</v>
      </c>
      <c r="AI231" s="134" t="e">
        <f>VLOOKUP(AH231,'[1]ASW p'!$B$1:$AP$65536,HLOOKUP(LEFT(A231,2),'[1]ASW p'!$A$1:$IV$2,2,FALSE),FALSE)</f>
        <v>#REF!</v>
      </c>
      <c r="AJ231" s="79" t="e">
        <f t="shared" si="784"/>
        <v>#NUM!</v>
      </c>
      <c r="AK231" s="79" t="e">
        <f t="shared" si="791"/>
        <v>#NUM!</v>
      </c>
      <c r="AL231" s="94">
        <v>1.8532858766918292</v>
      </c>
      <c r="AM231" s="81">
        <v>-0.56817391000000006</v>
      </c>
      <c r="AN231" s="14" t="str">
        <f t="shared" si="785"/>
        <v>FR0013154028</v>
      </c>
      <c r="AO231" s="65" t="e">
        <f>IF(LEFT(AN231,2)=LEFT(AN230,2),AO230,_xll.BDP($A231&amp;" Corp","RTG_FITCH"))</f>
        <v>#REF!</v>
      </c>
      <c r="AP231" s="65" t="e">
        <f>IF(LEFT(AN231,2)=LEFT(AN230,2),AP230,_xll.BDP($A231&amp;" Corp","RTG_SP_LT_LC_ISSUER_CREDIT"))</f>
        <v>#REF!</v>
      </c>
      <c r="AQ231" s="65" t="str">
        <f>_xll.BDP($A231&amp;" Corp","RTG_MOODY")</f>
        <v>Aa2u</v>
      </c>
      <c r="AR231" s="136" t="e">
        <f t="shared" si="788"/>
        <v>#REF!</v>
      </c>
      <c r="AS231" s="137" t="s">
        <v>60</v>
      </c>
      <c r="AT231" s="138" t="e">
        <f t="shared" si="792"/>
        <v>#NUM!</v>
      </c>
      <c r="AU231" s="139" t="e">
        <f>_xll.MKV("EUR.CM_INSTRUMENT.PXE."&amp;A231, "DateLastMaturity")</f>
        <v>#REF!</v>
      </c>
      <c r="AV231" s="140" t="e">
        <f t="shared" si="789"/>
        <v>#REF!</v>
      </c>
      <c r="AW231" s="138" t="e">
        <f>VLOOKUP(AV231,'[1]Y c'!B$1:AD$65536,HLOOKUP(LEFT(A231,2),'[1]Y c'!$A$1:$IV$2,2,FALSE),FALSE)</f>
        <v>#REF!</v>
      </c>
      <c r="AX231" s="14"/>
      <c r="AY231" s="136" t="e">
        <f t="shared" si="793"/>
        <v>#REF!</v>
      </c>
      <c r="AZ231" s="133" t="str">
        <f t="shared" si="794"/>
        <v>x</v>
      </c>
      <c r="BA231" s="134" t="e">
        <f t="shared" si="795"/>
        <v>#NUM!</v>
      </c>
      <c r="BB231" s="135" t="e">
        <f>_xll.MKV("EUR.CM_INSTRUMENT.PXE."&amp;A231, "DateLastMaturity")</f>
        <v>#REF!</v>
      </c>
      <c r="BC231" s="132" t="e">
        <f t="shared" si="796"/>
        <v>#REF!</v>
      </c>
      <c r="BD231" s="134" t="e">
        <f>VLOOKUP(BC231,'[1]YY p'!B$1:AP$65536,HLOOKUP(LEFT(A231,2),'[1]YY p'!$A$1:$IV$2,2,FALSE),FALSE)</f>
        <v>#REF!</v>
      </c>
      <c r="BF231" s="136" t="e">
        <f t="shared" si="798"/>
        <v>#REF!</v>
      </c>
      <c r="BG231" s="133" t="s">
        <v>60</v>
      </c>
      <c r="BH231" s="134" t="e">
        <f t="shared" si="797"/>
        <v>#NUM!</v>
      </c>
      <c r="BI231" s="135" t="e">
        <f>_xll.MKV("EUR.CM_INSTRUMENT.PXE."&amp;A231, "DateLastMaturity")</f>
        <v>#REF!</v>
      </c>
      <c r="BJ231" s="132" t="e">
        <f t="shared" si="799"/>
        <v>#REF!</v>
      </c>
      <c r="BK231" s="134" t="e">
        <f>VLOOKUP(BJ231,'[1]YY c'!B$1:AL$65536,HLOOKUP(LEFT(A231,2),'[1]YY c'!$A$1:$IV$2,2,FALSE),FALSE)</f>
        <v>#REF!</v>
      </c>
    </row>
    <row r="232" spans="1:63" s="2" customFormat="1">
      <c r="A232" s="64" t="s">
        <v>245</v>
      </c>
      <c r="B232" s="65" t="e">
        <f t="shared" si="778"/>
        <v>#REF!</v>
      </c>
      <c r="C232" s="19" t="s">
        <v>126</v>
      </c>
      <c r="D232" s="19" t="e">
        <f>_xll.MKV("EUR.CM_INSTRUMENT.PXE."&amp;A232, "CouponInterest")</f>
        <v>#REF!</v>
      </c>
      <c r="E232" s="6" t="e">
        <f>_xll.MKV("EUR.CM_INSTRUMENT.PXE."&amp;A232, "DateMaturity")</f>
        <v>#REF!</v>
      </c>
      <c r="F232" s="6" t="e">
        <f>IF(D232=0,H232,_xll.MKV("EUR.CM_INSTRUMENT.PXE."&amp;A232, "DateInterestAccrual"))</f>
        <v>#REF!</v>
      </c>
      <c r="G232" s="6" t="e">
        <f>IF(D232=0,E232,_xll.MKV("EUR.CM_INSTRUMENT.PXE."&amp;A232, "DateFirstCoupon"))</f>
        <v>#REF!</v>
      </c>
      <c r="H232" s="6" t="e">
        <f>_xll.MKV("EUR.CM_INSTRUMENT.PXE."&amp;A232, "DateFirstSettlement")</f>
        <v>#REF!</v>
      </c>
      <c r="I232" s="19">
        <v>100</v>
      </c>
      <c r="J232" s="6" t="e">
        <f>_xll.MKV("EUR.CM_INSTRUMENT.BONDVISION."&amp;A232, "DateSettl")</f>
        <v>#REF!</v>
      </c>
      <c r="K232" s="142" t="e">
        <f>_xll.MKV("EUR.CM_INSTRUMENT.PXE."&amp;A232, "Desc")</f>
        <v>#REF!</v>
      </c>
      <c r="L232" s="66">
        <f>_xll.BDP(A232&amp;" Corp", "amt_outstanding")/1000000</f>
        <v>12875.02</v>
      </c>
      <c r="M232" s="67" t="e">
        <f t="shared" si="781"/>
        <v>#REF!</v>
      </c>
      <c r="N232" s="22" t="e">
        <f>_xll.xlBondYield(C232,D232,E232,F232,G232,H232,I232,J232,P232)*100</f>
        <v>#NUM!</v>
      </c>
      <c r="O232" s="68" t="str">
        <f t="shared" si="782"/>
        <v/>
      </c>
      <c r="P232" s="23" t="e">
        <f>ROUND(_xll.MKV("EUR.CM_DEPTH.XLS_GOVIES."&amp;A232, "Mid"),IF(M232&lt;700,3,2))</f>
        <v>#REF!</v>
      </c>
      <c r="Q232" s="69" t="e">
        <f>(N232-#REF!)*100</f>
        <v>#NUM!</v>
      </c>
      <c r="R232" s="70" t="e">
        <f>IF($R$12="Y roll",(N232-#REF!)/(M232-#REF!)*365*100,(U232-#REF!)/(M232-#REF!)*365)</f>
        <v>#NUM!</v>
      </c>
      <c r="S232" s="71" t="e">
        <f>_xll.xlBondAswSpread(C232,D232,E232,F232,G232,H232,I232,J232,P232)*100</f>
        <v>#NUM!</v>
      </c>
      <c r="T232" s="72" t="e">
        <f>_xll.xlBondZSpread(C232,D232,E232,F232,G232,H232,I232,J232,P232,"annual",5)*100</f>
        <v>#NUM!</v>
      </c>
      <c r="U232" s="72" t="e">
        <f>(N232-_xll.xlShmImplSwap2("EUR","EUR",J232,E232,,1,8,2,4)*100)*100</f>
        <v>#NUM!</v>
      </c>
      <c r="V232" s="72" t="e">
        <f>(N232-VLOOKUP(AH232,'[1]Y c'!$B$1:$F$65536,HLOOKUP(RIGHT($V$12,2),'[1]Y c'!$A$1:$IV$2,2,FALSE),FALSE))*100</f>
        <v>#NUM!</v>
      </c>
      <c r="W232" s="72" t="e">
        <f>(N232-VLOOKUP(AH232,'[1]Y c'!$B$1:$N$65536,HLOOKUP(RIGHT($W$12,2),'[1]Y c'!$A$1:$IV$2,2,FALSE),FALSE))*100</f>
        <v>#NUM!</v>
      </c>
      <c r="X232" s="73" t="e">
        <f>(N232-VLOOKUP(AH232,'[1]Y c'!$B$1:$J$65536,HLOOKUP(RIGHT($X$12,2),'[1]Y c'!$A$1:$IV$2,2,FALSE),FALSE))*100</f>
        <v>#NUM!</v>
      </c>
      <c r="Y232" s="74" t="e">
        <f>_xll.xlBondYieldSens(C232,D232,E232,F232,G232,H232,I232,J232,P232,"p")</f>
        <v>#NUM!</v>
      </c>
      <c r="Z232" s="100" t="e">
        <f>SUMIF([1]Volumes!D$1:D$65536,A232,[1]Volumes!I$1:I$65536)</f>
        <v>#VALUE!</v>
      </c>
      <c r="AA232" s="23"/>
      <c r="AB232" s="77" t="e">
        <f>IF(_xll.MKV("EUR.CM_DEPTH.VMO_REPO."&amp;A232&amp;"_"&amp;$AB$12&amp;"_Fixed", "TrdValueAvg")=0,"",_xll.MKV("EUR.CM_DEPTH.VMO_REPO."&amp;A232&amp;"_"&amp;$AB$12&amp;"_Fixed", "TrdValueAvg"))</f>
        <v>#REF!</v>
      </c>
      <c r="AC232" s="78">
        <f t="shared" si="780"/>
        <v>0</v>
      </c>
      <c r="AD232" s="143" t="str">
        <f t="shared" si="790"/>
        <v/>
      </c>
      <c r="AE232" s="144"/>
      <c r="AF232" s="145" t="str">
        <f t="shared" si="783"/>
        <v/>
      </c>
      <c r="AG232" s="146" t="e">
        <f>_xll.MKV("EUR.CM_INSTRUMENT.PXE."&amp;A232, "DateLastMaturity")</f>
        <v>#REF!</v>
      </c>
      <c r="AH232" s="143" t="e">
        <f t="shared" si="787"/>
        <v>#REF!</v>
      </c>
      <c r="AI232" s="145" t="e">
        <f>VLOOKUP(AH232,'[1]ASW p'!$B$1:$AP$65536,HLOOKUP(LEFT(A232,2),'[1]ASW p'!$A$1:$IV$2,2,FALSE),FALSE)</f>
        <v>#REF!</v>
      </c>
      <c r="AJ232" s="79" t="e">
        <f t="shared" si="784"/>
        <v>#NUM!</v>
      </c>
      <c r="AK232" s="79" t="e">
        <f t="shared" si="791"/>
        <v>#NUM!</v>
      </c>
      <c r="AL232" s="94">
        <v>-0.48984148256203536</v>
      </c>
      <c r="AM232" s="81">
        <v>-0.56999999999999995</v>
      </c>
      <c r="AN232" s="14" t="str">
        <f t="shared" si="785"/>
        <v>NL0006227316</v>
      </c>
      <c r="AO232" s="65" t="e">
        <f>IF(LEFT(AN232,2)=LEFT(#REF!,2),#REF!,_xll.BDP($A232&amp;" Corp","RTG_FITCH"))</f>
        <v>#REF!</v>
      </c>
      <c r="AP232" s="65" t="e">
        <f>IF(LEFT(AN232,2)=LEFT(#REF!,2),#REF!,_xll.BDP($A232&amp;" Corp","RTG_SP_LT_LC_ISSUER_CREDIT"))</f>
        <v>#REF!</v>
      </c>
      <c r="AQ232" s="65" t="str">
        <f>_xll.BDP($A232&amp;" Corp","RTG_MOODY")</f>
        <v>Aaau</v>
      </c>
      <c r="AX232" s="14"/>
      <c r="AY232" s="147" t="str">
        <f t="shared" si="793"/>
        <v/>
      </c>
      <c r="AZ232" s="144">
        <f t="shared" si="794"/>
        <v>0</v>
      </c>
      <c r="BA232" s="145" t="str">
        <f t="shared" si="795"/>
        <v/>
      </c>
      <c r="BB232" s="146" t="e">
        <f>_xll.MKV("EUR.CM_INSTRUMENT.PXE."&amp;A232, "DateLastMaturity")</f>
        <v>#REF!</v>
      </c>
      <c r="BC232" s="143" t="e">
        <f t="shared" si="796"/>
        <v>#REF!</v>
      </c>
      <c r="BD232" s="145" t="e">
        <f>VLOOKUP(BC232,'[1]YY p'!B$1:AP$65536,HLOOKUP(LEFT(A232,2),'[1]YY p'!$A$1:$IV$2,2,FALSE),FALSE)</f>
        <v>#REF!</v>
      </c>
      <c r="BH232" s="38"/>
    </row>
    <row r="233" spans="1:63" s="2" customFormat="1">
      <c r="A233" s="64" t="s">
        <v>246</v>
      </c>
      <c r="B233" s="65" t="e">
        <f t="shared" si="778"/>
        <v>#REF!</v>
      </c>
      <c r="C233" s="19" t="s">
        <v>126</v>
      </c>
      <c r="D233" s="19" t="e">
        <f>_xll.MKV("EUR.CM_INSTRUMENT.PXE."&amp;A233, "CouponInterest")</f>
        <v>#REF!</v>
      </c>
      <c r="E233" s="6" t="e">
        <f>_xll.MKV("EUR.CM_INSTRUMENT.PXE."&amp;A233, "DateMaturity")</f>
        <v>#REF!</v>
      </c>
      <c r="F233" s="6" t="e">
        <f>IF(D233=0,H233,_xll.MKV("EUR.CM_INSTRUMENT.PXE."&amp;A233, "DateInterestAccrual"))</f>
        <v>#REF!</v>
      </c>
      <c r="G233" s="6" t="e">
        <f>IF(D233=0,E233,_xll.MKV("EUR.CM_INSTRUMENT.PXE."&amp;A233, "DateFirstCoupon"))</f>
        <v>#REF!</v>
      </c>
      <c r="H233" s="6" t="e">
        <f>_xll.MKV("EUR.CM_INSTRUMENT.PXE."&amp;A233, "DateFirstSettlement")</f>
        <v>#REF!</v>
      </c>
      <c r="I233" s="19">
        <v>100</v>
      </c>
      <c r="J233" s="6" t="e">
        <f>_xll.MKV("EUR.CM_INSTRUMENT.BONDVISION."&amp;A233, "DateSettl")</f>
        <v>#REF!</v>
      </c>
      <c r="K233" s="142" t="e">
        <f>_xll.MKV("EUR.CM_INSTRUMENT.PXE."&amp;A233, "Desc")</f>
        <v>#REF!</v>
      </c>
      <c r="L233" s="66">
        <f>_xll.BDP(A233&amp;" Corp", "amt_outstanding")/1000000</f>
        <v>14926.224</v>
      </c>
      <c r="M233" s="67" t="e">
        <f t="shared" si="781"/>
        <v>#REF!</v>
      </c>
      <c r="N233" s="22" t="e">
        <f>_xll.xlBondYield(C233,D233,E233,F233,G233,H233,I233,J233,P233)*100</f>
        <v>#NUM!</v>
      </c>
      <c r="O233" s="68" t="str">
        <f t="shared" si="782"/>
        <v/>
      </c>
      <c r="P233" s="23" t="e">
        <f>ROUND(_xll.MKV("EUR.CM_DEPTH.XLS_GOVIES."&amp;A233, "Mid"),IF(M233&lt;700,3,2))</f>
        <v>#REF!</v>
      </c>
      <c r="Q233" s="69" t="e">
        <f t="shared" si="786"/>
        <v>#NUM!</v>
      </c>
      <c r="R233" s="70" t="e">
        <f t="shared" si="779"/>
        <v>#NUM!</v>
      </c>
      <c r="S233" s="71" t="e">
        <f>_xll.xlBondAswSpread(C233,D233,E233,F233,G233,H233,I233,J233,P233)*100</f>
        <v>#NUM!</v>
      </c>
      <c r="T233" s="72" t="e">
        <f>_xll.xlBondZSpread(C233,D233,E233,F233,G233,H233,I233,J233,P233,"annual",5)*100</f>
        <v>#NUM!</v>
      </c>
      <c r="U233" s="72" t="e">
        <f>(N233-_xll.xlShmImplSwap2("EUR","EUR",J233,E233,,1,8,2,4)*100)*100</f>
        <v>#NUM!</v>
      </c>
      <c r="V233" s="72" t="e">
        <f>(N233-VLOOKUP(AH233,'[1]Y c'!$B$1:$F$65536,HLOOKUP(RIGHT($V$12,2),'[1]Y c'!$A$1:$IV$2,2,FALSE),FALSE))*100</f>
        <v>#NUM!</v>
      </c>
      <c r="W233" s="72" t="e">
        <f>(N233-VLOOKUP(AH233,'[1]Y c'!$B$1:$N$65536,HLOOKUP(RIGHT($W$12,2),'[1]Y c'!$A$1:$IV$2,2,FALSE),FALSE))*100</f>
        <v>#NUM!</v>
      </c>
      <c r="X233" s="73" t="e">
        <f>(N233-VLOOKUP(AH233,'[1]Y c'!$B$1:$J$65536,HLOOKUP(RIGHT($X$12,2),'[1]Y c'!$A$1:$IV$2,2,FALSE),FALSE))*100</f>
        <v>#NUM!</v>
      </c>
      <c r="Y233" s="74" t="e">
        <f>_xll.xlBondYieldSens(C233,D233,E233,F233,G233,H233,I233,J233,P233,"p")</f>
        <v>#NUM!</v>
      </c>
      <c r="Z233" s="100" t="e">
        <f>SUMIF([1]Volumes!D$1:D$65536,A233,[1]Volumes!I$1:I$65536)</f>
        <v>#VALUE!</v>
      </c>
      <c r="AA233" s="23"/>
      <c r="AB233" s="77" t="e">
        <f>IF(_xll.MKV("EUR.CM_DEPTH.VMO_REPO."&amp;A233&amp;"_"&amp;$AB$12&amp;"_Fixed", "TrdValueAvg")=0,"",_xll.MKV("EUR.CM_DEPTH.VMO_REPO."&amp;A233&amp;"_"&amp;$AB$12&amp;"_Fixed", "TrdValueAvg"))</f>
        <v>#REF!</v>
      </c>
      <c r="AC233" s="78">
        <f t="shared" si="780"/>
        <v>0</v>
      </c>
      <c r="AD233" s="143" t="str">
        <f t="shared" si="790"/>
        <v/>
      </c>
      <c r="AE233" s="144"/>
      <c r="AF233" s="145" t="str">
        <f t="shared" si="783"/>
        <v/>
      </c>
      <c r="AG233" s="146" t="e">
        <f>_xll.MKV("EUR.CM_INSTRUMENT.PXE."&amp;A233, "DateLastMaturity")</f>
        <v>#REF!</v>
      </c>
      <c r="AH233" s="143" t="e">
        <f>MONTH(AG233)&amp;"."&amp;YEAR(AG233)</f>
        <v>#REF!</v>
      </c>
      <c r="AI233" s="145" t="e">
        <f>VLOOKUP(AH233,'[1]ASW p'!$B$1:$AP$65536,HLOOKUP(LEFT(A233,2),'[1]ASW p'!$A$1:$IV$2,2,FALSE),FALSE)</f>
        <v>#REF!</v>
      </c>
      <c r="AJ233" s="79" t="e">
        <f t="shared" si="784"/>
        <v>#NUM!</v>
      </c>
      <c r="AK233" s="79" t="e">
        <f t="shared" si="791"/>
        <v>#NUM!</v>
      </c>
      <c r="AL233" s="94">
        <v>-0.46624351831471689</v>
      </c>
      <c r="AM233" s="81">
        <v>-0.544211</v>
      </c>
      <c r="AN233" s="14" t="str">
        <f t="shared" si="785"/>
        <v>NL0010514246</v>
      </c>
      <c r="AO233" s="65" t="e">
        <f>IF(LEFT(AN233,2)=LEFT(AN232,2),AO232,_xll.BDP($A233&amp;" Corp","RTG_FITCH"))</f>
        <v>#REF!</v>
      </c>
      <c r="AP233" s="65" t="e">
        <f>IF(LEFT(AN233,2)=LEFT(AN232,2),AP232,_xll.BDP($A233&amp;" Corp","RTG_SP_LT_LC_ISSUER_CREDIT"))</f>
        <v>#REF!</v>
      </c>
      <c r="AQ233" s="65" t="str">
        <f>_xll.BDP($A233&amp;" Corp","RTG_MOODY")</f>
        <v>NR</v>
      </c>
      <c r="AX233" s="14"/>
      <c r="AY233" s="147" t="str">
        <f t="shared" si="793"/>
        <v/>
      </c>
      <c r="AZ233" s="144">
        <f t="shared" si="794"/>
        <v>0</v>
      </c>
      <c r="BA233" s="145" t="str">
        <f t="shared" si="795"/>
        <v/>
      </c>
      <c r="BB233" s="146" t="e">
        <f>_xll.MKV("EUR.CM_INSTRUMENT.PXE."&amp;A233, "DateLastMaturity")</f>
        <v>#REF!</v>
      </c>
      <c r="BC233" s="143" t="e">
        <f t="shared" si="796"/>
        <v>#REF!</v>
      </c>
      <c r="BD233" s="145" t="e">
        <f>VLOOKUP(BC233,'[1]YY p'!B$1:AP$65536,HLOOKUP(LEFT(A233,2),'[1]YY p'!$A$1:$IV$2,2,FALSE),FALSE)</f>
        <v>#REF!</v>
      </c>
      <c r="BH233" s="38"/>
    </row>
    <row r="234" spans="1:63" s="2" customFormat="1">
      <c r="A234" s="64" t="s">
        <v>247</v>
      </c>
      <c r="B234" s="65" t="e">
        <f t="shared" si="778"/>
        <v>#REF!</v>
      </c>
      <c r="C234" s="19" t="s">
        <v>126</v>
      </c>
      <c r="D234" s="19" t="e">
        <f>_xll.MKV("EUR.CM_INSTRUMENT.PXE."&amp;A234, "CouponInterest")</f>
        <v>#REF!</v>
      </c>
      <c r="E234" s="6" t="e">
        <f>_xll.MKV("EUR.CM_INSTRUMENT.PXE."&amp;A234, "DateMaturity")</f>
        <v>#REF!</v>
      </c>
      <c r="F234" s="6" t="e">
        <f>IF(D234=0,H234,_xll.MKV("EUR.CM_INSTRUMENT.PXE."&amp;A234, "DateInterestAccrual"))</f>
        <v>#REF!</v>
      </c>
      <c r="G234" s="6" t="e">
        <f>IF(D234=0,E234,_xll.MKV("EUR.CM_INSTRUMENT.PXE."&amp;A234, "DateFirstCoupon"))</f>
        <v>#REF!</v>
      </c>
      <c r="H234" s="6" t="e">
        <f>_xll.MKV("EUR.CM_INSTRUMENT.PXE."&amp;A234, "DateFirstSettlement")</f>
        <v>#REF!</v>
      </c>
      <c r="I234" s="19">
        <v>100</v>
      </c>
      <c r="J234" s="6" t="e">
        <f>_xll.MKV("EUR.CM_INSTRUMENT.BONDVISION."&amp;A234, "DateSettl")</f>
        <v>#REF!</v>
      </c>
      <c r="K234" s="142" t="e">
        <f>_xll.MKV("EUR.CM_INSTRUMENT.PXE."&amp;A234, "Desc")</f>
        <v>#REF!</v>
      </c>
      <c r="L234" s="66">
        <f>_xll.BDP(A234&amp;" Corp", "amt_outstanding")/1000000</f>
        <v>14238.397999999999</v>
      </c>
      <c r="M234" s="67" t="e">
        <f t="shared" si="781"/>
        <v>#REF!</v>
      </c>
      <c r="N234" s="22" t="e">
        <f>_xll.xlBondYield(C234,D234,E234,F234,G234,H234,I234,J234,P234)*100</f>
        <v>#NUM!</v>
      </c>
      <c r="O234" s="68" t="str">
        <f t="shared" si="782"/>
        <v/>
      </c>
      <c r="P234" s="23" t="e">
        <f>ROUND(_xll.MKV("EUR.CM_DEPTH.XLS_GOVIES."&amp;A234, "Mid"),IF(M234&lt;700,3,2))</f>
        <v>#REF!</v>
      </c>
      <c r="Q234" s="69" t="e">
        <f t="shared" si="786"/>
        <v>#NUM!</v>
      </c>
      <c r="R234" s="70" t="e">
        <f t="shared" si="779"/>
        <v>#NUM!</v>
      </c>
      <c r="S234" s="71" t="e">
        <f>_xll.xlBondAswSpread(C234,D234,E234,F234,G234,H234,I234,J234,P234)*100</f>
        <v>#NUM!</v>
      </c>
      <c r="T234" s="72" t="e">
        <f>_xll.xlBondZSpread(C234,D234,E234,F234,G234,H234,I234,J234,P234,"annual",5)*100</f>
        <v>#NUM!</v>
      </c>
      <c r="U234" s="72" t="e">
        <f>(N234-_xll.xlShmImplSwap2("EUR","EUR",J234,E234,,1,8,2,4)*100)*100</f>
        <v>#NUM!</v>
      </c>
      <c r="V234" s="72" t="e">
        <f>(N234-VLOOKUP(AH234,'[1]Y c'!$B$1:$F$65536,HLOOKUP(RIGHT($V$12,2),'[1]Y c'!$A$1:$IV$2,2,FALSE),FALSE))*100</f>
        <v>#NUM!</v>
      </c>
      <c r="W234" s="72" t="e">
        <f>(N234-VLOOKUP(AH234,'[1]Y c'!$B$1:$N$65536,HLOOKUP(RIGHT($W$12,2),'[1]Y c'!$A$1:$IV$2,2,FALSE),FALSE))*100</f>
        <v>#NUM!</v>
      </c>
      <c r="X234" s="73" t="e">
        <f>(N234-VLOOKUP(AH234,'[1]Y c'!$B$1:$J$65536,HLOOKUP(RIGHT($X$12,2),'[1]Y c'!$A$1:$IV$2,2,FALSE),FALSE))*100</f>
        <v>#NUM!</v>
      </c>
      <c r="Y234" s="74" t="e">
        <f>_xll.xlBondYieldSens(C234,D234,E234,F234,G234,H234,I234,J234,P234,"p")</f>
        <v>#NUM!</v>
      </c>
      <c r="Z234" s="100" t="e">
        <f>SUMIF([1]Volumes!D$1:D$65536,A234,[1]Volumes!I$1:I$65536)</f>
        <v>#VALUE!</v>
      </c>
      <c r="AA234" s="23"/>
      <c r="AB234" s="77" t="e">
        <f>IF(_xll.MKV("EUR.CM_DEPTH.VMO_REPO."&amp;A234&amp;"_"&amp;$AB$12&amp;"_Fixed", "TrdValueAvg")=0,"",_xll.MKV("EUR.CM_DEPTH.VMO_REPO."&amp;A234&amp;"_"&amp;$AB$12&amp;"_Fixed", "TrdValueAvg"))</f>
        <v>#REF!</v>
      </c>
      <c r="AC234" s="78">
        <f t="shared" si="780"/>
        <v>0</v>
      </c>
      <c r="AD234" s="143" t="str">
        <f t="shared" si="790"/>
        <v/>
      </c>
      <c r="AE234" s="144"/>
      <c r="AF234" s="145" t="str">
        <f t="shared" si="783"/>
        <v/>
      </c>
      <c r="AG234" s="146" t="e">
        <f>_xll.MKV("EUR.CM_INSTRUMENT.PXE."&amp;A234, "DateLastMaturity")</f>
        <v>#REF!</v>
      </c>
      <c r="AH234" s="143" t="e">
        <f t="shared" si="787"/>
        <v>#REF!</v>
      </c>
      <c r="AI234" s="145" t="e">
        <f>VLOOKUP(AH234,'[1]ASW p'!$B$1:$AP$65536,HLOOKUP(LEFT(A234,2),'[1]ASW p'!$A$1:$IV$2,2,FALSE),FALSE)</f>
        <v>#REF!</v>
      </c>
      <c r="AJ234" s="79" t="e">
        <f t="shared" si="784"/>
        <v>#NUM!</v>
      </c>
      <c r="AK234" s="79" t="e">
        <f t="shared" si="791"/>
        <v>#NUM!</v>
      </c>
      <c r="AL234" s="94">
        <v>-0.44706413246538779</v>
      </c>
      <c r="AM234" s="81">
        <v>-0.587368</v>
      </c>
      <c r="AN234" s="14" t="str">
        <f t="shared" si="785"/>
        <v>NL0009086115</v>
      </c>
      <c r="AO234" s="65" t="e">
        <f>IF(LEFT(AN234,2)=LEFT(AN233,2),AO233,_xll.BDP($A234&amp;" Corp","RTG_FITCH"))</f>
        <v>#REF!</v>
      </c>
      <c r="AP234" s="65" t="e">
        <f>IF(LEFT(AN234,2)=LEFT(AN233,2),AP233,_xll.BDP($A234&amp;" Corp","RTG_SP_LT_LC_ISSUER_CREDIT"))</f>
        <v>#REF!</v>
      </c>
      <c r="AQ234" s="65" t="str">
        <f>_xll.BDP($A234&amp;" Corp","RTG_MOODY")</f>
        <v>Aaau</v>
      </c>
      <c r="AX234" s="14"/>
      <c r="AY234" s="147" t="str">
        <f t="shared" si="793"/>
        <v/>
      </c>
      <c r="AZ234" s="144">
        <f t="shared" si="794"/>
        <v>0</v>
      </c>
      <c r="BA234" s="145" t="str">
        <f t="shared" si="795"/>
        <v/>
      </c>
      <c r="BB234" s="146" t="e">
        <f>_xll.MKV("EUR.CM_INSTRUMENT.PXE."&amp;A234, "DateLastMaturity")</f>
        <v>#REF!</v>
      </c>
      <c r="BC234" s="143" t="e">
        <f t="shared" si="796"/>
        <v>#REF!</v>
      </c>
      <c r="BD234" s="145" t="e">
        <f>VLOOKUP(BC234,'[1]YY p'!B$1:AP$65536,HLOOKUP(LEFT(A234,2),'[1]YY p'!$A$1:$IV$2,2,FALSE),FALSE)</f>
        <v>#REF!</v>
      </c>
      <c r="BH234" s="38"/>
    </row>
    <row r="235" spans="1:63" s="2" customFormat="1">
      <c r="A235" s="64" t="s">
        <v>248</v>
      </c>
      <c r="B235" s="65" t="e">
        <f t="shared" si="778"/>
        <v>#REF!</v>
      </c>
      <c r="C235" s="19" t="s">
        <v>126</v>
      </c>
      <c r="D235" s="19" t="e">
        <f>_xll.MKV("EUR.CM_INSTRUMENT.PXE."&amp;A235, "CouponInterest")</f>
        <v>#REF!</v>
      </c>
      <c r="E235" s="6" t="e">
        <f>_xll.MKV("EUR.CM_INSTRUMENT.PXE."&amp;A235, "DateMaturity")</f>
        <v>#REF!</v>
      </c>
      <c r="F235" s="6" t="e">
        <f>IF(D235=0,H235,_xll.MKV("EUR.CM_INSTRUMENT.PXE."&amp;A235, "DateInterestAccrual"))</f>
        <v>#REF!</v>
      </c>
      <c r="G235" s="6" t="e">
        <f>IF(D235=0,E235,_xll.MKV("EUR.CM_INSTRUMENT.PXE."&amp;A235, "DateFirstCoupon"))</f>
        <v>#REF!</v>
      </c>
      <c r="H235" s="6" t="e">
        <f>_xll.MKV("EUR.CM_INSTRUMENT.PXE."&amp;A235, "DateFirstSettlement")</f>
        <v>#REF!</v>
      </c>
      <c r="I235" s="19">
        <v>100</v>
      </c>
      <c r="J235" s="6" t="e">
        <f>_xll.MKV("EUR.CM_INSTRUMENT.BONDVISION."&amp;A235, "DateSettl")</f>
        <v>#REF!</v>
      </c>
      <c r="K235" s="142" t="e">
        <f>_xll.MKV("EUR.CM_INSTRUMENT.PXE."&amp;A235, "Desc")</f>
        <v>#REF!</v>
      </c>
      <c r="L235" s="66">
        <f>_xll.BDP(A235&amp;" Corp", "amt_outstanding")/1000000</f>
        <v>15232.183999999999</v>
      </c>
      <c r="M235" s="67" t="e">
        <f t="shared" si="781"/>
        <v>#REF!</v>
      </c>
      <c r="N235" s="22" t="e">
        <f>_xll.xlBondYield(C235,D235,E235,F235,G235,H235,I235,J235,P235)*100</f>
        <v>#NUM!</v>
      </c>
      <c r="O235" s="68" t="str">
        <f t="shared" si="782"/>
        <v/>
      </c>
      <c r="P235" s="23" t="e">
        <f>ROUND(_xll.MKV("EUR.CM_DEPTH.XLS_GOVIES."&amp;A235, "Mid"),IF(M235&lt;700,3,2))</f>
        <v>#REF!</v>
      </c>
      <c r="Q235" s="69" t="e">
        <f t="shared" si="786"/>
        <v>#NUM!</v>
      </c>
      <c r="R235" s="70" t="e">
        <f t="shared" si="779"/>
        <v>#NUM!</v>
      </c>
      <c r="S235" s="71" t="e">
        <f>_xll.xlBondAswSpread(C235,D235,E235,F235,G235,H235,I235,J235,P235)*100</f>
        <v>#NUM!</v>
      </c>
      <c r="T235" s="72" t="e">
        <f>_xll.xlBondZSpread(C235,D235,E235,F235,G235,H235,I235,J235,P235,"annual",5)*100</f>
        <v>#NUM!</v>
      </c>
      <c r="U235" s="72" t="e">
        <f>(N235-_xll.xlShmImplSwap2("EUR","EUR",J235,E235,,1,8,2,4)*100)*100</f>
        <v>#NUM!</v>
      </c>
      <c r="V235" s="72" t="e">
        <f>(N235-VLOOKUP(AH235,'[1]Y c'!$B$1:$F$65536,HLOOKUP(RIGHT($V$12,2),'[1]Y c'!$A$1:$IV$2,2,FALSE),FALSE))*100</f>
        <v>#NUM!</v>
      </c>
      <c r="W235" s="72" t="e">
        <f>(N235-VLOOKUP(AH235,'[1]Y c'!$B$1:$N$65536,HLOOKUP(RIGHT($W$12,2),'[1]Y c'!$A$1:$IV$2,2,FALSE),FALSE))*100</f>
        <v>#NUM!</v>
      </c>
      <c r="X235" s="73" t="e">
        <f>(N235-VLOOKUP(AH235,'[1]Y c'!$B$1:$J$65536,HLOOKUP(RIGHT($X$12,2),'[1]Y c'!$A$1:$IV$2,2,FALSE),FALSE))*100</f>
        <v>#NUM!</v>
      </c>
      <c r="Y235" s="74" t="e">
        <f>_xll.xlBondYieldSens(C235,D235,E235,F235,G235,H235,I235,J235,P235,"p")</f>
        <v>#NUM!</v>
      </c>
      <c r="Z235" s="100" t="e">
        <f>SUMIF([1]Volumes!D$1:D$65536,A235,[1]Volumes!I$1:I$65536)</f>
        <v>#VALUE!</v>
      </c>
      <c r="AA235" s="23"/>
      <c r="AB235" s="77" t="e">
        <f>IF(_xll.MKV("EUR.CM_DEPTH.VMO_REPO."&amp;A235&amp;"_"&amp;$AB$12&amp;"_Fixed", "TrdValueAvg")=0,"",_xll.MKV("EUR.CM_DEPTH.VMO_REPO."&amp;A235&amp;"_"&amp;$AB$12&amp;"_Fixed", "TrdValueAvg"))</f>
        <v>#REF!</v>
      </c>
      <c r="AC235" s="78">
        <f t="shared" si="780"/>
        <v>0</v>
      </c>
      <c r="AD235" s="143" t="e">
        <f t="shared" si="790"/>
        <v>#REF!</v>
      </c>
      <c r="AE235" s="144" t="s">
        <v>60</v>
      </c>
      <c r="AF235" s="145" t="e">
        <f t="shared" si="783"/>
        <v>#NUM!</v>
      </c>
      <c r="AG235" s="146" t="e">
        <f>_xll.MKV("EUR.CM_INSTRUMENT.PXE."&amp;A235, "DateLastMaturity")</f>
        <v>#REF!</v>
      </c>
      <c r="AH235" s="143" t="e">
        <f>MONTH(AG235)&amp;"."&amp;YEAR(AG235)</f>
        <v>#REF!</v>
      </c>
      <c r="AI235" s="145" t="e">
        <f>VLOOKUP(AH235,'[1]ASW p'!$B$1:$AP$65536,HLOOKUP(LEFT(A235,2),'[1]ASW p'!$A$1:$IV$2,2,FALSE),FALSE)</f>
        <v>#REF!</v>
      </c>
      <c r="AJ235" s="79" t="e">
        <f t="shared" si="784"/>
        <v>#NUM!</v>
      </c>
      <c r="AK235" s="79" t="e">
        <f t="shared" si="791"/>
        <v>#NUM!</v>
      </c>
      <c r="AL235" s="94">
        <v>-0.42685105782219979</v>
      </c>
      <c r="AM235" s="81">
        <v>-0.5</v>
      </c>
      <c r="AN235" s="14" t="str">
        <f t="shared" si="785"/>
        <v>NL0010881827</v>
      </c>
      <c r="AO235" s="65" t="e">
        <f>IF(LEFT(AN235,2)=LEFT(AN234,2),AO234,_xll.BDP($A235&amp;" Corp","RTG_FITCH"))</f>
        <v>#REF!</v>
      </c>
      <c r="AP235" s="65" t="e">
        <f>IF(LEFT(AN235,2)=LEFT(AN234,2),AP234,_xll.BDP($A235&amp;" Corp","RTG_SP_LT_LC_ISSUER_CREDIT"))</f>
        <v>#REF!</v>
      </c>
      <c r="AQ235" s="65" t="str">
        <f>_xll.BDP($A235&amp;" Corp","RTG_MOODY")</f>
        <v>NR</v>
      </c>
      <c r="AX235" s="14"/>
      <c r="AY235" s="147" t="e">
        <f t="shared" si="793"/>
        <v>#REF!</v>
      </c>
      <c r="AZ235" s="144" t="str">
        <f t="shared" si="794"/>
        <v>x</v>
      </c>
      <c r="BA235" s="145" t="e">
        <f t="shared" si="795"/>
        <v>#NUM!</v>
      </c>
      <c r="BB235" s="146" t="e">
        <f>_xll.MKV("EUR.CM_INSTRUMENT.PXE."&amp;A235, "DateLastMaturity")</f>
        <v>#REF!</v>
      </c>
      <c r="BC235" s="143" t="e">
        <f t="shared" si="796"/>
        <v>#REF!</v>
      </c>
      <c r="BD235" s="145" t="e">
        <f>VLOOKUP(BC235,'[1]YY p'!B$1:AP$65536,HLOOKUP(LEFT(A235,2),'[1]YY p'!$A$1:$IV$2,2,FALSE),FALSE)</f>
        <v>#REF!</v>
      </c>
      <c r="BH235" s="38"/>
    </row>
    <row r="236" spans="1:63" s="2" customFormat="1">
      <c r="A236" s="64" t="s">
        <v>249</v>
      </c>
      <c r="B236" s="65" t="e">
        <f t="shared" si="778"/>
        <v>#REF!</v>
      </c>
      <c r="C236" s="19" t="s">
        <v>126</v>
      </c>
      <c r="D236" s="19" t="e">
        <f>_xll.MKV("EUR.CM_INSTRUMENT.PXE."&amp;A236, "CouponInterest")</f>
        <v>#REF!</v>
      </c>
      <c r="E236" s="6" t="e">
        <f>_xll.MKV("EUR.CM_INSTRUMENT.PXE."&amp;A236, "DateMaturity")</f>
        <v>#REF!</v>
      </c>
      <c r="F236" s="6" t="e">
        <f>IF(D236=0,H236,_xll.MKV("EUR.CM_INSTRUMENT.PXE."&amp;A236, "DateInterestAccrual"))</f>
        <v>#REF!</v>
      </c>
      <c r="G236" s="6" t="e">
        <f>IF(D236=0,E236,_xll.MKV("EUR.CM_INSTRUMENT.PXE."&amp;A236, "DateFirstCoupon"))</f>
        <v>#REF!</v>
      </c>
      <c r="H236" s="6" t="e">
        <f>_xll.MKV("EUR.CM_INSTRUMENT.PXE."&amp;A236, "DateFirstSettlement")</f>
        <v>#REF!</v>
      </c>
      <c r="I236" s="19">
        <v>100</v>
      </c>
      <c r="J236" s="6" t="e">
        <f>_xll.MKV("EUR.CM_INSTRUMENT.BONDVISION."&amp;A236, "DateSettl")</f>
        <v>#REF!</v>
      </c>
      <c r="K236" s="142" t="e">
        <f>_xll.MKV("EUR.CM_INSTRUMENT.PXE."&amp;A236, "Desc")</f>
        <v>#REF!</v>
      </c>
      <c r="L236" s="66">
        <f>_xll.BDP(A236&amp;" Corp", "amt_outstanding")/1000000</f>
        <v>15069.615</v>
      </c>
      <c r="M236" s="67" t="e">
        <f t="shared" si="781"/>
        <v>#REF!</v>
      </c>
      <c r="N236" s="22" t="e">
        <f>_xll.xlBondYield(C236,D236,E236,F236,G236,H236,I236,J236,P236)*100</f>
        <v>#NUM!</v>
      </c>
      <c r="O236" s="68" t="str">
        <f t="shared" si="782"/>
        <v/>
      </c>
      <c r="P236" s="23" t="e">
        <f>ROUND(_xll.MKV("EUR.CM_DEPTH.XLS_GOVIES."&amp;A236, "Mid"),IF(M236&lt;700,3,2))</f>
        <v>#REF!</v>
      </c>
      <c r="Q236" s="69" t="e">
        <f t="shared" si="786"/>
        <v>#NUM!</v>
      </c>
      <c r="R236" s="70" t="e">
        <f t="shared" si="779"/>
        <v>#NUM!</v>
      </c>
      <c r="S236" s="71" t="e">
        <f>_xll.xlBondAswSpread(C236,D236,E236,F236,G236,H236,I236,J236,P236)*100</f>
        <v>#NUM!</v>
      </c>
      <c r="T236" s="72" t="e">
        <f>_xll.xlBondZSpread(C236,D236,E236,F236,G236,H236,I236,J236,P236,"annual",5)*100</f>
        <v>#NUM!</v>
      </c>
      <c r="U236" s="72" t="e">
        <f>(N236-_xll.xlShmImplSwap2("EUR","EUR",J236,E236,,1,8,2,4)*100)*100</f>
        <v>#NUM!</v>
      </c>
      <c r="V236" s="72" t="e">
        <f>(N236-VLOOKUP(AH236,'[1]Y c'!$B$1:$F$65536,HLOOKUP(RIGHT($V$12,2),'[1]Y c'!$A$1:$IV$2,2,FALSE),FALSE))*100</f>
        <v>#NUM!</v>
      </c>
      <c r="W236" s="72" t="e">
        <f>(N236-VLOOKUP(AH236,'[1]Y c'!$B$1:$N$65536,HLOOKUP(RIGHT($W$12,2),'[1]Y c'!$A$1:$IV$2,2,FALSE),FALSE))*100</f>
        <v>#NUM!</v>
      </c>
      <c r="X236" s="73" t="e">
        <f>(N236-VLOOKUP(AH236,'[1]Y c'!$B$1:$J$65536,HLOOKUP(RIGHT($X$12,2),'[1]Y c'!$A$1:$IV$2,2,FALSE),FALSE))*100</f>
        <v>#NUM!</v>
      </c>
      <c r="Y236" s="74" t="e">
        <f>_xll.xlBondYieldSens(C236,D236,E236,F236,G236,H236,I236,J236,P236,"p")</f>
        <v>#NUM!</v>
      </c>
      <c r="Z236" s="100" t="e">
        <f>SUMIF([1]Volumes!D$1:D$65536,A236,[1]Volumes!I$1:I$65536)</f>
        <v>#VALUE!</v>
      </c>
      <c r="AA236" s="23"/>
      <c r="AB236" s="77" t="e">
        <f>IF(_xll.MKV("EUR.CM_DEPTH.VMO_REPO."&amp;A236&amp;"_"&amp;$AB$12&amp;"_Fixed", "TrdValueAvg")=0,"",_xll.MKV("EUR.CM_DEPTH.VMO_REPO."&amp;A236&amp;"_"&amp;$AB$12&amp;"_Fixed", "TrdValueAvg"))</f>
        <v>#REF!</v>
      </c>
      <c r="AC236" s="78">
        <f t="shared" si="780"/>
        <v>0</v>
      </c>
      <c r="AD236" s="143" t="str">
        <f t="shared" si="790"/>
        <v/>
      </c>
      <c r="AE236" s="144"/>
      <c r="AF236" s="145" t="str">
        <f t="shared" si="783"/>
        <v/>
      </c>
      <c r="AG236" s="146" t="e">
        <f>_xll.MKV("EUR.CM_INSTRUMENT.PXE."&amp;A236, "DateLastMaturity")</f>
        <v>#REF!</v>
      </c>
      <c r="AH236" s="143" t="e">
        <f t="shared" si="787"/>
        <v>#REF!</v>
      </c>
      <c r="AI236" s="145" t="e">
        <f>VLOOKUP(AH236,'[1]ASW p'!$B$1:$AP$65536,HLOOKUP(LEFT(A236,2),'[1]ASW p'!$A$1:$IV$2,2,FALSE),FALSE)</f>
        <v>#REF!</v>
      </c>
      <c r="AJ236" s="79" t="e">
        <f t="shared" si="784"/>
        <v>#NUM!</v>
      </c>
      <c r="AK236" s="79" t="e">
        <f t="shared" si="791"/>
        <v>#NUM!</v>
      </c>
      <c r="AL236" s="94">
        <v>-0.38164086467283931</v>
      </c>
      <c r="AM236" s="81">
        <v>-0.58682800000000002</v>
      </c>
      <c r="AN236" s="14" t="str">
        <f t="shared" si="785"/>
        <v>NL0009348242</v>
      </c>
      <c r="AO236" s="65" t="e">
        <f>IF(LEFT(AN236,2)=LEFT(AN235,2),AO235,_xll.BDP($A236&amp;" Corp","RTG_FITCH"))</f>
        <v>#REF!</v>
      </c>
      <c r="AP236" s="65" t="e">
        <f>IF(LEFT(AN236,2)=LEFT(AN235,2),AP235,_xll.BDP($A236&amp;" Corp","RTG_SP_LT_LC_ISSUER_CREDIT"))</f>
        <v>#REF!</v>
      </c>
      <c r="AQ236" s="65" t="str">
        <f>_xll.BDP($A236&amp;" Corp","RTG_MOODY")</f>
        <v>Aaau</v>
      </c>
      <c r="AX236" s="14"/>
      <c r="AY236" s="147" t="str">
        <f t="shared" si="793"/>
        <v/>
      </c>
      <c r="AZ236" s="144">
        <f t="shared" si="794"/>
        <v>0</v>
      </c>
      <c r="BA236" s="145" t="str">
        <f t="shared" si="795"/>
        <v/>
      </c>
      <c r="BB236" s="146" t="e">
        <f>_xll.MKV("EUR.CM_INSTRUMENT.PXE."&amp;A236, "DateLastMaturity")</f>
        <v>#REF!</v>
      </c>
      <c r="BC236" s="143" t="e">
        <f t="shared" si="796"/>
        <v>#REF!</v>
      </c>
      <c r="BD236" s="145" t="e">
        <f>VLOOKUP(BC236,'[1]YY p'!B$1:AP$65536,HLOOKUP(LEFT(A236,2),'[1]YY p'!$A$1:$IV$2,2,FALSE),FALSE)</f>
        <v>#REF!</v>
      </c>
      <c r="BH236" s="38"/>
    </row>
    <row r="237" spans="1:63" s="2" customFormat="1">
      <c r="A237" s="64" t="s">
        <v>250</v>
      </c>
      <c r="B237" s="65" t="e">
        <f t="shared" si="778"/>
        <v>#REF!</v>
      </c>
      <c r="C237" s="19" t="s">
        <v>126</v>
      </c>
      <c r="D237" s="19" t="e">
        <f>_xll.MKV("EUR.CM_INSTRUMENT.PXE."&amp;A237, "CouponInterest")</f>
        <v>#REF!</v>
      </c>
      <c r="E237" s="6" t="e">
        <f>_xll.MKV("EUR.CM_INSTRUMENT.PXE."&amp;A237, "DateMaturity")</f>
        <v>#REF!</v>
      </c>
      <c r="F237" s="6" t="e">
        <f>IF(D237=0,H237,_xll.MKV("EUR.CM_INSTRUMENT.PXE."&amp;A237, "DateInterestAccrual"))</f>
        <v>#REF!</v>
      </c>
      <c r="G237" s="6" t="e">
        <f>IF(D237=0,E237,_xll.MKV("EUR.CM_INSTRUMENT.PXE."&amp;A237, "DateFirstCoupon"))</f>
        <v>#REF!</v>
      </c>
      <c r="H237" s="6" t="e">
        <f>_xll.MKV("EUR.CM_INSTRUMENT.PXE."&amp;A237, "DateFirstSettlement")</f>
        <v>#REF!</v>
      </c>
      <c r="I237" s="19">
        <v>100</v>
      </c>
      <c r="J237" s="6" t="e">
        <f>_xll.MKV("EUR.CM_INSTRUMENT.BONDVISION."&amp;A237, "DateSettl")</f>
        <v>#REF!</v>
      </c>
      <c r="K237" s="142" t="e">
        <f>_xll.MKV("EUR.CM_INSTRUMENT.PXE."&amp;A237, "Desc")</f>
        <v>#REF!</v>
      </c>
      <c r="L237" s="66">
        <f>_xll.BDP(A237&amp;" Corp", "amt_outstanding")/1000000</f>
        <v>16493.985000000001</v>
      </c>
      <c r="M237" s="67" t="e">
        <f t="shared" si="781"/>
        <v>#REF!</v>
      </c>
      <c r="N237" s="22" t="e">
        <f>_xll.xlBondYield(C237,D237,E237,F237,G237,H237,I237,J237,P237)*100</f>
        <v>#NUM!</v>
      </c>
      <c r="O237" s="68" t="str">
        <f t="shared" si="782"/>
        <v/>
      </c>
      <c r="P237" s="23" t="e">
        <f>ROUND(_xll.MKV("EUR.CM_DEPTH.XLS_GOVIES."&amp;A237, "Mid"),IF(M237&lt;700,3,2))</f>
        <v>#REF!</v>
      </c>
      <c r="Q237" s="69" t="e">
        <f t="shared" si="786"/>
        <v>#NUM!</v>
      </c>
      <c r="R237" s="70" t="e">
        <f t="shared" si="779"/>
        <v>#NUM!</v>
      </c>
      <c r="S237" s="71" t="e">
        <f>_xll.xlBondAswSpread(C237,D237,E237,F237,G237,H237,I237,J237,P237)*100</f>
        <v>#NUM!</v>
      </c>
      <c r="T237" s="72" t="e">
        <f>_xll.xlBondZSpread(C237,D237,E237,F237,G237,H237,I237,J237,P237,"annual",5)*100</f>
        <v>#NUM!</v>
      </c>
      <c r="U237" s="72" t="e">
        <f>(N237-_xll.xlShmImplSwap2("EUR","EUR",J237,E237,,1,8,2,4)*100)*100</f>
        <v>#NUM!</v>
      </c>
      <c r="V237" s="72" t="e">
        <f>(N237-VLOOKUP(AH237,'[1]Y c'!$B$1:$F$65536,HLOOKUP(RIGHT($V$12,2),'[1]Y c'!$A$1:$IV$2,2,FALSE),FALSE))*100</f>
        <v>#NUM!</v>
      </c>
      <c r="W237" s="72" t="e">
        <f>(N237-VLOOKUP(AH237,'[1]Y c'!$B$1:$N$65536,HLOOKUP(RIGHT($W$12,2),'[1]Y c'!$A$1:$IV$2,2,FALSE),FALSE))*100</f>
        <v>#NUM!</v>
      </c>
      <c r="X237" s="73" t="e">
        <f>(N237-VLOOKUP(AH237,'[1]Y c'!$B$1:$J$65536,HLOOKUP(RIGHT($X$12,2),'[1]Y c'!$A$1:$IV$2,2,FALSE),FALSE))*100</f>
        <v>#NUM!</v>
      </c>
      <c r="Y237" s="74" t="e">
        <f>_xll.xlBondYieldSens(C237,D237,E237,F237,G237,H237,I237,J237,P237,"p")</f>
        <v>#NUM!</v>
      </c>
      <c r="Z237" s="100" t="e">
        <f>SUMIF([1]Volumes!D$1:D$65536,A237,[1]Volumes!I$1:I$65536)</f>
        <v>#VALUE!</v>
      </c>
      <c r="AA237" s="23"/>
      <c r="AB237" s="77" t="e">
        <f>IF(_xll.MKV("EUR.CM_DEPTH.VMO_REPO."&amp;A237&amp;"_"&amp;$AB$12&amp;"_Fixed", "TrdValueAvg")=0,"",_xll.MKV("EUR.CM_DEPTH.VMO_REPO."&amp;A237&amp;"_"&amp;$AB$12&amp;"_Fixed", "TrdValueAvg"))</f>
        <v>#REF!</v>
      </c>
      <c r="AC237" s="78">
        <f t="shared" si="780"/>
        <v>0</v>
      </c>
      <c r="AD237" s="143" t="str">
        <f t="shared" si="790"/>
        <v/>
      </c>
      <c r="AE237" s="144"/>
      <c r="AF237" s="145" t="str">
        <f t="shared" si="783"/>
        <v/>
      </c>
      <c r="AG237" s="146" t="e">
        <f>_xll.MKV("EUR.CM_INSTRUMENT.PXE."&amp;A237, "DateLastMaturity")</f>
        <v>#REF!</v>
      </c>
      <c r="AH237" s="143" t="e">
        <f t="shared" si="787"/>
        <v>#REF!</v>
      </c>
      <c r="AI237" s="145" t="e">
        <f>VLOOKUP(AH237,'[1]ASW p'!$B$1:$AP$65536,HLOOKUP(LEFT(A237,2),'[1]ASW p'!$A$1:$IV$2,2,FALSE),FALSE)</f>
        <v>#REF!</v>
      </c>
      <c r="AJ237" s="79" t="e">
        <f t="shared" si="784"/>
        <v>#NUM!</v>
      </c>
      <c r="AK237" s="79" t="e">
        <f t="shared" si="791"/>
        <v>#NUM!</v>
      </c>
      <c r="AL237" s="94">
        <v>-0.26339457869706401</v>
      </c>
      <c r="AM237" s="81">
        <v>-0.59750000000000003</v>
      </c>
      <c r="AN237" s="14" t="str">
        <f t="shared" si="785"/>
        <v>NL0009712470</v>
      </c>
      <c r="AO237" s="65" t="e">
        <f>IF(LEFT(AN237,2)=LEFT(AN236,2),AO236,_xll.BDP($A237&amp;" Corp","RTG_FITCH"))</f>
        <v>#REF!</v>
      </c>
      <c r="AP237" s="65" t="e">
        <f>IF(LEFT(AN237,2)=LEFT(AN236,2),AP236,_xll.BDP($A237&amp;" Corp","RTG_SP_LT_LC_ISSUER_CREDIT"))</f>
        <v>#REF!</v>
      </c>
      <c r="AQ237" s="65" t="str">
        <f>_xll.BDP($A237&amp;" Corp","RTG_MOODY")</f>
        <v>Aaau</v>
      </c>
      <c r="AX237" s="14"/>
      <c r="AY237" s="147" t="str">
        <f t="shared" si="793"/>
        <v/>
      </c>
      <c r="AZ237" s="144">
        <f t="shared" si="794"/>
        <v>0</v>
      </c>
      <c r="BA237" s="145" t="str">
        <f t="shared" si="795"/>
        <v/>
      </c>
      <c r="BB237" s="146" t="e">
        <f>_xll.MKV("EUR.CM_INSTRUMENT.PXE."&amp;A237, "DateLastMaturity")</f>
        <v>#REF!</v>
      </c>
      <c r="BC237" s="143" t="e">
        <f t="shared" si="796"/>
        <v>#REF!</v>
      </c>
      <c r="BD237" s="145" t="e">
        <f>VLOOKUP(BC237,'[1]YY p'!B$1:AP$65536,HLOOKUP(LEFT(A237,2),'[1]YY p'!$A$1:$IV$2,2,FALSE),FALSE)</f>
        <v>#REF!</v>
      </c>
      <c r="BH237" s="38"/>
    </row>
    <row r="238" spans="1:63" s="2" customFormat="1">
      <c r="A238" s="64" t="s">
        <v>251</v>
      </c>
      <c r="B238" s="65" t="e">
        <f t="shared" si="778"/>
        <v>#REF!</v>
      </c>
      <c r="C238" s="19" t="s">
        <v>126</v>
      </c>
      <c r="D238" s="19" t="e">
        <f>_xll.MKV("EUR.CM_INSTRUMENT.PXE."&amp;A238, "CouponInterest")</f>
        <v>#REF!</v>
      </c>
      <c r="E238" s="6" t="e">
        <f>_xll.MKV("EUR.CM_INSTRUMENT.PXE."&amp;A238, "DateMaturity")</f>
        <v>#REF!</v>
      </c>
      <c r="F238" s="6" t="e">
        <f>IF(D238=0,H238,_xll.MKV("EUR.CM_INSTRUMENT.PXE."&amp;A238, "DateInterestAccrual"))</f>
        <v>#REF!</v>
      </c>
      <c r="G238" s="6" t="e">
        <f>IF(D238=0,E238,_xll.MKV("EUR.CM_INSTRUMENT.PXE."&amp;A238, "DateFirstCoupon"))</f>
        <v>#REF!</v>
      </c>
      <c r="H238" s="6" t="e">
        <f>_xll.MKV("EUR.CM_INSTRUMENT.PXE."&amp;A238, "DateFirstSettlement")</f>
        <v>#REF!</v>
      </c>
      <c r="I238" s="19">
        <v>100</v>
      </c>
      <c r="J238" s="6" t="e">
        <f>_xll.MKV("EUR.CM_INSTRUMENT.BONDVISION."&amp;A238, "DateSettl")</f>
        <v>#REF!</v>
      </c>
      <c r="K238" s="142" t="e">
        <f>_xll.MKV("EUR.CM_INSTRUMENT.PXE."&amp;A238, "Desc")</f>
        <v>#REF!</v>
      </c>
      <c r="L238" s="66">
        <f>_xll.BDP(A238&amp;" Corp", "amt_outstanding")/1000000</f>
        <v>15252.147000000001</v>
      </c>
      <c r="M238" s="67" t="e">
        <f t="shared" si="781"/>
        <v>#REF!</v>
      </c>
      <c r="N238" s="22" t="e">
        <f>_xll.xlBondYield(C238,D238,E238,F238,G238,H238,I238,J238,P238)*100</f>
        <v>#NUM!</v>
      </c>
      <c r="O238" s="68" t="str">
        <f t="shared" si="782"/>
        <v/>
      </c>
      <c r="P238" s="23" t="e">
        <f>ROUND(_xll.MKV("EUR.CM_DEPTH.XLS_GOVIES."&amp;A238, "Mid"),IF(M238&lt;700,3,2))</f>
        <v>#REF!</v>
      </c>
      <c r="Q238" s="69" t="e">
        <f t="shared" si="786"/>
        <v>#NUM!</v>
      </c>
      <c r="R238" s="70" t="e">
        <f t="shared" si="779"/>
        <v>#NUM!</v>
      </c>
      <c r="S238" s="71" t="e">
        <f>_xll.xlBondAswSpread(C238,D238,E238,F238,G238,H238,I238,J238,P238)*100</f>
        <v>#NUM!</v>
      </c>
      <c r="T238" s="72" t="e">
        <f>_xll.xlBondZSpread(C238,D238,E238,F238,G238,H238,I238,J238,P238,"annual",5)*100</f>
        <v>#NUM!</v>
      </c>
      <c r="U238" s="72" t="e">
        <f>(N238-_xll.xlShmImplSwap2("EUR","EUR",J238,E238,,1,8,2,4)*100)*100</f>
        <v>#NUM!</v>
      </c>
      <c r="V238" s="72" t="e">
        <f>(N238-VLOOKUP(AH238,'[1]Y c'!$B$1:$F$65536,HLOOKUP(RIGHT($V$12,2),'[1]Y c'!$A$1:$IV$2,2,FALSE),FALSE))*100</f>
        <v>#NUM!</v>
      </c>
      <c r="W238" s="72" t="e">
        <f>(N238-VLOOKUP(AH238,'[1]Y c'!$B$1:$N$65536,HLOOKUP(RIGHT($W$12,2),'[1]Y c'!$A$1:$IV$2,2,FALSE),FALSE))*100</f>
        <v>#NUM!</v>
      </c>
      <c r="X238" s="73" t="e">
        <f>(N238-VLOOKUP(AH238,'[1]Y c'!$B$1:$J$65536,HLOOKUP(RIGHT($X$12,2),'[1]Y c'!$A$1:$IV$2,2,FALSE),FALSE))*100</f>
        <v>#NUM!</v>
      </c>
      <c r="Y238" s="74" t="e">
        <f>_xll.xlBondYieldSens(C238,D238,E238,F238,G238,H238,I238,J238,P238,"p")</f>
        <v>#NUM!</v>
      </c>
      <c r="Z238" s="100" t="e">
        <f>SUMIF([1]Volumes!D$1:D$65536,A238,[1]Volumes!I$1:I$65536)</f>
        <v>#VALUE!</v>
      </c>
      <c r="AA238" s="23"/>
      <c r="AB238" s="77" t="e">
        <f>IF(_xll.MKV("EUR.CM_DEPTH.VMO_REPO."&amp;A238&amp;"_"&amp;$AB$12&amp;"_Fixed", "TrdValueAvg")=0,"",_xll.MKV("EUR.CM_DEPTH.VMO_REPO."&amp;A238&amp;"_"&amp;$AB$12&amp;"_Fixed", "TrdValueAvg"))</f>
        <v>#REF!</v>
      </c>
      <c r="AC238" s="78">
        <f t="shared" si="780"/>
        <v>0</v>
      </c>
      <c r="AD238" s="143" t="str">
        <f t="shared" si="790"/>
        <v/>
      </c>
      <c r="AE238" s="144"/>
      <c r="AF238" s="145" t="str">
        <f t="shared" si="783"/>
        <v/>
      </c>
      <c r="AG238" s="146" t="e">
        <f>_xll.MKV("EUR.CM_INSTRUMENT.PXE."&amp;A238, "DateLastMaturity")</f>
        <v>#REF!</v>
      </c>
      <c r="AH238" s="143" t="e">
        <f t="shared" si="787"/>
        <v>#REF!</v>
      </c>
      <c r="AI238" s="145" t="e">
        <f>VLOOKUP(AH238,'[1]ASW p'!$B$1:$AP$65536,HLOOKUP(LEFT(A238,2),'[1]ASW p'!$A$1:$IV$2,2,FALSE),FALSE)</f>
        <v>#REF!</v>
      </c>
      <c r="AJ238" s="79" t="e">
        <f t="shared" si="784"/>
        <v>#NUM!</v>
      </c>
      <c r="AK238" s="79" t="e">
        <f t="shared" si="791"/>
        <v>#NUM!</v>
      </c>
      <c r="AL238" s="94">
        <v>-0.14113502129083771</v>
      </c>
      <c r="AM238" s="81">
        <v>-0.56999999999999995</v>
      </c>
      <c r="AN238" s="14" t="str">
        <f t="shared" si="785"/>
        <v>NL0010060257</v>
      </c>
      <c r="AO238" s="65" t="e">
        <f>IF(LEFT(AN238,2)=LEFT(AN237,2),AO237,_xll.BDP($A238&amp;" Corp","RTG_FITCH"))</f>
        <v>#REF!</v>
      </c>
      <c r="AP238" s="65" t="e">
        <f>IF(LEFT(AN238,2)=LEFT(AN237,2),AP237,_xll.BDP($A238&amp;" Corp","RTG_SP_LT_LC_ISSUER_CREDIT"))</f>
        <v>#REF!</v>
      </c>
      <c r="AQ238" s="65" t="str">
        <f>_xll.BDP($A238&amp;" Corp","RTG_MOODY")</f>
        <v>NR</v>
      </c>
      <c r="AX238" s="14"/>
      <c r="AY238" s="147" t="str">
        <f t="shared" si="793"/>
        <v/>
      </c>
      <c r="AZ238" s="144">
        <f t="shared" si="794"/>
        <v>0</v>
      </c>
      <c r="BA238" s="145" t="str">
        <f t="shared" si="795"/>
        <v/>
      </c>
      <c r="BB238" s="146" t="e">
        <f>_xll.MKV("EUR.CM_INSTRUMENT.PXE."&amp;A238, "DateLastMaturity")</f>
        <v>#REF!</v>
      </c>
      <c r="BC238" s="143" t="e">
        <f t="shared" si="796"/>
        <v>#REF!</v>
      </c>
      <c r="BD238" s="145" t="e">
        <f>VLOOKUP(BC238,'[1]YY p'!B$1:AP$65536,HLOOKUP(LEFT(A238,2),'[1]YY p'!$A$1:$IV$2,2,FALSE),FALSE)</f>
        <v>#REF!</v>
      </c>
      <c r="BH238" s="38"/>
    </row>
    <row r="239" spans="1:63" s="2" customFormat="1">
      <c r="A239" s="64" t="s">
        <v>252</v>
      </c>
      <c r="B239" s="65" t="e">
        <f t="shared" si="778"/>
        <v>#REF!</v>
      </c>
      <c r="C239" s="19" t="s">
        <v>126</v>
      </c>
      <c r="D239" s="19" t="e">
        <f>_xll.MKV("EUR.CM_INSTRUMENT.PXE."&amp;A239, "CouponInterest")</f>
        <v>#REF!</v>
      </c>
      <c r="E239" s="6" t="e">
        <f>_xll.MKV("EUR.CM_INSTRUMENT.PXE."&amp;A239, "DateMaturity")</f>
        <v>#REF!</v>
      </c>
      <c r="F239" s="6" t="e">
        <f>IF(D239=0,H239,_xll.MKV("EUR.CM_INSTRUMENT.PXE."&amp;A239, "DateInterestAccrual"))</f>
        <v>#REF!</v>
      </c>
      <c r="G239" s="6" t="e">
        <f>IF(D239=0,E239,_xll.MKV("EUR.CM_INSTRUMENT.PXE."&amp;A239, "DateFirstCoupon"))</f>
        <v>#REF!</v>
      </c>
      <c r="H239" s="6" t="e">
        <f>_xll.MKV("EUR.CM_INSTRUMENT.PXE."&amp;A239, "DateFirstSettlement")</f>
        <v>#REF!</v>
      </c>
      <c r="I239" s="19">
        <v>100</v>
      </c>
      <c r="J239" s="6" t="e">
        <f>_xll.MKV("EUR.CM_INSTRUMENT.BONDVISION."&amp;A239, "DateSettl")</f>
        <v>#REF!</v>
      </c>
      <c r="K239" s="142" t="e">
        <f>_xll.MKV("EUR.CM_INSTRUMENT.PXE."&amp;A239, "Desc")</f>
        <v>#REF!</v>
      </c>
      <c r="L239" s="66">
        <f>_xll.BDP(A239&amp;" Corp", "amt_outstanding")/1000000</f>
        <v>4263</v>
      </c>
      <c r="M239" s="67" t="e">
        <f t="shared" si="781"/>
        <v>#REF!</v>
      </c>
      <c r="N239" s="22" t="e">
        <f>_xll.xlBondYield(C239,D239,E239,F239,G239,H239,I239,J239,P239)*100</f>
        <v>#NUM!</v>
      </c>
      <c r="O239" s="68" t="str">
        <f t="shared" si="782"/>
        <v/>
      </c>
      <c r="P239" s="23" t="e">
        <f>ROUND(_xll.MKV("EUR.CM_DEPTH.XLS_GOVIES."&amp;A239, "Mid"),IF(M239&lt;700,3,2))</f>
        <v>#REF!</v>
      </c>
      <c r="Q239" s="69" t="e">
        <f t="shared" si="786"/>
        <v>#NUM!</v>
      </c>
      <c r="R239" s="70" t="e">
        <f t="shared" si="779"/>
        <v>#NUM!</v>
      </c>
      <c r="S239" s="71" t="e">
        <f>_xll.xlBondAswSpread(C239,D239,E239,F239,G239,H239,I239,J239,P239)*100</f>
        <v>#NUM!</v>
      </c>
      <c r="T239" s="72" t="e">
        <f>_xll.xlBondZSpread(C239,D239,E239,F239,G239,H239,I239,J239,P239,"annual",5)*100</f>
        <v>#NUM!</v>
      </c>
      <c r="U239" s="72" t="e">
        <f>(N239-_xll.xlShmImplSwap2("EUR","EUR",J239,E239,,1,8,2,4)*100)*100</f>
        <v>#NUM!</v>
      </c>
      <c r="V239" s="72" t="e">
        <f>(N239-VLOOKUP(AH239,'[1]Y c'!$B$1:$F$65536,HLOOKUP(RIGHT($V$12,2),'[1]Y c'!$A$1:$IV$2,2,FALSE),FALSE))*100</f>
        <v>#NUM!</v>
      </c>
      <c r="W239" s="72" t="e">
        <f>(N239-VLOOKUP(AH239,'[1]Y c'!$B$1:$N$65536,HLOOKUP(RIGHT($W$12,2),'[1]Y c'!$A$1:$IV$2,2,FALSE),FALSE))*100</f>
        <v>#NUM!</v>
      </c>
      <c r="X239" s="73" t="e">
        <f>(N239-VLOOKUP(AH239,'[1]Y c'!$B$1:$J$65536,HLOOKUP(RIGHT($X$12,2),'[1]Y c'!$A$1:$IV$2,2,FALSE),FALSE))*100</f>
        <v>#NUM!</v>
      </c>
      <c r="Y239" s="74" t="e">
        <f>_xll.xlBondYieldSens(C239,D239,E239,F239,G239,H239,I239,J239,P239,"p")</f>
        <v>#NUM!</v>
      </c>
      <c r="Z239" s="100" t="e">
        <f>SUMIF([1]Volumes!D$1:D$65536,A239,[1]Volumes!I$1:I$65536)</f>
        <v>#VALUE!</v>
      </c>
      <c r="AA239" s="23"/>
      <c r="AB239" s="77" t="e">
        <f>IF(_xll.MKV("EUR.CM_DEPTH.VMO_REPO."&amp;A239&amp;"_"&amp;$AB$12&amp;"_Fixed", "TrdValueAvg")=0,"",_xll.MKV("EUR.CM_DEPTH.VMO_REPO."&amp;A239&amp;"_"&amp;$AB$12&amp;"_Fixed", "TrdValueAvg"))</f>
        <v>#REF!</v>
      </c>
      <c r="AC239" s="78">
        <f t="shared" si="780"/>
        <v>0</v>
      </c>
      <c r="AD239" s="143" t="str">
        <f t="shared" si="790"/>
        <v/>
      </c>
      <c r="AE239" s="144"/>
      <c r="AF239" s="145" t="str">
        <f t="shared" si="783"/>
        <v/>
      </c>
      <c r="AG239" s="146" t="e">
        <f>_xll.MKV("EUR.CM_INSTRUMENT.PXE."&amp;A239, "DateLastMaturity")</f>
        <v>#REF!</v>
      </c>
      <c r="AH239" s="143" t="e">
        <f t="shared" si="787"/>
        <v>#REF!</v>
      </c>
      <c r="AI239" s="145" t="e">
        <f>VLOOKUP(AH239,'[1]ASW p'!$B$1:$AP$65536,HLOOKUP(LEFT(A239,2),'[1]ASW p'!$A$1:$IV$2,2,FALSE),FALSE)</f>
        <v>#REF!</v>
      </c>
      <c r="AJ239" s="79" t="e">
        <f t="shared" si="784"/>
        <v>#NUM!</v>
      </c>
      <c r="AK239" s="79" t="e">
        <f t="shared" si="791"/>
        <v>#NUM!</v>
      </c>
      <c r="AL239" s="94">
        <v>-8.3141124091606899E-2</v>
      </c>
      <c r="AM239" s="81" t="s">
        <v>127</v>
      </c>
      <c r="AN239" s="14" t="str">
        <f t="shared" si="785"/>
        <v>NL0000102275</v>
      </c>
      <c r="AO239" s="65" t="e">
        <f>IF(LEFT(AN239,2)=LEFT(AN238,2),AO238,_xll.BDP($A239&amp;" Corp","RTG_FITCH"))</f>
        <v>#REF!</v>
      </c>
      <c r="AP239" s="65" t="e">
        <f>IF(LEFT(AN239,2)=LEFT(AN238,2),AP238,_xll.BDP($A239&amp;" Corp","RTG_SP_LT_LC_ISSUER_CREDIT"))</f>
        <v>#REF!</v>
      </c>
      <c r="AQ239" s="65" t="str">
        <f>_xll.BDP($A239&amp;" Corp","RTG_MOODY")</f>
        <v>Aaau</v>
      </c>
      <c r="AX239" s="14"/>
      <c r="AY239" s="147" t="str">
        <f t="shared" si="793"/>
        <v/>
      </c>
      <c r="AZ239" s="144">
        <f t="shared" si="794"/>
        <v>0</v>
      </c>
      <c r="BA239" s="145" t="str">
        <f t="shared" si="795"/>
        <v/>
      </c>
      <c r="BB239" s="146" t="e">
        <f>_xll.MKV("EUR.CM_INSTRUMENT.PXE."&amp;A239, "DateLastMaturity")</f>
        <v>#REF!</v>
      </c>
      <c r="BC239" s="143" t="e">
        <f t="shared" si="796"/>
        <v>#REF!</v>
      </c>
      <c r="BD239" s="145" t="e">
        <f>VLOOKUP(BC239,'[1]YY p'!B$1:AP$65536,HLOOKUP(LEFT(A239,2),'[1]YY p'!$A$1:$IV$2,2,FALSE),FALSE)</f>
        <v>#REF!</v>
      </c>
      <c r="BH239" s="38"/>
    </row>
    <row r="240" spans="1:63" s="2" customFormat="1">
      <c r="A240" s="64" t="s">
        <v>253</v>
      </c>
      <c r="B240" s="65" t="e">
        <f t="shared" ref="B240:B293" si="844">LEFT(K240,3)&amp;" "&amp;TEXT(DATE(2000,(MONTH(E240)),1),"mmm")&amp;RIGHT(YEAR(E240),2)</f>
        <v>#REF!</v>
      </c>
      <c r="C240" s="19" t="s">
        <v>126</v>
      </c>
      <c r="D240" s="19" t="e">
        <f>_xll.MKV("EUR.CM_INSTRUMENT.PXE."&amp;A240, "CouponInterest")</f>
        <v>#REF!</v>
      </c>
      <c r="E240" s="6" t="e">
        <f>_xll.MKV("EUR.CM_INSTRUMENT.PXE."&amp;A240, "DateMaturity")</f>
        <v>#REF!</v>
      </c>
      <c r="F240" s="6" t="e">
        <f>IF(D240=0,H240,_xll.MKV("EUR.CM_INSTRUMENT.PXE."&amp;A240, "DateInterestAccrual"))</f>
        <v>#REF!</v>
      </c>
      <c r="G240" s="6" t="e">
        <f>IF(D240=0,E240,_xll.MKV("EUR.CM_INSTRUMENT.PXE."&amp;A240, "DateFirstCoupon"))</f>
        <v>#REF!</v>
      </c>
      <c r="H240" s="6" t="e">
        <f>_xll.MKV("EUR.CM_INSTRUMENT.PXE."&amp;A240, "DateFirstSettlement")</f>
        <v>#REF!</v>
      </c>
      <c r="I240" s="19">
        <v>100</v>
      </c>
      <c r="J240" s="6" t="e">
        <f>_xll.MKV("EUR.CM_INSTRUMENT.BONDVISION."&amp;A240, "DateSettl")</f>
        <v>#REF!</v>
      </c>
      <c r="K240" s="142" t="e">
        <f>_xll.MKV("EUR.CM_INSTRUMENT.PXE."&amp;A240, "Desc")</f>
        <v>#REF!</v>
      </c>
      <c r="L240" s="66">
        <f>_xll.BDP(A240&amp;" Corp", "amt_outstanding")/1000000</f>
        <v>8241.4887369999997</v>
      </c>
      <c r="M240" s="67" t="e">
        <f t="shared" si="781"/>
        <v>#REF!</v>
      </c>
      <c r="N240" s="22" t="e">
        <f>_xll.xlBondYield(C240,D240,E240,F240,G240,H240,I240,J240,P240)*100</f>
        <v>#NUM!</v>
      </c>
      <c r="O240" s="68" t="str">
        <f t="shared" si="782"/>
        <v/>
      </c>
      <c r="P240" s="23" t="e">
        <f>ROUND(_xll.MKV("EUR.CM_DEPTH.XLS_GOVIES."&amp;A240, "Mid"),IF(M240&lt;700,3,2))</f>
        <v>#REF!</v>
      </c>
      <c r="Q240" s="69" t="e">
        <f t="shared" si="786"/>
        <v>#NUM!</v>
      </c>
      <c r="R240" s="70" t="e">
        <f t="shared" ref="R240:R294" si="845">IF($R$12="Y roll",(N240-N239)/(M240-M239)*365*100,(U240-U239)/(M240-M239)*365)</f>
        <v>#NUM!</v>
      </c>
      <c r="S240" s="71" t="e">
        <f>_xll.xlBondAswSpread(C240,D240,E240,F240,G240,H240,I240,J240,P240)*100</f>
        <v>#NUM!</v>
      </c>
      <c r="T240" s="72" t="e">
        <f>_xll.xlBondZSpread(C240,D240,E240,F240,G240,H240,I240,J240,P240,"annual",5)*100</f>
        <v>#NUM!</v>
      </c>
      <c r="U240" s="72" t="e">
        <f>(N240-_xll.xlShmImplSwap2("EUR","EUR",J240,E240,,1,8,2,4)*100)*100</f>
        <v>#NUM!</v>
      </c>
      <c r="V240" s="72" t="e">
        <f>(N240-VLOOKUP(AH240,'[1]Y c'!$B$1:$F$65536,HLOOKUP(RIGHT($V$12,2),'[1]Y c'!$A$1:$IV$2,2,FALSE),FALSE))*100</f>
        <v>#NUM!</v>
      </c>
      <c r="W240" s="72" t="e">
        <f>(N240-VLOOKUP(AH240,'[1]Y c'!$B$1:$N$65536,HLOOKUP(RIGHT($W$12,2),'[1]Y c'!$A$1:$IV$2,2,FALSE),FALSE))*100</f>
        <v>#NUM!</v>
      </c>
      <c r="X240" s="73" t="e">
        <f>(N240-VLOOKUP(AH240,'[1]Y c'!$B$1:$J$65536,HLOOKUP(RIGHT($X$12,2),'[1]Y c'!$A$1:$IV$2,2,FALSE),FALSE))*100</f>
        <v>#NUM!</v>
      </c>
      <c r="Y240" s="74" t="e">
        <f>_xll.xlBondYieldSens(C240,D240,E240,F240,G240,H240,I240,J240,P240,"p")</f>
        <v>#NUM!</v>
      </c>
      <c r="Z240" s="100" t="e">
        <f>SUMIF([1]Volumes!D$1:D$65536,A240,[1]Volumes!I$1:I$65536)</f>
        <v>#VALUE!</v>
      </c>
      <c r="AA240" s="23"/>
      <c r="AB240" s="77" t="e">
        <f>IF(_xll.MKV("EUR.CM_DEPTH.VMO_REPO."&amp;A240&amp;"_"&amp;$AB$12&amp;"_Fixed", "TrdValueAvg")=0,"",_xll.MKV("EUR.CM_DEPTH.VMO_REPO."&amp;A240&amp;"_"&amp;$AB$12&amp;"_Fixed", "TrdValueAvg"))</f>
        <v>#REF!</v>
      </c>
      <c r="AC240" s="78">
        <f t="shared" si="780"/>
        <v>0</v>
      </c>
      <c r="AD240" s="143" t="str">
        <f t="shared" si="790"/>
        <v/>
      </c>
      <c r="AE240" s="144"/>
      <c r="AF240" s="145" t="str">
        <f t="shared" si="783"/>
        <v/>
      </c>
      <c r="AG240" s="146" t="e">
        <f>_xll.MKV("EUR.CM_INSTRUMENT.PXE."&amp;A240, "DateLastMaturity")</f>
        <v>#REF!</v>
      </c>
      <c r="AH240" s="143" t="e">
        <f t="shared" si="787"/>
        <v>#REF!</v>
      </c>
      <c r="AI240" s="145" t="e">
        <f>VLOOKUP(AH240,'[1]ASW p'!$B$1:$AP$65536,HLOOKUP(LEFT(A240,2),'[1]ASW p'!$A$1:$IV$2,2,FALSE),FALSE)</f>
        <v>#REF!</v>
      </c>
      <c r="AJ240" s="79" t="e">
        <f t="shared" si="784"/>
        <v>#NUM!</v>
      </c>
      <c r="AK240" s="79" t="e">
        <f t="shared" si="791"/>
        <v>#NUM!</v>
      </c>
      <c r="AL240" s="94">
        <v>-8.4022515933680764E-2</v>
      </c>
      <c r="AM240" s="81">
        <v>-0.51</v>
      </c>
      <c r="AN240" s="14" t="str">
        <f t="shared" si="785"/>
        <v>NL0000102077</v>
      </c>
      <c r="AO240" s="65" t="e">
        <f>IF(LEFT(AN240,2)=LEFT(AN239,2),AO239,_xll.BDP($A240&amp;" Corp","RTG_FITCH"))</f>
        <v>#REF!</v>
      </c>
      <c r="AP240" s="65" t="e">
        <f>IF(LEFT(AN240,2)=LEFT(AN239,2),AP239,_xll.BDP($A240&amp;" Corp","RTG_SP_LT_LC_ISSUER_CREDIT"))</f>
        <v>#REF!</v>
      </c>
      <c r="AQ240" s="65" t="str">
        <f>_xll.BDP($A240&amp;" Corp","RTG_MOODY")</f>
        <v>Aaau</v>
      </c>
      <c r="AX240" s="14"/>
      <c r="AY240" s="147" t="str">
        <f t="shared" si="793"/>
        <v/>
      </c>
      <c r="AZ240" s="144">
        <f t="shared" si="794"/>
        <v>0</v>
      </c>
      <c r="BA240" s="145" t="str">
        <f t="shared" si="795"/>
        <v/>
      </c>
      <c r="BB240" s="146" t="e">
        <f>_xll.MKV("EUR.CM_INSTRUMENT.PXE."&amp;A240, "DateLastMaturity")</f>
        <v>#REF!</v>
      </c>
      <c r="BC240" s="143" t="e">
        <f t="shared" si="796"/>
        <v>#REF!</v>
      </c>
      <c r="BD240" s="145" t="e">
        <f>VLOOKUP(BC240,'[1]YY p'!B$1:AP$65536,HLOOKUP(LEFT(A240,2),'[1]YY p'!$A$1:$IV$2,2,FALSE),FALSE)</f>
        <v>#REF!</v>
      </c>
      <c r="BH240" s="38"/>
    </row>
    <row r="241" spans="1:63" s="2" customFormat="1">
      <c r="A241" s="64" t="s">
        <v>254</v>
      </c>
      <c r="B241" s="65" t="e">
        <f t="shared" si="844"/>
        <v>#REF!</v>
      </c>
      <c r="C241" s="19" t="s">
        <v>126</v>
      </c>
      <c r="D241" s="19" t="e">
        <f>_xll.MKV("EUR.CM_INSTRUMENT.PXE."&amp;A241, "CouponInterest")</f>
        <v>#REF!</v>
      </c>
      <c r="E241" s="6" t="e">
        <f>_xll.MKV("EUR.CM_INSTRUMENT.PXE."&amp;A241, "DateMaturity")</f>
        <v>#REF!</v>
      </c>
      <c r="F241" s="6" t="e">
        <f>IF(D241=0,H241,_xll.MKV("EUR.CM_INSTRUMENT.PXE."&amp;A241, "DateInterestAccrual"))</f>
        <v>#REF!</v>
      </c>
      <c r="G241" s="6" t="e">
        <f>IF(D241=0,E241,_xll.MKV("EUR.CM_INSTRUMENT.PXE."&amp;A241, "DateFirstCoupon"))</f>
        <v>#REF!</v>
      </c>
      <c r="H241" s="6" t="e">
        <f>_xll.MKV("EUR.CM_INSTRUMENT.PXE."&amp;A241, "DateFirstSettlement")</f>
        <v>#REF!</v>
      </c>
      <c r="I241" s="19">
        <v>100</v>
      </c>
      <c r="J241" s="6" t="e">
        <f>_xll.MKV("EUR.CM_INSTRUMENT.BONDVISION."&amp;A241, "DateSettl")</f>
        <v>#REF!</v>
      </c>
      <c r="K241" s="142" t="e">
        <f>_xll.MKV("EUR.CM_INSTRUMENT.PXE."&amp;A241, "Desc")</f>
        <v>#REF!</v>
      </c>
      <c r="L241" s="66">
        <f>_xll.BDP(A241&amp;" Corp", "amt_outstanding")/1000000</f>
        <v>15825.963</v>
      </c>
      <c r="M241" s="67" t="e">
        <f t="shared" si="781"/>
        <v>#REF!</v>
      </c>
      <c r="N241" s="22" t="e">
        <f>_xll.xlBondYield(C241,D241,E241,F241,G241,H241,I241,J241,P241)*100</f>
        <v>#NUM!</v>
      </c>
      <c r="O241" s="68" t="str">
        <f t="shared" si="782"/>
        <v/>
      </c>
      <c r="P241" s="23" t="e">
        <f>ROUND(_xll.MKV("EUR.CM_DEPTH.XLS_GOVIES."&amp;A241, "Mid"),IF(M241&lt;700,3,2))</f>
        <v>#REF!</v>
      </c>
      <c r="Q241" s="69" t="e">
        <f t="shared" si="786"/>
        <v>#NUM!</v>
      </c>
      <c r="R241" s="70" t="e">
        <f t="shared" si="845"/>
        <v>#NUM!</v>
      </c>
      <c r="S241" s="71" t="e">
        <f>_xll.xlBondAswSpread(C241,D241,E241,F241,G241,H241,I241,J241,P241)*100</f>
        <v>#NUM!</v>
      </c>
      <c r="T241" s="72" t="e">
        <f>_xll.xlBondZSpread(C241,D241,E241,F241,G241,H241,I241,J241,P241,"annual",5)*100</f>
        <v>#NUM!</v>
      </c>
      <c r="U241" s="72" t="e">
        <f>(N241-_xll.xlShmImplSwap2("EUR","EUR",J241,E241,,1,8,2,4)*100)*100</f>
        <v>#NUM!</v>
      </c>
      <c r="V241" s="72" t="e">
        <f>(N241-VLOOKUP(AH241,'[1]Y c'!$B$1:$F$65536,HLOOKUP(RIGHT($V$12,2),'[1]Y c'!$A$1:$IV$2,2,FALSE),FALSE))*100</f>
        <v>#NUM!</v>
      </c>
      <c r="W241" s="72" t="e">
        <f>(N241-VLOOKUP(AH241,'[1]Y c'!$B$1:$N$65536,HLOOKUP(RIGHT($W$12,2),'[1]Y c'!$A$1:$IV$2,2,FALSE),FALSE))*100</f>
        <v>#NUM!</v>
      </c>
      <c r="X241" s="73" t="e">
        <f>(N241-VLOOKUP(AH241,'[1]Y c'!$B$1:$J$65536,HLOOKUP(RIGHT($X$12,2),'[1]Y c'!$A$1:$IV$2,2,FALSE),FALSE))*100</f>
        <v>#NUM!</v>
      </c>
      <c r="Y241" s="74" t="e">
        <f>_xll.xlBondYieldSens(C241,D241,E241,F241,G241,H241,I241,J241,P241,"p")</f>
        <v>#NUM!</v>
      </c>
      <c r="Z241" s="100" t="e">
        <f>SUMIF([1]Volumes!D$1:D$65536,A241,[1]Volumes!I$1:I$65536)</f>
        <v>#VALUE!</v>
      </c>
      <c r="AA241" s="23"/>
      <c r="AB241" s="77" t="e">
        <f>IF(_xll.MKV("EUR.CM_DEPTH.VMO_REPO."&amp;A241&amp;"_"&amp;$AB$12&amp;"_Fixed", "TrdValueAvg")=0,"",_xll.MKV("EUR.CM_DEPTH.VMO_REPO."&amp;A241&amp;"_"&amp;$AB$12&amp;"_Fixed", "TrdValueAvg"))</f>
        <v>#REF!</v>
      </c>
      <c r="AC241" s="78">
        <f t="shared" ref="AC241:AC296" si="846">IF(ISNUMBER(AB241),(AB241-AM241)*100,0)</f>
        <v>0</v>
      </c>
      <c r="AD241" s="143" t="str">
        <f t="shared" si="790"/>
        <v/>
      </c>
      <c r="AE241" s="144"/>
      <c r="AF241" s="145" t="str">
        <f t="shared" si="783"/>
        <v/>
      </c>
      <c r="AG241" s="146" t="e">
        <f>_xll.MKV("EUR.CM_INSTRUMENT.PXE."&amp;A241, "DateLastMaturity")</f>
        <v>#REF!</v>
      </c>
      <c r="AH241" s="143" t="e">
        <f>MONTH(AG241)&amp;"."&amp;YEAR(AG241)</f>
        <v>#REF!</v>
      </c>
      <c r="AI241" s="145" t="e">
        <f>VLOOKUP(AH241,'[1]ASW p'!$B$1:$AP$65536,HLOOKUP(LEFT(A241,2),'[1]ASW p'!$A$1:$IV$2,2,FALSE),FALSE)</f>
        <v>#REF!</v>
      </c>
      <c r="AJ241" s="79" t="e">
        <f t="shared" si="784"/>
        <v>#NUM!</v>
      </c>
      <c r="AK241" s="79" t="e">
        <f t="shared" si="791"/>
        <v>#NUM!</v>
      </c>
      <c r="AL241" s="94">
        <v>-1.1638716013323558E-2</v>
      </c>
      <c r="AM241" s="81">
        <v>-0.52196100000000001</v>
      </c>
      <c r="AN241" s="14" t="str">
        <f t="shared" si="785"/>
        <v>NL0010418810</v>
      </c>
      <c r="AO241" s="65" t="e">
        <f>IF(LEFT(AN241,2)=LEFT(AN240,2),AO240,_xll.BDP($A241&amp;" Corp","RTG_FITCH"))</f>
        <v>#REF!</v>
      </c>
      <c r="AP241" s="65" t="e">
        <f>IF(LEFT(AN241,2)=LEFT(AN240,2),AP240,_xll.BDP($A241&amp;" Corp","RTG_SP_LT_LC_ISSUER_CREDIT"))</f>
        <v>#REF!</v>
      </c>
      <c r="AQ241" s="65" t="str">
        <f>_xll.BDP($A241&amp;" Corp","RTG_MOODY")</f>
        <v>NR</v>
      </c>
      <c r="AX241" s="14"/>
      <c r="AY241" s="147" t="str">
        <f t="shared" si="793"/>
        <v/>
      </c>
      <c r="AZ241" s="144">
        <f t="shared" si="794"/>
        <v>0</v>
      </c>
      <c r="BA241" s="145" t="str">
        <f t="shared" si="795"/>
        <v/>
      </c>
      <c r="BB241" s="146" t="e">
        <f>_xll.MKV("EUR.CM_INSTRUMENT.PXE."&amp;A241, "DateLastMaturity")</f>
        <v>#REF!</v>
      </c>
      <c r="BC241" s="143" t="e">
        <f t="shared" si="796"/>
        <v>#REF!</v>
      </c>
      <c r="BD241" s="145" t="e">
        <f>VLOOKUP(BC241,'[1]YY p'!B$1:AP$65536,HLOOKUP(LEFT(A241,2),'[1]YY p'!$A$1:$IV$2,2,FALSE),FALSE)</f>
        <v>#REF!</v>
      </c>
      <c r="BH241" s="38"/>
    </row>
    <row r="242" spans="1:63" s="2" customFormat="1">
      <c r="A242" s="64" t="s">
        <v>255</v>
      </c>
      <c r="B242" s="65" t="e">
        <f t="shared" si="844"/>
        <v>#REF!</v>
      </c>
      <c r="C242" s="19" t="s">
        <v>126</v>
      </c>
      <c r="D242" s="19" t="e">
        <f>_xll.MKV("EUR.CM_INSTRUMENT.PXE."&amp;A242, "CouponInterest")</f>
        <v>#REF!</v>
      </c>
      <c r="E242" s="6" t="e">
        <f>_xll.MKV("EUR.CM_INSTRUMENT.PXE."&amp;A242, "DateMaturity")</f>
        <v>#REF!</v>
      </c>
      <c r="F242" s="6" t="e">
        <f>IF(D242=0,H242,_xll.MKV("EUR.CM_INSTRUMENT.PXE."&amp;A242, "DateInterestAccrual"))</f>
        <v>#REF!</v>
      </c>
      <c r="G242" s="6" t="e">
        <f>IF(D242=0,E242,_xll.MKV("EUR.CM_INSTRUMENT.PXE."&amp;A242, "DateFirstCoupon"))</f>
        <v>#REF!</v>
      </c>
      <c r="H242" s="6" t="e">
        <f>_xll.MKV("EUR.CM_INSTRUMENT.PXE."&amp;A242, "DateFirstSettlement")</f>
        <v>#REF!</v>
      </c>
      <c r="I242" s="19">
        <v>100</v>
      </c>
      <c r="J242" s="6" t="e">
        <f>_xll.MKV("EUR.CM_INSTRUMENT.BONDVISION."&amp;A242, "DateSettl")</f>
        <v>#REF!</v>
      </c>
      <c r="K242" s="142" t="e">
        <f>_xll.MKV("EUR.CM_INSTRUMENT.PXE."&amp;A242, "Desc")</f>
        <v>#REF!</v>
      </c>
      <c r="L242" s="66">
        <f>_xll.BDP(A242&amp;" Corp", "amt_outstanding")/1000000</f>
        <v>15315.132</v>
      </c>
      <c r="M242" s="67" t="e">
        <f t="shared" si="781"/>
        <v>#REF!</v>
      </c>
      <c r="N242" s="22" t="e">
        <f>_xll.xlBondYield(C242,D242,E242,F242,G242,H242,I242,J242,P242)*100</f>
        <v>#NUM!</v>
      </c>
      <c r="O242" s="68" t="str">
        <f t="shared" si="782"/>
        <v/>
      </c>
      <c r="P242" s="23" t="e">
        <f>ROUND(_xll.MKV("EUR.CM_DEPTH.XLS_GOVIES."&amp;A242, "Mid"),IF(M242&lt;700,3,2))</f>
        <v>#REF!</v>
      </c>
      <c r="Q242" s="69" t="e">
        <f t="shared" si="786"/>
        <v>#NUM!</v>
      </c>
      <c r="R242" s="70" t="e">
        <f t="shared" si="845"/>
        <v>#NUM!</v>
      </c>
      <c r="S242" s="71" t="e">
        <f>_xll.xlBondAswSpread(C242,D242,E242,F242,G242,H242,I242,J242,P242)*100</f>
        <v>#NUM!</v>
      </c>
      <c r="T242" s="72" t="e">
        <f>_xll.xlBondZSpread(C242,D242,E242,F242,G242,H242,I242,J242,P242,"annual",5)*100</f>
        <v>#NUM!</v>
      </c>
      <c r="U242" s="72" t="e">
        <f>(N242-_xll.xlShmImplSwap2("EUR","EUR",J242,E242,,1,8,2,4)*100)*100</f>
        <v>#NUM!</v>
      </c>
      <c r="V242" s="72" t="e">
        <f>(N242-VLOOKUP(AH242,'[1]Y c'!$B$1:$F$65536,HLOOKUP(RIGHT($V$12,2),'[1]Y c'!$A$1:$IV$2,2,FALSE),FALSE))*100</f>
        <v>#NUM!</v>
      </c>
      <c r="W242" s="72" t="e">
        <f>(N242-VLOOKUP(AH242,'[1]Y c'!$B$1:$N$65536,HLOOKUP(RIGHT($W$12,2),'[1]Y c'!$A$1:$IV$2,2,FALSE),FALSE))*100</f>
        <v>#NUM!</v>
      </c>
      <c r="X242" s="73" t="e">
        <f>(N242-VLOOKUP(AH242,'[1]Y c'!$B$1:$J$65536,HLOOKUP(RIGHT($X$12,2),'[1]Y c'!$A$1:$IV$2,2,FALSE),FALSE))*100</f>
        <v>#NUM!</v>
      </c>
      <c r="Y242" s="74" t="e">
        <f>_xll.xlBondYieldSens(C242,D242,E242,F242,G242,H242,I242,J242,P242,"p")</f>
        <v>#NUM!</v>
      </c>
      <c r="Z242" s="100" t="e">
        <f>SUMIF([1]Volumes!D$1:D$65536,A242,[1]Volumes!I$1:I$65536)</f>
        <v>#VALUE!</v>
      </c>
      <c r="AA242" s="23"/>
      <c r="AB242" s="77" t="e">
        <f>IF(_xll.MKV("EUR.CM_DEPTH.VMO_REPO."&amp;A242&amp;"_"&amp;$AB$12&amp;"_Fixed", "TrdValueAvg")=0,"",_xll.MKV("EUR.CM_DEPTH.VMO_REPO."&amp;A242&amp;"_"&amp;$AB$12&amp;"_Fixed", "TrdValueAvg"))</f>
        <v>#REF!</v>
      </c>
      <c r="AC242" s="78">
        <f t="shared" si="846"/>
        <v>0</v>
      </c>
      <c r="AD242" s="143" t="e">
        <f t="shared" si="790"/>
        <v>#REF!</v>
      </c>
      <c r="AE242" s="144" t="s">
        <v>60</v>
      </c>
      <c r="AF242" s="145" t="e">
        <f t="shared" si="783"/>
        <v>#NUM!</v>
      </c>
      <c r="AG242" s="146" t="e">
        <f>_xll.MKV("EUR.CM_INSTRUMENT.PXE."&amp;A242, "DateLastMaturity")</f>
        <v>#REF!</v>
      </c>
      <c r="AH242" s="143" t="e">
        <f>MONTH(AG242)&amp;"."&amp;YEAR(AG242)</f>
        <v>#REF!</v>
      </c>
      <c r="AI242" s="145" t="e">
        <f>VLOOKUP(AH242,'[1]ASW p'!$B$1:$AP$65536,HLOOKUP(LEFT(A242,2),'[1]ASW p'!$A$1:$IV$2,2,FALSE),FALSE)</f>
        <v>#REF!</v>
      </c>
      <c r="AJ242" s="79" t="e">
        <f t="shared" si="784"/>
        <v>#NUM!</v>
      </c>
      <c r="AK242" s="79" t="e">
        <f t="shared" si="791"/>
        <v>#NUM!</v>
      </c>
      <c r="AL242" s="94">
        <v>0.13466453620845156</v>
      </c>
      <c r="AM242" s="81">
        <v>-0.66620299999999999</v>
      </c>
      <c r="AN242" s="14" t="str">
        <f t="shared" si="785"/>
        <v>NL0010733424</v>
      </c>
      <c r="AO242" s="65" t="e">
        <f>IF(LEFT(AN242,2)=LEFT(AN241,2),AO241,_xll.BDP($A242&amp;" Corp","RTG_FITCH"))</f>
        <v>#REF!</v>
      </c>
      <c r="AP242" s="65" t="e">
        <f>IF(LEFT(AN242,2)=LEFT(AN241,2),AP241,_xll.BDP($A242&amp;" Corp","RTG_SP_LT_LC_ISSUER_CREDIT"))</f>
        <v>#REF!</v>
      </c>
      <c r="AQ242" s="65" t="str">
        <f>_xll.BDP($A242&amp;" Corp","RTG_MOODY")</f>
        <v>NR</v>
      </c>
      <c r="AX242" s="14"/>
      <c r="AY242" s="147" t="e">
        <f t="shared" si="793"/>
        <v>#REF!</v>
      </c>
      <c r="AZ242" s="144" t="str">
        <f t="shared" si="794"/>
        <v>x</v>
      </c>
      <c r="BA242" s="145" t="e">
        <f t="shared" si="795"/>
        <v>#NUM!</v>
      </c>
      <c r="BB242" s="146" t="e">
        <f>_xll.MKV("EUR.CM_INSTRUMENT.PXE."&amp;A242, "DateLastMaturity")</f>
        <v>#REF!</v>
      </c>
      <c r="BC242" s="143" t="e">
        <f t="shared" si="796"/>
        <v>#REF!</v>
      </c>
      <c r="BD242" s="145" t="e">
        <f>VLOOKUP(BC242,'[1]YY p'!B$1:AP$65536,HLOOKUP(LEFT(A242,2),'[1]YY p'!$A$1:$IV$2,2,FALSE),FALSE)</f>
        <v>#REF!</v>
      </c>
      <c r="BH242" s="38"/>
    </row>
    <row r="243" spans="1:63" s="2" customFormat="1">
      <c r="A243" s="64" t="s">
        <v>256</v>
      </c>
      <c r="B243" s="65" t="e">
        <f t="shared" si="844"/>
        <v>#REF!</v>
      </c>
      <c r="C243" s="19" t="s">
        <v>126</v>
      </c>
      <c r="D243" s="19" t="e">
        <f>_xll.MKV("EUR.CM_INSTRUMENT.PXE."&amp;A243, "CouponInterest")</f>
        <v>#REF!</v>
      </c>
      <c r="E243" s="6" t="e">
        <f>_xll.MKV("EUR.CM_INSTRUMENT.PXE."&amp;A243, "DateMaturity")</f>
        <v>#REF!</v>
      </c>
      <c r="F243" s="6" t="e">
        <f>IF(D243=0,H243,_xll.MKV("EUR.CM_INSTRUMENT.PXE."&amp;A243, "DateInterestAccrual"))</f>
        <v>#REF!</v>
      </c>
      <c r="G243" s="6" t="e">
        <f>IF(D243=0,E243,_xll.MKV("EUR.CM_INSTRUMENT.PXE."&amp;A243, "DateFirstCoupon"))</f>
        <v>#REF!</v>
      </c>
      <c r="H243" s="6" t="e">
        <f>_xll.MKV("EUR.CM_INSTRUMENT.PXE."&amp;A243, "DateFirstSettlement")</f>
        <v>#REF!</v>
      </c>
      <c r="I243" s="19">
        <v>100</v>
      </c>
      <c r="J243" s="6" t="e">
        <f>_xll.MKV("EUR.CM_INSTRUMENT.BONDVISION."&amp;A243, "DateSettl")</f>
        <v>#REF!</v>
      </c>
      <c r="K243" s="142" t="e">
        <f>_xll.MKV("EUR.CM_INSTRUMENT.PXE."&amp;A243, "Desc")</f>
        <v>#REF!</v>
      </c>
      <c r="L243" s="66">
        <f>_xll.BDP(A243&amp;" Corp", "amt_outstanding")/1000000</f>
        <v>15220.159</v>
      </c>
      <c r="M243" s="67" t="e">
        <f t="shared" si="781"/>
        <v>#REF!</v>
      </c>
      <c r="N243" s="22" t="e">
        <f>_xll.xlBondYield(C243,D243,E243,F243,G243,H243,I243,J243,P243)*100</f>
        <v>#NUM!</v>
      </c>
      <c r="O243" s="68" t="str">
        <f t="shared" si="782"/>
        <v/>
      </c>
      <c r="P243" s="23" t="e">
        <f>ROUND(_xll.MKV("EUR.CM_DEPTH.XLS_GOVIES."&amp;A243, "Mid"),IF(M243&lt;700,3,2))</f>
        <v>#REF!</v>
      </c>
      <c r="Q243" s="69" t="e">
        <f t="shared" si="786"/>
        <v>#NUM!</v>
      </c>
      <c r="R243" s="70" t="e">
        <f t="shared" si="845"/>
        <v>#NUM!</v>
      </c>
      <c r="S243" s="71" t="e">
        <f>_xll.xlBondAswSpread(C243,D243,E243,F243,G243,H243,I243,J243,P243)*100</f>
        <v>#NUM!</v>
      </c>
      <c r="T243" s="72" t="e">
        <f>_xll.xlBondZSpread(C243,D243,E243,F243,G243,H243,I243,J243,P243,"annual",5)*100</f>
        <v>#NUM!</v>
      </c>
      <c r="U243" s="72" t="e">
        <f>(N243-_xll.xlShmImplSwap2("EUR","EUR",J243,E243,,1,8,2,4)*100)*100</f>
        <v>#NUM!</v>
      </c>
      <c r="V243" s="72" t="e">
        <f>(N243-VLOOKUP(AH243,'[1]Y c'!$B$1:$F$65536,HLOOKUP(RIGHT($V$12,2),'[1]Y c'!$A$1:$IV$2,2,FALSE),FALSE))*100</f>
        <v>#NUM!</v>
      </c>
      <c r="W243" s="72" t="e">
        <f>(N243-VLOOKUP(AH243,'[1]Y c'!$B$1:$N$65536,HLOOKUP(RIGHT($W$12,2),'[1]Y c'!$A$1:$IV$2,2,FALSE),FALSE))*100</f>
        <v>#NUM!</v>
      </c>
      <c r="X243" s="73" t="e">
        <f>(N243-VLOOKUP(AH243,'[1]Y c'!$B$1:$J$65536,HLOOKUP(RIGHT($X$12,2),'[1]Y c'!$A$1:$IV$2,2,FALSE),FALSE))*100</f>
        <v>#NUM!</v>
      </c>
      <c r="Y243" s="74" t="e">
        <f>_xll.xlBondYieldSens(C243,D243,E243,F243,G243,H243,I243,J243,P243,"p")</f>
        <v>#NUM!</v>
      </c>
      <c r="Z243" s="100" t="e">
        <f>SUMIF([1]Volumes!D$1:D$65536,A243,[1]Volumes!I$1:I$65536)</f>
        <v>#VALUE!</v>
      </c>
      <c r="AA243" s="23"/>
      <c r="AB243" s="77" t="e">
        <f>IF(_xll.MKV("EUR.CM_DEPTH.VMO_REPO."&amp;A243&amp;"_"&amp;$AB$12&amp;"_Fixed", "TrdValueAvg")=0,"",_xll.MKV("EUR.CM_DEPTH.VMO_REPO."&amp;A243&amp;"_"&amp;$AB$12&amp;"_Fixed", "TrdValueAvg"))</f>
        <v>#REF!</v>
      </c>
      <c r="AC243" s="78">
        <f t="shared" si="846"/>
        <v>0</v>
      </c>
      <c r="AD243" s="143" t="str">
        <f t="shared" si="790"/>
        <v/>
      </c>
      <c r="AE243" s="144"/>
      <c r="AF243" s="145" t="str">
        <f t="shared" si="783"/>
        <v/>
      </c>
      <c r="AG243" s="146" t="e">
        <f>_xll.MKV("EUR.CM_INSTRUMENT.PXE."&amp;A243, "DateLastMaturity")</f>
        <v>#REF!</v>
      </c>
      <c r="AH243" s="143" t="e">
        <f>MONTH(AG243)&amp;"."&amp;YEAR(AG243)</f>
        <v>#REF!</v>
      </c>
      <c r="AI243" s="145" t="e">
        <f>VLOOKUP(AH243,'[1]ASW p'!$B$1:$AP$65536,HLOOKUP(LEFT(A243,2),'[1]ASW p'!$A$1:$IV$2,2,FALSE),FALSE)</f>
        <v>#REF!</v>
      </c>
      <c r="AJ243" s="79" t="e">
        <f t="shared" si="784"/>
        <v>#NUM!</v>
      </c>
      <c r="AK243" s="79" t="e">
        <f t="shared" si="791"/>
        <v>#NUM!</v>
      </c>
      <c r="AL243" s="94">
        <v>0.27097119273518921</v>
      </c>
      <c r="AM243" s="81">
        <v>-0.52400000000000002</v>
      </c>
      <c r="AN243" s="14" t="str">
        <f t="shared" si="785"/>
        <v>NL0011220108</v>
      </c>
      <c r="AO243" s="65" t="e">
        <f>IF(LEFT(AN243,2)=LEFT(AN242,2),AO242,_xll.BDP($A243&amp;" Corp","RTG_FITCH"))</f>
        <v>#REF!</v>
      </c>
      <c r="AP243" s="65" t="e">
        <f>IF(LEFT(AN243,2)=LEFT(AN242,2),AP242,_xll.BDP($A243&amp;" Corp","RTG_SP_LT_LC_ISSUER_CREDIT"))</f>
        <v>#REF!</v>
      </c>
      <c r="AQ243" s="65" t="str">
        <f>_xll.BDP($A243&amp;" Corp","RTG_MOODY")</f>
        <v>NR</v>
      </c>
      <c r="AX243" s="14"/>
      <c r="AY243" s="147" t="str">
        <f t="shared" si="793"/>
        <v/>
      </c>
      <c r="AZ243" s="144">
        <f t="shared" si="794"/>
        <v>0</v>
      </c>
      <c r="BA243" s="145" t="str">
        <f t="shared" si="795"/>
        <v/>
      </c>
      <c r="BB243" s="146" t="e">
        <f>_xll.MKV("EUR.CM_INSTRUMENT.PXE."&amp;A243, "DateLastMaturity")</f>
        <v>#REF!</v>
      </c>
      <c r="BC243" s="143" t="e">
        <f t="shared" si="796"/>
        <v>#REF!</v>
      </c>
      <c r="BD243" s="145" t="e">
        <f>VLOOKUP(BC243,'[1]YY p'!B$1:AP$65536,HLOOKUP(LEFT(A243,2),'[1]YY p'!$A$1:$IV$2,2,FALSE),FALSE)</f>
        <v>#REF!</v>
      </c>
      <c r="BH243" s="38"/>
    </row>
    <row r="244" spans="1:63" s="2" customFormat="1">
      <c r="A244" s="64" t="s">
        <v>257</v>
      </c>
      <c r="B244" s="65" t="e">
        <f t="shared" si="844"/>
        <v>#REF!</v>
      </c>
      <c r="C244" s="19" t="s">
        <v>126</v>
      </c>
      <c r="D244" s="19" t="e">
        <f>_xll.MKV("EUR.CM_INSTRUMENT.PXE."&amp;A244, "CouponInterest")</f>
        <v>#REF!</v>
      </c>
      <c r="E244" s="6" t="e">
        <f>_xll.MKV("EUR.CM_INSTRUMENT.PXE."&amp;A244, "DateMaturity")</f>
        <v>#REF!</v>
      </c>
      <c r="F244" s="6" t="e">
        <f>IF(D244=0,H244,_xll.MKV("EUR.CM_INSTRUMENT.PXE."&amp;A244, "DateInterestAccrual"))</f>
        <v>#REF!</v>
      </c>
      <c r="G244" s="6" t="e">
        <f>IF(D244=0,E244,_xll.MKV("EUR.CM_INSTRUMENT.PXE."&amp;A244, "DateFirstCoupon"))</f>
        <v>#REF!</v>
      </c>
      <c r="H244" s="6" t="e">
        <f>_xll.MKV("EUR.CM_INSTRUMENT.PXE."&amp;A244, "DateFirstSettlement")</f>
        <v>#REF!</v>
      </c>
      <c r="I244" s="19">
        <v>100</v>
      </c>
      <c r="J244" s="6" t="e">
        <f>_xll.MKV("EUR.CM_INSTRUMENT.BONDVISION."&amp;A244, "DateSettl")</f>
        <v>#REF!</v>
      </c>
      <c r="K244" s="142" t="e">
        <f>_xll.MKV("EUR.CM_INSTRUMENT.PXE."&amp;A244, "Desc")</f>
        <v>#REF!</v>
      </c>
      <c r="L244" s="66">
        <f>_xll.BDP(A244&amp;" Corp", "amt_outstanding")/1000000</f>
        <v>13028.81423</v>
      </c>
      <c r="M244" s="67" t="e">
        <f t="shared" si="781"/>
        <v>#REF!</v>
      </c>
      <c r="N244" s="22" t="e">
        <f>_xll.xlBondYield(C244,D244,E244,F244,G244,H244,I244,J244,P244)*100</f>
        <v>#NUM!</v>
      </c>
      <c r="O244" s="68" t="str">
        <f t="shared" si="782"/>
        <v/>
      </c>
      <c r="P244" s="23" t="e">
        <f>ROUND(_xll.MKV("EUR.CM_DEPTH.XLS_GOVIES."&amp;A244, "Mid"),IF(M244&lt;700,3,2))</f>
        <v>#REF!</v>
      </c>
      <c r="Q244" s="69" t="e">
        <f t="shared" ref="Q244:Q299" si="847">(N244-N243)*100</f>
        <v>#NUM!</v>
      </c>
      <c r="R244" s="70" t="e">
        <f t="shared" si="845"/>
        <v>#NUM!</v>
      </c>
      <c r="S244" s="71" t="e">
        <f>_xll.xlBondAswSpread(C244,D244,E244,F244,G244,H244,I244,J244,P244)*100</f>
        <v>#NUM!</v>
      </c>
      <c r="T244" s="72" t="e">
        <f>_xll.xlBondZSpread(C244,D244,E244,F244,G244,H244,I244,J244,P244,"annual",5)*100</f>
        <v>#NUM!</v>
      </c>
      <c r="U244" s="72" t="e">
        <f>(N244-_xll.xlShmImplSwap2("EUR","EUR",J244,E244,,1,8,2,4)*100)*100</f>
        <v>#NUM!</v>
      </c>
      <c r="V244" s="72" t="e">
        <f>(N244-VLOOKUP(AH244,'[1]Y c'!$B$1:$F$65536,HLOOKUP(RIGHT($V$12,2),'[1]Y c'!$A$1:$IV$2,2,FALSE),FALSE))*100</f>
        <v>#NUM!</v>
      </c>
      <c r="W244" s="72" t="e">
        <f>(N244-VLOOKUP(AH244,'[1]Y c'!$B$1:$N$65536,HLOOKUP(RIGHT($W$12,2),'[1]Y c'!$A$1:$IV$2,2,FALSE),FALSE))*100</f>
        <v>#NUM!</v>
      </c>
      <c r="X244" s="73" t="e">
        <f>(N244-VLOOKUP(AH244,'[1]Y c'!$B$1:$J$65536,HLOOKUP(RIGHT($X$12,2),'[1]Y c'!$A$1:$IV$2,2,FALSE),FALSE))*100</f>
        <v>#NUM!</v>
      </c>
      <c r="Y244" s="74" t="e">
        <f>_xll.xlBondYieldSens(C244,D244,E244,F244,G244,H244,I244,J244,P244,"p")</f>
        <v>#NUM!</v>
      </c>
      <c r="Z244" s="100" t="e">
        <f>SUMIF([1]Volumes!D$1:D$65536,A244,[1]Volumes!I$1:I$65536)</f>
        <v>#VALUE!</v>
      </c>
      <c r="AA244" s="23"/>
      <c r="AB244" s="77" t="e">
        <f>IF(_xll.MKV("EUR.CM_DEPTH.VMO_REPO."&amp;A244&amp;"_"&amp;$AB$12&amp;"_Fixed", "TrdValueAvg")=0,"",_xll.MKV("EUR.CM_DEPTH.VMO_REPO."&amp;A244&amp;"_"&amp;$AB$12&amp;"_Fixed", "TrdValueAvg"))</f>
        <v>#REF!</v>
      </c>
      <c r="AC244" s="78">
        <f t="shared" si="846"/>
        <v>0</v>
      </c>
      <c r="AD244" s="143" t="str">
        <f t="shared" ref="AD244:AD297" si="848">IF(AE244="x",MONTH(AG244)&amp;"."&amp;YEAR(AG244),"")</f>
        <v/>
      </c>
      <c r="AE244" s="144"/>
      <c r="AF244" s="145" t="str">
        <f t="shared" si="783"/>
        <v/>
      </c>
      <c r="AG244" s="146" t="e">
        <f>_xll.MKV("EUR.CM_INSTRUMENT.PXE."&amp;A244, "DateLastMaturity")</f>
        <v>#REF!</v>
      </c>
      <c r="AH244" s="143" t="e">
        <f t="shared" si="787"/>
        <v>#REF!</v>
      </c>
      <c r="AI244" s="145" t="e">
        <f>VLOOKUP(AH244,'[1]ASW p'!$B$1:$AP$65536,HLOOKUP(LEFT(A244,2),'[1]ASW p'!$A$1:$IV$2,2,FALSE),FALSE)</f>
        <v>#REF!</v>
      </c>
      <c r="AJ244" s="79" t="e">
        <f t="shared" si="784"/>
        <v>#NUM!</v>
      </c>
      <c r="AK244" s="79" t="e">
        <f t="shared" si="791"/>
        <v>#NUM!</v>
      </c>
      <c r="AL244" s="94">
        <v>0.44399798496424087</v>
      </c>
      <c r="AM244" s="81">
        <v>-0.65357100000000001</v>
      </c>
      <c r="AN244" s="14" t="str">
        <f t="shared" si="785"/>
        <v>NL0000102317</v>
      </c>
      <c r="AO244" s="65" t="e">
        <f>IF(LEFT(AN244,2)=LEFT(AN243,2),AO243,_xll.BDP($A244&amp;" Corp","RTG_FITCH"))</f>
        <v>#REF!</v>
      </c>
      <c r="AP244" s="65" t="e">
        <f>IF(LEFT(AN244,2)=LEFT(AN243,2),AP243,_xll.BDP($A244&amp;" Corp","RTG_SP_LT_LC_ISSUER_CREDIT"))</f>
        <v>#REF!</v>
      </c>
      <c r="AQ244" s="65" t="str">
        <f>_xll.BDP($A244&amp;" Corp","RTG_MOODY")</f>
        <v>Aaau</v>
      </c>
      <c r="AX244" s="14"/>
      <c r="AY244" s="147" t="str">
        <f t="shared" si="793"/>
        <v/>
      </c>
      <c r="AZ244" s="144">
        <f t="shared" si="794"/>
        <v>0</v>
      </c>
      <c r="BA244" s="145" t="str">
        <f t="shared" si="795"/>
        <v/>
      </c>
      <c r="BB244" s="146" t="e">
        <f>_xll.MKV("EUR.CM_INSTRUMENT.PXE."&amp;A244, "DateLastMaturity")</f>
        <v>#REF!</v>
      </c>
      <c r="BC244" s="143" t="e">
        <f t="shared" si="796"/>
        <v>#REF!</v>
      </c>
      <c r="BD244" s="145" t="e">
        <f>VLOOKUP(BC244,'[1]YY p'!B$1:AP$65536,HLOOKUP(LEFT(A244,2),'[1]YY p'!$A$1:$IV$2,2,FALSE),FALSE)</f>
        <v>#REF!</v>
      </c>
      <c r="BH244" s="38"/>
    </row>
    <row r="245" spans="1:63" s="2" customFormat="1">
      <c r="A245" s="64" t="s">
        <v>258</v>
      </c>
      <c r="B245" s="65" t="e">
        <f t="shared" si="844"/>
        <v>#REF!</v>
      </c>
      <c r="C245" s="19" t="s">
        <v>126</v>
      </c>
      <c r="D245" s="19" t="e">
        <f>_xll.MKV("EUR.CM_INSTRUMENT.PXE."&amp;A245, "CouponInterest")</f>
        <v>#REF!</v>
      </c>
      <c r="E245" s="6" t="e">
        <f>_xll.MKV("EUR.CM_INSTRUMENT.PXE."&amp;A245, "DateMaturity")</f>
        <v>#REF!</v>
      </c>
      <c r="F245" s="6" t="e">
        <f>IF(D245=0,H245,_xll.MKV("EUR.CM_INSTRUMENT.PXE."&amp;A245, "DateInterestAccrual"))</f>
        <v>#REF!</v>
      </c>
      <c r="G245" s="6" t="e">
        <f>IF(D245=0,E245,_xll.MKV("EUR.CM_INSTRUMENT.PXE."&amp;A245, "DateFirstCoupon"))</f>
        <v>#REF!</v>
      </c>
      <c r="H245" s="6" t="e">
        <f>_xll.MKV("EUR.CM_INSTRUMENT.PXE."&amp;A245, "DateFirstSettlement")</f>
        <v>#REF!</v>
      </c>
      <c r="I245" s="19">
        <v>100</v>
      </c>
      <c r="J245" s="6" t="e">
        <f>_xll.MKV("EUR.CM_INSTRUMENT.BONDVISION."&amp;A245, "DateSettl")</f>
        <v>#REF!</v>
      </c>
      <c r="K245" s="142" t="e">
        <f>_xll.MKV("EUR.CM_INSTRUMENT.PXE."&amp;A245, "Desc")</f>
        <v>#REF!</v>
      </c>
      <c r="L245" s="66">
        <f>_xll.BDP(A245&amp;" Corp", "amt_outstanding")/1000000</f>
        <v>13555.9</v>
      </c>
      <c r="M245" s="67" t="e">
        <f t="shared" si="781"/>
        <v>#REF!</v>
      </c>
      <c r="N245" s="22" t="e">
        <f>_xll.xlBondYield(C245,D245,E245,F245,G245,H245,I245,J245,P245)*100</f>
        <v>#NUM!</v>
      </c>
      <c r="O245" s="68" t="str">
        <f t="shared" si="782"/>
        <v/>
      </c>
      <c r="P245" s="23" t="e">
        <f>ROUND(_xll.MKV("EUR.CM_DEPTH.XLS_GOVIES."&amp;A245, "Mid"),IF(M245&lt;700,3,2))</f>
        <v>#REF!</v>
      </c>
      <c r="Q245" s="69" t="e">
        <f t="shared" si="847"/>
        <v>#NUM!</v>
      </c>
      <c r="R245" s="70" t="e">
        <f t="shared" si="845"/>
        <v>#NUM!</v>
      </c>
      <c r="S245" s="71" t="e">
        <f>_xll.xlBondAswSpread(C245,D245,E245,F245,G245,H245,I245,J245,P245)*100</f>
        <v>#NUM!</v>
      </c>
      <c r="T245" s="72" t="e">
        <f>_xll.xlBondZSpread(C245,D245,E245,F245,G245,H245,I245,J245,P245,"annual",5)*100</f>
        <v>#NUM!</v>
      </c>
      <c r="U245" s="72" t="e">
        <f>(N245-_xll.xlShmImplSwap2("EUR","EUR",J245,E245,,1,8,2,4)*100)*100</f>
        <v>#NUM!</v>
      </c>
      <c r="V245" s="72" t="e">
        <f>(N245-VLOOKUP(AH245,'[1]Y c'!$B$1:$F$65536,HLOOKUP(RIGHT($V$12,2),'[1]Y c'!$A$1:$IV$2,2,FALSE),FALSE))*100</f>
        <v>#NUM!</v>
      </c>
      <c r="W245" s="72" t="e">
        <f>(N245-VLOOKUP(AH245,'[1]Y c'!$B$1:$N$65536,HLOOKUP(RIGHT($W$12,2),'[1]Y c'!$A$1:$IV$2,2,FALSE),FALSE))*100</f>
        <v>#NUM!</v>
      </c>
      <c r="X245" s="73" t="e">
        <f>(N245-VLOOKUP(AH245,'[1]Y c'!$B$1:$J$65536,HLOOKUP(RIGHT($X$12,2),'[1]Y c'!$A$1:$IV$2,2,FALSE),FALSE))*100</f>
        <v>#NUM!</v>
      </c>
      <c r="Y245" s="74" t="e">
        <f>_xll.xlBondYieldSens(C245,D245,E245,F245,G245,H245,I245,J245,P245,"p")</f>
        <v>#NUM!</v>
      </c>
      <c r="Z245" s="100" t="e">
        <f>SUMIF([1]Volumes!D$1:D$65536,A245,[1]Volumes!I$1:I$65536)</f>
        <v>#VALUE!</v>
      </c>
      <c r="AA245" s="23"/>
      <c r="AB245" s="77" t="e">
        <f>IF(_xll.MKV("EUR.CM_DEPTH.VMO_REPO."&amp;A245&amp;"_"&amp;$AB$12&amp;"_Fixed", "TrdValueAvg")=0,"",_xll.MKV("EUR.CM_DEPTH.VMO_REPO."&amp;A245&amp;"_"&amp;$AB$12&amp;"_Fixed", "TrdValueAvg"))</f>
        <v>#REF!</v>
      </c>
      <c r="AC245" s="78">
        <f t="shared" si="846"/>
        <v>0</v>
      </c>
      <c r="AD245" s="143" t="e">
        <f t="shared" si="848"/>
        <v>#REF!</v>
      </c>
      <c r="AE245" s="144" t="s">
        <v>60</v>
      </c>
      <c r="AF245" s="145" t="e">
        <f t="shared" si="783"/>
        <v>#NUM!</v>
      </c>
      <c r="AG245" s="146" t="e">
        <f>_xll.MKV("EUR.CM_INSTRUMENT.PXE."&amp;A245, "DateLastMaturity")</f>
        <v>#REF!</v>
      </c>
      <c r="AH245" s="143" t="e">
        <f>MONTH(AG245)&amp;"."&amp;YEAR(AG245)</f>
        <v>#REF!</v>
      </c>
      <c r="AI245" s="145" t="e">
        <f>VLOOKUP(AH245,'[1]ASW p'!$B$1:$AP$65536,HLOOKUP(LEFT(A245,2),'[1]ASW p'!$A$1:$IV$2,2,FALSE),FALSE)</f>
        <v>#REF!</v>
      </c>
      <c r="AJ245" s="79" t="e">
        <f t="shared" si="784"/>
        <v>#NUM!</v>
      </c>
      <c r="AK245" s="79" t="e">
        <f t="shared" si="791"/>
        <v>#NUM!</v>
      </c>
      <c r="AL245" s="94">
        <v>0.73382801446969093</v>
      </c>
      <c r="AM245" s="81">
        <v>-0.66466700000000001</v>
      </c>
      <c r="AN245" s="14" t="str">
        <f t="shared" si="785"/>
        <v>NL0010071189</v>
      </c>
      <c r="AO245" s="65" t="e">
        <f>IF(LEFT(AN245,2)=LEFT(AN244,2),AO244,_xll.BDP($A245&amp;" Corp","RTG_FITCH"))</f>
        <v>#REF!</v>
      </c>
      <c r="AP245" s="65" t="e">
        <f>IF(LEFT(AN245,2)=LEFT(AN244,2),AP244,_xll.BDP($A245&amp;" Corp","RTG_SP_LT_LC_ISSUER_CREDIT"))</f>
        <v>#REF!</v>
      </c>
      <c r="AQ245" s="65" t="str">
        <f>_xll.BDP($A245&amp;" Corp","RTG_MOODY")</f>
        <v>Aaau</v>
      </c>
      <c r="AX245" s="14"/>
      <c r="AY245" s="147" t="e">
        <f t="shared" si="793"/>
        <v>#REF!</v>
      </c>
      <c r="AZ245" s="144" t="str">
        <f t="shared" si="794"/>
        <v>x</v>
      </c>
      <c r="BA245" s="145" t="e">
        <f t="shared" si="795"/>
        <v>#NUM!</v>
      </c>
      <c r="BB245" s="146" t="e">
        <f>_xll.MKV("EUR.CM_INSTRUMENT.PXE."&amp;A245, "DateLastMaturity")</f>
        <v>#REF!</v>
      </c>
      <c r="BC245" s="143" t="e">
        <f t="shared" si="796"/>
        <v>#REF!</v>
      </c>
      <c r="BD245" s="145" t="e">
        <f>VLOOKUP(BC245,'[1]YY p'!B$1:AP$65536,HLOOKUP(LEFT(A245,2),'[1]YY p'!$A$1:$IV$2,2,FALSE),FALSE)</f>
        <v>#REF!</v>
      </c>
      <c r="BH245" s="38"/>
    </row>
    <row r="246" spans="1:63" s="2" customFormat="1">
      <c r="A246" s="64" t="s">
        <v>259</v>
      </c>
      <c r="B246" s="65" t="e">
        <f t="shared" si="844"/>
        <v>#REF!</v>
      </c>
      <c r="C246" s="19" t="s">
        <v>126</v>
      </c>
      <c r="D246" s="19" t="e">
        <f>_xll.MKV("EUR.CM_INSTRUMENT.PXE."&amp;A246, "CouponInterest")</f>
        <v>#REF!</v>
      </c>
      <c r="E246" s="6" t="e">
        <f>_xll.MKV("EUR.CM_INSTRUMENT.PXE."&amp;A246, "DateMaturity")</f>
        <v>#REF!</v>
      </c>
      <c r="F246" s="6" t="e">
        <f>IF(D246=0,H246,_xll.MKV("EUR.CM_INSTRUMENT.PXE."&amp;A246, "DateInterestAccrual"))</f>
        <v>#REF!</v>
      </c>
      <c r="G246" s="6" t="e">
        <f>IF(D246=0,E246,_xll.MKV("EUR.CM_INSTRUMENT.PXE."&amp;A246, "DateFirstCoupon"))</f>
        <v>#REF!</v>
      </c>
      <c r="H246" s="6" t="e">
        <f>_xll.MKV("EUR.CM_INSTRUMENT.PXE."&amp;A246, "DateFirstSettlement")</f>
        <v>#REF!</v>
      </c>
      <c r="I246" s="19">
        <v>100</v>
      </c>
      <c r="J246" s="6" t="e">
        <f>_xll.MKV("EUR.CM_INSTRUMENT.BONDVISION."&amp;A246, "DateSettl")</f>
        <v>#REF!</v>
      </c>
      <c r="K246" s="142" t="e">
        <f>_xll.MKV("EUR.CM_INSTRUMENT.PXE."&amp;A246, "Desc")</f>
        <v>#REF!</v>
      </c>
      <c r="L246" s="66">
        <f>_xll.BDP(A246&amp;" Corp", "amt_outstanding")/1000000</f>
        <v>14848.427</v>
      </c>
      <c r="M246" s="67" t="e">
        <f t="shared" si="781"/>
        <v>#REF!</v>
      </c>
      <c r="N246" s="22" t="e">
        <f>_xll.xlBondYield(C246,D246,E246,F246,G246,H246,I246,J246,P246)*100</f>
        <v>#NUM!</v>
      </c>
      <c r="O246" s="68" t="str">
        <f t="shared" si="782"/>
        <v/>
      </c>
      <c r="P246" s="23" t="e">
        <f>ROUND(_xll.MKV("EUR.CM_DEPTH.XLS_GOVIES."&amp;A246, "Mid"),IF(M246&lt;700,3,2))</f>
        <v>#REF!</v>
      </c>
      <c r="Q246" s="69" t="e">
        <f t="shared" si="847"/>
        <v>#NUM!</v>
      </c>
      <c r="R246" s="70" t="e">
        <f t="shared" si="845"/>
        <v>#NUM!</v>
      </c>
      <c r="S246" s="71" t="e">
        <f>_xll.xlBondAswSpread(C246,D246,E246,F246,G246,H246,I246,J246,P246)*100</f>
        <v>#NUM!</v>
      </c>
      <c r="T246" s="72" t="e">
        <f>_xll.xlBondZSpread(C246,D246,E246,F246,G246,H246,I246,J246,P246,"annual",5)*100</f>
        <v>#NUM!</v>
      </c>
      <c r="U246" s="72" t="e">
        <f>(N246-_xll.xlShmImplSwap2("EUR","EUR",J246,E246,,1,8,2,4)*100)*100</f>
        <v>#NUM!</v>
      </c>
      <c r="V246" s="72" t="e">
        <f>(N246-VLOOKUP(AH246,'[1]Y c'!$B$1:$F$65536,HLOOKUP(RIGHT($V$12,2),'[1]Y c'!$A$1:$IV$2,2,FALSE),FALSE))*100</f>
        <v>#NUM!</v>
      </c>
      <c r="W246" s="72" t="e">
        <f>(N246-VLOOKUP(AH246,'[1]Y c'!$B$1:$N$65536,HLOOKUP(RIGHT($W$12,2),'[1]Y c'!$A$1:$IV$2,2,FALSE),FALSE))*100</f>
        <v>#NUM!</v>
      </c>
      <c r="X246" s="73" t="e">
        <f>(N246-VLOOKUP(AH246,'[1]Y c'!$B$1:$J$65536,HLOOKUP(RIGHT($X$12,2),'[1]Y c'!$A$1:$IV$2,2,FALSE),FALSE))*100</f>
        <v>#NUM!</v>
      </c>
      <c r="Y246" s="74" t="e">
        <f>_xll.xlBondYieldSens(C246,D246,E246,F246,G246,H246,I246,J246,P246,"p")</f>
        <v>#NUM!</v>
      </c>
      <c r="Z246" s="100" t="e">
        <f>SUMIF([1]Volumes!D$1:D$65536,A246,[1]Volumes!I$1:I$65536)</f>
        <v>#VALUE!</v>
      </c>
      <c r="AA246" s="23"/>
      <c r="AB246" s="77" t="e">
        <f>IF(_xll.MKV("EUR.CM_DEPTH.VMO_REPO."&amp;A246&amp;"_"&amp;$AB$12&amp;"_Fixed", "TrdValueAvg")=0,"",_xll.MKV("EUR.CM_DEPTH.VMO_REPO."&amp;A246&amp;"_"&amp;$AB$12&amp;"_Fixed", "TrdValueAvg"))</f>
        <v>#REF!</v>
      </c>
      <c r="AC246" s="78">
        <f t="shared" si="846"/>
        <v>0</v>
      </c>
      <c r="AD246" s="143" t="str">
        <f t="shared" si="848"/>
        <v/>
      </c>
      <c r="AE246" s="144"/>
      <c r="AF246" s="145" t="str">
        <f t="shared" si="783"/>
        <v/>
      </c>
      <c r="AG246" s="146" t="e">
        <f>_xll.MKV("EUR.CM_INSTRUMENT.PXE."&amp;A246, "DateLastMaturity")</f>
        <v>#REF!</v>
      </c>
      <c r="AH246" s="143" t="e">
        <f t="shared" si="787"/>
        <v>#REF!</v>
      </c>
      <c r="AI246" s="145" t="e">
        <f>VLOOKUP(AH246,'[1]ASW p'!$B$1:$AP$65536,HLOOKUP(LEFT(A246,2),'[1]ASW p'!$A$1:$IV$2,2,FALSE),FALSE)</f>
        <v>#REF!</v>
      </c>
      <c r="AJ246" s="79" t="e">
        <f t="shared" si="784"/>
        <v>#NUM!</v>
      </c>
      <c r="AK246" s="79" t="e">
        <f t="shared" si="791"/>
        <v>#NUM!</v>
      </c>
      <c r="AL246" s="94">
        <v>0.81582093926060728</v>
      </c>
      <c r="AM246" s="81">
        <v>-0.622</v>
      </c>
      <c r="AN246" s="14" t="str">
        <f t="shared" si="785"/>
        <v>NL0000102234</v>
      </c>
      <c r="AO246" s="65" t="e">
        <f>IF(LEFT(AN246,2)=LEFT(AN245,2),AO245,_xll.BDP($A246&amp;" Corp","RTG_FITCH"))</f>
        <v>#REF!</v>
      </c>
      <c r="AP246" s="65" t="e">
        <f>IF(LEFT(AN246,2)=LEFT(AN245,2),AP245,_xll.BDP($A246&amp;" Corp","RTG_SP_LT_LC_ISSUER_CREDIT"))</f>
        <v>#REF!</v>
      </c>
      <c r="AQ246" s="65" t="str">
        <f>_xll.BDP($A246&amp;" Corp","RTG_MOODY")</f>
        <v>Aaau</v>
      </c>
      <c r="AX246" s="14"/>
      <c r="AY246" s="147" t="str">
        <f t="shared" si="793"/>
        <v/>
      </c>
      <c r="AZ246" s="144">
        <f t="shared" si="794"/>
        <v>0</v>
      </c>
      <c r="BA246" s="145" t="str">
        <f t="shared" si="795"/>
        <v/>
      </c>
      <c r="BB246" s="146" t="e">
        <f>_xll.MKV("EUR.CM_INSTRUMENT.PXE."&amp;A246, "DateLastMaturity")</f>
        <v>#REF!</v>
      </c>
      <c r="BC246" s="143" t="e">
        <f t="shared" si="796"/>
        <v>#REF!</v>
      </c>
      <c r="BD246" s="145" t="e">
        <f>VLOOKUP(BC246,'[1]YY p'!B$1:AP$65536,HLOOKUP(LEFT(A246,2),'[1]YY p'!$A$1:$IV$2,2,FALSE),FALSE)</f>
        <v>#REF!</v>
      </c>
      <c r="BH246" s="38"/>
    </row>
    <row r="247" spans="1:63" s="2" customFormat="1">
      <c r="A247" s="2" t="s">
        <v>260</v>
      </c>
      <c r="B247" s="65" t="e">
        <f t="shared" si="844"/>
        <v>#REF!</v>
      </c>
      <c r="C247" s="19" t="s">
        <v>126</v>
      </c>
      <c r="D247" s="19" t="e">
        <f>_xll.MKV("EUR.CM_INSTRUMENT.PXE."&amp;A247, "CouponInterest")</f>
        <v>#REF!</v>
      </c>
      <c r="E247" s="6" t="e">
        <f>_xll.MKV("EUR.CM_INSTRUMENT.PXE."&amp;A247, "DateMaturity")</f>
        <v>#REF!</v>
      </c>
      <c r="F247" s="6" t="e">
        <f>IF(D247=0,H247,_xll.MKV("EUR.CM_INSTRUMENT.PXE."&amp;A247, "DateInterestAccrual"))</f>
        <v>#REF!</v>
      </c>
      <c r="G247" s="6" t="e">
        <f>IF(D247=0,E247,_xll.MKV("EUR.CM_INSTRUMENT.PXE."&amp;A247, "DateFirstCoupon"))</f>
        <v>#REF!</v>
      </c>
      <c r="H247" s="6" t="e">
        <f>_xll.MKV("EUR.CM_INSTRUMENT.PXE."&amp;A247, "DateFirstSettlement")</f>
        <v>#REF!</v>
      </c>
      <c r="I247" s="19">
        <v>100</v>
      </c>
      <c r="J247" s="6" t="e">
        <f>_xll.MKV("EUR.CM_INSTRUMENT.BONDVISION."&amp;A247, "DateSettl")</f>
        <v>#REF!</v>
      </c>
      <c r="K247" s="142" t="e">
        <f>_xll.MKV("EUR.CM_INSTRUMENT.PXE."&amp;A247, "Desc")</f>
        <v>#REF!</v>
      </c>
      <c r="L247" s="66">
        <f>_xll.BDP(A247&amp;" Corp", "amt_outstanding")/1000000</f>
        <v>15331.91</v>
      </c>
      <c r="M247" s="67" t="e">
        <f t="shared" si="781"/>
        <v>#REF!</v>
      </c>
      <c r="N247" s="22" t="e">
        <f>_xll.xlBondYield(C247,D247,E247,F247,G247,H247,I247,J247,P247)*100</f>
        <v>#NUM!</v>
      </c>
      <c r="O247" s="68" t="str">
        <f t="shared" si="782"/>
        <v/>
      </c>
      <c r="P247" s="23" t="e">
        <f>ROUND(_xll.MKV("EUR.CM_DEPTH.XLS_GOVIES."&amp;A247, "Mid"),IF(M247&lt;700,3,2))</f>
        <v>#REF!</v>
      </c>
      <c r="Q247" s="69" t="e">
        <f t="shared" si="847"/>
        <v>#NUM!</v>
      </c>
      <c r="R247" s="70" t="e">
        <f t="shared" si="845"/>
        <v>#NUM!</v>
      </c>
      <c r="S247" s="71" t="e">
        <f>_xll.xlBondAswSpread(C247,D247,E247,F247,G247,H247,I247,J247,P247)*100</f>
        <v>#NUM!</v>
      </c>
      <c r="T247" s="72" t="e">
        <f>_xll.xlBondZSpread(C247,D247,E247,F247,G247,H247,I247,J247,P247,"annual",5)*100</f>
        <v>#NUM!</v>
      </c>
      <c r="U247" s="72" t="e">
        <f>(N247-_xll.xlShmImplSwap2("EUR","EUR",J247,E247,,1,8,2,4)*100)*100</f>
        <v>#NUM!</v>
      </c>
      <c r="V247" s="72" t="e">
        <f>(N247-VLOOKUP(AH247,'[1]Y c'!$B$1:$F$65536,HLOOKUP(RIGHT($V$12,2),'[1]Y c'!$A$1:$IV$2,2,FALSE),FALSE))*100</f>
        <v>#NUM!</v>
      </c>
      <c r="W247" s="72" t="e">
        <f>(N247-VLOOKUP(AH247,'[1]Y c'!$B$1:$N$65536,HLOOKUP(RIGHT($W$12,2),'[1]Y c'!$A$1:$IV$2,2,FALSE),FALSE))*100</f>
        <v>#NUM!</v>
      </c>
      <c r="X247" s="73" t="e">
        <f>(N247-VLOOKUP(AH247,'[1]Y c'!$B$1:$J$65536,HLOOKUP(RIGHT($X$12,2),'[1]Y c'!$A$1:$IV$2,2,FALSE),FALSE))*100</f>
        <v>#NUM!</v>
      </c>
      <c r="Y247" s="74" t="e">
        <f>_xll.xlBondYieldSens(C247,D247,E247,F247,G247,H247,I247,J247,P247,"p")</f>
        <v>#NUM!</v>
      </c>
      <c r="Z247" s="100" t="e">
        <f>SUMIF([1]Volumes!D$1:D$65536,A247,[1]Volumes!I$1:I$65536)</f>
        <v>#VALUE!</v>
      </c>
      <c r="AA247" s="23"/>
      <c r="AB247" s="77" t="e">
        <f>IF(_xll.MKV("EUR.CM_DEPTH.VMO_REPO."&amp;A247&amp;"_"&amp;$AB$12&amp;"_Fixed", "TrdValueAvg")=0,"",_xll.MKV("EUR.CM_DEPTH.VMO_REPO."&amp;A247&amp;"_"&amp;$AB$12&amp;"_Fixed", "TrdValueAvg"))</f>
        <v>#REF!</v>
      </c>
      <c r="AC247" s="78">
        <f t="shared" si="846"/>
        <v>0</v>
      </c>
      <c r="AD247" s="143" t="str">
        <f t="shared" si="848"/>
        <v/>
      </c>
      <c r="AE247" s="144"/>
      <c r="AF247" s="145" t="str">
        <f t="shared" si="783"/>
        <v/>
      </c>
      <c r="AG247" s="146" t="e">
        <f>_xll.MKV("EUR.CM_INSTRUMENT.PXE."&amp;A247, "DateLastMaturity")</f>
        <v>#REF!</v>
      </c>
      <c r="AH247" s="143" t="e">
        <f t="shared" si="787"/>
        <v>#REF!</v>
      </c>
      <c r="AI247" s="145" t="e">
        <f>VLOOKUP(AH247,'[1]ASW p'!$B$1:$AP$65536,HLOOKUP(LEFT(A247,2),'[1]ASW p'!$A$1:$IV$2,2,FALSE),FALSE)</f>
        <v>#REF!</v>
      </c>
      <c r="AJ247" s="79" t="e">
        <f t="shared" si="784"/>
        <v>#NUM!</v>
      </c>
      <c r="AK247" s="79" t="e">
        <f t="shared" si="791"/>
        <v>#NUM!</v>
      </c>
      <c r="AL247" s="94">
        <v>0.91336420357665604</v>
      </c>
      <c r="AM247" s="81">
        <v>-0.79978700000000003</v>
      </c>
      <c r="AN247" s="14" t="str">
        <f t="shared" si="785"/>
        <v>NL0009446418</v>
      </c>
      <c r="AO247" s="65" t="e">
        <f>IF(LEFT(AN247,2)=LEFT(AN246,2),AO246,_xll.BDP($A247&amp;" Corp","RTG_FITCH"))</f>
        <v>#REF!</v>
      </c>
      <c r="AP247" s="65" t="e">
        <f>IF(LEFT(AN247,2)=LEFT(AN246,2),AP246,_xll.BDP($A247&amp;" Corp","RTG_SP_LT_LC_ISSUER_CREDIT"))</f>
        <v>#REF!</v>
      </c>
      <c r="AQ247" s="65" t="str">
        <f>_xll.BDP($A247&amp;" Corp","RTG_MOODY")</f>
        <v>Aaau</v>
      </c>
      <c r="AX247" s="14"/>
      <c r="AY247" s="147" t="str">
        <f t="shared" si="793"/>
        <v/>
      </c>
      <c r="AZ247" s="144">
        <f t="shared" si="794"/>
        <v>0</v>
      </c>
      <c r="BA247" s="145" t="str">
        <f t="shared" si="795"/>
        <v/>
      </c>
      <c r="BB247" s="146" t="e">
        <f>_xll.MKV("EUR.CM_INSTRUMENT.PXE."&amp;A247, "DateLastMaturity")</f>
        <v>#REF!</v>
      </c>
      <c r="BC247" s="143" t="e">
        <f t="shared" si="796"/>
        <v>#REF!</v>
      </c>
      <c r="BD247" s="145" t="e">
        <f>VLOOKUP(BC247,'[1]YY p'!B$1:AP$65536,HLOOKUP(LEFT(A247,2),'[1]YY p'!$A$1:$IV$2,2,FALSE),FALSE)</f>
        <v>#REF!</v>
      </c>
      <c r="BH247" s="38"/>
    </row>
    <row r="248" spans="1:63" s="2" customFormat="1">
      <c r="A248" s="2" t="s">
        <v>261</v>
      </c>
      <c r="B248" s="65" t="e">
        <f t="shared" si="844"/>
        <v>#REF!</v>
      </c>
      <c r="C248" s="19" t="s">
        <v>126</v>
      </c>
      <c r="D248" s="19" t="e">
        <f>_xll.MKV("EUR.CM_INSTRUMENT.PXE."&amp;A248, "CouponInterest")</f>
        <v>#REF!</v>
      </c>
      <c r="E248" s="6" t="e">
        <f>_xll.MKV("EUR.CM_INSTRUMENT.PXE."&amp;A248, "DateMaturity")</f>
        <v>#REF!</v>
      </c>
      <c r="F248" s="6" t="e">
        <f>IF(D248=0,H248,_xll.MKV("EUR.CM_INSTRUMENT.PXE."&amp;A248, "DateInterestAccrual"))</f>
        <v>#REF!</v>
      </c>
      <c r="G248" s="6" t="e">
        <f>IF(D248=0,E248,_xll.MKV("EUR.CM_INSTRUMENT.PXE."&amp;A248, "DateFirstCoupon"))</f>
        <v>#REF!</v>
      </c>
      <c r="H248" s="6" t="e">
        <f>_xll.MKV("EUR.CM_INSTRUMENT.PXE."&amp;A248, "DateFirstSettlement")</f>
        <v>#REF!</v>
      </c>
      <c r="I248" s="19">
        <v>100</v>
      </c>
      <c r="J248" s="6" t="e">
        <f>_xll.MKV("EUR.CM_INSTRUMENT.BONDVISION."&amp;A248, "DateSettl")</f>
        <v>#REF!</v>
      </c>
      <c r="K248" s="142" t="e">
        <f>_xll.MKV("EUR.CM_INSTRUMENT.PXE."&amp;A248, "Desc")</f>
        <v>#REF!</v>
      </c>
      <c r="L248" s="66">
        <f>_xll.BDP(A248&amp;" Corp", "amt_outstanding")/1000000</f>
        <v>13248.187</v>
      </c>
      <c r="M248" s="67" t="e">
        <f t="shared" ref="M248:M258" si="849">+E248-J248</f>
        <v>#REF!</v>
      </c>
      <c r="N248" s="22" t="e">
        <f>_xll.xlBondYield(C248,D248,E248,F248,G248,H248,I248,J248,P248)*100</f>
        <v>#NUM!</v>
      </c>
      <c r="O248" s="68" t="str">
        <f t="shared" si="782"/>
        <v/>
      </c>
      <c r="P248" s="23" t="e">
        <f>ROUND(_xll.MKV("EUR.CM_DEPTH.XLS_GOVIES."&amp;A248, "Mid"),IF(M248&lt;700,3,2))</f>
        <v>#REF!</v>
      </c>
      <c r="Q248" s="69" t="e">
        <f t="shared" si="847"/>
        <v>#NUM!</v>
      </c>
      <c r="R248" s="70" t="e">
        <f t="shared" si="845"/>
        <v>#NUM!</v>
      </c>
      <c r="S248" s="71" t="e">
        <f>_xll.xlBondAswSpread(C248,D248,E248,F248,G248,H248,I248,J248,P248)*100</f>
        <v>#NUM!</v>
      </c>
      <c r="T248" s="72" t="e">
        <f>_xll.xlBondZSpread(C248,D248,E248,F248,G248,H248,I248,J248,P248,"annual",5)*100</f>
        <v>#NUM!</v>
      </c>
      <c r="U248" s="72" t="e">
        <f>(N248-_xll.xlShmImplSwap2("EUR","EUR",J248,E248,,1,8,2,4)*100)*100</f>
        <v>#NUM!</v>
      </c>
      <c r="V248" s="72" t="e">
        <f>(N248-VLOOKUP(AH248,'[1]Y c'!$B$1:$F$65536,HLOOKUP(RIGHT($V$12,2),'[1]Y c'!$A$1:$IV$2,2,FALSE),FALSE))*100</f>
        <v>#NUM!</v>
      </c>
      <c r="W248" s="72" t="e">
        <f>(N248-VLOOKUP(AH248,'[1]Y c'!$B$1:$N$65536,HLOOKUP(RIGHT($W$12,2),'[1]Y c'!$A$1:$IV$2,2,FALSE),FALSE))*100</f>
        <v>#NUM!</v>
      </c>
      <c r="X248" s="73" t="e">
        <f>(N248-VLOOKUP(AH248,'[1]Y c'!$B$1:$J$65536,HLOOKUP(RIGHT($X$12,2),'[1]Y c'!$A$1:$IV$2,2,FALSE),FALSE))*100</f>
        <v>#NUM!</v>
      </c>
      <c r="Y248" s="74" t="e">
        <f>_xll.xlBondYieldSens(C248,D248,E248,F248,G248,H248,I248,J248,P248,"p")</f>
        <v>#NUM!</v>
      </c>
      <c r="Z248" s="100" t="e">
        <f>SUMIF([1]Volumes!D$1:D$65536,A248,[1]Volumes!I$1:I$65536)</f>
        <v>#VALUE!</v>
      </c>
      <c r="AA248" s="23"/>
      <c r="AB248" s="77" t="e">
        <f>IF(_xll.MKV("EUR.CM_DEPTH.VMO_REPO."&amp;A248&amp;"_"&amp;$AB$12&amp;"_Fixed", "TrdValueAvg")=0,"",_xll.MKV("EUR.CM_DEPTH.VMO_REPO."&amp;A248&amp;"_"&amp;$AB$12&amp;"_Fixed", "TrdValueAvg"))</f>
        <v>#REF!</v>
      </c>
      <c r="AC248" s="78">
        <f t="shared" si="846"/>
        <v>0</v>
      </c>
      <c r="AD248" s="143" t="e">
        <f t="shared" si="848"/>
        <v>#REF!</v>
      </c>
      <c r="AE248" s="144" t="s">
        <v>60</v>
      </c>
      <c r="AF248" s="145" t="e">
        <f t="shared" si="783"/>
        <v>#NUM!</v>
      </c>
      <c r="AG248" s="146" t="e">
        <f>_xll.MKV("EUR.CM_INSTRUMENT.PXE."&amp;A248, "DateLastMaturity")</f>
        <v>#REF!</v>
      </c>
      <c r="AH248" s="143" t="e">
        <f>MONTH(AG248)&amp;"."&amp;YEAR(AG248)</f>
        <v>#REF!</v>
      </c>
      <c r="AI248" s="145" t="e">
        <f>VLOOKUP(AH248,'[1]ASW p'!$B$1:$AP$65536,HLOOKUP(LEFT(A248,2),'[1]ASW p'!$A$1:$IV$2,2,FALSE),FALSE)</f>
        <v>#REF!</v>
      </c>
      <c r="AJ248" s="79" t="e">
        <f t="shared" si="784"/>
        <v>#NUM!</v>
      </c>
      <c r="AK248" s="79" t="e">
        <f t="shared" si="791"/>
        <v>#NUM!</v>
      </c>
      <c r="AL248" s="94">
        <v>1.0182338825252188</v>
      </c>
      <c r="AM248" s="81">
        <v>-0.51044400000000001</v>
      </c>
      <c r="AN248" s="14" t="str">
        <f t="shared" si="785"/>
        <v>NL0010721999</v>
      </c>
      <c r="AO248" s="65" t="e">
        <f>IF(LEFT(AN248,2)=LEFT(AN247,2),AO247,_xll.BDP($A248&amp;" Corp","RTG_FITCH"))</f>
        <v>#REF!</v>
      </c>
      <c r="AP248" s="65" t="e">
        <f>IF(LEFT(AN248,2)=LEFT(AN247,2),AP247,_xll.BDP($A248&amp;" Corp","RTG_SP_LT_LC_ISSUER_CREDIT"))</f>
        <v>#REF!</v>
      </c>
      <c r="AQ248" s="65" t="str">
        <f>_xll.BDP($A248&amp;" Corp","RTG_MOODY")</f>
        <v>NR</v>
      </c>
      <c r="AX248" s="14"/>
      <c r="AY248" s="147" t="e">
        <f t="shared" si="793"/>
        <v>#REF!</v>
      </c>
      <c r="AZ248" s="144" t="str">
        <f t="shared" si="794"/>
        <v>x</v>
      </c>
      <c r="BA248" s="145" t="e">
        <f t="shared" si="795"/>
        <v>#NUM!</v>
      </c>
      <c r="BB248" s="146" t="e">
        <f>_xll.MKV("EUR.CM_INSTRUMENT.PXE."&amp;A248, "DateLastMaturity")</f>
        <v>#REF!</v>
      </c>
      <c r="BC248" s="143" t="e">
        <f t="shared" si="796"/>
        <v>#REF!</v>
      </c>
      <c r="BD248" s="145" t="e">
        <f>VLOOKUP(BC248,'[1]YY p'!B$1:AP$65536,HLOOKUP(LEFT(A248,2),'[1]YY p'!$A$1:$IV$2,2,FALSE),FALSE)</f>
        <v>#REF!</v>
      </c>
      <c r="BH248" s="38"/>
    </row>
    <row r="249" spans="1:63" s="2" customFormat="1">
      <c r="A249" s="64" t="s">
        <v>263</v>
      </c>
      <c r="B249" s="65" t="e">
        <f t="shared" si="844"/>
        <v>#REF!</v>
      </c>
      <c r="C249" s="19" t="s">
        <v>262</v>
      </c>
      <c r="D249" s="19" t="e">
        <f>_xll.MKV("EUR.CM_INSTRUMENT.PXE."&amp;A249, "CouponInterest")</f>
        <v>#REF!</v>
      </c>
      <c r="E249" s="6" t="e">
        <f>_xll.MKV("EUR.CM_INSTRUMENT.PXE."&amp;A249, "DateMaturity")</f>
        <v>#REF!</v>
      </c>
      <c r="F249" s="6" t="e">
        <f>IF(D249=0,H249,_xll.MKV("EUR.CM_INSTRUMENT.PXE."&amp;A249, "DateInterestAccrual"))</f>
        <v>#REF!</v>
      </c>
      <c r="G249" s="6" t="e">
        <f>IF(D249=0,E249,_xll.MKV("EUR.CM_INSTRUMENT.PXE."&amp;A249, "DateFirstCoupon"))</f>
        <v>#REF!</v>
      </c>
      <c r="H249" s="6" t="e">
        <f>_xll.MKV("EUR.CM_INSTRUMENT.PXE."&amp;A249, "DateFirstSettlement")</f>
        <v>#REF!</v>
      </c>
      <c r="I249" s="19">
        <v>100</v>
      </c>
      <c r="J249" s="6" t="e">
        <f>_xll.MKV("EUR.CM_INSTRUMENT.BONDVISION."&amp;A249, "DateSettl")</f>
        <v>#REF!</v>
      </c>
      <c r="K249" s="148" t="e">
        <f>_xll.MKV("EUR.CM_INSTRUMENT.PXE."&amp;A249, "Desc")</f>
        <v>#REF!</v>
      </c>
      <c r="L249" s="66">
        <f>_xll.BDP(A249&amp;" Corp", "amt_outstanding")/1000000</f>
        <v>0</v>
      </c>
      <c r="M249" s="67" t="e">
        <f t="shared" si="849"/>
        <v>#REF!</v>
      </c>
      <c r="N249" s="22" t="e">
        <f>_xll.xlBondYield(C249,D249,E249,F249,G249,H249,I249,J249,P249)*100</f>
        <v>#NUM!</v>
      </c>
      <c r="O249" s="68" t="str">
        <f t="shared" ref="O249:O304" si="850">IF(ISNUMBER((N249-AL249)*100),ROUND((N249-AL249)*100,2),"")</f>
        <v/>
      </c>
      <c r="P249" s="23" t="e">
        <f>ROUND(_xll.MKV("EUR.CM_DEPTH.XLS_GOVIES."&amp;A249, "Mid"),IF(M249&lt;700,3,2))</f>
        <v>#REF!</v>
      </c>
      <c r="Q249" s="69" t="e">
        <f>(N249-#REF!)*100</f>
        <v>#NUM!</v>
      </c>
      <c r="R249" s="70" t="e">
        <f>IF($R$12="Y roll",(N249-#REF!)/(M249-#REF!)*365*100,(U249-#REF!)/(M249-#REF!)*365)</f>
        <v>#NUM!</v>
      </c>
      <c r="S249" s="71" t="e">
        <f>_xll.xlBondAswSpread(C249,D249,E249,F249,G249,H249,I249,J249,P249)*100</f>
        <v>#NUM!</v>
      </c>
      <c r="T249" s="72" t="e">
        <f>_xll.xlBondZSpread(C249,D249,E249,F249,G249,H249,I249,J249,P249,"annual",5)*100</f>
        <v>#NUM!</v>
      </c>
      <c r="U249" s="72" t="e">
        <f>(N249-_xll.xlShmImplSwap2("EUR","EUR",J249,E249,,1,8,2,4)*100)*100</f>
        <v>#NUM!</v>
      </c>
      <c r="V249" s="72" t="e">
        <f>(N249-VLOOKUP(AH249,'[1]Y c'!$B$1:$F$65536,HLOOKUP(RIGHT($V$12,2),'[1]Y c'!$A$1:$IV$2,2,FALSE),FALSE))*100</f>
        <v>#NUM!</v>
      </c>
      <c r="W249" s="72" t="e">
        <f>(N249-VLOOKUP(AH249,'[1]Y c'!$B$1:$N$65536,HLOOKUP(RIGHT($W$12,2),'[1]Y c'!$A$1:$IV$2,2,FALSE),FALSE))*100</f>
        <v>#NUM!</v>
      </c>
      <c r="X249" s="73" t="e">
        <f>(N249-VLOOKUP(AH249,'[1]Y c'!$B$1:$J$65536,HLOOKUP(RIGHT($X$12,2),'[1]Y c'!$A$1:$IV$2,2,FALSE),FALSE))*100</f>
        <v>#NUM!</v>
      </c>
      <c r="Y249" s="74" t="e">
        <f>_xll.xlBondYieldSens(C249,D249,E249,F249,G249,H249,I249,J249,P249,"p")</f>
        <v>#NUM!</v>
      </c>
      <c r="Z249" s="100" t="e">
        <f>SUMIF([1]Volumes!D$1:D$65536,A249,[1]Volumes!I$1:I$65536)</f>
        <v>#VALUE!</v>
      </c>
      <c r="AA249" s="23"/>
      <c r="AB249" s="77" t="e">
        <f>IF(_xll.MKV("EUR.CM_DEPTH.VMO_REPO."&amp;A249&amp;"_"&amp;$AB$12&amp;"_Fixed", "TrdValueAvg")=0,"",_xll.MKV("EUR.CM_DEPTH.VMO_REPO."&amp;A249&amp;"_"&amp;$AB$12&amp;"_Fixed", "TrdValueAvg"))</f>
        <v>#REF!</v>
      </c>
      <c r="AC249" s="78">
        <f t="shared" si="846"/>
        <v>0</v>
      </c>
      <c r="AD249" s="149" t="str">
        <f t="shared" si="848"/>
        <v/>
      </c>
      <c r="AE249" s="150"/>
      <c r="AF249" s="151" t="str">
        <f t="shared" ref="AF249:AF304" si="851">IF(AE249="x",IF($AF$12="ASW",S249,T249),"")</f>
        <v/>
      </c>
      <c r="AG249" s="152" t="e">
        <f>_xll.MKV("EUR.CM_INSTRUMENT.PXE."&amp;A249, "DateLastMaturity")</f>
        <v>#REF!</v>
      </c>
      <c r="AH249" s="149" t="e">
        <f t="shared" si="787"/>
        <v>#REF!</v>
      </c>
      <c r="AI249" s="151" t="e">
        <f>VLOOKUP(AH249,'[1]ASW p'!$B$1:$AP$65536,HLOOKUP(LEFT(A249,2),'[1]ASW p'!$A$1:$IV$2,2,FALSE),FALSE)</f>
        <v>#REF!</v>
      </c>
      <c r="AJ249" s="79" t="e">
        <f t="shared" ref="AJ249:AJ304" si="852">IF($AF$12="ASW",S249,T249)-AI249</f>
        <v>#NUM!</v>
      </c>
      <c r="AK249" s="79" t="e">
        <f t="shared" si="791"/>
        <v>#NUM!</v>
      </c>
      <c r="AL249" s="94">
        <v>0.62418242950406377</v>
      </c>
      <c r="AM249" s="81">
        <v>-0.51</v>
      </c>
      <c r="AN249" s="14" t="str">
        <f t="shared" ref="AN249:AN304" si="853">+A249</f>
        <v>PTOTENOE0018</v>
      </c>
      <c r="AO249" s="65" t="e">
        <f>IF(LEFT(AN249,2)=LEFT(#REF!,2),#REF!,_xll.BDP($A249&amp;" Corp","RTG_FITCH"))</f>
        <v>#REF!</v>
      </c>
      <c r="AP249" s="65" t="e">
        <f>IF(LEFT(AN249,2)=LEFT(#REF!,2),#REF!,_xll.BDP($A249&amp;" Corp","RTG_SP_LT_LC_ISSUER_CREDIT"))</f>
        <v>#REF!</v>
      </c>
      <c r="AQ249" s="65" t="str">
        <f>_xll.BDP($A249&amp;" Corp","RTG_MOODY")</f>
        <v>WR</v>
      </c>
      <c r="AR249" s="153" t="e">
        <f t="shared" ref="AR249:AR259" si="854">IF(AS249="x",MONTH(AU249)&amp;"."&amp;YEAR(AU249),"")</f>
        <v>#REF!</v>
      </c>
      <c r="AS249" s="154" t="s">
        <v>60</v>
      </c>
      <c r="AT249" s="155" t="e">
        <f t="shared" ref="AT249:AT272" si="855">IF(AS249="x",N249,"")</f>
        <v>#NUM!</v>
      </c>
      <c r="AU249" s="156" t="e">
        <f>_xll.MKV("EUR.CM_INSTRUMENT.PXE."&amp;A249, "DateLastMaturity")</f>
        <v>#REF!</v>
      </c>
      <c r="AV249" s="157" t="e">
        <f t="shared" ref="AV249:AV259" si="856">MONTH(AU249)&amp;"."&amp;YEAR(AU249)</f>
        <v>#REF!</v>
      </c>
      <c r="AW249" s="155" t="e">
        <f>VLOOKUP(AV249,'[1]Y c'!B$1:AD$65536,HLOOKUP(LEFT(A249,2),'[1]Y c'!$A$1:$IV$2,2,FALSE),FALSE)</f>
        <v>#REF!</v>
      </c>
      <c r="AX249" s="14"/>
      <c r="AY249" s="158" t="str">
        <f t="shared" si="793"/>
        <v/>
      </c>
      <c r="AZ249" s="150">
        <f t="shared" si="794"/>
        <v>0</v>
      </c>
      <c r="BA249" s="151" t="str">
        <f t="shared" si="795"/>
        <v/>
      </c>
      <c r="BB249" s="152" t="e">
        <f>_xll.MKV("EUR.CM_INSTRUMENT.PXE."&amp;A249, "DateLastMaturity")</f>
        <v>#REF!</v>
      </c>
      <c r="BC249" s="149" t="e">
        <f t="shared" si="796"/>
        <v>#REF!</v>
      </c>
      <c r="BD249" s="151" t="e">
        <f>VLOOKUP(BC249,'[1]YY p'!B$1:AP$65536,HLOOKUP(LEFT(A249,2),'[1]YY p'!$A$1:$IV$2,2,FALSE),FALSE)</f>
        <v>#REF!</v>
      </c>
      <c r="BF249" s="158" t="e">
        <f t="shared" ref="BF249:BF260" si="857">IF(BG249="x",MONTH(BI249)&amp;"."&amp;YEAR(BI249),"")</f>
        <v>#REF!</v>
      </c>
      <c r="BG249" s="150" t="s">
        <v>60</v>
      </c>
      <c r="BH249" s="151" t="e">
        <f t="shared" ref="BH249:BH260" si="858">IF(BG249="x",U249,"")</f>
        <v>#NUM!</v>
      </c>
      <c r="BI249" s="152" t="e">
        <f>_xll.MKV("EUR.CM_INSTRUMENT.PXE."&amp;A249, "DateLastMaturity")</f>
        <v>#REF!</v>
      </c>
      <c r="BJ249" s="149" t="e">
        <f t="shared" ref="BJ249:BJ260" si="859">MONTH(BI249)&amp;"."&amp;YEAR(BI249)</f>
        <v>#REF!</v>
      </c>
      <c r="BK249" s="151" t="e">
        <f>VLOOKUP(BJ249,'[1]YY c'!B$1:AL$65536,HLOOKUP(LEFT(A249,2),'[1]YY c'!$A$1:$IV$2,2,FALSE),FALSE)</f>
        <v>#REF!</v>
      </c>
    </row>
    <row r="250" spans="1:63" s="2" customFormat="1">
      <c r="A250" s="64" t="s">
        <v>264</v>
      </c>
      <c r="B250" s="65" t="e">
        <f t="shared" si="844"/>
        <v>#REF!</v>
      </c>
      <c r="C250" s="19" t="s">
        <v>262</v>
      </c>
      <c r="D250" s="19" t="e">
        <f>_xll.MKV("EUR.CM_INSTRUMENT.PXE."&amp;A250, "CouponInterest")</f>
        <v>#REF!</v>
      </c>
      <c r="E250" s="6" t="e">
        <f>_xll.MKV("EUR.CM_INSTRUMENT.PXE."&amp;A250, "DateMaturity")</f>
        <v>#REF!</v>
      </c>
      <c r="F250" s="6" t="e">
        <f>IF(D250=0,H250,_xll.MKV("EUR.CM_INSTRUMENT.PXE."&amp;A250, "DateInterestAccrual"))</f>
        <v>#REF!</v>
      </c>
      <c r="G250" s="6" t="e">
        <f>IF(D250=0,E250,_xll.MKV("EUR.CM_INSTRUMENT.PXE."&amp;A250, "DateFirstCoupon"))</f>
        <v>#REF!</v>
      </c>
      <c r="H250" s="6" t="e">
        <f>_xll.MKV("EUR.CM_INSTRUMENT.PXE."&amp;A250, "DateFirstSettlement")</f>
        <v>#REF!</v>
      </c>
      <c r="I250" s="19">
        <v>100</v>
      </c>
      <c r="J250" s="6" t="e">
        <f>_xll.MKV("EUR.CM_INSTRUMENT.BONDVISION."&amp;A250, "DateSettl")</f>
        <v>#REF!</v>
      </c>
      <c r="K250" s="148" t="e">
        <f>_xll.MKV("EUR.CM_INSTRUMENT.PXE."&amp;A250, "Desc")</f>
        <v>#REF!</v>
      </c>
      <c r="L250" s="66">
        <f>_xll.BDP(A250&amp;" Corp", "amt_outstanding")/1000000</f>
        <v>8770.58</v>
      </c>
      <c r="M250" s="67" t="e">
        <f t="shared" si="849"/>
        <v>#REF!</v>
      </c>
      <c r="N250" s="22" t="e">
        <f>_xll.xlBondYield(C250,D250,E250,F250,G250,H250,I250,J250,P250)*100</f>
        <v>#NUM!</v>
      </c>
      <c r="O250" s="68" t="str">
        <f t="shared" si="850"/>
        <v/>
      </c>
      <c r="P250" s="23" t="e">
        <f>ROUND(_xll.MKV("EUR.CM_DEPTH.XLS_GOVIES."&amp;A250, "Mid"),IF(M250&lt;700,3,2))</f>
        <v>#REF!</v>
      </c>
      <c r="Q250" s="69" t="e">
        <f t="shared" si="847"/>
        <v>#NUM!</v>
      </c>
      <c r="R250" s="70" t="e">
        <f t="shared" si="845"/>
        <v>#NUM!</v>
      </c>
      <c r="S250" s="71" t="e">
        <f>_xll.xlBondAswSpread(C250,D250,E250,F250,G250,H250,I250,J250,P250)*100</f>
        <v>#NUM!</v>
      </c>
      <c r="T250" s="72" t="e">
        <f>_xll.xlBondZSpread(C250,D250,E250,F250,G250,H250,I250,J250,P250,"annual",5)*100</f>
        <v>#NUM!</v>
      </c>
      <c r="U250" s="72" t="e">
        <f>(N250-_xll.xlShmImplSwap2("EUR","EUR",J250,E250,,1,8,2,4)*100)*100</f>
        <v>#NUM!</v>
      </c>
      <c r="V250" s="72" t="e">
        <f>(N250-VLOOKUP(AH250,'[1]Y c'!$B$1:$F$65536,HLOOKUP(RIGHT($V$12,2),'[1]Y c'!$A$1:$IV$2,2,FALSE),FALSE))*100</f>
        <v>#NUM!</v>
      </c>
      <c r="W250" s="72" t="e">
        <f>(N250-VLOOKUP(AH250,'[1]Y c'!$B$1:$N$65536,HLOOKUP(RIGHT($W$12,2),'[1]Y c'!$A$1:$IV$2,2,FALSE),FALSE))*100</f>
        <v>#NUM!</v>
      </c>
      <c r="X250" s="73" t="e">
        <f>(N250-VLOOKUP(AH250,'[1]Y c'!$B$1:$J$65536,HLOOKUP(RIGHT($X$12,2),'[1]Y c'!$A$1:$IV$2,2,FALSE),FALSE))*100</f>
        <v>#NUM!</v>
      </c>
      <c r="Y250" s="74" t="e">
        <f>_xll.xlBondYieldSens(C250,D250,E250,F250,G250,H250,I250,J250,P250,"p")</f>
        <v>#NUM!</v>
      </c>
      <c r="Z250" s="100" t="e">
        <f>SUMIF([1]Volumes!D$1:D$65536,A250,[1]Volumes!I$1:I$65536)</f>
        <v>#VALUE!</v>
      </c>
      <c r="AA250" s="23"/>
      <c r="AB250" s="77" t="e">
        <f>IF(_xll.MKV("EUR.CM_DEPTH.VMO_REPO."&amp;A250&amp;"_"&amp;$AB$12&amp;"_Fixed", "TrdValueAvg")=0,"",_xll.MKV("EUR.CM_DEPTH.VMO_REPO."&amp;A250&amp;"_"&amp;$AB$12&amp;"_Fixed", "TrdValueAvg"))</f>
        <v>#REF!</v>
      </c>
      <c r="AC250" s="78">
        <f t="shared" si="846"/>
        <v>0</v>
      </c>
      <c r="AD250" s="149" t="e">
        <f t="shared" si="848"/>
        <v>#REF!</v>
      </c>
      <c r="AE250" s="150" t="s">
        <v>60</v>
      </c>
      <c r="AF250" s="151" t="e">
        <f t="shared" si="851"/>
        <v>#NUM!</v>
      </c>
      <c r="AG250" s="152" t="e">
        <f>_xll.MKV("EUR.CM_INSTRUMENT.PXE."&amp;A250, "DateLastMaturity")</f>
        <v>#REF!</v>
      </c>
      <c r="AH250" s="149" t="e">
        <f t="shared" si="787"/>
        <v>#REF!</v>
      </c>
      <c r="AI250" s="151" t="e">
        <f>VLOOKUP(AH250,'[1]ASW p'!$B$1:$AP$65536,HLOOKUP(LEFT(A250,2),'[1]ASW p'!$A$1:$IV$2,2,FALSE),FALSE)</f>
        <v>#REF!</v>
      </c>
      <c r="AJ250" s="79" t="e">
        <f t="shared" si="852"/>
        <v>#NUM!</v>
      </c>
      <c r="AK250" s="79" t="e">
        <f t="shared" si="791"/>
        <v>#NUM!</v>
      </c>
      <c r="AL250" s="94">
        <v>1.1665912065322277</v>
      </c>
      <c r="AM250" s="81">
        <v>-0.48749999999999999</v>
      </c>
      <c r="AN250" s="14" t="str">
        <f t="shared" si="853"/>
        <v>PTOTEMOE0027</v>
      </c>
      <c r="AO250" s="65" t="e">
        <f>IF(LEFT(AN250,2)=LEFT(AN249,2),AO249,_xll.BDP($A250&amp;" Corp","RTG_FITCH"))</f>
        <v>#REF!</v>
      </c>
      <c r="AP250" s="65" t="e">
        <f>IF(LEFT(AN250,2)=LEFT(AN249,2),AP249,_xll.BDP($A250&amp;" Corp","RTG_SP_LT_LC_ISSUER_CREDIT"))</f>
        <v>#REF!</v>
      </c>
      <c r="AQ250" s="65" t="str">
        <f>_xll.BDP($A250&amp;" Corp","RTG_MOODY")</f>
        <v>Ba1</v>
      </c>
      <c r="AR250" s="153" t="e">
        <f t="shared" si="854"/>
        <v>#REF!</v>
      </c>
      <c r="AS250" s="154" t="s">
        <v>60</v>
      </c>
      <c r="AT250" s="155" t="e">
        <f t="shared" si="855"/>
        <v>#NUM!</v>
      </c>
      <c r="AU250" s="156" t="e">
        <f>_xll.MKV("EUR.CM_INSTRUMENT.PXE."&amp;A250, "DateLastMaturity")</f>
        <v>#REF!</v>
      </c>
      <c r="AV250" s="157" t="e">
        <f t="shared" si="856"/>
        <v>#REF!</v>
      </c>
      <c r="AW250" s="155" t="e">
        <f>VLOOKUP(AV250,'[1]Y c'!B$1:AD$65536,HLOOKUP(LEFT(A250,2),'[1]Y c'!$A$1:$IV$2,2,FALSE),FALSE)</f>
        <v>#REF!</v>
      </c>
      <c r="AX250" s="14"/>
      <c r="AY250" s="158" t="e">
        <f t="shared" si="793"/>
        <v>#REF!</v>
      </c>
      <c r="AZ250" s="150" t="str">
        <f t="shared" si="794"/>
        <v>x</v>
      </c>
      <c r="BA250" s="151" t="e">
        <f t="shared" si="795"/>
        <v>#NUM!</v>
      </c>
      <c r="BB250" s="152" t="e">
        <f>_xll.MKV("EUR.CM_INSTRUMENT.PXE."&amp;A250, "DateLastMaturity")</f>
        <v>#REF!</v>
      </c>
      <c r="BC250" s="149" t="e">
        <f t="shared" si="796"/>
        <v>#REF!</v>
      </c>
      <c r="BD250" s="151" t="e">
        <f>VLOOKUP(BC250,'[1]YY p'!B$1:AP$65536,HLOOKUP(LEFT(A250,2),'[1]YY p'!$A$1:$IV$2,2,FALSE),FALSE)</f>
        <v>#REF!</v>
      </c>
      <c r="BF250" s="158" t="e">
        <f t="shared" si="857"/>
        <v>#REF!</v>
      </c>
      <c r="BG250" s="150" t="s">
        <v>60</v>
      </c>
      <c r="BH250" s="151" t="e">
        <f t="shared" si="858"/>
        <v>#NUM!</v>
      </c>
      <c r="BI250" s="152" t="e">
        <f>_xll.MKV("EUR.CM_INSTRUMENT.PXE."&amp;A250, "DateLastMaturity")</f>
        <v>#REF!</v>
      </c>
      <c r="BJ250" s="149" t="e">
        <f t="shared" si="859"/>
        <v>#REF!</v>
      </c>
      <c r="BK250" s="151" t="e">
        <f>VLOOKUP(BJ250,'[1]YY c'!B$1:AL$65536,HLOOKUP(LEFT(A250,2),'[1]YY c'!$A$1:$IV$2,2,FALSE),FALSE)</f>
        <v>#REF!</v>
      </c>
    </row>
    <row r="251" spans="1:63" s="2" customFormat="1">
      <c r="A251" s="64" t="s">
        <v>265</v>
      </c>
      <c r="B251" s="65" t="e">
        <f t="shared" si="844"/>
        <v>#REF!</v>
      </c>
      <c r="C251" s="19" t="s">
        <v>262</v>
      </c>
      <c r="D251" s="19" t="e">
        <f>_xll.MKV("EUR.CM_INSTRUMENT.PXE."&amp;A251, "CouponInterest")</f>
        <v>#REF!</v>
      </c>
      <c r="E251" s="6" t="e">
        <f>_xll.MKV("EUR.CM_INSTRUMENT.PXE."&amp;A251, "DateMaturity")</f>
        <v>#REF!</v>
      </c>
      <c r="F251" s="6" t="e">
        <f>IF(D251=0,H251,_xll.MKV("EUR.CM_INSTRUMENT.PXE."&amp;A251, "DateInterestAccrual"))</f>
        <v>#REF!</v>
      </c>
      <c r="G251" s="6" t="e">
        <f>IF(D251=0,E251,_xll.MKV("EUR.CM_INSTRUMENT.PXE."&amp;A251, "DateFirstCoupon"))</f>
        <v>#REF!</v>
      </c>
      <c r="H251" s="6" t="e">
        <f>_xll.MKV("EUR.CM_INSTRUMENT.PXE."&amp;A251, "DateFirstSettlement")</f>
        <v>#REF!</v>
      </c>
      <c r="I251" s="19">
        <v>100</v>
      </c>
      <c r="J251" s="6" t="e">
        <f>_xll.MKV("EUR.CM_INSTRUMENT.BONDVISION."&amp;A251, "DateSettl")</f>
        <v>#REF!</v>
      </c>
      <c r="K251" s="148" t="e">
        <f>_xll.MKV("EUR.CM_INSTRUMENT.PXE."&amp;A251, "Desc")</f>
        <v>#REF!</v>
      </c>
      <c r="L251" s="66">
        <f>_xll.BDP(A251&amp;" Corp", "amt_outstanding")/1000000</f>
        <v>10012.657999999999</v>
      </c>
      <c r="M251" s="67" t="e">
        <f t="shared" si="849"/>
        <v>#REF!</v>
      </c>
      <c r="N251" s="22" t="e">
        <f>_xll.xlBondYield(C251,D251,E251,F251,G251,H251,I251,J251,P251)*100</f>
        <v>#NUM!</v>
      </c>
      <c r="O251" s="68" t="str">
        <f t="shared" si="850"/>
        <v/>
      </c>
      <c r="P251" s="23" t="e">
        <f>ROUND(_xll.MKV("EUR.CM_DEPTH.XLS_GOVIES."&amp;A251, "Mid"),IF(M251&lt;700,3,2))</f>
        <v>#REF!</v>
      </c>
      <c r="Q251" s="69" t="e">
        <f t="shared" si="847"/>
        <v>#NUM!</v>
      </c>
      <c r="R251" s="70" t="e">
        <f t="shared" si="845"/>
        <v>#NUM!</v>
      </c>
      <c r="S251" s="71" t="e">
        <f>_xll.xlBondAswSpread(C251,D251,E251,F251,G251,H251,I251,J251,P251)*100</f>
        <v>#NUM!</v>
      </c>
      <c r="T251" s="72" t="e">
        <f>_xll.xlBondZSpread(C251,D251,E251,F251,G251,H251,I251,J251,P251,"annual",5)*100</f>
        <v>#NUM!</v>
      </c>
      <c r="U251" s="72" t="e">
        <f>(N251-_xll.xlShmImplSwap2("EUR","EUR",J251,E251,,1,8,2,4)*100)*100</f>
        <v>#NUM!</v>
      </c>
      <c r="V251" s="72" t="e">
        <f>(N251-VLOOKUP(AH251,'[1]Y c'!$B$1:$F$65536,HLOOKUP(RIGHT($V$12,2),'[1]Y c'!$A$1:$IV$2,2,FALSE),FALSE))*100</f>
        <v>#NUM!</v>
      </c>
      <c r="W251" s="72" t="e">
        <f>(N251-VLOOKUP(AH251,'[1]Y c'!$B$1:$N$65536,HLOOKUP(RIGHT($W$12,2),'[1]Y c'!$A$1:$IV$2,2,FALSE),FALSE))*100</f>
        <v>#NUM!</v>
      </c>
      <c r="X251" s="73" t="e">
        <f>(N251-VLOOKUP(AH251,'[1]Y c'!$B$1:$J$65536,HLOOKUP(RIGHT($X$12,2),'[1]Y c'!$A$1:$IV$2,2,FALSE),FALSE))*100</f>
        <v>#NUM!</v>
      </c>
      <c r="Y251" s="74" t="e">
        <f>_xll.xlBondYieldSens(C251,D251,E251,F251,G251,H251,I251,J251,P251,"p")</f>
        <v>#NUM!</v>
      </c>
      <c r="Z251" s="100" t="e">
        <f>SUMIF([1]Volumes!D$1:D$65536,A251,[1]Volumes!I$1:I$65536)</f>
        <v>#VALUE!</v>
      </c>
      <c r="AA251" s="23"/>
      <c r="AB251" s="77" t="e">
        <f>IF(_xll.MKV("EUR.CM_DEPTH.VMO_REPO."&amp;A251&amp;"_"&amp;$AB$12&amp;"_Fixed", "TrdValueAvg")=0,"",_xll.MKV("EUR.CM_DEPTH.VMO_REPO."&amp;A251&amp;"_"&amp;$AB$12&amp;"_Fixed", "TrdValueAvg"))</f>
        <v>#REF!</v>
      </c>
      <c r="AC251" s="78">
        <f t="shared" si="846"/>
        <v>0</v>
      </c>
      <c r="AD251" s="149" t="str">
        <f t="shared" si="848"/>
        <v/>
      </c>
      <c r="AE251" s="150"/>
      <c r="AF251" s="151" t="str">
        <f t="shared" si="851"/>
        <v/>
      </c>
      <c r="AG251" s="152" t="e">
        <f>_xll.MKV("EUR.CM_INSTRUMENT.PXE."&amp;A251, "DateLastMaturity")</f>
        <v>#REF!</v>
      </c>
      <c r="AH251" s="149" t="e">
        <f>MONTH(AG251)&amp;"."&amp;YEAR(AG251)</f>
        <v>#REF!</v>
      </c>
      <c r="AI251" s="151" t="e">
        <f>VLOOKUP(AH251,'[1]ASW p'!$B$1:$AP$65536,HLOOKUP(LEFT(A251,2),'[1]ASW p'!$A$1:$IV$2,2,FALSE),FALSE)</f>
        <v>#REF!</v>
      </c>
      <c r="AJ251" s="79" t="e">
        <f t="shared" si="852"/>
        <v>#NUM!</v>
      </c>
      <c r="AK251" s="79" t="e">
        <f t="shared" si="791"/>
        <v>#NUM!</v>
      </c>
      <c r="AL251" s="94">
        <v>1.6379713925868171</v>
      </c>
      <c r="AM251" s="81">
        <v>-0.39</v>
      </c>
      <c r="AN251" s="14" t="str">
        <f t="shared" si="853"/>
        <v>PTOTECOE0029</v>
      </c>
      <c r="AO251" s="65" t="e">
        <f>IF(LEFT(AN251,2)=LEFT(AN250,2),AO250,_xll.BDP($A251&amp;" Corp","RTG_FITCH"))</f>
        <v>#REF!</v>
      </c>
      <c r="AP251" s="65" t="e">
        <f>IF(LEFT(AN251,2)=LEFT(AN250,2),AP250,_xll.BDP($A251&amp;" Corp","RTG_SP_LT_LC_ISSUER_CREDIT"))</f>
        <v>#REF!</v>
      </c>
      <c r="AQ251" s="65" t="str">
        <f>_xll.BDP($A251&amp;" Corp","RTG_MOODY")</f>
        <v>Ba1</v>
      </c>
      <c r="AR251" s="153" t="e">
        <f t="shared" si="854"/>
        <v>#REF!</v>
      </c>
      <c r="AS251" s="154" t="s">
        <v>60</v>
      </c>
      <c r="AT251" s="155" t="e">
        <f t="shared" si="855"/>
        <v>#NUM!</v>
      </c>
      <c r="AU251" s="156" t="e">
        <f>_xll.MKV("EUR.CM_INSTRUMENT.PXE."&amp;A251, "DateLastMaturity")</f>
        <v>#REF!</v>
      </c>
      <c r="AV251" s="157" t="e">
        <f t="shared" si="856"/>
        <v>#REF!</v>
      </c>
      <c r="AW251" s="155" t="e">
        <f>VLOOKUP(AV251,'[1]Y c'!B$1:AD$65536,HLOOKUP(LEFT(A251,2),'[1]Y c'!$A$1:$IV$2,2,FALSE),FALSE)</f>
        <v>#REF!</v>
      </c>
      <c r="AX251" s="14"/>
      <c r="AY251" s="158" t="str">
        <f t="shared" si="793"/>
        <v/>
      </c>
      <c r="AZ251" s="150">
        <f t="shared" si="794"/>
        <v>0</v>
      </c>
      <c r="BA251" s="151" t="str">
        <f t="shared" si="795"/>
        <v/>
      </c>
      <c r="BB251" s="152" t="e">
        <f>_xll.MKV("EUR.CM_INSTRUMENT.PXE."&amp;A251, "DateLastMaturity")</f>
        <v>#REF!</v>
      </c>
      <c r="BC251" s="149" t="e">
        <f t="shared" si="796"/>
        <v>#REF!</v>
      </c>
      <c r="BD251" s="151" t="e">
        <f>VLOOKUP(BC251,'[1]YY p'!B$1:AP$65536,HLOOKUP(LEFT(A251,2),'[1]YY p'!$A$1:$IV$2,2,FALSE),FALSE)</f>
        <v>#REF!</v>
      </c>
      <c r="BF251" s="158" t="e">
        <f t="shared" si="857"/>
        <v>#REF!</v>
      </c>
      <c r="BG251" s="150" t="s">
        <v>60</v>
      </c>
      <c r="BH251" s="151" t="e">
        <f t="shared" si="858"/>
        <v>#NUM!</v>
      </c>
      <c r="BI251" s="152" t="e">
        <f>_xll.MKV("EUR.CM_INSTRUMENT.PXE."&amp;A251, "DateLastMaturity")</f>
        <v>#REF!</v>
      </c>
      <c r="BJ251" s="149" t="e">
        <f t="shared" si="859"/>
        <v>#REF!</v>
      </c>
      <c r="BK251" s="151" t="e">
        <f>VLOOKUP(BJ251,'[1]YY c'!B$1:AL$65536,HLOOKUP(LEFT(A251,2),'[1]YY c'!$A$1:$IV$2,2,FALSE),FALSE)</f>
        <v>#REF!</v>
      </c>
    </row>
    <row r="252" spans="1:63" s="2" customFormat="1">
      <c r="A252" s="64" t="s">
        <v>266</v>
      </c>
      <c r="B252" s="65" t="e">
        <f t="shared" si="844"/>
        <v>#REF!</v>
      </c>
      <c r="C252" s="19" t="s">
        <v>262</v>
      </c>
      <c r="D252" s="19" t="e">
        <f>_xll.MKV("EUR.CM_INSTRUMENT.PXE."&amp;A252, "CouponInterest")</f>
        <v>#REF!</v>
      </c>
      <c r="E252" s="6" t="e">
        <f>_xll.MKV("EUR.CM_INSTRUMENT.PXE."&amp;A252, "DateMaturity")</f>
        <v>#REF!</v>
      </c>
      <c r="F252" s="6" t="e">
        <f>IF(D252=0,H252,_xll.MKV("EUR.CM_INSTRUMENT.PXE."&amp;A252, "DateInterestAccrual"))</f>
        <v>#REF!</v>
      </c>
      <c r="G252" s="6" t="e">
        <f>IF(D252=0,E252,_xll.MKV("EUR.CM_INSTRUMENT.PXE."&amp;A252, "DateFirstCoupon"))</f>
        <v>#REF!</v>
      </c>
      <c r="H252" s="6" t="e">
        <f>_xll.MKV("EUR.CM_INSTRUMENT.PXE."&amp;A252, "DateFirstSettlement")</f>
        <v>#REF!</v>
      </c>
      <c r="I252" s="19">
        <v>100</v>
      </c>
      <c r="J252" s="6" t="e">
        <f>_xll.MKV("EUR.CM_INSTRUMENT.BONDVISION."&amp;A252, "DateSettl")</f>
        <v>#REF!</v>
      </c>
      <c r="K252" s="148" t="e">
        <f>_xll.MKV("EUR.CM_INSTRUMENT.PXE."&amp;A252, "Desc")</f>
        <v>#REF!</v>
      </c>
      <c r="L252" s="66">
        <f>_xll.BDP(A252&amp;" Corp", "amt_outstanding")/1000000</f>
        <v>13539.958000000001</v>
      </c>
      <c r="M252" s="67" t="e">
        <f t="shared" si="849"/>
        <v>#REF!</v>
      </c>
      <c r="N252" s="22" t="e">
        <f>_xll.xlBondYield(C252,D252,E252,F252,G252,H252,I252,J252,P252)*100</f>
        <v>#NUM!</v>
      </c>
      <c r="O252" s="68" t="str">
        <f t="shared" si="850"/>
        <v/>
      </c>
      <c r="P252" s="23" t="e">
        <f>ROUND(_xll.MKV("EUR.CM_DEPTH.XLS_GOVIES."&amp;A252, "Mid"),IF(M252&lt;700,3,2))</f>
        <v>#REF!</v>
      </c>
      <c r="Q252" s="69" t="e">
        <f t="shared" si="847"/>
        <v>#NUM!</v>
      </c>
      <c r="R252" s="70" t="e">
        <f t="shared" si="845"/>
        <v>#NUM!</v>
      </c>
      <c r="S252" s="71" t="e">
        <f>_xll.xlBondAswSpread(C252,D252,E252,F252,G252,H252,I252,J252,P252)*100</f>
        <v>#NUM!</v>
      </c>
      <c r="T252" s="72" t="e">
        <f>_xll.xlBondZSpread(C252,D252,E252,F252,G252,H252,I252,J252,P252,"annual",5)*100</f>
        <v>#NUM!</v>
      </c>
      <c r="U252" s="72" t="e">
        <f>(N252-_xll.xlShmImplSwap2("EUR","EUR",J252,E252,,1,8,2,4)*100)*100</f>
        <v>#NUM!</v>
      </c>
      <c r="V252" s="72" t="e">
        <f>(N252-VLOOKUP(AH252,'[1]Y c'!$B$1:$F$65536,HLOOKUP(RIGHT($V$12,2),'[1]Y c'!$A$1:$IV$2,2,FALSE),FALSE))*100</f>
        <v>#NUM!</v>
      </c>
      <c r="W252" s="72" t="e">
        <f>(N252-VLOOKUP(AH252,'[1]Y c'!$B$1:$N$65536,HLOOKUP(RIGHT($W$12,2),'[1]Y c'!$A$1:$IV$2,2,FALSE),FALSE))*100</f>
        <v>#NUM!</v>
      </c>
      <c r="X252" s="73" t="e">
        <f>(N252-VLOOKUP(AH252,'[1]Y c'!$B$1:$J$65536,HLOOKUP(RIGHT($X$12,2),'[1]Y c'!$A$1:$IV$2,2,FALSE),FALSE))*100</f>
        <v>#NUM!</v>
      </c>
      <c r="Y252" s="74" t="e">
        <f>_xll.xlBondYieldSens(C252,D252,E252,F252,G252,H252,I252,J252,P252,"p")</f>
        <v>#NUM!</v>
      </c>
      <c r="Z252" s="100" t="e">
        <f>SUMIF([1]Volumes!D$1:D$65536,A252,[1]Volumes!I$1:I$65536)</f>
        <v>#VALUE!</v>
      </c>
      <c r="AA252" s="23"/>
      <c r="AB252" s="77" t="e">
        <f>IF(_xll.MKV("EUR.CM_DEPTH.VMO_REPO."&amp;A252&amp;"_"&amp;$AB$12&amp;"_Fixed", "TrdValueAvg")=0,"",_xll.MKV("EUR.CM_DEPTH.VMO_REPO."&amp;A252&amp;"_"&amp;$AB$12&amp;"_Fixed", "TrdValueAvg"))</f>
        <v>#REF!</v>
      </c>
      <c r="AC252" s="78">
        <f t="shared" si="846"/>
        <v>0</v>
      </c>
      <c r="AD252" s="149" t="str">
        <f t="shared" si="848"/>
        <v/>
      </c>
      <c r="AE252" s="150"/>
      <c r="AF252" s="151" t="str">
        <f t="shared" si="851"/>
        <v/>
      </c>
      <c r="AG252" s="152" t="e">
        <f>_xll.MKV("EUR.CM_INSTRUMENT.PXE."&amp;A252, "DateLastMaturity")</f>
        <v>#REF!</v>
      </c>
      <c r="AH252" s="149" t="e">
        <f t="shared" si="787"/>
        <v>#REF!</v>
      </c>
      <c r="AI252" s="151" t="e">
        <f>VLOOKUP(AH252,'[1]ASW p'!$B$1:$AP$65536,HLOOKUP(LEFT(A252,2),'[1]ASW p'!$A$1:$IV$2,2,FALSE),FALSE)</f>
        <v>#REF!</v>
      </c>
      <c r="AJ252" s="79" t="e">
        <f t="shared" si="852"/>
        <v>#NUM!</v>
      </c>
      <c r="AK252" s="79" t="e">
        <f t="shared" si="791"/>
        <v>#NUM!</v>
      </c>
      <c r="AL252" s="94">
        <v>1.9813278127761944</v>
      </c>
      <c r="AM252" s="81">
        <v>-0.24222194444444448</v>
      </c>
      <c r="AN252" s="14" t="str">
        <f t="shared" si="853"/>
        <v>PTOTEYOE0007</v>
      </c>
      <c r="AO252" s="65" t="e">
        <f>IF(LEFT(AN252,2)=LEFT(AN251,2),AO251,_xll.BDP($A252&amp;" Corp","RTG_FITCH"))</f>
        <v>#REF!</v>
      </c>
      <c r="AP252" s="65" t="e">
        <f>IF(LEFT(AN252,2)=LEFT(AN251,2),AP251,_xll.BDP($A252&amp;" Corp","RTG_SP_LT_LC_ISSUER_CREDIT"))</f>
        <v>#REF!</v>
      </c>
      <c r="AQ252" s="65" t="str">
        <f>_xll.BDP($A252&amp;" Corp","RTG_MOODY")</f>
        <v>Ba1</v>
      </c>
      <c r="AR252" s="153" t="e">
        <f t="shared" si="854"/>
        <v>#REF!</v>
      </c>
      <c r="AS252" s="154" t="s">
        <v>60</v>
      </c>
      <c r="AT252" s="155" t="e">
        <f t="shared" si="855"/>
        <v>#NUM!</v>
      </c>
      <c r="AU252" s="156" t="e">
        <f>_xll.MKV("EUR.CM_INSTRUMENT.PXE."&amp;A252, "DateLastMaturity")</f>
        <v>#REF!</v>
      </c>
      <c r="AV252" s="157" t="e">
        <f t="shared" si="856"/>
        <v>#REF!</v>
      </c>
      <c r="AW252" s="155" t="e">
        <f>VLOOKUP(AV252,'[1]Y c'!B$1:AD$65536,HLOOKUP(LEFT(A252,2),'[1]Y c'!$A$1:$IV$2,2,FALSE),FALSE)</f>
        <v>#REF!</v>
      </c>
      <c r="AX252" s="14"/>
      <c r="AY252" s="158" t="str">
        <f t="shared" si="793"/>
        <v/>
      </c>
      <c r="AZ252" s="150">
        <f t="shared" si="794"/>
        <v>0</v>
      </c>
      <c r="BA252" s="151" t="str">
        <f t="shared" si="795"/>
        <v/>
      </c>
      <c r="BB252" s="152" t="e">
        <f>_xll.MKV("EUR.CM_INSTRUMENT.PXE."&amp;A252, "DateLastMaturity")</f>
        <v>#REF!</v>
      </c>
      <c r="BC252" s="149" t="e">
        <f t="shared" si="796"/>
        <v>#REF!</v>
      </c>
      <c r="BD252" s="151" t="e">
        <f>VLOOKUP(BC252,'[1]YY p'!B$1:AP$65536,HLOOKUP(LEFT(A252,2),'[1]YY p'!$A$1:$IV$2,2,FALSE),FALSE)</f>
        <v>#REF!</v>
      </c>
      <c r="BF252" s="158" t="e">
        <f t="shared" si="857"/>
        <v>#REF!</v>
      </c>
      <c r="BG252" s="150" t="s">
        <v>60</v>
      </c>
      <c r="BH252" s="151" t="e">
        <f t="shared" si="858"/>
        <v>#NUM!</v>
      </c>
      <c r="BI252" s="152" t="e">
        <f>_xll.MKV("EUR.CM_INSTRUMENT.PXE."&amp;A252, "DateLastMaturity")</f>
        <v>#REF!</v>
      </c>
      <c r="BJ252" s="149" t="e">
        <f t="shared" si="859"/>
        <v>#REF!</v>
      </c>
      <c r="BK252" s="151" t="e">
        <f>VLOOKUP(BJ252,'[1]YY c'!B$1:AL$65536,HLOOKUP(LEFT(A252,2),'[1]YY c'!$A$1:$IV$2,2,FALSE),FALSE)</f>
        <v>#REF!</v>
      </c>
    </row>
    <row r="253" spans="1:63" s="2" customFormat="1">
      <c r="A253" s="64" t="s">
        <v>267</v>
      </c>
      <c r="B253" s="65" t="e">
        <f t="shared" si="844"/>
        <v>#REF!</v>
      </c>
      <c r="C253" s="19" t="s">
        <v>262</v>
      </c>
      <c r="D253" s="19" t="e">
        <f>_xll.MKV("EUR.CM_INSTRUMENT.PXE."&amp;A253, "CouponInterest")</f>
        <v>#REF!</v>
      </c>
      <c r="E253" s="6" t="e">
        <f>_xll.MKV("EUR.CM_INSTRUMENT.PXE."&amp;A253, "DateMaturity")</f>
        <v>#REF!</v>
      </c>
      <c r="F253" s="6" t="e">
        <f>IF(D253=0,H253,_xll.MKV("EUR.CM_INSTRUMENT.PXE."&amp;A253, "DateInterestAccrual"))</f>
        <v>#REF!</v>
      </c>
      <c r="G253" s="6" t="e">
        <f>IF(D253=0,E253,_xll.MKV("EUR.CM_INSTRUMENT.PXE."&amp;A253, "DateFirstCoupon"))</f>
        <v>#REF!</v>
      </c>
      <c r="H253" s="6" t="e">
        <f>_xll.MKV("EUR.CM_INSTRUMENT.PXE."&amp;A253, "DateFirstSettlement")</f>
        <v>#REF!</v>
      </c>
      <c r="I253" s="19">
        <v>100</v>
      </c>
      <c r="J253" s="6" t="e">
        <f>_xll.MKV("EUR.CM_INSTRUMENT.BONDVISION."&amp;A253, "DateSettl")</f>
        <v>#REF!</v>
      </c>
      <c r="K253" s="148" t="e">
        <f>_xll.MKV("EUR.CM_INSTRUMENT.PXE."&amp;A253, "Desc")</f>
        <v>#REF!</v>
      </c>
      <c r="L253" s="66">
        <f>_xll.BDP(A253&amp;" Corp", "amt_outstanding")/1000000</f>
        <v>10697.461936999998</v>
      </c>
      <c r="M253" s="67" t="e">
        <f t="shared" si="849"/>
        <v>#REF!</v>
      </c>
      <c r="N253" s="22" t="e">
        <f>_xll.xlBondYield(C253,D253,E253,F253,G253,H253,I253,J253,P253)*100</f>
        <v>#NUM!</v>
      </c>
      <c r="O253" s="68" t="str">
        <f t="shared" si="850"/>
        <v/>
      </c>
      <c r="P253" s="23" t="e">
        <f>ROUND(_xll.MKV("EUR.CM_DEPTH.XLS_GOVIES."&amp;A253, "Mid"),IF(M253&lt;700,3,2))</f>
        <v>#REF!</v>
      </c>
      <c r="Q253" s="69" t="e">
        <f t="shared" si="847"/>
        <v>#NUM!</v>
      </c>
      <c r="R253" s="70" t="e">
        <f t="shared" si="845"/>
        <v>#NUM!</v>
      </c>
      <c r="S253" s="71" t="e">
        <f>_xll.xlBondAswSpread(C253,D253,E253,F253,G253,H253,I253,J253,P253)*100</f>
        <v>#NUM!</v>
      </c>
      <c r="T253" s="72" t="e">
        <f>_xll.xlBondZSpread(C253,D253,E253,F253,G253,H253,I253,J253,P253,"annual",5)*100</f>
        <v>#NUM!</v>
      </c>
      <c r="U253" s="72" t="e">
        <f>(N253-_xll.xlShmImplSwap2("EUR","EUR",J253,E253,,1,8,2,4)*100)*100</f>
        <v>#NUM!</v>
      </c>
      <c r="V253" s="72" t="e">
        <f>(N253-VLOOKUP(AH253,'[1]Y c'!$B$1:$F$65536,HLOOKUP(RIGHT($V$12,2),'[1]Y c'!$A$1:$IV$2,2,FALSE),FALSE))*100</f>
        <v>#NUM!</v>
      </c>
      <c r="W253" s="72" t="e">
        <f>(N253-VLOOKUP(AH253,'[1]Y c'!$B$1:$N$65536,HLOOKUP(RIGHT($W$12,2),'[1]Y c'!$A$1:$IV$2,2,FALSE),FALSE))*100</f>
        <v>#NUM!</v>
      </c>
      <c r="X253" s="73" t="e">
        <f>(N253-VLOOKUP(AH253,'[1]Y c'!$B$1:$J$65536,HLOOKUP(RIGHT($X$12,2),'[1]Y c'!$A$1:$IV$2,2,FALSE),FALSE))*100</f>
        <v>#NUM!</v>
      </c>
      <c r="Y253" s="74" t="e">
        <f>_xll.xlBondYieldSens(C253,D253,E253,F253,G253,H253,I253,J253,P253,"p")</f>
        <v>#NUM!</v>
      </c>
      <c r="Z253" s="100" t="e">
        <f>SUMIF([1]Volumes!D$1:D$65536,A253,[1]Volumes!I$1:I$65536)</f>
        <v>#VALUE!</v>
      </c>
      <c r="AA253" s="23"/>
      <c r="AB253" s="77" t="e">
        <f>IF(_xll.MKV("EUR.CM_DEPTH.VMO_REPO."&amp;A253&amp;"_"&amp;$AB$12&amp;"_Fixed", "TrdValueAvg")=0,"",_xll.MKV("EUR.CM_DEPTH.VMO_REPO."&amp;A253&amp;"_"&amp;$AB$12&amp;"_Fixed", "TrdValueAvg"))</f>
        <v>#REF!</v>
      </c>
      <c r="AC253" s="78">
        <f t="shared" si="846"/>
        <v>0</v>
      </c>
      <c r="AD253" s="149" t="e">
        <f>IF(AE253="x",MONTH(AG253)&amp;"."&amp;YEAR(AG253),"")</f>
        <v>#REF!</v>
      </c>
      <c r="AE253" s="150" t="s">
        <v>60</v>
      </c>
      <c r="AF253" s="151" t="e">
        <f t="shared" si="851"/>
        <v>#NUM!</v>
      </c>
      <c r="AG253" s="152" t="e">
        <f>_xll.MKV("EUR.CM_INSTRUMENT.PXE."&amp;A253, "DateLastMaturity")</f>
        <v>#REF!</v>
      </c>
      <c r="AH253" s="149" t="e">
        <f>MONTH(AG253)&amp;"."&amp;YEAR(AG253)</f>
        <v>#REF!</v>
      </c>
      <c r="AI253" s="151" t="e">
        <f>VLOOKUP(AH253,'[1]ASW p'!$B$1:$AP$65536,HLOOKUP(LEFT(A253,2),'[1]ASW p'!$A$1:$IV$2,2,FALSE),FALSE)</f>
        <v>#REF!</v>
      </c>
      <c r="AJ253" s="79" t="e">
        <f t="shared" si="852"/>
        <v>#NUM!</v>
      </c>
      <c r="AK253" s="79" t="e">
        <f t="shared" si="791"/>
        <v>#NUM!</v>
      </c>
      <c r="AL253" s="94">
        <v>2.4959820249484754</v>
      </c>
      <c r="AM253" s="81">
        <v>-0.35930699999999993</v>
      </c>
      <c r="AN253" s="14" t="str">
        <f t="shared" si="853"/>
        <v>PTOTESOE0013</v>
      </c>
      <c r="AO253" s="65" t="e">
        <f>IF(LEFT(AN253,2)=LEFT(AN252,2),AO252,_xll.BDP($A253&amp;" Corp","RTG_FITCH"))</f>
        <v>#REF!</v>
      </c>
      <c r="AP253" s="65" t="e">
        <f>IF(LEFT(AN253,2)=LEFT(AN252,2),AP252,_xll.BDP($A253&amp;" Corp","RTG_SP_LT_LC_ISSUER_CREDIT"))</f>
        <v>#REF!</v>
      </c>
      <c r="AQ253" s="65" t="str">
        <f>_xll.BDP($A253&amp;" Corp","RTG_MOODY")</f>
        <v>Ba1</v>
      </c>
      <c r="AR253" s="153" t="e">
        <f>IF(AS253="x",MONTH(AU253)&amp;"."&amp;YEAR(AU253),"")</f>
        <v>#REF!</v>
      </c>
      <c r="AS253" s="154" t="s">
        <v>60</v>
      </c>
      <c r="AT253" s="155" t="e">
        <f t="shared" si="855"/>
        <v>#NUM!</v>
      </c>
      <c r="AU253" s="156" t="e">
        <f>_xll.MKV("EUR.CM_INSTRUMENT.PXE."&amp;A253, "DateLastMaturity")</f>
        <v>#REF!</v>
      </c>
      <c r="AV253" s="157" t="e">
        <f>MONTH(AU253)&amp;"."&amp;YEAR(AU253)</f>
        <v>#REF!</v>
      </c>
      <c r="AW253" s="155" t="e">
        <f>VLOOKUP(AV253,'[1]Y c'!B$1:AD$65536,HLOOKUP(LEFT(A253,2),'[1]Y c'!$A$1:$IV$2,2,FALSE),FALSE)</f>
        <v>#REF!</v>
      </c>
      <c r="AX253" s="14"/>
      <c r="AY253" s="158" t="e">
        <f t="shared" si="793"/>
        <v>#REF!</v>
      </c>
      <c r="AZ253" s="150" t="str">
        <f t="shared" si="794"/>
        <v>x</v>
      </c>
      <c r="BA253" s="151" t="e">
        <f t="shared" si="795"/>
        <v>#NUM!</v>
      </c>
      <c r="BB253" s="152" t="e">
        <f>_xll.MKV("EUR.CM_INSTRUMENT.PXE."&amp;A253, "DateLastMaturity")</f>
        <v>#REF!</v>
      </c>
      <c r="BC253" s="149" t="e">
        <f t="shared" si="796"/>
        <v>#REF!</v>
      </c>
      <c r="BD253" s="151" t="e">
        <f>VLOOKUP(BC253,'[1]YY p'!B$1:AP$65536,HLOOKUP(LEFT(A253,2),'[1]YY p'!$A$1:$IV$2,2,FALSE),FALSE)</f>
        <v>#REF!</v>
      </c>
      <c r="BF253" s="158" t="e">
        <f t="shared" si="857"/>
        <v>#REF!</v>
      </c>
      <c r="BG253" s="150" t="s">
        <v>60</v>
      </c>
      <c r="BH253" s="151" t="e">
        <f t="shared" si="858"/>
        <v>#NUM!</v>
      </c>
      <c r="BI253" s="152" t="e">
        <f>_xll.MKV("EUR.CM_INSTRUMENT.PXE."&amp;A253, "DateLastMaturity")</f>
        <v>#REF!</v>
      </c>
      <c r="BJ253" s="149" t="e">
        <f t="shared" si="859"/>
        <v>#REF!</v>
      </c>
      <c r="BK253" s="151" t="e">
        <f>VLOOKUP(BJ253,'[1]YY c'!B$1:AL$65536,HLOOKUP(LEFT(A253,2),'[1]YY c'!$A$1:$IV$2,2,FALSE),FALSE)</f>
        <v>#REF!</v>
      </c>
    </row>
    <row r="254" spans="1:63" s="2" customFormat="1">
      <c r="A254" s="64" t="s">
        <v>268</v>
      </c>
      <c r="B254" s="65" t="e">
        <f t="shared" si="844"/>
        <v>#REF!</v>
      </c>
      <c r="C254" s="19" t="s">
        <v>262</v>
      </c>
      <c r="D254" s="19" t="e">
        <f>_xll.MKV("EUR.CM_INSTRUMENT.PXE."&amp;A254, "CouponInterest")</f>
        <v>#REF!</v>
      </c>
      <c r="E254" s="6" t="e">
        <f>_xll.MKV("EUR.CM_INSTRUMENT.PXE."&amp;A254, "DateMaturity")</f>
        <v>#REF!</v>
      </c>
      <c r="F254" s="6" t="e">
        <f>IF(D254=0,H254,_xll.MKV("EUR.CM_INSTRUMENT.PXE."&amp;A254, "DateInterestAccrual"))</f>
        <v>#REF!</v>
      </c>
      <c r="G254" s="6" t="e">
        <f>IF(D254=0,E254,_xll.MKV("EUR.CM_INSTRUMENT.PXE."&amp;A254, "DateFirstCoupon"))</f>
        <v>#REF!</v>
      </c>
      <c r="H254" s="6" t="e">
        <f>_xll.MKV("EUR.CM_INSTRUMENT.PXE."&amp;A254, "DateFirstSettlement")</f>
        <v>#REF!</v>
      </c>
      <c r="I254" s="19">
        <v>100</v>
      </c>
      <c r="J254" s="6" t="e">
        <f>_xll.MKV("EUR.CM_INSTRUMENT.BONDVISION."&amp;A254, "DateSettl")</f>
        <v>#REF!</v>
      </c>
      <c r="K254" s="148" t="e">
        <f>_xll.MKV("EUR.CM_INSTRUMENT.PXE."&amp;A254, "Desc")</f>
        <v>#REF!</v>
      </c>
      <c r="L254" s="66">
        <f>_xll.BDP(A254&amp;" Corp", "amt_outstanding")/1000000</f>
        <v>9693.7340000000004</v>
      </c>
      <c r="M254" s="67" t="e">
        <f t="shared" si="849"/>
        <v>#REF!</v>
      </c>
      <c r="N254" s="22" t="e">
        <f>_xll.xlBondYield(C254,D254,E254,F254,G254,H254,I254,J254,P254)*100</f>
        <v>#NUM!</v>
      </c>
      <c r="O254" s="68" t="str">
        <f t="shared" si="850"/>
        <v/>
      </c>
      <c r="P254" s="23" t="e">
        <f>ROUND(_xll.MKV("EUR.CM_DEPTH.XLS_GOVIES."&amp;A254, "Mid"),IF(M254&lt;700,3,2))</f>
        <v>#REF!</v>
      </c>
      <c r="Q254" s="69" t="e">
        <f t="shared" si="847"/>
        <v>#NUM!</v>
      </c>
      <c r="R254" s="70" t="e">
        <f t="shared" si="845"/>
        <v>#NUM!</v>
      </c>
      <c r="S254" s="71" t="e">
        <f>_xll.xlBondAswSpread(C254,D254,E254,F254,G254,H254,I254,J254,P254)*100</f>
        <v>#NUM!</v>
      </c>
      <c r="T254" s="72" t="e">
        <f>_xll.xlBondZSpread(C254,D254,E254,F254,G254,H254,I254,J254,P254,"annual",5)*100</f>
        <v>#NUM!</v>
      </c>
      <c r="U254" s="72" t="e">
        <f>(N254-_xll.xlShmImplSwap2("EUR","EUR",J254,E254,,1,8,2,4)*100)*100</f>
        <v>#NUM!</v>
      </c>
      <c r="V254" s="72" t="e">
        <f>(N254-VLOOKUP(AH254,'[1]Y c'!$B$1:$F$65536,HLOOKUP(RIGHT($V$12,2),'[1]Y c'!$A$1:$IV$2,2,FALSE),FALSE))*100</f>
        <v>#NUM!</v>
      </c>
      <c r="W254" s="72" t="e">
        <f>(N254-VLOOKUP(AH254,'[1]Y c'!$B$1:$N$65536,HLOOKUP(RIGHT($W$12,2),'[1]Y c'!$A$1:$IV$2,2,FALSE),FALSE))*100</f>
        <v>#NUM!</v>
      </c>
      <c r="X254" s="73" t="e">
        <f>(N254-VLOOKUP(AH254,'[1]Y c'!$B$1:$J$65536,HLOOKUP(RIGHT($X$12,2),'[1]Y c'!$A$1:$IV$2,2,FALSE),FALSE))*100</f>
        <v>#NUM!</v>
      </c>
      <c r="Y254" s="74" t="e">
        <f>_xll.xlBondYieldSens(C254,D254,E254,F254,G254,H254,I254,J254,P254,"p")</f>
        <v>#NUM!</v>
      </c>
      <c r="Z254" s="100" t="e">
        <f>SUMIF([1]Volumes!D$1:D$65536,A254,[1]Volumes!I$1:I$65536)</f>
        <v>#VALUE!</v>
      </c>
      <c r="AA254" s="23"/>
      <c r="AB254" s="77" t="e">
        <f>IF(_xll.MKV("EUR.CM_DEPTH.VMO_REPO."&amp;A254&amp;"_"&amp;$AB$12&amp;"_Fixed", "TrdValueAvg")=0,"",_xll.MKV("EUR.CM_DEPTH.VMO_REPO."&amp;A254&amp;"_"&amp;$AB$12&amp;"_Fixed", "TrdValueAvg"))</f>
        <v>#REF!</v>
      </c>
      <c r="AC254" s="78">
        <f t="shared" si="846"/>
        <v>0</v>
      </c>
      <c r="AD254" s="149" t="str">
        <f t="shared" si="848"/>
        <v/>
      </c>
      <c r="AE254" s="150"/>
      <c r="AF254" s="151" t="str">
        <f t="shared" si="851"/>
        <v/>
      </c>
      <c r="AG254" s="152" t="e">
        <f>_xll.MKV("EUR.CM_INSTRUMENT.PXE."&amp;A254, "DateLastMaturity")</f>
        <v>#REF!</v>
      </c>
      <c r="AH254" s="149" t="e">
        <f t="shared" si="787"/>
        <v>#REF!</v>
      </c>
      <c r="AI254" s="151" t="e">
        <f>VLOOKUP(AH254,'[1]ASW p'!$B$1:$AP$65536,HLOOKUP(LEFT(A254,2),'[1]ASW p'!$A$1:$IV$2,2,FALSE),FALSE)</f>
        <v>#REF!</v>
      </c>
      <c r="AJ254" s="79" t="e">
        <f t="shared" si="852"/>
        <v>#NUM!</v>
      </c>
      <c r="AK254" s="79" t="e">
        <f t="shared" si="791"/>
        <v>#NUM!</v>
      </c>
      <c r="AL254" s="94">
        <v>2.8002153839673172</v>
      </c>
      <c r="AM254" s="81">
        <v>-0.56762500000000005</v>
      </c>
      <c r="AN254" s="14" t="str">
        <f t="shared" si="853"/>
        <v>PTOTEAOE0021</v>
      </c>
      <c r="AO254" s="65" t="e">
        <f>IF(LEFT(AN254,2)=LEFT(AN253,2),AO253,_xll.BDP($A254&amp;" Corp","RTG_FITCH"))</f>
        <v>#REF!</v>
      </c>
      <c r="AP254" s="65" t="e">
        <f>IF(LEFT(AN254,2)=LEFT(AN253,2),AP253,_xll.BDP($A254&amp;" Corp","RTG_SP_LT_LC_ISSUER_CREDIT"))</f>
        <v>#REF!</v>
      </c>
      <c r="AQ254" s="65" t="str">
        <f>_xll.BDP($A254&amp;" Corp","RTG_MOODY")</f>
        <v>Ba1</v>
      </c>
      <c r="AR254" s="153" t="e">
        <f t="shared" si="854"/>
        <v>#REF!</v>
      </c>
      <c r="AS254" s="154" t="s">
        <v>60</v>
      </c>
      <c r="AT254" s="155" t="e">
        <f t="shared" si="855"/>
        <v>#NUM!</v>
      </c>
      <c r="AU254" s="156" t="e">
        <f>_xll.MKV("EUR.CM_INSTRUMENT.PXE."&amp;A254, "DateLastMaturity")</f>
        <v>#REF!</v>
      </c>
      <c r="AV254" s="157" t="e">
        <f t="shared" si="856"/>
        <v>#REF!</v>
      </c>
      <c r="AW254" s="155" t="e">
        <f>VLOOKUP(AV254,'[1]Y c'!B$1:AD$65536,HLOOKUP(LEFT(A254,2),'[1]Y c'!$A$1:$IV$2,2,FALSE),FALSE)</f>
        <v>#REF!</v>
      </c>
      <c r="AX254" s="14"/>
      <c r="AY254" s="158" t="str">
        <f t="shared" si="793"/>
        <v/>
      </c>
      <c r="AZ254" s="150">
        <f t="shared" si="794"/>
        <v>0</v>
      </c>
      <c r="BA254" s="151" t="str">
        <f t="shared" si="795"/>
        <v/>
      </c>
      <c r="BB254" s="152" t="e">
        <f>_xll.MKV("EUR.CM_INSTRUMENT.PXE."&amp;A254, "DateLastMaturity")</f>
        <v>#REF!</v>
      </c>
      <c r="BC254" s="149" t="e">
        <f t="shared" si="796"/>
        <v>#REF!</v>
      </c>
      <c r="BD254" s="151" t="e">
        <f>VLOOKUP(BC254,'[1]YY p'!B$1:AP$65536,HLOOKUP(LEFT(A254,2),'[1]YY p'!$A$1:$IV$2,2,FALSE),FALSE)</f>
        <v>#REF!</v>
      </c>
      <c r="BF254" s="158" t="e">
        <f t="shared" si="857"/>
        <v>#REF!</v>
      </c>
      <c r="BG254" s="150" t="s">
        <v>60</v>
      </c>
      <c r="BH254" s="151" t="e">
        <f t="shared" si="858"/>
        <v>#NUM!</v>
      </c>
      <c r="BI254" s="152" t="e">
        <f>_xll.MKV("EUR.CM_INSTRUMENT.PXE."&amp;A254, "DateLastMaturity")</f>
        <v>#REF!</v>
      </c>
      <c r="BJ254" s="149" t="e">
        <f t="shared" si="859"/>
        <v>#REF!</v>
      </c>
      <c r="BK254" s="151" t="e">
        <f>VLOOKUP(BJ254,'[1]YY c'!B$1:AL$65536,HLOOKUP(LEFT(A254,2),'[1]YY c'!$A$1:$IV$2,2,FALSE),FALSE)</f>
        <v>#REF!</v>
      </c>
    </row>
    <row r="255" spans="1:63" s="2" customFormat="1">
      <c r="A255" s="64" t="s">
        <v>269</v>
      </c>
      <c r="B255" s="65" t="e">
        <f t="shared" si="844"/>
        <v>#REF!</v>
      </c>
      <c r="C255" s="19" t="s">
        <v>262</v>
      </c>
      <c r="D255" s="19" t="e">
        <f>_xll.MKV("EUR.CM_INSTRUMENT.PXE."&amp;A255, "CouponInterest")</f>
        <v>#REF!</v>
      </c>
      <c r="E255" s="6" t="e">
        <f>_xll.MKV("EUR.CM_INSTRUMENT.PXE."&amp;A255, "DateMaturity")</f>
        <v>#REF!</v>
      </c>
      <c r="F255" s="6" t="e">
        <f>IF(D255=0,H255,_xll.MKV("EUR.CM_INSTRUMENT.PXE."&amp;A255, "DateInterestAccrual"))</f>
        <v>#REF!</v>
      </c>
      <c r="G255" s="6" t="e">
        <f>IF(D255=0,E255,_xll.MKV("EUR.CM_INSTRUMENT.PXE."&amp;A255, "DateFirstCoupon"))</f>
        <v>#REF!</v>
      </c>
      <c r="H255" s="6" t="e">
        <f>_xll.MKV("EUR.CM_INSTRUMENT.PXE."&amp;A255, "DateFirstSettlement")</f>
        <v>#REF!</v>
      </c>
      <c r="I255" s="19">
        <v>100</v>
      </c>
      <c r="J255" s="6" t="e">
        <f>_xll.MKV("EUR.CM_INSTRUMENT.BONDVISION."&amp;A255, "DateSettl")</f>
        <v>#REF!</v>
      </c>
      <c r="K255" s="148" t="e">
        <f>_xll.MKV("EUR.CM_INSTRUMENT.PXE."&amp;A255, "Desc")</f>
        <v>#REF!</v>
      </c>
      <c r="L255" s="66">
        <f>_xll.BDP(A255&amp;" Corp", "amt_outstanding")/1000000</f>
        <v>12711.35506951</v>
      </c>
      <c r="M255" s="67" t="e">
        <f t="shared" si="849"/>
        <v>#REF!</v>
      </c>
      <c r="N255" s="22" t="e">
        <f>_xll.xlBondYield(C255,D255,E255,F255,G255,H255,I255,J255,P255)*100</f>
        <v>#NUM!</v>
      </c>
      <c r="O255" s="68" t="str">
        <f t="shared" si="850"/>
        <v/>
      </c>
      <c r="P255" s="23" t="e">
        <f>ROUND(_xll.MKV("EUR.CM_DEPTH.XLS_GOVIES."&amp;A255, "Mid"),IF(M255&lt;700,3,2))</f>
        <v>#REF!</v>
      </c>
      <c r="Q255" s="69" t="e">
        <f t="shared" si="847"/>
        <v>#NUM!</v>
      </c>
      <c r="R255" s="70" t="e">
        <f t="shared" si="845"/>
        <v>#NUM!</v>
      </c>
      <c r="S255" s="71" t="e">
        <f>_xll.xlBondAswSpread(C255,D255,E255,F255,G255,H255,I255,J255,P255)*100</f>
        <v>#NUM!</v>
      </c>
      <c r="T255" s="72" t="e">
        <f>_xll.xlBondZSpread(C255,D255,E255,F255,G255,H255,I255,J255,P255,"annual",5)*100</f>
        <v>#NUM!</v>
      </c>
      <c r="U255" s="72" t="e">
        <f>(N255-_xll.xlShmImplSwap2("EUR","EUR",J255,E255,,1,8,2,4)*100)*100</f>
        <v>#NUM!</v>
      </c>
      <c r="V255" s="72" t="e">
        <f>(N255-VLOOKUP(AH255,'[1]Y c'!$B$1:$F$65536,HLOOKUP(RIGHT($V$12,2),'[1]Y c'!$A$1:$IV$2,2,FALSE),FALSE))*100</f>
        <v>#NUM!</v>
      </c>
      <c r="W255" s="72" t="e">
        <f>(N255-VLOOKUP(AH255,'[1]Y c'!$B$1:$N$65536,HLOOKUP(RIGHT($W$12,2),'[1]Y c'!$A$1:$IV$2,2,FALSE),FALSE))*100</f>
        <v>#NUM!</v>
      </c>
      <c r="X255" s="73" t="e">
        <f>(N255-VLOOKUP(AH255,'[1]Y c'!$B$1:$J$65536,HLOOKUP(RIGHT($X$12,2),'[1]Y c'!$A$1:$IV$2,2,FALSE),FALSE))*100</f>
        <v>#NUM!</v>
      </c>
      <c r="Y255" s="74" t="e">
        <f>_xll.xlBondYieldSens(C255,D255,E255,F255,G255,H255,I255,J255,P255,"p")</f>
        <v>#NUM!</v>
      </c>
      <c r="Z255" s="100" t="e">
        <f>SUMIF([1]Volumes!D$1:D$65536,A255,[1]Volumes!I$1:I$65536)</f>
        <v>#VALUE!</v>
      </c>
      <c r="AA255" s="23"/>
      <c r="AB255" s="77" t="e">
        <f>IF(_xll.MKV("EUR.CM_DEPTH.VMO_REPO."&amp;A255&amp;"_"&amp;$AB$12&amp;"_Fixed", "TrdValueAvg")=0,"",_xll.MKV("EUR.CM_DEPTH.VMO_REPO."&amp;A255&amp;"_"&amp;$AB$12&amp;"_Fixed", "TrdValueAvg"))</f>
        <v>#REF!</v>
      </c>
      <c r="AC255" s="78">
        <f t="shared" si="846"/>
        <v>0</v>
      </c>
      <c r="AD255" s="149" t="str">
        <f t="shared" si="848"/>
        <v/>
      </c>
      <c r="AE255" s="150"/>
      <c r="AF255" s="151" t="str">
        <f t="shared" si="851"/>
        <v/>
      </c>
      <c r="AG255" s="152" t="e">
        <f>_xll.MKV("EUR.CM_INSTRUMENT.PXE."&amp;A255, "DateLastMaturity")</f>
        <v>#REF!</v>
      </c>
      <c r="AH255" s="149" t="e">
        <f>MONTH(AG255)&amp;"."&amp;YEAR(AG255)</f>
        <v>#REF!</v>
      </c>
      <c r="AI255" s="151" t="e">
        <f>VLOOKUP(AH255,'[1]ASW p'!$B$1:$AP$65536,HLOOKUP(LEFT(A255,2),'[1]ASW p'!$A$1:$IV$2,2,FALSE),FALSE)</f>
        <v>#REF!</v>
      </c>
      <c r="AJ255" s="79" t="e">
        <f t="shared" si="852"/>
        <v>#NUM!</v>
      </c>
      <c r="AK255" s="79" t="e">
        <f t="shared" si="791"/>
        <v>#NUM!</v>
      </c>
      <c r="AL255" s="94">
        <v>2.9714209446942155</v>
      </c>
      <c r="AM255" s="81">
        <v>-0.46571428571428569</v>
      </c>
      <c r="AN255" s="14" t="str">
        <f t="shared" si="853"/>
        <v>PTOTEQOE0015</v>
      </c>
      <c r="AO255" s="65" t="e">
        <f>IF(LEFT(AN255,2)=LEFT(AN254,2),AO254,_xll.BDP($A255&amp;" Corp","RTG_FITCH"))</f>
        <v>#REF!</v>
      </c>
      <c r="AP255" s="65" t="e">
        <f>IF(LEFT(AN255,2)=LEFT(AN254,2),AP254,_xll.BDP($A255&amp;" Corp","RTG_SP_LT_LC_ISSUER_CREDIT"))</f>
        <v>#REF!</v>
      </c>
      <c r="AQ255" s="65" t="str">
        <f>_xll.BDP($A255&amp;" Corp","RTG_MOODY")</f>
        <v>Ba1</v>
      </c>
      <c r="AR255" s="153" t="e">
        <f t="shared" si="854"/>
        <v>#REF!</v>
      </c>
      <c r="AS255" s="154" t="s">
        <v>60</v>
      </c>
      <c r="AT255" s="155" t="e">
        <f t="shared" si="855"/>
        <v>#NUM!</v>
      </c>
      <c r="AU255" s="156" t="e">
        <f>_xll.MKV("EUR.CM_INSTRUMENT.PXE."&amp;A255, "DateLastMaturity")</f>
        <v>#REF!</v>
      </c>
      <c r="AV255" s="157" t="e">
        <f t="shared" si="856"/>
        <v>#REF!</v>
      </c>
      <c r="AW255" s="155" t="e">
        <f>VLOOKUP(AV255,'[1]Y c'!B$1:AD$65536,HLOOKUP(LEFT(A255,2),'[1]Y c'!$A$1:$IV$2,2,FALSE),FALSE)</f>
        <v>#REF!</v>
      </c>
      <c r="AX255" s="14"/>
      <c r="AY255" s="158" t="str">
        <f t="shared" si="793"/>
        <v/>
      </c>
      <c r="AZ255" s="150">
        <f t="shared" si="794"/>
        <v>0</v>
      </c>
      <c r="BA255" s="151" t="str">
        <f t="shared" si="795"/>
        <v/>
      </c>
      <c r="BB255" s="152" t="e">
        <f>_xll.MKV("EUR.CM_INSTRUMENT.PXE."&amp;A255, "DateLastMaturity")</f>
        <v>#REF!</v>
      </c>
      <c r="BC255" s="149" t="e">
        <f t="shared" si="796"/>
        <v>#REF!</v>
      </c>
      <c r="BD255" s="151" t="e">
        <f>VLOOKUP(BC255,'[1]YY p'!B$1:AP$65536,HLOOKUP(LEFT(A255,2),'[1]YY p'!$A$1:$IV$2,2,FALSE),FALSE)</f>
        <v>#REF!</v>
      </c>
      <c r="BF255" s="158" t="e">
        <f t="shared" si="857"/>
        <v>#REF!</v>
      </c>
      <c r="BG255" s="150" t="s">
        <v>60</v>
      </c>
      <c r="BH255" s="151" t="e">
        <f t="shared" si="858"/>
        <v>#NUM!</v>
      </c>
      <c r="BI255" s="152" t="e">
        <f>_xll.MKV("EUR.CM_INSTRUMENT.PXE."&amp;A255, "DateLastMaturity")</f>
        <v>#REF!</v>
      </c>
      <c r="BJ255" s="149" t="e">
        <f t="shared" si="859"/>
        <v>#REF!</v>
      </c>
      <c r="BK255" s="151" t="e">
        <f>VLOOKUP(BJ255,'[1]YY c'!B$1:AL$65536,HLOOKUP(LEFT(A255,2),'[1]YY c'!$A$1:$IV$2,2,FALSE),FALSE)</f>
        <v>#REF!</v>
      </c>
    </row>
    <row r="256" spans="1:63" s="2" customFormat="1">
      <c r="A256" s="64" t="s">
        <v>270</v>
      </c>
      <c r="B256" s="65" t="e">
        <f t="shared" si="844"/>
        <v>#REF!</v>
      </c>
      <c r="C256" s="19" t="s">
        <v>262</v>
      </c>
      <c r="D256" s="19" t="e">
        <f>_xll.MKV("EUR.CM_INSTRUMENT.PXE."&amp;A256, "CouponInterest")</f>
        <v>#REF!</v>
      </c>
      <c r="E256" s="6" t="e">
        <f>_xll.MKV("EUR.CM_INSTRUMENT.PXE."&amp;A256, "DateMaturity")</f>
        <v>#REF!</v>
      </c>
      <c r="F256" s="6" t="e">
        <f>IF(D256=0,H256,_xll.MKV("EUR.CM_INSTRUMENT.PXE."&amp;A256, "DateInterestAccrual"))</f>
        <v>#REF!</v>
      </c>
      <c r="G256" s="6" t="e">
        <f>IF(D256=0,E256,_xll.MKV("EUR.CM_INSTRUMENT.PXE."&amp;A256, "DateFirstCoupon"))</f>
        <v>#REF!</v>
      </c>
      <c r="H256" s="6" t="e">
        <f>_xll.MKV("EUR.CM_INSTRUMENT.PXE."&amp;A256, "DateFirstSettlement")</f>
        <v>#REF!</v>
      </c>
      <c r="I256" s="19">
        <v>100</v>
      </c>
      <c r="J256" s="6" t="e">
        <f>_xll.MKV("EUR.CM_INSTRUMENT.BONDVISION."&amp;A256, "DateSettl")</f>
        <v>#REF!</v>
      </c>
      <c r="K256" s="148" t="e">
        <f>_xll.MKV("EUR.CM_INSTRUMENT.PXE."&amp;A256, "Desc")</f>
        <v>#REF!</v>
      </c>
      <c r="L256" s="66">
        <f>_xll.BDP(A256&amp;" Corp", "amt_outstanding")/1000000</f>
        <v>12613.262526999999</v>
      </c>
      <c r="M256" s="67" t="e">
        <f t="shared" si="849"/>
        <v>#REF!</v>
      </c>
      <c r="N256" s="22" t="e">
        <f>_xll.xlBondYield(C256,D256,E256,F256,G256,H256,I256,J256,P256)*100</f>
        <v>#NUM!</v>
      </c>
      <c r="O256" s="68" t="str">
        <f t="shared" si="850"/>
        <v/>
      </c>
      <c r="P256" s="23" t="e">
        <f>ROUND(_xll.MKV("EUR.CM_DEPTH.XLS_GOVIES."&amp;A256, "Mid"),IF(M256&lt;700,3,2))</f>
        <v>#REF!</v>
      </c>
      <c r="Q256" s="69" t="e">
        <f t="shared" si="847"/>
        <v>#NUM!</v>
      </c>
      <c r="R256" s="70" t="e">
        <f t="shared" si="845"/>
        <v>#NUM!</v>
      </c>
      <c r="S256" s="71" t="e">
        <f>_xll.xlBondAswSpread(C256,D256,E256,F256,G256,H256,I256,J256,P256)*100</f>
        <v>#NUM!</v>
      </c>
      <c r="T256" s="72" t="e">
        <f>_xll.xlBondZSpread(C256,D256,E256,F256,G256,H256,I256,J256,P256,"annual",5)*100</f>
        <v>#NUM!</v>
      </c>
      <c r="U256" s="72" t="e">
        <f>(N256-_xll.xlShmImplSwap2("EUR","EUR",J256,E256,,1,8,2,4)*100)*100</f>
        <v>#NUM!</v>
      </c>
      <c r="V256" s="72" t="e">
        <f>(N256-VLOOKUP(AH256,'[1]Y c'!$B$1:$F$65536,HLOOKUP(RIGHT($V$12,2),'[1]Y c'!$A$1:$IV$2,2,FALSE),FALSE))*100</f>
        <v>#NUM!</v>
      </c>
      <c r="W256" s="72" t="e">
        <f>(N256-VLOOKUP(AH256,'[1]Y c'!$B$1:$N$65536,HLOOKUP(RIGHT($W$12,2),'[1]Y c'!$A$1:$IV$2,2,FALSE),FALSE))*100</f>
        <v>#NUM!</v>
      </c>
      <c r="X256" s="73" t="e">
        <f>(N256-VLOOKUP(AH256,'[1]Y c'!$B$1:$J$65536,HLOOKUP(RIGHT($X$12,2),'[1]Y c'!$A$1:$IV$2,2,FALSE),FALSE))*100</f>
        <v>#NUM!</v>
      </c>
      <c r="Y256" s="74" t="e">
        <f>_xll.xlBondYieldSens(C256,D256,E256,F256,G256,H256,I256,J256,P256,"p")</f>
        <v>#NUM!</v>
      </c>
      <c r="Z256" s="100" t="e">
        <f>SUMIF([1]Volumes!D$1:D$65536,A256,[1]Volumes!I$1:I$65536)</f>
        <v>#VALUE!</v>
      </c>
      <c r="AA256" s="23"/>
      <c r="AB256" s="77" t="e">
        <f>IF(_xll.MKV("EUR.CM_DEPTH.VMO_REPO."&amp;A256&amp;"_"&amp;$AB$12&amp;"_Fixed", "TrdValueAvg")=0,"",_xll.MKV("EUR.CM_DEPTH.VMO_REPO."&amp;A256&amp;"_"&amp;$AB$12&amp;"_Fixed", "TrdValueAvg"))</f>
        <v>#REF!</v>
      </c>
      <c r="AC256" s="78">
        <f t="shared" si="846"/>
        <v>0</v>
      </c>
      <c r="AD256" s="149" t="e">
        <f t="shared" si="848"/>
        <v>#REF!</v>
      </c>
      <c r="AE256" s="150" t="s">
        <v>60</v>
      </c>
      <c r="AF256" s="151" t="e">
        <f t="shared" si="851"/>
        <v>#NUM!</v>
      </c>
      <c r="AG256" s="152" t="e">
        <f>_xll.MKV("EUR.CM_INSTRUMENT.PXE."&amp;A256, "DateLastMaturity")</f>
        <v>#REF!</v>
      </c>
      <c r="AH256" s="149" t="e">
        <f>MONTH(AG256)&amp;"."&amp;YEAR(AG256)</f>
        <v>#REF!</v>
      </c>
      <c r="AI256" s="151" t="e">
        <f>VLOOKUP(AH256,'[1]ASW p'!$B$1:$AP$65536,HLOOKUP(LEFT(A256,2),'[1]ASW p'!$A$1:$IV$2,2,FALSE),FALSE)</f>
        <v>#REF!</v>
      </c>
      <c r="AJ256" s="79" t="e">
        <f t="shared" si="852"/>
        <v>#NUM!</v>
      </c>
      <c r="AK256" s="79" t="e">
        <f t="shared" si="791"/>
        <v>#NUM!</v>
      </c>
      <c r="AL256" s="94">
        <v>3.0790936768234252</v>
      </c>
      <c r="AM256" s="81">
        <v>-0.51023300000000005</v>
      </c>
      <c r="AN256" s="14" t="str">
        <f t="shared" si="853"/>
        <v>PTOTEKOE0011</v>
      </c>
      <c r="AO256" s="65" t="e">
        <f>IF(LEFT(AN256,2)=LEFT(AN255,2),AO255,_xll.BDP($A256&amp;" Corp","RTG_FITCH"))</f>
        <v>#REF!</v>
      </c>
      <c r="AP256" s="65" t="e">
        <f>IF(LEFT(AN256,2)=LEFT(AN255,2),AP255,_xll.BDP($A256&amp;" Corp","RTG_SP_LT_LC_ISSUER_CREDIT"))</f>
        <v>#REF!</v>
      </c>
      <c r="AQ256" s="65" t="str">
        <f>_xll.BDP($A256&amp;" Corp","RTG_MOODY")</f>
        <v>Ba1</v>
      </c>
      <c r="AR256" s="153" t="e">
        <f>IF(AS256="x",MONTH(AU256)&amp;"."&amp;YEAR(AU256),"")</f>
        <v>#REF!</v>
      </c>
      <c r="AS256" s="154" t="s">
        <v>60</v>
      </c>
      <c r="AT256" s="155" t="e">
        <f t="shared" si="855"/>
        <v>#NUM!</v>
      </c>
      <c r="AU256" s="156" t="e">
        <f>_xll.MKV("EUR.CM_INSTRUMENT.PXE."&amp;A256, "DateLastMaturity")</f>
        <v>#REF!</v>
      </c>
      <c r="AV256" s="157" t="e">
        <f>MONTH(AU256)&amp;"."&amp;YEAR(AU256)</f>
        <v>#REF!</v>
      </c>
      <c r="AW256" s="155" t="e">
        <f>VLOOKUP(AV256,'[1]Y c'!B$1:AD$65536,HLOOKUP(LEFT(A256,2),'[1]Y c'!$A$1:$IV$2,2,FALSE),FALSE)</f>
        <v>#REF!</v>
      </c>
      <c r="AX256" s="14"/>
      <c r="AY256" s="158" t="e">
        <f t="shared" si="793"/>
        <v>#REF!</v>
      </c>
      <c r="AZ256" s="150" t="str">
        <f t="shared" si="794"/>
        <v>x</v>
      </c>
      <c r="BA256" s="151" t="e">
        <f t="shared" si="795"/>
        <v>#NUM!</v>
      </c>
      <c r="BB256" s="152" t="e">
        <f>_xll.MKV("EUR.CM_INSTRUMENT.PXE."&amp;A256, "DateLastMaturity")</f>
        <v>#REF!</v>
      </c>
      <c r="BC256" s="149" t="e">
        <f t="shared" si="796"/>
        <v>#REF!</v>
      </c>
      <c r="BD256" s="151" t="e">
        <f>VLOOKUP(BC256,'[1]YY p'!B$1:AP$65536,HLOOKUP(LEFT(A256,2),'[1]YY p'!$A$1:$IV$2,2,FALSE),FALSE)</f>
        <v>#REF!</v>
      </c>
      <c r="BF256" s="158" t="e">
        <f t="shared" si="857"/>
        <v>#REF!</v>
      </c>
      <c r="BG256" s="150" t="s">
        <v>60</v>
      </c>
      <c r="BH256" s="151" t="e">
        <f t="shared" si="858"/>
        <v>#NUM!</v>
      </c>
      <c r="BI256" s="152" t="e">
        <f>_xll.MKV("EUR.CM_INSTRUMENT.PXE."&amp;A256, "DateLastMaturity")</f>
        <v>#REF!</v>
      </c>
      <c r="BJ256" s="149" t="e">
        <f t="shared" si="859"/>
        <v>#REF!</v>
      </c>
      <c r="BK256" s="151" t="e">
        <f>VLOOKUP(BJ256,'[1]YY c'!B$1:AL$65536,HLOOKUP(LEFT(A256,2),'[1]YY c'!$A$1:$IV$2,2,FALSE),FALSE)</f>
        <v>#REF!</v>
      </c>
    </row>
    <row r="257" spans="1:63" s="2" customFormat="1">
      <c r="A257" s="64" t="s">
        <v>271</v>
      </c>
      <c r="B257" s="65" t="e">
        <f t="shared" si="844"/>
        <v>#REF!</v>
      </c>
      <c r="C257" s="19" t="s">
        <v>262</v>
      </c>
      <c r="D257" s="19" t="e">
        <f>_xll.MKV("EUR.CM_INSTRUMENT.PXE."&amp;A257, "CouponInterest")</f>
        <v>#REF!</v>
      </c>
      <c r="E257" s="6" t="e">
        <f>_xll.MKV("EUR.CM_INSTRUMENT.PXE."&amp;A257, "DateMaturity")</f>
        <v>#REF!</v>
      </c>
      <c r="F257" s="6" t="e">
        <f>IF(D257=0,H257,_xll.MKV("EUR.CM_INSTRUMENT.PXE."&amp;A257, "DateInterestAccrual"))</f>
        <v>#REF!</v>
      </c>
      <c r="G257" s="6" t="e">
        <f>IF(D257=0,E257,_xll.MKV("EUR.CM_INSTRUMENT.PXE."&amp;A257, "DateFirstCoupon"))</f>
        <v>#REF!</v>
      </c>
      <c r="H257" s="6" t="e">
        <f>_xll.MKV("EUR.CM_INSTRUMENT.PXE."&amp;A257, "DateFirstSettlement")</f>
        <v>#REF!</v>
      </c>
      <c r="I257" s="19">
        <v>100</v>
      </c>
      <c r="J257" s="6" t="e">
        <f>_xll.MKV("EUR.CM_INSTRUMENT.BONDVISION."&amp;A257, "DateSettl")</f>
        <v>#REF!</v>
      </c>
      <c r="K257" s="148" t="e">
        <f>_xll.MKV("EUR.CM_INSTRUMENT.PXE."&amp;A257, "Desc")</f>
        <v>#REF!</v>
      </c>
      <c r="L257" s="66">
        <f>_xll.BDP(A257&amp;" Corp", "amt_outstanding")/1000000</f>
        <v>7982.982</v>
      </c>
      <c r="M257" s="67" t="e">
        <f t="shared" si="849"/>
        <v>#REF!</v>
      </c>
      <c r="N257" s="22" t="e">
        <f>_xll.xlBondYield(C257,D257,E257,F257,G257,H257,I257,J257,P257)*100</f>
        <v>#NUM!</v>
      </c>
      <c r="O257" s="68" t="str">
        <f t="shared" si="850"/>
        <v/>
      </c>
      <c r="P257" s="23" t="e">
        <f>ROUND(_xll.MKV("EUR.CM_DEPTH.XLS_GOVIES."&amp;A257, "Mid"),IF(M257&lt;700,3,2))</f>
        <v>#REF!</v>
      </c>
      <c r="Q257" s="69" t="e">
        <f t="shared" si="847"/>
        <v>#NUM!</v>
      </c>
      <c r="R257" s="70" t="e">
        <f t="shared" si="845"/>
        <v>#NUM!</v>
      </c>
      <c r="S257" s="71" t="e">
        <f>_xll.xlBondAswSpread(C257,D257,E257,F257,G257,H257,I257,J257,P257)*100</f>
        <v>#NUM!</v>
      </c>
      <c r="T257" s="72" t="e">
        <f>_xll.xlBondZSpread(C257,D257,E257,F257,G257,H257,I257,J257,P257,"annual",5)*100</f>
        <v>#NUM!</v>
      </c>
      <c r="U257" s="72" t="e">
        <f>(N257-_xll.xlShmImplSwap2("EUR","EUR",J257,E257,,1,8,2,4)*100)*100</f>
        <v>#NUM!</v>
      </c>
      <c r="V257" s="72" t="e">
        <f>(N257-VLOOKUP(AH257,'[1]Y c'!$B$1:$F$65536,HLOOKUP(RIGHT($V$12,2),'[1]Y c'!$A$1:$IV$2,2,FALSE),FALSE))*100</f>
        <v>#NUM!</v>
      </c>
      <c r="W257" s="72" t="e">
        <f>(N257-VLOOKUP(AH257,'[1]Y c'!$B$1:$N$65536,HLOOKUP(RIGHT($W$12,2),'[1]Y c'!$A$1:$IV$2,2,FALSE),FALSE))*100</f>
        <v>#NUM!</v>
      </c>
      <c r="X257" s="73" t="e">
        <f>(N257-VLOOKUP(AH257,'[1]Y c'!$B$1:$J$65536,HLOOKUP(RIGHT($X$12,2),'[1]Y c'!$A$1:$IV$2,2,FALSE),FALSE))*100</f>
        <v>#NUM!</v>
      </c>
      <c r="Y257" s="74" t="e">
        <f>_xll.xlBondYieldSens(C257,D257,E257,F257,G257,H257,I257,J257,P257,"p")</f>
        <v>#NUM!</v>
      </c>
      <c r="Z257" s="100" t="e">
        <f>SUMIF([1]Volumes!D$1:D$65536,A257,[1]Volumes!I$1:I$65536)</f>
        <v>#VALUE!</v>
      </c>
      <c r="AA257" s="23"/>
      <c r="AB257" s="77" t="e">
        <f>IF(_xll.MKV("EUR.CM_DEPTH.VMO_REPO."&amp;A257&amp;"_"&amp;$AB$12&amp;"_Fixed", "TrdValueAvg")=0,"",_xll.MKV("EUR.CM_DEPTH.VMO_REPO."&amp;A257&amp;"_"&amp;$AB$12&amp;"_Fixed", "TrdValueAvg"))</f>
        <v>#REF!</v>
      </c>
      <c r="AC257" s="78">
        <f t="shared" si="846"/>
        <v>0</v>
      </c>
      <c r="AD257" s="149" t="str">
        <f t="shared" si="848"/>
        <v/>
      </c>
      <c r="AE257" s="150"/>
      <c r="AF257" s="151" t="str">
        <f t="shared" si="851"/>
        <v/>
      </c>
      <c r="AG257" s="152" t="e">
        <f>_xll.MKV("EUR.CM_INSTRUMENT.PXE."&amp;A257, "DateLastMaturity")</f>
        <v>#REF!</v>
      </c>
      <c r="AH257" s="149" t="e">
        <f>MONTH(AG257)&amp;"."&amp;YEAR(AG257)</f>
        <v>#REF!</v>
      </c>
      <c r="AI257" s="151" t="e">
        <f>VLOOKUP(AH257,'[1]ASW p'!$B$1:$AP$65536,HLOOKUP(LEFT(A257,2),'[1]ASW p'!$A$1:$IV$2,2,FALSE),FALSE)</f>
        <v>#REF!</v>
      </c>
      <c r="AJ257" s="79" t="e">
        <f t="shared" si="852"/>
        <v>#NUM!</v>
      </c>
      <c r="AK257" s="79" t="e">
        <f t="shared" si="791"/>
        <v>#NUM!</v>
      </c>
      <c r="AL257" s="94">
        <v>3.2714735601074136</v>
      </c>
      <c r="AM257" s="81">
        <v>-1.1257140000000001</v>
      </c>
      <c r="AN257" s="14" t="str">
        <f t="shared" si="853"/>
        <v>PTOTETOE0012</v>
      </c>
      <c r="AO257" s="65" t="e">
        <f>IF(LEFT(AN257,2)=LEFT(AN256,2),AO256,_xll.BDP($A257&amp;" Corp","RTG_FITCH"))</f>
        <v>#REF!</v>
      </c>
      <c r="AP257" s="65" t="e">
        <f>IF(LEFT(AN257,2)=LEFT(AN256,2),AP256,_xll.BDP($A257&amp;" Corp","RTG_SP_LT_LC_ISSUER_CREDIT"))</f>
        <v>#REF!</v>
      </c>
      <c r="AQ257" s="65" t="str">
        <f>_xll.BDP($A257&amp;" Corp","RTG_MOODY")</f>
        <v>Ba1</v>
      </c>
      <c r="AR257" s="153" t="e">
        <f>IF(AS257="x",MONTH(AU257)&amp;"."&amp;YEAR(AU257),"")</f>
        <v>#REF!</v>
      </c>
      <c r="AS257" s="154" t="s">
        <v>60</v>
      </c>
      <c r="AT257" s="155" t="e">
        <f t="shared" si="855"/>
        <v>#NUM!</v>
      </c>
      <c r="AU257" s="156" t="e">
        <f>_xll.MKV("EUR.CM_INSTRUMENT.PXE."&amp;A257, "DateLastMaturity")</f>
        <v>#REF!</v>
      </c>
      <c r="AV257" s="157" t="e">
        <f>MONTH(AU257)&amp;"."&amp;YEAR(AU257)</f>
        <v>#REF!</v>
      </c>
      <c r="AW257" s="155" t="e">
        <f>VLOOKUP(AV257,'[1]Y c'!B$1:AD$65536,HLOOKUP(LEFT(A257,2),'[1]Y c'!$A$1:$IV$2,2,FALSE),FALSE)</f>
        <v>#REF!</v>
      </c>
      <c r="AX257" s="14"/>
      <c r="AY257" s="158" t="str">
        <f t="shared" si="793"/>
        <v/>
      </c>
      <c r="AZ257" s="150">
        <f t="shared" si="794"/>
        <v>0</v>
      </c>
      <c r="BA257" s="151" t="str">
        <f t="shared" si="795"/>
        <v/>
      </c>
      <c r="BB257" s="152" t="e">
        <f>_xll.MKV("EUR.CM_INSTRUMENT.PXE."&amp;A257, "DateLastMaturity")</f>
        <v>#REF!</v>
      </c>
      <c r="BC257" s="149" t="e">
        <f t="shared" si="796"/>
        <v>#REF!</v>
      </c>
      <c r="BD257" s="151" t="e">
        <f>VLOOKUP(BC257,'[1]YY p'!B$1:AP$65536,HLOOKUP(LEFT(A257,2),'[1]YY p'!$A$1:$IV$2,2,FALSE),FALSE)</f>
        <v>#REF!</v>
      </c>
      <c r="BF257" s="158" t="e">
        <f t="shared" si="857"/>
        <v>#REF!</v>
      </c>
      <c r="BG257" s="150" t="s">
        <v>60</v>
      </c>
      <c r="BH257" s="151" t="e">
        <f t="shared" si="858"/>
        <v>#NUM!</v>
      </c>
      <c r="BI257" s="152" t="e">
        <f>_xll.MKV("EUR.CM_INSTRUMENT.PXE."&amp;A257, "DateLastMaturity")</f>
        <v>#REF!</v>
      </c>
      <c r="BJ257" s="149" t="e">
        <f t="shared" si="859"/>
        <v>#REF!</v>
      </c>
      <c r="BK257" s="151" t="e">
        <f>VLOOKUP(BJ257,'[1]YY c'!B$1:AL$65536,HLOOKUP(LEFT(A257,2),'[1]YY c'!$A$1:$IV$2,2,FALSE),FALSE)</f>
        <v>#REF!</v>
      </c>
    </row>
    <row r="258" spans="1:63" s="2" customFormat="1">
      <c r="A258" s="64" t="s">
        <v>272</v>
      </c>
      <c r="B258" s="65" t="e">
        <f t="shared" si="844"/>
        <v>#REF!</v>
      </c>
      <c r="C258" s="19" t="s">
        <v>262</v>
      </c>
      <c r="D258" s="19" t="e">
        <f>_xll.MKV("EUR.CM_INSTRUMENT.PXE."&amp;A258, "CouponInterest")</f>
        <v>#REF!</v>
      </c>
      <c r="E258" s="6" t="e">
        <f>_xll.MKV("EUR.CM_INSTRUMENT.PXE."&amp;A258, "DateMaturity")</f>
        <v>#REF!</v>
      </c>
      <c r="F258" s="6" t="e">
        <f>IF(D258=0,H258,_xll.MKV("EUR.CM_INSTRUMENT.PXE."&amp;A258, "DateInterestAccrual"))</f>
        <v>#REF!</v>
      </c>
      <c r="G258" s="6" t="e">
        <f>IF(D258=0,E258,_xll.MKV("EUR.CM_INSTRUMENT.PXE."&amp;A258, "DateFirstCoupon"))</f>
        <v>#REF!</v>
      </c>
      <c r="H258" s="6" t="e">
        <f>_xll.MKV("EUR.CM_INSTRUMENT.PXE."&amp;A258, "DateFirstSettlement")</f>
        <v>#REF!</v>
      </c>
      <c r="I258" s="19">
        <v>100</v>
      </c>
      <c r="J258" s="6" t="e">
        <f>_xll.MKV("EUR.CM_INSTRUMENT.BONDVISION."&amp;A258, "DateSettl")</f>
        <v>#REF!</v>
      </c>
      <c r="K258" s="148" t="e">
        <f>_xll.MKV("EUR.CM_INSTRUMENT.PXE."&amp;A258, "Desc")</f>
        <v>#REF!</v>
      </c>
      <c r="L258" s="66">
        <f>_xll.BDP(A258&amp;" Corp", "amt_outstanding")/1000000</f>
        <v>4914.9024910500002</v>
      </c>
      <c r="M258" s="67" t="e">
        <f t="shared" si="849"/>
        <v>#REF!</v>
      </c>
      <c r="N258" s="22" t="e">
        <f>_xll.xlBondYield(C258,D258,E258,F258,G258,H258,I258,J258,P258)*100</f>
        <v>#NUM!</v>
      </c>
      <c r="O258" s="68" t="str">
        <f t="shared" si="850"/>
        <v/>
      </c>
      <c r="P258" s="23" t="e">
        <f>ROUND(_xll.MKV("EUR.CM_DEPTH.XLS_GOVIES."&amp;A258, "Mid"),IF(M258&lt;700,3,2))</f>
        <v>#REF!</v>
      </c>
      <c r="Q258" s="69" t="e">
        <f t="shared" si="847"/>
        <v>#NUM!</v>
      </c>
      <c r="R258" s="70" t="e">
        <f t="shared" si="845"/>
        <v>#NUM!</v>
      </c>
      <c r="S258" s="71" t="e">
        <f>_xll.xlBondAswSpread(C258,D258,E258,F258,G258,H258,I258,J258,P258)*100</f>
        <v>#NUM!</v>
      </c>
      <c r="T258" s="72" t="e">
        <f>_xll.xlBondZSpread(C258,D258,E258,F258,G258,H258,I258,J258,P258,"annual",5)*100</f>
        <v>#NUM!</v>
      </c>
      <c r="U258" s="72" t="e">
        <f>(N258-_xll.xlShmImplSwap2("EUR","EUR",J258,E258,,1,8,2,4)*100)*100</f>
        <v>#NUM!</v>
      </c>
      <c r="V258" s="72" t="e">
        <f>(N258-VLOOKUP(AH258,'[1]Y c'!$B$1:$F$65536,HLOOKUP(RIGHT($V$12,2),'[1]Y c'!$A$1:$IV$2,2,FALSE),FALSE))*100</f>
        <v>#NUM!</v>
      </c>
      <c r="W258" s="72" t="e">
        <f>(N258-VLOOKUP(AH258,'[1]Y c'!$B$1:$N$65536,HLOOKUP(RIGHT($W$12,2),'[1]Y c'!$A$1:$IV$2,2,FALSE),FALSE))*100</f>
        <v>#NUM!</v>
      </c>
      <c r="X258" s="73" t="e">
        <f>(N258-VLOOKUP(AH258,'[1]Y c'!$B$1:$J$65536,HLOOKUP(RIGHT($X$12,2),'[1]Y c'!$A$1:$IV$2,2,FALSE),FALSE))*100</f>
        <v>#NUM!</v>
      </c>
      <c r="Y258" s="74" t="e">
        <f>_xll.xlBondYieldSens(C258,D258,E258,F258,G258,H258,I258,J258,P258,"p")</f>
        <v>#NUM!</v>
      </c>
      <c r="Z258" s="100" t="e">
        <f>SUMIF([1]Volumes!D$1:D$65536,A258,[1]Volumes!I$1:I$65536)</f>
        <v>#VALUE!</v>
      </c>
      <c r="AA258" s="23"/>
      <c r="AB258" s="77" t="e">
        <f>IF(_xll.MKV("EUR.CM_DEPTH.VMO_REPO."&amp;A258&amp;"_"&amp;$AB$12&amp;"_Fixed", "TrdValueAvg")=0,"",_xll.MKV("EUR.CM_DEPTH.VMO_REPO."&amp;A258&amp;"_"&amp;$AB$12&amp;"_Fixed", "TrdValueAvg"))</f>
        <v>#REF!</v>
      </c>
      <c r="AC258" s="78">
        <f t="shared" si="846"/>
        <v>0</v>
      </c>
      <c r="AD258" s="149" t="e">
        <f t="shared" si="848"/>
        <v>#REF!</v>
      </c>
      <c r="AE258" s="150" t="s">
        <v>60</v>
      </c>
      <c r="AF258" s="151" t="e">
        <f t="shared" si="851"/>
        <v>#NUM!</v>
      </c>
      <c r="AG258" s="152" t="e">
        <f>_xll.MKV("EUR.CM_INSTRUMENT.PXE."&amp;A258, "DateLastMaturity")</f>
        <v>#REF!</v>
      </c>
      <c r="AH258" s="149" t="e">
        <f>MONTH(AG258)&amp;"."&amp;YEAR(AG258)</f>
        <v>#REF!</v>
      </c>
      <c r="AI258" s="151" t="e">
        <f>VLOOKUP(AH258,'[1]ASW p'!$B$1:$AP$65536,HLOOKUP(LEFT(A258,2),'[1]ASW p'!$A$1:$IV$2,2,FALSE),FALSE)</f>
        <v>#REF!</v>
      </c>
      <c r="AJ258" s="79" t="e">
        <f t="shared" si="852"/>
        <v>#NUM!</v>
      </c>
      <c r="AK258" s="79" t="e">
        <f t="shared" si="791"/>
        <v>#NUM!</v>
      </c>
      <c r="AL258" s="94">
        <v>3.6739861119722961</v>
      </c>
      <c r="AM258" s="81">
        <v>-0.48292707317073169</v>
      </c>
      <c r="AN258" s="14" t="str">
        <f t="shared" si="853"/>
        <v>PTOTEROE0014</v>
      </c>
      <c r="AO258" s="65" t="e">
        <f>IF(LEFT(AN258,2)=LEFT(AN257,2),AO257,_xll.BDP($A258&amp;" Corp","RTG_FITCH"))</f>
        <v>#REF!</v>
      </c>
      <c r="AP258" s="65" t="e">
        <f>IF(LEFT(AN258,2)=LEFT(AN257,2),AP257,_xll.BDP($A258&amp;" Corp","RTG_SP_LT_LC_ISSUER_CREDIT"))</f>
        <v>#REF!</v>
      </c>
      <c r="AQ258" s="65" t="str">
        <f>_xll.BDP($A258&amp;" Corp","RTG_MOODY")</f>
        <v>Ba1</v>
      </c>
      <c r="AR258" s="153" t="e">
        <f t="shared" si="854"/>
        <v>#REF!</v>
      </c>
      <c r="AS258" s="154" t="s">
        <v>60</v>
      </c>
      <c r="AT258" s="155" t="e">
        <f t="shared" si="855"/>
        <v>#NUM!</v>
      </c>
      <c r="AU258" s="156" t="e">
        <f>_xll.MKV("EUR.CM_INSTRUMENT.PXE."&amp;A258, "DateLastMaturity")</f>
        <v>#REF!</v>
      </c>
      <c r="AV258" s="157" t="e">
        <f t="shared" si="856"/>
        <v>#REF!</v>
      </c>
      <c r="AW258" s="155" t="e">
        <f>VLOOKUP(AV258,'[1]Y c'!B$1:AD$65536,HLOOKUP(LEFT(A258,2),'[1]Y c'!$A$1:$IV$2,2,FALSE),FALSE)</f>
        <v>#REF!</v>
      </c>
      <c r="AX258" s="14"/>
      <c r="AY258" s="158" t="e">
        <f t="shared" si="793"/>
        <v>#REF!</v>
      </c>
      <c r="AZ258" s="150" t="str">
        <f t="shared" si="794"/>
        <v>x</v>
      </c>
      <c r="BA258" s="151" t="e">
        <f t="shared" si="795"/>
        <v>#NUM!</v>
      </c>
      <c r="BB258" s="152" t="e">
        <f>_xll.MKV("EUR.CM_INSTRUMENT.PXE."&amp;A258, "DateLastMaturity")</f>
        <v>#REF!</v>
      </c>
      <c r="BC258" s="149" t="e">
        <f t="shared" si="796"/>
        <v>#REF!</v>
      </c>
      <c r="BD258" s="151" t="e">
        <f>VLOOKUP(BC258,'[1]YY p'!B$1:AP$65536,HLOOKUP(LEFT(A258,2),'[1]YY p'!$A$1:$IV$2,2,FALSE),FALSE)</f>
        <v>#REF!</v>
      </c>
      <c r="BF258" s="158" t="e">
        <f t="shared" si="857"/>
        <v>#REF!</v>
      </c>
      <c r="BG258" s="150" t="s">
        <v>60</v>
      </c>
      <c r="BH258" s="151" t="e">
        <f t="shared" si="858"/>
        <v>#NUM!</v>
      </c>
      <c r="BI258" s="152" t="e">
        <f>_xll.MKV("EUR.CM_INSTRUMENT.PXE."&amp;A258, "DateLastMaturity")</f>
        <v>#REF!</v>
      </c>
      <c r="BJ258" s="149" t="e">
        <f t="shared" si="859"/>
        <v>#REF!</v>
      </c>
      <c r="BK258" s="151" t="e">
        <f>VLOOKUP(BJ258,'[1]YY c'!B$1:AL$65536,HLOOKUP(LEFT(A258,2),'[1]YY c'!$A$1:$IV$2,2,FALSE),FALSE)</f>
        <v>#REF!</v>
      </c>
    </row>
    <row r="259" spans="1:63" s="2" customFormat="1">
      <c r="A259" s="2" t="s">
        <v>273</v>
      </c>
      <c r="B259" s="65" t="e">
        <f t="shared" si="844"/>
        <v>#REF!</v>
      </c>
      <c r="C259" s="19" t="s">
        <v>262</v>
      </c>
      <c r="D259" s="19" t="e">
        <f>_xll.MKV("EUR.CM_INSTRUMENT.PXE."&amp;A259, "CouponInterest")</f>
        <v>#REF!</v>
      </c>
      <c r="E259" s="6" t="e">
        <f>_xll.MKV("EUR.CM_INSTRUMENT.PXE."&amp;A259, "DateMaturity")</f>
        <v>#REF!</v>
      </c>
      <c r="F259" s="6" t="e">
        <f>IF(D259=0,H259,_xll.MKV("EUR.CM_INSTRUMENT.PXE."&amp;A259, "DateInterestAccrual"))</f>
        <v>#REF!</v>
      </c>
      <c r="G259" s="6" t="e">
        <f>IF(D259=0,E259,_xll.MKV("EUR.CM_INSTRUMENT.PXE."&amp;A259, "DateFirstCoupon"))</f>
        <v>#REF!</v>
      </c>
      <c r="H259" s="6" t="e">
        <f>_xll.MKV("EUR.CM_INSTRUMENT.PXE."&amp;A259, "DateFirstSettlement")</f>
        <v>#REF!</v>
      </c>
      <c r="I259" s="19">
        <v>100</v>
      </c>
      <c r="J259" s="6" t="e">
        <f>_xll.MKV("EUR.CM_INSTRUMENT.BONDVISION."&amp;A259, "DateSettl")</f>
        <v>#REF!</v>
      </c>
      <c r="K259" s="148" t="e">
        <f>_xll.MKV("EUR.CM_INSTRUMENT.PXE."&amp;A259, "Desc")</f>
        <v>#REF!</v>
      </c>
      <c r="L259" s="66">
        <f>_xll.BDP(A259&amp;" Corp", "amt_outstanding")/1000000</f>
        <v>8604.3247905000007</v>
      </c>
      <c r="M259" s="67" t="e">
        <f>+E259-J259</f>
        <v>#REF!</v>
      </c>
      <c r="N259" s="22" t="e">
        <f>_xll.xlBondYield(C259,D259,E259,F259,G259,H259,I259,J259,P259)*100</f>
        <v>#NUM!</v>
      </c>
      <c r="O259" s="68" t="str">
        <f t="shared" si="850"/>
        <v/>
      </c>
      <c r="P259" s="23" t="e">
        <f>ROUND(_xll.MKV("EUR.CM_DEPTH.XLS_GOVIES."&amp;A259, "Mid"),IF(M259&lt;700,3,2))</f>
        <v>#REF!</v>
      </c>
      <c r="Q259" s="69" t="e">
        <f t="shared" si="847"/>
        <v>#NUM!</v>
      </c>
      <c r="R259" s="70" t="e">
        <f t="shared" si="845"/>
        <v>#NUM!</v>
      </c>
      <c r="S259" s="71" t="e">
        <f>_xll.xlBondAswSpread(C259,D259,E259,F259,G259,H259,I259,J259,P259)*100</f>
        <v>#NUM!</v>
      </c>
      <c r="T259" s="72" t="e">
        <f>_xll.xlBondZSpread(C259,D259,E259,F259,G259,H259,I259,J259,P259,"annual",5)*100</f>
        <v>#NUM!</v>
      </c>
      <c r="U259" s="72" t="e">
        <f>(N259-_xll.xlShmImplSwap2("EUR","EUR",J259,E259,,1,8,2,4)*100)*100</f>
        <v>#NUM!</v>
      </c>
      <c r="V259" s="72" t="e">
        <f>(N259-VLOOKUP(AH259,'[1]Y c'!$B$1:$F$65536,HLOOKUP(RIGHT($V$12,2),'[1]Y c'!$A$1:$IV$2,2,FALSE),FALSE))*100</f>
        <v>#NUM!</v>
      </c>
      <c r="W259" s="72" t="e">
        <f>(N259-VLOOKUP(AH259,'[1]Y c'!$B$1:$N$65536,HLOOKUP(RIGHT($W$12,2),'[1]Y c'!$A$1:$IV$2,2,FALSE),FALSE))*100</f>
        <v>#NUM!</v>
      </c>
      <c r="X259" s="73" t="e">
        <f>(N259-VLOOKUP(AH259,'[1]Y c'!$B$1:$J$65536,HLOOKUP(RIGHT($X$12,2),'[1]Y c'!$A$1:$IV$2,2,FALSE),FALSE))*100</f>
        <v>#NUM!</v>
      </c>
      <c r="Y259" s="74" t="e">
        <f>_xll.xlBondYieldSens(C259,D259,E259,F259,G259,H259,I259,J259,P259,"p")</f>
        <v>#NUM!</v>
      </c>
      <c r="Z259" s="100" t="e">
        <f>SUMIF([1]Volumes!D$1:D$65536,A259,[1]Volumes!I$1:I$65536)</f>
        <v>#VALUE!</v>
      </c>
      <c r="AA259" s="23"/>
      <c r="AB259" s="77" t="e">
        <f>IF(_xll.MKV("EUR.CM_DEPTH.VMO_REPO."&amp;A259&amp;"_"&amp;$AB$12&amp;"_Fixed", "TrdValueAvg")=0,"",_xll.MKV("EUR.CM_DEPTH.VMO_REPO."&amp;A259&amp;"_"&amp;$AB$12&amp;"_Fixed", "TrdValueAvg"))</f>
        <v>#REF!</v>
      </c>
      <c r="AC259" s="78">
        <f t="shared" si="846"/>
        <v>0</v>
      </c>
      <c r="AD259" s="149" t="str">
        <f t="shared" si="848"/>
        <v/>
      </c>
      <c r="AE259" s="150"/>
      <c r="AF259" s="151" t="str">
        <f t="shared" si="851"/>
        <v/>
      </c>
      <c r="AG259" s="152" t="e">
        <f>_xll.MKV("EUR.CM_INSTRUMENT.PXE."&amp;A259, "DateLastMaturity")</f>
        <v>#REF!</v>
      </c>
      <c r="AH259" s="149" t="e">
        <f t="shared" ref="AH259:AH311" si="860">MONTH(AG259)&amp;"."&amp;YEAR(AG259)</f>
        <v>#REF!</v>
      </c>
      <c r="AI259" s="151" t="e">
        <f>VLOOKUP(AH259,'[1]ASW p'!$B$1:$AP$65536,HLOOKUP(LEFT(A259,2),'[1]ASW p'!$A$1:$IV$2,2,FALSE),FALSE)</f>
        <v>#REF!</v>
      </c>
      <c r="AJ259" s="79" t="e">
        <f t="shared" si="852"/>
        <v>#NUM!</v>
      </c>
      <c r="AK259" s="79" t="e">
        <f t="shared" si="791"/>
        <v>#NUM!</v>
      </c>
      <c r="AL259" s="94">
        <v>4.0187980839813084</v>
      </c>
      <c r="AM259" s="81">
        <v>-0.40076899999999999</v>
      </c>
      <c r="AN259" s="14" t="str">
        <f t="shared" si="853"/>
        <v>PTOTE5OE0007</v>
      </c>
      <c r="AO259" s="65" t="e">
        <f>IF(LEFT(AN259,2)=LEFT(AN258,2),AO258,_xll.BDP($A259&amp;" Corp","RTG_FITCH"))</f>
        <v>#REF!</v>
      </c>
      <c r="AP259" s="65" t="e">
        <f>IF(LEFT(AN259,2)=LEFT(AN258,2),AP258,_xll.BDP($A259&amp;" Corp","RTG_SP_LT_LC_ISSUER_CREDIT"))</f>
        <v>#REF!</v>
      </c>
      <c r="AQ259" s="65" t="str">
        <f>_xll.BDP($A259&amp;" Corp","RTG_MOODY")</f>
        <v>Ba1</v>
      </c>
      <c r="AR259" s="153" t="e">
        <f t="shared" si="854"/>
        <v>#REF!</v>
      </c>
      <c r="AS259" s="154" t="s">
        <v>60</v>
      </c>
      <c r="AT259" s="155" t="e">
        <f t="shared" si="855"/>
        <v>#NUM!</v>
      </c>
      <c r="AU259" s="156" t="e">
        <f>_xll.MKV("EUR.CM_INSTRUMENT.PXE."&amp;A259, "DateLastMaturity")</f>
        <v>#REF!</v>
      </c>
      <c r="AV259" s="157" t="e">
        <f t="shared" si="856"/>
        <v>#REF!</v>
      </c>
      <c r="AW259" s="155" t="e">
        <f>VLOOKUP(AV259,'[1]Y c'!B$1:AD$65536,HLOOKUP(LEFT(A259,2),'[1]Y c'!$A$1:$IV$2,2,FALSE),FALSE)</f>
        <v>#REF!</v>
      </c>
      <c r="AX259" s="14"/>
      <c r="AY259" s="158" t="str">
        <f t="shared" si="793"/>
        <v/>
      </c>
      <c r="AZ259" s="150">
        <f t="shared" si="794"/>
        <v>0</v>
      </c>
      <c r="BA259" s="151" t="str">
        <f t="shared" si="795"/>
        <v/>
      </c>
      <c r="BB259" s="152" t="e">
        <f>_xll.MKV("EUR.CM_INSTRUMENT.PXE."&amp;A259, "DateLastMaturity")</f>
        <v>#REF!</v>
      </c>
      <c r="BC259" s="149" t="e">
        <f t="shared" si="796"/>
        <v>#REF!</v>
      </c>
      <c r="BD259" s="151" t="e">
        <f>VLOOKUP(BC259,'[1]YY p'!B$1:AP$65536,HLOOKUP(LEFT(A259,2),'[1]YY p'!$A$1:$IV$2,2,FALSE),FALSE)</f>
        <v>#REF!</v>
      </c>
      <c r="BF259" s="158" t="e">
        <f t="shared" si="857"/>
        <v>#REF!</v>
      </c>
      <c r="BG259" s="150" t="s">
        <v>60</v>
      </c>
      <c r="BH259" s="151" t="e">
        <f t="shared" si="858"/>
        <v>#NUM!</v>
      </c>
      <c r="BI259" s="152" t="e">
        <f>_xll.MKV("EUR.CM_INSTRUMENT.PXE."&amp;A259, "DateLastMaturity")</f>
        <v>#REF!</v>
      </c>
      <c r="BJ259" s="149" t="e">
        <f t="shared" si="859"/>
        <v>#REF!</v>
      </c>
      <c r="BK259" s="151" t="e">
        <f>VLOOKUP(BJ259,'[1]YY c'!B$1:AL$65536,HLOOKUP(LEFT(A259,2),'[1]YY c'!$A$1:$IV$2,2,FALSE),FALSE)</f>
        <v>#REF!</v>
      </c>
    </row>
    <row r="260" spans="1:63" s="2" customFormat="1">
      <c r="A260" s="2" t="s">
        <v>274</v>
      </c>
      <c r="B260" s="65" t="e">
        <f t="shared" si="844"/>
        <v>#REF!</v>
      </c>
      <c r="C260" s="19" t="s">
        <v>262</v>
      </c>
      <c r="D260" s="19" t="e">
        <f>_xll.MKV("EUR.CM_INSTRUMENT.PXE."&amp;A260, "CouponInterest")</f>
        <v>#REF!</v>
      </c>
      <c r="E260" s="6" t="e">
        <f>_xll.MKV("EUR.CM_INSTRUMENT.PXE."&amp;A260, "DateMaturity")</f>
        <v>#REF!</v>
      </c>
      <c r="F260" s="6" t="e">
        <f>IF(D260=0,H260,_xll.MKV("EUR.CM_INSTRUMENT.PXE."&amp;A260, "DateInterestAccrual"))</f>
        <v>#REF!</v>
      </c>
      <c r="G260" s="6" t="e">
        <f>IF(D260=0,E260,_xll.MKV("EUR.CM_INSTRUMENT.PXE."&amp;A260, "DateFirstCoupon"))</f>
        <v>#REF!</v>
      </c>
      <c r="H260" s="6" t="e">
        <f>_xll.MKV("EUR.CM_INSTRUMENT.PXE."&amp;A260, "DateFirstSettlement")</f>
        <v>#REF!</v>
      </c>
      <c r="I260" s="19">
        <v>100</v>
      </c>
      <c r="J260" s="6" t="e">
        <f>_xll.MKV("EUR.CM_INSTRUMENT.BONDVISION."&amp;A260, "DateSettl")</f>
        <v>#REF!</v>
      </c>
      <c r="K260" s="148" t="e">
        <f>_xll.MKV("EUR.CM_INSTRUMENT.PXE."&amp;A260, "Desc")</f>
        <v>#REF!</v>
      </c>
      <c r="L260" s="66">
        <f>_xll.BDP(A260&amp;" Corp", "amt_outstanding")/1000000</f>
        <v>3650.9349999999999</v>
      </c>
      <c r="M260" s="67" t="e">
        <f t="shared" ref="M260:M316" si="861">+E260-J260</f>
        <v>#REF!</v>
      </c>
      <c r="N260" s="22" t="e">
        <f>_xll.xlBondYield(C260,D260,E260,F260,G260,H260,I260,J260,P260)*100</f>
        <v>#NUM!</v>
      </c>
      <c r="O260" s="68" t="str">
        <f t="shared" si="850"/>
        <v/>
      </c>
      <c r="P260" s="23" t="e">
        <f>ROUND(_xll.MKV("EUR.CM_DEPTH.XLS_GOVIES."&amp;A260, "Mid"),IF(M260&lt;700,3,2))</f>
        <v>#REF!</v>
      </c>
      <c r="Q260" s="69" t="e">
        <f t="shared" si="847"/>
        <v>#NUM!</v>
      </c>
      <c r="R260" s="70" t="e">
        <f t="shared" si="845"/>
        <v>#NUM!</v>
      </c>
      <c r="S260" s="71" t="e">
        <f>_xll.xlBondAswSpread(C260,D260,E260,F260,G260,H260,I260,J260,P260)*100</f>
        <v>#NUM!</v>
      </c>
      <c r="T260" s="72" t="e">
        <f>_xll.xlBondZSpread(C260,D260,E260,F260,G260,H260,I260,J260,P260,"annual",5)*100</f>
        <v>#NUM!</v>
      </c>
      <c r="U260" s="72" t="e">
        <f>(N260-_xll.xlShmImplSwap2("EUR","EUR",J260,E260,,1,8,2,4)*100)*100</f>
        <v>#NUM!</v>
      </c>
      <c r="V260" s="72" t="e">
        <f>(N260-VLOOKUP(AH260,'[1]Y c'!$B$1:$F$65536,HLOOKUP(RIGHT($V$12,2),'[1]Y c'!$A$1:$IV$2,2,FALSE),FALSE))*100</f>
        <v>#NUM!</v>
      </c>
      <c r="W260" s="72" t="e">
        <f>(N260-VLOOKUP(AH260,'[1]Y c'!$B$1:$N$65536,HLOOKUP(RIGHT($W$12,2),'[1]Y c'!$A$1:$IV$2,2,FALSE),FALSE))*100</f>
        <v>#NUM!</v>
      </c>
      <c r="X260" s="73" t="e">
        <f>(N260-VLOOKUP(AH260,'[1]Y c'!$B$1:$J$65536,HLOOKUP(RIGHT($X$12,2),'[1]Y c'!$A$1:$IV$2,2,FALSE),FALSE))*100</f>
        <v>#NUM!</v>
      </c>
      <c r="Y260" s="74" t="e">
        <f>_xll.xlBondYieldSens(C260,D260,E260,F260,G260,H260,I260,J260,P260,"p")</f>
        <v>#NUM!</v>
      </c>
      <c r="Z260" s="100" t="e">
        <f>SUMIF([1]Volumes!D$1:D$65536,A260,[1]Volumes!I$1:I$65536)</f>
        <v>#VALUE!</v>
      </c>
      <c r="AA260" s="23"/>
      <c r="AB260" s="77" t="e">
        <f>IF(_xll.MKV("EUR.CM_DEPTH.VMO_REPO."&amp;A260&amp;"_"&amp;$AB$12&amp;"_Fixed", "TrdValueAvg")=0,"",_xll.MKV("EUR.CM_DEPTH.VMO_REPO."&amp;A260&amp;"_"&amp;$AB$12&amp;"_Fixed", "TrdValueAvg"))</f>
        <v>#REF!</v>
      </c>
      <c r="AC260" s="78">
        <f t="shared" si="846"/>
        <v>0</v>
      </c>
      <c r="AD260" s="149" t="e">
        <f t="shared" si="848"/>
        <v>#REF!</v>
      </c>
      <c r="AE260" s="150" t="s">
        <v>60</v>
      </c>
      <c r="AF260" s="151" t="e">
        <f t="shared" si="851"/>
        <v>#NUM!</v>
      </c>
      <c r="AG260" s="152" t="e">
        <f>_xll.MKV("EUR.CM_INSTRUMENT.PXE."&amp;A260, "DateLastMaturity")</f>
        <v>#REF!</v>
      </c>
      <c r="AH260" s="149" t="e">
        <f t="shared" si="860"/>
        <v>#REF!</v>
      </c>
      <c r="AI260" s="151" t="e">
        <f>VLOOKUP(AH260,'[1]ASW p'!$B$1:$AP$65536,HLOOKUP(LEFT(A260,2),'[1]ASW p'!$A$1:$IV$2,2,FALSE),FALSE)</f>
        <v>#REF!</v>
      </c>
      <c r="AJ260" s="79" t="e">
        <f t="shared" si="852"/>
        <v>#NUM!</v>
      </c>
      <c r="AK260" s="79" t="e">
        <f t="shared" si="791"/>
        <v>#NUM!</v>
      </c>
      <c r="AL260" s="94">
        <v>4.1897940315651665</v>
      </c>
      <c r="AM260" s="81">
        <v>-0.35428599999999999</v>
      </c>
      <c r="AN260" s="14" t="str">
        <f t="shared" si="853"/>
        <v>PTOTEBOE0020</v>
      </c>
      <c r="AO260" s="65" t="e">
        <f>IF(LEFT(AN260,2)=LEFT(AN259,2),AO259,_xll.BDP($A260&amp;" Corp","RTG_FITCH"))</f>
        <v>#REF!</v>
      </c>
      <c r="AP260" s="65" t="e">
        <f>IF(LEFT(AN260,2)=LEFT(AN259,2),AP259,_xll.BDP($A260&amp;" Corp","RTG_SP_LT_LC_ISSUER_CREDIT"))</f>
        <v>#REF!</v>
      </c>
      <c r="AQ260" s="65" t="str">
        <f>_xll.BDP($A260&amp;" Corp","RTG_MOODY")</f>
        <v>Ba1</v>
      </c>
      <c r="AR260" s="153" t="e">
        <f>IF(AS260="x",MONTH(AU260)&amp;"."&amp;YEAR(AU260),"")</f>
        <v>#REF!</v>
      </c>
      <c r="AS260" s="154" t="s">
        <v>60</v>
      </c>
      <c r="AT260" s="155" t="e">
        <f t="shared" si="855"/>
        <v>#NUM!</v>
      </c>
      <c r="AU260" s="156" t="e">
        <f>_xll.MKV("EUR.CM_INSTRUMENT.PXE."&amp;A260, "DateLastMaturity")</f>
        <v>#REF!</v>
      </c>
      <c r="AV260" s="157" t="e">
        <f>MONTH(AU260)&amp;"."&amp;YEAR(AU260)</f>
        <v>#REF!</v>
      </c>
      <c r="AW260" s="155" t="e">
        <f>VLOOKUP(AV260,'[1]Y c'!B$1:AD$65536,HLOOKUP(LEFT(A260,2),'[1]Y c'!$A$1:$IV$2,2,FALSE),FALSE)</f>
        <v>#REF!</v>
      </c>
      <c r="AX260" s="14"/>
      <c r="AY260" s="158" t="e">
        <f t="shared" si="793"/>
        <v>#REF!</v>
      </c>
      <c r="AZ260" s="150" t="str">
        <f t="shared" si="794"/>
        <v>x</v>
      </c>
      <c r="BA260" s="151" t="e">
        <f t="shared" si="795"/>
        <v>#NUM!</v>
      </c>
      <c r="BB260" s="152" t="e">
        <f>_xll.MKV("EUR.CM_INSTRUMENT.PXE."&amp;A260, "DateLastMaturity")</f>
        <v>#REF!</v>
      </c>
      <c r="BC260" s="149" t="e">
        <f t="shared" si="796"/>
        <v>#REF!</v>
      </c>
      <c r="BD260" s="151" t="e">
        <f>VLOOKUP(BC260,'[1]YY p'!B$1:AP$65536,HLOOKUP(LEFT(A260,2),'[1]YY p'!$A$1:$IV$2,2,FALSE),FALSE)</f>
        <v>#REF!</v>
      </c>
      <c r="BF260" s="158" t="e">
        <f t="shared" si="857"/>
        <v>#REF!</v>
      </c>
      <c r="BG260" s="150" t="s">
        <v>60</v>
      </c>
      <c r="BH260" s="151" t="e">
        <f t="shared" si="858"/>
        <v>#NUM!</v>
      </c>
      <c r="BI260" s="152" t="e">
        <f>_xll.MKV("EUR.CM_INSTRUMENT.PXE."&amp;A260, "DateLastMaturity")</f>
        <v>#REF!</v>
      </c>
      <c r="BJ260" s="149" t="e">
        <f t="shared" si="859"/>
        <v>#REF!</v>
      </c>
      <c r="BK260" s="151" t="e">
        <f>VLOOKUP(BJ260,'[1]YY c'!B$1:AL$65536,HLOOKUP(LEFT(A260,2),'[1]YY c'!$A$1:$IV$2,2,FALSE),FALSE)</f>
        <v>#REF!</v>
      </c>
    </row>
    <row r="261" spans="1:63" s="2" customFormat="1">
      <c r="A261" s="1" t="s">
        <v>275</v>
      </c>
      <c r="B261" s="65" t="e">
        <f t="shared" si="844"/>
        <v>#REF!</v>
      </c>
      <c r="C261" s="19" t="s">
        <v>126</v>
      </c>
      <c r="D261" s="19" t="e">
        <f>_xll.MKV("EUR.CM_INSTRUMENT.PXE."&amp;A261, "CouponInterest")</f>
        <v>#REF!</v>
      </c>
      <c r="E261" s="6" t="e">
        <f>_xll.MKV("EUR.CM_INSTRUMENT.PXE."&amp;A261, "DateMaturity")</f>
        <v>#REF!</v>
      </c>
      <c r="F261" s="6" t="e">
        <f>IF(D261=0,H261,_xll.MKV("EUR.CM_INSTRUMENT.PXE."&amp;A261, "DateInterestAccrual"))</f>
        <v>#REF!</v>
      </c>
      <c r="G261" s="6" t="e">
        <f>IF(D261=0,E261,_xll.MKV("EUR.CM_INSTRUMENT.PXE."&amp;A261, "DateFirstCoupon"))</f>
        <v>#REF!</v>
      </c>
      <c r="H261" s="6" t="e">
        <f>_xll.MKV("EUR.CM_INSTRUMENT.PXE."&amp;A261, "DateFirstSettlement")</f>
        <v>#REF!</v>
      </c>
      <c r="I261" s="19">
        <v>100</v>
      </c>
      <c r="J261" s="6" t="e">
        <f>_xll.MKV("EUR.CM_INSTRUMENT.BONDVISION."&amp;A261, "DateSettl")</f>
        <v>#REF!</v>
      </c>
      <c r="K261" s="159" t="e">
        <f>_xll.MKV("EUR.CM_INSTRUMENT.PXE."&amp;A261, "Desc")</f>
        <v>#REF!</v>
      </c>
      <c r="L261" s="66">
        <f>_xll.BDP(A261&amp;" Corp", "amt_outstanding")/1000000</f>
        <v>8835.08</v>
      </c>
      <c r="M261" s="67" t="e">
        <f t="shared" si="861"/>
        <v>#REF!</v>
      </c>
      <c r="N261" s="22" t="e">
        <f>_xll.xlBondYield(C261,D261,E261,F261,G261,H261,I261,J261,P261)*100</f>
        <v>#NUM!</v>
      </c>
      <c r="O261" s="68" t="str">
        <f t="shared" si="850"/>
        <v/>
      </c>
      <c r="P261" s="23" t="e">
        <f>ROUND(_xll.MKV("EUR.CM_DEPTH.XLS_GOVIES."&amp;A261, "Mid"),IF(M261&lt;700,3,2))</f>
        <v>#REF!</v>
      </c>
      <c r="Q261" s="69" t="e">
        <f>(N261-#REF!)*100</f>
        <v>#NUM!</v>
      </c>
      <c r="R261" s="70" t="e">
        <f>IF($R$12="Y roll",(N261-#REF!)/(M261-#REF!)*365*100,(U261-#REF!)/(M261-#REF!)*365)</f>
        <v>#NUM!</v>
      </c>
      <c r="S261" s="71" t="e">
        <f>_xll.xlBondAswSpread(C261,D261,E261,F261,G261,H261,I261,J261,P261)*100</f>
        <v>#NUM!</v>
      </c>
      <c r="T261" s="72" t="e">
        <f>_xll.xlBondZSpread(C261,D261,E261,F261,G261,H261,I261,J261,P261,"annual",5)*100</f>
        <v>#NUM!</v>
      </c>
      <c r="U261" s="72" t="e">
        <f>(N261-_xll.xlShmImplSwap2("EUR","EUR",J261,E261,,1,8,2,4)*100)*100</f>
        <v>#NUM!</v>
      </c>
      <c r="V261" s="72" t="e">
        <f>(N261-VLOOKUP(AH261,'[1]Y c'!$B$1:$F$65536,HLOOKUP(RIGHT($V$12,2),'[1]Y c'!$A$1:$IV$2,2,FALSE),FALSE))*100</f>
        <v>#NUM!</v>
      </c>
      <c r="W261" s="72" t="e">
        <f>(N261-VLOOKUP(AH261,'[1]Y c'!$B$1:$N$65536,HLOOKUP(RIGHT($W$12,2),'[1]Y c'!$A$1:$IV$2,2,FALSE),FALSE))*100</f>
        <v>#NUM!</v>
      </c>
      <c r="X261" s="73" t="e">
        <f>(N261-VLOOKUP(AH261,'[1]Y c'!$B$1:$J$65536,HLOOKUP(RIGHT($X$12,2),'[1]Y c'!$A$1:$IV$2,2,FALSE),FALSE))*100</f>
        <v>#NUM!</v>
      </c>
      <c r="Y261" s="74" t="e">
        <f>_xll.xlBondYieldSens(C261,D261,E261,F261,G261,H261,I261,J261,P261,"p")</f>
        <v>#NUM!</v>
      </c>
      <c r="Z261" s="100" t="e">
        <f>SUMIF([1]Volumes!D$1:D$65536,A261,[1]Volumes!I$1:I$65536)</f>
        <v>#VALUE!</v>
      </c>
      <c r="AA261" s="23"/>
      <c r="AB261" s="77" t="e">
        <f>IF(_xll.MKV("EUR.CM_DEPTH.VMO_REPO."&amp;A261&amp;"_"&amp;$AB$12&amp;"_Fixed", "TrdValueAvg")=0,"",_xll.MKV("EUR.CM_DEPTH.VMO_REPO."&amp;A261&amp;"_"&amp;$AB$12&amp;"_Fixed", "TrdValueAvg"))</f>
        <v>#REF!</v>
      </c>
      <c r="AC261" s="78">
        <f t="shared" si="846"/>
        <v>0</v>
      </c>
      <c r="AD261" s="160" t="e">
        <f t="shared" si="848"/>
        <v>#REF!</v>
      </c>
      <c r="AE261" s="161" t="s">
        <v>60</v>
      </c>
      <c r="AF261" s="162" t="e">
        <f t="shared" si="851"/>
        <v>#NUM!</v>
      </c>
      <c r="AG261" s="163" t="e">
        <f>_xll.MKV("EUR.CM_INSTRUMENT.PXE."&amp;A261, "DateLastMaturity")</f>
        <v>#REF!</v>
      </c>
      <c r="AH261" s="160" t="e">
        <f t="shared" si="860"/>
        <v>#REF!</v>
      </c>
      <c r="AI261" s="162" t="e">
        <f>VLOOKUP(AH261,'[1]ASW p'!$B$1:$AP$65536,HLOOKUP(LEFT(A261,2),'[1]ASW p'!$A$1:$IV$2,2,FALSE),FALSE)</f>
        <v>#REF!</v>
      </c>
      <c r="AJ261" s="79" t="e">
        <f t="shared" si="852"/>
        <v>#NUM!</v>
      </c>
      <c r="AK261" s="79" t="e">
        <f t="shared" si="791"/>
        <v>#NUM!</v>
      </c>
      <c r="AL261" s="94">
        <v>-0.31610642411264223</v>
      </c>
      <c r="AM261" s="81">
        <v>-0.57999999999999996</v>
      </c>
      <c r="AN261" s="14" t="str">
        <f t="shared" si="853"/>
        <v>IE00B28HXX02</v>
      </c>
      <c r="AO261" s="65" t="e">
        <f>IF(LEFT(AN261,2)=LEFT(#REF!,2),#REF!,_xll.BDP($A261&amp;" Corp","RTG_FITCH"))</f>
        <v>#REF!</v>
      </c>
      <c r="AP261" s="65" t="e">
        <f>IF(LEFT(AN261,2)=LEFT(#REF!,2),#REF!,_xll.BDP($A261&amp;" Corp","RTG_SP_LT_LC_ISSUER_CREDIT"))</f>
        <v>#REF!</v>
      </c>
      <c r="AQ261" s="65" t="str">
        <f>_xll.BDP($A261&amp;" Corp","RTG_MOODY")</f>
        <v>A2</v>
      </c>
      <c r="AR261" s="164" t="e">
        <f t="shared" ref="AR261:AR271" si="862">IF(AS261="x",MONTH(AU261)&amp;"."&amp;YEAR(AU261),"")</f>
        <v>#REF!</v>
      </c>
      <c r="AS261" s="161" t="s">
        <v>60</v>
      </c>
      <c r="AT261" s="165" t="e">
        <f t="shared" si="855"/>
        <v>#NUM!</v>
      </c>
      <c r="AU261" s="166" t="e">
        <f>_xll.MKV("EUR.CM_INSTRUMENT.PXE."&amp;A261, "DateLastMaturity")</f>
        <v>#REF!</v>
      </c>
      <c r="AV261" s="160" t="e">
        <f t="shared" ref="AV261:AV271" si="863">MONTH(AU261)&amp;"."&amp;YEAR(AU261)</f>
        <v>#REF!</v>
      </c>
      <c r="AW261" s="165" t="e">
        <f>VLOOKUP(AV261,'[1]Y c'!B$1:AD$65536,HLOOKUP(LEFT(A261,2),'[1]Y c'!$A$1:$IV$2,2,FALSE),FALSE)</f>
        <v>#REF!</v>
      </c>
      <c r="AX261" s="14"/>
      <c r="AY261" s="164" t="e">
        <f t="shared" si="793"/>
        <v>#REF!</v>
      </c>
      <c r="AZ261" s="161" t="str">
        <f t="shared" si="794"/>
        <v>x</v>
      </c>
      <c r="BA261" s="162" t="e">
        <f t="shared" si="795"/>
        <v>#NUM!</v>
      </c>
      <c r="BB261" s="163" t="e">
        <f>_xll.MKV("EUR.CM_INSTRUMENT.PXE."&amp;A261, "DateLastMaturity")</f>
        <v>#REF!</v>
      </c>
      <c r="BC261" s="160" t="e">
        <f t="shared" si="796"/>
        <v>#REF!</v>
      </c>
      <c r="BD261" s="162" t="e">
        <f>VLOOKUP(BC261,'[1]YY p'!B$1:AP$65536,HLOOKUP(LEFT(A261,2),'[1]YY p'!$A$1:$IV$2,2,FALSE),FALSE)</f>
        <v>#REF!</v>
      </c>
      <c r="BH261" s="38"/>
    </row>
    <row r="262" spans="1:63" s="2" customFormat="1">
      <c r="A262" s="1" t="s">
        <v>276</v>
      </c>
      <c r="B262" s="65" t="e">
        <f t="shared" si="844"/>
        <v>#REF!</v>
      </c>
      <c r="C262" s="19" t="s">
        <v>126</v>
      </c>
      <c r="D262" s="19" t="e">
        <f>_xll.MKV("EUR.CM_INSTRUMENT.PXE."&amp;A262, "CouponInterest")</f>
        <v>#REF!</v>
      </c>
      <c r="E262" s="6" t="e">
        <f>_xll.MKV("EUR.CM_INSTRUMENT.PXE."&amp;A262, "DateMaturity")</f>
        <v>#REF!</v>
      </c>
      <c r="F262" s="6" t="e">
        <f>IF(D262=0,H262,_xll.MKV("EUR.CM_INSTRUMENT.PXE."&amp;A262, "DateInterestAccrual"))</f>
        <v>#REF!</v>
      </c>
      <c r="G262" s="6" t="e">
        <f>IF(D262=0,E262,_xll.MKV("EUR.CM_INSTRUMENT.PXE."&amp;A262, "DateFirstCoupon"))</f>
        <v>#REF!</v>
      </c>
      <c r="H262" s="6" t="e">
        <f>_xll.MKV("EUR.CM_INSTRUMENT.PXE."&amp;A262, "DateFirstSettlement")</f>
        <v>#REF!</v>
      </c>
      <c r="I262" s="19">
        <v>100</v>
      </c>
      <c r="J262" s="6" t="e">
        <f>_xll.MKV("EUR.CM_INSTRUMENT.BONDVISION."&amp;A262, "DateSettl")</f>
        <v>#REF!</v>
      </c>
      <c r="K262" s="159" t="e">
        <f>_xll.MKV("EUR.CM_INSTRUMENT.PXE."&amp;A262, "Desc")</f>
        <v>#REF!</v>
      </c>
      <c r="L262" s="66">
        <f>_xll.BDP(A262&amp;" Corp", "amt_outstanding")/1000000</f>
        <v>7125.96</v>
      </c>
      <c r="M262" s="67" t="e">
        <f t="shared" si="861"/>
        <v>#REF!</v>
      </c>
      <c r="N262" s="22" t="e">
        <f>_xll.xlBondYield(C262,D262,E262,F262,G262,H262,I262,J262,P262)*100</f>
        <v>#NUM!</v>
      </c>
      <c r="O262" s="68" t="str">
        <f t="shared" si="850"/>
        <v/>
      </c>
      <c r="P262" s="23" t="e">
        <f>ROUND(_xll.MKV("EUR.CM_DEPTH.XLS_GOVIES."&amp;A262, "Mid"),IF(M262&lt;700,3,2))</f>
        <v>#REF!</v>
      </c>
      <c r="Q262" s="69" t="e">
        <f t="shared" si="847"/>
        <v>#NUM!</v>
      </c>
      <c r="R262" s="70" t="e">
        <f t="shared" si="845"/>
        <v>#NUM!</v>
      </c>
      <c r="S262" s="71" t="e">
        <f>_xll.xlBondAswSpread(C262,D262,E262,F262,G262,H262,I262,J262,P262)*100</f>
        <v>#NUM!</v>
      </c>
      <c r="T262" s="72" t="e">
        <f>_xll.xlBondZSpread(C262,D262,E262,F262,G262,H262,I262,J262,P262,"annual",5)*100</f>
        <v>#NUM!</v>
      </c>
      <c r="U262" s="72" t="e">
        <f>(N262-_xll.xlShmImplSwap2("EUR","EUR",J262,E262,,1,8,2,4)*100)*100</f>
        <v>#NUM!</v>
      </c>
      <c r="V262" s="72" t="e">
        <f>(N262-VLOOKUP(AH262,'[1]Y c'!$B$1:$F$65536,HLOOKUP(RIGHT($V$12,2),'[1]Y c'!$A$1:$IV$2,2,FALSE),FALSE))*100</f>
        <v>#NUM!</v>
      </c>
      <c r="W262" s="72" t="e">
        <f>(N262-VLOOKUP(AH262,'[1]Y c'!$B$1:$N$65536,HLOOKUP(RIGHT($W$12,2),'[1]Y c'!$A$1:$IV$2,2,FALSE),FALSE))*100</f>
        <v>#NUM!</v>
      </c>
      <c r="X262" s="73" t="e">
        <f>(N262-VLOOKUP(AH262,'[1]Y c'!$B$1:$J$65536,HLOOKUP(RIGHT($X$12,2),'[1]Y c'!$A$1:$IV$2,2,FALSE),FALSE))*100</f>
        <v>#NUM!</v>
      </c>
      <c r="Y262" s="74" t="e">
        <f>_xll.xlBondYieldSens(C262,D262,E262,F262,G262,H262,I262,J262,P262,"p")</f>
        <v>#NUM!</v>
      </c>
      <c r="Z262" s="100" t="e">
        <f>SUMIF([1]Volumes!D$1:D$65536,A262,[1]Volumes!I$1:I$65536)</f>
        <v>#VALUE!</v>
      </c>
      <c r="AA262" s="23"/>
      <c r="AB262" s="77" t="e">
        <f>IF(_xll.MKV("EUR.CM_DEPTH.VMO_REPO."&amp;A262&amp;"_"&amp;$AB$12&amp;"_Fixed", "TrdValueAvg")=0,"",_xll.MKV("EUR.CM_DEPTH.VMO_REPO."&amp;A262&amp;"_"&amp;$AB$12&amp;"_Fixed", "TrdValueAvg"))</f>
        <v>#REF!</v>
      </c>
      <c r="AC262" s="78">
        <f t="shared" si="846"/>
        <v>0</v>
      </c>
      <c r="AD262" s="160" t="str">
        <f t="shared" si="848"/>
        <v/>
      </c>
      <c r="AE262" s="161"/>
      <c r="AF262" s="162" t="str">
        <f t="shared" si="851"/>
        <v/>
      </c>
      <c r="AG262" s="163" t="e">
        <f>_xll.MKV("EUR.CM_INSTRUMENT.PXE."&amp;A262, "DateLastMaturity")</f>
        <v>#REF!</v>
      </c>
      <c r="AH262" s="160" t="e">
        <f t="shared" si="860"/>
        <v>#REF!</v>
      </c>
      <c r="AI262" s="162" t="e">
        <f>VLOOKUP(AH262,'[1]ASW p'!$B$1:$AP$65536,HLOOKUP(LEFT(A262,2),'[1]ASW p'!$A$1:$IV$2,2,FALSE),FALSE)</f>
        <v>#REF!</v>
      </c>
      <c r="AJ262" s="79" t="e">
        <f t="shared" si="852"/>
        <v>#NUM!</v>
      </c>
      <c r="AK262" s="79" t="e">
        <f t="shared" si="791"/>
        <v>#NUM!</v>
      </c>
      <c r="AL262" s="94">
        <v>-0.22859753555302537</v>
      </c>
      <c r="AM262" s="81">
        <v>-0.36111100000000002</v>
      </c>
      <c r="AN262" s="14" t="str">
        <f t="shared" si="853"/>
        <v>IE00B2QTFG59</v>
      </c>
      <c r="AO262" s="65" t="e">
        <f>IF(LEFT(AN262,2)=LEFT(AN261,2),AO261,_xll.BDP($A262&amp;" Corp","RTG_FITCH"))</f>
        <v>#REF!</v>
      </c>
      <c r="AP262" s="65" t="e">
        <f>IF(LEFT(AN262,2)=LEFT(AN261,2),AP261,_xll.BDP($A262&amp;" Corp","RTG_SP_LT_LC_ISSUER_CREDIT"))</f>
        <v>#REF!</v>
      </c>
      <c r="AQ262" s="65" t="str">
        <f>_xll.BDP($A262&amp;" Corp","RTG_MOODY")</f>
        <v>A2</v>
      </c>
      <c r="AR262" s="164" t="e">
        <f t="shared" si="862"/>
        <v>#REF!</v>
      </c>
      <c r="AS262" s="161" t="s">
        <v>60</v>
      </c>
      <c r="AT262" s="165" t="e">
        <f t="shared" si="855"/>
        <v>#NUM!</v>
      </c>
      <c r="AU262" s="166" t="e">
        <f>_xll.MKV("EUR.CM_INSTRUMENT.PXE."&amp;A262, "DateLastMaturity")</f>
        <v>#REF!</v>
      </c>
      <c r="AV262" s="160" t="e">
        <f t="shared" si="863"/>
        <v>#REF!</v>
      </c>
      <c r="AW262" s="165" t="e">
        <f>VLOOKUP(AV262,'[1]Y c'!B$1:AD$65536,HLOOKUP(LEFT(A262,2),'[1]Y c'!$A$1:$IV$2,2,FALSE),FALSE)</f>
        <v>#REF!</v>
      </c>
      <c r="AX262" s="14"/>
      <c r="AY262" s="164" t="str">
        <f t="shared" si="793"/>
        <v/>
      </c>
      <c r="AZ262" s="161">
        <f t="shared" si="794"/>
        <v>0</v>
      </c>
      <c r="BA262" s="162" t="str">
        <f t="shared" si="795"/>
        <v/>
      </c>
      <c r="BB262" s="163" t="e">
        <f>_xll.MKV("EUR.CM_INSTRUMENT.PXE."&amp;A262, "DateLastMaturity")</f>
        <v>#REF!</v>
      </c>
      <c r="BC262" s="160" t="e">
        <f t="shared" si="796"/>
        <v>#REF!</v>
      </c>
      <c r="BD262" s="162" t="e">
        <f>VLOOKUP(BC262,'[1]YY p'!B$1:AP$65536,HLOOKUP(LEFT(A262,2),'[1]YY p'!$A$1:$IV$2,2,FALSE),FALSE)</f>
        <v>#REF!</v>
      </c>
      <c r="BH262" s="38"/>
    </row>
    <row r="263" spans="1:63" s="2" customFormat="1">
      <c r="A263" s="1" t="s">
        <v>277</v>
      </c>
      <c r="B263" s="65" t="e">
        <f t="shared" si="844"/>
        <v>#REF!</v>
      </c>
      <c r="C263" s="19" t="s">
        <v>126</v>
      </c>
      <c r="D263" s="19" t="e">
        <f>_xll.MKV("EUR.CM_INSTRUMENT.PXE."&amp;A263, "CouponInterest")</f>
        <v>#REF!</v>
      </c>
      <c r="E263" s="6" t="e">
        <f>_xll.MKV("EUR.CM_INSTRUMENT.PXE."&amp;A263, "DateMaturity")</f>
        <v>#REF!</v>
      </c>
      <c r="F263" s="6" t="e">
        <f>IF(D263=0,H263,_xll.MKV("EUR.CM_INSTRUMENT.PXE."&amp;A263, "DateInterestAccrual"))</f>
        <v>#REF!</v>
      </c>
      <c r="G263" s="6" t="e">
        <f>IF(D263=0,E263,_xll.MKV("EUR.CM_INSTRUMENT.PXE."&amp;A263, "DateFirstCoupon"))</f>
        <v>#REF!</v>
      </c>
      <c r="H263" s="6" t="e">
        <f>_xll.MKV("EUR.CM_INSTRUMENT.PXE."&amp;A263, "DateFirstSettlement")</f>
        <v>#REF!</v>
      </c>
      <c r="I263" s="19">
        <v>100</v>
      </c>
      <c r="J263" s="6" t="e">
        <f>_xll.MKV("EUR.CM_INSTRUMENT.BONDVISION."&amp;A263, "DateSettl")</f>
        <v>#REF!</v>
      </c>
      <c r="K263" s="159" t="e">
        <f>_xll.MKV("EUR.CM_INSTRUMENT.PXE."&amp;A263, "Desc")</f>
        <v>#REF!</v>
      </c>
      <c r="L263" s="66">
        <f>_xll.BDP(A263&amp;" Corp", "amt_outstanding")/1000000</f>
        <v>6048.42</v>
      </c>
      <c r="M263" s="67" t="e">
        <f t="shared" si="861"/>
        <v>#REF!</v>
      </c>
      <c r="N263" s="22" t="e">
        <f>_xll.xlBondYield(C263,D263,E263,F263,G263,H263,I263,J263,P263)*100</f>
        <v>#NUM!</v>
      </c>
      <c r="O263" s="68" t="str">
        <f t="shared" si="850"/>
        <v/>
      </c>
      <c r="P263" s="23" t="e">
        <f>ROUND(_xll.MKV("EUR.CM_DEPTH.XLS_GOVIES."&amp;A263, "Mid"),IF(M263&lt;700,3,2))</f>
        <v>#REF!</v>
      </c>
      <c r="Q263" s="69" t="e">
        <f t="shared" si="847"/>
        <v>#NUM!</v>
      </c>
      <c r="R263" s="70" t="e">
        <f t="shared" si="845"/>
        <v>#NUM!</v>
      </c>
      <c r="S263" s="71" t="e">
        <f>_xll.xlBondAswSpread(C263,D263,E263,F263,G263,H263,I263,J263,P263)*100</f>
        <v>#NUM!</v>
      </c>
      <c r="T263" s="72" t="e">
        <f>_xll.xlBondZSpread(C263,D263,E263,F263,G263,H263,I263,J263,P263,"annual",5)*100</f>
        <v>#NUM!</v>
      </c>
      <c r="U263" s="72" t="e">
        <f>(N263-_xll.xlShmImplSwap2("EUR","EUR",J263,E263,,1,8,2,4)*100)*100</f>
        <v>#NUM!</v>
      </c>
      <c r="V263" s="72" t="e">
        <f>(N263-VLOOKUP(AH263,'[1]Y c'!$B$1:$F$65536,HLOOKUP(RIGHT($V$12,2),'[1]Y c'!$A$1:$IV$2,2,FALSE),FALSE))*100</f>
        <v>#NUM!</v>
      </c>
      <c r="W263" s="72" t="e">
        <f>(N263-VLOOKUP(AH263,'[1]Y c'!$B$1:$N$65536,HLOOKUP(RIGHT($W$12,2),'[1]Y c'!$A$1:$IV$2,2,FALSE),FALSE))*100</f>
        <v>#NUM!</v>
      </c>
      <c r="X263" s="73" t="e">
        <f>(N263-VLOOKUP(AH263,'[1]Y c'!$B$1:$J$65536,HLOOKUP(RIGHT($X$12,2),'[1]Y c'!$A$1:$IV$2,2,FALSE),FALSE))*100</f>
        <v>#NUM!</v>
      </c>
      <c r="Y263" s="74" t="e">
        <f>_xll.xlBondYieldSens(C263,D263,E263,F263,G263,H263,I263,J263,P263,"p")</f>
        <v>#NUM!</v>
      </c>
      <c r="Z263" s="100" t="e">
        <f>SUMIF([1]Volumes!D$1:D$65536,A263,[1]Volumes!I$1:I$65536)</f>
        <v>#VALUE!</v>
      </c>
      <c r="AA263" s="23"/>
      <c r="AB263" s="77" t="e">
        <f>IF(_xll.MKV("EUR.CM_DEPTH.VMO_REPO."&amp;A263&amp;"_"&amp;$AB$12&amp;"_Fixed", "TrdValueAvg")=0,"",_xll.MKV("EUR.CM_DEPTH.VMO_REPO."&amp;A263&amp;"_"&amp;$AB$12&amp;"_Fixed", "TrdValueAvg"))</f>
        <v>#REF!</v>
      </c>
      <c r="AC263" s="78">
        <f t="shared" si="846"/>
        <v>0</v>
      </c>
      <c r="AD263" s="160" t="str">
        <f t="shared" si="848"/>
        <v/>
      </c>
      <c r="AE263" s="161"/>
      <c r="AF263" s="162" t="str">
        <f t="shared" si="851"/>
        <v/>
      </c>
      <c r="AG263" s="163" t="e">
        <f>_xll.MKV("EUR.CM_INSTRUMENT.PXE."&amp;A263, "DateLastMaturity")</f>
        <v>#REF!</v>
      </c>
      <c r="AH263" s="160" t="e">
        <f t="shared" si="860"/>
        <v>#REF!</v>
      </c>
      <c r="AI263" s="162" t="e">
        <f>VLOOKUP(AH263,'[1]ASW p'!$B$1:$AP$65536,HLOOKUP(LEFT(A263,2),'[1]ASW p'!$A$1:$IV$2,2,FALSE),FALSE)</f>
        <v>#REF!</v>
      </c>
      <c r="AJ263" s="79" t="e">
        <f t="shared" si="852"/>
        <v>#NUM!</v>
      </c>
      <c r="AK263" s="79" t="e">
        <f t="shared" si="791"/>
        <v>#NUM!</v>
      </c>
      <c r="AL263" s="94">
        <v>-0.15291623458979914</v>
      </c>
      <c r="AM263" s="81">
        <v>-0.375</v>
      </c>
      <c r="AN263" s="14" t="str">
        <f t="shared" si="853"/>
        <v>IE00B6089D15</v>
      </c>
      <c r="AO263" s="65" t="e">
        <f>IF(LEFT(AN263,2)=LEFT(AN262,2),AO262,_xll.BDP($A263&amp;" Corp","RTG_FITCH"))</f>
        <v>#REF!</v>
      </c>
      <c r="AP263" s="65" t="e">
        <f>IF(LEFT(AN263,2)=LEFT(AN262,2),AP262,_xll.BDP($A263&amp;" Corp","RTG_SP_LT_LC_ISSUER_CREDIT"))</f>
        <v>#REF!</v>
      </c>
      <c r="AQ263" s="65" t="str">
        <f>_xll.BDP($A263&amp;" Corp","RTG_MOODY")</f>
        <v>A2</v>
      </c>
      <c r="AR263" s="164" t="e">
        <f t="shared" si="862"/>
        <v>#REF!</v>
      </c>
      <c r="AS263" s="161" t="s">
        <v>60</v>
      </c>
      <c r="AT263" s="165" t="e">
        <f t="shared" si="855"/>
        <v>#NUM!</v>
      </c>
      <c r="AU263" s="166" t="e">
        <f>_xll.MKV("EUR.CM_INSTRUMENT.PXE."&amp;A263, "DateLastMaturity")</f>
        <v>#REF!</v>
      </c>
      <c r="AV263" s="160" t="e">
        <f t="shared" si="863"/>
        <v>#REF!</v>
      </c>
      <c r="AW263" s="165" t="e">
        <f>VLOOKUP(AV263,'[1]Y c'!B$1:AD$65536,HLOOKUP(LEFT(A263,2),'[1]Y c'!$A$1:$IV$2,2,FALSE),FALSE)</f>
        <v>#REF!</v>
      </c>
      <c r="AX263" s="14"/>
      <c r="AY263" s="164" t="str">
        <f t="shared" si="793"/>
        <v/>
      </c>
      <c r="AZ263" s="161">
        <f t="shared" si="794"/>
        <v>0</v>
      </c>
      <c r="BA263" s="162" t="str">
        <f t="shared" si="795"/>
        <v/>
      </c>
      <c r="BB263" s="163" t="e">
        <f>_xll.MKV("EUR.CM_INSTRUMENT.PXE."&amp;A263, "DateLastMaturity")</f>
        <v>#REF!</v>
      </c>
      <c r="BC263" s="160" t="e">
        <f t="shared" si="796"/>
        <v>#REF!</v>
      </c>
      <c r="BD263" s="162" t="e">
        <f>VLOOKUP(BC263,'[1]YY p'!B$1:AP$65536,HLOOKUP(LEFT(A263,2),'[1]YY p'!$A$1:$IV$2,2,FALSE),FALSE)</f>
        <v>#REF!</v>
      </c>
      <c r="BH263" s="38"/>
    </row>
    <row r="264" spans="1:63" s="2" customFormat="1">
      <c r="A264" s="1" t="s">
        <v>278</v>
      </c>
      <c r="B264" s="65" t="e">
        <f t="shared" si="844"/>
        <v>#REF!</v>
      </c>
      <c r="C264" s="19" t="s">
        <v>126</v>
      </c>
      <c r="D264" s="19" t="e">
        <f>_xll.MKV("EUR.CM_INSTRUMENT.PXE."&amp;A264, "CouponInterest")</f>
        <v>#REF!</v>
      </c>
      <c r="E264" s="6" t="e">
        <f>_xll.MKV("EUR.CM_INSTRUMENT.PXE."&amp;A264, "DateMaturity")</f>
        <v>#REF!</v>
      </c>
      <c r="F264" s="6" t="e">
        <f>IF(D264=0,H264,_xll.MKV("EUR.CM_INSTRUMENT.PXE."&amp;A264, "DateInterestAccrual"))</f>
        <v>#REF!</v>
      </c>
      <c r="G264" s="6" t="e">
        <f>IF(D264=0,E264,_xll.MKV("EUR.CM_INSTRUMENT.PXE."&amp;A264, "DateFirstCoupon"))</f>
        <v>#REF!</v>
      </c>
      <c r="H264" s="6" t="e">
        <f>_xll.MKV("EUR.CM_INSTRUMENT.PXE."&amp;A264, "DateFirstSettlement")</f>
        <v>#REF!</v>
      </c>
      <c r="I264" s="19">
        <v>100</v>
      </c>
      <c r="J264" s="6" t="e">
        <f>_xll.MKV("EUR.CM_INSTRUMENT.BONDVISION."&amp;A264, "DateSettl")</f>
        <v>#REF!</v>
      </c>
      <c r="K264" s="159" t="e">
        <f>_xll.MKV("EUR.CM_INSTRUMENT.PXE."&amp;A264, "Desc")</f>
        <v>#REF!</v>
      </c>
      <c r="L264" s="66">
        <f>_xll.BDP(A264&amp;" Corp", "amt_outstanding")/1000000</f>
        <v>10661.16</v>
      </c>
      <c r="M264" s="67" t="e">
        <f t="shared" si="861"/>
        <v>#REF!</v>
      </c>
      <c r="N264" s="22" t="e">
        <f>_xll.xlBondYield(C264,D264,E264,F264,G264,H264,I264,J264,P264)*100</f>
        <v>#NUM!</v>
      </c>
      <c r="O264" s="68" t="str">
        <f t="shared" si="850"/>
        <v/>
      </c>
      <c r="P264" s="23" t="e">
        <f>ROUND(_xll.MKV("EUR.CM_DEPTH.XLS_GOVIES."&amp;A264, "Mid"),IF(M264&lt;700,3,2))</f>
        <v>#REF!</v>
      </c>
      <c r="Q264" s="69" t="e">
        <f t="shared" si="847"/>
        <v>#NUM!</v>
      </c>
      <c r="R264" s="70" t="e">
        <f t="shared" si="845"/>
        <v>#NUM!</v>
      </c>
      <c r="S264" s="71" t="e">
        <f>_xll.xlBondAswSpread(C264,D264,E264,F264,G264,H264,I264,J264,P264)*100</f>
        <v>#NUM!</v>
      </c>
      <c r="T264" s="72" t="e">
        <f>_xll.xlBondZSpread(C264,D264,E264,F264,G264,H264,I264,J264,P264,"annual",5)*100</f>
        <v>#NUM!</v>
      </c>
      <c r="U264" s="72" t="e">
        <f>(N264-_xll.xlShmImplSwap2("EUR","EUR",J264,E264,,1,8,2,4)*100)*100</f>
        <v>#NUM!</v>
      </c>
      <c r="V264" s="72" t="e">
        <f>(N264-VLOOKUP(AH264,'[1]Y c'!$B$1:$F$65536,HLOOKUP(RIGHT($V$12,2),'[1]Y c'!$A$1:$IV$2,2,FALSE),FALSE))*100</f>
        <v>#NUM!</v>
      </c>
      <c r="W264" s="72" t="e">
        <f>(N264-VLOOKUP(AH264,'[1]Y c'!$B$1:$N$65536,HLOOKUP(RIGHT($W$12,2),'[1]Y c'!$A$1:$IV$2,2,FALSE),FALSE))*100</f>
        <v>#NUM!</v>
      </c>
      <c r="X264" s="73" t="e">
        <f>(N264-VLOOKUP(AH264,'[1]Y c'!$B$1:$J$65536,HLOOKUP(RIGHT($X$12,2),'[1]Y c'!$A$1:$IV$2,2,FALSE),FALSE))*100</f>
        <v>#NUM!</v>
      </c>
      <c r="Y264" s="74" t="e">
        <f>_xll.xlBondYieldSens(C264,D264,E264,F264,G264,H264,I264,J264,P264,"p")</f>
        <v>#NUM!</v>
      </c>
      <c r="Z264" s="100" t="e">
        <f>SUMIF([1]Volumes!D$1:D$65536,A264,[1]Volumes!I$1:I$65536)</f>
        <v>#VALUE!</v>
      </c>
      <c r="AA264" s="23"/>
      <c r="AB264" s="77" t="e">
        <f>IF(_xll.MKV("EUR.CM_DEPTH.VMO_REPO."&amp;A264&amp;"_"&amp;$AB$12&amp;"_Fixed", "TrdValueAvg")=0,"",_xll.MKV("EUR.CM_DEPTH.VMO_REPO."&amp;A264&amp;"_"&amp;$AB$12&amp;"_Fixed", "TrdValueAvg"))</f>
        <v>#REF!</v>
      </c>
      <c r="AC264" s="78">
        <f t="shared" si="846"/>
        <v>0</v>
      </c>
      <c r="AD264" s="160" t="str">
        <f t="shared" si="848"/>
        <v/>
      </c>
      <c r="AE264" s="161"/>
      <c r="AF264" s="162" t="str">
        <f t="shared" si="851"/>
        <v/>
      </c>
      <c r="AG264" s="163" t="e">
        <f>_xll.MKV("EUR.CM_INSTRUMENT.PXE."&amp;A264, "DateLastMaturity")</f>
        <v>#REF!</v>
      </c>
      <c r="AH264" s="160" t="e">
        <f t="shared" si="860"/>
        <v>#REF!</v>
      </c>
      <c r="AI264" s="162" t="e">
        <f>VLOOKUP(AH264,'[1]ASW p'!$B$1:$AP$65536,HLOOKUP(LEFT(A264,2),'[1]ASW p'!$A$1:$IV$2,2,FALSE),FALSE)</f>
        <v>#REF!</v>
      </c>
      <c r="AJ264" s="79" t="e">
        <f t="shared" si="852"/>
        <v>#NUM!</v>
      </c>
      <c r="AK264" s="79" t="e">
        <f t="shared" si="791"/>
        <v>#NUM!</v>
      </c>
      <c r="AL264" s="94">
        <v>-8.174006865832445E-2</v>
      </c>
      <c r="AM264" s="81">
        <v>-0.45914300000000008</v>
      </c>
      <c r="AN264" s="14" t="str">
        <f t="shared" si="853"/>
        <v>IE0034074488</v>
      </c>
      <c r="AO264" s="65" t="e">
        <f>IF(LEFT(AN264,2)=LEFT(AN263,2),AO263,_xll.BDP($A264&amp;" Corp","RTG_FITCH"))</f>
        <v>#REF!</v>
      </c>
      <c r="AP264" s="65" t="e">
        <f>IF(LEFT(AN264,2)=LEFT(AN263,2),AP263,_xll.BDP($A264&amp;" Corp","RTG_SP_LT_LC_ISSUER_CREDIT"))</f>
        <v>#REF!</v>
      </c>
      <c r="AQ264" s="65" t="str">
        <f>_xll.BDP($A264&amp;" Corp","RTG_MOODY")</f>
        <v>A2</v>
      </c>
      <c r="AR264" s="164" t="e">
        <f t="shared" si="862"/>
        <v>#REF!</v>
      </c>
      <c r="AS264" s="161" t="s">
        <v>60</v>
      </c>
      <c r="AT264" s="165" t="e">
        <f t="shared" si="855"/>
        <v>#NUM!</v>
      </c>
      <c r="AU264" s="166" t="e">
        <f>_xll.MKV("EUR.CM_INSTRUMENT.PXE."&amp;A264, "DateLastMaturity")</f>
        <v>#REF!</v>
      </c>
      <c r="AV264" s="160" t="e">
        <f t="shared" si="863"/>
        <v>#REF!</v>
      </c>
      <c r="AW264" s="165" t="e">
        <f>VLOOKUP(AV264,'[1]Y c'!B$1:AD$65536,HLOOKUP(LEFT(A264,2),'[1]Y c'!$A$1:$IV$2,2,FALSE),FALSE)</f>
        <v>#REF!</v>
      </c>
      <c r="AX264" s="14"/>
      <c r="AY264" s="164" t="str">
        <f t="shared" si="793"/>
        <v/>
      </c>
      <c r="AZ264" s="161">
        <f t="shared" si="794"/>
        <v>0</v>
      </c>
      <c r="BA264" s="162" t="str">
        <f t="shared" si="795"/>
        <v/>
      </c>
      <c r="BB264" s="163" t="e">
        <f>_xll.MKV("EUR.CM_INSTRUMENT.PXE."&amp;A264, "DateLastMaturity")</f>
        <v>#REF!</v>
      </c>
      <c r="BC264" s="160" t="e">
        <f t="shared" si="796"/>
        <v>#REF!</v>
      </c>
      <c r="BD264" s="162" t="e">
        <f>VLOOKUP(BC264,'[1]YY p'!B$1:AP$65536,HLOOKUP(LEFT(A264,2),'[1]YY p'!$A$1:$IV$2,2,FALSE),FALSE)</f>
        <v>#REF!</v>
      </c>
      <c r="BH264" s="38"/>
    </row>
    <row r="265" spans="1:63" s="2" customFormat="1">
      <c r="A265" s="1" t="s">
        <v>279</v>
      </c>
      <c r="B265" s="65" t="e">
        <f t="shared" si="844"/>
        <v>#REF!</v>
      </c>
      <c r="C265" s="19" t="s">
        <v>126</v>
      </c>
      <c r="D265" s="19" t="e">
        <f>_xll.MKV("EUR.CM_INSTRUMENT.PXE."&amp;A265, "CouponInterest")</f>
        <v>#REF!</v>
      </c>
      <c r="E265" s="6" t="e">
        <f>_xll.MKV("EUR.CM_INSTRUMENT.PXE."&amp;A265, "DateMaturity")</f>
        <v>#REF!</v>
      </c>
      <c r="F265" s="6" t="e">
        <f>IF(D265=0,H265,_xll.MKV("EUR.CM_INSTRUMENT.PXE."&amp;A265, "DateInterestAccrual"))</f>
        <v>#REF!</v>
      </c>
      <c r="G265" s="6" t="e">
        <f>IF(D265=0,E265,_xll.MKV("EUR.CM_INSTRUMENT.PXE."&amp;A265, "DateFirstCoupon"))</f>
        <v>#REF!</v>
      </c>
      <c r="H265" s="6" t="e">
        <f>_xll.MKV("EUR.CM_INSTRUMENT.PXE."&amp;A265, "DateFirstSettlement")</f>
        <v>#REF!</v>
      </c>
      <c r="I265" s="19">
        <v>100</v>
      </c>
      <c r="J265" s="6" t="e">
        <f>_xll.MKV("EUR.CM_INSTRUMENT.BONDVISION."&amp;A265, "DateSettl")</f>
        <v>#REF!</v>
      </c>
      <c r="K265" s="159" t="e">
        <f>_xll.MKV("EUR.CM_INSTRUMENT.PXE."&amp;A265, "Desc")</f>
        <v>#REF!</v>
      </c>
      <c r="L265" s="66">
        <f>_xll.BDP(A265&amp;" Corp", "amt_outstanding")/1000000</f>
        <v>6897.73</v>
      </c>
      <c r="M265" s="67" t="e">
        <f t="shared" si="861"/>
        <v>#REF!</v>
      </c>
      <c r="N265" s="22" t="e">
        <f>_xll.xlBondYield(C265,D265,E265,F265,G265,H265,I265,J265,P265)*100</f>
        <v>#NUM!</v>
      </c>
      <c r="O265" s="68" t="str">
        <f t="shared" si="850"/>
        <v/>
      </c>
      <c r="P265" s="23" t="e">
        <f>ROUND(_xll.MKV("EUR.CM_DEPTH.XLS_GOVIES."&amp;A265, "Mid"),IF(M265&lt;700,3,2))</f>
        <v>#REF!</v>
      </c>
      <c r="Q265" s="69" t="e">
        <f t="shared" si="847"/>
        <v>#NUM!</v>
      </c>
      <c r="R265" s="70" t="e">
        <f t="shared" si="845"/>
        <v>#NUM!</v>
      </c>
      <c r="S265" s="71" t="e">
        <f>_xll.xlBondAswSpread(C265,D265,E265,F265,G265,H265,I265,J265,P265)*100</f>
        <v>#NUM!</v>
      </c>
      <c r="T265" s="72" t="e">
        <f>_xll.xlBondZSpread(C265,D265,E265,F265,G265,H265,I265,J265,P265,"annual",5)*100</f>
        <v>#NUM!</v>
      </c>
      <c r="U265" s="72" t="e">
        <f>(N265-_xll.xlShmImplSwap2("EUR","EUR",J265,E265,,1,8,2,4)*100)*100</f>
        <v>#NUM!</v>
      </c>
      <c r="V265" s="72" t="e">
        <f>(N265-VLOOKUP(AH265,'[1]Y c'!$B$1:$F$65536,HLOOKUP(RIGHT($V$12,2),'[1]Y c'!$A$1:$IV$2,2,FALSE),FALSE))*100</f>
        <v>#NUM!</v>
      </c>
      <c r="W265" s="72" t="e">
        <f>(N265-VLOOKUP(AH265,'[1]Y c'!$B$1:$N$65536,HLOOKUP(RIGHT($W$12,2),'[1]Y c'!$A$1:$IV$2,2,FALSE),FALSE))*100</f>
        <v>#NUM!</v>
      </c>
      <c r="X265" s="73" t="e">
        <f>(N265-VLOOKUP(AH265,'[1]Y c'!$B$1:$J$65536,HLOOKUP(RIGHT($X$12,2),'[1]Y c'!$A$1:$IV$2,2,FALSE),FALSE))*100</f>
        <v>#NUM!</v>
      </c>
      <c r="Y265" s="74" t="e">
        <f>_xll.xlBondYieldSens(C265,D265,E265,F265,G265,H265,I265,J265,P265,"p")</f>
        <v>#NUM!</v>
      </c>
      <c r="Z265" s="100" t="e">
        <f>SUMIF([1]Volumes!D$1:D$65536,A265,[1]Volumes!I$1:I$65536)</f>
        <v>#VALUE!</v>
      </c>
      <c r="AA265" s="23"/>
      <c r="AB265" s="77" t="e">
        <f>IF(_xll.MKV("EUR.CM_DEPTH.VMO_REPO."&amp;A265&amp;"_"&amp;$AB$12&amp;"_Fixed", "TrdValueAvg")=0,"",_xll.MKV("EUR.CM_DEPTH.VMO_REPO."&amp;A265&amp;"_"&amp;$AB$12&amp;"_Fixed", "TrdValueAvg"))</f>
        <v>#REF!</v>
      </c>
      <c r="AC265" s="78">
        <f t="shared" si="846"/>
        <v>0</v>
      </c>
      <c r="AD265" s="160" t="e">
        <f t="shared" si="848"/>
        <v>#REF!</v>
      </c>
      <c r="AE265" s="161" t="s">
        <v>60</v>
      </c>
      <c r="AF265" s="162" t="e">
        <f t="shared" si="851"/>
        <v>#NUM!</v>
      </c>
      <c r="AG265" s="163" t="e">
        <f>_xll.MKV("EUR.CM_INSTRUMENT.PXE."&amp;A265, "DateLastMaturity")</f>
        <v>#REF!</v>
      </c>
      <c r="AH265" s="160" t="e">
        <f t="shared" si="860"/>
        <v>#REF!</v>
      </c>
      <c r="AI265" s="162" t="e">
        <f>VLOOKUP(AH265,'[1]ASW p'!$B$1:$AP$65536,HLOOKUP(LEFT(A265,2),'[1]ASW p'!$A$1:$IV$2,2,FALSE),FALSE)</f>
        <v>#REF!</v>
      </c>
      <c r="AJ265" s="79" t="e">
        <f t="shared" si="852"/>
        <v>#NUM!</v>
      </c>
      <c r="AK265" s="79" t="e">
        <f t="shared" si="791"/>
        <v>#NUM!</v>
      </c>
      <c r="AL265" s="94">
        <v>-1.1253739650848166E-2</v>
      </c>
      <c r="AM265" s="81">
        <v>-0.5</v>
      </c>
      <c r="AN265" s="14" t="str">
        <f t="shared" si="853"/>
        <v>IE00B60Z6194</v>
      </c>
      <c r="AO265" s="65" t="e">
        <f>IF(LEFT(AN265,2)=LEFT(AN264,2),AO264,_xll.BDP($A265&amp;" Corp","RTG_FITCH"))</f>
        <v>#REF!</v>
      </c>
      <c r="AP265" s="65" t="e">
        <f>IF(LEFT(AN265,2)=LEFT(AN264,2),AP264,_xll.BDP($A265&amp;" Corp","RTG_SP_LT_LC_ISSUER_CREDIT"))</f>
        <v>#REF!</v>
      </c>
      <c r="AQ265" s="65" t="str">
        <f>_xll.BDP($A265&amp;" Corp","RTG_MOODY")</f>
        <v>A2</v>
      </c>
      <c r="AR265" s="164" t="e">
        <f t="shared" si="862"/>
        <v>#REF!</v>
      </c>
      <c r="AS265" s="161" t="s">
        <v>60</v>
      </c>
      <c r="AT265" s="165" t="e">
        <f t="shared" si="855"/>
        <v>#NUM!</v>
      </c>
      <c r="AU265" s="166" t="e">
        <f>_xll.MKV("EUR.CM_INSTRUMENT.PXE."&amp;A265, "DateLastMaturity")</f>
        <v>#REF!</v>
      </c>
      <c r="AV265" s="160" t="e">
        <f t="shared" si="863"/>
        <v>#REF!</v>
      </c>
      <c r="AW265" s="165" t="e">
        <f>VLOOKUP(AV265,'[1]Y c'!B$1:AD$65536,HLOOKUP(LEFT(A265,2),'[1]Y c'!$A$1:$IV$2,2,FALSE),FALSE)</f>
        <v>#REF!</v>
      </c>
      <c r="AX265" s="14"/>
      <c r="AY265" s="164" t="e">
        <f t="shared" si="793"/>
        <v>#REF!</v>
      </c>
      <c r="AZ265" s="161" t="str">
        <f t="shared" si="794"/>
        <v>x</v>
      </c>
      <c r="BA265" s="162" t="e">
        <f t="shared" si="795"/>
        <v>#NUM!</v>
      </c>
      <c r="BB265" s="163" t="e">
        <f>_xll.MKV("EUR.CM_INSTRUMENT.PXE."&amp;A265, "DateLastMaturity")</f>
        <v>#REF!</v>
      </c>
      <c r="BC265" s="160" t="e">
        <f t="shared" si="796"/>
        <v>#REF!</v>
      </c>
      <c r="BD265" s="162" t="e">
        <f>VLOOKUP(BC265,'[1]YY p'!B$1:AP$65536,HLOOKUP(LEFT(A265,2),'[1]YY p'!$A$1:$IV$2,2,FALSE),FALSE)</f>
        <v>#REF!</v>
      </c>
      <c r="BH265" s="38"/>
    </row>
    <row r="266" spans="1:63" s="2" customFormat="1">
      <c r="A266" s="1" t="s">
        <v>280</v>
      </c>
      <c r="B266" s="65" t="e">
        <f t="shared" si="844"/>
        <v>#REF!</v>
      </c>
      <c r="C266" s="19" t="s">
        <v>126</v>
      </c>
      <c r="D266" s="19" t="e">
        <f>_xll.MKV("EUR.CM_INSTRUMENT.PXE."&amp;A266, "CouponInterest")</f>
        <v>#REF!</v>
      </c>
      <c r="E266" s="6" t="e">
        <f>_xll.MKV("EUR.CM_INSTRUMENT.PXE."&amp;A266, "DateMaturity")</f>
        <v>#REF!</v>
      </c>
      <c r="F266" s="6" t="e">
        <f>IF(D266=0,H266,_xll.MKV("EUR.CM_INSTRUMENT.PXE."&amp;A266, "DateInterestAccrual"))</f>
        <v>#REF!</v>
      </c>
      <c r="G266" s="6" t="e">
        <f>IF(D266=0,E266,_xll.MKV("EUR.CM_INSTRUMENT.PXE."&amp;A266, "DateFirstCoupon"))</f>
        <v>#REF!</v>
      </c>
      <c r="H266" s="6" t="e">
        <f>_xll.MKV("EUR.CM_INSTRUMENT.PXE."&amp;A266, "DateFirstSettlement")</f>
        <v>#REF!</v>
      </c>
      <c r="I266" s="19">
        <v>100</v>
      </c>
      <c r="J266" s="6" t="e">
        <f>_xll.MKV("EUR.CM_INSTRUMENT.BONDVISION."&amp;A266, "DateSettl")</f>
        <v>#REF!</v>
      </c>
      <c r="K266" s="159" t="e">
        <f>_xll.MKV("EUR.CM_INSTRUMENT.PXE."&amp;A266, "Desc")</f>
        <v>#REF!</v>
      </c>
      <c r="L266" s="66">
        <f>_xll.BDP(A266&amp;" Corp", "amt_outstanding")/1000000</f>
        <v>6827.75</v>
      </c>
      <c r="M266" s="67" t="e">
        <f t="shared" si="861"/>
        <v>#REF!</v>
      </c>
      <c r="N266" s="22" t="e">
        <f>_xll.xlBondYield(C266,D266,E266,F266,G266,H266,I266,J266,P266)*100</f>
        <v>#NUM!</v>
      </c>
      <c r="O266" s="68" t="str">
        <f t="shared" si="850"/>
        <v/>
      </c>
      <c r="P266" s="23" t="e">
        <f>ROUND(_xll.MKV("EUR.CM_DEPTH.XLS_GOVIES."&amp;A266, "Mid"),IF(M266&lt;700,3,2))</f>
        <v>#REF!</v>
      </c>
      <c r="Q266" s="69" t="e">
        <f t="shared" si="847"/>
        <v>#NUM!</v>
      </c>
      <c r="R266" s="70" t="e">
        <f t="shared" si="845"/>
        <v>#NUM!</v>
      </c>
      <c r="S266" s="71" t="e">
        <f>_xll.xlBondAswSpread(C266,D266,E266,F266,G266,H266,I266,J266,P266)*100</f>
        <v>#NUM!</v>
      </c>
      <c r="T266" s="72" t="e">
        <f>_xll.xlBondZSpread(C266,D266,E266,F266,G266,H266,I266,J266,P266,"annual",5)*100</f>
        <v>#NUM!</v>
      </c>
      <c r="U266" s="72" t="e">
        <f>(N266-_xll.xlShmImplSwap2("EUR","EUR",J266,E266,,1,8,2,4)*100)*100</f>
        <v>#NUM!</v>
      </c>
      <c r="V266" s="72" t="e">
        <f>(N266-VLOOKUP(AH266,'[1]Y c'!$B$1:$F$65536,HLOOKUP(RIGHT($V$12,2),'[1]Y c'!$A$1:$IV$2,2,FALSE),FALSE))*100</f>
        <v>#NUM!</v>
      </c>
      <c r="W266" s="72" t="e">
        <f>(N266-VLOOKUP(AH266,'[1]Y c'!$B$1:$N$65536,HLOOKUP(RIGHT($W$12,2),'[1]Y c'!$A$1:$IV$2,2,FALSE),FALSE))*100</f>
        <v>#NUM!</v>
      </c>
      <c r="X266" s="73" t="e">
        <f>(N266-VLOOKUP(AH266,'[1]Y c'!$B$1:$J$65536,HLOOKUP(RIGHT($X$12,2),'[1]Y c'!$A$1:$IV$2,2,FALSE),FALSE))*100</f>
        <v>#NUM!</v>
      </c>
      <c r="Y266" s="74" t="e">
        <f>_xll.xlBondYieldSens(C266,D266,E266,F266,G266,H266,I266,J266,P266,"p")</f>
        <v>#NUM!</v>
      </c>
      <c r="Z266" s="100" t="e">
        <f>SUMIF([1]Volumes!D$1:D$65536,A266,[1]Volumes!I$1:I$65536)</f>
        <v>#VALUE!</v>
      </c>
      <c r="AA266" s="23"/>
      <c r="AB266" s="77" t="e">
        <f>IF(_xll.MKV("EUR.CM_DEPTH.VMO_REPO."&amp;A266&amp;"_"&amp;$AB$12&amp;"_Fixed", "TrdValueAvg")=0,"",_xll.MKV("EUR.CM_DEPTH.VMO_REPO."&amp;A266&amp;"_"&amp;$AB$12&amp;"_Fixed", "TrdValueAvg"))</f>
        <v>#REF!</v>
      </c>
      <c r="AC266" s="78">
        <f t="shared" si="846"/>
        <v>0</v>
      </c>
      <c r="AD266" s="160" t="e">
        <f t="shared" si="848"/>
        <v>#REF!</v>
      </c>
      <c r="AE266" s="161" t="s">
        <v>60</v>
      </c>
      <c r="AF266" s="162" t="e">
        <f t="shared" si="851"/>
        <v>#NUM!</v>
      </c>
      <c r="AG266" s="163" t="e">
        <f>_xll.MKV("EUR.CM_INSTRUMENT.PXE."&amp;A266, "DateLastMaturity")</f>
        <v>#REF!</v>
      </c>
      <c r="AH266" s="160" t="e">
        <f t="shared" si="860"/>
        <v>#REF!</v>
      </c>
      <c r="AI266" s="162" t="e">
        <f>VLOOKUP(AH266,'[1]ASW p'!$B$1:$AP$65536,HLOOKUP(LEFT(A266,2),'[1]ASW p'!$A$1:$IV$2,2,FALSE),FALSE)</f>
        <v>#REF!</v>
      </c>
      <c r="AJ266" s="79" t="e">
        <f t="shared" si="852"/>
        <v>#NUM!</v>
      </c>
      <c r="AK266" s="79" t="e">
        <f t="shared" si="791"/>
        <v>#NUM!</v>
      </c>
      <c r="AL266" s="94">
        <v>0.20431402634315426</v>
      </c>
      <c r="AM266" s="81">
        <v>-0.42249999999999999</v>
      </c>
      <c r="AN266" s="14" t="str">
        <f t="shared" si="853"/>
        <v>IE00BJ38CQ36</v>
      </c>
      <c r="AO266" s="65" t="e">
        <f>IF(LEFT(AN266,2)=LEFT(AN265,2),AO265,_xll.BDP($A266&amp;" Corp","RTG_FITCH"))</f>
        <v>#REF!</v>
      </c>
      <c r="AP266" s="65" t="e">
        <f>IF(LEFT(AN266,2)=LEFT(AN265,2),AP265,_xll.BDP($A266&amp;" Corp","RTG_SP_LT_LC_ISSUER_CREDIT"))</f>
        <v>#REF!</v>
      </c>
      <c r="AQ266" s="65" t="str">
        <f>_xll.BDP($A266&amp;" Corp","RTG_MOODY")</f>
        <v>A2</v>
      </c>
      <c r="AR266" s="164" t="e">
        <f t="shared" si="862"/>
        <v>#REF!</v>
      </c>
      <c r="AS266" s="161" t="s">
        <v>60</v>
      </c>
      <c r="AT266" s="165" t="e">
        <f t="shared" si="855"/>
        <v>#NUM!</v>
      </c>
      <c r="AU266" s="166" t="e">
        <f>_xll.MKV("EUR.CM_INSTRUMENT.PXE."&amp;A266, "DateLastMaturity")</f>
        <v>#REF!</v>
      </c>
      <c r="AV266" s="160" t="e">
        <f t="shared" si="863"/>
        <v>#REF!</v>
      </c>
      <c r="AW266" s="165" t="e">
        <f>VLOOKUP(AV266,'[1]Y c'!B$1:AD$65536,HLOOKUP(LEFT(A266,2),'[1]Y c'!$A$1:$IV$2,2,FALSE),FALSE)</f>
        <v>#REF!</v>
      </c>
      <c r="AX266" s="14"/>
      <c r="AY266" s="164" t="e">
        <f t="shared" si="793"/>
        <v>#REF!</v>
      </c>
      <c r="AZ266" s="161" t="str">
        <f t="shared" si="794"/>
        <v>x</v>
      </c>
      <c r="BA266" s="162" t="e">
        <f t="shared" si="795"/>
        <v>#NUM!</v>
      </c>
      <c r="BB266" s="163" t="e">
        <f>_xll.MKV("EUR.CM_INSTRUMENT.PXE."&amp;A266, "DateLastMaturity")</f>
        <v>#REF!</v>
      </c>
      <c r="BC266" s="160" t="e">
        <f t="shared" si="796"/>
        <v>#REF!</v>
      </c>
      <c r="BD266" s="162" t="e">
        <f>VLOOKUP(BC266,'[1]YY p'!B$1:AP$65536,HLOOKUP(LEFT(A266,2),'[1]YY p'!$A$1:$IV$2,2,FALSE),FALSE)</f>
        <v>#REF!</v>
      </c>
      <c r="BH266" s="38"/>
    </row>
    <row r="267" spans="1:63" s="2" customFormat="1">
      <c r="A267" s="1" t="s">
        <v>281</v>
      </c>
      <c r="B267" s="65" t="e">
        <f t="shared" si="844"/>
        <v>#REF!</v>
      </c>
      <c r="C267" s="19" t="s">
        <v>126</v>
      </c>
      <c r="D267" s="19" t="e">
        <f>_xll.MKV("EUR.CM_INSTRUMENT.PXE."&amp;A267, "CouponInterest")</f>
        <v>#REF!</v>
      </c>
      <c r="E267" s="6" t="e">
        <f>_xll.MKV("EUR.CM_INSTRUMENT.PXE."&amp;A267, "DateMaturity")</f>
        <v>#REF!</v>
      </c>
      <c r="F267" s="6" t="e">
        <f>IF(D267=0,H267,_xll.MKV("EUR.CM_INSTRUMENT.PXE."&amp;A267, "DateInterestAccrual"))</f>
        <v>#REF!</v>
      </c>
      <c r="G267" s="6" t="e">
        <f>IF(D267=0,E267,_xll.MKV("EUR.CM_INSTRUMENT.PXE."&amp;A267, "DateFirstCoupon"))</f>
        <v>#REF!</v>
      </c>
      <c r="H267" s="6" t="e">
        <f>_xll.MKV("EUR.CM_INSTRUMENT.PXE."&amp;A267, "DateFirstSettlement")</f>
        <v>#REF!</v>
      </c>
      <c r="I267" s="19">
        <v>100</v>
      </c>
      <c r="J267" s="6" t="e">
        <f>_xll.MKV("EUR.CM_INSTRUMENT.BONDVISION."&amp;A267, "DateSettl")</f>
        <v>#REF!</v>
      </c>
      <c r="K267" s="159" t="e">
        <f>_xll.MKV("EUR.CM_INSTRUMENT.PXE."&amp;A267, "Desc")</f>
        <v>#REF!</v>
      </c>
      <c r="L267" s="66">
        <f>_xll.BDP(A267&amp;" Corp", "amt_outstanding")/1000000</f>
        <v>6383.43</v>
      </c>
      <c r="M267" s="67" t="e">
        <f t="shared" si="861"/>
        <v>#REF!</v>
      </c>
      <c r="N267" s="22" t="e">
        <f>_xll.xlBondYield(C267,D267,E267,F267,G267,H267,I267,J267,P267)*100</f>
        <v>#NUM!</v>
      </c>
      <c r="O267" s="68" t="str">
        <f t="shared" si="850"/>
        <v/>
      </c>
      <c r="P267" s="23" t="e">
        <f>ROUND(_xll.MKV("EUR.CM_DEPTH.XLS_GOVIES."&amp;A267, "Mid"),IF(M267&lt;700,3,2))</f>
        <v>#REF!</v>
      </c>
      <c r="Q267" s="69" t="e">
        <f t="shared" si="847"/>
        <v>#NUM!</v>
      </c>
      <c r="R267" s="70" t="e">
        <f t="shared" si="845"/>
        <v>#NUM!</v>
      </c>
      <c r="S267" s="71" t="e">
        <f>_xll.xlBondAswSpread(C267,D267,E267,F267,G267,H267,I267,J267,P267)*100</f>
        <v>#NUM!</v>
      </c>
      <c r="T267" s="72" t="e">
        <f>_xll.xlBondZSpread(C267,D267,E267,F267,G267,H267,I267,J267,P267,"annual",5)*100</f>
        <v>#NUM!</v>
      </c>
      <c r="U267" s="72" t="e">
        <f>(N267-_xll.xlShmImplSwap2("EUR","EUR",J267,E267,,1,8,2,4)*100)*100</f>
        <v>#NUM!</v>
      </c>
      <c r="V267" s="72" t="e">
        <f>(N267-VLOOKUP(AH267,'[1]Y c'!$B$1:$F$65536,HLOOKUP(RIGHT($V$12,2),'[1]Y c'!$A$1:$IV$2,2,FALSE),FALSE))*100</f>
        <v>#NUM!</v>
      </c>
      <c r="W267" s="72" t="e">
        <f>(N267-VLOOKUP(AH267,'[1]Y c'!$B$1:$N$65536,HLOOKUP(RIGHT($W$12,2),'[1]Y c'!$A$1:$IV$2,2,FALSE),FALSE))*100</f>
        <v>#NUM!</v>
      </c>
      <c r="X267" s="73" t="e">
        <f>(N267-VLOOKUP(AH267,'[1]Y c'!$B$1:$J$65536,HLOOKUP(RIGHT($X$12,2),'[1]Y c'!$A$1:$IV$2,2,FALSE),FALSE))*100</f>
        <v>#NUM!</v>
      </c>
      <c r="Y267" s="74" t="e">
        <f>_xll.xlBondYieldSens(C267,D267,E267,F267,G267,H267,I267,J267,P267,"p")</f>
        <v>#NUM!</v>
      </c>
      <c r="Z267" s="100" t="e">
        <f>SUMIF([1]Volumes!D$1:D$65536,A267,[1]Volumes!I$1:I$65536)</f>
        <v>#VALUE!</v>
      </c>
      <c r="AA267" s="23"/>
      <c r="AB267" s="77" t="e">
        <f>IF(_xll.MKV("EUR.CM_DEPTH.VMO_REPO."&amp;A267&amp;"_"&amp;$AB$12&amp;"_Fixed", "TrdValueAvg")=0,"",_xll.MKV("EUR.CM_DEPTH.VMO_REPO."&amp;A267&amp;"_"&amp;$AB$12&amp;"_Fixed", "TrdValueAvg"))</f>
        <v>#REF!</v>
      </c>
      <c r="AC267" s="78">
        <f t="shared" si="846"/>
        <v>0</v>
      </c>
      <c r="AD267" s="160" t="str">
        <f t="shared" si="848"/>
        <v/>
      </c>
      <c r="AE267" s="161"/>
      <c r="AF267" s="162" t="str">
        <f t="shared" si="851"/>
        <v/>
      </c>
      <c r="AG267" s="163" t="e">
        <f>_xll.MKV("EUR.CM_INSTRUMENT.PXE."&amp;A267, "DateLastMaturity")</f>
        <v>#REF!</v>
      </c>
      <c r="AH267" s="160" t="e">
        <f t="shared" si="860"/>
        <v>#REF!</v>
      </c>
      <c r="AI267" s="162" t="e">
        <f>VLOOKUP(AH267,'[1]ASW p'!$B$1:$AP$65536,HLOOKUP(LEFT(A267,2),'[1]ASW p'!$A$1:$IV$2,2,FALSE),FALSE)</f>
        <v>#REF!</v>
      </c>
      <c r="AJ267" s="79" t="e">
        <f t="shared" si="852"/>
        <v>#NUM!</v>
      </c>
      <c r="AK267" s="79" t="e">
        <f t="shared" si="791"/>
        <v>#NUM!</v>
      </c>
      <c r="AL267" s="94">
        <v>0.42166861265238581</v>
      </c>
      <c r="AM267" s="81">
        <v>-0.36333300000000007</v>
      </c>
      <c r="AN267" s="14" t="str">
        <f t="shared" si="853"/>
        <v>IE00B4S3JD47</v>
      </c>
      <c r="AO267" s="65" t="e">
        <f>IF(LEFT(AN267,2)=LEFT(AN266,2),AO266,_xll.BDP($A267&amp;" Corp","RTG_FITCH"))</f>
        <v>#REF!</v>
      </c>
      <c r="AP267" s="65" t="e">
        <f>IF(LEFT(AN267,2)=LEFT(AN266,2),AP266,_xll.BDP($A267&amp;" Corp","RTG_SP_LT_LC_ISSUER_CREDIT"))</f>
        <v>#REF!</v>
      </c>
      <c r="AQ267" s="65" t="str">
        <f>_xll.BDP($A267&amp;" Corp","RTG_MOODY")</f>
        <v>A2</v>
      </c>
      <c r="AR267" s="164" t="e">
        <f t="shared" si="862"/>
        <v>#REF!</v>
      </c>
      <c r="AS267" s="161" t="s">
        <v>60</v>
      </c>
      <c r="AT267" s="165" t="e">
        <f t="shared" si="855"/>
        <v>#NUM!</v>
      </c>
      <c r="AU267" s="166" t="e">
        <f>_xll.MKV("EUR.CM_INSTRUMENT.PXE."&amp;A267, "DateLastMaturity")</f>
        <v>#REF!</v>
      </c>
      <c r="AV267" s="160" t="e">
        <f t="shared" si="863"/>
        <v>#REF!</v>
      </c>
      <c r="AW267" s="165" t="e">
        <f>VLOOKUP(AV267,'[1]Y c'!B$1:AD$65536,HLOOKUP(LEFT(A267,2),'[1]Y c'!$A$1:$IV$2,2,FALSE),FALSE)</f>
        <v>#REF!</v>
      </c>
      <c r="AX267" s="14"/>
      <c r="AY267" s="164" t="str">
        <f t="shared" si="793"/>
        <v/>
      </c>
      <c r="AZ267" s="161">
        <f t="shared" si="794"/>
        <v>0</v>
      </c>
      <c r="BA267" s="162" t="str">
        <f t="shared" si="795"/>
        <v/>
      </c>
      <c r="BB267" s="163" t="e">
        <f>_xll.MKV("EUR.CM_INSTRUMENT.PXE."&amp;A267, "DateLastMaturity")</f>
        <v>#REF!</v>
      </c>
      <c r="BC267" s="160" t="e">
        <f t="shared" si="796"/>
        <v>#REF!</v>
      </c>
      <c r="BD267" s="162" t="e">
        <f>VLOOKUP(BC267,'[1]YY p'!B$1:AP$65536,HLOOKUP(LEFT(A267,2),'[1]YY p'!$A$1:$IV$2,2,FALSE),FALSE)</f>
        <v>#REF!</v>
      </c>
      <c r="BH267" s="38"/>
    </row>
    <row r="268" spans="1:63" s="2" customFormat="1">
      <c r="A268" s="1" t="s">
        <v>282</v>
      </c>
      <c r="B268" s="65" t="e">
        <f t="shared" si="844"/>
        <v>#REF!</v>
      </c>
      <c r="C268" s="19" t="s">
        <v>126</v>
      </c>
      <c r="D268" s="19" t="e">
        <f>_xll.MKV("EUR.CM_INSTRUMENT.PXE."&amp;A268, "CouponInterest")</f>
        <v>#REF!</v>
      </c>
      <c r="E268" s="6" t="e">
        <f>_xll.MKV("EUR.CM_INSTRUMENT.PXE."&amp;A268, "DateMaturity")</f>
        <v>#REF!</v>
      </c>
      <c r="F268" s="6" t="e">
        <f>IF(D268=0,H268,_xll.MKV("EUR.CM_INSTRUMENT.PXE."&amp;A268, "DateInterestAccrual"))</f>
        <v>#REF!</v>
      </c>
      <c r="G268" s="6" t="e">
        <f>IF(D268=0,E268,_xll.MKV("EUR.CM_INSTRUMENT.PXE."&amp;A268, "DateFirstCoupon"))</f>
        <v>#REF!</v>
      </c>
      <c r="H268" s="6" t="e">
        <f>_xll.MKV("EUR.CM_INSTRUMENT.PXE."&amp;A268, "DateFirstSettlement")</f>
        <v>#REF!</v>
      </c>
      <c r="I268" s="19">
        <v>100</v>
      </c>
      <c r="J268" s="6" t="e">
        <f>_xll.MKV("EUR.CM_INSTRUMENT.BONDVISION."&amp;A268, "DateSettl")</f>
        <v>#REF!</v>
      </c>
      <c r="K268" s="159" t="e">
        <f>_xll.MKV("EUR.CM_INSTRUMENT.PXE."&amp;A268, "Desc")</f>
        <v>#REF!</v>
      </c>
      <c r="L268" s="66">
        <f>_xll.BDP(A268&amp;" Corp", "amt_outstanding")/1000000</f>
        <v>8030.95</v>
      </c>
      <c r="M268" s="67" t="e">
        <f t="shared" si="861"/>
        <v>#REF!</v>
      </c>
      <c r="N268" s="22" t="e">
        <f>_xll.xlBondYield(C268,D268,E268,F268,G268,H268,I268,J268,P268)*100</f>
        <v>#NUM!</v>
      </c>
      <c r="O268" s="68" t="str">
        <f t="shared" si="850"/>
        <v/>
      </c>
      <c r="P268" s="23" t="e">
        <f>ROUND(_xll.MKV("EUR.CM_DEPTH.XLS_GOVIES."&amp;A268, "Mid"),IF(M268&lt;700,3,2))</f>
        <v>#REF!</v>
      </c>
      <c r="Q268" s="69" t="e">
        <f t="shared" si="847"/>
        <v>#NUM!</v>
      </c>
      <c r="R268" s="70" t="e">
        <f t="shared" si="845"/>
        <v>#NUM!</v>
      </c>
      <c r="S268" s="71" t="e">
        <f>_xll.xlBondAswSpread(C268,D268,E268,F268,G268,H268,I268,J268,P268)*100</f>
        <v>#NUM!</v>
      </c>
      <c r="T268" s="72" t="e">
        <f>_xll.xlBondZSpread(C268,D268,E268,F268,G268,H268,I268,J268,P268,"annual",5)*100</f>
        <v>#NUM!</v>
      </c>
      <c r="U268" s="72" t="e">
        <f>(N268-_xll.xlShmImplSwap2("EUR","EUR",J268,E268,,1,8,2,4)*100)*100</f>
        <v>#NUM!</v>
      </c>
      <c r="V268" s="72" t="e">
        <f>(N268-VLOOKUP(AH268,'[1]Y c'!$B$1:$F$65536,HLOOKUP(RIGHT($V$12,2),'[1]Y c'!$A$1:$IV$2,2,FALSE),FALSE))*100</f>
        <v>#NUM!</v>
      </c>
      <c r="W268" s="72" t="e">
        <f>(N268-VLOOKUP(AH268,'[1]Y c'!$B$1:$N$65536,HLOOKUP(RIGHT($W$12,2),'[1]Y c'!$A$1:$IV$2,2,FALSE),FALSE))*100</f>
        <v>#NUM!</v>
      </c>
      <c r="X268" s="73" t="e">
        <f>(N268-VLOOKUP(AH268,'[1]Y c'!$B$1:$J$65536,HLOOKUP(RIGHT($X$12,2),'[1]Y c'!$A$1:$IV$2,2,FALSE),FALSE))*100</f>
        <v>#NUM!</v>
      </c>
      <c r="Y268" s="74" t="e">
        <f>_xll.xlBondYieldSens(C268,D268,E268,F268,G268,H268,I268,J268,P268,"p")</f>
        <v>#NUM!</v>
      </c>
      <c r="Z268" s="100" t="e">
        <f>SUMIF([1]Volumes!D$1:D$65536,A268,[1]Volumes!I$1:I$65536)</f>
        <v>#VALUE!</v>
      </c>
      <c r="AA268" s="23"/>
      <c r="AB268" s="77" t="e">
        <f>IF(_xll.MKV("EUR.CM_DEPTH.VMO_REPO."&amp;A268&amp;"_"&amp;$AB$12&amp;"_Fixed", "TrdValueAvg")=0,"",_xll.MKV("EUR.CM_DEPTH.VMO_REPO."&amp;A268&amp;"_"&amp;$AB$12&amp;"_Fixed", "TrdValueAvg"))</f>
        <v>#REF!</v>
      </c>
      <c r="AC268" s="78">
        <f t="shared" si="846"/>
        <v>0</v>
      </c>
      <c r="AD268" s="160" t="str">
        <f t="shared" si="848"/>
        <v/>
      </c>
      <c r="AE268" s="161"/>
      <c r="AF268" s="162" t="str">
        <f t="shared" si="851"/>
        <v/>
      </c>
      <c r="AG268" s="163" t="e">
        <f>_xll.MKV("EUR.CM_INSTRUMENT.PXE."&amp;A268, "DateLastMaturity")</f>
        <v>#REF!</v>
      </c>
      <c r="AH268" s="160" t="e">
        <f t="shared" si="860"/>
        <v>#REF!</v>
      </c>
      <c r="AI268" s="162" t="e">
        <f>VLOOKUP(AH268,'[1]ASW p'!$B$1:$AP$65536,HLOOKUP(LEFT(A268,2),'[1]ASW p'!$A$1:$IV$2,2,FALSE),FALSE)</f>
        <v>#REF!</v>
      </c>
      <c r="AJ268" s="79" t="e">
        <f t="shared" si="852"/>
        <v>#NUM!</v>
      </c>
      <c r="AK268" s="79" t="e">
        <f t="shared" si="791"/>
        <v>#NUM!</v>
      </c>
      <c r="AL268" s="94">
        <v>0.64391105048742547</v>
      </c>
      <c r="AM268" s="81">
        <v>-0.47583300000000001</v>
      </c>
      <c r="AN268" s="14" t="str">
        <f t="shared" si="853"/>
        <v>IE00B6X95T99</v>
      </c>
      <c r="AO268" s="65" t="e">
        <f>IF(LEFT(AN268,2)=LEFT(AN267,2),AO267,_xll.BDP($A268&amp;" Corp","RTG_FITCH"))</f>
        <v>#REF!</v>
      </c>
      <c r="AP268" s="65" t="e">
        <f>IF(LEFT(AN268,2)=LEFT(AN267,2),AP267,_xll.BDP($A268&amp;" Corp","RTG_SP_LT_LC_ISSUER_CREDIT"))</f>
        <v>#REF!</v>
      </c>
      <c r="AQ268" s="65" t="str">
        <f>_xll.BDP($A268&amp;" Corp","RTG_MOODY")</f>
        <v>A2</v>
      </c>
      <c r="AR268" s="164" t="e">
        <f t="shared" si="862"/>
        <v>#REF!</v>
      </c>
      <c r="AS268" s="161" t="s">
        <v>60</v>
      </c>
      <c r="AT268" s="165" t="e">
        <f t="shared" si="855"/>
        <v>#NUM!</v>
      </c>
      <c r="AU268" s="166" t="e">
        <f>_xll.MKV("EUR.CM_INSTRUMENT.PXE."&amp;A268, "DateLastMaturity")</f>
        <v>#REF!</v>
      </c>
      <c r="AV268" s="160" t="e">
        <f t="shared" si="863"/>
        <v>#REF!</v>
      </c>
      <c r="AW268" s="165" t="e">
        <f>VLOOKUP(AV268,'[1]Y c'!B$1:AD$65536,HLOOKUP(LEFT(A268,2),'[1]Y c'!$A$1:$IV$2,2,FALSE),FALSE)</f>
        <v>#REF!</v>
      </c>
      <c r="AX268" s="14"/>
      <c r="AY268" s="164" t="str">
        <f t="shared" si="793"/>
        <v/>
      </c>
      <c r="AZ268" s="161">
        <f t="shared" si="794"/>
        <v>0</v>
      </c>
      <c r="BA268" s="162" t="str">
        <f t="shared" si="795"/>
        <v/>
      </c>
      <c r="BB268" s="163" t="e">
        <f>_xll.MKV("EUR.CM_INSTRUMENT.PXE."&amp;A268, "DateLastMaturity")</f>
        <v>#REF!</v>
      </c>
      <c r="BC268" s="160" t="e">
        <f t="shared" si="796"/>
        <v>#REF!</v>
      </c>
      <c r="BD268" s="162" t="e">
        <f>VLOOKUP(BC268,'[1]YY p'!B$1:AP$65536,HLOOKUP(LEFT(A268,2),'[1]YY p'!$A$1:$IV$2,2,FALSE),FALSE)</f>
        <v>#REF!</v>
      </c>
      <c r="BH268" s="38"/>
    </row>
    <row r="269" spans="1:63" s="2" customFormat="1">
      <c r="A269" s="1" t="s">
        <v>283</v>
      </c>
      <c r="B269" s="65" t="e">
        <f t="shared" si="844"/>
        <v>#REF!</v>
      </c>
      <c r="C269" s="19" t="s">
        <v>126</v>
      </c>
      <c r="D269" s="19" t="e">
        <f>_xll.MKV("EUR.CM_INSTRUMENT.PXE."&amp;A269, "CouponInterest")</f>
        <v>#REF!</v>
      </c>
      <c r="E269" s="6" t="e">
        <f>_xll.MKV("EUR.CM_INSTRUMENT.PXE."&amp;A269, "DateMaturity")</f>
        <v>#REF!</v>
      </c>
      <c r="F269" s="6" t="e">
        <f>IF(D269=0,H269,_xll.MKV("EUR.CM_INSTRUMENT.PXE."&amp;A269, "DateInterestAccrual"))</f>
        <v>#REF!</v>
      </c>
      <c r="G269" s="6" t="e">
        <f>IF(D269=0,E269,_xll.MKV("EUR.CM_INSTRUMENT.PXE."&amp;A269, "DateFirstCoupon"))</f>
        <v>#REF!</v>
      </c>
      <c r="H269" s="6" t="e">
        <f>_xll.MKV("EUR.CM_INSTRUMENT.PXE."&amp;A269, "DateFirstSettlement")</f>
        <v>#REF!</v>
      </c>
      <c r="I269" s="19">
        <v>100</v>
      </c>
      <c r="J269" s="6" t="e">
        <f>_xll.MKV("EUR.CM_INSTRUMENT.BONDVISION."&amp;A269, "DateSettl")</f>
        <v>#REF!</v>
      </c>
      <c r="K269" s="159" t="e">
        <f>_xll.MKV("EUR.CM_INSTRUMENT.PXE."&amp;A269, "Desc")</f>
        <v>#REF!</v>
      </c>
      <c r="L269" s="66">
        <f>_xll.BDP(A269&amp;" Corp", "amt_outstanding")/1000000</f>
        <v>11490.35</v>
      </c>
      <c r="M269" s="67" t="e">
        <f t="shared" si="861"/>
        <v>#REF!</v>
      </c>
      <c r="N269" s="22" t="e">
        <f>_xll.xlBondYield(C269,D269,E269,F269,G269,H269,I269,J269,P269)*100</f>
        <v>#NUM!</v>
      </c>
      <c r="O269" s="68" t="str">
        <f t="shared" si="850"/>
        <v/>
      </c>
      <c r="P269" s="23" t="e">
        <f>ROUND(_xll.MKV("EUR.CM_DEPTH.XLS_GOVIES."&amp;A269, "Mid"),IF(M269&lt;700,3,2))</f>
        <v>#REF!</v>
      </c>
      <c r="Q269" s="69" t="e">
        <f t="shared" si="847"/>
        <v>#NUM!</v>
      </c>
      <c r="R269" s="70" t="e">
        <f t="shared" si="845"/>
        <v>#NUM!</v>
      </c>
      <c r="S269" s="71" t="e">
        <f>_xll.xlBondAswSpread(C269,D269,E269,F269,G269,H269,I269,J269,P269)*100</f>
        <v>#NUM!</v>
      </c>
      <c r="T269" s="72" t="e">
        <f>_xll.xlBondZSpread(C269,D269,E269,F269,G269,H269,I269,J269,P269,"annual",5)*100</f>
        <v>#NUM!</v>
      </c>
      <c r="U269" s="72" t="e">
        <f>(N269-_xll.xlShmImplSwap2("EUR","EUR",J269,E269,,1,8,2,4)*100)*100</f>
        <v>#NUM!</v>
      </c>
      <c r="V269" s="72" t="e">
        <f>(N269-VLOOKUP(AH269,'[1]Y c'!$B$1:$F$65536,HLOOKUP(RIGHT($V$12,2),'[1]Y c'!$A$1:$IV$2,2,FALSE),FALSE))*100</f>
        <v>#NUM!</v>
      </c>
      <c r="W269" s="72" t="e">
        <f>(N269-VLOOKUP(AH269,'[1]Y c'!$B$1:$N$65536,HLOOKUP(RIGHT($W$12,2),'[1]Y c'!$A$1:$IV$2,2,FALSE),FALSE))*100</f>
        <v>#NUM!</v>
      </c>
      <c r="X269" s="73" t="e">
        <f>(N269-VLOOKUP(AH269,'[1]Y c'!$B$1:$J$65536,HLOOKUP(RIGHT($X$12,2),'[1]Y c'!$A$1:$IV$2,2,FALSE),FALSE))*100</f>
        <v>#NUM!</v>
      </c>
      <c r="Y269" s="74" t="e">
        <f>_xll.xlBondYieldSens(C269,D269,E269,F269,G269,H269,I269,J269,P269,"p")</f>
        <v>#NUM!</v>
      </c>
      <c r="Z269" s="100" t="e">
        <f>SUMIF([1]Volumes!D$1:D$65536,A269,[1]Volumes!I$1:I$65536)</f>
        <v>#VALUE!</v>
      </c>
      <c r="AA269" s="23"/>
      <c r="AB269" s="77" t="e">
        <f>IF(_xll.MKV("EUR.CM_DEPTH.VMO_REPO."&amp;A269&amp;"_"&amp;$AB$12&amp;"_Fixed", "TrdValueAvg")=0,"",_xll.MKV("EUR.CM_DEPTH.VMO_REPO."&amp;A269&amp;"_"&amp;$AB$12&amp;"_Fixed", "TrdValueAvg"))</f>
        <v>#REF!</v>
      </c>
      <c r="AC269" s="78">
        <f t="shared" si="846"/>
        <v>0</v>
      </c>
      <c r="AD269" s="160" t="e">
        <f t="shared" si="848"/>
        <v>#REF!</v>
      </c>
      <c r="AE269" s="161" t="s">
        <v>60</v>
      </c>
      <c r="AF269" s="162" t="e">
        <f t="shared" si="851"/>
        <v>#NUM!</v>
      </c>
      <c r="AG269" s="163" t="e">
        <f>_xll.MKV("EUR.CM_INSTRUMENT.PXE."&amp;A269, "DateLastMaturity")</f>
        <v>#REF!</v>
      </c>
      <c r="AH269" s="160" t="e">
        <f t="shared" si="860"/>
        <v>#REF!</v>
      </c>
      <c r="AI269" s="162" t="e">
        <f>VLOOKUP(AH269,'[1]ASW p'!$B$1:$AP$65536,HLOOKUP(LEFT(A269,2),'[1]ASW p'!$A$1:$IV$2,2,FALSE),FALSE)</f>
        <v>#REF!</v>
      </c>
      <c r="AJ269" s="79" t="e">
        <f t="shared" si="852"/>
        <v>#NUM!</v>
      </c>
      <c r="AK269" s="79" t="e">
        <f t="shared" si="791"/>
        <v>#NUM!</v>
      </c>
      <c r="AL269" s="94">
        <v>0.79732743243432913</v>
      </c>
      <c r="AM269" s="81">
        <v>-0.51111099999999998</v>
      </c>
      <c r="AN269" s="14" t="str">
        <f t="shared" si="853"/>
        <v>IE00B4TV0D44</v>
      </c>
      <c r="AO269" s="65" t="e">
        <f>IF(LEFT(AN269,2)=LEFT(AN268,2),AO268,_xll.BDP($A269&amp;" Corp","RTG_FITCH"))</f>
        <v>#REF!</v>
      </c>
      <c r="AP269" s="65" t="e">
        <f>IF(LEFT(AN269,2)=LEFT(AN268,2),AP268,_xll.BDP($A269&amp;" Corp","RTG_SP_LT_LC_ISSUER_CREDIT"))</f>
        <v>#REF!</v>
      </c>
      <c r="AQ269" s="65" t="str">
        <f>_xll.BDP($A269&amp;" Corp","RTG_MOODY")</f>
        <v>A2</v>
      </c>
      <c r="AR269" s="164" t="e">
        <f t="shared" si="862"/>
        <v>#REF!</v>
      </c>
      <c r="AS269" s="161" t="s">
        <v>60</v>
      </c>
      <c r="AT269" s="165" t="e">
        <f t="shared" si="855"/>
        <v>#NUM!</v>
      </c>
      <c r="AU269" s="166" t="e">
        <f>_xll.MKV("EUR.CM_INSTRUMENT.PXE."&amp;A269, "DateLastMaturity")</f>
        <v>#REF!</v>
      </c>
      <c r="AV269" s="160" t="e">
        <f t="shared" si="863"/>
        <v>#REF!</v>
      </c>
      <c r="AW269" s="165" t="e">
        <f>VLOOKUP(AV269,'[1]Y c'!B$1:AD$65536,HLOOKUP(LEFT(A269,2),'[1]Y c'!$A$1:$IV$2,2,FALSE),FALSE)</f>
        <v>#REF!</v>
      </c>
      <c r="AX269" s="14"/>
      <c r="AY269" s="164" t="e">
        <f t="shared" si="793"/>
        <v>#REF!</v>
      </c>
      <c r="AZ269" s="161" t="str">
        <f t="shared" si="794"/>
        <v>x</v>
      </c>
      <c r="BA269" s="162" t="e">
        <f t="shared" si="795"/>
        <v>#NUM!</v>
      </c>
      <c r="BB269" s="163" t="e">
        <f>_xll.MKV("EUR.CM_INSTRUMENT.PXE."&amp;A269, "DateLastMaturity")</f>
        <v>#REF!</v>
      </c>
      <c r="BC269" s="160" t="e">
        <f t="shared" si="796"/>
        <v>#REF!</v>
      </c>
      <c r="BD269" s="162" t="e">
        <f>VLOOKUP(BC269,'[1]YY p'!B$1:AP$65536,HLOOKUP(LEFT(A269,2),'[1]YY p'!$A$1:$IV$2,2,FALSE),FALSE)</f>
        <v>#REF!</v>
      </c>
      <c r="BH269" s="38"/>
    </row>
    <row r="270" spans="1:63" s="2" customFormat="1">
      <c r="A270" s="1" t="s">
        <v>284</v>
      </c>
      <c r="B270" s="65" t="e">
        <f t="shared" si="844"/>
        <v>#REF!</v>
      </c>
      <c r="C270" s="19" t="s">
        <v>126</v>
      </c>
      <c r="D270" s="19" t="e">
        <f>_xll.MKV("EUR.CM_INSTRUMENT.PXE."&amp;A270, "CouponInterest")</f>
        <v>#REF!</v>
      </c>
      <c r="E270" s="6" t="e">
        <f>_xll.MKV("EUR.CM_INSTRUMENT.PXE."&amp;A270, "DateMaturity")</f>
        <v>#REF!</v>
      </c>
      <c r="F270" s="6" t="e">
        <f>IF(D270=0,H270,_xll.MKV("EUR.CM_INSTRUMENT.PXE."&amp;A270, "DateInterestAccrual"))</f>
        <v>#REF!</v>
      </c>
      <c r="G270" s="6" t="e">
        <f>IF(D270=0,E270,_xll.MKV("EUR.CM_INSTRUMENT.PXE."&amp;A270, "DateFirstCoupon"))</f>
        <v>#REF!</v>
      </c>
      <c r="H270" s="6" t="e">
        <f>_xll.MKV("EUR.CM_INSTRUMENT.PXE."&amp;A270, "DateFirstSettlement")</f>
        <v>#REF!</v>
      </c>
      <c r="I270" s="19">
        <v>100</v>
      </c>
      <c r="J270" s="6" t="e">
        <f>_xll.MKV("EUR.CM_INSTRUMENT.BONDVISION."&amp;A270, "DateSettl")</f>
        <v>#REF!</v>
      </c>
      <c r="K270" s="159" t="e">
        <f>_xll.MKV("EUR.CM_INSTRUMENT.PXE."&amp;A270, "Desc")</f>
        <v>#REF!</v>
      </c>
      <c r="L270" s="66">
        <f>_xll.BDP(A270&amp;" Corp", "amt_outstanding")/1000000</f>
        <v>11318.75</v>
      </c>
      <c r="M270" s="67" t="e">
        <f t="shared" si="861"/>
        <v>#REF!</v>
      </c>
      <c r="N270" s="22" t="e">
        <f>_xll.xlBondYield(C270,D270,E270,F270,G270,H270,I270,J270,P270)*100</f>
        <v>#NUM!</v>
      </c>
      <c r="O270" s="68" t="str">
        <f>IF(ISNUMBER((N270-AL270)*100),ROUND((N270-AL270)*100,2),"")</f>
        <v/>
      </c>
      <c r="P270" s="23" t="e">
        <f>ROUND(_xll.MKV("EUR.CM_DEPTH.XLS_GOVIES."&amp;A270, "Mid"),IF(M270&lt;700,3,2))</f>
        <v>#REF!</v>
      </c>
      <c r="Q270" s="69" t="e">
        <f>(N270-N269)*100</f>
        <v>#NUM!</v>
      </c>
      <c r="R270" s="70" t="e">
        <f t="shared" si="845"/>
        <v>#NUM!</v>
      </c>
      <c r="S270" s="71" t="e">
        <f>_xll.xlBondAswSpread(C270,D270,E270,F270,G270,H270,I270,J270,P270)*100</f>
        <v>#NUM!</v>
      </c>
      <c r="T270" s="72" t="e">
        <f>_xll.xlBondZSpread(C270,D270,E270,F270,G270,H270,I270,J270,P270,"annual",5)*100</f>
        <v>#NUM!</v>
      </c>
      <c r="U270" s="72" t="e">
        <f>(N270-_xll.xlShmImplSwap2("EUR","EUR",J270,E270,,1,8,2,4)*100)*100</f>
        <v>#NUM!</v>
      </c>
      <c r="V270" s="72" t="e">
        <f>(N270-VLOOKUP(AH270,'[1]Y c'!$B$1:$F$65536,HLOOKUP(RIGHT($V$12,2),'[1]Y c'!$A$1:$IV$2,2,FALSE),FALSE))*100</f>
        <v>#NUM!</v>
      </c>
      <c r="W270" s="72" t="e">
        <f>(N270-VLOOKUP(AH270,'[1]Y c'!$B$1:$N$65536,HLOOKUP(RIGHT($W$12,2),'[1]Y c'!$A$1:$IV$2,2,FALSE),FALSE))*100</f>
        <v>#NUM!</v>
      </c>
      <c r="X270" s="73" t="e">
        <f>(N270-VLOOKUP(AH270,'[1]Y c'!$B$1:$J$65536,HLOOKUP(RIGHT($X$12,2),'[1]Y c'!$A$1:$IV$2,2,FALSE),FALSE))*100</f>
        <v>#NUM!</v>
      </c>
      <c r="Y270" s="74" t="e">
        <f>_xll.xlBondYieldSens(C270,D270,E270,F270,G270,H270,I270,J270,P270,"p")</f>
        <v>#NUM!</v>
      </c>
      <c r="Z270" s="100" t="e">
        <f>SUMIF([1]Volumes!D$1:D$65536,A270,[1]Volumes!I$1:I$65536)</f>
        <v>#VALUE!</v>
      </c>
      <c r="AA270" s="23"/>
      <c r="AB270" s="77" t="e">
        <f>IF(_xll.MKV("EUR.CM_DEPTH.VMO_REPO."&amp;A270&amp;"_"&amp;$AB$12&amp;"_Fixed", "TrdValueAvg")=0,"",_xll.MKV("EUR.CM_DEPTH.VMO_REPO."&amp;A270&amp;"_"&amp;$AB$12&amp;"_Fixed", "TrdValueAvg"))</f>
        <v>#REF!</v>
      </c>
      <c r="AC270" s="78">
        <f>IF(ISNUMBER(AB270),(AB270-AM270)*100,0)</f>
        <v>0</v>
      </c>
      <c r="AD270" s="160" t="e">
        <f>IF(AE270="x",MONTH(AG270)&amp;"."&amp;YEAR(AG270),"")</f>
        <v>#REF!</v>
      </c>
      <c r="AE270" s="161" t="s">
        <v>60</v>
      </c>
      <c r="AF270" s="162" t="e">
        <f>IF(AE270="x",IF($AF$12="ASW",S270,T270),"")</f>
        <v>#NUM!</v>
      </c>
      <c r="AG270" s="163" t="e">
        <f>_xll.MKV("EUR.CM_INSTRUMENT.PXE."&amp;A270, "DateLastMaturity")</f>
        <v>#REF!</v>
      </c>
      <c r="AH270" s="160" t="e">
        <f>MONTH(AG270)&amp;"."&amp;YEAR(AG270)</f>
        <v>#REF!</v>
      </c>
      <c r="AI270" s="162" t="e">
        <f>VLOOKUP(AH270,'[1]ASW p'!$B$1:$AP$65536,HLOOKUP(LEFT(A270,2),'[1]ASW p'!$A$1:$IV$2,2,FALSE),FALSE)</f>
        <v>#REF!</v>
      </c>
      <c r="AJ270" s="79" t="e">
        <f>IF($AF$12="ASW",S270,T270)-AI270</f>
        <v>#NUM!</v>
      </c>
      <c r="AK270" s="79" t="e">
        <f t="shared" si="791"/>
        <v>#NUM!</v>
      </c>
      <c r="AL270" s="94">
        <v>0.8962200963206659</v>
      </c>
      <c r="AM270" s="81">
        <v>-0.35</v>
      </c>
      <c r="AN270" s="14" t="str">
        <f>+A270</f>
        <v>IE00BV8C9418</v>
      </c>
      <c r="AO270" s="65" t="e">
        <f>IF(LEFT(AN270,2)=LEFT(AN269,2),AO269,_xll.BDP($A270&amp;" Corp","RTG_FITCH"))</f>
        <v>#REF!</v>
      </c>
      <c r="AP270" s="65" t="e">
        <f>IF(LEFT(AN270,2)=LEFT(AN269,2),AP269,_xll.BDP($A270&amp;" Corp","RTG_SP_LT_LC_ISSUER_CREDIT"))</f>
        <v>#REF!</v>
      </c>
      <c r="AQ270" s="65" t="str">
        <f>_xll.BDP($A270&amp;" Corp","RTG_MOODY")</f>
        <v>A2</v>
      </c>
      <c r="AR270" s="164" t="e">
        <f>IF(AS270="x",MONTH(AU270)&amp;"."&amp;YEAR(AU270),"")</f>
        <v>#REF!</v>
      </c>
      <c r="AS270" s="161" t="s">
        <v>60</v>
      </c>
      <c r="AT270" s="165" t="e">
        <f>IF(AS270="x",N270,"")</f>
        <v>#NUM!</v>
      </c>
      <c r="AU270" s="166" t="e">
        <f>_xll.MKV("EUR.CM_INSTRUMENT.PXE."&amp;A270, "DateLastMaturity")</f>
        <v>#REF!</v>
      </c>
      <c r="AV270" s="160" t="e">
        <f>MONTH(AU270)&amp;"."&amp;YEAR(AU270)</f>
        <v>#REF!</v>
      </c>
      <c r="AW270" s="165" t="e">
        <f>VLOOKUP(AV270,'[1]Y c'!B$1:AD$65536,HLOOKUP(LEFT(A270,2),'[1]Y c'!$A$1:$IV$2,2,FALSE),FALSE)</f>
        <v>#REF!</v>
      </c>
      <c r="AX270" s="14"/>
      <c r="AY270" s="164" t="e">
        <f t="shared" si="793"/>
        <v>#REF!</v>
      </c>
      <c r="AZ270" s="161" t="str">
        <f t="shared" si="794"/>
        <v>x</v>
      </c>
      <c r="BA270" s="162" t="e">
        <f t="shared" si="795"/>
        <v>#NUM!</v>
      </c>
      <c r="BB270" s="163" t="e">
        <f>_xll.MKV("EUR.CM_INSTRUMENT.PXE."&amp;A270, "DateLastMaturity")</f>
        <v>#REF!</v>
      </c>
      <c r="BC270" s="160" t="e">
        <f t="shared" si="796"/>
        <v>#REF!</v>
      </c>
      <c r="BD270" s="162" t="e">
        <f>VLOOKUP(BC270,'[1]YY p'!B$1:AP$65536,HLOOKUP(LEFT(A270,2),'[1]YY p'!$A$1:$IV$2,2,FALSE),FALSE)</f>
        <v>#REF!</v>
      </c>
      <c r="BH270" s="38"/>
    </row>
    <row r="271" spans="1:63" s="2" customFormat="1">
      <c r="A271" s="1" t="s">
        <v>285</v>
      </c>
      <c r="B271" s="65" t="e">
        <f t="shared" si="844"/>
        <v>#REF!</v>
      </c>
      <c r="C271" s="19" t="s">
        <v>126</v>
      </c>
      <c r="D271" s="19" t="e">
        <f>_xll.MKV("EUR.CM_INSTRUMENT.PXE."&amp;A271, "CouponInterest")</f>
        <v>#REF!</v>
      </c>
      <c r="E271" s="6" t="e">
        <f>_xll.MKV("EUR.CM_INSTRUMENT.PXE."&amp;A271, "DateMaturity")</f>
        <v>#REF!</v>
      </c>
      <c r="F271" s="6" t="e">
        <f>IF(D271=0,H271,_xll.MKV("EUR.CM_INSTRUMENT.PXE."&amp;A271, "DateInterestAccrual"))</f>
        <v>#REF!</v>
      </c>
      <c r="G271" s="6" t="e">
        <f>IF(D271=0,E271,_xll.MKV("EUR.CM_INSTRUMENT.PXE."&amp;A271, "DateFirstCoupon"))</f>
        <v>#REF!</v>
      </c>
      <c r="H271" s="6" t="e">
        <f>_xll.MKV("EUR.CM_INSTRUMENT.PXE."&amp;A271, "DateFirstSettlement")</f>
        <v>#REF!</v>
      </c>
      <c r="I271" s="19">
        <v>100</v>
      </c>
      <c r="J271" s="6" t="e">
        <f>_xll.MKV("EUR.CM_INSTRUMENT.BONDVISION."&amp;A271, "DateSettl")</f>
        <v>#REF!</v>
      </c>
      <c r="K271" s="159" t="e">
        <f>_xll.MKV("EUR.CM_INSTRUMENT.PXE."&amp;A271, "Desc")</f>
        <v>#REF!</v>
      </c>
      <c r="L271" s="66">
        <f>_xll.BDP(A271&amp;" Corp", "amt_outstanding")/1000000</f>
        <v>9386.5499999999993</v>
      </c>
      <c r="M271" s="67" t="e">
        <f t="shared" si="861"/>
        <v>#REF!</v>
      </c>
      <c r="N271" s="22" t="e">
        <f>_xll.xlBondYield(C271,D271,E271,F271,G271,H271,I271,J271,P271)*100</f>
        <v>#NUM!</v>
      </c>
      <c r="O271" s="68" t="str">
        <f t="shared" si="850"/>
        <v/>
      </c>
      <c r="P271" s="23" t="e">
        <f>ROUND(_xll.MKV("EUR.CM_DEPTH.XLS_GOVIES."&amp;A271, "Mid"),IF(M271&lt;700,3,2))</f>
        <v>#REF!</v>
      </c>
      <c r="Q271" s="69" t="e">
        <f>(N271-N269)*100</f>
        <v>#NUM!</v>
      </c>
      <c r="R271" s="70" t="e">
        <f t="shared" si="845"/>
        <v>#NUM!</v>
      </c>
      <c r="S271" s="71" t="e">
        <f>_xll.xlBondAswSpread(C271,D271,E271,F271,G271,H271,I271,J271,P271)*100</f>
        <v>#NUM!</v>
      </c>
      <c r="T271" s="72" t="e">
        <f>_xll.xlBondZSpread(C271,D271,E271,F271,G271,H271,I271,J271,P271,"annual",5)*100</f>
        <v>#NUM!</v>
      </c>
      <c r="U271" s="72" t="e">
        <f>(N271-_xll.xlShmImplSwap2("EUR","EUR",J271,E271,,1,8,2,4)*100)*100</f>
        <v>#NUM!</v>
      </c>
      <c r="V271" s="72" t="e">
        <f>(N271-VLOOKUP(AH271,'[1]Y c'!$B$1:$F$65536,HLOOKUP(RIGHT($V$12,2),'[1]Y c'!$A$1:$IV$2,2,FALSE),FALSE))*100</f>
        <v>#NUM!</v>
      </c>
      <c r="W271" s="72" t="e">
        <f>(N271-VLOOKUP(AH271,'[1]Y c'!$B$1:$N$65536,HLOOKUP(RIGHT($W$12,2),'[1]Y c'!$A$1:$IV$2,2,FALSE),FALSE))*100</f>
        <v>#NUM!</v>
      </c>
      <c r="X271" s="73" t="e">
        <f>(N271-VLOOKUP(AH271,'[1]Y c'!$B$1:$J$65536,HLOOKUP(RIGHT($X$12,2),'[1]Y c'!$A$1:$IV$2,2,FALSE),FALSE))*100</f>
        <v>#NUM!</v>
      </c>
      <c r="Y271" s="74" t="e">
        <f>_xll.xlBondYieldSens(C271,D271,E271,F271,G271,H271,I271,J271,P271,"p")</f>
        <v>#NUM!</v>
      </c>
      <c r="Z271" s="100" t="e">
        <f>SUMIF([1]Volumes!D$1:D$65536,A271,[1]Volumes!I$1:I$65536)</f>
        <v>#VALUE!</v>
      </c>
      <c r="AA271" s="23"/>
      <c r="AB271" s="77" t="e">
        <f>IF(_xll.MKV("EUR.CM_DEPTH.VMO_REPO."&amp;A271&amp;"_"&amp;$AB$12&amp;"_Fixed", "TrdValueAvg")=0,"",_xll.MKV("EUR.CM_DEPTH.VMO_REPO."&amp;A271&amp;"_"&amp;$AB$12&amp;"_Fixed", "TrdValueAvg"))</f>
        <v>#REF!</v>
      </c>
      <c r="AC271" s="78">
        <f t="shared" si="846"/>
        <v>0</v>
      </c>
      <c r="AD271" s="160" t="e">
        <f t="shared" si="848"/>
        <v>#REF!</v>
      </c>
      <c r="AE271" s="161" t="s">
        <v>60</v>
      </c>
      <c r="AF271" s="162" t="e">
        <f t="shared" si="851"/>
        <v>#NUM!</v>
      </c>
      <c r="AG271" s="163" t="e">
        <f>_xll.MKV("EUR.CM_INSTRUMENT.PXE."&amp;A271, "DateLastMaturity")</f>
        <v>#REF!</v>
      </c>
      <c r="AH271" s="160" t="e">
        <f t="shared" si="860"/>
        <v>#REF!</v>
      </c>
      <c r="AI271" s="162" t="e">
        <f>VLOOKUP(AH271,'[1]ASW p'!$B$1:$AP$65536,HLOOKUP(LEFT(A271,2),'[1]ASW p'!$A$1:$IV$2,2,FALSE),FALSE)</f>
        <v>#REF!</v>
      </c>
      <c r="AJ271" s="79" t="e">
        <f t="shared" si="852"/>
        <v>#NUM!</v>
      </c>
      <c r="AK271" s="79" t="e">
        <f t="shared" ref="AK271:AK326" si="864">U271-BD271</f>
        <v>#NUM!</v>
      </c>
      <c r="AL271" s="94">
        <v>1.3132370358877024</v>
      </c>
      <c r="AM271" s="81">
        <v>-0.41499999999999998</v>
      </c>
      <c r="AN271" s="14" t="str">
        <f t="shared" si="853"/>
        <v>IE00BJ38CR43</v>
      </c>
      <c r="AO271" s="65" t="e">
        <f>IF(LEFT(AN271,2)=LEFT(AN270,2),AO270,_xll.BDP($A271&amp;" Corp","RTG_FITCH"))</f>
        <v>#REF!</v>
      </c>
      <c r="AP271" s="65" t="e">
        <f>IF(LEFT(AN271,2)=LEFT(AN270,2),AP270,_xll.BDP($A271&amp;" Corp","RTG_SP_LT_LC_ISSUER_CREDIT"))</f>
        <v>#REF!</v>
      </c>
      <c r="AQ271" s="65" t="str">
        <f>_xll.BDP($A271&amp;" Corp","RTG_MOODY")</f>
        <v>A2</v>
      </c>
      <c r="AR271" s="164" t="e">
        <f t="shared" si="862"/>
        <v>#REF!</v>
      </c>
      <c r="AS271" s="161" t="s">
        <v>60</v>
      </c>
      <c r="AT271" s="165" t="e">
        <f t="shared" si="855"/>
        <v>#NUM!</v>
      </c>
      <c r="AU271" s="166" t="e">
        <f>_xll.MKV("EUR.CM_INSTRUMENT.PXE."&amp;A271, "DateLastMaturity")</f>
        <v>#REF!</v>
      </c>
      <c r="AV271" s="160" t="e">
        <f t="shared" si="863"/>
        <v>#REF!</v>
      </c>
      <c r="AW271" s="165" t="e">
        <f>VLOOKUP(AV271,'[1]Y c'!B$1:AD$65536,HLOOKUP(LEFT(A271,2),'[1]Y c'!$A$1:$IV$2,2,FALSE),FALSE)</f>
        <v>#REF!</v>
      </c>
      <c r="AX271" s="14"/>
      <c r="AY271" s="164" t="e">
        <f t="shared" ref="AY271:AY329" si="865">IF(AE271="x",MONTH(AG271)&amp;"."&amp;YEAR(AG271),"")</f>
        <v>#REF!</v>
      </c>
      <c r="AZ271" s="161" t="str">
        <f t="shared" ref="AZ271:AZ329" si="866">AE271</f>
        <v>x</v>
      </c>
      <c r="BA271" s="162" t="e">
        <f t="shared" ref="BA271:BA329" si="867">IF(AE271="x",U271,"")</f>
        <v>#NUM!</v>
      </c>
      <c r="BB271" s="163" t="e">
        <f>_xll.MKV("EUR.CM_INSTRUMENT.PXE."&amp;A271, "DateLastMaturity")</f>
        <v>#REF!</v>
      </c>
      <c r="BC271" s="160" t="e">
        <f t="shared" ref="BC271:BC329" si="868">MONTH(BB271)&amp;"."&amp;YEAR(BB271)</f>
        <v>#REF!</v>
      </c>
      <c r="BD271" s="162" t="e">
        <f>VLOOKUP(BC271,'[1]YY p'!B$1:AP$65536,HLOOKUP(LEFT(A271,2),'[1]YY p'!$A$1:$IV$2,2,FALSE),FALSE)</f>
        <v>#REF!</v>
      </c>
      <c r="BH271" s="38"/>
    </row>
    <row r="272" spans="1:63" s="2" customFormat="1">
      <c r="A272" s="1" t="s">
        <v>286</v>
      </c>
      <c r="B272" s="65" t="e">
        <f t="shared" si="844"/>
        <v>#REF!</v>
      </c>
      <c r="C272" s="19" t="s">
        <v>126</v>
      </c>
      <c r="D272" s="19" t="e">
        <f>_xll.MKV("EUR.CM_INSTRUMENT.PXE."&amp;A272, "CouponInterest")</f>
        <v>#REF!</v>
      </c>
      <c r="E272" s="6" t="e">
        <f>_xll.MKV("EUR.CM_INSTRUMENT.PXE."&amp;A272, "DateMaturity")</f>
        <v>#REF!</v>
      </c>
      <c r="F272" s="6" t="e">
        <f>IF(D272=0,H272,_xll.MKV("EUR.CM_INSTRUMENT.PXE."&amp;A272, "DateInterestAccrual"))</f>
        <v>#REF!</v>
      </c>
      <c r="G272" s="6" t="e">
        <f>IF(D272=0,E272,_xll.MKV("EUR.CM_INSTRUMENT.PXE."&amp;A272, "DateFirstCoupon"))</f>
        <v>#REF!</v>
      </c>
      <c r="H272" s="6" t="e">
        <f>_xll.MKV("EUR.CM_INSTRUMENT.PXE."&amp;A272, "DateFirstSettlement")</f>
        <v>#REF!</v>
      </c>
      <c r="I272" s="19">
        <v>100</v>
      </c>
      <c r="J272" s="6" t="e">
        <f>_xll.MKV("EUR.CM_INSTRUMENT.BONDVISION."&amp;A272, "DateSettl")</f>
        <v>#REF!</v>
      </c>
      <c r="K272" s="159" t="e">
        <f>_xll.MKV("EUR.CM_INSTRUMENT.PXE."&amp;A272, "Desc")</f>
        <v>#REF!</v>
      </c>
      <c r="L272" s="66">
        <f>_xll.BDP(A272&amp;" Corp", "amt_outstanding")/1000000</f>
        <v>8203.9</v>
      </c>
      <c r="M272" s="67" t="e">
        <f t="shared" si="861"/>
        <v>#REF!</v>
      </c>
      <c r="N272" s="22" t="e">
        <f>_xll.xlBondYield(C272,D272,E272,F272,G272,H272,I272,J272,P272)*100</f>
        <v>#NUM!</v>
      </c>
      <c r="O272" s="68" t="str">
        <f t="shared" si="850"/>
        <v/>
      </c>
      <c r="P272" s="23" t="e">
        <f>ROUND(_xll.MKV("EUR.CM_DEPTH.XLS_GOVIES."&amp;A272, "Mid"),IF(M272&lt;700,3,2))</f>
        <v>#REF!</v>
      </c>
      <c r="Q272" s="69" t="e">
        <f t="shared" si="847"/>
        <v>#NUM!</v>
      </c>
      <c r="R272" s="70" t="e">
        <f t="shared" si="845"/>
        <v>#NUM!</v>
      </c>
      <c r="S272" s="71" t="e">
        <f>_xll.xlBondAswSpread(C272,D272,E272,F272,G272,H272,I272,J272,P272)*100</f>
        <v>#NUM!</v>
      </c>
      <c r="T272" s="72" t="e">
        <f>_xll.xlBondZSpread(C272,D272,E272,F272,G272,H272,I272,J272,P272,"annual",5)*100</f>
        <v>#NUM!</v>
      </c>
      <c r="U272" s="72" t="e">
        <f>(N272-_xll.xlShmImplSwap2("EUR","EUR",J272,E272,,1,8,2,4)*100)*100</f>
        <v>#NUM!</v>
      </c>
      <c r="V272" s="72" t="e">
        <f>(N272-VLOOKUP(AH272,'[1]Y c'!$B$1:$F$65536,HLOOKUP(RIGHT($V$12,2),'[1]Y c'!$A$1:$IV$2,2,FALSE),FALSE))*100</f>
        <v>#NUM!</v>
      </c>
      <c r="W272" s="72" t="e">
        <f>(N272-VLOOKUP(AH272,'[1]Y c'!$B$1:$N$65536,HLOOKUP(RIGHT($W$12,2),'[1]Y c'!$A$1:$IV$2,2,FALSE),FALSE))*100</f>
        <v>#NUM!</v>
      </c>
      <c r="X272" s="73" t="e">
        <f>(N272-VLOOKUP(AH272,'[1]Y c'!$B$1:$J$65536,HLOOKUP(RIGHT($X$12,2),'[1]Y c'!$A$1:$IV$2,2,FALSE),FALSE))*100</f>
        <v>#NUM!</v>
      </c>
      <c r="Y272" s="74" t="e">
        <f>_xll.xlBondYieldSens(C272,D272,E272,F272,G272,H272,I272,J272,P272,"p")</f>
        <v>#NUM!</v>
      </c>
      <c r="Z272" s="100" t="e">
        <f>SUMIF([1]Volumes!D$1:D$65536,A272,[1]Volumes!I$1:I$65536)</f>
        <v>#VALUE!</v>
      </c>
      <c r="AA272" s="23"/>
      <c r="AB272" s="77" t="e">
        <f>IF(_xll.MKV("EUR.CM_DEPTH.VMO_REPO."&amp;A272&amp;"_"&amp;$AB$12&amp;"_Fixed", "TrdValueAvg")=0,"",_xll.MKV("EUR.CM_DEPTH.VMO_REPO."&amp;A272&amp;"_"&amp;$AB$12&amp;"_Fixed", "TrdValueAvg"))</f>
        <v>#REF!</v>
      </c>
      <c r="AC272" s="78">
        <f t="shared" si="846"/>
        <v>0</v>
      </c>
      <c r="AD272" s="160" t="e">
        <f t="shared" si="848"/>
        <v>#REF!</v>
      </c>
      <c r="AE272" s="161" t="s">
        <v>60</v>
      </c>
      <c r="AF272" s="162" t="e">
        <f t="shared" si="851"/>
        <v>#NUM!</v>
      </c>
      <c r="AG272" s="163" t="e">
        <f>_xll.MKV("EUR.CM_INSTRUMENT.PXE."&amp;A272, "DateLastMaturity")</f>
        <v>#REF!</v>
      </c>
      <c r="AH272" s="160" t="e">
        <f>MONTH(AG272)&amp;"."&amp;YEAR(AG272)</f>
        <v>#REF!</v>
      </c>
      <c r="AI272" s="162" t="e">
        <f>VLOOKUP(AH272,'[1]ASW p'!$B$1:$AP$65536,HLOOKUP(LEFT(A272,2),'[1]ASW p'!$A$1:$IV$2,2,FALSE),FALSE)</f>
        <v>#REF!</v>
      </c>
      <c r="AJ272" s="79" t="e">
        <f t="shared" si="852"/>
        <v>#NUM!</v>
      </c>
      <c r="AK272" s="79" t="e">
        <f t="shared" si="864"/>
        <v>#NUM!</v>
      </c>
      <c r="AL272" s="94">
        <v>1.8420781448911152</v>
      </c>
      <c r="AM272" s="81">
        <v>-0.45680599999999999</v>
      </c>
      <c r="AN272" s="14" t="str">
        <f t="shared" si="853"/>
        <v>IE00BV8C9186</v>
      </c>
      <c r="AO272" s="65" t="e">
        <f>IF(LEFT(AN272,2)=LEFT(AN271,2),AO271,_xll.BDP($A272&amp;" Corp","RTG_FITCH"))</f>
        <v>#REF!</v>
      </c>
      <c r="AP272" s="65" t="e">
        <f>IF(LEFT(AN272,2)=LEFT(AN271,2),AP271,_xll.BDP($A272&amp;" Corp","RTG_SP_LT_LC_ISSUER_CREDIT"))</f>
        <v>#REF!</v>
      </c>
      <c r="AQ272" s="65" t="str">
        <f>_xll.BDP($A272&amp;" Corp","RTG_MOODY")</f>
        <v>A2</v>
      </c>
      <c r="AR272" s="164" t="e">
        <f>IF(AS272="x",MONTH(AU272)&amp;"."&amp;YEAR(AU272),"")</f>
        <v>#REF!</v>
      </c>
      <c r="AS272" s="161" t="s">
        <v>60</v>
      </c>
      <c r="AT272" s="165" t="e">
        <f t="shared" si="855"/>
        <v>#NUM!</v>
      </c>
      <c r="AU272" s="166" t="e">
        <f>_xll.MKV("EUR.CM_INSTRUMENT.PXE."&amp;A272, "DateLastMaturity")</f>
        <v>#REF!</v>
      </c>
      <c r="AV272" s="160" t="e">
        <f>MONTH(AU272)&amp;"."&amp;YEAR(AU272)</f>
        <v>#REF!</v>
      </c>
      <c r="AW272" s="165" t="e">
        <f>VLOOKUP(AV272,'[1]Y c'!B$1:AD$65536,HLOOKUP(LEFT(A272,2),'[1]Y c'!$A$1:$IV$2,2,FALSE),FALSE)</f>
        <v>#REF!</v>
      </c>
      <c r="AX272" s="14"/>
      <c r="AY272" s="164" t="e">
        <f t="shared" si="865"/>
        <v>#REF!</v>
      </c>
      <c r="AZ272" s="161" t="str">
        <f t="shared" si="866"/>
        <v>x</v>
      </c>
      <c r="BA272" s="162" t="e">
        <f t="shared" si="867"/>
        <v>#NUM!</v>
      </c>
      <c r="BB272" s="163" t="e">
        <f>_xll.MKV("EUR.CM_INSTRUMENT.PXE."&amp;A272, "DateLastMaturity")</f>
        <v>#REF!</v>
      </c>
      <c r="BC272" s="160" t="e">
        <f t="shared" si="868"/>
        <v>#REF!</v>
      </c>
      <c r="BD272" s="162" t="e">
        <f>VLOOKUP(BC272,'[1]YY p'!B$1:AP$65536,HLOOKUP(LEFT(A272,2),'[1]YY p'!$A$1:$IV$2,2,FALSE),FALSE)</f>
        <v>#REF!</v>
      </c>
      <c r="BH272" s="38"/>
    </row>
    <row r="273" spans="1:60" s="2" customFormat="1">
      <c r="A273" s="1" t="s">
        <v>288</v>
      </c>
      <c r="B273" s="65" t="e">
        <f t="shared" si="844"/>
        <v>#REF!</v>
      </c>
      <c r="C273" s="19" t="s">
        <v>287</v>
      </c>
      <c r="D273" s="19" t="e">
        <f>_xll.MKV("EUR.CM_INSTRUMENT.PXE."&amp;A273, "CouponInterest")</f>
        <v>#REF!</v>
      </c>
      <c r="E273" s="6" t="e">
        <f>_xll.MKV("EUR.CM_INSTRUMENT.PXE."&amp;A273, "DateMaturity")</f>
        <v>#REF!</v>
      </c>
      <c r="F273" s="6" t="e">
        <f>IF(D273=0,H273,_xll.MKV("EUR.CM_INSTRUMENT.PXE."&amp;A273, "DateInterestAccrual"))</f>
        <v>#REF!</v>
      </c>
      <c r="G273" s="6" t="e">
        <f>IF(D273=0,E273,_xll.MKV("EUR.CM_INSTRUMENT.PXE."&amp;A273, "DateFirstCoupon"))</f>
        <v>#REF!</v>
      </c>
      <c r="H273" s="6" t="e">
        <f>_xll.MKV("EUR.CM_INSTRUMENT.PXE."&amp;A273, "DateFirstSettlement")</f>
        <v>#REF!</v>
      </c>
      <c r="I273" s="19">
        <v>100</v>
      </c>
      <c r="J273" s="6" t="e">
        <f>_xll.MKV("EUR.CM_INSTRUMENT.BONDVISION."&amp;A273, "DateSettl")</f>
        <v>#REF!</v>
      </c>
      <c r="K273" s="167" t="e">
        <f>_xll.MKV("EUR.CM_INSTRUMENT.PXE."&amp;A273, "Desc")</f>
        <v>#REF!</v>
      </c>
      <c r="L273" s="66">
        <f>_xll.BDP(A273&amp;" Corp", "amt_outstanding")/1000000</f>
        <v>7080</v>
      </c>
      <c r="M273" s="67" t="e">
        <f t="shared" si="861"/>
        <v>#REF!</v>
      </c>
      <c r="N273" s="22" t="e">
        <f>_xll.xlBondYield(C273,D273,E273,F273,G273,H273,I273,J273,P273)*100</f>
        <v>#NUM!</v>
      </c>
      <c r="O273" s="68" t="str">
        <f t="shared" si="850"/>
        <v/>
      </c>
      <c r="P273" s="23" t="e">
        <f>ROUND(_xll.MKV("EUR.CM_DEPTH.XLS_GOVIES."&amp;A273, "Mid"),IF(M273&lt;700,3,2))</f>
        <v>#REF!</v>
      </c>
      <c r="Q273" s="69" t="e">
        <f>(N273-#REF!)*100</f>
        <v>#NUM!</v>
      </c>
      <c r="R273" s="70" t="e">
        <f>IF($R$12="Y roll",(N273-#REF!)/(M273-#REF!)*365*100,(U273-#REF!)/(M273-#REF!)*365)</f>
        <v>#NUM!</v>
      </c>
      <c r="S273" s="71" t="e">
        <f>_xll.xlBondAswSpread(C273,D273,E273,F273,G273,H273,I273,J273,P273)*100</f>
        <v>#NUM!</v>
      </c>
      <c r="T273" s="72" t="e">
        <f>_xll.xlBondZSpread(C273,D273,E273,F273,G273,H273,I273,J273,P273,"annual",5)*100</f>
        <v>#NUM!</v>
      </c>
      <c r="U273" s="72" t="e">
        <f>(N273-_xll.xlShmImplSwap2("EUR","EUR",J273,E273,,1,8,2,4)*100)*100</f>
        <v>#NUM!</v>
      </c>
      <c r="V273" s="72" t="e">
        <f>(N273-VLOOKUP(AH273,'[1]Y c'!$B$1:$F$65536,HLOOKUP(RIGHT($V$12,2),'[1]Y c'!$A$1:$IV$2,2,FALSE),FALSE))*100</f>
        <v>#NUM!</v>
      </c>
      <c r="W273" s="72" t="e">
        <f>(N273-VLOOKUP(AH273,'[1]Y c'!$B$1:$N$65536,HLOOKUP(RIGHT($W$12,2),'[1]Y c'!$A$1:$IV$2,2,FALSE),FALSE))*100</f>
        <v>#NUM!</v>
      </c>
      <c r="X273" s="73" t="e">
        <f>(N273-VLOOKUP(AH273,'[1]Y c'!$B$1:$J$65536,HLOOKUP(RIGHT($X$12,2),'[1]Y c'!$A$1:$IV$2,2,FALSE),FALSE))*100</f>
        <v>#NUM!</v>
      </c>
      <c r="Y273" s="74" t="e">
        <f>_xll.xlBondYieldSens(C273,D273,E273,F273,G273,H273,I273,J273,P273,"p")</f>
        <v>#NUM!</v>
      </c>
      <c r="Z273" s="100" t="e">
        <f>SUMIF([1]Volumes!D$1:D$65536,A273,[1]Volumes!I$1:I$65536)</f>
        <v>#VALUE!</v>
      </c>
      <c r="AA273" s="23"/>
      <c r="AB273" s="77" t="e">
        <f>IF(_xll.MKV("EUR.CM_DEPTH.VMO_REPO."&amp;A273&amp;"_"&amp;$AB$12&amp;"_Fixed", "TrdValueAvg")=0,"",_xll.MKV("EUR.CM_DEPTH.VMO_REPO."&amp;A273&amp;"_"&amp;$AB$12&amp;"_Fixed", "TrdValueAvg"))</f>
        <v>#REF!</v>
      </c>
      <c r="AC273" s="78">
        <f t="shared" si="846"/>
        <v>0</v>
      </c>
      <c r="AD273" s="168" t="str">
        <f t="shared" si="848"/>
        <v/>
      </c>
      <c r="AE273" s="169"/>
      <c r="AF273" s="170" t="str">
        <f t="shared" si="851"/>
        <v/>
      </c>
      <c r="AG273" s="171" t="e">
        <f>_xll.MKV("EUR.CM_INSTRUMENT.PXE."&amp;A273, "DateLastMaturity")</f>
        <v>#REF!</v>
      </c>
      <c r="AH273" s="168" t="e">
        <f>MONTH(AG273)&amp;"."&amp;YEAR(AG273)</f>
        <v>#REF!</v>
      </c>
      <c r="AI273" s="170" t="e">
        <f>VLOOKUP(AH273,'[1]ASW p'!$B$1:$AP$65536,HLOOKUP(LEFT(A273,2),'[1]ASW p'!$A$1:$IV$2,2,FALSE),FALSE)</f>
        <v>#REF!</v>
      </c>
      <c r="AJ273" s="79" t="e">
        <f t="shared" si="852"/>
        <v>#NUM!</v>
      </c>
      <c r="AK273" s="79" t="e">
        <f t="shared" si="864"/>
        <v>#NUM!</v>
      </c>
      <c r="AL273" s="94">
        <v>-0.44062945203186887</v>
      </c>
      <c r="AM273" s="81">
        <v>-0.52</v>
      </c>
      <c r="AN273" s="14" t="str">
        <f t="shared" si="853"/>
        <v>AT0000A12B06</v>
      </c>
      <c r="AO273" s="65" t="e">
        <f>IF(LEFT(AN273,2)=LEFT(#REF!,2),#REF!,_xll.BDP($A273&amp;" Corp","RTG_FITCH"))</f>
        <v>#REF!</v>
      </c>
      <c r="AP273" s="65" t="e">
        <f>IF(LEFT(AN273,2)=LEFT(#REF!,2),#REF!,_xll.BDP($A273&amp;" Corp","RTG_SP_LT_LC_ISSUER_CREDIT"))</f>
        <v>#REF!</v>
      </c>
      <c r="AQ273" s="65" t="str">
        <f>_xll.BDP($A273&amp;" Corp","RTG_MOODY")</f>
        <v>Aa1</v>
      </c>
      <c r="AX273" s="14"/>
      <c r="AY273" s="172" t="str">
        <f t="shared" si="865"/>
        <v/>
      </c>
      <c r="AZ273" s="169">
        <f t="shared" si="866"/>
        <v>0</v>
      </c>
      <c r="BA273" s="170" t="str">
        <f t="shared" si="867"/>
        <v/>
      </c>
      <c r="BB273" s="171" t="e">
        <f>_xll.MKV("EUR.CM_INSTRUMENT.PXE."&amp;A273, "DateLastMaturity")</f>
        <v>#REF!</v>
      </c>
      <c r="BC273" s="168" t="e">
        <f t="shared" si="868"/>
        <v>#REF!</v>
      </c>
      <c r="BD273" s="170" t="e">
        <f>VLOOKUP(BC273,'[1]YY p'!B$1:AP$65536,HLOOKUP(LEFT(A273,2),'[1]YY p'!$A$1:$IV$2,2,FALSE),FALSE)</f>
        <v>#REF!</v>
      </c>
      <c r="BH273" s="38"/>
    </row>
    <row r="274" spans="1:60" s="2" customFormat="1">
      <c r="A274" s="1" t="s">
        <v>289</v>
      </c>
      <c r="B274" s="65" t="e">
        <f t="shared" si="844"/>
        <v>#REF!</v>
      </c>
      <c r="C274" s="19" t="s">
        <v>287</v>
      </c>
      <c r="D274" s="19" t="e">
        <f>_xll.MKV("EUR.CM_INSTRUMENT.PXE."&amp;A274, "CouponInterest")</f>
        <v>#REF!</v>
      </c>
      <c r="E274" s="6" t="e">
        <f>_xll.MKV("EUR.CM_INSTRUMENT.PXE."&amp;A274, "DateMaturity")</f>
        <v>#REF!</v>
      </c>
      <c r="F274" s="6" t="e">
        <f>IF(D274=0,H274,_xll.MKV("EUR.CM_INSTRUMENT.PXE."&amp;A274, "DateInterestAccrual"))</f>
        <v>#REF!</v>
      </c>
      <c r="G274" s="6" t="e">
        <f>IF(D274=0,E274,_xll.MKV("EUR.CM_INSTRUMENT.PXE."&amp;A274, "DateFirstCoupon"))</f>
        <v>#REF!</v>
      </c>
      <c r="H274" s="6" t="e">
        <f>_xll.MKV("EUR.CM_INSTRUMENT.PXE."&amp;A274, "DateFirstSettlement")</f>
        <v>#REF!</v>
      </c>
      <c r="I274" s="19">
        <v>100</v>
      </c>
      <c r="J274" s="6" t="e">
        <f>_xll.MKV("EUR.CM_INSTRUMENT.BONDVISION."&amp;A274, "DateSettl")</f>
        <v>#REF!</v>
      </c>
      <c r="K274" s="167" t="e">
        <f>_xll.MKV("EUR.CM_INSTRUMENT.PXE."&amp;A274, "Desc")</f>
        <v>#REF!</v>
      </c>
      <c r="L274" s="66">
        <f>_xll.BDP(A274&amp;" Corp", "amt_outstanding")/1000000</f>
        <v>11317.728999999999</v>
      </c>
      <c r="M274" s="67" t="e">
        <f t="shared" si="861"/>
        <v>#REF!</v>
      </c>
      <c r="N274" s="22" t="e">
        <f>_xll.xlBondYield(C274,D274,E274,F274,G274,H274,I274,J274,P274)*100</f>
        <v>#NUM!</v>
      </c>
      <c r="O274" s="68" t="str">
        <f t="shared" si="850"/>
        <v/>
      </c>
      <c r="P274" s="23" t="e">
        <f>ROUND(_xll.MKV("EUR.CM_DEPTH.XLS_GOVIES."&amp;A274, "Mid"),IF(M274&lt;700,3,2))</f>
        <v>#REF!</v>
      </c>
      <c r="Q274" s="69" t="e">
        <f t="shared" si="847"/>
        <v>#NUM!</v>
      </c>
      <c r="R274" s="70" t="e">
        <f t="shared" si="845"/>
        <v>#NUM!</v>
      </c>
      <c r="S274" s="71" t="e">
        <f>_xll.xlBondAswSpread(C274,D274,E274,F274,G274,H274,I274,J274,P274)*100</f>
        <v>#NUM!</v>
      </c>
      <c r="T274" s="72" t="e">
        <f>_xll.xlBondZSpread(C274,D274,E274,F274,G274,H274,I274,J274,P274,"annual",5)*100</f>
        <v>#NUM!</v>
      </c>
      <c r="U274" s="72" t="e">
        <f>(N274-_xll.xlShmImplSwap2("EUR","EUR",J274,E274,,1,8,2,4)*100)*100</f>
        <v>#NUM!</v>
      </c>
      <c r="V274" s="72" t="e">
        <f>(N274-VLOOKUP(AH274,'[1]Y c'!$B$1:$F$65536,HLOOKUP(RIGHT($V$12,2),'[1]Y c'!$A$1:$IV$2,2,FALSE),FALSE))*100</f>
        <v>#NUM!</v>
      </c>
      <c r="W274" s="72" t="e">
        <f>(N274-VLOOKUP(AH274,'[1]Y c'!$B$1:$N$65536,HLOOKUP(RIGHT($W$12,2),'[1]Y c'!$A$1:$IV$2,2,FALSE),FALSE))*100</f>
        <v>#NUM!</v>
      </c>
      <c r="X274" s="73" t="e">
        <f>(N274-VLOOKUP(AH274,'[1]Y c'!$B$1:$J$65536,HLOOKUP(RIGHT($X$12,2),'[1]Y c'!$A$1:$IV$2,2,FALSE),FALSE))*100</f>
        <v>#NUM!</v>
      </c>
      <c r="Y274" s="74" t="e">
        <f>_xll.xlBondYieldSens(C274,D274,E274,F274,G274,H274,I274,J274,P274,"p")</f>
        <v>#NUM!</v>
      </c>
      <c r="Z274" s="100" t="e">
        <f>SUMIF([1]Volumes!D$1:D$65536,A274,[1]Volumes!I$1:I$65536)</f>
        <v>#VALUE!</v>
      </c>
      <c r="AA274" s="23"/>
      <c r="AB274" s="77" t="e">
        <f>IF(_xll.MKV("EUR.CM_DEPTH.VMO_REPO."&amp;A274&amp;"_"&amp;$AB$12&amp;"_Fixed", "TrdValueAvg")=0,"",_xll.MKV("EUR.CM_DEPTH.VMO_REPO."&amp;A274&amp;"_"&amp;$AB$12&amp;"_Fixed", "TrdValueAvg"))</f>
        <v>#REF!</v>
      </c>
      <c r="AC274" s="78">
        <f t="shared" si="846"/>
        <v>0</v>
      </c>
      <c r="AD274" s="168" t="str">
        <f t="shared" si="848"/>
        <v/>
      </c>
      <c r="AE274" s="169"/>
      <c r="AF274" s="170" t="str">
        <f t="shared" si="851"/>
        <v/>
      </c>
      <c r="AG274" s="171" t="e">
        <f>_xll.MKV("EUR.CM_INSTRUMENT.PXE."&amp;A274, "DateLastMaturity")</f>
        <v>#REF!</v>
      </c>
      <c r="AH274" s="168" t="e">
        <f t="shared" si="860"/>
        <v>#REF!</v>
      </c>
      <c r="AI274" s="170" t="e">
        <f>VLOOKUP(AH274,'[1]ASW p'!$B$1:$AP$65536,HLOOKUP(LEFT(A274,2),'[1]ASW p'!$A$1:$IV$2,2,FALSE),FALSE)</f>
        <v>#REF!</v>
      </c>
      <c r="AJ274" s="79" t="e">
        <f t="shared" si="852"/>
        <v>#NUM!</v>
      </c>
      <c r="AK274" s="79" t="e">
        <f t="shared" si="864"/>
        <v>#NUM!</v>
      </c>
      <c r="AL274" s="94">
        <v>-0.40311141294776254</v>
      </c>
      <c r="AM274" s="81">
        <v>-0.50172399999999995</v>
      </c>
      <c r="AN274" s="14" t="str">
        <f t="shared" si="853"/>
        <v>AT0000A08968</v>
      </c>
      <c r="AO274" s="65" t="e">
        <f>IF(LEFT(AN274,2)=LEFT(AN273,2),AO273,_xll.BDP($A274&amp;" Corp","RTG_FITCH"))</f>
        <v>#REF!</v>
      </c>
      <c r="AP274" s="65" t="e">
        <f>IF(LEFT(AN274,2)=LEFT(AN273,2),AP273,_xll.BDP($A274&amp;" Corp","RTG_SP_LT_LC_ISSUER_CREDIT"))</f>
        <v>#REF!</v>
      </c>
      <c r="AQ274" s="65" t="str">
        <f>_xll.BDP($A274&amp;" Corp","RTG_MOODY")</f>
        <v>Aa1</v>
      </c>
      <c r="AX274" s="14"/>
      <c r="AY274" s="172" t="str">
        <f t="shared" si="865"/>
        <v/>
      </c>
      <c r="AZ274" s="169">
        <f t="shared" si="866"/>
        <v>0</v>
      </c>
      <c r="BA274" s="170" t="str">
        <f t="shared" si="867"/>
        <v/>
      </c>
      <c r="BB274" s="171" t="e">
        <f>_xll.MKV("EUR.CM_INSTRUMENT.PXE."&amp;A274, "DateLastMaturity")</f>
        <v>#REF!</v>
      </c>
      <c r="BC274" s="168" t="e">
        <f t="shared" si="868"/>
        <v>#REF!</v>
      </c>
      <c r="BD274" s="170" t="e">
        <f>VLOOKUP(BC274,'[1]YY p'!B$1:AP$65536,HLOOKUP(LEFT(A274,2),'[1]YY p'!$A$1:$IV$2,2,FALSE),FALSE)</f>
        <v>#REF!</v>
      </c>
      <c r="BH274" s="38"/>
    </row>
    <row r="275" spans="1:60" s="2" customFormat="1">
      <c r="A275" s="1" t="s">
        <v>290</v>
      </c>
      <c r="B275" s="65" t="e">
        <f t="shared" si="844"/>
        <v>#REF!</v>
      </c>
      <c r="C275" s="19" t="s">
        <v>287</v>
      </c>
      <c r="D275" s="19" t="e">
        <f>_xll.MKV("EUR.CM_INSTRUMENT.PXE."&amp;A275, "CouponInterest")</f>
        <v>#REF!</v>
      </c>
      <c r="E275" s="6" t="e">
        <f>_xll.MKV("EUR.CM_INSTRUMENT.PXE."&amp;A275, "DateMaturity")</f>
        <v>#REF!</v>
      </c>
      <c r="F275" s="6" t="e">
        <f>IF(D275=0,H275,_xll.MKV("EUR.CM_INSTRUMENT.PXE."&amp;A275, "DateInterestAccrual"))</f>
        <v>#REF!</v>
      </c>
      <c r="G275" s="6" t="e">
        <f>IF(D275=0,E275,_xll.MKV("EUR.CM_INSTRUMENT.PXE."&amp;A275, "DateFirstCoupon"))</f>
        <v>#REF!</v>
      </c>
      <c r="H275" s="6" t="e">
        <f>_xll.MKV("EUR.CM_INSTRUMENT.PXE."&amp;A275, "DateFirstSettlement")</f>
        <v>#REF!</v>
      </c>
      <c r="I275" s="19">
        <v>100</v>
      </c>
      <c r="J275" s="6" t="e">
        <f>_xll.MKV("EUR.CM_INSTRUMENT.BONDVISION."&amp;A275, "DateSettl")</f>
        <v>#REF!</v>
      </c>
      <c r="K275" s="167" t="e">
        <f>_xll.MKV("EUR.CM_INSTRUMENT.PXE."&amp;A275, "Desc")</f>
        <v>#REF!</v>
      </c>
      <c r="L275" s="66">
        <f>_xll.BDP(A275&amp;" Corp", "amt_outstanding")/1000000</f>
        <v>7278.9210000000003</v>
      </c>
      <c r="M275" s="67" t="e">
        <f t="shared" si="861"/>
        <v>#REF!</v>
      </c>
      <c r="N275" s="22" t="e">
        <f>_xll.xlBondYield(C275,D275,E275,F275,G275,H275,I275,J275,P275)*100</f>
        <v>#NUM!</v>
      </c>
      <c r="O275" s="68" t="str">
        <f t="shared" si="850"/>
        <v/>
      </c>
      <c r="P275" s="23" t="e">
        <f>ROUND(_xll.MKV("EUR.CM_DEPTH.XLS_GOVIES."&amp;A275, "Mid"),IF(M275&lt;700,3,2))</f>
        <v>#REF!</v>
      </c>
      <c r="Q275" s="69" t="e">
        <f t="shared" si="847"/>
        <v>#NUM!</v>
      </c>
      <c r="R275" s="70" t="e">
        <f t="shared" si="845"/>
        <v>#NUM!</v>
      </c>
      <c r="S275" s="71" t="e">
        <f>_xll.xlBondAswSpread(C275,D275,E275,F275,G275,H275,I275,J275,P275)*100</f>
        <v>#NUM!</v>
      </c>
      <c r="T275" s="72" t="e">
        <f>_xll.xlBondZSpread(C275,D275,E275,F275,G275,H275,I275,J275,P275,"annual",5)*100</f>
        <v>#NUM!</v>
      </c>
      <c r="U275" s="72" t="e">
        <f>(N275-_xll.xlShmImplSwap2("EUR","EUR",J275,E275,,1,8,2,4)*100)*100</f>
        <v>#NUM!</v>
      </c>
      <c r="V275" s="72" t="e">
        <f>(N275-VLOOKUP(AH275,'[1]Y c'!$B$1:$F$65536,HLOOKUP(RIGHT($V$12,2),'[1]Y c'!$A$1:$IV$2,2,FALSE),FALSE))*100</f>
        <v>#NUM!</v>
      </c>
      <c r="W275" s="72" t="e">
        <f>(N275-VLOOKUP(AH275,'[1]Y c'!$B$1:$N$65536,HLOOKUP(RIGHT($W$12,2),'[1]Y c'!$A$1:$IV$2,2,FALSE),FALSE))*100</f>
        <v>#NUM!</v>
      </c>
      <c r="X275" s="73" t="e">
        <f>(N275-VLOOKUP(AH275,'[1]Y c'!$B$1:$J$65536,HLOOKUP(RIGHT($X$12,2),'[1]Y c'!$A$1:$IV$2,2,FALSE),FALSE))*100</f>
        <v>#NUM!</v>
      </c>
      <c r="Y275" s="74" t="e">
        <f>_xll.xlBondYieldSens(C275,D275,E275,F275,G275,H275,I275,J275,P275,"p")</f>
        <v>#NUM!</v>
      </c>
      <c r="Z275" s="100" t="e">
        <f>SUMIF([1]Volumes!D$1:D$65536,A275,[1]Volumes!I$1:I$65536)</f>
        <v>#VALUE!</v>
      </c>
      <c r="AA275" s="23"/>
      <c r="AB275" s="77" t="e">
        <f>IF(_xll.MKV("EUR.CM_DEPTH.VMO_REPO."&amp;A275&amp;"_"&amp;$AB$12&amp;"_Fixed", "TrdValueAvg")=0,"",_xll.MKV("EUR.CM_DEPTH.VMO_REPO."&amp;A275&amp;"_"&amp;$AB$12&amp;"_Fixed", "TrdValueAvg"))</f>
        <v>#REF!</v>
      </c>
      <c r="AC275" s="78">
        <f t="shared" si="846"/>
        <v>0</v>
      </c>
      <c r="AD275" s="168" t="str">
        <f t="shared" si="848"/>
        <v/>
      </c>
      <c r="AE275" s="169"/>
      <c r="AF275" s="170" t="str">
        <f t="shared" si="851"/>
        <v/>
      </c>
      <c r="AG275" s="171" t="e">
        <f>_xll.MKV("EUR.CM_INSTRUMENT.PXE."&amp;A275, "DateLastMaturity")</f>
        <v>#REF!</v>
      </c>
      <c r="AH275" s="168" t="e">
        <f>MONTH(AG275)&amp;"."&amp;YEAR(AG275)</f>
        <v>#REF!</v>
      </c>
      <c r="AI275" s="170" t="e">
        <f>VLOOKUP(AH275,'[1]ASW p'!$B$1:$AP$65536,HLOOKUP(LEFT(A275,2),'[1]ASW p'!$A$1:$IV$2,2,FALSE),FALSE)</f>
        <v>#REF!</v>
      </c>
      <c r="AJ275" s="79" t="e">
        <f t="shared" si="852"/>
        <v>#NUM!</v>
      </c>
      <c r="AK275" s="79" t="e">
        <f t="shared" si="864"/>
        <v>#NUM!</v>
      </c>
      <c r="AL275" s="94">
        <v>-0.39158224589098711</v>
      </c>
      <c r="AM275" s="81">
        <v>-0.68</v>
      </c>
      <c r="AN275" s="14" t="str">
        <f t="shared" si="853"/>
        <v>AT0000A0VRF9</v>
      </c>
      <c r="AO275" s="65" t="e">
        <f>IF(LEFT(AN275,2)=LEFT(AN274,2),AO274,_xll.BDP($A275&amp;" Corp","RTG_FITCH"))</f>
        <v>#REF!</v>
      </c>
      <c r="AP275" s="65" t="e">
        <f>IF(LEFT(AN275,2)=LEFT(AN274,2),AP274,_xll.BDP($A275&amp;" Corp","RTG_SP_LT_LC_ISSUER_CREDIT"))</f>
        <v>#REF!</v>
      </c>
      <c r="AQ275" s="65" t="str">
        <f>_xll.BDP($A275&amp;" Corp","RTG_MOODY")</f>
        <v>Aa1</v>
      </c>
      <c r="AX275" s="14"/>
      <c r="AY275" s="172" t="str">
        <f t="shared" si="865"/>
        <v/>
      </c>
      <c r="AZ275" s="169">
        <f t="shared" si="866"/>
        <v>0</v>
      </c>
      <c r="BA275" s="170" t="str">
        <f t="shared" si="867"/>
        <v/>
      </c>
      <c r="BB275" s="171" t="e">
        <f>_xll.MKV("EUR.CM_INSTRUMENT.PXE."&amp;A275, "DateLastMaturity")</f>
        <v>#REF!</v>
      </c>
      <c r="BC275" s="168" t="e">
        <f t="shared" si="868"/>
        <v>#REF!</v>
      </c>
      <c r="BD275" s="170" t="e">
        <f>VLOOKUP(BC275,'[1]YY p'!B$1:AP$65536,HLOOKUP(LEFT(A275,2),'[1]YY p'!$A$1:$IV$2,2,FALSE),FALSE)</f>
        <v>#REF!</v>
      </c>
      <c r="BH275" s="38"/>
    </row>
    <row r="276" spans="1:60" s="2" customFormat="1">
      <c r="A276" s="1" t="s">
        <v>291</v>
      </c>
      <c r="B276" s="65" t="e">
        <f t="shared" si="844"/>
        <v>#REF!</v>
      </c>
      <c r="C276" s="19" t="s">
        <v>287</v>
      </c>
      <c r="D276" s="19" t="e">
        <f>_xll.MKV("EUR.CM_INSTRUMENT.PXE."&amp;A276, "CouponInterest")</f>
        <v>#REF!</v>
      </c>
      <c r="E276" s="6" t="e">
        <f>_xll.MKV("EUR.CM_INSTRUMENT.PXE."&amp;A276, "DateMaturity")</f>
        <v>#REF!</v>
      </c>
      <c r="F276" s="6" t="e">
        <f>IF(D276=0,H276,_xll.MKV("EUR.CM_INSTRUMENT.PXE."&amp;A276, "DateInterestAccrual"))</f>
        <v>#REF!</v>
      </c>
      <c r="G276" s="6" t="e">
        <f>IF(D276=0,E276,_xll.MKV("EUR.CM_INSTRUMENT.PXE."&amp;A276, "DateFirstCoupon"))</f>
        <v>#REF!</v>
      </c>
      <c r="H276" s="6" t="e">
        <f>_xll.MKV("EUR.CM_INSTRUMENT.PXE."&amp;A276, "DateFirstSettlement")</f>
        <v>#REF!</v>
      </c>
      <c r="I276" s="19">
        <v>100</v>
      </c>
      <c r="J276" s="6" t="e">
        <f>_xll.MKV("EUR.CM_INSTRUMENT.BONDVISION."&amp;A276, "DateSettl")</f>
        <v>#REF!</v>
      </c>
      <c r="K276" s="167" t="e">
        <f>_xll.MKV("EUR.CM_INSTRUMENT.PXE."&amp;A276, "Desc")</f>
        <v>#REF!</v>
      </c>
      <c r="L276" s="66">
        <f>_xll.BDP(A276&amp;" Corp", "amt_outstanding")/1000000</f>
        <v>7159.4970000000003</v>
      </c>
      <c r="M276" s="67" t="e">
        <f t="shared" si="861"/>
        <v>#REF!</v>
      </c>
      <c r="N276" s="22" t="e">
        <f>_xll.xlBondYield(C276,D276,E276,F276,G276,H276,I276,J276,P276)*100</f>
        <v>#NUM!</v>
      </c>
      <c r="O276" s="68" t="str">
        <f t="shared" si="850"/>
        <v/>
      </c>
      <c r="P276" s="23" t="e">
        <f>ROUND(_xll.MKV("EUR.CM_DEPTH.XLS_GOVIES."&amp;A276, "Mid"),IF(M276&lt;700,3,2))</f>
        <v>#REF!</v>
      </c>
      <c r="Q276" s="69" t="e">
        <f t="shared" si="847"/>
        <v>#NUM!</v>
      </c>
      <c r="R276" s="70" t="e">
        <f t="shared" si="845"/>
        <v>#NUM!</v>
      </c>
      <c r="S276" s="71" t="e">
        <f>_xll.xlBondAswSpread(C276,D276,E276,F276,G276,H276,I276,J276,P276)*100</f>
        <v>#NUM!</v>
      </c>
      <c r="T276" s="72" t="e">
        <f>_xll.xlBondZSpread(C276,D276,E276,F276,G276,H276,I276,J276,P276,"annual",5)*100</f>
        <v>#NUM!</v>
      </c>
      <c r="U276" s="72" t="e">
        <f>(N276-_xll.xlShmImplSwap2("EUR","EUR",J276,E276,,1,8,2,4)*100)*100</f>
        <v>#NUM!</v>
      </c>
      <c r="V276" s="72" t="e">
        <f>(N276-VLOOKUP(AH276,'[1]Y c'!$B$1:$F$65536,HLOOKUP(RIGHT($V$12,2),'[1]Y c'!$A$1:$IV$2,2,FALSE),FALSE))*100</f>
        <v>#NUM!</v>
      </c>
      <c r="W276" s="72" t="e">
        <f>(N276-VLOOKUP(AH276,'[1]Y c'!$B$1:$N$65536,HLOOKUP(RIGHT($W$12,2),'[1]Y c'!$A$1:$IV$2,2,FALSE),FALSE))*100</f>
        <v>#NUM!</v>
      </c>
      <c r="X276" s="73" t="e">
        <f>(N276-VLOOKUP(AH276,'[1]Y c'!$B$1:$J$65536,HLOOKUP(RIGHT($X$12,2),'[1]Y c'!$A$1:$IV$2,2,FALSE),FALSE))*100</f>
        <v>#NUM!</v>
      </c>
      <c r="Y276" s="74" t="e">
        <f>_xll.xlBondYieldSens(C276,D276,E276,F276,G276,H276,I276,J276,P276,"p")</f>
        <v>#NUM!</v>
      </c>
      <c r="Z276" s="100" t="e">
        <f>SUMIF([1]Volumes!D$1:D$65536,A276,[1]Volumes!I$1:I$65536)</f>
        <v>#VALUE!</v>
      </c>
      <c r="AA276" s="23"/>
      <c r="AB276" s="77" t="e">
        <f>IF(_xll.MKV("EUR.CM_DEPTH.VMO_REPO."&amp;A276&amp;"_"&amp;$AB$12&amp;"_Fixed", "TrdValueAvg")=0,"",_xll.MKV("EUR.CM_DEPTH.VMO_REPO."&amp;A276&amp;"_"&amp;$AB$12&amp;"_Fixed", "TrdValueAvg"))</f>
        <v>#REF!</v>
      </c>
      <c r="AC276" s="78">
        <f t="shared" si="846"/>
        <v>0</v>
      </c>
      <c r="AD276" s="168" t="e">
        <f t="shared" si="848"/>
        <v>#REF!</v>
      </c>
      <c r="AE276" s="169" t="s">
        <v>60</v>
      </c>
      <c r="AF276" s="170" t="e">
        <f t="shared" si="851"/>
        <v>#NUM!</v>
      </c>
      <c r="AG276" s="171" t="e">
        <f>_xll.MKV("EUR.CM_INSTRUMENT.PXE."&amp;A276, "DateLastMaturity")</f>
        <v>#REF!</v>
      </c>
      <c r="AH276" s="168" t="e">
        <f>MONTH(AG276)&amp;"."&amp;YEAR(AG276)</f>
        <v>#REF!</v>
      </c>
      <c r="AI276" s="170" t="e">
        <f>VLOOKUP(AH276,'[1]ASW p'!$B$1:$AP$65536,HLOOKUP(LEFT(A276,2),'[1]ASW p'!$A$1:$IV$2,2,FALSE),FALSE)</f>
        <v>#REF!</v>
      </c>
      <c r="AJ276" s="79" t="e">
        <f t="shared" si="852"/>
        <v>#NUM!</v>
      </c>
      <c r="AK276" s="79" t="e">
        <f t="shared" si="864"/>
        <v>#NUM!</v>
      </c>
      <c r="AL276" s="94">
        <v>-0.37505657177205998</v>
      </c>
      <c r="AM276" s="81">
        <v>-0.65</v>
      </c>
      <c r="AN276" s="14" t="str">
        <f t="shared" si="853"/>
        <v>AT0000A19XC3</v>
      </c>
      <c r="AO276" s="65" t="e">
        <f>IF(LEFT(AN276,2)=LEFT(AN275,2),AO275,_xll.BDP($A276&amp;" Corp","RTG_FITCH"))</f>
        <v>#REF!</v>
      </c>
      <c r="AP276" s="65" t="e">
        <f>IF(LEFT(AN276,2)=LEFT(AN275,2),AP275,_xll.BDP($A276&amp;" Corp","RTG_SP_LT_LC_ISSUER_CREDIT"))</f>
        <v>#REF!</v>
      </c>
      <c r="AQ276" s="65" t="str">
        <f>_xll.BDP($A276&amp;" Corp","RTG_MOODY")</f>
        <v>Aa1</v>
      </c>
      <c r="AX276" s="14"/>
      <c r="AY276" s="172" t="e">
        <f t="shared" si="865"/>
        <v>#REF!</v>
      </c>
      <c r="AZ276" s="169" t="str">
        <f t="shared" si="866"/>
        <v>x</v>
      </c>
      <c r="BA276" s="170" t="e">
        <f t="shared" si="867"/>
        <v>#NUM!</v>
      </c>
      <c r="BB276" s="171" t="e">
        <f>_xll.MKV("EUR.CM_INSTRUMENT.PXE."&amp;A276, "DateLastMaturity")</f>
        <v>#REF!</v>
      </c>
      <c r="BC276" s="168" t="e">
        <f t="shared" si="868"/>
        <v>#REF!</v>
      </c>
      <c r="BD276" s="170" t="e">
        <f>VLOOKUP(BC276,'[1]YY p'!B$1:AP$65536,HLOOKUP(LEFT(A276,2),'[1]YY p'!$A$1:$IV$2,2,FALSE),FALSE)</f>
        <v>#REF!</v>
      </c>
      <c r="BH276" s="38"/>
    </row>
    <row r="277" spans="1:60" s="2" customFormat="1">
      <c r="A277" s="1" t="s">
        <v>292</v>
      </c>
      <c r="B277" s="65" t="e">
        <f t="shared" si="844"/>
        <v>#REF!</v>
      </c>
      <c r="C277" s="19" t="s">
        <v>287</v>
      </c>
      <c r="D277" s="19" t="e">
        <f>_xll.MKV("EUR.CM_INSTRUMENT.PXE."&amp;A277, "CouponInterest")</f>
        <v>#REF!</v>
      </c>
      <c r="E277" s="6" t="e">
        <f>_xll.MKV("EUR.CM_INSTRUMENT.PXE."&amp;A277, "DateMaturity")</f>
        <v>#REF!</v>
      </c>
      <c r="F277" s="6" t="e">
        <f>IF(D277=0,H277,_xll.MKV("EUR.CM_INSTRUMENT.PXE."&amp;A277, "DateInterestAccrual"))</f>
        <v>#REF!</v>
      </c>
      <c r="G277" s="6" t="e">
        <f>IF(D277=0,E277,_xll.MKV("EUR.CM_INSTRUMENT.PXE."&amp;A277, "DateFirstCoupon"))</f>
        <v>#REF!</v>
      </c>
      <c r="H277" s="6" t="e">
        <f>_xll.MKV("EUR.CM_INSTRUMENT.PXE."&amp;A277, "DateFirstSettlement")</f>
        <v>#REF!</v>
      </c>
      <c r="I277" s="19">
        <v>100</v>
      </c>
      <c r="J277" s="6" t="e">
        <f>_xll.MKV("EUR.CM_INSTRUMENT.BONDVISION."&amp;A277, "DateSettl")</f>
        <v>#REF!</v>
      </c>
      <c r="K277" s="167" t="e">
        <f>_xll.MKV("EUR.CM_INSTRUMENT.PXE."&amp;A277, "Desc")</f>
        <v>#REF!</v>
      </c>
      <c r="L277" s="66">
        <f>_xll.BDP(A277&amp;" Corp", "amt_outstanding")/1000000</f>
        <v>14767.22</v>
      </c>
      <c r="M277" s="67" t="e">
        <f t="shared" si="861"/>
        <v>#REF!</v>
      </c>
      <c r="N277" s="22" t="e">
        <f>_xll.xlBondYield(C277,D277,E277,F277,G277,H277,I277,J277,P277)*100</f>
        <v>#NUM!</v>
      </c>
      <c r="O277" s="68" t="str">
        <f t="shared" si="850"/>
        <v/>
      </c>
      <c r="P277" s="23" t="e">
        <f>ROUND(_xll.MKV("EUR.CM_DEPTH.XLS_GOVIES."&amp;A277, "Mid"),IF(M277&lt;700,3,2))</f>
        <v>#REF!</v>
      </c>
      <c r="Q277" s="69" t="e">
        <f t="shared" si="847"/>
        <v>#NUM!</v>
      </c>
      <c r="R277" s="70" t="e">
        <f t="shared" si="845"/>
        <v>#NUM!</v>
      </c>
      <c r="S277" s="71" t="e">
        <f>_xll.xlBondAswSpread(C277,D277,E277,F277,G277,H277,I277,J277,P277)*100</f>
        <v>#NUM!</v>
      </c>
      <c r="T277" s="72" t="e">
        <f>_xll.xlBondZSpread(C277,D277,E277,F277,G277,H277,I277,J277,P277,"annual",5)*100</f>
        <v>#NUM!</v>
      </c>
      <c r="U277" s="72" t="e">
        <f>(N277-_xll.xlShmImplSwap2("EUR","EUR",J277,E277,,1,8,2,4)*100)*100</f>
        <v>#NUM!</v>
      </c>
      <c r="V277" s="72" t="e">
        <f>(N277-VLOOKUP(AH277,'[1]Y c'!$B$1:$F$65536,HLOOKUP(RIGHT($V$12,2),'[1]Y c'!$A$1:$IV$2,2,FALSE),FALSE))*100</f>
        <v>#NUM!</v>
      </c>
      <c r="W277" s="72" t="e">
        <f>(N277-VLOOKUP(AH277,'[1]Y c'!$B$1:$N$65536,HLOOKUP(RIGHT($W$12,2),'[1]Y c'!$A$1:$IV$2,2,FALSE),FALSE))*100</f>
        <v>#NUM!</v>
      </c>
      <c r="X277" s="73" t="e">
        <f>(N277-VLOOKUP(AH277,'[1]Y c'!$B$1:$J$65536,HLOOKUP(RIGHT($X$12,2),'[1]Y c'!$A$1:$IV$2,2,FALSE),FALSE))*100</f>
        <v>#NUM!</v>
      </c>
      <c r="Y277" s="74" t="e">
        <f>_xll.xlBondYieldSens(C277,D277,E277,F277,G277,H277,I277,J277,P277,"p")</f>
        <v>#NUM!</v>
      </c>
      <c r="Z277" s="100" t="e">
        <f>SUMIF([1]Volumes!D$1:D$65536,A277,[1]Volumes!I$1:I$65536)</f>
        <v>#VALUE!</v>
      </c>
      <c r="AA277" s="23"/>
      <c r="AB277" s="77" t="e">
        <f>IF(_xll.MKV("EUR.CM_DEPTH.VMO_REPO."&amp;A277&amp;"_"&amp;$AB$12&amp;"_Fixed", "TrdValueAvg")=0,"",_xll.MKV("EUR.CM_DEPTH.VMO_REPO."&amp;A277&amp;"_"&amp;$AB$12&amp;"_Fixed", "TrdValueAvg"))</f>
        <v>#REF!</v>
      </c>
      <c r="AC277" s="78">
        <f t="shared" si="846"/>
        <v>0</v>
      </c>
      <c r="AD277" s="168" t="str">
        <f t="shared" si="848"/>
        <v/>
      </c>
      <c r="AE277" s="169"/>
      <c r="AF277" s="170" t="str">
        <f t="shared" si="851"/>
        <v/>
      </c>
      <c r="AG277" s="171" t="e">
        <f>_xll.MKV("EUR.CM_INSTRUMENT.PXE."&amp;A277, "DateLastMaturity")</f>
        <v>#REF!</v>
      </c>
      <c r="AH277" s="168" t="e">
        <f t="shared" si="860"/>
        <v>#REF!</v>
      </c>
      <c r="AI277" s="170" t="e">
        <f>VLOOKUP(AH277,'[1]ASW p'!$B$1:$AP$65536,HLOOKUP(LEFT(A277,2),'[1]ASW p'!$A$1:$IV$2,2,FALSE),FALSE)</f>
        <v>#REF!</v>
      </c>
      <c r="AJ277" s="79" t="e">
        <f t="shared" si="852"/>
        <v>#NUM!</v>
      </c>
      <c r="AK277" s="79" t="e">
        <f t="shared" si="864"/>
        <v>#NUM!</v>
      </c>
      <c r="AL277" s="94">
        <v>-0.33476464647788085</v>
      </c>
      <c r="AM277" s="81">
        <v>-0.51739100000000005</v>
      </c>
      <c r="AN277" s="14" t="str">
        <f t="shared" si="853"/>
        <v>AT0000386115</v>
      </c>
      <c r="AO277" s="65" t="e">
        <f>IF(LEFT(AN277,2)=LEFT(AN276,2),AO276,_xll.BDP($A277&amp;" Corp","RTG_FITCH"))</f>
        <v>#REF!</v>
      </c>
      <c r="AP277" s="65" t="e">
        <f>IF(LEFT(AN277,2)=LEFT(AN276,2),AP276,_xll.BDP($A277&amp;" Corp","RTG_SP_LT_LC_ISSUER_CREDIT"))</f>
        <v>#REF!</v>
      </c>
      <c r="AQ277" s="65" t="str">
        <f>_xll.BDP($A277&amp;" Corp","RTG_MOODY")</f>
        <v>Aa1</v>
      </c>
      <c r="AX277" s="14"/>
      <c r="AY277" s="172" t="str">
        <f t="shared" si="865"/>
        <v/>
      </c>
      <c r="AZ277" s="169">
        <f t="shared" si="866"/>
        <v>0</v>
      </c>
      <c r="BA277" s="170" t="str">
        <f t="shared" si="867"/>
        <v/>
      </c>
      <c r="BB277" s="171" t="e">
        <f>_xll.MKV("EUR.CM_INSTRUMENT.PXE."&amp;A277, "DateLastMaturity")</f>
        <v>#REF!</v>
      </c>
      <c r="BC277" s="168" t="e">
        <f t="shared" si="868"/>
        <v>#REF!</v>
      </c>
      <c r="BD277" s="170" t="e">
        <f>VLOOKUP(BC277,'[1]YY p'!B$1:AP$65536,HLOOKUP(LEFT(A277,2),'[1]YY p'!$A$1:$IV$2,2,FALSE),FALSE)</f>
        <v>#REF!</v>
      </c>
      <c r="BH277" s="38"/>
    </row>
    <row r="278" spans="1:60" s="2" customFormat="1">
      <c r="A278" s="1" t="s">
        <v>293</v>
      </c>
      <c r="B278" s="65" t="e">
        <f t="shared" si="844"/>
        <v>#REF!</v>
      </c>
      <c r="C278" s="19" t="s">
        <v>287</v>
      </c>
      <c r="D278" s="19" t="e">
        <f>_xll.MKV("EUR.CM_INSTRUMENT.PXE."&amp;A278, "CouponInterest")</f>
        <v>#REF!</v>
      </c>
      <c r="E278" s="6" t="e">
        <f>_xll.MKV("EUR.CM_INSTRUMENT.PXE."&amp;A278, "DateMaturity")</f>
        <v>#REF!</v>
      </c>
      <c r="F278" s="6" t="e">
        <f>IF(D278=0,H278,_xll.MKV("EUR.CM_INSTRUMENT.PXE."&amp;A278, "DateInterestAccrual"))</f>
        <v>#REF!</v>
      </c>
      <c r="G278" s="6" t="e">
        <f>IF(D278=0,E278,_xll.MKV("EUR.CM_INSTRUMENT.PXE."&amp;A278, "DateFirstCoupon"))</f>
        <v>#REF!</v>
      </c>
      <c r="H278" s="6" t="e">
        <f>_xll.MKV("EUR.CM_INSTRUMENT.PXE."&amp;A278, "DateFirstSettlement")</f>
        <v>#REF!</v>
      </c>
      <c r="I278" s="19">
        <v>100</v>
      </c>
      <c r="J278" s="6" t="e">
        <f>_xll.MKV("EUR.CM_INSTRUMENT.BONDVISION."&amp;A278, "DateSettl")</f>
        <v>#REF!</v>
      </c>
      <c r="K278" s="167" t="e">
        <f>_xll.MKV("EUR.CM_INSTRUMENT.PXE."&amp;A278, "Desc")</f>
        <v>#REF!</v>
      </c>
      <c r="L278" s="66">
        <f>_xll.BDP(A278&amp;" Corp", "amt_outstanding")/1000000</f>
        <v>15922.082</v>
      </c>
      <c r="M278" s="67" t="e">
        <f t="shared" si="861"/>
        <v>#REF!</v>
      </c>
      <c r="N278" s="22" t="e">
        <f>_xll.xlBondYield(C278,D278,E278,F278,G278,H278,I278,J278,P278)*100</f>
        <v>#NUM!</v>
      </c>
      <c r="O278" s="68" t="str">
        <f t="shared" si="850"/>
        <v/>
      </c>
      <c r="P278" s="23" t="e">
        <f>ROUND(_xll.MKV("EUR.CM_DEPTH.XLS_GOVIES."&amp;A278, "Mid"),IF(M278&lt;700,3,2))</f>
        <v>#REF!</v>
      </c>
      <c r="Q278" s="69" t="e">
        <f t="shared" si="847"/>
        <v>#NUM!</v>
      </c>
      <c r="R278" s="70" t="e">
        <f t="shared" si="845"/>
        <v>#NUM!</v>
      </c>
      <c r="S278" s="71" t="e">
        <f>_xll.xlBondAswSpread(C278,D278,E278,F278,G278,H278,I278,J278,P278)*100</f>
        <v>#NUM!</v>
      </c>
      <c r="T278" s="72" t="e">
        <f>_xll.xlBondZSpread(C278,D278,E278,F278,G278,H278,I278,J278,P278,"annual",5)*100</f>
        <v>#NUM!</v>
      </c>
      <c r="U278" s="72" t="e">
        <f>(N278-_xll.xlShmImplSwap2("EUR","EUR",J278,E278,,1,8,2,4)*100)*100</f>
        <v>#NUM!</v>
      </c>
      <c r="V278" s="72" t="e">
        <f>(N278-VLOOKUP(AH278,'[1]Y c'!$B$1:$F$65536,HLOOKUP(RIGHT($V$12,2),'[1]Y c'!$A$1:$IV$2,2,FALSE),FALSE))*100</f>
        <v>#NUM!</v>
      </c>
      <c r="W278" s="72" t="e">
        <f>(N278-VLOOKUP(AH278,'[1]Y c'!$B$1:$N$65536,HLOOKUP(RIGHT($W$12,2),'[1]Y c'!$A$1:$IV$2,2,FALSE),FALSE))*100</f>
        <v>#NUM!</v>
      </c>
      <c r="X278" s="73" t="e">
        <f>(N278-VLOOKUP(AH278,'[1]Y c'!$B$1:$J$65536,HLOOKUP(RIGHT($X$12,2),'[1]Y c'!$A$1:$IV$2,2,FALSE),FALSE))*100</f>
        <v>#NUM!</v>
      </c>
      <c r="Y278" s="74" t="e">
        <f>_xll.xlBondYieldSens(C278,D278,E278,F278,G278,H278,I278,J278,P278,"p")</f>
        <v>#NUM!</v>
      </c>
      <c r="Z278" s="100" t="e">
        <f>SUMIF([1]Volumes!D$1:D$65536,A278,[1]Volumes!I$1:I$65536)</f>
        <v>#VALUE!</v>
      </c>
      <c r="AA278" s="23"/>
      <c r="AB278" s="77" t="e">
        <f>IF(_xll.MKV("EUR.CM_DEPTH.VMO_REPO."&amp;A278&amp;"_"&amp;$AB$12&amp;"_Fixed", "TrdValueAvg")=0,"",_xll.MKV("EUR.CM_DEPTH.VMO_REPO."&amp;A278&amp;"_"&amp;$AB$12&amp;"_Fixed", "TrdValueAvg"))</f>
        <v>#REF!</v>
      </c>
      <c r="AC278" s="78">
        <f t="shared" si="846"/>
        <v>0</v>
      </c>
      <c r="AD278" s="168" t="str">
        <f t="shared" si="848"/>
        <v/>
      </c>
      <c r="AE278" s="169"/>
      <c r="AF278" s="170" t="str">
        <f t="shared" si="851"/>
        <v/>
      </c>
      <c r="AG278" s="171" t="e">
        <f>_xll.MKV("EUR.CM_INSTRUMENT.PXE."&amp;A278, "DateLastMaturity")</f>
        <v>#REF!</v>
      </c>
      <c r="AH278" s="168" t="e">
        <f t="shared" si="860"/>
        <v>#REF!</v>
      </c>
      <c r="AI278" s="170" t="e">
        <f>VLOOKUP(AH278,'[1]ASW p'!$B$1:$AP$65536,HLOOKUP(LEFT(A278,2),'[1]ASW p'!$A$1:$IV$2,2,FALSE),FALSE)</f>
        <v>#REF!</v>
      </c>
      <c r="AJ278" s="79" t="e">
        <f t="shared" si="852"/>
        <v>#NUM!</v>
      </c>
      <c r="AK278" s="79" t="e">
        <f t="shared" si="864"/>
        <v>#NUM!</v>
      </c>
      <c r="AL278" s="94">
        <v>-0.19812101253917602</v>
      </c>
      <c r="AM278" s="81">
        <v>-0.51500000000000001</v>
      </c>
      <c r="AN278" s="14" t="str">
        <f t="shared" si="853"/>
        <v>AT0000A001X2</v>
      </c>
      <c r="AO278" s="65" t="e">
        <f>IF(LEFT(AN278,2)=LEFT(AN277,2),AO277,_xll.BDP($A278&amp;" Corp","RTG_FITCH"))</f>
        <v>#REF!</v>
      </c>
      <c r="AP278" s="65" t="e">
        <f>IF(LEFT(AN278,2)=LEFT(AN277,2),AP277,_xll.BDP($A278&amp;" Corp","RTG_SP_LT_LC_ISSUER_CREDIT"))</f>
        <v>#REF!</v>
      </c>
      <c r="AQ278" s="65" t="str">
        <f>_xll.BDP($A278&amp;" Corp","RTG_MOODY")</f>
        <v>Aa1</v>
      </c>
      <c r="AX278" s="14"/>
      <c r="AY278" s="172" t="str">
        <f t="shared" si="865"/>
        <v/>
      </c>
      <c r="AZ278" s="169">
        <f t="shared" si="866"/>
        <v>0</v>
      </c>
      <c r="BA278" s="170" t="str">
        <f t="shared" si="867"/>
        <v/>
      </c>
      <c r="BB278" s="171" t="e">
        <f>_xll.MKV("EUR.CM_INSTRUMENT.PXE."&amp;A278, "DateLastMaturity")</f>
        <v>#REF!</v>
      </c>
      <c r="BC278" s="168" t="e">
        <f t="shared" si="868"/>
        <v>#REF!</v>
      </c>
      <c r="BD278" s="170" t="e">
        <f>VLOOKUP(BC278,'[1]YY p'!B$1:AP$65536,HLOOKUP(LEFT(A278,2),'[1]YY p'!$A$1:$IV$2,2,FALSE),FALSE)</f>
        <v>#REF!</v>
      </c>
      <c r="BH278" s="38"/>
    </row>
    <row r="279" spans="1:60" s="2" customFormat="1">
      <c r="A279" s="1" t="s">
        <v>294</v>
      </c>
      <c r="B279" s="65" t="e">
        <f t="shared" si="844"/>
        <v>#REF!</v>
      </c>
      <c r="C279" s="19" t="s">
        <v>287</v>
      </c>
      <c r="D279" s="19" t="e">
        <f>_xll.MKV("EUR.CM_INSTRUMENT.PXE."&amp;A279, "CouponInterest")</f>
        <v>#REF!</v>
      </c>
      <c r="E279" s="6" t="e">
        <f>_xll.MKV("EUR.CM_INSTRUMENT.PXE."&amp;A279, "DateMaturity")</f>
        <v>#REF!</v>
      </c>
      <c r="F279" s="6" t="e">
        <f>IF(D279=0,H279,_xll.MKV("EUR.CM_INSTRUMENT.PXE."&amp;A279, "DateInterestAccrual"))</f>
        <v>#REF!</v>
      </c>
      <c r="G279" s="6" t="e">
        <f>IF(D279=0,E279,_xll.MKV("EUR.CM_INSTRUMENT.PXE."&amp;A279, "DateFirstCoupon"))</f>
        <v>#REF!</v>
      </c>
      <c r="H279" s="6" t="e">
        <f>_xll.MKV("EUR.CM_INSTRUMENT.PXE."&amp;A279, "DateFirstSettlement")</f>
        <v>#REF!</v>
      </c>
      <c r="I279" s="19">
        <v>100</v>
      </c>
      <c r="J279" s="6" t="e">
        <f>_xll.MKV("EUR.CM_INSTRUMENT.BONDVISION."&amp;A279, "DateSettl")</f>
        <v>#REF!</v>
      </c>
      <c r="K279" s="167" t="e">
        <f>_xll.MKV("EUR.CM_INSTRUMENT.PXE."&amp;A279, "Desc")</f>
        <v>#REF!</v>
      </c>
      <c r="L279" s="66">
        <f>_xll.BDP(A279&amp;" Corp", "amt_outstanding")/1000000</f>
        <v>8535.1710000000003</v>
      </c>
      <c r="M279" s="67" t="e">
        <f t="shared" si="861"/>
        <v>#REF!</v>
      </c>
      <c r="N279" s="22" t="e">
        <f>_xll.xlBondYield(C279,D279,E279,F279,G279,H279,I279,J279,P279)*100</f>
        <v>#NUM!</v>
      </c>
      <c r="O279" s="68" t="str">
        <f t="shared" si="850"/>
        <v/>
      </c>
      <c r="P279" s="23" t="e">
        <f>ROUND(_xll.MKV("EUR.CM_DEPTH.XLS_GOVIES."&amp;A279, "Mid"),IF(M279&lt;700,3,2))</f>
        <v>#REF!</v>
      </c>
      <c r="Q279" s="69" t="e">
        <f t="shared" si="847"/>
        <v>#NUM!</v>
      </c>
      <c r="R279" s="70" t="e">
        <f t="shared" si="845"/>
        <v>#NUM!</v>
      </c>
      <c r="S279" s="71" t="e">
        <f>_xll.xlBondAswSpread(C279,D279,E279,F279,G279,H279,I279,J279,P279)*100</f>
        <v>#NUM!</v>
      </c>
      <c r="T279" s="72" t="e">
        <f>_xll.xlBondZSpread(C279,D279,E279,F279,G279,H279,I279,J279,P279,"annual",5)*100</f>
        <v>#NUM!</v>
      </c>
      <c r="U279" s="72" t="e">
        <f>(N279-_xll.xlShmImplSwap2("EUR","EUR",J279,E279,,1,8,2,4)*100)*100</f>
        <v>#NUM!</v>
      </c>
      <c r="V279" s="72" t="e">
        <f>(N279-VLOOKUP(AH279,'[1]Y c'!$B$1:$F$65536,HLOOKUP(RIGHT($V$12,2),'[1]Y c'!$A$1:$IV$2,2,FALSE),FALSE))*100</f>
        <v>#NUM!</v>
      </c>
      <c r="W279" s="72" t="e">
        <f>(N279-VLOOKUP(AH279,'[1]Y c'!$B$1:$N$65536,HLOOKUP(RIGHT($W$12,2),'[1]Y c'!$A$1:$IV$2,2,FALSE),FALSE))*100</f>
        <v>#NUM!</v>
      </c>
      <c r="X279" s="73" t="e">
        <f>(N279-VLOOKUP(AH279,'[1]Y c'!$B$1:$J$65536,HLOOKUP(RIGHT($X$12,2),'[1]Y c'!$A$1:$IV$2,2,FALSE),FALSE))*100</f>
        <v>#NUM!</v>
      </c>
      <c r="Y279" s="74" t="e">
        <f>_xll.xlBondYieldSens(C279,D279,E279,F279,G279,H279,I279,J279,P279,"p")</f>
        <v>#NUM!</v>
      </c>
      <c r="Z279" s="100" t="e">
        <f>SUMIF([1]Volumes!D$1:D$65536,A279,[1]Volumes!I$1:I$65536)</f>
        <v>#VALUE!</v>
      </c>
      <c r="AA279" s="23"/>
      <c r="AB279" s="77" t="e">
        <f>IF(_xll.MKV("EUR.CM_DEPTH.VMO_REPO."&amp;A279&amp;"_"&amp;$AB$12&amp;"_Fixed", "TrdValueAvg")=0,"",_xll.MKV("EUR.CM_DEPTH.VMO_REPO."&amp;A279&amp;"_"&amp;$AB$12&amp;"_Fixed", "TrdValueAvg"))</f>
        <v>#REF!</v>
      </c>
      <c r="AC279" s="78">
        <f t="shared" si="846"/>
        <v>0</v>
      </c>
      <c r="AD279" s="168" t="str">
        <f t="shared" si="848"/>
        <v/>
      </c>
      <c r="AE279" s="169"/>
      <c r="AF279" s="170" t="str">
        <f t="shared" si="851"/>
        <v/>
      </c>
      <c r="AG279" s="171" t="e">
        <f>_xll.MKV("EUR.CM_INSTRUMENT.PXE."&amp;A279, "DateLastMaturity")</f>
        <v>#REF!</v>
      </c>
      <c r="AH279" s="168" t="e">
        <f t="shared" si="860"/>
        <v>#REF!</v>
      </c>
      <c r="AI279" s="170" t="e">
        <f>VLOOKUP(AH279,'[1]ASW p'!$B$1:$AP$65536,HLOOKUP(LEFT(A279,2),'[1]ASW p'!$A$1:$IV$2,2,FALSE),FALSE)</f>
        <v>#REF!</v>
      </c>
      <c r="AJ279" s="79" t="e">
        <f t="shared" si="852"/>
        <v>#NUM!</v>
      </c>
      <c r="AK279" s="79" t="e">
        <f t="shared" si="864"/>
        <v>#NUM!</v>
      </c>
      <c r="AL279" s="94">
        <v>-0.12034938033330389</v>
      </c>
      <c r="AM279" s="81" t="s">
        <v>127</v>
      </c>
      <c r="AN279" s="14" t="str">
        <f t="shared" si="853"/>
        <v>AT0000A0N9A0</v>
      </c>
      <c r="AO279" s="65" t="e">
        <f>IF(LEFT(AN279,2)=LEFT(AN278,2),AO278,_xll.BDP($A279&amp;" Corp","RTG_FITCH"))</f>
        <v>#REF!</v>
      </c>
      <c r="AP279" s="65" t="e">
        <f>IF(LEFT(AN279,2)=LEFT(AN278,2),AP278,_xll.BDP($A279&amp;" Corp","RTG_SP_LT_LC_ISSUER_CREDIT"))</f>
        <v>#REF!</v>
      </c>
      <c r="AQ279" s="65" t="str">
        <f>_xll.BDP($A279&amp;" Corp","RTG_MOODY")</f>
        <v>Aa1</v>
      </c>
      <c r="AX279" s="14"/>
      <c r="AY279" s="172" t="str">
        <f t="shared" si="865"/>
        <v/>
      </c>
      <c r="AZ279" s="169">
        <f t="shared" si="866"/>
        <v>0</v>
      </c>
      <c r="BA279" s="170" t="str">
        <f t="shared" si="867"/>
        <v/>
      </c>
      <c r="BB279" s="171" t="e">
        <f>_xll.MKV("EUR.CM_INSTRUMENT.PXE."&amp;A279, "DateLastMaturity")</f>
        <v>#REF!</v>
      </c>
      <c r="BC279" s="168" t="e">
        <f t="shared" si="868"/>
        <v>#REF!</v>
      </c>
      <c r="BD279" s="170" t="e">
        <f>VLOOKUP(BC279,'[1]YY p'!B$1:AP$65536,HLOOKUP(LEFT(A279,2),'[1]YY p'!$A$1:$IV$2,2,FALSE),FALSE)</f>
        <v>#REF!</v>
      </c>
      <c r="BH279" s="38"/>
    </row>
    <row r="280" spans="1:60" s="2" customFormat="1">
      <c r="A280" s="1" t="s">
        <v>295</v>
      </c>
      <c r="B280" s="65" t="e">
        <f t="shared" si="844"/>
        <v>#REF!</v>
      </c>
      <c r="C280" s="19" t="s">
        <v>287</v>
      </c>
      <c r="D280" s="19" t="e">
        <f>_xll.MKV("EUR.CM_INSTRUMENT.PXE."&amp;A280, "CouponInterest")</f>
        <v>#REF!</v>
      </c>
      <c r="E280" s="6" t="e">
        <f>_xll.MKV("EUR.CM_INSTRUMENT.PXE."&amp;A280, "DateMaturity")</f>
        <v>#REF!</v>
      </c>
      <c r="F280" s="6" t="e">
        <f>IF(D280=0,H280,_xll.MKV("EUR.CM_INSTRUMENT.PXE."&amp;A280, "DateInterestAccrual"))</f>
        <v>#REF!</v>
      </c>
      <c r="G280" s="6" t="e">
        <f>IF(D280=0,E280,_xll.MKV("EUR.CM_INSTRUMENT.PXE."&amp;A280, "DateFirstCoupon"))</f>
        <v>#REF!</v>
      </c>
      <c r="H280" s="6" t="e">
        <f>_xll.MKV("EUR.CM_INSTRUMENT.PXE."&amp;A280, "DateFirstSettlement")</f>
        <v>#REF!</v>
      </c>
      <c r="I280" s="19">
        <v>100</v>
      </c>
      <c r="J280" s="6" t="e">
        <f>_xll.MKV("EUR.CM_INSTRUMENT.BONDVISION."&amp;A280, "DateSettl")</f>
        <v>#REF!</v>
      </c>
      <c r="K280" s="167" t="e">
        <f>_xll.MKV("EUR.CM_INSTRUMENT.PXE."&amp;A280, "Desc")</f>
        <v>#REF!</v>
      </c>
      <c r="L280" s="66">
        <f>_xll.BDP(A280&amp;" Corp", "amt_outstanding")/1000000</f>
        <v>10546.375</v>
      </c>
      <c r="M280" s="67" t="e">
        <f t="shared" si="861"/>
        <v>#REF!</v>
      </c>
      <c r="N280" s="22" t="e">
        <f>_xll.xlBondYield(C280,D280,E280,F280,G280,H280,I280,J280,P280)*100</f>
        <v>#NUM!</v>
      </c>
      <c r="O280" s="68" t="str">
        <f t="shared" si="850"/>
        <v/>
      </c>
      <c r="P280" s="23" t="e">
        <f>ROUND(_xll.MKV("EUR.CM_DEPTH.XLS_GOVIES."&amp;A280, "Mid"),IF(M280&lt;700,3,2))</f>
        <v>#REF!</v>
      </c>
      <c r="Q280" s="69" t="e">
        <f t="shared" si="847"/>
        <v>#NUM!</v>
      </c>
      <c r="R280" s="70" t="e">
        <f t="shared" si="845"/>
        <v>#NUM!</v>
      </c>
      <c r="S280" s="71" t="e">
        <f>_xll.xlBondAswSpread(C280,D280,E280,F280,G280,H280,I280,J280,P280)*100</f>
        <v>#NUM!</v>
      </c>
      <c r="T280" s="72" t="e">
        <f>_xll.xlBondZSpread(C280,D280,E280,F280,G280,H280,I280,J280,P280,"annual",5)*100</f>
        <v>#NUM!</v>
      </c>
      <c r="U280" s="72" t="e">
        <f>(N280-_xll.xlShmImplSwap2("EUR","EUR",J280,E280,,1,8,2,4)*100)*100</f>
        <v>#NUM!</v>
      </c>
      <c r="V280" s="72" t="e">
        <f>(N280-VLOOKUP(AH280,'[1]Y c'!$B$1:$F$65536,HLOOKUP(RIGHT($V$12,2),'[1]Y c'!$A$1:$IV$2,2,FALSE),FALSE))*100</f>
        <v>#NUM!</v>
      </c>
      <c r="W280" s="72" t="e">
        <f>(N280-VLOOKUP(AH280,'[1]Y c'!$B$1:$N$65536,HLOOKUP(RIGHT($W$12,2),'[1]Y c'!$A$1:$IV$2,2,FALSE),FALSE))*100</f>
        <v>#NUM!</v>
      </c>
      <c r="X280" s="73" t="e">
        <f>(N280-VLOOKUP(AH280,'[1]Y c'!$B$1:$J$65536,HLOOKUP(RIGHT($X$12,2),'[1]Y c'!$A$1:$IV$2,2,FALSE),FALSE))*100</f>
        <v>#NUM!</v>
      </c>
      <c r="Y280" s="74" t="e">
        <f>_xll.xlBondYieldSens(C280,D280,E280,F280,G280,H280,I280,J280,P280,"p")</f>
        <v>#NUM!</v>
      </c>
      <c r="Z280" s="100" t="e">
        <f>SUMIF([1]Volumes!D$1:D$65536,A280,[1]Volumes!I$1:I$65536)</f>
        <v>#VALUE!</v>
      </c>
      <c r="AA280" s="23"/>
      <c r="AB280" s="77" t="e">
        <f>IF(_xll.MKV("EUR.CM_DEPTH.VMO_REPO."&amp;A280&amp;"_"&amp;$AB$12&amp;"_Fixed", "TrdValueAvg")=0,"",_xll.MKV("EUR.CM_DEPTH.VMO_REPO."&amp;A280&amp;"_"&amp;$AB$12&amp;"_Fixed", "TrdValueAvg"))</f>
        <v>#REF!</v>
      </c>
      <c r="AC280" s="78">
        <f t="shared" si="846"/>
        <v>0</v>
      </c>
      <c r="AD280" s="168" t="str">
        <f t="shared" si="848"/>
        <v/>
      </c>
      <c r="AE280" s="169"/>
      <c r="AF280" s="170" t="str">
        <f t="shared" si="851"/>
        <v/>
      </c>
      <c r="AG280" s="171" t="e">
        <f>_xll.MKV("EUR.CM_INSTRUMENT.PXE."&amp;A280, "DateLastMaturity")</f>
        <v>#REF!</v>
      </c>
      <c r="AH280" s="168" t="e">
        <f t="shared" si="860"/>
        <v>#REF!</v>
      </c>
      <c r="AI280" s="170" t="e">
        <f>VLOOKUP(AH280,'[1]ASW p'!$B$1:$AP$65536,HLOOKUP(LEFT(A280,2),'[1]ASW p'!$A$1:$IV$2,2,FALSE),FALSE)</f>
        <v>#REF!</v>
      </c>
      <c r="AJ280" s="79" t="e">
        <f t="shared" si="852"/>
        <v>#NUM!</v>
      </c>
      <c r="AK280" s="79" t="e">
        <f t="shared" si="864"/>
        <v>#NUM!</v>
      </c>
      <c r="AL280" s="94">
        <v>-5.9480530515940849E-2</v>
      </c>
      <c r="AM280" s="81">
        <v>-0.78470600000000001</v>
      </c>
      <c r="AN280" s="14" t="str">
        <f t="shared" si="853"/>
        <v>AT0000A0U3T4</v>
      </c>
      <c r="AO280" s="65" t="e">
        <f>IF(LEFT(AN280,2)=LEFT(AN279,2),AO279,_xll.BDP($A280&amp;" Corp","RTG_FITCH"))</f>
        <v>#REF!</v>
      </c>
      <c r="AP280" s="65" t="e">
        <f>IF(LEFT(AN280,2)=LEFT(AN279,2),AP279,_xll.BDP($A280&amp;" Corp","RTG_SP_LT_LC_ISSUER_CREDIT"))</f>
        <v>#REF!</v>
      </c>
      <c r="AQ280" s="65" t="str">
        <f>_xll.BDP($A280&amp;" Corp","RTG_MOODY")</f>
        <v>Aa1</v>
      </c>
      <c r="AX280" s="14"/>
      <c r="AY280" s="172" t="str">
        <f t="shared" si="865"/>
        <v/>
      </c>
      <c r="AZ280" s="169">
        <f t="shared" si="866"/>
        <v>0</v>
      </c>
      <c r="BA280" s="170" t="str">
        <f t="shared" si="867"/>
        <v/>
      </c>
      <c r="BB280" s="171" t="e">
        <f>_xll.MKV("EUR.CM_INSTRUMENT.PXE."&amp;A280, "DateLastMaturity")</f>
        <v>#REF!</v>
      </c>
      <c r="BC280" s="168" t="e">
        <f t="shared" si="868"/>
        <v>#REF!</v>
      </c>
      <c r="BD280" s="170" t="e">
        <f>VLOOKUP(BC280,'[1]YY p'!B$1:AP$65536,HLOOKUP(LEFT(A280,2),'[1]YY p'!$A$1:$IV$2,2,FALSE),FALSE)</f>
        <v>#REF!</v>
      </c>
      <c r="BH280" s="38"/>
    </row>
    <row r="281" spans="1:60" s="2" customFormat="1">
      <c r="A281" s="1" t="s">
        <v>296</v>
      </c>
      <c r="B281" s="65" t="e">
        <f t="shared" si="844"/>
        <v>#REF!</v>
      </c>
      <c r="C281" s="19" t="s">
        <v>287</v>
      </c>
      <c r="D281" s="19" t="e">
        <f>_xll.MKV("EUR.CM_INSTRUMENT.PXE."&amp;A281, "CouponInterest")</f>
        <v>#REF!</v>
      </c>
      <c r="E281" s="6" t="e">
        <f>_xll.MKV("EUR.CM_INSTRUMENT.PXE."&amp;A281, "DateMaturity")</f>
        <v>#REF!</v>
      </c>
      <c r="F281" s="6" t="e">
        <f>IF(D281=0,H281,_xll.MKV("EUR.CM_INSTRUMENT.PXE."&amp;A281, "DateInterestAccrual"))</f>
        <v>#REF!</v>
      </c>
      <c r="G281" s="6" t="e">
        <f>IF(D281=0,E281,_xll.MKV("EUR.CM_INSTRUMENT.PXE."&amp;A281, "DateFirstCoupon"))</f>
        <v>#REF!</v>
      </c>
      <c r="H281" s="6" t="e">
        <f>_xll.MKV("EUR.CM_INSTRUMENT.PXE."&amp;A281, "DateFirstSettlement")</f>
        <v>#REF!</v>
      </c>
      <c r="I281" s="19">
        <v>100</v>
      </c>
      <c r="J281" s="6" t="e">
        <f>_xll.MKV("EUR.CM_INSTRUMENT.BONDVISION."&amp;A281, "DateSettl")</f>
        <v>#REF!</v>
      </c>
      <c r="K281" s="167" t="e">
        <f>_xll.MKV("EUR.CM_INSTRUMENT.PXE."&amp;A281, "Desc")</f>
        <v>#REF!</v>
      </c>
      <c r="L281" s="66">
        <f>_xll.BDP(A281&amp;" Corp", "amt_outstanding")/1000000</f>
        <v>11696.592000000001</v>
      </c>
      <c r="M281" s="67" t="e">
        <f t="shared" si="861"/>
        <v>#REF!</v>
      </c>
      <c r="N281" s="22" t="e">
        <f>_xll.xlBondYield(C281,D281,E281,F281,G281,H281,I281,J281,P281)*100</f>
        <v>#NUM!</v>
      </c>
      <c r="O281" s="68" t="str">
        <f t="shared" si="850"/>
        <v/>
      </c>
      <c r="P281" s="23" t="e">
        <f>ROUND(_xll.MKV("EUR.CM_DEPTH.XLS_GOVIES."&amp;A281, "Mid"),IF(M281&lt;700,3,2))</f>
        <v>#REF!</v>
      </c>
      <c r="Q281" s="69" t="e">
        <f t="shared" si="847"/>
        <v>#NUM!</v>
      </c>
      <c r="R281" s="70" t="e">
        <f t="shared" si="845"/>
        <v>#NUM!</v>
      </c>
      <c r="S281" s="71" t="e">
        <f>_xll.xlBondAswSpread(C281,D281,E281,F281,G281,H281,I281,J281,P281)*100</f>
        <v>#NUM!</v>
      </c>
      <c r="T281" s="72" t="e">
        <f>_xll.xlBondZSpread(C281,D281,E281,F281,G281,H281,I281,J281,P281,"annual",5)*100</f>
        <v>#NUM!</v>
      </c>
      <c r="U281" s="72" t="e">
        <f>(N281-_xll.xlShmImplSwap2("EUR","EUR",J281,E281,,1,8,2,4)*100)*100</f>
        <v>#NUM!</v>
      </c>
      <c r="V281" s="72" t="e">
        <f>(N281-VLOOKUP(AH281,'[1]Y c'!$B$1:$F$65536,HLOOKUP(RIGHT($V$12,2),'[1]Y c'!$A$1:$IV$2,2,FALSE),FALSE))*100</f>
        <v>#NUM!</v>
      </c>
      <c r="W281" s="72" t="e">
        <f>(N281-VLOOKUP(AH281,'[1]Y c'!$B$1:$N$65536,HLOOKUP(RIGHT($W$12,2),'[1]Y c'!$A$1:$IV$2,2,FALSE),FALSE))*100</f>
        <v>#NUM!</v>
      </c>
      <c r="X281" s="73" t="e">
        <f>(N281-VLOOKUP(AH281,'[1]Y c'!$B$1:$J$65536,HLOOKUP(RIGHT($X$12,2),'[1]Y c'!$A$1:$IV$2,2,FALSE),FALSE))*100</f>
        <v>#NUM!</v>
      </c>
      <c r="Y281" s="74" t="e">
        <f>_xll.xlBondYieldSens(C281,D281,E281,F281,G281,H281,I281,J281,P281,"p")</f>
        <v>#NUM!</v>
      </c>
      <c r="Z281" s="100" t="e">
        <f>SUMIF([1]Volumes!D$1:D$65536,A281,[1]Volumes!I$1:I$65536)</f>
        <v>#VALUE!</v>
      </c>
      <c r="AA281" s="23"/>
      <c r="AB281" s="77" t="e">
        <f>IF(_xll.MKV("EUR.CM_DEPTH.VMO_REPO."&amp;A281&amp;"_"&amp;$AB$12&amp;"_Fixed", "TrdValueAvg")=0,"",_xll.MKV("EUR.CM_DEPTH.VMO_REPO."&amp;A281&amp;"_"&amp;$AB$12&amp;"_Fixed", "TrdValueAvg"))</f>
        <v>#REF!</v>
      </c>
      <c r="AC281" s="78">
        <f t="shared" si="846"/>
        <v>0</v>
      </c>
      <c r="AD281" s="168" t="str">
        <f t="shared" si="848"/>
        <v/>
      </c>
      <c r="AE281" s="169"/>
      <c r="AF281" s="170" t="str">
        <f t="shared" si="851"/>
        <v/>
      </c>
      <c r="AG281" s="171" t="e">
        <f>_xll.MKV("EUR.CM_INSTRUMENT.PXE."&amp;A281, "DateLastMaturity")</f>
        <v>#REF!</v>
      </c>
      <c r="AH281" s="168" t="e">
        <f>MONTH(AG281)&amp;"."&amp;YEAR(AG281)</f>
        <v>#REF!</v>
      </c>
      <c r="AI281" s="170" t="e">
        <f>VLOOKUP(AH281,'[1]ASW p'!$B$1:$AP$65536,HLOOKUP(LEFT(A281,2),'[1]ASW p'!$A$1:$IV$2,2,FALSE),FALSE)</f>
        <v>#REF!</v>
      </c>
      <c r="AJ281" s="79" t="e">
        <f t="shared" si="852"/>
        <v>#NUM!</v>
      </c>
      <c r="AK281" s="79" t="e">
        <f t="shared" si="864"/>
        <v>#NUM!</v>
      </c>
      <c r="AL281" s="94">
        <v>4.1837375829814442E-2</v>
      </c>
      <c r="AM281" s="81">
        <v>-0.76156299999999999</v>
      </c>
      <c r="AN281" s="14" t="str">
        <f t="shared" si="853"/>
        <v>AT0000A105W3</v>
      </c>
      <c r="AO281" s="65" t="e">
        <f>IF(LEFT(AN281,2)=LEFT(AN280,2),AO280,_xll.BDP($A281&amp;" Corp","RTG_FITCH"))</f>
        <v>#REF!</v>
      </c>
      <c r="AP281" s="65" t="e">
        <f>IF(LEFT(AN281,2)=LEFT(AN280,2),AP280,_xll.BDP($A281&amp;" Corp","RTG_SP_LT_LC_ISSUER_CREDIT"))</f>
        <v>#REF!</v>
      </c>
      <c r="AQ281" s="65" t="str">
        <f>_xll.BDP($A281&amp;" Corp","RTG_MOODY")</f>
        <v>Aa1</v>
      </c>
      <c r="AX281" s="14"/>
      <c r="AY281" s="172" t="str">
        <f t="shared" si="865"/>
        <v/>
      </c>
      <c r="AZ281" s="169">
        <f t="shared" si="866"/>
        <v>0</v>
      </c>
      <c r="BA281" s="170" t="str">
        <f t="shared" si="867"/>
        <v/>
      </c>
      <c r="BB281" s="171" t="e">
        <f>_xll.MKV("EUR.CM_INSTRUMENT.PXE."&amp;A281, "DateLastMaturity")</f>
        <v>#REF!</v>
      </c>
      <c r="BC281" s="168" t="e">
        <f t="shared" si="868"/>
        <v>#REF!</v>
      </c>
      <c r="BD281" s="170" t="e">
        <f>VLOOKUP(BC281,'[1]YY p'!B$1:AP$65536,HLOOKUP(LEFT(A281,2),'[1]YY p'!$A$1:$IV$2,2,FALSE),FALSE)</f>
        <v>#REF!</v>
      </c>
      <c r="BH281" s="38"/>
    </row>
    <row r="282" spans="1:60" s="2" customFormat="1">
      <c r="A282" s="1" t="s">
        <v>297</v>
      </c>
      <c r="B282" s="65" t="e">
        <f t="shared" si="844"/>
        <v>#REF!</v>
      </c>
      <c r="C282" s="19" t="s">
        <v>287</v>
      </c>
      <c r="D282" s="19" t="e">
        <f>_xll.MKV("EUR.CM_INSTRUMENT.PXE."&amp;A282, "CouponInterest")</f>
        <v>#REF!</v>
      </c>
      <c r="E282" s="6" t="e">
        <f>_xll.MKV("EUR.CM_INSTRUMENT.PXE."&amp;A282, "DateMaturity")</f>
        <v>#REF!</v>
      </c>
      <c r="F282" s="6" t="e">
        <f>IF(D282=0,H282,_xll.MKV("EUR.CM_INSTRUMENT.PXE."&amp;A282, "DateInterestAccrual"))</f>
        <v>#REF!</v>
      </c>
      <c r="G282" s="6" t="e">
        <f>IF(D282=0,E282,_xll.MKV("EUR.CM_INSTRUMENT.PXE."&amp;A282, "DateFirstCoupon"))</f>
        <v>#REF!</v>
      </c>
      <c r="H282" s="6" t="e">
        <f>_xll.MKV("EUR.CM_INSTRUMENT.PXE."&amp;A282, "DateFirstSettlement")</f>
        <v>#REF!</v>
      </c>
      <c r="I282" s="19">
        <v>100</v>
      </c>
      <c r="J282" s="6" t="e">
        <f>_xll.MKV("EUR.CM_INSTRUMENT.BONDVISION."&amp;A282, "DateSettl")</f>
        <v>#REF!</v>
      </c>
      <c r="K282" s="167" t="e">
        <f>_xll.MKV("EUR.CM_INSTRUMENT.PXE."&amp;A282, "Desc")</f>
        <v>#REF!</v>
      </c>
      <c r="L282" s="66">
        <f>_xll.BDP(A282&amp;" Corp", "amt_outstanding")/1000000</f>
        <v>10280.35</v>
      </c>
      <c r="M282" s="67" t="e">
        <f t="shared" si="861"/>
        <v>#REF!</v>
      </c>
      <c r="N282" s="22" t="e">
        <f>_xll.xlBondYield(C282,D282,E282,F282,G282,H282,I282,J282,P282)*100</f>
        <v>#NUM!</v>
      </c>
      <c r="O282" s="68" t="str">
        <f t="shared" si="850"/>
        <v/>
      </c>
      <c r="P282" s="23" t="e">
        <f>ROUND(_xll.MKV("EUR.CM_DEPTH.XLS_GOVIES."&amp;A282, "Mid"),IF(M282&lt;700,3,2))</f>
        <v>#REF!</v>
      </c>
      <c r="Q282" s="69" t="e">
        <f t="shared" si="847"/>
        <v>#NUM!</v>
      </c>
      <c r="R282" s="70" t="e">
        <f t="shared" si="845"/>
        <v>#NUM!</v>
      </c>
      <c r="S282" s="71" t="e">
        <f>_xll.xlBondAswSpread(C282,D282,E282,F282,G282,H282,I282,J282,P282)*100</f>
        <v>#NUM!</v>
      </c>
      <c r="T282" s="72" t="e">
        <f>_xll.xlBondZSpread(C282,D282,E282,F282,G282,H282,I282,J282,P282,"annual",5)*100</f>
        <v>#NUM!</v>
      </c>
      <c r="U282" s="72" t="e">
        <f>(N282-_xll.xlShmImplSwap2("EUR","EUR",J282,E282,,1,8,2,4)*100)*100</f>
        <v>#NUM!</v>
      </c>
      <c r="V282" s="72" t="e">
        <f>(N282-VLOOKUP(AH282,'[1]Y c'!$B$1:$F$65536,HLOOKUP(RIGHT($V$12,2),'[1]Y c'!$A$1:$IV$2,2,FALSE),FALSE))*100</f>
        <v>#NUM!</v>
      </c>
      <c r="W282" s="72" t="e">
        <f>(N282-VLOOKUP(AH282,'[1]Y c'!$B$1:$N$65536,HLOOKUP(RIGHT($W$12,2),'[1]Y c'!$A$1:$IV$2,2,FALSE),FALSE))*100</f>
        <v>#NUM!</v>
      </c>
      <c r="X282" s="73" t="e">
        <f>(N282-VLOOKUP(AH282,'[1]Y c'!$B$1:$J$65536,HLOOKUP(RIGHT($X$12,2),'[1]Y c'!$A$1:$IV$2,2,FALSE),FALSE))*100</f>
        <v>#NUM!</v>
      </c>
      <c r="Y282" s="74" t="e">
        <f>_xll.xlBondYieldSens(C282,D282,E282,F282,G282,H282,I282,J282,P282,"p")</f>
        <v>#NUM!</v>
      </c>
      <c r="Z282" s="100" t="e">
        <f>SUMIF([1]Volumes!D$1:D$65536,A282,[1]Volumes!I$1:I$65536)</f>
        <v>#VALUE!</v>
      </c>
      <c r="AA282" s="23"/>
      <c r="AB282" s="77" t="e">
        <f>IF(_xll.MKV("EUR.CM_DEPTH.VMO_REPO."&amp;A282&amp;"_"&amp;$AB$12&amp;"_Fixed", "TrdValueAvg")=0,"",_xll.MKV("EUR.CM_DEPTH.VMO_REPO."&amp;A282&amp;"_"&amp;$AB$12&amp;"_Fixed", "TrdValueAvg"))</f>
        <v>#REF!</v>
      </c>
      <c r="AC282" s="78">
        <f t="shared" si="846"/>
        <v>0</v>
      </c>
      <c r="AD282" s="168" t="str">
        <f t="shared" si="848"/>
        <v/>
      </c>
      <c r="AE282" s="169"/>
      <c r="AF282" s="170" t="str">
        <f t="shared" si="851"/>
        <v/>
      </c>
      <c r="AG282" s="171" t="e">
        <f>_xll.MKV("EUR.CM_INSTRUMENT.PXE."&amp;A282, "DateLastMaturity")</f>
        <v>#REF!</v>
      </c>
      <c r="AH282" s="168" t="e">
        <f>MONTH(AG282)&amp;"."&amp;YEAR(AG282)</f>
        <v>#REF!</v>
      </c>
      <c r="AI282" s="170" t="e">
        <f>VLOOKUP(AH282,'[1]ASW p'!$B$1:$AP$65536,HLOOKUP(LEFT(A282,2),'[1]ASW p'!$A$1:$IV$2,2,FALSE),FALSE)</f>
        <v>#REF!</v>
      </c>
      <c r="AJ282" s="79" t="e">
        <f t="shared" si="852"/>
        <v>#NUM!</v>
      </c>
      <c r="AK282" s="79" t="e">
        <f t="shared" si="864"/>
        <v>#NUM!</v>
      </c>
      <c r="AL282" s="94">
        <v>0.22443065110473415</v>
      </c>
      <c r="AM282" s="81">
        <v>-0.48</v>
      </c>
      <c r="AN282" s="14" t="str">
        <f t="shared" si="853"/>
        <v>AT0000A185T1</v>
      </c>
      <c r="AO282" s="65" t="e">
        <f>IF(LEFT(AN282,2)=LEFT(AN281,2),AO281,_xll.BDP($A282&amp;" Corp","RTG_FITCH"))</f>
        <v>#REF!</v>
      </c>
      <c r="AP282" s="65" t="e">
        <f>IF(LEFT(AN282,2)=LEFT(AN281,2),AP281,_xll.BDP($A282&amp;" Corp","RTG_SP_LT_LC_ISSUER_CREDIT"))</f>
        <v>#REF!</v>
      </c>
      <c r="AQ282" s="65" t="str">
        <f>_xll.BDP($A282&amp;" Corp","RTG_MOODY")</f>
        <v>Aa1</v>
      </c>
      <c r="AX282" s="14"/>
      <c r="AY282" s="172" t="str">
        <f t="shared" si="865"/>
        <v/>
      </c>
      <c r="AZ282" s="169">
        <f t="shared" si="866"/>
        <v>0</v>
      </c>
      <c r="BA282" s="170" t="str">
        <f t="shared" si="867"/>
        <v/>
      </c>
      <c r="BB282" s="171" t="e">
        <f>_xll.MKV("EUR.CM_INSTRUMENT.PXE."&amp;A282, "DateLastMaturity")</f>
        <v>#REF!</v>
      </c>
      <c r="BC282" s="168" t="e">
        <f t="shared" si="868"/>
        <v>#REF!</v>
      </c>
      <c r="BD282" s="170" t="e">
        <f>VLOOKUP(BC282,'[1]YY p'!B$1:AP$65536,HLOOKUP(LEFT(A282,2),'[1]YY p'!$A$1:$IV$2,2,FALSE),FALSE)</f>
        <v>#REF!</v>
      </c>
      <c r="BH282" s="38"/>
    </row>
    <row r="283" spans="1:60" s="2" customFormat="1">
      <c r="A283" s="1" t="s">
        <v>298</v>
      </c>
      <c r="B283" s="65" t="e">
        <f t="shared" si="844"/>
        <v>#REF!</v>
      </c>
      <c r="C283" s="19" t="s">
        <v>287</v>
      </c>
      <c r="D283" s="19" t="e">
        <f>_xll.MKV("EUR.CM_INSTRUMENT.PXE."&amp;A283, "CouponInterest")</f>
        <v>#REF!</v>
      </c>
      <c r="E283" s="6" t="e">
        <f>_xll.MKV("EUR.CM_INSTRUMENT.PXE."&amp;A283, "DateMaturity")</f>
        <v>#REF!</v>
      </c>
      <c r="F283" s="6" t="e">
        <f>IF(D283=0,H283,_xll.MKV("EUR.CM_INSTRUMENT.PXE."&amp;A283, "DateInterestAccrual"))</f>
        <v>#REF!</v>
      </c>
      <c r="G283" s="6" t="e">
        <f>IF(D283=0,E283,_xll.MKV("EUR.CM_INSTRUMENT.PXE."&amp;A283, "DateFirstCoupon"))</f>
        <v>#REF!</v>
      </c>
      <c r="H283" s="6" t="e">
        <f>_xll.MKV("EUR.CM_INSTRUMENT.PXE."&amp;A283, "DateFirstSettlement")</f>
        <v>#REF!</v>
      </c>
      <c r="I283" s="19">
        <v>100</v>
      </c>
      <c r="J283" s="6" t="e">
        <f>_xll.MKV("EUR.CM_INSTRUMENT.BONDVISION."&amp;A283, "DateSettl")</f>
        <v>#REF!</v>
      </c>
      <c r="K283" s="167" t="e">
        <f>_xll.MKV("EUR.CM_INSTRUMENT.PXE."&amp;A283, "Desc")</f>
        <v>#REF!</v>
      </c>
      <c r="L283" s="66">
        <f>_xll.BDP(A283&amp;" Corp", "amt_outstanding")/1000000</f>
        <v>10421.942999999999</v>
      </c>
      <c r="M283" s="67" t="e">
        <f t="shared" si="861"/>
        <v>#REF!</v>
      </c>
      <c r="N283" s="22" t="e">
        <f>_xll.xlBondYield(C283,D283,E283,F283,G283,H283,I283,J283,P283)*100</f>
        <v>#NUM!</v>
      </c>
      <c r="O283" s="68" t="str">
        <f t="shared" si="850"/>
        <v/>
      </c>
      <c r="P283" s="23" t="e">
        <f>ROUND(_xll.MKV("EUR.CM_DEPTH.XLS_GOVIES."&amp;A283, "Mid"),IF(M283&lt;700,3,2))</f>
        <v>#REF!</v>
      </c>
      <c r="Q283" s="69" t="e">
        <f t="shared" si="847"/>
        <v>#NUM!</v>
      </c>
      <c r="R283" s="70" t="e">
        <f t="shared" si="845"/>
        <v>#NUM!</v>
      </c>
      <c r="S283" s="71" t="e">
        <f>_xll.xlBondAswSpread(C283,D283,E283,F283,G283,H283,I283,J283,P283)*100</f>
        <v>#NUM!</v>
      </c>
      <c r="T283" s="72" t="e">
        <f>_xll.xlBondZSpread(C283,D283,E283,F283,G283,H283,I283,J283,P283,"annual",5)*100</f>
        <v>#NUM!</v>
      </c>
      <c r="U283" s="72" t="e">
        <f>(N283-_xll.xlShmImplSwap2("EUR","EUR",J283,E283,,1,8,2,4)*100)*100</f>
        <v>#NUM!</v>
      </c>
      <c r="V283" s="72" t="e">
        <f>(N283-VLOOKUP(AH283,'[1]Y c'!$B$1:$F$65536,HLOOKUP(RIGHT($V$12,2),'[1]Y c'!$A$1:$IV$2,2,FALSE),FALSE))*100</f>
        <v>#NUM!</v>
      </c>
      <c r="W283" s="72" t="e">
        <f>(N283-VLOOKUP(AH283,'[1]Y c'!$B$1:$N$65536,HLOOKUP(RIGHT($W$12,2),'[1]Y c'!$A$1:$IV$2,2,FALSE),FALSE))*100</f>
        <v>#NUM!</v>
      </c>
      <c r="X283" s="73" t="e">
        <f>(N283-VLOOKUP(AH283,'[1]Y c'!$B$1:$J$65536,HLOOKUP(RIGHT($X$12,2),'[1]Y c'!$A$1:$IV$2,2,FALSE),FALSE))*100</f>
        <v>#NUM!</v>
      </c>
      <c r="Y283" s="74" t="e">
        <f>_xll.xlBondYieldSens(C283,D283,E283,F283,G283,H283,I283,J283,P283,"p")</f>
        <v>#NUM!</v>
      </c>
      <c r="Z283" s="100" t="e">
        <f>SUMIF([1]Volumes!D$1:D$65536,A283,[1]Volumes!I$1:I$65536)</f>
        <v>#VALUE!</v>
      </c>
      <c r="AA283" s="23"/>
      <c r="AB283" s="77" t="e">
        <f>IF(_xll.MKV("EUR.CM_DEPTH.VMO_REPO."&amp;A283&amp;"_"&amp;$AB$12&amp;"_Fixed", "TrdValueAvg")=0,"",_xll.MKV("EUR.CM_DEPTH.VMO_REPO."&amp;A283&amp;"_"&amp;$AB$12&amp;"_Fixed", "TrdValueAvg"))</f>
        <v>#REF!</v>
      </c>
      <c r="AC283" s="78">
        <f t="shared" si="846"/>
        <v>0</v>
      </c>
      <c r="AD283" s="168" t="e">
        <f t="shared" si="848"/>
        <v>#REF!</v>
      </c>
      <c r="AE283" s="169" t="s">
        <v>60</v>
      </c>
      <c r="AF283" s="170" t="e">
        <f t="shared" si="851"/>
        <v>#NUM!</v>
      </c>
      <c r="AG283" s="171" t="e">
        <f>_xll.MKV("EUR.CM_INSTRUMENT.PXE."&amp;A283, "DateLastMaturity")</f>
        <v>#REF!</v>
      </c>
      <c r="AH283" s="168" t="e">
        <f>MONTH(AG283)&amp;"."&amp;YEAR(AG283)</f>
        <v>#REF!</v>
      </c>
      <c r="AI283" s="170" t="e">
        <f>VLOOKUP(AH283,'[1]ASW p'!$B$1:$AP$65536,HLOOKUP(LEFT(A283,2),'[1]ASW p'!$A$1:$IV$2,2,FALSE),FALSE)</f>
        <v>#REF!</v>
      </c>
      <c r="AJ283" s="79" t="e">
        <f t="shared" si="852"/>
        <v>#NUM!</v>
      </c>
      <c r="AK283" s="79" t="e">
        <f t="shared" si="864"/>
        <v>#NUM!</v>
      </c>
      <c r="AL283" s="94">
        <v>0.39913036161629678</v>
      </c>
      <c r="AM283" s="81">
        <v>-0.72</v>
      </c>
      <c r="AN283" s="14" t="str">
        <f t="shared" si="853"/>
        <v>AT0000A1FAP5</v>
      </c>
      <c r="AO283" s="65" t="e">
        <f>IF(LEFT(AN283,2)=LEFT(AN282,2),AO282,_xll.BDP($A283&amp;" Corp","RTG_FITCH"))</f>
        <v>#REF!</v>
      </c>
      <c r="AP283" s="65" t="e">
        <f>IF(LEFT(AN283,2)=LEFT(AN282,2),AP282,_xll.BDP($A283&amp;" Corp","RTG_SP_LT_LC_ISSUER_CREDIT"))</f>
        <v>#REF!</v>
      </c>
      <c r="AQ283" s="65" t="str">
        <f>_xll.BDP($A283&amp;" Corp","RTG_MOODY")</f>
        <v>Aa1</v>
      </c>
      <c r="AX283" s="14"/>
      <c r="AY283" s="172" t="e">
        <f t="shared" si="865"/>
        <v>#REF!</v>
      </c>
      <c r="AZ283" s="169" t="str">
        <f t="shared" si="866"/>
        <v>x</v>
      </c>
      <c r="BA283" s="170" t="e">
        <f t="shared" si="867"/>
        <v>#NUM!</v>
      </c>
      <c r="BB283" s="171" t="e">
        <f>_xll.MKV("EUR.CM_INSTRUMENT.PXE."&amp;A283, "DateLastMaturity")</f>
        <v>#REF!</v>
      </c>
      <c r="BC283" s="168" t="e">
        <f t="shared" si="868"/>
        <v>#REF!</v>
      </c>
      <c r="BD283" s="170" t="e">
        <f>VLOOKUP(BC283,'[1]YY p'!B$1:AP$65536,HLOOKUP(LEFT(A283,2),'[1]YY p'!$A$1:$IV$2,2,FALSE),FALSE)</f>
        <v>#REF!</v>
      </c>
      <c r="BH283" s="38"/>
    </row>
    <row r="284" spans="1:60" s="2" customFormat="1">
      <c r="A284" s="1" t="s">
        <v>299</v>
      </c>
      <c r="B284" s="65" t="e">
        <f t="shared" si="844"/>
        <v>#REF!</v>
      </c>
      <c r="C284" s="19" t="s">
        <v>287</v>
      </c>
      <c r="D284" s="19" t="e">
        <f>_xll.MKV("EUR.CM_INSTRUMENT.PXE."&amp;A284, "CouponInterest")</f>
        <v>#REF!</v>
      </c>
      <c r="E284" s="6" t="e">
        <f>_xll.MKV("EUR.CM_INSTRUMENT.PXE."&amp;A284, "DateMaturity")</f>
        <v>#REF!</v>
      </c>
      <c r="F284" s="6" t="e">
        <f>IF(D284=0,H284,_xll.MKV("EUR.CM_INSTRUMENT.PXE."&amp;A284, "DateInterestAccrual"))</f>
        <v>#REF!</v>
      </c>
      <c r="G284" s="6" t="e">
        <f>IF(D284=0,E284,_xll.MKV("EUR.CM_INSTRUMENT.PXE."&amp;A284, "DateFirstCoupon"))</f>
        <v>#REF!</v>
      </c>
      <c r="H284" s="6" t="e">
        <f>_xll.MKV("EUR.CM_INSTRUMENT.PXE."&amp;A284, "DateFirstSettlement")</f>
        <v>#REF!</v>
      </c>
      <c r="I284" s="19">
        <v>100</v>
      </c>
      <c r="J284" s="6" t="e">
        <f>_xll.MKV("EUR.CM_INSTRUMENT.BONDVISION."&amp;A284, "DateSettl")</f>
        <v>#REF!</v>
      </c>
      <c r="K284" s="167" t="e">
        <f>_xll.MKV("EUR.CM_INSTRUMENT.PXE."&amp;A284, "Desc")</f>
        <v>#REF!</v>
      </c>
      <c r="L284" s="66">
        <f>_xll.BDP(A284&amp;" Corp", "amt_outstanding")/1000000</f>
        <v>8951.3709999999992</v>
      </c>
      <c r="M284" s="67" t="e">
        <f t="shared" si="861"/>
        <v>#REF!</v>
      </c>
      <c r="N284" s="22" t="e">
        <f>_xll.xlBondYield(C284,D284,E284,F284,G284,H284,I284,J284,P284)*100</f>
        <v>#NUM!</v>
      </c>
      <c r="O284" s="68" t="str">
        <f t="shared" si="850"/>
        <v/>
      </c>
      <c r="P284" s="23" t="e">
        <f>ROUND(_xll.MKV("EUR.CM_DEPTH.XLS_GOVIES."&amp;A284, "Mid"),IF(M284&lt;700,3,2))</f>
        <v>#REF!</v>
      </c>
      <c r="Q284" s="69" t="e">
        <f>(N284-N282)*100</f>
        <v>#NUM!</v>
      </c>
      <c r="R284" s="70" t="e">
        <f t="shared" si="845"/>
        <v>#NUM!</v>
      </c>
      <c r="S284" s="71" t="e">
        <f>_xll.xlBondAswSpread(C284,D284,E284,F284,G284,H284,I284,J284,P284)*100</f>
        <v>#NUM!</v>
      </c>
      <c r="T284" s="72" t="e">
        <f>_xll.xlBondZSpread(C284,D284,E284,F284,G284,H284,I284,J284,P284,"annual",5)*100</f>
        <v>#NUM!</v>
      </c>
      <c r="U284" s="72" t="e">
        <f>(N284-_xll.xlShmImplSwap2("EUR","EUR",J284,E284,,1,8,2,4)*100)*100</f>
        <v>#NUM!</v>
      </c>
      <c r="V284" s="72" t="e">
        <f>(N284-VLOOKUP(AH284,'[1]Y c'!$B$1:$F$65536,HLOOKUP(RIGHT($V$12,2),'[1]Y c'!$A$1:$IV$2,2,FALSE),FALSE))*100</f>
        <v>#NUM!</v>
      </c>
      <c r="W284" s="72" t="e">
        <f>(N284-VLOOKUP(AH284,'[1]Y c'!$B$1:$N$65536,HLOOKUP(RIGHT($W$12,2),'[1]Y c'!$A$1:$IV$2,2,FALSE),FALSE))*100</f>
        <v>#NUM!</v>
      </c>
      <c r="X284" s="73" t="e">
        <f>(N284-VLOOKUP(AH284,'[1]Y c'!$B$1:$J$65536,HLOOKUP(RIGHT($X$12,2),'[1]Y c'!$A$1:$IV$2,2,FALSE),FALSE))*100</f>
        <v>#NUM!</v>
      </c>
      <c r="Y284" s="74" t="e">
        <f>_xll.xlBondYieldSens(C284,D284,E284,F284,G284,H284,I284,J284,P284,"p")</f>
        <v>#NUM!</v>
      </c>
      <c r="Z284" s="100" t="e">
        <f>SUMIF([1]Volumes!D$1:D$65536,A284,[1]Volumes!I$1:I$65536)</f>
        <v>#VALUE!</v>
      </c>
      <c r="AA284" s="23"/>
      <c r="AB284" s="77" t="e">
        <f>IF(_xll.MKV("EUR.CM_DEPTH.VMO_REPO."&amp;A284&amp;"_"&amp;$AB$12&amp;"_Fixed", "TrdValueAvg")=0,"",_xll.MKV("EUR.CM_DEPTH.VMO_REPO."&amp;A284&amp;"_"&amp;$AB$12&amp;"_Fixed", "TrdValueAvg"))</f>
        <v>#REF!</v>
      </c>
      <c r="AC284" s="78">
        <f t="shared" si="846"/>
        <v>0</v>
      </c>
      <c r="AD284" s="168" t="str">
        <f t="shared" si="848"/>
        <v/>
      </c>
      <c r="AE284" s="169"/>
      <c r="AF284" s="170" t="str">
        <f t="shared" si="851"/>
        <v/>
      </c>
      <c r="AG284" s="171" t="e">
        <f>_xll.MKV("EUR.CM_INSTRUMENT.PXE."&amp;A284, "DateLastMaturity")</f>
        <v>#REF!</v>
      </c>
      <c r="AH284" s="168" t="e">
        <f t="shared" si="860"/>
        <v>#REF!</v>
      </c>
      <c r="AI284" s="170" t="e">
        <f>VLOOKUP(AH284,'[1]ASW p'!$B$1:$AP$65536,HLOOKUP(LEFT(A284,2),'[1]ASW p'!$A$1:$IV$2,2,FALSE),FALSE)</f>
        <v>#REF!</v>
      </c>
      <c r="AJ284" s="79" t="e">
        <f t="shared" si="852"/>
        <v>#NUM!</v>
      </c>
      <c r="AK284" s="79" t="e">
        <f t="shared" si="864"/>
        <v>#NUM!</v>
      </c>
      <c r="AL284" s="94">
        <v>0.4169248892935476</v>
      </c>
      <c r="AM284" s="81">
        <v>-0.62096799999999996</v>
      </c>
      <c r="AN284" s="14" t="str">
        <f t="shared" si="853"/>
        <v>AT0000A0DXC2</v>
      </c>
      <c r="AO284" s="65" t="e">
        <f>IF(LEFT(AN284,2)=LEFT(AN283,2),AO283,_xll.BDP($A284&amp;" Corp","RTG_FITCH"))</f>
        <v>#REF!</v>
      </c>
      <c r="AP284" s="65" t="e">
        <f>IF(LEFT(AN284,2)=LEFT(AN283,2),AP283,_xll.BDP($A284&amp;" Corp","RTG_SP_LT_LC_ISSUER_CREDIT"))</f>
        <v>#REF!</v>
      </c>
      <c r="AQ284" s="65" t="str">
        <f>_xll.BDP($A284&amp;" Corp","RTG_MOODY")</f>
        <v>Aa1</v>
      </c>
      <c r="AX284" s="14"/>
      <c r="AY284" s="172" t="str">
        <f t="shared" si="865"/>
        <v/>
      </c>
      <c r="AZ284" s="169">
        <f t="shared" si="866"/>
        <v>0</v>
      </c>
      <c r="BA284" s="170" t="str">
        <f t="shared" si="867"/>
        <v/>
      </c>
      <c r="BB284" s="171" t="e">
        <f>_xll.MKV("EUR.CM_INSTRUMENT.PXE."&amp;A284, "DateLastMaturity")</f>
        <v>#REF!</v>
      </c>
      <c r="BC284" s="168" t="e">
        <f t="shared" si="868"/>
        <v>#REF!</v>
      </c>
      <c r="BD284" s="170" t="e">
        <f>VLOOKUP(BC284,'[1]YY p'!B$1:AP$65536,HLOOKUP(LEFT(A284,2),'[1]YY p'!$A$1:$IV$2,2,FALSE),FALSE)</f>
        <v>#REF!</v>
      </c>
      <c r="BH284" s="38"/>
    </row>
    <row r="285" spans="1:60" s="2" customFormat="1">
      <c r="A285" s="1" t="s">
        <v>300</v>
      </c>
      <c r="B285" s="65" t="e">
        <f t="shared" si="844"/>
        <v>#REF!</v>
      </c>
      <c r="C285" s="19" t="s">
        <v>287</v>
      </c>
      <c r="D285" s="19" t="e">
        <f>_xll.MKV("EUR.CM_INSTRUMENT.PXE."&amp;A285, "CouponInterest")</f>
        <v>#REF!</v>
      </c>
      <c r="E285" s="6" t="e">
        <f>_xll.MKV("EUR.CM_INSTRUMENT.PXE."&amp;A285, "DateMaturity")</f>
        <v>#REF!</v>
      </c>
      <c r="F285" s="6" t="e">
        <f>IF(D285=0,H285,_xll.MKV("EUR.CM_INSTRUMENT.PXE."&amp;A285, "DateInterestAccrual"))</f>
        <v>#REF!</v>
      </c>
      <c r="G285" s="6" t="e">
        <f>IF(D285=0,E285,_xll.MKV("EUR.CM_INSTRUMENT.PXE."&amp;A285, "DateFirstCoupon"))</f>
        <v>#REF!</v>
      </c>
      <c r="H285" s="6" t="e">
        <f>_xll.MKV("EUR.CM_INSTRUMENT.PXE."&amp;A285, "DateFirstSettlement")</f>
        <v>#REF!</v>
      </c>
      <c r="I285" s="19">
        <v>100</v>
      </c>
      <c r="J285" s="6" t="e">
        <f>_xll.MKV("EUR.CM_INSTRUMENT.BONDVISION."&amp;A285, "DateSettl")</f>
        <v>#REF!</v>
      </c>
      <c r="K285" s="167" t="e">
        <f>_xll.MKV("EUR.CM_INSTRUMENT.PXE."&amp;A285, "Desc")</f>
        <v>#REF!</v>
      </c>
      <c r="L285" s="66">
        <f>_xll.BDP(A285&amp;" Corp", "amt_outstanding")/1000000</f>
        <v>11572.873</v>
      </c>
      <c r="M285" s="67" t="e">
        <f t="shared" si="861"/>
        <v>#REF!</v>
      </c>
      <c r="N285" s="22" t="e">
        <f>_xll.xlBondYield(C285,D285,E285,F285,G285,H285,I285,J285,P285)*100</f>
        <v>#NUM!</v>
      </c>
      <c r="O285" s="68" t="str">
        <f t="shared" si="850"/>
        <v/>
      </c>
      <c r="P285" s="23" t="e">
        <f>ROUND(_xll.MKV("EUR.CM_DEPTH.XLS_GOVIES."&amp;A285, "Mid"),IF(M285&lt;700,3,2))</f>
        <v>#REF!</v>
      </c>
      <c r="Q285" s="69" t="e">
        <f>(N285-N283)*100</f>
        <v>#NUM!</v>
      </c>
      <c r="R285" s="70" t="e">
        <f t="shared" si="845"/>
        <v>#NUM!</v>
      </c>
      <c r="S285" s="71" t="e">
        <f>_xll.xlBondAswSpread(C285,D285,E285,F285,G285,H285,I285,J285,P285)*100</f>
        <v>#NUM!</v>
      </c>
      <c r="T285" s="72" t="e">
        <f>_xll.xlBondZSpread(C285,D285,E285,F285,G285,H285,I285,J285,P285,"annual",5)*100</f>
        <v>#NUM!</v>
      </c>
      <c r="U285" s="72" t="e">
        <f>(N285-_xll.xlShmImplSwap2("EUR","EUR",J285,E285,,1,8,2,4)*100)*100</f>
        <v>#NUM!</v>
      </c>
      <c r="V285" s="72" t="e">
        <f>(N285-VLOOKUP(AH285,'[1]Y c'!$B$1:$F$65536,HLOOKUP(RIGHT($V$12,2),'[1]Y c'!$A$1:$IV$2,2,FALSE),FALSE))*100</f>
        <v>#NUM!</v>
      </c>
      <c r="W285" s="72" t="e">
        <f>(N285-VLOOKUP(AH285,'[1]Y c'!$B$1:$N$65536,HLOOKUP(RIGHT($W$12,2),'[1]Y c'!$A$1:$IV$2,2,FALSE),FALSE))*100</f>
        <v>#NUM!</v>
      </c>
      <c r="X285" s="73" t="e">
        <f>(N285-VLOOKUP(AH285,'[1]Y c'!$B$1:$J$65536,HLOOKUP(RIGHT($X$12,2),'[1]Y c'!$A$1:$IV$2,2,FALSE),FALSE))*100</f>
        <v>#NUM!</v>
      </c>
      <c r="Y285" s="74" t="e">
        <f>_xll.xlBondYieldSens(C285,D285,E285,F285,G285,H285,I285,J285,P285,"p")</f>
        <v>#NUM!</v>
      </c>
      <c r="Z285" s="100" t="e">
        <f>SUMIF([1]Volumes!D$1:D$65536,A285,[1]Volumes!I$1:I$65536)</f>
        <v>#VALUE!</v>
      </c>
      <c r="AA285" s="23"/>
      <c r="AB285" s="77" t="e">
        <f>IF(_xll.MKV("EUR.CM_DEPTH.VMO_REPO."&amp;A285&amp;"_"&amp;$AB$12&amp;"_Fixed", "TrdValueAvg")=0,"",_xll.MKV("EUR.CM_DEPTH.VMO_REPO."&amp;A285&amp;"_"&amp;$AB$12&amp;"_Fixed", "TrdValueAvg"))</f>
        <v>#REF!</v>
      </c>
      <c r="AC285" s="78">
        <f t="shared" si="846"/>
        <v>0</v>
      </c>
      <c r="AD285" s="168" t="str">
        <f t="shared" si="848"/>
        <v/>
      </c>
      <c r="AE285" s="169"/>
      <c r="AF285" s="170" t="str">
        <f t="shared" si="851"/>
        <v/>
      </c>
      <c r="AG285" s="171" t="e">
        <f>_xll.MKV("EUR.CM_INSTRUMENT.PXE."&amp;A285, "DateLastMaturity")</f>
        <v>#REF!</v>
      </c>
      <c r="AH285" s="168" t="e">
        <f t="shared" si="860"/>
        <v>#REF!</v>
      </c>
      <c r="AI285" s="170" t="e">
        <f>VLOOKUP(AH285,'[1]ASW p'!$B$1:$AP$65536,HLOOKUP(LEFT(A285,2),'[1]ASW p'!$A$1:$IV$2,2,FALSE),FALSE)</f>
        <v>#REF!</v>
      </c>
      <c r="AJ285" s="79" t="e">
        <f t="shared" si="852"/>
        <v>#NUM!</v>
      </c>
      <c r="AK285" s="79" t="e">
        <f t="shared" si="864"/>
        <v>#NUM!</v>
      </c>
      <c r="AL285" s="94">
        <v>0.58281548843175468</v>
      </c>
      <c r="AM285" s="81">
        <v>-0.65600000000000014</v>
      </c>
      <c r="AN285" s="14" t="str">
        <f t="shared" si="853"/>
        <v>AT0000A1K9C8</v>
      </c>
      <c r="AO285" s="65" t="e">
        <f>IF(LEFT(AN285,2)=LEFT(AN284,2),AO284,_xll.BDP($A285&amp;" Corp","RTG_FITCH"))</f>
        <v>#REF!</v>
      </c>
      <c r="AP285" s="65" t="e">
        <f>IF(LEFT(AN285,2)=LEFT(AN284,2),AP284,_xll.BDP($A285&amp;" Corp","RTG_SP_LT_LC_ISSUER_CREDIT"))</f>
        <v>#REF!</v>
      </c>
      <c r="AQ285" s="65" t="str">
        <f>_xll.BDP($A285&amp;" Corp","RTG_MOODY")</f>
        <v>Aa1</v>
      </c>
      <c r="AX285" s="14"/>
      <c r="AY285" s="172" t="str">
        <f t="shared" si="865"/>
        <v/>
      </c>
      <c r="AZ285" s="169">
        <f t="shared" si="866"/>
        <v>0</v>
      </c>
      <c r="BA285" s="170" t="str">
        <f t="shared" si="867"/>
        <v/>
      </c>
      <c r="BB285" s="171" t="e">
        <f>_xll.MKV("EUR.CM_INSTRUMENT.PXE."&amp;A285, "DateLastMaturity")</f>
        <v>#REF!</v>
      </c>
      <c r="BC285" s="168" t="e">
        <f t="shared" si="868"/>
        <v>#REF!</v>
      </c>
      <c r="BD285" s="170" t="e">
        <f>VLOOKUP(BC285,'[1]YY p'!B$1:AP$65536,HLOOKUP(LEFT(A285,2),'[1]YY p'!$A$1:$IV$2,2,FALSE),FALSE)</f>
        <v>#REF!</v>
      </c>
      <c r="BH285" s="38"/>
    </row>
    <row r="286" spans="1:60" s="2" customFormat="1">
      <c r="A286" s="1" t="s">
        <v>301</v>
      </c>
      <c r="B286" s="65" t="e">
        <f t="shared" si="844"/>
        <v>#REF!</v>
      </c>
      <c r="C286" s="19" t="s">
        <v>287</v>
      </c>
      <c r="D286" s="19" t="e">
        <f>_xll.MKV("EUR.CM_INSTRUMENT.PXE."&amp;A286, "CouponInterest")</f>
        <v>#REF!</v>
      </c>
      <c r="E286" s="6" t="e">
        <f>_xll.MKV("EUR.CM_INSTRUMENT.PXE."&amp;A286, "DateMaturity")</f>
        <v>#REF!</v>
      </c>
      <c r="F286" s="6" t="e">
        <f>IF(D286=0,H286,_xll.MKV("EUR.CM_INSTRUMENT.PXE."&amp;A286, "DateInterestAccrual"))</f>
        <v>#REF!</v>
      </c>
      <c r="G286" s="6" t="e">
        <f>IF(D286=0,E286,_xll.MKV("EUR.CM_INSTRUMENT.PXE."&amp;A286, "DateFirstCoupon"))</f>
        <v>#REF!</v>
      </c>
      <c r="H286" s="6" t="e">
        <f>_xll.MKV("EUR.CM_INSTRUMENT.PXE."&amp;A286, "DateFirstSettlement")</f>
        <v>#REF!</v>
      </c>
      <c r="I286" s="19">
        <v>100</v>
      </c>
      <c r="J286" s="6" t="e">
        <f>_xll.MKV("EUR.CM_INSTRUMENT.BONDVISION."&amp;A286, "DateSettl")</f>
        <v>#REF!</v>
      </c>
      <c r="K286" s="167" t="e">
        <f>_xll.MKV("EUR.CM_INSTRUMENT.PXE."&amp;A286, "Desc")</f>
        <v>#REF!</v>
      </c>
      <c r="L286" s="66">
        <f>_xll.BDP(A286&amp;" Corp", "amt_outstanding")/1000000</f>
        <v>9199.5310023099992</v>
      </c>
      <c r="M286" s="67" t="e">
        <f t="shared" si="861"/>
        <v>#REF!</v>
      </c>
      <c r="N286" s="22" t="e">
        <f>_xll.xlBondYield(C286,D286,E286,F286,G286,H286,I286,J286,P286)*100</f>
        <v>#NUM!</v>
      </c>
      <c r="O286" s="68" t="str">
        <f t="shared" si="850"/>
        <v/>
      </c>
      <c r="P286" s="23" t="e">
        <f>ROUND(_xll.MKV("EUR.CM_DEPTH.XLS_GOVIES."&amp;A286, "Mid"),IF(M286&lt;700,3,2))</f>
        <v>#REF!</v>
      </c>
      <c r="Q286" s="69" t="e">
        <f>(N286-N284)*100</f>
        <v>#NUM!</v>
      </c>
      <c r="R286" s="70" t="e">
        <f t="shared" si="845"/>
        <v>#NUM!</v>
      </c>
      <c r="S286" s="71" t="e">
        <f>_xll.xlBondAswSpread(C286,D286,E286,F286,G286,H286,I286,J286,P286)*100</f>
        <v>#NUM!</v>
      </c>
      <c r="T286" s="72" t="e">
        <f>_xll.xlBondZSpread(C286,D286,E286,F286,G286,H286,I286,J286,P286,"annual",5)*100</f>
        <v>#NUM!</v>
      </c>
      <c r="U286" s="72" t="e">
        <f>(N286-_xll.xlShmImplSwap2("EUR","EUR",J286,E286,,1,8,2,4)*100)*100</f>
        <v>#NUM!</v>
      </c>
      <c r="V286" s="72" t="e">
        <f>(N286-VLOOKUP(AH286,'[1]Y c'!$B$1:$F$65536,HLOOKUP(RIGHT($V$12,2),'[1]Y c'!$A$1:$IV$2,2,FALSE),FALSE))*100</f>
        <v>#NUM!</v>
      </c>
      <c r="W286" s="72" t="e">
        <f>(N286-VLOOKUP(AH286,'[1]Y c'!$B$1:$N$65536,HLOOKUP(RIGHT($W$12,2),'[1]Y c'!$A$1:$IV$2,2,FALSE),FALSE))*100</f>
        <v>#NUM!</v>
      </c>
      <c r="X286" s="73" t="e">
        <f>(N286-VLOOKUP(AH286,'[1]Y c'!$B$1:$J$65536,HLOOKUP(RIGHT($X$12,2),'[1]Y c'!$A$1:$IV$2,2,FALSE),FALSE))*100</f>
        <v>#NUM!</v>
      </c>
      <c r="Y286" s="74" t="e">
        <f>_xll.xlBondYieldSens(C286,D286,E286,F286,G286,H286,I286,J286,P286,"p")</f>
        <v>#NUM!</v>
      </c>
      <c r="Z286" s="100" t="e">
        <f>SUMIF([1]Volumes!D$1:D$65536,A286,[1]Volumes!I$1:I$65536)</f>
        <v>#VALUE!</v>
      </c>
      <c r="AA286" s="23"/>
      <c r="AB286" s="77" t="e">
        <f>IF(_xll.MKV("EUR.CM_DEPTH.VMO_REPO."&amp;A286&amp;"_"&amp;$AB$12&amp;"_Fixed", "TrdValueAvg")=0,"",_xll.MKV("EUR.CM_DEPTH.VMO_REPO."&amp;A286&amp;"_"&amp;$AB$12&amp;"_Fixed", "TrdValueAvg"))</f>
        <v>#REF!</v>
      </c>
      <c r="AC286" s="78">
        <f t="shared" si="846"/>
        <v>0</v>
      </c>
      <c r="AD286" s="168" t="str">
        <f t="shared" si="848"/>
        <v/>
      </c>
      <c r="AE286" s="169"/>
      <c r="AF286" s="170" t="str">
        <f t="shared" si="851"/>
        <v/>
      </c>
      <c r="AG286" s="171" t="e">
        <f>_xll.MKV("EUR.CM_INSTRUMENT.PXE."&amp;A286, "DateLastMaturity")</f>
        <v>#REF!</v>
      </c>
      <c r="AH286" s="168" t="e">
        <f t="shared" si="860"/>
        <v>#REF!</v>
      </c>
      <c r="AI286" s="170" t="e">
        <f>VLOOKUP(AH286,'[1]ASW p'!$B$1:$AP$65536,HLOOKUP(LEFT(A286,2),'[1]ASW p'!$A$1:$IV$2,2,FALSE),FALSE)</f>
        <v>#REF!</v>
      </c>
      <c r="AJ286" s="79" t="e">
        <f t="shared" si="852"/>
        <v>#NUM!</v>
      </c>
      <c r="AK286" s="79" t="e">
        <f t="shared" si="864"/>
        <v>#NUM!</v>
      </c>
      <c r="AL286" s="94">
        <v>0.49890705959341891</v>
      </c>
      <c r="AM286" s="81">
        <v>-0.7</v>
      </c>
      <c r="AN286" s="14" t="str">
        <f t="shared" si="853"/>
        <v>AT0000383864</v>
      </c>
      <c r="AO286" s="65" t="e">
        <f>IF(LEFT(AN286,2)=LEFT(AN285,2),AO285,_xll.BDP($A286&amp;" Corp","RTG_FITCH"))</f>
        <v>#REF!</v>
      </c>
      <c r="AP286" s="65" t="e">
        <f>IF(LEFT(AN286,2)=LEFT(AN285,2),AP285,_xll.BDP($A286&amp;" Corp","RTG_SP_LT_LC_ISSUER_CREDIT"))</f>
        <v>#REF!</v>
      </c>
      <c r="AQ286" s="65" t="str">
        <f>_xll.BDP($A286&amp;" Corp","RTG_MOODY")</f>
        <v>Aa1</v>
      </c>
      <c r="AX286" s="14"/>
      <c r="AY286" s="172" t="str">
        <f t="shared" si="865"/>
        <v/>
      </c>
      <c r="AZ286" s="169">
        <f t="shared" si="866"/>
        <v>0</v>
      </c>
      <c r="BA286" s="170" t="str">
        <f t="shared" si="867"/>
        <v/>
      </c>
      <c r="BB286" s="171" t="e">
        <f>_xll.MKV("EUR.CM_INSTRUMENT.PXE."&amp;A286, "DateLastMaturity")</f>
        <v>#REF!</v>
      </c>
      <c r="BC286" s="168" t="e">
        <f t="shared" si="868"/>
        <v>#REF!</v>
      </c>
      <c r="BD286" s="170" t="e">
        <f>VLOOKUP(BC286,'[1]YY p'!B$1:AP$65536,HLOOKUP(LEFT(A286,2),'[1]YY p'!$A$1:$IV$2,2,FALSE),FALSE)</f>
        <v>#REF!</v>
      </c>
      <c r="BH286" s="38"/>
    </row>
    <row r="287" spans="1:60" s="2" customFormat="1">
      <c r="A287" s="1" t="s">
        <v>302</v>
      </c>
      <c r="B287" s="65" t="e">
        <f t="shared" si="844"/>
        <v>#REF!</v>
      </c>
      <c r="C287" s="19" t="s">
        <v>287</v>
      </c>
      <c r="D287" s="19" t="e">
        <f>_xll.MKV("EUR.CM_INSTRUMENT.PXE."&amp;A287, "CouponInterest")</f>
        <v>#REF!</v>
      </c>
      <c r="E287" s="6" t="e">
        <f>_xll.MKV("EUR.CM_INSTRUMENT.PXE."&amp;A287, "DateMaturity")</f>
        <v>#REF!</v>
      </c>
      <c r="F287" s="6" t="e">
        <f>IF(D287=0,H287,_xll.MKV("EUR.CM_INSTRUMENT.PXE."&amp;A287, "DateInterestAccrual"))</f>
        <v>#REF!</v>
      </c>
      <c r="G287" s="6" t="e">
        <f>IF(D287=0,E287,_xll.MKV("EUR.CM_INSTRUMENT.PXE."&amp;A287, "DateFirstCoupon"))</f>
        <v>#REF!</v>
      </c>
      <c r="H287" s="6" t="e">
        <f>_xll.MKV("EUR.CM_INSTRUMENT.PXE."&amp;A287, "DateFirstSettlement")</f>
        <v>#REF!</v>
      </c>
      <c r="I287" s="19">
        <v>100</v>
      </c>
      <c r="J287" s="6" t="e">
        <f>_xll.MKV("EUR.CM_INSTRUMENT.BONDVISION."&amp;A287, "DateSettl")</f>
        <v>#REF!</v>
      </c>
      <c r="K287" s="167" t="e">
        <f>_xll.MKV("EUR.CM_INSTRUMENT.PXE."&amp;A287, "Desc")</f>
        <v>#REF!</v>
      </c>
      <c r="L287" s="66">
        <f>_xll.BDP(A287&amp;" Corp", "amt_outstanding")/1000000</f>
        <v>7312.3040000000001</v>
      </c>
      <c r="M287" s="67" t="e">
        <f t="shared" si="861"/>
        <v>#REF!</v>
      </c>
      <c r="N287" s="22" t="e">
        <f>_xll.xlBondYield(C287,D287,E287,F287,G287,H287,I287,J287,P287)*100</f>
        <v>#NUM!</v>
      </c>
      <c r="O287" s="68" t="str">
        <f t="shared" si="850"/>
        <v/>
      </c>
      <c r="P287" s="23" t="e">
        <f>ROUND(_xll.MKV("EUR.CM_DEPTH.XLS_GOVIES."&amp;A287, "Mid"),IF(M287&lt;700,3,2))</f>
        <v>#REF!</v>
      </c>
      <c r="Q287" s="69" t="e">
        <f t="shared" si="847"/>
        <v>#NUM!</v>
      </c>
      <c r="R287" s="70" t="e">
        <f t="shared" si="845"/>
        <v>#NUM!</v>
      </c>
      <c r="S287" s="71" t="e">
        <f>_xll.xlBondAswSpread(C287,D287,E287,F287,G287,H287,I287,J287,P287)*100</f>
        <v>#NUM!</v>
      </c>
      <c r="T287" s="72" t="e">
        <f>_xll.xlBondZSpread(C287,D287,E287,F287,G287,H287,I287,J287,P287,"annual",5)*100</f>
        <v>#NUM!</v>
      </c>
      <c r="U287" s="72" t="e">
        <f>(N287-_xll.xlShmImplSwap2("EUR","EUR",J287,E287,,1,8,2,4)*100)*100</f>
        <v>#NUM!</v>
      </c>
      <c r="V287" s="72" t="e">
        <f>(N287-VLOOKUP(AH287,'[1]Y c'!$B$1:$F$65536,HLOOKUP(RIGHT($V$12,2),'[1]Y c'!$A$1:$IV$2,2,FALSE),FALSE))*100</f>
        <v>#NUM!</v>
      </c>
      <c r="W287" s="72" t="e">
        <f>(N287-VLOOKUP(AH287,'[1]Y c'!$B$1:$N$65536,HLOOKUP(RIGHT($W$12,2),'[1]Y c'!$A$1:$IV$2,2,FALSE),FALSE))*100</f>
        <v>#NUM!</v>
      </c>
      <c r="X287" s="73" t="e">
        <f>(N287-VLOOKUP(AH287,'[1]Y c'!$B$1:$J$65536,HLOOKUP(RIGHT($X$12,2),'[1]Y c'!$A$1:$IV$2,2,FALSE),FALSE))*100</f>
        <v>#NUM!</v>
      </c>
      <c r="Y287" s="74" t="e">
        <f>_xll.xlBondYieldSens(C287,D287,E287,F287,G287,H287,I287,J287,P287,"p")</f>
        <v>#NUM!</v>
      </c>
      <c r="Z287" s="100" t="e">
        <f>SUMIF([1]Volumes!D$1:D$65536,A287,[1]Volumes!I$1:I$65536)</f>
        <v>#VALUE!</v>
      </c>
      <c r="AA287" s="23"/>
      <c r="AB287" s="77" t="e">
        <f>IF(_xll.MKV("EUR.CM_DEPTH.VMO_REPO."&amp;A287&amp;"_"&amp;$AB$12&amp;"_Fixed", "TrdValueAvg")=0,"",_xll.MKV("EUR.CM_DEPTH.VMO_REPO."&amp;A287&amp;"_"&amp;$AB$12&amp;"_Fixed", "TrdValueAvg"))</f>
        <v>#REF!</v>
      </c>
      <c r="AC287" s="78">
        <f t="shared" si="846"/>
        <v>0</v>
      </c>
      <c r="AD287" s="168" t="e">
        <f t="shared" si="848"/>
        <v>#REF!</v>
      </c>
      <c r="AE287" s="169" t="s">
        <v>60</v>
      </c>
      <c r="AF287" s="170" t="e">
        <f t="shared" si="851"/>
        <v>#NUM!</v>
      </c>
      <c r="AG287" s="171" t="e">
        <f>_xll.MKV("EUR.CM_INSTRUMENT.PXE."&amp;A287, "DateLastMaturity")</f>
        <v>#REF!</v>
      </c>
      <c r="AH287" s="168" t="e">
        <f>MONTH(AG287)&amp;"."&amp;YEAR(AG287)</f>
        <v>#REF!</v>
      </c>
      <c r="AI287" s="170" t="e">
        <f>VLOOKUP(AH287,'[1]ASW p'!$B$1:$AP$65536,HLOOKUP(LEFT(A287,2),'[1]ASW p'!$A$1:$IV$2,2,FALSE),FALSE)</f>
        <v>#REF!</v>
      </c>
      <c r="AJ287" s="79" t="e">
        <f t="shared" si="852"/>
        <v>#NUM!</v>
      </c>
      <c r="AK287" s="79" t="e">
        <f t="shared" si="864"/>
        <v>#NUM!</v>
      </c>
      <c r="AL287" s="94">
        <v>1.0044077513673377</v>
      </c>
      <c r="AM287" s="81">
        <v>-0.64442299999999997</v>
      </c>
      <c r="AN287" s="14" t="str">
        <f t="shared" si="853"/>
        <v>AT0000A10683</v>
      </c>
      <c r="AO287" s="65" t="e">
        <f>IF(LEFT(AN287,2)=LEFT(AN286,2),AO286,_xll.BDP($A287&amp;" Corp","RTG_FITCH"))</f>
        <v>#REF!</v>
      </c>
      <c r="AP287" s="65" t="e">
        <f>IF(LEFT(AN287,2)=LEFT(AN286,2),AP286,_xll.BDP($A287&amp;" Corp","RTG_SP_LT_LC_ISSUER_CREDIT"))</f>
        <v>#REF!</v>
      </c>
      <c r="AQ287" s="65" t="str">
        <f>_xll.BDP($A287&amp;" Corp","RTG_MOODY")</f>
        <v>Aa1</v>
      </c>
      <c r="AX287" s="14"/>
      <c r="AY287" s="172" t="e">
        <f t="shared" si="865"/>
        <v>#REF!</v>
      </c>
      <c r="AZ287" s="169" t="str">
        <f t="shared" si="866"/>
        <v>x</v>
      </c>
      <c r="BA287" s="170" t="e">
        <f t="shared" si="867"/>
        <v>#NUM!</v>
      </c>
      <c r="BB287" s="171" t="e">
        <f>_xll.MKV("EUR.CM_INSTRUMENT.PXE."&amp;A287, "DateLastMaturity")</f>
        <v>#REF!</v>
      </c>
      <c r="BC287" s="168" t="e">
        <f t="shared" si="868"/>
        <v>#REF!</v>
      </c>
      <c r="BD287" s="170" t="e">
        <f>VLOOKUP(BC287,'[1]YY p'!B$1:AP$65536,HLOOKUP(LEFT(A287,2),'[1]YY p'!$A$1:$IV$2,2,FALSE),FALSE)</f>
        <v>#REF!</v>
      </c>
      <c r="BH287" s="38"/>
    </row>
    <row r="288" spans="1:60" s="2" customFormat="1">
      <c r="A288" s="1" t="s">
        <v>303</v>
      </c>
      <c r="B288" s="65" t="e">
        <f t="shared" si="844"/>
        <v>#REF!</v>
      </c>
      <c r="C288" s="19" t="s">
        <v>287</v>
      </c>
      <c r="D288" s="19" t="e">
        <f>_xll.MKV("EUR.CM_INSTRUMENT.PXE."&amp;A288, "CouponInterest")</f>
        <v>#REF!</v>
      </c>
      <c r="E288" s="6" t="e">
        <f>_xll.MKV("EUR.CM_INSTRUMENT.PXE."&amp;A288, "DateMaturity")</f>
        <v>#REF!</v>
      </c>
      <c r="F288" s="6" t="e">
        <f>IF(D288=0,H288,_xll.MKV("EUR.CM_INSTRUMENT.PXE."&amp;A288, "DateInterestAccrual"))</f>
        <v>#REF!</v>
      </c>
      <c r="G288" s="6" t="e">
        <f>IF(D288=0,E288,_xll.MKV("EUR.CM_INSTRUMENT.PXE."&amp;A288, "DateFirstCoupon"))</f>
        <v>#REF!</v>
      </c>
      <c r="H288" s="6" t="e">
        <f>_xll.MKV("EUR.CM_INSTRUMENT.PXE."&amp;A288, "DateFirstSettlement")</f>
        <v>#REF!</v>
      </c>
      <c r="I288" s="19">
        <v>100</v>
      </c>
      <c r="J288" s="6" t="e">
        <f>_xll.MKV("EUR.CM_INSTRUMENT.BONDVISION."&amp;A288, "DateSettl")</f>
        <v>#REF!</v>
      </c>
      <c r="K288" s="167" t="e">
        <f>_xll.MKV("EUR.CM_INSTRUMENT.PXE."&amp;A288, "Desc")</f>
        <v>#REF!</v>
      </c>
      <c r="L288" s="66">
        <f>_xll.BDP(A288&amp;" Corp", "amt_outstanding")/1000000</f>
        <v>13198.152</v>
      </c>
      <c r="M288" s="67" t="e">
        <f t="shared" si="861"/>
        <v>#REF!</v>
      </c>
      <c r="N288" s="22" t="e">
        <f>_xll.xlBondYield(C288,D288,E288,F288,G288,H288,I288,J288,P288)*100</f>
        <v>#NUM!</v>
      </c>
      <c r="O288" s="68" t="str">
        <f t="shared" si="850"/>
        <v/>
      </c>
      <c r="P288" s="23" t="e">
        <f>ROUND(_xll.MKV("EUR.CM_DEPTH.XLS_GOVIES."&amp;A288, "Mid"),IF(M288&lt;700,3,2))</f>
        <v>#REF!</v>
      </c>
      <c r="Q288" s="69" t="e">
        <f t="shared" si="847"/>
        <v>#NUM!</v>
      </c>
      <c r="R288" s="70" t="e">
        <f t="shared" si="845"/>
        <v>#NUM!</v>
      </c>
      <c r="S288" s="71" t="e">
        <f>_xll.xlBondAswSpread(C288,D288,E288,F288,G288,H288,I288,J288,P288)*100</f>
        <v>#NUM!</v>
      </c>
      <c r="T288" s="72" t="e">
        <f>_xll.xlBondZSpread(C288,D288,E288,F288,G288,H288,I288,J288,P288,"annual",5)*100</f>
        <v>#NUM!</v>
      </c>
      <c r="U288" s="72" t="e">
        <f>(N288-_xll.xlShmImplSwap2("EUR","EUR",J288,E288,,1,8,2,4)*100)*100</f>
        <v>#NUM!</v>
      </c>
      <c r="V288" s="72" t="e">
        <f>(N288-VLOOKUP(AH288,'[1]Y c'!$B$1:$F$65536,HLOOKUP(RIGHT($V$12,2),'[1]Y c'!$A$1:$IV$2,2,FALSE),FALSE))*100</f>
        <v>#NUM!</v>
      </c>
      <c r="W288" s="72" t="e">
        <f>(N288-VLOOKUP(AH288,'[1]Y c'!$B$1:$N$65536,HLOOKUP(RIGHT($W$12,2),'[1]Y c'!$A$1:$IV$2,2,FALSE),FALSE))*100</f>
        <v>#NUM!</v>
      </c>
      <c r="X288" s="73" t="e">
        <f>(N288-VLOOKUP(AH288,'[1]Y c'!$B$1:$J$65536,HLOOKUP(RIGHT($X$12,2),'[1]Y c'!$A$1:$IV$2,2,FALSE),FALSE))*100</f>
        <v>#NUM!</v>
      </c>
      <c r="Y288" s="74" t="e">
        <f>_xll.xlBondYieldSens(C288,D288,E288,F288,G288,H288,I288,J288,P288,"p")</f>
        <v>#NUM!</v>
      </c>
      <c r="Z288" s="100" t="e">
        <f>SUMIF([1]Volumes!D$1:D$65536,A288,[1]Volumes!I$1:I$65536)</f>
        <v>#VALUE!</v>
      </c>
      <c r="AA288" s="23"/>
      <c r="AB288" s="77" t="e">
        <f>IF(_xll.MKV("EUR.CM_DEPTH.VMO_REPO."&amp;A288&amp;"_"&amp;$AB$12&amp;"_Fixed", "TrdValueAvg")=0,"",_xll.MKV("EUR.CM_DEPTH.VMO_REPO."&amp;A288&amp;"_"&amp;$AB$12&amp;"_Fixed", "TrdValueAvg"))</f>
        <v>#REF!</v>
      </c>
      <c r="AC288" s="78">
        <f t="shared" si="846"/>
        <v>0</v>
      </c>
      <c r="AD288" s="168" t="str">
        <f t="shared" si="848"/>
        <v/>
      </c>
      <c r="AE288" s="169"/>
      <c r="AF288" s="170" t="str">
        <f t="shared" si="851"/>
        <v/>
      </c>
      <c r="AG288" s="171" t="e">
        <f>_xll.MKV("EUR.CM_INSTRUMENT.PXE."&amp;A288, "DateLastMaturity")</f>
        <v>#REF!</v>
      </c>
      <c r="AH288" s="168" t="e">
        <f>MONTH(AG288)&amp;"."&amp;YEAR(AG288)</f>
        <v>#REF!</v>
      </c>
      <c r="AI288" s="170" t="e">
        <f>VLOOKUP(AH288,'[1]ASW p'!$B$1:$AP$65536,HLOOKUP(LEFT(A288,2),'[1]ASW p'!$A$1:$IV$2,2,FALSE),FALSE)</f>
        <v>#REF!</v>
      </c>
      <c r="AJ288" s="79" t="e">
        <f t="shared" si="852"/>
        <v>#NUM!</v>
      </c>
      <c r="AK288" s="79" t="e">
        <f t="shared" si="864"/>
        <v>#NUM!</v>
      </c>
      <c r="AL288" s="94">
        <v>1.0916656821013466</v>
      </c>
      <c r="AM288" s="81">
        <v>-0.52</v>
      </c>
      <c r="AN288" s="14" t="str">
        <f t="shared" si="853"/>
        <v>AT0000A04967</v>
      </c>
      <c r="AO288" s="65" t="e">
        <f>IF(LEFT(AN288,2)=LEFT(AN287,2),AO287,_xll.BDP($A288&amp;" Corp","RTG_FITCH"))</f>
        <v>#REF!</v>
      </c>
      <c r="AP288" s="65" t="e">
        <f>IF(LEFT(AN288,2)=LEFT(AN287,2),AP287,_xll.BDP($A288&amp;" Corp","RTG_SP_LT_LC_ISSUER_CREDIT"))</f>
        <v>#REF!</v>
      </c>
      <c r="AQ288" s="65" t="str">
        <f>_xll.BDP($A288&amp;" Corp","RTG_MOODY")</f>
        <v>Aa1</v>
      </c>
      <c r="AX288" s="14"/>
      <c r="AY288" s="172" t="str">
        <f t="shared" si="865"/>
        <v/>
      </c>
      <c r="AZ288" s="169">
        <f t="shared" si="866"/>
        <v>0</v>
      </c>
      <c r="BA288" s="170" t="str">
        <f t="shared" si="867"/>
        <v/>
      </c>
      <c r="BB288" s="171" t="e">
        <f>_xll.MKV("EUR.CM_INSTRUMENT.PXE."&amp;A288, "DateLastMaturity")</f>
        <v>#REF!</v>
      </c>
      <c r="BC288" s="168" t="e">
        <f t="shared" si="868"/>
        <v>#REF!</v>
      </c>
      <c r="BD288" s="170" t="e">
        <f>VLOOKUP(BC288,'[1]YY p'!B$1:AP$65536,HLOOKUP(LEFT(A288,2),'[1]YY p'!$A$1:$IV$2,2,FALSE),FALSE)</f>
        <v>#REF!</v>
      </c>
      <c r="BH288" s="38"/>
    </row>
    <row r="289" spans="1:60" s="2" customFormat="1">
      <c r="A289" s="1" t="s">
        <v>304</v>
      </c>
      <c r="B289" s="65" t="e">
        <f t="shared" si="844"/>
        <v>#REF!</v>
      </c>
      <c r="C289" s="19" t="s">
        <v>287</v>
      </c>
      <c r="D289" s="19" t="e">
        <f>_xll.MKV("EUR.CM_INSTRUMENT.PXE."&amp;A289, "CouponInterest")</f>
        <v>#REF!</v>
      </c>
      <c r="E289" s="6" t="e">
        <f>_xll.MKV("EUR.CM_INSTRUMENT.PXE."&amp;A289, "DateMaturity")</f>
        <v>#REF!</v>
      </c>
      <c r="F289" s="6" t="e">
        <f>IF(D289=0,H289,_xll.MKV("EUR.CM_INSTRUMENT.PXE."&amp;A289, "DateInterestAccrual"))</f>
        <v>#REF!</v>
      </c>
      <c r="G289" s="6" t="e">
        <f>IF(D289=0,E289,_xll.MKV("EUR.CM_INSTRUMENT.PXE."&amp;A289, "DateFirstCoupon"))</f>
        <v>#REF!</v>
      </c>
      <c r="H289" s="6" t="e">
        <f>_xll.MKV("EUR.CM_INSTRUMENT.PXE."&amp;A289, "DateFirstSettlement")</f>
        <v>#REF!</v>
      </c>
      <c r="I289" s="19">
        <v>100</v>
      </c>
      <c r="J289" s="6" t="e">
        <f>_xll.MKV("EUR.CM_INSTRUMENT.BONDVISION."&amp;A289, "DateSettl")</f>
        <v>#REF!</v>
      </c>
      <c r="K289" s="167" t="e">
        <f>_xll.MKV("EUR.CM_INSTRUMENT.PXE."&amp;A289, "Desc")</f>
        <v>#REF!</v>
      </c>
      <c r="L289" s="66">
        <f>_xll.BDP(A289&amp;" Corp", "amt_outstanding")/1000000</f>
        <v>6799.2719999999999</v>
      </c>
      <c r="M289" s="67" t="e">
        <f t="shared" si="861"/>
        <v>#REF!</v>
      </c>
      <c r="N289" s="22" t="e">
        <f>_xll.xlBondYield(C289,D289,E289,F289,G289,H289,I289,J289,P289)*100</f>
        <v>#NUM!</v>
      </c>
      <c r="O289" s="68" t="str">
        <f t="shared" si="850"/>
        <v/>
      </c>
      <c r="P289" s="23" t="e">
        <f>ROUND(_xll.MKV("EUR.CM_DEPTH.XLS_GOVIES."&amp;A289, "Mid"),IF(M289&lt;700,3,2))</f>
        <v>#REF!</v>
      </c>
      <c r="Q289" s="69" t="e">
        <f t="shared" si="847"/>
        <v>#NUM!</v>
      </c>
      <c r="R289" s="70" t="e">
        <f t="shared" si="845"/>
        <v>#NUM!</v>
      </c>
      <c r="S289" s="71" t="e">
        <f>_xll.xlBondAswSpread(C289,D289,E289,F289,G289,H289,I289,J289,P289)*100</f>
        <v>#NUM!</v>
      </c>
      <c r="T289" s="72" t="e">
        <f>_xll.xlBondZSpread(C289,D289,E289,F289,G289,H289,I289,J289,P289,"annual",5)*100</f>
        <v>#NUM!</v>
      </c>
      <c r="U289" s="72" t="e">
        <f>(N289-_xll.xlShmImplSwap2("EUR","EUR",J289,E289,,1,8,2,4)*100)*100</f>
        <v>#NUM!</v>
      </c>
      <c r="V289" s="72" t="e">
        <f>(N289-VLOOKUP(AH289,'[1]Y c'!$B$1:$F$65536,HLOOKUP(RIGHT($V$12,2),'[1]Y c'!$A$1:$IV$2,2,FALSE),FALSE))*100</f>
        <v>#NUM!</v>
      </c>
      <c r="W289" s="72" t="e">
        <f>(N289-VLOOKUP(AH289,'[1]Y c'!$B$1:$N$65536,HLOOKUP(RIGHT($W$12,2),'[1]Y c'!$A$1:$IV$2,2,FALSE),FALSE))*100</f>
        <v>#NUM!</v>
      </c>
      <c r="X289" s="73" t="e">
        <f>(N289-VLOOKUP(AH289,'[1]Y c'!$B$1:$J$65536,HLOOKUP(RIGHT($X$12,2),'[1]Y c'!$A$1:$IV$2,2,FALSE),FALSE))*100</f>
        <v>#NUM!</v>
      </c>
      <c r="Y289" s="74" t="e">
        <f>_xll.xlBondYieldSens(C289,D289,E289,F289,G289,H289,I289,J289,P289,"p")</f>
        <v>#NUM!</v>
      </c>
      <c r="Z289" s="100" t="e">
        <f>SUMIF([1]Volumes!D$1:D$65536,A289,[1]Volumes!I$1:I$65536)</f>
        <v>#VALUE!</v>
      </c>
      <c r="AA289" s="23"/>
      <c r="AB289" s="77" t="e">
        <f>IF(_xll.MKV("EUR.CM_DEPTH.VMO_REPO."&amp;A289&amp;"_"&amp;$AB$12&amp;"_Fixed", "TrdValueAvg")=0,"",_xll.MKV("EUR.CM_DEPTH.VMO_REPO."&amp;A289&amp;"_"&amp;$AB$12&amp;"_Fixed", "TrdValueAvg"))</f>
        <v>#REF!</v>
      </c>
      <c r="AC289" s="78">
        <f t="shared" si="846"/>
        <v>0</v>
      </c>
      <c r="AD289" s="168" t="e">
        <f t="shared" si="848"/>
        <v>#REF!</v>
      </c>
      <c r="AE289" s="169" t="s">
        <v>60</v>
      </c>
      <c r="AF289" s="170" t="e">
        <f t="shared" si="851"/>
        <v>#NUM!</v>
      </c>
      <c r="AG289" s="171" t="e">
        <f>_xll.MKV("EUR.CM_INSTRUMENT.PXE."&amp;A289, "DateLastMaturity")</f>
        <v>#REF!</v>
      </c>
      <c r="AH289" s="168" t="e">
        <f>MONTH(AG289)&amp;"."&amp;YEAR(AG289)</f>
        <v>#REF!</v>
      </c>
      <c r="AI289" s="170" t="e">
        <f>VLOOKUP(AH289,'[1]ASW p'!$B$1:$AP$65536,HLOOKUP(LEFT(A289,2),'[1]ASW p'!$A$1:$IV$2,2,FALSE),FALSE)</f>
        <v>#REF!</v>
      </c>
      <c r="AJ289" s="79" t="e">
        <f t="shared" si="852"/>
        <v>#NUM!</v>
      </c>
      <c r="AK289" s="79" t="e">
        <f t="shared" si="864"/>
        <v>#NUM!</v>
      </c>
      <c r="AL289" s="94">
        <v>1.2562649909096582</v>
      </c>
      <c r="AM289" s="81">
        <v>-0.53181800000000001</v>
      </c>
      <c r="AN289" s="14" t="str">
        <f t="shared" si="853"/>
        <v>AT0000A0VRQ6</v>
      </c>
      <c r="AO289" s="65" t="e">
        <f>IF(LEFT(AN289,2)=LEFT(AN288,2),AO288,_xll.BDP($A289&amp;" Corp","RTG_FITCH"))</f>
        <v>#REF!</v>
      </c>
      <c r="AP289" s="65" t="e">
        <f>IF(LEFT(AN289,2)=LEFT(AN288,2),AP288,_xll.BDP($A289&amp;" Corp","RTG_SP_LT_LC_ISSUER_CREDIT"))</f>
        <v>#REF!</v>
      </c>
      <c r="AQ289" s="65" t="str">
        <f>_xll.BDP($A289&amp;" Corp","RTG_MOODY")</f>
        <v>Aa1</v>
      </c>
      <c r="AX289" s="14"/>
      <c r="AY289" s="172" t="e">
        <f t="shared" si="865"/>
        <v>#REF!</v>
      </c>
      <c r="AZ289" s="169" t="str">
        <f t="shared" si="866"/>
        <v>x</v>
      </c>
      <c r="BA289" s="170" t="e">
        <f t="shared" si="867"/>
        <v>#NUM!</v>
      </c>
      <c r="BB289" s="171" t="e">
        <f>_xll.MKV("EUR.CM_INSTRUMENT.PXE."&amp;A289, "DateLastMaturity")</f>
        <v>#REF!</v>
      </c>
      <c r="BC289" s="168" t="e">
        <f t="shared" si="868"/>
        <v>#REF!</v>
      </c>
      <c r="BD289" s="170" t="e">
        <f>VLOOKUP(BC289,'[1]YY p'!B$1:AP$65536,HLOOKUP(LEFT(A289,2),'[1]YY p'!$A$1:$IV$2,2,FALSE),FALSE)</f>
        <v>#REF!</v>
      </c>
      <c r="BH289" s="38"/>
    </row>
    <row r="290" spans="1:60" s="2" customFormat="1">
      <c r="A290" s="1" t="s">
        <v>305</v>
      </c>
      <c r="B290" s="65" t="e">
        <f t="shared" si="844"/>
        <v>#REF!</v>
      </c>
      <c r="C290" s="19" t="s">
        <v>287</v>
      </c>
      <c r="D290" s="19" t="e">
        <f>_xll.MKV("EUR.CM_INSTRUMENT.PXE."&amp;A290, "CouponInterest")</f>
        <v>#REF!</v>
      </c>
      <c r="E290" s="6" t="e">
        <f>_xll.MKV("EUR.CM_INSTRUMENT.PXE."&amp;A290, "DateMaturity")</f>
        <v>#REF!</v>
      </c>
      <c r="F290" s="6" t="e">
        <f>IF(D290=0,H290,_xll.MKV("EUR.CM_INSTRUMENT.PXE."&amp;A290, "DateInterestAccrual"))</f>
        <v>#REF!</v>
      </c>
      <c r="G290" s="6" t="e">
        <f>IF(D290=0,E290,_xll.MKV("EUR.CM_INSTRUMENT.PXE."&amp;A290, "DateFirstCoupon"))</f>
        <v>#REF!</v>
      </c>
      <c r="H290" s="6" t="e">
        <f>_xll.MKV("EUR.CM_INSTRUMENT.PXE."&amp;A290, "DateFirstSettlement")</f>
        <v>#REF!</v>
      </c>
      <c r="I290" s="19">
        <v>100</v>
      </c>
      <c r="J290" s="6" t="e">
        <f>_xll.MKV("EUR.CM_INSTRUMENT.BONDVISION."&amp;A290, "DateSettl")</f>
        <v>#REF!</v>
      </c>
      <c r="K290" s="167" t="e">
        <f>_xll.MKV("EUR.CM_INSTRUMENT.PXE."&amp;A290, "Desc")</f>
        <v>#REF!</v>
      </c>
      <c r="L290" s="66">
        <f>_xll.BDP(A290&amp;" Corp", "amt_outstanding")/1000000</f>
        <v>5422.0439999999999</v>
      </c>
      <c r="M290" s="67" t="e">
        <f t="shared" si="861"/>
        <v>#REF!</v>
      </c>
      <c r="N290" s="22" t="e">
        <f>_xll.xlBondYield(C290,D290,E290,F290,G290,H290,I290,J290,P290)*100</f>
        <v>#NUM!</v>
      </c>
      <c r="O290" s="68" t="str">
        <f t="shared" si="850"/>
        <v/>
      </c>
      <c r="P290" s="23" t="e">
        <f>ROUND(_xll.MKV("EUR.CM_DEPTH.XLS_GOVIES."&amp;A290, "Mid"),IF(M290&lt;700,3,2))</f>
        <v>#REF!</v>
      </c>
      <c r="Q290" s="69" t="e">
        <f t="shared" si="847"/>
        <v>#NUM!</v>
      </c>
      <c r="R290" s="70" t="e">
        <f t="shared" si="845"/>
        <v>#NUM!</v>
      </c>
      <c r="S290" s="71" t="e">
        <f>_xll.xlBondAswSpread(C290,D290,E290,F290,G290,H290,I290,J290,P290)*100</f>
        <v>#NUM!</v>
      </c>
      <c r="T290" s="72" t="e">
        <f>_xll.xlBondZSpread(C290,D290,E290,F290,G290,H290,I290,J290,P290,"annual",5)*100</f>
        <v>#NUM!</v>
      </c>
      <c r="U290" s="72" t="e">
        <f>(N290-_xll.xlShmImplSwap2("EUR","EUR",J290,E290,,1,8,2,4)*100)*100</f>
        <v>#NUM!</v>
      </c>
      <c r="V290" s="72" t="e">
        <f>(N290-VLOOKUP(AH290,'[1]Y c'!$B$1:$F$65536,HLOOKUP(RIGHT($V$12,2),'[1]Y c'!$A$1:$IV$2,2,FALSE),FALSE))*100</f>
        <v>#NUM!</v>
      </c>
      <c r="W290" s="72" t="e">
        <f>(N290-VLOOKUP(AH290,'[1]Y c'!$B$1:$N$65536,HLOOKUP(RIGHT($W$12,2),'[1]Y c'!$A$1:$IV$2,2,FALSE),FALSE))*100</f>
        <v>#NUM!</v>
      </c>
      <c r="X290" s="73" t="e">
        <f>(N290-VLOOKUP(AH290,'[1]Y c'!$B$1:$J$65536,HLOOKUP(RIGHT($X$12,2),'[1]Y c'!$A$1:$IV$2,2,FALSE),FALSE))*100</f>
        <v>#NUM!</v>
      </c>
      <c r="Y290" s="74" t="e">
        <f>_xll.xlBondYieldSens(C290,D290,E290,F290,G290,H290,I290,J290,P290,"p")</f>
        <v>#NUM!</v>
      </c>
      <c r="Z290" s="100" t="e">
        <f>SUMIF([1]Volumes!D$1:D$65536,A290,[1]Volumes!I$1:I$65536)</f>
        <v>#VALUE!</v>
      </c>
      <c r="AA290" s="23"/>
      <c r="AB290" s="77" t="e">
        <f>IF(_xll.MKV("EUR.CM_DEPTH.VMO_REPO."&amp;A290&amp;"_"&amp;$AB$12&amp;"_Fixed", "TrdValueAvg")=0,"",_xll.MKV("EUR.CM_DEPTH.VMO_REPO."&amp;A290&amp;"_"&amp;$AB$12&amp;"_Fixed", "TrdValueAvg"))</f>
        <v>#REF!</v>
      </c>
      <c r="AC290" s="78">
        <f t="shared" si="846"/>
        <v>0</v>
      </c>
      <c r="AD290" s="168" t="str">
        <f t="shared" si="848"/>
        <v/>
      </c>
      <c r="AE290" s="169"/>
      <c r="AF290" s="170" t="str">
        <f t="shared" si="851"/>
        <v/>
      </c>
      <c r="AG290" s="171" t="e">
        <f>_xll.MKV("EUR.CM_INSTRUMENT.PXE."&amp;A290, "DateLastMaturity")</f>
        <v>#REF!</v>
      </c>
      <c r="AH290" s="168" t="e">
        <f>MONTH(AG290)&amp;"."&amp;YEAR(AG290)</f>
        <v>#REF!</v>
      </c>
      <c r="AI290" s="170" t="e">
        <f>VLOOKUP(AH290,'[1]ASW p'!$B$1:$AP$65536,HLOOKUP(LEFT(A290,2),'[1]ASW p'!$A$1:$IV$2,2,FALSE),FALSE)</f>
        <v>#REF!</v>
      </c>
      <c r="AJ290" s="79" t="e">
        <f t="shared" si="852"/>
        <v>#NUM!</v>
      </c>
      <c r="AK290" s="79" t="e">
        <f t="shared" si="864"/>
        <v>#NUM!</v>
      </c>
      <c r="AL290" s="94">
        <v>1.3518091514491115</v>
      </c>
      <c r="AM290" s="81" t="s">
        <v>127</v>
      </c>
      <c r="AN290" s="14" t="str">
        <f t="shared" si="853"/>
        <v>AT0000A1K9F1</v>
      </c>
      <c r="AO290" s="65" t="e">
        <f>IF(LEFT(AN290,2)=LEFT(AN289,2),AO289,_xll.BDP($A290&amp;" Corp","RTG_FITCH"))</f>
        <v>#REF!</v>
      </c>
      <c r="AP290" s="65" t="e">
        <f>IF(LEFT(AN290,2)=LEFT(AN289,2),AP289,_xll.BDP($A290&amp;" Corp","RTG_SP_LT_LC_ISSUER_CREDIT"))</f>
        <v>#REF!</v>
      </c>
      <c r="AQ290" s="65" t="str">
        <f>_xll.BDP($A290&amp;" Corp","RTG_MOODY")</f>
        <v>Aa1</v>
      </c>
      <c r="AX290" s="14"/>
      <c r="AY290" s="172" t="str">
        <f t="shared" si="865"/>
        <v/>
      </c>
      <c r="AZ290" s="169">
        <f t="shared" si="866"/>
        <v>0</v>
      </c>
      <c r="BA290" s="170" t="str">
        <f t="shared" si="867"/>
        <v/>
      </c>
      <c r="BB290" s="171" t="e">
        <f>_xll.MKV("EUR.CM_INSTRUMENT.PXE."&amp;A290, "DateLastMaturity")</f>
        <v>#REF!</v>
      </c>
      <c r="BC290" s="168" t="e">
        <f t="shared" si="868"/>
        <v>#REF!</v>
      </c>
      <c r="BD290" s="170" t="e">
        <f>VLOOKUP(BC290,'[1]YY p'!B$1:AP$65536,HLOOKUP(LEFT(A290,2),'[1]YY p'!$A$1:$IV$2,2,FALSE),FALSE)</f>
        <v>#REF!</v>
      </c>
      <c r="BH290" s="38"/>
    </row>
    <row r="291" spans="1:60" s="2" customFormat="1">
      <c r="A291" s="1" t="s">
        <v>306</v>
      </c>
      <c r="B291" s="65" t="e">
        <f t="shared" si="844"/>
        <v>#REF!</v>
      </c>
      <c r="C291" s="19" t="s">
        <v>287</v>
      </c>
      <c r="D291" s="19" t="e">
        <f>_xll.MKV("EUR.CM_INSTRUMENT.PXE."&amp;A291, "CouponInterest")</f>
        <v>#REF!</v>
      </c>
      <c r="E291" s="6" t="e">
        <f>_xll.MKV("EUR.CM_INSTRUMENT.PXE."&amp;A291, "DateMaturity")</f>
        <v>#REF!</v>
      </c>
      <c r="F291" s="6" t="e">
        <f>IF(D291=0,H291,_xll.MKV("EUR.CM_INSTRUMENT.PXE."&amp;A291, "DateInterestAccrual"))</f>
        <v>#REF!</v>
      </c>
      <c r="G291" s="6" t="e">
        <f>IF(D291=0,E291,_xll.MKV("EUR.CM_INSTRUMENT.PXE."&amp;A291, "DateFirstCoupon"))</f>
        <v>#REF!</v>
      </c>
      <c r="H291" s="6" t="e">
        <f>_xll.MKV("EUR.CM_INSTRUMENT.PXE."&amp;A291, "DateFirstSettlement")</f>
        <v>#REF!</v>
      </c>
      <c r="I291" s="19">
        <v>100</v>
      </c>
      <c r="J291" s="6" t="e">
        <f>_xll.MKV("EUR.CM_INSTRUMENT.BONDVISION."&amp;A291, "DateSettl")</f>
        <v>#REF!</v>
      </c>
      <c r="K291" s="167" t="e">
        <f>_xll.MKV("EUR.CM_INSTRUMENT.PXE."&amp;A291, "Desc")</f>
        <v>#REF!</v>
      </c>
      <c r="L291" s="66">
        <f>_xll.BDP(A291&amp;" Corp", "amt_outstanding")/1000000</f>
        <v>3773.6660000000002</v>
      </c>
      <c r="M291" s="67" t="e">
        <f t="shared" si="861"/>
        <v>#REF!</v>
      </c>
      <c r="N291" s="22" t="e">
        <f>_xll.xlBondYield(C291,D291,E291,F291,G291,H291,I291,J291,P291)*100</f>
        <v>#NUM!</v>
      </c>
      <c r="O291" s="68" t="str">
        <f t="shared" si="850"/>
        <v/>
      </c>
      <c r="P291" s="23" t="e">
        <f>ROUND(_xll.MKV("EUR.CM_DEPTH.XLS_GOVIES."&amp;A291, "Mid"),IF(M291&lt;700,3,2))</f>
        <v>#REF!</v>
      </c>
      <c r="Q291" s="69" t="e">
        <f>(N291-N289)*100</f>
        <v>#NUM!</v>
      </c>
      <c r="R291" s="70" t="e">
        <f t="shared" si="845"/>
        <v>#NUM!</v>
      </c>
      <c r="S291" s="71" t="e">
        <f>_xll.xlBondAswSpread(C291,D291,E291,F291,G291,H291,I291,J291,P291)*100</f>
        <v>#NUM!</v>
      </c>
      <c r="T291" s="72" t="e">
        <f>_xll.xlBondZSpread(C291,D291,E291,F291,G291,H291,I291,J291,P291,"annual",5)*100</f>
        <v>#NUM!</v>
      </c>
      <c r="U291" s="72" t="e">
        <f>(N291-_xll.xlShmImplSwap2("EUR","EUR",J291,E291,,1,8,2,4)*100)*100</f>
        <v>#NUM!</v>
      </c>
      <c r="V291" s="72" t="e">
        <f>(N291-VLOOKUP(AH291,'[1]Y c'!$B$1:$F$65536,HLOOKUP(RIGHT($V$12,2),'[1]Y c'!$A$1:$IV$2,2,FALSE),FALSE))*100</f>
        <v>#NUM!</v>
      </c>
      <c r="W291" s="72" t="e">
        <f>(N291-VLOOKUP(AH291,'[1]Y c'!$B$1:$N$65536,HLOOKUP(RIGHT($W$12,2),'[1]Y c'!$A$1:$IV$2,2,FALSE),FALSE))*100</f>
        <v>#NUM!</v>
      </c>
      <c r="X291" s="73" t="e">
        <f>(N291-VLOOKUP(AH291,'[1]Y c'!$B$1:$J$65536,HLOOKUP(RIGHT($X$12,2),'[1]Y c'!$A$1:$IV$2,2,FALSE),FALSE))*100</f>
        <v>#NUM!</v>
      </c>
      <c r="Y291" s="74" t="e">
        <f>_xll.xlBondYieldSens(C291,D291,E291,F291,G291,H291,I291,J291,P291,"p")</f>
        <v>#NUM!</v>
      </c>
      <c r="Z291" s="100" t="e">
        <f>SUMIF([1]Volumes!D$1:D$65536,A291,[1]Volumes!I$1:I$65536)</f>
        <v>#VALUE!</v>
      </c>
      <c r="AA291" s="23"/>
      <c r="AB291" s="77" t="e">
        <f>IF(_xll.MKV("EUR.CM_DEPTH.VMO_REPO."&amp;A291&amp;"_"&amp;$AB$12&amp;"_Fixed", "TrdValueAvg")=0,"",_xll.MKV("EUR.CM_DEPTH.VMO_REPO."&amp;A291&amp;"_"&amp;$AB$12&amp;"_Fixed", "TrdValueAvg"))</f>
        <v>#REF!</v>
      </c>
      <c r="AC291" s="78">
        <f t="shared" si="846"/>
        <v>0</v>
      </c>
      <c r="AD291" s="168" t="e">
        <f t="shared" si="848"/>
        <v>#REF!</v>
      </c>
      <c r="AE291" s="169" t="s">
        <v>60</v>
      </c>
      <c r="AF291" s="170" t="e">
        <f t="shared" si="851"/>
        <v>#NUM!</v>
      </c>
      <c r="AG291" s="171" t="e">
        <f>_xll.MKV("EUR.CM_INSTRUMENT.PXE."&amp;A291, "DateLastMaturity")</f>
        <v>#REF!</v>
      </c>
      <c r="AH291" s="168" t="e">
        <f t="shared" si="860"/>
        <v>#REF!</v>
      </c>
      <c r="AI291" s="170" t="e">
        <f>VLOOKUP(AH291,'[1]ASW p'!$B$1:$AP$65536,HLOOKUP(LEFT(A291,2),'[1]ASW p'!$A$1:$IV$2,2,FALSE),FALSE)</f>
        <v>#REF!</v>
      </c>
      <c r="AJ291" s="79" t="e">
        <f t="shared" si="852"/>
        <v>#NUM!</v>
      </c>
      <c r="AK291" s="79" t="e">
        <f t="shared" si="864"/>
        <v>#NUM!</v>
      </c>
      <c r="AL291" s="94">
        <v>1.4247854948927468</v>
      </c>
      <c r="AM291" s="81" t="s">
        <v>127</v>
      </c>
      <c r="AN291" s="14" t="str">
        <f t="shared" si="853"/>
        <v>AT0000A0U299</v>
      </c>
      <c r="AO291" s="65" t="e">
        <f>IF(LEFT(AN291,2)=LEFT(AN290,2),AO290,_xll.BDP($A291&amp;" Corp","RTG_FITCH"))</f>
        <v>#REF!</v>
      </c>
      <c r="AP291" s="65" t="e">
        <f>IF(LEFT(AN291,2)=LEFT(AN290,2),AP290,_xll.BDP($A291&amp;" Corp","RTG_SP_LT_LC_ISSUER_CREDIT"))</f>
        <v>#REF!</v>
      </c>
      <c r="AQ291" s="65" t="str">
        <f>_xll.BDP($A291&amp;" Corp","RTG_MOODY")</f>
        <v>Aa1</v>
      </c>
      <c r="AX291" s="14"/>
      <c r="AY291" s="172" t="e">
        <f t="shared" si="865"/>
        <v>#REF!</v>
      </c>
      <c r="AZ291" s="169" t="str">
        <f t="shared" si="866"/>
        <v>x</v>
      </c>
      <c r="BA291" s="170" t="e">
        <f t="shared" si="867"/>
        <v>#NUM!</v>
      </c>
      <c r="BB291" s="171" t="e">
        <f>_xll.MKV("EUR.CM_INSTRUMENT.PXE."&amp;A291, "DateLastMaturity")</f>
        <v>#REF!</v>
      </c>
      <c r="BC291" s="168" t="e">
        <f t="shared" si="868"/>
        <v>#REF!</v>
      </c>
      <c r="BD291" s="170" t="e">
        <f>VLOOKUP(BC291,'[1]YY p'!B$1:AP$65536,HLOOKUP(LEFT(A291,2),'[1]YY p'!$A$1:$IV$2,2,FALSE),FALSE)</f>
        <v>#REF!</v>
      </c>
      <c r="BH291" s="38"/>
    </row>
    <row r="292" spans="1:60">
      <c r="A292" s="2" t="s">
        <v>308</v>
      </c>
      <c r="B292" s="65" t="e">
        <f t="shared" si="844"/>
        <v>#REF!</v>
      </c>
      <c r="C292" s="19" t="s">
        <v>307</v>
      </c>
      <c r="D292" s="19" t="e">
        <f>_xll.MKV("EUR.CM_INSTRUMENT.PXE."&amp;A292, "CouponInterest")</f>
        <v>#REF!</v>
      </c>
      <c r="E292" s="6" t="e">
        <f>_xll.MKV("EUR.CM_INSTRUMENT.PXE."&amp;A292, "DateMaturity")</f>
        <v>#REF!</v>
      </c>
      <c r="F292" s="6" t="e">
        <f>IF(D292=0,H292,_xll.MKV("EUR.CM_INSTRUMENT.PXE."&amp;A292, "DateInterestAccrual"))</f>
        <v>#REF!</v>
      </c>
      <c r="G292" s="6" t="e">
        <f>IF(D292=0,E292,_xll.MKV("EUR.CM_INSTRUMENT.PXE."&amp;A292, "DateFirstCoupon"))</f>
        <v>#REF!</v>
      </c>
      <c r="H292" s="6" t="e">
        <f>_xll.MKV("EUR.CM_INSTRUMENT.PXE."&amp;A292, "DateFirstSettlement")</f>
        <v>#REF!</v>
      </c>
      <c r="I292" s="19">
        <v>100</v>
      </c>
      <c r="J292" s="6" t="e">
        <f>_xll.MKV("EUR.CM_INSTRUMENT.BONDVISION."&amp;A292, "DateSettl")</f>
        <v>#REF!</v>
      </c>
      <c r="K292" s="173" t="e">
        <f>_xll.MKV("EUR.CM_INSTRUMENT.PXE."&amp;A292, "Desc")</f>
        <v>#REF!</v>
      </c>
      <c r="L292" s="66">
        <f>_xll.BDP(A292&amp;" Corp", "amt_outstanding")/1000000</f>
        <v>0</v>
      </c>
      <c r="M292" s="67" t="e">
        <f t="shared" si="861"/>
        <v>#REF!</v>
      </c>
      <c r="N292" s="22" t="e">
        <f>_xll.xlBondYield(C292,D292,E292,F292,G292,H292,I292,J292,P292)*100</f>
        <v>#NUM!</v>
      </c>
      <c r="O292" s="68" t="str">
        <f t="shared" si="850"/>
        <v/>
      </c>
      <c r="P292" s="23" t="e">
        <f>ROUND(_xll.MKV("EUR.CM_DEPTH.XLS_GOVIES."&amp;A292, "Mid"),IF(M292&lt;700,3,2))</f>
        <v>#REF!</v>
      </c>
      <c r="Q292" s="69" t="e">
        <f>(N292-#REF!)*100</f>
        <v>#NUM!</v>
      </c>
      <c r="R292" s="70" t="e">
        <f>IF($R$12="Y roll",(N292-#REF!)/(M292-#REF!)*365*100,(U292-#REF!)/(M292-#REF!)*365)</f>
        <v>#NUM!</v>
      </c>
      <c r="S292" s="71" t="e">
        <f>_xll.xlBondAswSpread(C292,D292,E292,F292,G292,H292,I292,J292,P292)*100</f>
        <v>#NUM!</v>
      </c>
      <c r="T292" s="72" t="e">
        <f>_xll.xlBondZSpread(C292,D292,E292,F292,G292,H292,I292,J292,P292,"annual",5)*100</f>
        <v>#NUM!</v>
      </c>
      <c r="U292" s="72" t="e">
        <f>(N292-_xll.xlShmImplSwap2("EUR","EUR",J292,E292,,1,8,2,4)*100)*100</f>
        <v>#NUM!</v>
      </c>
      <c r="V292" s="72" t="e">
        <f>(N292-VLOOKUP(AH292,'[1]Y c'!$B$1:$F$65536,HLOOKUP(RIGHT($V$12,2),'[1]Y c'!$A$1:$IV$2,2,FALSE),FALSE))*100</f>
        <v>#NUM!</v>
      </c>
      <c r="W292" s="72" t="e">
        <f>(N292-VLOOKUP(AH292,'[1]Y c'!$B$1:$N$65536,HLOOKUP(RIGHT($W$12,2),'[1]Y c'!$A$1:$IV$2,2,FALSE),FALSE))*100</f>
        <v>#NUM!</v>
      </c>
      <c r="X292" s="73" t="e">
        <f>(N292-VLOOKUP(AH292,'[1]Y c'!$B$1:$J$65536,HLOOKUP(RIGHT($X$12,2),'[1]Y c'!$A$1:$IV$2,2,FALSE),FALSE))*100</f>
        <v>#NUM!</v>
      </c>
      <c r="Y292" s="74" t="e">
        <f>_xll.xlBondYieldSens(C292,D292,E292,F292,G292,H292,I292,J292,P292,"p")</f>
        <v>#NUM!</v>
      </c>
      <c r="Z292" s="100" t="e">
        <f>SUMIF([1]Volumes!D$1:D$65536,A292,[1]Volumes!I$1:I$65536)</f>
        <v>#VALUE!</v>
      </c>
      <c r="AA292" s="23"/>
      <c r="AB292" s="77" t="e">
        <f>IF(_xll.MKV("EUR.CM_DEPTH.VMO_REPO."&amp;A292&amp;"_"&amp;$AB$12&amp;"_Fixed", "TrdValueAvg")=0,"",_xll.MKV("EUR.CM_DEPTH.VMO_REPO."&amp;A292&amp;"_"&amp;$AB$12&amp;"_Fixed", "TrdValueAvg"))</f>
        <v>#REF!</v>
      </c>
      <c r="AC292" s="78">
        <f t="shared" si="846"/>
        <v>0</v>
      </c>
      <c r="AD292" s="174" t="str">
        <f t="shared" si="848"/>
        <v/>
      </c>
      <c r="AE292" s="175"/>
      <c r="AF292" s="176" t="str">
        <f t="shared" si="851"/>
        <v/>
      </c>
      <c r="AG292" s="177" t="e">
        <f>_xll.MKV("EUR.CM_INSTRUMENT.PXE."&amp;A292, "DateLastMaturity")</f>
        <v>#REF!</v>
      </c>
      <c r="AH292" s="174" t="e">
        <f t="shared" si="860"/>
        <v>#REF!</v>
      </c>
      <c r="AI292" s="176" t="e">
        <f>VLOOKUP(AH292,'[1]ASW p'!$B$1:$AP$65536,HLOOKUP(LEFT(A292,2),'[1]ASW p'!$A$1:$IV$2,2,FALSE),FALSE)</f>
        <v>#REF!</v>
      </c>
      <c r="AJ292" s="79" t="e">
        <f t="shared" si="852"/>
        <v>#NUM!</v>
      </c>
      <c r="AK292" s="79" t="e">
        <f t="shared" si="864"/>
        <v>#NUM!</v>
      </c>
      <c r="AL292" s="94">
        <v>-0.47737689869343303</v>
      </c>
      <c r="AM292" s="81">
        <v>-0.46000000000000008</v>
      </c>
      <c r="AN292" s="14" t="str">
        <f t="shared" si="853"/>
        <v>BE0000312216</v>
      </c>
      <c r="AO292" s="65" t="e">
        <f>IF(LEFT(AN292,2)=LEFT(#REF!,2),#REF!,_xll.BDP($A292&amp;" Corp","RTG_FITCH"))</f>
        <v>#REF!</v>
      </c>
      <c r="AP292" s="65" t="e">
        <f>IF(LEFT(AN292,2)=LEFT(#REF!,2),#REF!,_xll.BDP($A292&amp;" Corp","RTG_SP_LT_LC_ISSUER_CREDIT"))</f>
        <v>#REF!</v>
      </c>
      <c r="AQ292" s="65" t="str">
        <f>_xll.BDP($A292&amp;" Corp","RTG_MOODY")</f>
        <v>WR</v>
      </c>
      <c r="AR292" s="178" t="e">
        <f t="shared" ref="AR292:AR311" si="869">IF(AS292="x",MONTH(AU292)&amp;"."&amp;YEAR(AU292),"")</f>
        <v>#REF!</v>
      </c>
      <c r="AS292" s="179" t="s">
        <v>60</v>
      </c>
      <c r="AT292" s="180" t="e">
        <f t="shared" ref="AT292:AT311" si="870">IF(AS292="x",N292,"")</f>
        <v>#NUM!</v>
      </c>
      <c r="AU292" s="181" t="e">
        <f>_xll.MKV("EUR.CM_INSTRUMENT.PXE."&amp;A292, "DateLastMaturity")</f>
        <v>#REF!</v>
      </c>
      <c r="AV292" s="182" t="e">
        <f t="shared" ref="AV292:AV311" si="871">MONTH(AU292)&amp;"."&amp;YEAR(AU292)</f>
        <v>#REF!</v>
      </c>
      <c r="AW292" s="180" t="e">
        <f>VLOOKUP(AV292,'[1]Y c'!B$1:AD$65536,HLOOKUP(LEFT(A292,2),'[1]Y c'!$A$1:$IV$2,2,FALSE),FALSE)</f>
        <v>#REF!</v>
      </c>
      <c r="AY292" s="183" t="str">
        <f t="shared" si="865"/>
        <v/>
      </c>
      <c r="AZ292" s="175">
        <f t="shared" si="866"/>
        <v>0</v>
      </c>
      <c r="BA292" s="176" t="str">
        <f t="shared" si="867"/>
        <v/>
      </c>
      <c r="BB292" s="177" t="e">
        <f>_xll.MKV("EUR.CM_INSTRUMENT.PXE."&amp;A292, "DateLastMaturity")</f>
        <v>#REF!</v>
      </c>
      <c r="BC292" s="174" t="e">
        <f t="shared" si="868"/>
        <v>#REF!</v>
      </c>
      <c r="BD292" s="176" t="e">
        <f>VLOOKUP(BC292,'[1]YY p'!B$1:AP$65536,HLOOKUP(LEFT(A292,2),'[1]YY p'!$A$1:$IV$2,2,FALSE),FALSE)</f>
        <v>#REF!</v>
      </c>
      <c r="BH292" s="38"/>
    </row>
    <row r="293" spans="1:60">
      <c r="A293" s="2" t="s">
        <v>309</v>
      </c>
      <c r="B293" s="65" t="e">
        <f t="shared" si="844"/>
        <v>#REF!</v>
      </c>
      <c r="C293" s="19" t="s">
        <v>307</v>
      </c>
      <c r="D293" s="19" t="e">
        <f>_xll.MKV("EUR.CM_INSTRUMENT.PXE."&amp;A293, "CouponInterest")</f>
        <v>#REF!</v>
      </c>
      <c r="E293" s="6" t="e">
        <f>_xll.MKV("EUR.CM_INSTRUMENT.PXE."&amp;A293, "DateMaturity")</f>
        <v>#REF!</v>
      </c>
      <c r="F293" s="6" t="e">
        <f>IF(D293=0,H293,_xll.MKV("EUR.CM_INSTRUMENT.PXE."&amp;A293, "DateInterestAccrual"))</f>
        <v>#REF!</v>
      </c>
      <c r="G293" s="6" t="e">
        <f>IF(D293=0,E293,_xll.MKV("EUR.CM_INSTRUMENT.PXE."&amp;A293, "DateFirstCoupon"))</f>
        <v>#REF!</v>
      </c>
      <c r="H293" s="6" t="e">
        <f>_xll.MKV("EUR.CM_INSTRUMENT.PXE."&amp;A293, "DateFirstSettlement")</f>
        <v>#REF!</v>
      </c>
      <c r="I293" s="19">
        <v>100</v>
      </c>
      <c r="J293" s="6" t="e">
        <f>_xll.MKV("EUR.CM_INSTRUMENT.BONDVISION."&amp;A293, "DateSettl")</f>
        <v>#REF!</v>
      </c>
      <c r="K293" s="173" t="e">
        <f>_xll.MKV("EUR.CM_INSTRUMENT.PXE."&amp;A293, "Desc")</f>
        <v>#REF!</v>
      </c>
      <c r="L293" s="66">
        <f>_xll.BDP(A293&amp;" Corp", "amt_outstanding")/1000000</f>
        <v>11529.5</v>
      </c>
      <c r="M293" s="67" t="e">
        <f t="shared" si="861"/>
        <v>#REF!</v>
      </c>
      <c r="N293" s="22" t="e">
        <f>_xll.xlBondYield(C293,D293,E293,F293,G293,H293,I293,J293,P293)*100</f>
        <v>#NUM!</v>
      </c>
      <c r="O293" s="68" t="str">
        <f t="shared" si="850"/>
        <v/>
      </c>
      <c r="P293" s="23" t="e">
        <f>ROUND(_xll.MKV("EUR.CM_DEPTH.XLS_GOVIES."&amp;A293, "Mid"),IF(M293&lt;700,3,2))</f>
        <v>#REF!</v>
      </c>
      <c r="Q293" s="69" t="e">
        <f t="shared" si="847"/>
        <v>#NUM!</v>
      </c>
      <c r="R293" s="70" t="e">
        <f t="shared" si="845"/>
        <v>#NUM!</v>
      </c>
      <c r="S293" s="71" t="e">
        <f>_xll.xlBondAswSpread(C293,D293,E293,F293,G293,H293,I293,J293,P293)*100</f>
        <v>#NUM!</v>
      </c>
      <c r="T293" s="72" t="e">
        <f>_xll.xlBondZSpread(C293,D293,E293,F293,G293,H293,I293,J293,P293,"annual",5)*100</f>
        <v>#NUM!</v>
      </c>
      <c r="U293" s="72" t="e">
        <f>(N293-_xll.xlShmImplSwap2("EUR","EUR",J293,E293,,1,8,2,4)*100)*100</f>
        <v>#NUM!</v>
      </c>
      <c r="V293" s="72" t="e">
        <f>(N293-VLOOKUP(AH293,'[1]Y c'!$B$1:$F$65536,HLOOKUP(RIGHT($V$12,2),'[1]Y c'!$A$1:$IV$2,2,FALSE),FALSE))*100</f>
        <v>#NUM!</v>
      </c>
      <c r="W293" s="72" t="e">
        <f>(N293-VLOOKUP(AH293,'[1]Y c'!$B$1:$N$65536,HLOOKUP(RIGHT($W$12,2),'[1]Y c'!$A$1:$IV$2,2,FALSE),FALSE))*100</f>
        <v>#NUM!</v>
      </c>
      <c r="X293" s="73" t="e">
        <f>(N293-VLOOKUP(AH293,'[1]Y c'!$B$1:$J$65536,HLOOKUP(RIGHT($X$12,2),'[1]Y c'!$A$1:$IV$2,2,FALSE),FALSE))*100</f>
        <v>#NUM!</v>
      </c>
      <c r="Y293" s="74" t="e">
        <f>_xll.xlBondYieldSens(C293,D293,E293,F293,G293,H293,I293,J293,P293,"p")</f>
        <v>#NUM!</v>
      </c>
      <c r="Z293" s="100" t="e">
        <f>SUMIF([1]Volumes!D$1:D$65536,A293,[1]Volumes!I$1:I$65536)</f>
        <v>#VALUE!</v>
      </c>
      <c r="AA293" s="23"/>
      <c r="AB293" s="77" t="e">
        <f>IF(_xll.MKV("EUR.CM_DEPTH.VMO_REPO."&amp;A293&amp;"_"&amp;$AB$12&amp;"_Fixed", "TrdValueAvg")=0,"",_xll.MKV("EUR.CM_DEPTH.VMO_REPO."&amp;A293&amp;"_"&amp;$AB$12&amp;"_Fixed", "TrdValueAvg"))</f>
        <v>#REF!</v>
      </c>
      <c r="AC293" s="78">
        <f t="shared" si="846"/>
        <v>0</v>
      </c>
      <c r="AD293" s="174" t="str">
        <f t="shared" si="848"/>
        <v/>
      </c>
      <c r="AE293" s="175"/>
      <c r="AF293" s="176" t="str">
        <f t="shared" si="851"/>
        <v/>
      </c>
      <c r="AG293" s="177" t="e">
        <f>_xll.MKV("EUR.CM_INSTRUMENT.PXE."&amp;A293, "DateLastMaturity")</f>
        <v>#REF!</v>
      </c>
      <c r="AH293" s="174" t="e">
        <f t="shared" si="860"/>
        <v>#REF!</v>
      </c>
      <c r="AI293" s="176" t="e">
        <f>VLOOKUP(AH293,'[1]ASW p'!$B$1:$AP$65536,HLOOKUP(LEFT(A293,2),'[1]ASW p'!$A$1:$IV$2,2,FALSE),FALSE)</f>
        <v>#REF!</v>
      </c>
      <c r="AJ293" s="79" t="e">
        <f t="shared" si="852"/>
        <v>#NUM!</v>
      </c>
      <c r="AK293" s="79" t="e">
        <f t="shared" si="864"/>
        <v>#NUM!</v>
      </c>
      <c r="AL293" s="94">
        <v>-0.44623731795687893</v>
      </c>
      <c r="AM293" s="81">
        <v>-0.45833299999999993</v>
      </c>
      <c r="AN293" s="14" t="str">
        <f t="shared" si="853"/>
        <v>BE0000315243</v>
      </c>
      <c r="AO293" s="65" t="e">
        <f>IF(LEFT(AN293,2)=LEFT(AN292,2),AO292,_xll.BDP($A293&amp;" Corp","RTG_FITCH"))</f>
        <v>#REF!</v>
      </c>
      <c r="AP293" s="65" t="e">
        <f>IF(LEFT(AN293,2)=LEFT(AN292,2),AP292,_xll.BDP($A293&amp;" Corp","RTG_SP_LT_LC_ISSUER_CREDIT"))</f>
        <v>#REF!</v>
      </c>
      <c r="AQ293" s="65" t="str">
        <f>_xll.BDP($A293&amp;" Corp","RTG_MOODY")</f>
        <v>Aa3</v>
      </c>
      <c r="AR293" s="178" t="e">
        <f t="shared" si="869"/>
        <v>#REF!</v>
      </c>
      <c r="AS293" s="179" t="s">
        <v>60</v>
      </c>
      <c r="AT293" s="180" t="e">
        <f t="shared" si="870"/>
        <v>#NUM!</v>
      </c>
      <c r="AU293" s="181" t="e">
        <f>_xll.MKV("EUR.CM_INSTRUMENT.PXE."&amp;A293, "DateLastMaturity")</f>
        <v>#REF!</v>
      </c>
      <c r="AV293" s="182" t="e">
        <f t="shared" si="871"/>
        <v>#REF!</v>
      </c>
      <c r="AW293" s="180" t="e">
        <f>VLOOKUP(AV293,'[1]Y c'!B$1:AD$65536,HLOOKUP(LEFT(A293,2),'[1]Y c'!$A$1:$IV$2,2,FALSE),FALSE)</f>
        <v>#REF!</v>
      </c>
      <c r="AY293" s="183" t="str">
        <f t="shared" si="865"/>
        <v/>
      </c>
      <c r="AZ293" s="175">
        <f t="shared" si="866"/>
        <v>0</v>
      </c>
      <c r="BA293" s="176" t="str">
        <f t="shared" si="867"/>
        <v/>
      </c>
      <c r="BB293" s="177" t="e">
        <f>_xll.MKV("EUR.CM_INSTRUMENT.PXE."&amp;A293, "DateLastMaturity")</f>
        <v>#REF!</v>
      </c>
      <c r="BC293" s="174" t="e">
        <f t="shared" si="868"/>
        <v>#REF!</v>
      </c>
      <c r="BD293" s="176" t="e">
        <f>VLOOKUP(BC293,'[1]YY p'!B$1:AP$65536,HLOOKUP(LEFT(A293,2),'[1]YY p'!$A$1:$IV$2,2,FALSE),FALSE)</f>
        <v>#REF!</v>
      </c>
      <c r="BH293" s="38"/>
    </row>
    <row r="294" spans="1:60">
      <c r="A294" s="2" t="s">
        <v>310</v>
      </c>
      <c r="B294" s="65" t="e">
        <f t="shared" ref="B294:B332" si="872">LEFT(K294,3)&amp;" "&amp;TEXT(DATE(2000,(MONTH(E294)),1),"mmm")&amp;RIGHT(YEAR(E294),2)</f>
        <v>#REF!</v>
      </c>
      <c r="C294" s="19" t="s">
        <v>307</v>
      </c>
      <c r="D294" s="19" t="e">
        <f>_xll.MKV("EUR.CM_INSTRUMENT.PXE."&amp;A294, "CouponInterest")</f>
        <v>#REF!</v>
      </c>
      <c r="E294" s="6" t="e">
        <f>_xll.MKV("EUR.CM_INSTRUMENT.PXE."&amp;A294, "DateMaturity")</f>
        <v>#REF!</v>
      </c>
      <c r="F294" s="6" t="e">
        <f>IF(D294=0,H294,_xll.MKV("EUR.CM_INSTRUMENT.PXE."&amp;A294, "DateInterestAccrual"))</f>
        <v>#REF!</v>
      </c>
      <c r="G294" s="6" t="e">
        <f>IF(D294=0,E294,_xll.MKV("EUR.CM_INSTRUMENT.PXE."&amp;A294, "DateFirstCoupon"))</f>
        <v>#REF!</v>
      </c>
      <c r="H294" s="6" t="e">
        <f>_xll.MKV("EUR.CM_INSTRUMENT.PXE."&amp;A294, "DateFirstSettlement")</f>
        <v>#REF!</v>
      </c>
      <c r="I294" s="19">
        <v>100</v>
      </c>
      <c r="J294" s="6" t="e">
        <f>_xll.MKV("EUR.CM_INSTRUMENT.BONDVISION."&amp;A294, "DateSettl")</f>
        <v>#REF!</v>
      </c>
      <c r="K294" s="173" t="e">
        <f>_xll.MKV("EUR.CM_INSTRUMENT.PXE."&amp;A294, "Desc")</f>
        <v>#REF!</v>
      </c>
      <c r="L294" s="66">
        <f>_xll.BDP(A294&amp;" Corp", "amt_outstanding")/1000000</f>
        <v>12662</v>
      </c>
      <c r="M294" s="67" t="e">
        <f t="shared" si="861"/>
        <v>#REF!</v>
      </c>
      <c r="N294" s="22" t="e">
        <f>_xll.xlBondYield(C294,D294,E294,F294,G294,H294,I294,J294,P294)*100</f>
        <v>#NUM!</v>
      </c>
      <c r="O294" s="68" t="str">
        <f t="shared" si="850"/>
        <v/>
      </c>
      <c r="P294" s="23" t="e">
        <f>ROUND(_xll.MKV("EUR.CM_DEPTH.XLS_GOVIES."&amp;A294, "Mid"),IF(M294&lt;700,3,2))</f>
        <v>#REF!</v>
      </c>
      <c r="Q294" s="69" t="e">
        <f t="shared" si="847"/>
        <v>#NUM!</v>
      </c>
      <c r="R294" s="70" t="e">
        <f t="shared" si="845"/>
        <v>#NUM!</v>
      </c>
      <c r="S294" s="71" t="e">
        <f>_xll.xlBondAswSpread(C294,D294,E294,F294,G294,H294,I294,J294,P294)*100</f>
        <v>#NUM!</v>
      </c>
      <c r="T294" s="72" t="e">
        <f>_xll.xlBondZSpread(C294,D294,E294,F294,G294,H294,I294,J294,P294,"annual",5)*100</f>
        <v>#NUM!</v>
      </c>
      <c r="U294" s="72" t="e">
        <f>(N294-_xll.xlShmImplSwap2("EUR","EUR",J294,E294,,1,8,2,4)*100)*100</f>
        <v>#NUM!</v>
      </c>
      <c r="V294" s="72" t="e">
        <f>(N294-VLOOKUP(AH294,'[1]Y c'!$B$1:$F$65536,HLOOKUP(RIGHT($V$12,2),'[1]Y c'!$A$1:$IV$2,2,FALSE),FALSE))*100</f>
        <v>#NUM!</v>
      </c>
      <c r="W294" s="72" t="e">
        <f>(N294-VLOOKUP(AH294,'[1]Y c'!$B$1:$N$65536,HLOOKUP(RIGHT($W$12,2),'[1]Y c'!$A$1:$IV$2,2,FALSE),FALSE))*100</f>
        <v>#NUM!</v>
      </c>
      <c r="X294" s="73" t="e">
        <f>(N294-VLOOKUP(AH294,'[1]Y c'!$B$1:$J$65536,HLOOKUP(RIGHT($X$12,2),'[1]Y c'!$A$1:$IV$2,2,FALSE),FALSE))*100</f>
        <v>#NUM!</v>
      </c>
      <c r="Y294" s="74" t="e">
        <f>_xll.xlBondYieldSens(C294,D294,E294,F294,G294,H294,I294,J294,P294,"p")</f>
        <v>#NUM!</v>
      </c>
      <c r="Z294" s="100" t="e">
        <f>SUMIF([1]Volumes!D$1:D$65536,A294,[1]Volumes!I$1:I$65536)</f>
        <v>#VALUE!</v>
      </c>
      <c r="AA294" s="23"/>
      <c r="AB294" s="77" t="e">
        <f>IF(_xll.MKV("EUR.CM_DEPTH.VMO_REPO."&amp;A294&amp;"_"&amp;$AB$12&amp;"_Fixed", "TrdValueAvg")=0,"",_xll.MKV("EUR.CM_DEPTH.VMO_REPO."&amp;A294&amp;"_"&amp;$AB$12&amp;"_Fixed", "TrdValueAvg"))</f>
        <v>#REF!</v>
      </c>
      <c r="AC294" s="78">
        <f t="shared" si="846"/>
        <v>0</v>
      </c>
      <c r="AD294" s="174" t="e">
        <f t="shared" si="848"/>
        <v>#REF!</v>
      </c>
      <c r="AE294" s="175" t="s">
        <v>60</v>
      </c>
      <c r="AF294" s="176" t="e">
        <f t="shared" si="851"/>
        <v>#NUM!</v>
      </c>
      <c r="AG294" s="177" t="e">
        <f>_xll.MKV("EUR.CM_INSTRUMENT.PXE."&amp;A294, "DateLastMaturity")</f>
        <v>#REF!</v>
      </c>
      <c r="AH294" s="174" t="e">
        <f>MONTH(AG294)&amp;"."&amp;YEAR(AG294)</f>
        <v>#REF!</v>
      </c>
      <c r="AI294" s="176" t="e">
        <f>VLOOKUP(AH294,'[1]ASW p'!$B$1:$AP$65536,HLOOKUP(LEFT(A294,2),'[1]ASW p'!$A$1:$IV$2,2,FALSE),FALSE)</f>
        <v>#REF!</v>
      </c>
      <c r="AJ294" s="79" t="e">
        <f t="shared" si="852"/>
        <v>#NUM!</v>
      </c>
      <c r="AK294" s="79" t="e">
        <f t="shared" si="864"/>
        <v>#NUM!</v>
      </c>
      <c r="AL294" s="94">
        <v>-0.38031311755842501</v>
      </c>
      <c r="AM294" s="81">
        <v>-0.49399999999999994</v>
      </c>
      <c r="AN294" s="14" t="str">
        <f t="shared" si="853"/>
        <v>BE0000327362</v>
      </c>
      <c r="AO294" s="65" t="e">
        <f>IF(LEFT(AN294,2)=LEFT(AN293,2),AO293,_xll.BDP($A294&amp;" Corp","RTG_FITCH"))</f>
        <v>#REF!</v>
      </c>
      <c r="AP294" s="65" t="e">
        <f>IF(LEFT(AN294,2)=LEFT(AN293,2),AP293,_xll.BDP($A294&amp;" Corp","RTG_SP_LT_LC_ISSUER_CREDIT"))</f>
        <v>#REF!</v>
      </c>
      <c r="AQ294" s="65" t="str">
        <f>_xll.BDP($A294&amp;" Corp","RTG_MOODY")</f>
        <v>Aa3</v>
      </c>
      <c r="AR294" s="178" t="e">
        <f t="shared" si="869"/>
        <v>#REF!</v>
      </c>
      <c r="AS294" s="179" t="s">
        <v>60</v>
      </c>
      <c r="AT294" s="180" t="e">
        <f t="shared" si="870"/>
        <v>#NUM!</v>
      </c>
      <c r="AU294" s="181" t="e">
        <f>_xll.MKV("EUR.CM_INSTRUMENT.PXE."&amp;A294, "DateLastMaturity")</f>
        <v>#REF!</v>
      </c>
      <c r="AV294" s="182" t="e">
        <f t="shared" si="871"/>
        <v>#REF!</v>
      </c>
      <c r="AW294" s="180" t="e">
        <f>VLOOKUP(AV294,'[1]Y c'!B$1:AD$65536,HLOOKUP(LEFT(A294,2),'[1]Y c'!$A$1:$IV$2,2,FALSE),FALSE)</f>
        <v>#REF!</v>
      </c>
      <c r="AY294" s="183" t="e">
        <f t="shared" si="865"/>
        <v>#REF!</v>
      </c>
      <c r="AZ294" s="175" t="str">
        <f t="shared" si="866"/>
        <v>x</v>
      </c>
      <c r="BA294" s="176" t="e">
        <f t="shared" si="867"/>
        <v>#NUM!</v>
      </c>
      <c r="BB294" s="177" t="e">
        <f>_xll.MKV("EUR.CM_INSTRUMENT.PXE."&amp;A294, "DateLastMaturity")</f>
        <v>#REF!</v>
      </c>
      <c r="BC294" s="174" t="e">
        <f t="shared" si="868"/>
        <v>#REF!</v>
      </c>
      <c r="BD294" s="176" t="e">
        <f>VLOOKUP(BC294,'[1]YY p'!B$1:AP$65536,HLOOKUP(LEFT(A294,2),'[1]YY p'!$A$1:$IV$2,2,FALSE),FALSE)</f>
        <v>#REF!</v>
      </c>
      <c r="BH294" s="38"/>
    </row>
    <row r="295" spans="1:60">
      <c r="A295" s="2" t="s">
        <v>311</v>
      </c>
      <c r="B295" s="65" t="e">
        <f t="shared" si="872"/>
        <v>#REF!</v>
      </c>
      <c r="C295" s="19" t="s">
        <v>307</v>
      </c>
      <c r="D295" s="19" t="e">
        <f>_xll.MKV("EUR.CM_INSTRUMENT.PXE."&amp;A295, "CouponInterest")</f>
        <v>#REF!</v>
      </c>
      <c r="E295" s="6" t="e">
        <f>_xll.MKV("EUR.CM_INSTRUMENT.PXE."&amp;A295, "DateMaturity")</f>
        <v>#REF!</v>
      </c>
      <c r="F295" s="6" t="e">
        <f>IF(D295=0,H295,_xll.MKV("EUR.CM_INSTRUMENT.PXE."&amp;A295, "DateInterestAccrual"))</f>
        <v>#REF!</v>
      </c>
      <c r="G295" s="6" t="e">
        <f>IF(D295=0,E295,_xll.MKV("EUR.CM_INSTRUMENT.PXE."&amp;A295, "DateFirstCoupon"))</f>
        <v>#REF!</v>
      </c>
      <c r="H295" s="6" t="e">
        <f>_xll.MKV("EUR.CM_INSTRUMENT.PXE."&amp;A295, "DateFirstSettlement")</f>
        <v>#REF!</v>
      </c>
      <c r="I295" s="19">
        <v>100</v>
      </c>
      <c r="J295" s="6" t="e">
        <f>_xll.MKV("EUR.CM_INSTRUMENT.BONDVISION."&amp;A295, "DateSettl")</f>
        <v>#REF!</v>
      </c>
      <c r="K295" s="173" t="e">
        <f>_xll.MKV("EUR.CM_INSTRUMENT.PXE."&amp;A295, "Desc")</f>
        <v>#REF!</v>
      </c>
      <c r="L295" s="66">
        <f>_xll.BDP(A295&amp;" Corp", "amt_outstanding")/1000000</f>
        <v>19226</v>
      </c>
      <c r="M295" s="67" t="e">
        <f t="shared" si="861"/>
        <v>#REF!</v>
      </c>
      <c r="N295" s="22" t="e">
        <f>_xll.xlBondYield(C295,D295,E295,F295,G295,H295,I295,J295,P295)*100</f>
        <v>#NUM!</v>
      </c>
      <c r="O295" s="68" t="str">
        <f t="shared" si="850"/>
        <v/>
      </c>
      <c r="P295" s="23" t="e">
        <f>ROUND(_xll.MKV("EUR.CM_DEPTH.XLS_GOVIES."&amp;A295, "Mid"),IF(M295&lt;700,3,2))</f>
        <v>#REF!</v>
      </c>
      <c r="Q295" s="69" t="e">
        <f t="shared" si="847"/>
        <v>#NUM!</v>
      </c>
      <c r="R295" s="70" t="e">
        <f t="shared" ref="R295:R311" si="873">IF($R$12="Y roll",(N295-N294)/(M295-M294)*365*100,(U295-U294)/(M295-M294)*365)</f>
        <v>#NUM!</v>
      </c>
      <c r="S295" s="71" t="e">
        <f>_xll.xlBondAswSpread(C295,D295,E295,F295,G295,H295,I295,J295,P295)*100</f>
        <v>#NUM!</v>
      </c>
      <c r="T295" s="72" t="e">
        <f>_xll.xlBondZSpread(C295,D295,E295,F295,G295,H295,I295,J295,P295,"annual",5)*100</f>
        <v>#NUM!</v>
      </c>
      <c r="U295" s="72" t="e">
        <f>(N295-_xll.xlShmImplSwap2("EUR","EUR",J295,E295,,1,8,2,4)*100)*100</f>
        <v>#NUM!</v>
      </c>
      <c r="V295" s="72" t="e">
        <f>(N295-VLOOKUP(AH295,'[1]Y c'!$B$1:$F$65536,HLOOKUP(RIGHT($V$12,2),'[1]Y c'!$A$1:$IV$2,2,FALSE),FALSE))*100</f>
        <v>#NUM!</v>
      </c>
      <c r="W295" s="72" t="e">
        <f>(N295-VLOOKUP(AH295,'[1]Y c'!$B$1:$N$65536,HLOOKUP(RIGHT($W$12,2),'[1]Y c'!$A$1:$IV$2,2,FALSE),FALSE))*100</f>
        <v>#NUM!</v>
      </c>
      <c r="X295" s="73" t="e">
        <f>(N295-VLOOKUP(AH295,'[1]Y c'!$B$1:$J$65536,HLOOKUP(RIGHT($X$12,2),'[1]Y c'!$A$1:$IV$2,2,FALSE),FALSE))*100</f>
        <v>#NUM!</v>
      </c>
      <c r="Y295" s="74" t="e">
        <f>_xll.xlBondYieldSens(C295,D295,E295,F295,G295,H295,I295,J295,P295,"p")</f>
        <v>#NUM!</v>
      </c>
      <c r="Z295" s="100" t="e">
        <f>SUMIF([1]Volumes!D$1:D$65536,A295,[1]Volumes!I$1:I$65536)</f>
        <v>#VALUE!</v>
      </c>
      <c r="AA295" s="23"/>
      <c r="AB295" s="77" t="e">
        <f>IF(_xll.MKV("EUR.CM_DEPTH.VMO_REPO."&amp;A295&amp;"_"&amp;$AB$12&amp;"_Fixed", "TrdValueAvg")=0,"",_xll.MKV("EUR.CM_DEPTH.VMO_REPO."&amp;A295&amp;"_"&amp;$AB$12&amp;"_Fixed", "TrdValueAvg"))</f>
        <v>#REF!</v>
      </c>
      <c r="AC295" s="78">
        <f t="shared" si="846"/>
        <v>0</v>
      </c>
      <c r="AD295" s="174" t="str">
        <f t="shared" si="848"/>
        <v/>
      </c>
      <c r="AE295" s="175"/>
      <c r="AF295" s="176" t="str">
        <f t="shared" si="851"/>
        <v/>
      </c>
      <c r="AG295" s="177" t="e">
        <f>_xll.MKV("EUR.CM_INSTRUMENT.PXE."&amp;A295, "DateLastMaturity")</f>
        <v>#REF!</v>
      </c>
      <c r="AH295" s="174" t="e">
        <f t="shared" si="860"/>
        <v>#REF!</v>
      </c>
      <c r="AI295" s="176" t="e">
        <f>VLOOKUP(AH295,'[1]ASW p'!$B$1:$AP$65536,HLOOKUP(LEFT(A295,2),'[1]ASW p'!$A$1:$IV$2,2,FALSE),FALSE)</f>
        <v>#REF!</v>
      </c>
      <c r="AJ295" s="79" t="e">
        <f t="shared" si="852"/>
        <v>#NUM!</v>
      </c>
      <c r="AK295" s="79" t="e">
        <f t="shared" si="864"/>
        <v>#NUM!</v>
      </c>
      <c r="AL295" s="94">
        <v>-0.29649905626623407</v>
      </c>
      <c r="AM295" s="81">
        <v>-0.48249999999999998</v>
      </c>
      <c r="AN295" s="14" t="str">
        <f t="shared" si="853"/>
        <v>BE0000318270</v>
      </c>
      <c r="AO295" s="65" t="e">
        <f>IF(LEFT(AN295,2)=LEFT(AN294,2),AO294,_xll.BDP($A295&amp;" Corp","RTG_FITCH"))</f>
        <v>#REF!</v>
      </c>
      <c r="AP295" s="65" t="e">
        <f>IF(LEFT(AN295,2)=LEFT(AN294,2),AP294,_xll.BDP($A295&amp;" Corp","RTG_SP_LT_LC_ISSUER_CREDIT"))</f>
        <v>#REF!</v>
      </c>
      <c r="AQ295" s="65" t="str">
        <f>_xll.BDP($A295&amp;" Corp","RTG_MOODY")</f>
        <v>Aa3</v>
      </c>
      <c r="AR295" s="178" t="e">
        <f t="shared" si="869"/>
        <v>#REF!</v>
      </c>
      <c r="AS295" s="179" t="s">
        <v>60</v>
      </c>
      <c r="AT295" s="180" t="e">
        <f t="shared" si="870"/>
        <v>#NUM!</v>
      </c>
      <c r="AU295" s="181" t="e">
        <f>_xll.MKV("EUR.CM_INSTRUMENT.PXE."&amp;A295, "DateLastMaturity")</f>
        <v>#REF!</v>
      </c>
      <c r="AV295" s="182" t="e">
        <f t="shared" si="871"/>
        <v>#REF!</v>
      </c>
      <c r="AW295" s="180" t="e">
        <f>VLOOKUP(AV295,'[1]Y c'!B$1:AD$65536,HLOOKUP(LEFT(A295,2),'[1]Y c'!$A$1:$IV$2,2,FALSE),FALSE)</f>
        <v>#REF!</v>
      </c>
      <c r="AY295" s="183" t="str">
        <f t="shared" si="865"/>
        <v/>
      </c>
      <c r="AZ295" s="175">
        <f t="shared" si="866"/>
        <v>0</v>
      </c>
      <c r="BA295" s="176" t="str">
        <f t="shared" si="867"/>
        <v/>
      </c>
      <c r="BB295" s="177" t="e">
        <f>_xll.MKV("EUR.CM_INSTRUMENT.PXE."&amp;A295, "DateLastMaturity")</f>
        <v>#REF!</v>
      </c>
      <c r="BC295" s="174" t="e">
        <f t="shared" si="868"/>
        <v>#REF!</v>
      </c>
      <c r="BD295" s="176" t="e">
        <f>VLOOKUP(BC295,'[1]YY p'!B$1:AP$65536,HLOOKUP(LEFT(A295,2),'[1]YY p'!$A$1:$IV$2,2,FALSE),FALSE)</f>
        <v>#REF!</v>
      </c>
      <c r="BH295" s="38"/>
    </row>
    <row r="296" spans="1:60">
      <c r="A296" s="2" t="s">
        <v>312</v>
      </c>
      <c r="B296" s="65" t="e">
        <f t="shared" si="872"/>
        <v>#REF!</v>
      </c>
      <c r="C296" s="19" t="s">
        <v>307</v>
      </c>
      <c r="D296" s="19" t="e">
        <f>_xll.MKV("EUR.CM_INSTRUMENT.PXE."&amp;A296, "CouponInterest")</f>
        <v>#REF!</v>
      </c>
      <c r="E296" s="6" t="e">
        <f>_xll.MKV("EUR.CM_INSTRUMENT.PXE."&amp;A296, "DateMaturity")</f>
        <v>#REF!</v>
      </c>
      <c r="F296" s="6" t="e">
        <f>IF(D296=0,H296,_xll.MKV("EUR.CM_INSTRUMENT.PXE."&amp;A296, "DateInterestAccrual"))</f>
        <v>#REF!</v>
      </c>
      <c r="G296" s="6" t="e">
        <f>IF(D296=0,E296,_xll.MKV("EUR.CM_INSTRUMENT.PXE."&amp;A296, "DateFirstCoupon"))</f>
        <v>#REF!</v>
      </c>
      <c r="H296" s="6" t="e">
        <f>_xll.MKV("EUR.CM_INSTRUMENT.PXE."&amp;A296, "DateFirstSettlement")</f>
        <v>#REF!</v>
      </c>
      <c r="I296" s="19">
        <v>100</v>
      </c>
      <c r="J296" s="6" t="e">
        <f>_xll.MKV("EUR.CM_INSTRUMENT.BONDVISION."&amp;A296, "DateSettl")</f>
        <v>#REF!</v>
      </c>
      <c r="K296" s="173" t="e">
        <f>_xll.MKV("EUR.CM_INSTRUMENT.PXE."&amp;A296, "Desc")</f>
        <v>#REF!</v>
      </c>
      <c r="L296" s="66">
        <f>_xll.BDP(A296&amp;" Corp", "amt_outstanding")/1000000</f>
        <v>16530</v>
      </c>
      <c r="M296" s="67" t="e">
        <f t="shared" si="861"/>
        <v>#REF!</v>
      </c>
      <c r="N296" s="22" t="e">
        <f>_xll.xlBondYield(C296,D296,E296,F296,G296,H296,I296,J296,P296)*100</f>
        <v>#NUM!</v>
      </c>
      <c r="O296" s="68" t="str">
        <f t="shared" si="850"/>
        <v/>
      </c>
      <c r="P296" s="23" t="e">
        <f>ROUND(_xll.MKV("EUR.CM_DEPTH.XLS_GOVIES."&amp;A296, "Mid"),IF(M296&lt;700,3,2))</f>
        <v>#REF!</v>
      </c>
      <c r="Q296" s="69" t="e">
        <f t="shared" si="847"/>
        <v>#NUM!</v>
      </c>
      <c r="R296" s="70" t="e">
        <f t="shared" si="873"/>
        <v>#NUM!</v>
      </c>
      <c r="S296" s="71" t="e">
        <f>_xll.xlBondAswSpread(C296,D296,E296,F296,G296,H296,I296,J296,P296)*100</f>
        <v>#NUM!</v>
      </c>
      <c r="T296" s="72" t="e">
        <f>_xll.xlBondZSpread(C296,D296,E296,F296,G296,H296,I296,J296,P296,"annual",5)*100</f>
        <v>#NUM!</v>
      </c>
      <c r="U296" s="72" t="e">
        <f>(N296-_xll.xlShmImplSwap2("EUR","EUR",J296,E296,,1,8,2,4)*100)*100</f>
        <v>#NUM!</v>
      </c>
      <c r="V296" s="72" t="e">
        <f>(N296-VLOOKUP(AH296,'[1]Y c'!$B$1:$F$65536,HLOOKUP(RIGHT($V$12,2),'[1]Y c'!$A$1:$IV$2,2,FALSE),FALSE))*100</f>
        <v>#NUM!</v>
      </c>
      <c r="W296" s="72" t="e">
        <f>(N296-VLOOKUP(AH296,'[1]Y c'!$B$1:$N$65536,HLOOKUP(RIGHT($W$12,2),'[1]Y c'!$A$1:$IV$2,2,FALSE),FALSE))*100</f>
        <v>#NUM!</v>
      </c>
      <c r="X296" s="73" t="e">
        <f>(N296-VLOOKUP(AH296,'[1]Y c'!$B$1:$J$65536,HLOOKUP(RIGHT($X$12,2),'[1]Y c'!$A$1:$IV$2,2,FALSE),FALSE))*100</f>
        <v>#NUM!</v>
      </c>
      <c r="Y296" s="74" t="e">
        <f>_xll.xlBondYieldSens(C296,D296,E296,F296,G296,H296,I296,J296,P296,"p")</f>
        <v>#NUM!</v>
      </c>
      <c r="Z296" s="100" t="e">
        <f>SUMIF([1]Volumes!D$1:D$65536,A296,[1]Volumes!I$1:I$65536)</f>
        <v>#VALUE!</v>
      </c>
      <c r="AA296" s="23"/>
      <c r="AB296" s="77" t="e">
        <f>IF(_xll.MKV("EUR.CM_DEPTH.VMO_REPO."&amp;A296&amp;"_"&amp;$AB$12&amp;"_Fixed", "TrdValueAvg")=0,"",_xll.MKV("EUR.CM_DEPTH.VMO_REPO."&amp;A296&amp;"_"&amp;$AB$12&amp;"_Fixed", "TrdValueAvg"))</f>
        <v>#REF!</v>
      </c>
      <c r="AC296" s="78">
        <f t="shared" si="846"/>
        <v>0</v>
      </c>
      <c r="AD296" s="174" t="str">
        <f t="shared" si="848"/>
        <v/>
      </c>
      <c r="AE296" s="175"/>
      <c r="AF296" s="176" t="str">
        <f t="shared" si="851"/>
        <v/>
      </c>
      <c r="AG296" s="177" t="e">
        <f>_xll.MKV("EUR.CM_INSTRUMENT.PXE."&amp;A296, "DateLastMaturity")</f>
        <v>#REF!</v>
      </c>
      <c r="AH296" s="174" t="e">
        <f t="shared" si="860"/>
        <v>#REF!</v>
      </c>
      <c r="AI296" s="176" t="e">
        <f>VLOOKUP(AH296,'[1]ASW p'!$B$1:$AP$65536,HLOOKUP(LEFT(A296,2),'[1]ASW p'!$A$1:$IV$2,2,FALSE),FALSE)</f>
        <v>#REF!</v>
      </c>
      <c r="AJ296" s="79" t="e">
        <f t="shared" si="852"/>
        <v>#NUM!</v>
      </c>
      <c r="AK296" s="79" t="e">
        <f t="shared" si="864"/>
        <v>#NUM!</v>
      </c>
      <c r="AL296" s="94">
        <v>-0.17394579831022314</v>
      </c>
      <c r="AM296" s="81">
        <v>-0.45181800000000005</v>
      </c>
      <c r="AN296" s="14" t="str">
        <f t="shared" si="853"/>
        <v>BE0000321308</v>
      </c>
      <c r="AO296" s="65" t="e">
        <f>IF(LEFT(AN296,2)=LEFT(AN295,2),AO295,_xll.BDP($A296&amp;" Corp","RTG_FITCH"))</f>
        <v>#REF!</v>
      </c>
      <c r="AP296" s="65" t="e">
        <f>IF(LEFT(AN296,2)=LEFT(AN295,2),AP295,_xll.BDP($A296&amp;" Corp","RTG_SP_LT_LC_ISSUER_CREDIT"))</f>
        <v>#REF!</v>
      </c>
      <c r="AQ296" s="65" t="str">
        <f>_xll.BDP($A296&amp;" Corp","RTG_MOODY")</f>
        <v>Aa3</v>
      </c>
      <c r="AR296" s="178" t="e">
        <f t="shared" si="869"/>
        <v>#REF!</v>
      </c>
      <c r="AS296" s="179" t="s">
        <v>60</v>
      </c>
      <c r="AT296" s="180" t="e">
        <f t="shared" si="870"/>
        <v>#NUM!</v>
      </c>
      <c r="AU296" s="181" t="e">
        <f>_xll.MKV("EUR.CM_INSTRUMENT.PXE."&amp;A296, "DateLastMaturity")</f>
        <v>#REF!</v>
      </c>
      <c r="AV296" s="182" t="e">
        <f t="shared" si="871"/>
        <v>#REF!</v>
      </c>
      <c r="AW296" s="180" t="e">
        <f>VLOOKUP(AV296,'[1]Y c'!B$1:AD$65536,HLOOKUP(LEFT(A296,2),'[1]Y c'!$A$1:$IV$2,2,FALSE),FALSE)</f>
        <v>#REF!</v>
      </c>
      <c r="AY296" s="183" t="str">
        <f t="shared" si="865"/>
        <v/>
      </c>
      <c r="AZ296" s="175">
        <f t="shared" si="866"/>
        <v>0</v>
      </c>
      <c r="BA296" s="176" t="str">
        <f t="shared" si="867"/>
        <v/>
      </c>
      <c r="BB296" s="177" t="e">
        <f>_xll.MKV("EUR.CM_INSTRUMENT.PXE."&amp;A296, "DateLastMaturity")</f>
        <v>#REF!</v>
      </c>
      <c r="BC296" s="174" t="e">
        <f t="shared" si="868"/>
        <v>#REF!</v>
      </c>
      <c r="BD296" s="176" t="e">
        <f>VLOOKUP(BC296,'[1]YY p'!B$1:AP$65536,HLOOKUP(LEFT(A296,2),'[1]YY p'!$A$1:$IV$2,2,FALSE),FALSE)</f>
        <v>#REF!</v>
      </c>
      <c r="BH296" s="38"/>
    </row>
    <row r="297" spans="1:60">
      <c r="A297" s="2" t="s">
        <v>313</v>
      </c>
      <c r="B297" s="65" t="e">
        <f t="shared" si="872"/>
        <v>#REF!</v>
      </c>
      <c r="C297" s="19" t="s">
        <v>307</v>
      </c>
      <c r="D297" s="19" t="e">
        <f>_xll.MKV("EUR.CM_INSTRUMENT.PXE."&amp;A297, "CouponInterest")</f>
        <v>#REF!</v>
      </c>
      <c r="E297" s="6" t="e">
        <f>_xll.MKV("EUR.CM_INSTRUMENT.PXE."&amp;A297, "DateMaturity")</f>
        <v>#REF!</v>
      </c>
      <c r="F297" s="6" t="e">
        <f>IF(D297=0,H297,_xll.MKV("EUR.CM_INSTRUMENT.PXE."&amp;A297, "DateInterestAccrual"))</f>
        <v>#REF!</v>
      </c>
      <c r="G297" s="6" t="e">
        <f>IF(D297=0,E297,_xll.MKV("EUR.CM_INSTRUMENT.PXE."&amp;A297, "DateFirstCoupon"))</f>
        <v>#REF!</v>
      </c>
      <c r="H297" s="6" t="e">
        <f>_xll.MKV("EUR.CM_INSTRUMENT.PXE."&amp;A297, "DateFirstSettlement")</f>
        <v>#REF!</v>
      </c>
      <c r="I297" s="19">
        <v>100</v>
      </c>
      <c r="J297" s="6" t="e">
        <f>_xll.MKV("EUR.CM_INSTRUMENT.BONDVISION."&amp;A297, "DateSettl")</f>
        <v>#REF!</v>
      </c>
      <c r="K297" s="173" t="e">
        <f>_xll.MKV("EUR.CM_INSTRUMENT.PXE."&amp;A297, "Desc")</f>
        <v>#REF!</v>
      </c>
      <c r="L297" s="66">
        <f>_xll.BDP(A297&amp;" Corp", "amt_outstanding")/1000000</f>
        <v>14024</v>
      </c>
      <c r="M297" s="67" t="e">
        <f t="shared" si="861"/>
        <v>#REF!</v>
      </c>
      <c r="N297" s="22" t="e">
        <f>_xll.xlBondYield(C297,D297,E297,F297,G297,H297,I297,J297,P297)*100</f>
        <v>#NUM!</v>
      </c>
      <c r="O297" s="68" t="str">
        <f t="shared" si="850"/>
        <v/>
      </c>
      <c r="P297" s="23" t="e">
        <f>ROUND(_xll.MKV("EUR.CM_DEPTH.XLS_GOVIES."&amp;A297, "Mid"),IF(M297&lt;700,3,2))</f>
        <v>#REF!</v>
      </c>
      <c r="Q297" s="69" t="e">
        <f t="shared" si="847"/>
        <v>#NUM!</v>
      </c>
      <c r="R297" s="70" t="e">
        <f t="shared" si="873"/>
        <v>#NUM!</v>
      </c>
      <c r="S297" s="71" t="e">
        <f>_xll.xlBondAswSpread(C297,D297,E297,F297,G297,H297,I297,J297,P297)*100</f>
        <v>#NUM!</v>
      </c>
      <c r="T297" s="72" t="e">
        <f>_xll.xlBondZSpread(C297,D297,E297,F297,G297,H297,I297,J297,P297,"annual",5)*100</f>
        <v>#NUM!</v>
      </c>
      <c r="U297" s="72" t="e">
        <f>(N297-_xll.xlShmImplSwap2("EUR","EUR",J297,E297,,1,8,2,4)*100)*100</f>
        <v>#NUM!</v>
      </c>
      <c r="V297" s="72" t="e">
        <f>(N297-VLOOKUP(AH297,'[1]Y c'!$B$1:$F$65536,HLOOKUP(RIGHT($V$12,2),'[1]Y c'!$A$1:$IV$2,2,FALSE),FALSE))*100</f>
        <v>#NUM!</v>
      </c>
      <c r="W297" s="72" t="e">
        <f>(N297-VLOOKUP(AH297,'[1]Y c'!$B$1:$N$65536,HLOOKUP(RIGHT($W$12,2),'[1]Y c'!$A$1:$IV$2,2,FALSE),FALSE))*100</f>
        <v>#NUM!</v>
      </c>
      <c r="X297" s="73" t="e">
        <f>(N297-VLOOKUP(AH297,'[1]Y c'!$B$1:$J$65536,HLOOKUP(RIGHT($X$12,2),'[1]Y c'!$A$1:$IV$2,2,FALSE),FALSE))*100</f>
        <v>#NUM!</v>
      </c>
      <c r="Y297" s="74" t="e">
        <f>_xll.xlBondYieldSens(C297,D297,E297,F297,G297,H297,I297,J297,P297,"p")</f>
        <v>#NUM!</v>
      </c>
      <c r="Z297" s="100" t="e">
        <f>SUMIF([1]Volumes!D$1:D$65536,A297,[1]Volumes!I$1:I$65536)</f>
        <v>#VALUE!</v>
      </c>
      <c r="AA297" s="23"/>
      <c r="AB297" s="77" t="e">
        <f>IF(_xll.MKV("EUR.CM_DEPTH.VMO_REPO."&amp;A297&amp;"_"&amp;$AB$12&amp;"_Fixed", "TrdValueAvg")=0,"",_xll.MKV("EUR.CM_DEPTH.VMO_REPO."&amp;A297&amp;"_"&amp;$AB$12&amp;"_Fixed", "TrdValueAvg"))</f>
        <v>#REF!</v>
      </c>
      <c r="AC297" s="78">
        <f t="shared" ref="AC297:AC332" si="874">IF(ISNUMBER(AB297),(AB297-AM297)*100,0)</f>
        <v>0</v>
      </c>
      <c r="AD297" s="174" t="str">
        <f t="shared" si="848"/>
        <v/>
      </c>
      <c r="AE297" s="175"/>
      <c r="AF297" s="176" t="str">
        <f t="shared" si="851"/>
        <v/>
      </c>
      <c r="AG297" s="177" t="e">
        <f>_xll.MKV("EUR.CM_INSTRUMENT.PXE."&amp;A297, "DateLastMaturity")</f>
        <v>#REF!</v>
      </c>
      <c r="AH297" s="174" t="e">
        <f t="shared" si="860"/>
        <v>#REF!</v>
      </c>
      <c r="AI297" s="176" t="e">
        <f>VLOOKUP(AH297,'[1]ASW p'!$B$1:$AP$65536,HLOOKUP(LEFT(A297,2),'[1]ASW p'!$A$1:$IV$2,2,FALSE),FALSE)</f>
        <v>#REF!</v>
      </c>
      <c r="AJ297" s="79" t="e">
        <f t="shared" si="852"/>
        <v>#NUM!</v>
      </c>
      <c r="AK297" s="79" t="e">
        <f t="shared" si="864"/>
        <v>#NUM!</v>
      </c>
      <c r="AL297" s="94">
        <v>-0.1264213789342862</v>
      </c>
      <c r="AM297" s="81">
        <v>-0.54394399999999998</v>
      </c>
      <c r="AN297" s="14" t="str">
        <f t="shared" si="853"/>
        <v>BE0000308172</v>
      </c>
      <c r="AO297" s="65" t="e">
        <f>IF(LEFT(AN297,2)=LEFT(AN296,2),AO296,_xll.BDP($A297&amp;" Corp","RTG_FITCH"))</f>
        <v>#REF!</v>
      </c>
      <c r="AP297" s="65" t="e">
        <f>IF(LEFT(AN297,2)=LEFT(AN296,2),AP296,_xll.BDP($A297&amp;" Corp","RTG_SP_LT_LC_ISSUER_CREDIT"))</f>
        <v>#REF!</v>
      </c>
      <c r="AQ297" s="65" t="str">
        <f>_xll.BDP($A297&amp;" Corp","RTG_MOODY")</f>
        <v>Aa3</v>
      </c>
      <c r="AR297" s="178" t="e">
        <f t="shared" si="869"/>
        <v>#REF!</v>
      </c>
      <c r="AS297" s="179" t="s">
        <v>60</v>
      </c>
      <c r="AT297" s="180" t="e">
        <f t="shared" si="870"/>
        <v>#NUM!</v>
      </c>
      <c r="AU297" s="181" t="e">
        <f>_xll.MKV("EUR.CM_INSTRUMENT.PXE."&amp;A297, "DateLastMaturity")</f>
        <v>#REF!</v>
      </c>
      <c r="AV297" s="182" t="e">
        <f t="shared" si="871"/>
        <v>#REF!</v>
      </c>
      <c r="AW297" s="180" t="e">
        <f>VLOOKUP(AV297,'[1]Y c'!B$1:AD$65536,HLOOKUP(LEFT(A297,2),'[1]Y c'!$A$1:$IV$2,2,FALSE),FALSE)</f>
        <v>#REF!</v>
      </c>
      <c r="AY297" s="183" t="str">
        <f t="shared" si="865"/>
        <v/>
      </c>
      <c r="AZ297" s="175">
        <f t="shared" si="866"/>
        <v>0</v>
      </c>
      <c r="BA297" s="176" t="str">
        <f t="shared" si="867"/>
        <v/>
      </c>
      <c r="BB297" s="177" t="e">
        <f>_xll.MKV("EUR.CM_INSTRUMENT.PXE."&amp;A297, "DateLastMaturity")</f>
        <v>#REF!</v>
      </c>
      <c r="BC297" s="174" t="e">
        <f t="shared" si="868"/>
        <v>#REF!</v>
      </c>
      <c r="BD297" s="176" t="e">
        <f>VLOOKUP(BC297,'[1]YY p'!B$1:AP$65536,HLOOKUP(LEFT(A297,2),'[1]YY p'!$A$1:$IV$2,2,FALSE),FALSE)</f>
        <v>#REF!</v>
      </c>
      <c r="BH297" s="38"/>
    </row>
    <row r="298" spans="1:60">
      <c r="A298" s="2" t="s">
        <v>314</v>
      </c>
      <c r="B298" s="65" t="e">
        <f t="shared" si="872"/>
        <v>#REF!</v>
      </c>
      <c r="C298" s="19" t="s">
        <v>307</v>
      </c>
      <c r="D298" s="19" t="e">
        <f>_xll.MKV("EUR.CM_INSTRUMENT.PXE."&amp;A298, "CouponInterest")</f>
        <v>#REF!</v>
      </c>
      <c r="E298" s="6" t="e">
        <f>_xll.MKV("EUR.CM_INSTRUMENT.PXE."&amp;A298, "DateMaturity")</f>
        <v>#REF!</v>
      </c>
      <c r="F298" s="6" t="e">
        <f>IF(D298=0,H298,_xll.MKV("EUR.CM_INSTRUMENT.PXE."&amp;A298, "DateInterestAccrual"))</f>
        <v>#REF!</v>
      </c>
      <c r="G298" s="6" t="e">
        <f>IF(D298=0,E298,_xll.MKV("EUR.CM_INSTRUMENT.PXE."&amp;A298, "DateFirstCoupon"))</f>
        <v>#REF!</v>
      </c>
      <c r="H298" s="6" t="e">
        <f>_xll.MKV("EUR.CM_INSTRUMENT.PXE."&amp;A298, "DateFirstSettlement")</f>
        <v>#REF!</v>
      </c>
      <c r="I298" s="19">
        <v>100</v>
      </c>
      <c r="J298" s="6" t="e">
        <f>_xll.MKV("EUR.CM_INSTRUMENT.BONDVISION."&amp;A298, "DateSettl")</f>
        <v>#REF!</v>
      </c>
      <c r="K298" s="173" t="e">
        <f>_xll.MKV("EUR.CM_INSTRUMENT.PXE."&amp;A298, "Desc")</f>
        <v>#REF!</v>
      </c>
      <c r="L298" s="66">
        <f>_xll.BDP(A298&amp;" Corp", "amt_outstanding")/1000000</f>
        <v>16176</v>
      </c>
      <c r="M298" s="67" t="e">
        <f t="shared" si="861"/>
        <v>#REF!</v>
      </c>
      <c r="N298" s="22" t="e">
        <f>_xll.xlBondYield(C298,D298,E298,F298,G298,H298,I298,J298,P298)*100</f>
        <v>#NUM!</v>
      </c>
      <c r="O298" s="68" t="str">
        <f t="shared" si="850"/>
        <v/>
      </c>
      <c r="P298" s="23" t="e">
        <f>ROUND(_xll.MKV("EUR.CM_DEPTH.XLS_GOVIES."&amp;A298, "Mid"),IF(M298&lt;700,3,2))</f>
        <v>#REF!</v>
      </c>
      <c r="Q298" s="69" t="e">
        <f t="shared" si="847"/>
        <v>#NUM!</v>
      </c>
      <c r="R298" s="70" t="e">
        <f t="shared" si="873"/>
        <v>#NUM!</v>
      </c>
      <c r="S298" s="71" t="e">
        <f>_xll.xlBondAswSpread(C298,D298,E298,F298,G298,H298,I298,J298,P298)*100</f>
        <v>#NUM!</v>
      </c>
      <c r="T298" s="72" t="e">
        <f>_xll.xlBondZSpread(C298,D298,E298,F298,G298,H298,I298,J298,P298,"annual",5)*100</f>
        <v>#NUM!</v>
      </c>
      <c r="U298" s="72" t="e">
        <f>(N298-_xll.xlShmImplSwap2("EUR","EUR",J298,E298,,1,8,2,4)*100)*100</f>
        <v>#NUM!</v>
      </c>
      <c r="V298" s="72" t="e">
        <f>(N298-VLOOKUP(AH298,'[1]Y c'!$B$1:$F$65536,HLOOKUP(RIGHT($V$12,2),'[1]Y c'!$A$1:$IV$2,2,FALSE),FALSE))*100</f>
        <v>#NUM!</v>
      </c>
      <c r="W298" s="72" t="e">
        <f>(N298-VLOOKUP(AH298,'[1]Y c'!$B$1:$N$65536,HLOOKUP(RIGHT($W$12,2),'[1]Y c'!$A$1:$IV$2,2,FALSE),FALSE))*100</f>
        <v>#NUM!</v>
      </c>
      <c r="X298" s="73" t="e">
        <f>(N298-VLOOKUP(AH298,'[1]Y c'!$B$1:$J$65536,HLOOKUP(RIGHT($X$12,2),'[1]Y c'!$A$1:$IV$2,2,FALSE),FALSE))*100</f>
        <v>#NUM!</v>
      </c>
      <c r="Y298" s="74" t="e">
        <f>_xll.xlBondYieldSens(C298,D298,E298,F298,G298,H298,I298,J298,P298,"p")</f>
        <v>#NUM!</v>
      </c>
      <c r="Z298" s="100" t="e">
        <f>SUMIF([1]Volumes!D$1:D$65536,A298,[1]Volumes!I$1:I$65536)</f>
        <v>#VALUE!</v>
      </c>
      <c r="AA298" s="23"/>
      <c r="AB298" s="77" t="e">
        <f>IF(_xll.MKV("EUR.CM_DEPTH.VMO_REPO."&amp;A298&amp;"_"&amp;$AB$12&amp;"_Fixed", "TrdValueAvg")=0,"",_xll.MKV("EUR.CM_DEPTH.VMO_REPO."&amp;A298&amp;"_"&amp;$AB$12&amp;"_Fixed", "TrdValueAvg"))</f>
        <v>#REF!</v>
      </c>
      <c r="AC298" s="78">
        <f t="shared" si="874"/>
        <v>0</v>
      </c>
      <c r="AD298" s="174" t="str">
        <f t="shared" ref="AD298:AD332" si="875">IF(AE298="x",MONTH(AG298)&amp;"."&amp;YEAR(AG298),"")</f>
        <v/>
      </c>
      <c r="AE298" s="175"/>
      <c r="AF298" s="176" t="str">
        <f t="shared" si="851"/>
        <v/>
      </c>
      <c r="AG298" s="177" t="e">
        <f>_xll.MKV("EUR.CM_INSTRUMENT.PXE."&amp;A298, "DateLastMaturity")</f>
        <v>#REF!</v>
      </c>
      <c r="AH298" s="174" t="e">
        <f>MONTH(AG298)&amp;"."&amp;YEAR(AG298)</f>
        <v>#REF!</v>
      </c>
      <c r="AI298" s="176" t="e">
        <f>VLOOKUP(AH298,'[1]ASW p'!$B$1:$AP$65536,HLOOKUP(LEFT(A298,2),'[1]ASW p'!$A$1:$IV$2,2,FALSE),FALSE)</f>
        <v>#REF!</v>
      </c>
      <c r="AJ298" s="79" t="e">
        <f t="shared" si="852"/>
        <v>#NUM!</v>
      </c>
      <c r="AK298" s="79" t="e">
        <f t="shared" si="864"/>
        <v>#NUM!</v>
      </c>
      <c r="AL298" s="94">
        <v>-5.0085797087628947E-2</v>
      </c>
      <c r="AM298" s="81">
        <v>-0.48409100000000005</v>
      </c>
      <c r="AN298" s="14" t="str">
        <f t="shared" si="853"/>
        <v>BE0000325341</v>
      </c>
      <c r="AO298" s="65" t="e">
        <f>IF(LEFT(AN298,2)=LEFT(AN297,2),AO297,_xll.BDP($A298&amp;" Corp","RTG_FITCH"))</f>
        <v>#REF!</v>
      </c>
      <c r="AP298" s="65" t="e">
        <f>IF(LEFT(AN298,2)=LEFT(AN297,2),AP297,_xll.BDP($A298&amp;" Corp","RTG_SP_LT_LC_ISSUER_CREDIT"))</f>
        <v>#REF!</v>
      </c>
      <c r="AQ298" s="65" t="str">
        <f>_xll.BDP($A298&amp;" Corp","RTG_MOODY")</f>
        <v>NR</v>
      </c>
      <c r="AR298" s="178" t="e">
        <f t="shared" si="869"/>
        <v>#REF!</v>
      </c>
      <c r="AS298" s="179" t="s">
        <v>60</v>
      </c>
      <c r="AT298" s="180" t="e">
        <f t="shared" si="870"/>
        <v>#NUM!</v>
      </c>
      <c r="AU298" s="181" t="e">
        <f>_xll.MKV("EUR.CM_INSTRUMENT.PXE."&amp;A298, "DateLastMaturity")</f>
        <v>#REF!</v>
      </c>
      <c r="AV298" s="182" t="e">
        <f t="shared" si="871"/>
        <v>#REF!</v>
      </c>
      <c r="AW298" s="180" t="e">
        <f>VLOOKUP(AV298,'[1]Y c'!B$1:AD$65536,HLOOKUP(LEFT(A298,2),'[1]Y c'!$A$1:$IV$2,2,FALSE),FALSE)</f>
        <v>#REF!</v>
      </c>
      <c r="AY298" s="183" t="str">
        <f t="shared" si="865"/>
        <v/>
      </c>
      <c r="AZ298" s="175">
        <f t="shared" si="866"/>
        <v>0</v>
      </c>
      <c r="BA298" s="176" t="str">
        <f t="shared" si="867"/>
        <v/>
      </c>
      <c r="BB298" s="177" t="e">
        <f>_xll.MKV("EUR.CM_INSTRUMENT.PXE."&amp;A298, "DateLastMaturity")</f>
        <v>#REF!</v>
      </c>
      <c r="BC298" s="174" t="e">
        <f t="shared" si="868"/>
        <v>#REF!</v>
      </c>
      <c r="BD298" s="176" t="e">
        <f>VLOOKUP(BC298,'[1]YY p'!B$1:AP$65536,HLOOKUP(LEFT(A298,2),'[1]YY p'!$A$1:$IV$2,2,FALSE),FALSE)</f>
        <v>#REF!</v>
      </c>
      <c r="BH298" s="38"/>
    </row>
    <row r="299" spans="1:60">
      <c r="A299" s="2" t="s">
        <v>315</v>
      </c>
      <c r="B299" s="65" t="e">
        <f t="shared" si="872"/>
        <v>#REF!</v>
      </c>
      <c r="C299" s="19" t="s">
        <v>307</v>
      </c>
      <c r="D299" s="19" t="e">
        <f>_xll.MKV("EUR.CM_INSTRUMENT.PXE."&amp;A299, "CouponInterest")</f>
        <v>#REF!</v>
      </c>
      <c r="E299" s="6" t="e">
        <f>_xll.MKV("EUR.CM_INSTRUMENT.PXE."&amp;A299, "DateMaturity")</f>
        <v>#REF!</v>
      </c>
      <c r="F299" s="6" t="e">
        <f>IF(D299=0,H299,_xll.MKV("EUR.CM_INSTRUMENT.PXE."&amp;A299, "DateInterestAccrual"))</f>
        <v>#REF!</v>
      </c>
      <c r="G299" s="6" t="e">
        <f>IF(D299=0,E299,_xll.MKV("EUR.CM_INSTRUMENT.PXE."&amp;A299, "DateFirstCoupon"))</f>
        <v>#REF!</v>
      </c>
      <c r="H299" s="6" t="e">
        <f>_xll.MKV("EUR.CM_INSTRUMENT.PXE."&amp;A299, "DateFirstSettlement")</f>
        <v>#REF!</v>
      </c>
      <c r="I299" s="19">
        <v>100</v>
      </c>
      <c r="J299" s="6" t="e">
        <f>_xll.MKV("EUR.CM_INSTRUMENT.BONDVISION."&amp;A299, "DateSettl")</f>
        <v>#REF!</v>
      </c>
      <c r="K299" s="173" t="e">
        <f>_xll.MKV("EUR.CM_INSTRUMENT.PXE."&amp;A299, "Desc")</f>
        <v>#REF!</v>
      </c>
      <c r="L299" s="66">
        <f>_xll.BDP(A299&amp;" Corp", "amt_outstanding")/1000000</f>
        <v>13535</v>
      </c>
      <c r="M299" s="67" t="e">
        <f t="shared" si="861"/>
        <v>#REF!</v>
      </c>
      <c r="N299" s="22" t="e">
        <f>_xll.xlBondYield(C299,D299,E299,F299,G299,H299,I299,J299,P299)*100</f>
        <v>#NUM!</v>
      </c>
      <c r="O299" s="68" t="str">
        <f t="shared" si="850"/>
        <v/>
      </c>
      <c r="P299" s="23" t="e">
        <f>ROUND(_xll.MKV("EUR.CM_DEPTH.XLS_GOVIES."&amp;A299, "Mid"),IF(M299&lt;700,3,2))</f>
        <v>#REF!</v>
      </c>
      <c r="Q299" s="69" t="e">
        <f t="shared" si="847"/>
        <v>#NUM!</v>
      </c>
      <c r="R299" s="70" t="e">
        <f t="shared" si="873"/>
        <v>#NUM!</v>
      </c>
      <c r="S299" s="71" t="e">
        <f>_xll.xlBondAswSpread(C299,D299,E299,F299,G299,H299,I299,J299,P299)*100</f>
        <v>#NUM!</v>
      </c>
      <c r="T299" s="72" t="e">
        <f>_xll.xlBondZSpread(C299,D299,E299,F299,G299,H299,I299,J299,P299,"annual",5)*100</f>
        <v>#NUM!</v>
      </c>
      <c r="U299" s="72" t="e">
        <f>(N299-_xll.xlShmImplSwap2("EUR","EUR",J299,E299,,1,8,2,4)*100)*100</f>
        <v>#NUM!</v>
      </c>
      <c r="V299" s="72" t="e">
        <f>(N299-VLOOKUP(AH299,'[1]Y c'!$B$1:$F$65536,HLOOKUP(RIGHT($V$12,2),'[1]Y c'!$A$1:$IV$2,2,FALSE),FALSE))*100</f>
        <v>#NUM!</v>
      </c>
      <c r="W299" s="72" t="e">
        <f>(N299-VLOOKUP(AH299,'[1]Y c'!$B$1:$N$65536,HLOOKUP(RIGHT($W$12,2),'[1]Y c'!$A$1:$IV$2,2,FALSE),FALSE))*100</f>
        <v>#NUM!</v>
      </c>
      <c r="X299" s="73" t="e">
        <f>(N299-VLOOKUP(AH299,'[1]Y c'!$B$1:$J$65536,HLOOKUP(RIGHT($X$12,2),'[1]Y c'!$A$1:$IV$2,2,FALSE),FALSE))*100</f>
        <v>#NUM!</v>
      </c>
      <c r="Y299" s="74" t="e">
        <f>_xll.xlBondYieldSens(C299,D299,E299,F299,G299,H299,I299,J299,P299,"p")</f>
        <v>#NUM!</v>
      </c>
      <c r="Z299" s="100" t="e">
        <f>SUMIF([1]Volumes!D$1:D$65536,A299,[1]Volumes!I$1:I$65536)</f>
        <v>#VALUE!</v>
      </c>
      <c r="AA299" s="23"/>
      <c r="AB299" s="77" t="e">
        <f>IF(_xll.MKV("EUR.CM_DEPTH.VMO_REPO."&amp;A299&amp;"_"&amp;$AB$12&amp;"_Fixed", "TrdValueAvg")=0,"",_xll.MKV("EUR.CM_DEPTH.VMO_REPO."&amp;A299&amp;"_"&amp;$AB$12&amp;"_Fixed", "TrdValueAvg"))</f>
        <v>#REF!</v>
      </c>
      <c r="AC299" s="78">
        <f t="shared" si="874"/>
        <v>0</v>
      </c>
      <c r="AD299" s="174" t="str">
        <f t="shared" si="875"/>
        <v/>
      </c>
      <c r="AE299" s="175"/>
      <c r="AF299" s="176" t="str">
        <f t="shared" si="851"/>
        <v/>
      </c>
      <c r="AG299" s="177" t="e">
        <f>_xll.MKV("EUR.CM_INSTRUMENT.PXE."&amp;A299, "DateLastMaturity")</f>
        <v>#REF!</v>
      </c>
      <c r="AH299" s="174" t="e">
        <f t="shared" si="860"/>
        <v>#REF!</v>
      </c>
      <c r="AI299" s="176" t="e">
        <f>VLOOKUP(AH299,'[1]ASW p'!$B$1:$AP$65536,HLOOKUP(LEFT(A299,2),'[1]ASW p'!$A$1:$IV$2,2,FALSE),FALSE)</f>
        <v>#REF!</v>
      </c>
      <c r="AJ299" s="79" t="e">
        <f t="shared" si="852"/>
        <v>#NUM!</v>
      </c>
      <c r="AK299" s="79" t="e">
        <f t="shared" si="864"/>
        <v>#NUM!</v>
      </c>
      <c r="AL299" s="94">
        <v>6.3270055322868848E-2</v>
      </c>
      <c r="AM299" s="81">
        <v>-0.56107099999999999</v>
      </c>
      <c r="AN299" s="14" t="str">
        <f t="shared" si="853"/>
        <v>BE0000328378</v>
      </c>
      <c r="AO299" s="65" t="e">
        <f>IF(LEFT(AN299,2)=LEFT(AN298,2),AO298,_xll.BDP($A299&amp;" Corp","RTG_FITCH"))</f>
        <v>#REF!</v>
      </c>
      <c r="AP299" s="65" t="e">
        <f>IF(LEFT(AN299,2)=LEFT(AN298,2),AP298,_xll.BDP($A299&amp;" Corp","RTG_SP_LT_LC_ISSUER_CREDIT"))</f>
        <v>#REF!</v>
      </c>
      <c r="AQ299" s="65" t="str">
        <f>_xll.BDP($A299&amp;" Corp","RTG_MOODY")</f>
        <v>NR</v>
      </c>
      <c r="AR299" s="178" t="e">
        <f t="shared" si="869"/>
        <v>#REF!</v>
      </c>
      <c r="AS299" s="179" t="s">
        <v>60</v>
      </c>
      <c r="AT299" s="180" t="e">
        <f t="shared" si="870"/>
        <v>#NUM!</v>
      </c>
      <c r="AU299" s="181" t="e">
        <f>_xll.MKV("EUR.CM_INSTRUMENT.PXE."&amp;A299, "DateLastMaturity")</f>
        <v>#REF!</v>
      </c>
      <c r="AV299" s="182" t="e">
        <f t="shared" si="871"/>
        <v>#REF!</v>
      </c>
      <c r="AW299" s="180" t="e">
        <f>VLOOKUP(AV299,'[1]Y c'!B$1:AD$65536,HLOOKUP(LEFT(A299,2),'[1]Y c'!$A$1:$IV$2,2,FALSE),FALSE)</f>
        <v>#REF!</v>
      </c>
      <c r="AY299" s="183" t="str">
        <f t="shared" si="865"/>
        <v/>
      </c>
      <c r="AZ299" s="175">
        <f t="shared" si="866"/>
        <v>0</v>
      </c>
      <c r="BA299" s="176" t="str">
        <f t="shared" si="867"/>
        <v/>
      </c>
      <c r="BB299" s="177" t="e">
        <f>_xll.MKV("EUR.CM_INSTRUMENT.PXE."&amp;A299, "DateLastMaturity")</f>
        <v>#REF!</v>
      </c>
      <c r="BC299" s="174" t="e">
        <f t="shared" si="868"/>
        <v>#REF!</v>
      </c>
      <c r="BD299" s="176" t="e">
        <f>VLOOKUP(BC299,'[1]YY p'!B$1:AP$65536,HLOOKUP(LEFT(A299,2),'[1]YY p'!$A$1:$IV$2,2,FALSE),FALSE)</f>
        <v>#REF!</v>
      </c>
      <c r="BH299" s="38"/>
    </row>
    <row r="300" spans="1:60">
      <c r="A300" s="2" t="s">
        <v>316</v>
      </c>
      <c r="B300" s="65" t="e">
        <f t="shared" si="872"/>
        <v>#REF!</v>
      </c>
      <c r="C300" s="19" t="s">
        <v>307</v>
      </c>
      <c r="D300" s="19" t="e">
        <f>_xll.MKV("EUR.CM_INSTRUMENT.PXE."&amp;A300, "CouponInterest")</f>
        <v>#REF!</v>
      </c>
      <c r="E300" s="6" t="e">
        <f>_xll.MKV("EUR.CM_INSTRUMENT.PXE."&amp;A300, "DateMaturity")</f>
        <v>#REF!</v>
      </c>
      <c r="F300" s="6" t="e">
        <f>IF(D300=0,H300,_xll.MKV("EUR.CM_INSTRUMENT.PXE."&amp;A300, "DateInterestAccrual"))</f>
        <v>#REF!</v>
      </c>
      <c r="G300" s="6" t="e">
        <f>IF(D300=0,E300,_xll.MKV("EUR.CM_INSTRUMENT.PXE."&amp;A300, "DateFirstCoupon"))</f>
        <v>#REF!</v>
      </c>
      <c r="H300" s="6" t="e">
        <f>_xll.MKV("EUR.CM_INSTRUMENT.PXE."&amp;A300, "DateFirstSettlement")</f>
        <v>#REF!</v>
      </c>
      <c r="I300" s="19">
        <v>100</v>
      </c>
      <c r="J300" s="6" t="e">
        <f>_xll.MKV("EUR.CM_INSTRUMENT.BONDVISION."&amp;A300, "DateSettl")</f>
        <v>#REF!</v>
      </c>
      <c r="K300" s="173" t="e">
        <f>_xll.MKV("EUR.CM_INSTRUMENT.PXE."&amp;A300, "Desc")</f>
        <v>#REF!</v>
      </c>
      <c r="L300" s="66">
        <f>_xll.BDP(A300&amp;" Corp", "amt_outstanding")/1000000</f>
        <v>15735</v>
      </c>
      <c r="M300" s="67" t="e">
        <f t="shared" si="861"/>
        <v>#REF!</v>
      </c>
      <c r="N300" s="22" t="e">
        <f>_xll.xlBondYield(C300,D300,E300,F300,G300,H300,I300,J300,P300)*100</f>
        <v>#NUM!</v>
      </c>
      <c r="O300" s="68" t="str">
        <f t="shared" si="850"/>
        <v/>
      </c>
      <c r="P300" s="23" t="e">
        <f>ROUND(_xll.MKV("EUR.CM_DEPTH.XLS_GOVIES."&amp;A300, "Mid"),IF(M300&lt;700,3,2))</f>
        <v>#REF!</v>
      </c>
      <c r="Q300" s="69" t="e">
        <f t="shared" ref="Q300:Q332" si="876">(N300-N299)*100</f>
        <v>#NUM!</v>
      </c>
      <c r="R300" s="70" t="e">
        <f t="shared" si="873"/>
        <v>#NUM!</v>
      </c>
      <c r="S300" s="71" t="e">
        <f>_xll.xlBondAswSpread(C300,D300,E300,F300,G300,H300,I300,J300,P300)*100</f>
        <v>#NUM!</v>
      </c>
      <c r="T300" s="72" t="e">
        <f>_xll.xlBondZSpread(C300,D300,E300,F300,G300,H300,I300,J300,P300,"annual",5)*100</f>
        <v>#NUM!</v>
      </c>
      <c r="U300" s="72" t="e">
        <f>(N300-_xll.xlShmImplSwap2("EUR","EUR",J300,E300,,1,8,2,4)*100)*100</f>
        <v>#NUM!</v>
      </c>
      <c r="V300" s="72" t="e">
        <f>(N300-VLOOKUP(AH300,'[1]Y c'!$B$1:$F$65536,HLOOKUP(RIGHT($V$12,2),'[1]Y c'!$A$1:$IV$2,2,FALSE),FALSE))*100</f>
        <v>#NUM!</v>
      </c>
      <c r="W300" s="72" t="e">
        <f>(N300-VLOOKUP(AH300,'[1]Y c'!$B$1:$N$65536,HLOOKUP(RIGHT($W$12,2),'[1]Y c'!$A$1:$IV$2,2,FALSE),FALSE))*100</f>
        <v>#NUM!</v>
      </c>
      <c r="X300" s="73" t="e">
        <f>(N300-VLOOKUP(AH300,'[1]Y c'!$B$1:$J$65536,HLOOKUP(RIGHT($X$12,2),'[1]Y c'!$A$1:$IV$2,2,FALSE),FALSE))*100</f>
        <v>#NUM!</v>
      </c>
      <c r="Y300" s="74" t="e">
        <f>_xll.xlBondYieldSens(C300,D300,E300,F300,G300,H300,I300,J300,P300,"p")</f>
        <v>#NUM!</v>
      </c>
      <c r="Z300" s="100" t="e">
        <f>SUMIF([1]Volumes!D$1:D$65536,A300,[1]Volumes!I$1:I$65536)</f>
        <v>#VALUE!</v>
      </c>
      <c r="AA300" s="23"/>
      <c r="AB300" s="77" t="e">
        <f>IF(_xll.MKV("EUR.CM_DEPTH.VMO_REPO."&amp;A300&amp;"_"&amp;$AB$12&amp;"_Fixed", "TrdValueAvg")=0,"",_xll.MKV("EUR.CM_DEPTH.VMO_REPO."&amp;A300&amp;"_"&amp;$AB$12&amp;"_Fixed", "TrdValueAvg"))</f>
        <v>#REF!</v>
      </c>
      <c r="AC300" s="78">
        <f t="shared" si="874"/>
        <v>0</v>
      </c>
      <c r="AD300" s="174" t="str">
        <f t="shared" si="875"/>
        <v/>
      </c>
      <c r="AE300" s="175"/>
      <c r="AF300" s="176" t="str">
        <f t="shared" si="851"/>
        <v/>
      </c>
      <c r="AG300" s="177" t="e">
        <f>_xll.MKV("EUR.CM_INSTRUMENT.PXE."&amp;A300, "DateLastMaturity")</f>
        <v>#REF!</v>
      </c>
      <c r="AH300" s="174" t="e">
        <f>MONTH(AG300)&amp;"."&amp;YEAR(AG300)</f>
        <v>#REF!</v>
      </c>
      <c r="AI300" s="176" t="e">
        <f>VLOOKUP(AH300,'[1]ASW p'!$B$1:$AP$65536,HLOOKUP(LEFT(A300,2),'[1]ASW p'!$A$1:$IV$2,2,FALSE),FALSE)</f>
        <v>#REF!</v>
      </c>
      <c r="AJ300" s="79" t="e">
        <f t="shared" si="852"/>
        <v>#NUM!</v>
      </c>
      <c r="AK300" s="79" t="e">
        <f t="shared" si="864"/>
        <v>#NUM!</v>
      </c>
      <c r="AL300" s="94">
        <v>0.25748058259343237</v>
      </c>
      <c r="AM300" s="81">
        <v>-0.448542</v>
      </c>
      <c r="AN300" s="14" t="str">
        <f t="shared" si="853"/>
        <v>BE0000332412</v>
      </c>
      <c r="AO300" s="65" t="e">
        <f>IF(LEFT(AN300,2)=LEFT(AN299,2),AO299,_xll.BDP($A300&amp;" Corp","RTG_FITCH"))</f>
        <v>#REF!</v>
      </c>
      <c r="AP300" s="65" t="e">
        <f>IF(LEFT(AN300,2)=LEFT(AN299,2),AP299,_xll.BDP($A300&amp;" Corp","RTG_SP_LT_LC_ISSUER_CREDIT"))</f>
        <v>#REF!</v>
      </c>
      <c r="AQ300" s="65" t="str">
        <f>_xll.BDP($A300&amp;" Corp","RTG_MOODY")</f>
        <v>NR</v>
      </c>
      <c r="AR300" s="178" t="e">
        <f t="shared" si="869"/>
        <v>#REF!</v>
      </c>
      <c r="AS300" s="179" t="s">
        <v>60</v>
      </c>
      <c r="AT300" s="180" t="e">
        <f t="shared" si="870"/>
        <v>#NUM!</v>
      </c>
      <c r="AU300" s="181" t="e">
        <f>_xll.MKV("EUR.CM_INSTRUMENT.PXE."&amp;A300, "DateLastMaturity")</f>
        <v>#REF!</v>
      </c>
      <c r="AV300" s="182" t="e">
        <f t="shared" si="871"/>
        <v>#REF!</v>
      </c>
      <c r="AW300" s="180" t="e">
        <f>VLOOKUP(AV300,'[1]Y c'!B$1:AD$65536,HLOOKUP(LEFT(A300,2),'[1]Y c'!$A$1:$IV$2,2,FALSE),FALSE)</f>
        <v>#REF!</v>
      </c>
      <c r="AY300" s="183" t="str">
        <f t="shared" si="865"/>
        <v/>
      </c>
      <c r="AZ300" s="175">
        <f t="shared" si="866"/>
        <v>0</v>
      </c>
      <c r="BA300" s="176" t="str">
        <f t="shared" si="867"/>
        <v/>
      </c>
      <c r="BB300" s="177" t="e">
        <f>_xll.MKV("EUR.CM_INSTRUMENT.PXE."&amp;A300, "DateLastMaturity")</f>
        <v>#REF!</v>
      </c>
      <c r="BC300" s="174" t="e">
        <f t="shared" si="868"/>
        <v>#REF!</v>
      </c>
      <c r="BD300" s="176" t="e">
        <f>VLOOKUP(BC300,'[1]YY p'!B$1:AP$65536,HLOOKUP(LEFT(A300,2),'[1]YY p'!$A$1:$IV$2,2,FALSE),FALSE)</f>
        <v>#REF!</v>
      </c>
      <c r="BH300" s="38"/>
    </row>
    <row r="301" spans="1:60">
      <c r="A301" s="2" t="s">
        <v>317</v>
      </c>
      <c r="B301" s="65" t="e">
        <f t="shared" si="872"/>
        <v>#REF!</v>
      </c>
      <c r="C301" s="19" t="s">
        <v>307</v>
      </c>
      <c r="D301" s="19" t="e">
        <f>_xll.MKV("EUR.CM_INSTRUMENT.PXE."&amp;A301, "CouponInterest")</f>
        <v>#REF!</v>
      </c>
      <c r="E301" s="6" t="e">
        <f>_xll.MKV("EUR.CM_INSTRUMENT.PXE."&amp;A301, "DateMaturity")</f>
        <v>#REF!</v>
      </c>
      <c r="F301" s="6" t="e">
        <f>IF(D301=0,H301,_xll.MKV("EUR.CM_INSTRUMENT.PXE."&amp;A301, "DateInterestAccrual"))</f>
        <v>#REF!</v>
      </c>
      <c r="G301" s="6" t="e">
        <f>IF(D301=0,E301,_xll.MKV("EUR.CM_INSTRUMENT.PXE."&amp;A301, "DateFirstCoupon"))</f>
        <v>#REF!</v>
      </c>
      <c r="H301" s="6" t="e">
        <f>_xll.MKV("EUR.CM_INSTRUMENT.PXE."&amp;A301, "DateFirstSettlement")</f>
        <v>#REF!</v>
      </c>
      <c r="I301" s="19">
        <v>100</v>
      </c>
      <c r="J301" s="6" t="e">
        <f>_xll.MKV("EUR.CM_INSTRUMENT.BONDVISION."&amp;A301, "DateSettl")</f>
        <v>#REF!</v>
      </c>
      <c r="K301" s="173" t="e">
        <f>_xll.MKV("EUR.CM_INSTRUMENT.PXE."&amp;A301, "Desc")</f>
        <v>#REF!</v>
      </c>
      <c r="L301" s="66">
        <f>_xll.BDP(A301&amp;" Corp", "amt_outstanding")/1000000</f>
        <v>16452</v>
      </c>
      <c r="M301" s="67" t="e">
        <f t="shared" si="861"/>
        <v>#REF!</v>
      </c>
      <c r="N301" s="22" t="e">
        <f>_xll.xlBondYield(C301,D301,E301,F301,G301,H301,I301,J301,P301)*100</f>
        <v>#NUM!</v>
      </c>
      <c r="O301" s="68" t="str">
        <f t="shared" si="850"/>
        <v/>
      </c>
      <c r="P301" s="23" t="e">
        <f>ROUND(_xll.MKV("EUR.CM_DEPTH.XLS_GOVIES."&amp;A301, "Mid"),IF(M301&lt;700,3,2))</f>
        <v>#REF!</v>
      </c>
      <c r="Q301" s="69" t="e">
        <f t="shared" si="876"/>
        <v>#NUM!</v>
      </c>
      <c r="R301" s="70" t="e">
        <f t="shared" si="873"/>
        <v>#NUM!</v>
      </c>
      <c r="S301" s="71" t="e">
        <f>_xll.xlBondAswSpread(C301,D301,E301,F301,G301,H301,I301,J301,P301)*100</f>
        <v>#NUM!</v>
      </c>
      <c r="T301" s="72" t="e">
        <f>_xll.xlBondZSpread(C301,D301,E301,F301,G301,H301,I301,J301,P301,"annual",5)*100</f>
        <v>#NUM!</v>
      </c>
      <c r="U301" s="72" t="e">
        <f>(N301-_xll.xlShmImplSwap2("EUR","EUR",J301,E301,,1,8,2,4)*100)*100</f>
        <v>#NUM!</v>
      </c>
      <c r="V301" s="72" t="e">
        <f>(N301-VLOOKUP(AH301,'[1]Y c'!$B$1:$F$65536,HLOOKUP(RIGHT($V$12,2),'[1]Y c'!$A$1:$IV$2,2,FALSE),FALSE))*100</f>
        <v>#NUM!</v>
      </c>
      <c r="W301" s="72" t="e">
        <f>(N301-VLOOKUP(AH301,'[1]Y c'!$B$1:$N$65536,HLOOKUP(RIGHT($W$12,2),'[1]Y c'!$A$1:$IV$2,2,FALSE),FALSE))*100</f>
        <v>#NUM!</v>
      </c>
      <c r="X301" s="73" t="e">
        <f>(N301-VLOOKUP(AH301,'[1]Y c'!$B$1:$J$65536,HLOOKUP(RIGHT($X$12,2),'[1]Y c'!$A$1:$IV$2,2,FALSE),FALSE))*100</f>
        <v>#NUM!</v>
      </c>
      <c r="Y301" s="74" t="e">
        <f>_xll.xlBondYieldSens(C301,D301,E301,F301,G301,H301,I301,J301,P301,"p")</f>
        <v>#NUM!</v>
      </c>
      <c r="Z301" s="100" t="e">
        <f>SUMIF([1]Volumes!D$1:D$65536,A301,[1]Volumes!I$1:I$65536)</f>
        <v>#VALUE!</v>
      </c>
      <c r="AA301" s="23"/>
      <c r="AB301" s="77" t="e">
        <f>IF(_xll.MKV("EUR.CM_DEPTH.VMO_REPO."&amp;A301&amp;"_"&amp;$AB$12&amp;"_Fixed", "TrdValueAvg")=0,"",_xll.MKV("EUR.CM_DEPTH.VMO_REPO."&amp;A301&amp;"_"&amp;$AB$12&amp;"_Fixed", "TrdValueAvg"))</f>
        <v>#REF!</v>
      </c>
      <c r="AC301" s="78">
        <f t="shared" si="874"/>
        <v>0</v>
      </c>
      <c r="AD301" s="174" t="e">
        <f>IF(AE301="x",MONTH(AG301)&amp;"."&amp;YEAR(AG301),"")</f>
        <v>#REF!</v>
      </c>
      <c r="AE301" s="175" t="s">
        <v>60</v>
      </c>
      <c r="AF301" s="176" t="e">
        <f t="shared" si="851"/>
        <v>#NUM!</v>
      </c>
      <c r="AG301" s="177" t="e">
        <f>_xll.MKV("EUR.CM_INSTRUMENT.PXE."&amp;A301, "DateLastMaturity")</f>
        <v>#REF!</v>
      </c>
      <c r="AH301" s="174" t="e">
        <f>MONTH(AG301)&amp;"."&amp;YEAR(AG301)</f>
        <v>#REF!</v>
      </c>
      <c r="AI301" s="176" t="e">
        <f>VLOOKUP(AH301,'[1]ASW p'!$B$1:$AP$65536,HLOOKUP(LEFT(A301,2),'[1]ASW p'!$A$1:$IV$2,2,FALSE),FALSE)</f>
        <v>#REF!</v>
      </c>
      <c r="AJ301" s="79" t="e">
        <f t="shared" si="852"/>
        <v>#NUM!</v>
      </c>
      <c r="AK301" s="79" t="e">
        <f t="shared" si="864"/>
        <v>#NUM!</v>
      </c>
      <c r="AL301" s="94">
        <v>0.43022340864122371</v>
      </c>
      <c r="AM301" s="81">
        <v>-0.47926800000000003</v>
      </c>
      <c r="AN301" s="14" t="str">
        <f t="shared" si="853"/>
        <v>BE0000334434</v>
      </c>
      <c r="AO301" s="65" t="e">
        <f>IF(LEFT(AN301,2)=LEFT(AN300,2),AO300,_xll.BDP($A301&amp;" Corp","RTG_FITCH"))</f>
        <v>#REF!</v>
      </c>
      <c r="AP301" s="65" t="e">
        <f>IF(LEFT(AN301,2)=LEFT(AN300,2),AP300,_xll.BDP($A301&amp;" Corp","RTG_SP_LT_LC_ISSUER_CREDIT"))</f>
        <v>#REF!</v>
      </c>
      <c r="AQ301" s="65" t="str">
        <f>_xll.BDP($A301&amp;" Corp","RTG_MOODY")</f>
        <v>NR</v>
      </c>
      <c r="AR301" s="178" t="e">
        <f>IF(AS301="x",MONTH(AU301)&amp;"."&amp;YEAR(AU301),"")</f>
        <v>#REF!</v>
      </c>
      <c r="AS301" s="179" t="s">
        <v>60</v>
      </c>
      <c r="AT301" s="180" t="e">
        <f t="shared" si="870"/>
        <v>#NUM!</v>
      </c>
      <c r="AU301" s="181" t="e">
        <f>_xll.MKV("EUR.CM_INSTRUMENT.PXE."&amp;A301, "DateLastMaturity")</f>
        <v>#REF!</v>
      </c>
      <c r="AV301" s="182" t="e">
        <f>MONTH(AU301)&amp;"."&amp;YEAR(AU301)</f>
        <v>#REF!</v>
      </c>
      <c r="AW301" s="180" t="e">
        <f>VLOOKUP(AV301,'[1]Y c'!B$1:AD$65536,HLOOKUP(LEFT(A301,2),'[1]Y c'!$A$1:$IV$2,2,FALSE),FALSE)</f>
        <v>#REF!</v>
      </c>
      <c r="AY301" s="183" t="e">
        <f t="shared" si="865"/>
        <v>#REF!</v>
      </c>
      <c r="AZ301" s="175" t="str">
        <f t="shared" si="866"/>
        <v>x</v>
      </c>
      <c r="BA301" s="176" t="e">
        <f t="shared" si="867"/>
        <v>#NUM!</v>
      </c>
      <c r="BB301" s="177" t="e">
        <f>_xll.MKV("EUR.CM_INSTRUMENT.PXE."&amp;A301, "DateLastMaturity")</f>
        <v>#REF!</v>
      </c>
      <c r="BC301" s="174" t="e">
        <f t="shared" si="868"/>
        <v>#REF!</v>
      </c>
      <c r="BD301" s="176" t="e">
        <f>VLOOKUP(BC301,'[1]YY p'!B$1:AP$65536,HLOOKUP(LEFT(A301,2),'[1]YY p'!$A$1:$IV$2,2,FALSE),FALSE)</f>
        <v>#REF!</v>
      </c>
      <c r="BH301" s="38"/>
    </row>
    <row r="302" spans="1:60">
      <c r="A302" s="2" t="s">
        <v>318</v>
      </c>
      <c r="B302" s="65" t="e">
        <f t="shared" si="872"/>
        <v>#REF!</v>
      </c>
      <c r="C302" s="19" t="s">
        <v>307</v>
      </c>
      <c r="D302" s="19" t="e">
        <f>_xll.MKV("EUR.CM_INSTRUMENT.PXE."&amp;A302, "CouponInterest")</f>
        <v>#REF!</v>
      </c>
      <c r="E302" s="6" t="e">
        <f>_xll.MKV("EUR.CM_INSTRUMENT.PXE."&amp;A302, "DateMaturity")</f>
        <v>#REF!</v>
      </c>
      <c r="F302" s="6" t="e">
        <f>IF(D302=0,H302,_xll.MKV("EUR.CM_INSTRUMENT.PXE."&amp;A302, "DateInterestAccrual"))</f>
        <v>#REF!</v>
      </c>
      <c r="G302" s="6" t="e">
        <f>IF(D302=0,E302,_xll.MKV("EUR.CM_INSTRUMENT.PXE."&amp;A302, "DateFirstCoupon"))</f>
        <v>#REF!</v>
      </c>
      <c r="H302" s="6" t="e">
        <f>_xll.MKV("EUR.CM_INSTRUMENT.PXE."&amp;A302, "DateFirstSettlement")</f>
        <v>#REF!</v>
      </c>
      <c r="I302" s="19">
        <v>100</v>
      </c>
      <c r="J302" s="6" t="e">
        <f>_xll.MKV("EUR.CM_INSTRUMENT.BONDVISION."&amp;A302, "DateSettl")</f>
        <v>#REF!</v>
      </c>
      <c r="K302" s="173" t="e">
        <f>_xll.MKV("EUR.CM_INSTRUMENT.PXE."&amp;A302, "Desc")</f>
        <v>#REF!</v>
      </c>
      <c r="L302" s="66">
        <f>_xll.BDP(A302&amp;" Corp", "amt_outstanding")/1000000</f>
        <v>10708</v>
      </c>
      <c r="M302" s="67" t="e">
        <f t="shared" si="861"/>
        <v>#REF!</v>
      </c>
      <c r="N302" s="22" t="e">
        <f>_xll.xlBondYield(C302,D302,E302,F302,G302,H302,I302,J302,P302)*100</f>
        <v>#NUM!</v>
      </c>
      <c r="O302" s="68" t="str">
        <f t="shared" si="850"/>
        <v/>
      </c>
      <c r="P302" s="23" t="e">
        <f>ROUND(_xll.MKV("EUR.CM_DEPTH.XLS_GOVIES."&amp;A302, "Mid"),IF(M302&lt;700,3,2))</f>
        <v>#REF!</v>
      </c>
      <c r="Q302" s="69" t="e">
        <f t="shared" si="876"/>
        <v>#NUM!</v>
      </c>
      <c r="R302" s="70" t="e">
        <f t="shared" si="873"/>
        <v>#NUM!</v>
      </c>
      <c r="S302" s="71" t="e">
        <f>_xll.xlBondAswSpread(C302,D302,E302,F302,G302,H302,I302,J302,P302)*100</f>
        <v>#NUM!</v>
      </c>
      <c r="T302" s="72" t="e">
        <f>_xll.xlBondZSpread(C302,D302,E302,F302,G302,H302,I302,J302,P302,"annual",5)*100</f>
        <v>#NUM!</v>
      </c>
      <c r="U302" s="72" t="e">
        <f>(N302-_xll.xlShmImplSwap2("EUR","EUR",J302,E302,,1,8,2,4)*100)*100</f>
        <v>#NUM!</v>
      </c>
      <c r="V302" s="72" t="e">
        <f>(N302-VLOOKUP(AH302,'[1]Y c'!$B$1:$F$65536,HLOOKUP(RIGHT($V$12,2),'[1]Y c'!$A$1:$IV$2,2,FALSE),FALSE))*100</f>
        <v>#NUM!</v>
      </c>
      <c r="W302" s="72" t="e">
        <f>(N302-VLOOKUP(AH302,'[1]Y c'!$B$1:$N$65536,HLOOKUP(RIGHT($W$12,2),'[1]Y c'!$A$1:$IV$2,2,FALSE),FALSE))*100</f>
        <v>#NUM!</v>
      </c>
      <c r="X302" s="73" t="e">
        <f>(N302-VLOOKUP(AH302,'[1]Y c'!$B$1:$J$65536,HLOOKUP(RIGHT($X$12,2),'[1]Y c'!$A$1:$IV$2,2,FALSE),FALSE))*100</f>
        <v>#NUM!</v>
      </c>
      <c r="Y302" s="74" t="e">
        <f>_xll.xlBondYieldSens(C302,D302,E302,F302,G302,H302,I302,J302,P302,"p")</f>
        <v>#NUM!</v>
      </c>
      <c r="Z302" s="100" t="e">
        <f>SUMIF([1]Volumes!D$1:D$65536,A302,[1]Volumes!I$1:I$65536)</f>
        <v>#VALUE!</v>
      </c>
      <c r="AA302" s="23"/>
      <c r="AB302" s="77" t="e">
        <f>IF(_xll.MKV("EUR.CM_DEPTH.VMO_REPO."&amp;A302&amp;"_"&amp;$AB$12&amp;"_Fixed", "TrdValueAvg")=0,"",_xll.MKV("EUR.CM_DEPTH.VMO_REPO."&amp;A302&amp;"_"&amp;$AB$12&amp;"_Fixed", "TrdValueAvg"))</f>
        <v>#REF!</v>
      </c>
      <c r="AC302" s="78">
        <f t="shared" si="874"/>
        <v>0</v>
      </c>
      <c r="AD302" s="174" t="str">
        <f t="shared" si="875"/>
        <v/>
      </c>
      <c r="AE302" s="175"/>
      <c r="AF302" s="176" t="str">
        <f t="shared" si="851"/>
        <v/>
      </c>
      <c r="AG302" s="177" t="e">
        <f>_xll.MKV("EUR.CM_INSTRUMENT.PXE."&amp;A302, "DateLastMaturity")</f>
        <v>#REF!</v>
      </c>
      <c r="AH302" s="174" t="e">
        <f t="shared" si="860"/>
        <v>#REF!</v>
      </c>
      <c r="AI302" s="176" t="e">
        <f>VLOOKUP(AH302,'[1]ASW p'!$B$1:$AP$65536,HLOOKUP(LEFT(A302,2),'[1]ASW p'!$A$1:$IV$2,2,FALSE),FALSE)</f>
        <v>#REF!</v>
      </c>
      <c r="AJ302" s="79" t="e">
        <f t="shared" si="852"/>
        <v>#NUM!</v>
      </c>
      <c r="AK302" s="79" t="e">
        <f t="shared" si="864"/>
        <v>#NUM!</v>
      </c>
      <c r="AL302" s="94">
        <v>0.45337848767868294</v>
      </c>
      <c r="AM302" s="81">
        <v>-0.657273</v>
      </c>
      <c r="AN302" s="14" t="str">
        <f t="shared" si="853"/>
        <v>BE0000324336</v>
      </c>
      <c r="AO302" s="65" t="e">
        <f>IF(LEFT(AN302,2)=LEFT(AN301,2),AO301,_xll.BDP($A302&amp;" Corp","RTG_FITCH"))</f>
        <v>#REF!</v>
      </c>
      <c r="AP302" s="65" t="e">
        <f>IF(LEFT(AN302,2)=LEFT(AN301,2),AP301,_xll.BDP($A302&amp;" Corp","RTG_SP_LT_LC_ISSUER_CREDIT"))</f>
        <v>#REF!</v>
      </c>
      <c r="AQ302" s="65" t="str">
        <f>_xll.BDP($A302&amp;" Corp","RTG_MOODY")</f>
        <v>NR</v>
      </c>
      <c r="AR302" s="178" t="e">
        <f t="shared" si="869"/>
        <v>#REF!</v>
      </c>
      <c r="AS302" s="179" t="s">
        <v>60</v>
      </c>
      <c r="AT302" s="180" t="e">
        <f t="shared" si="870"/>
        <v>#NUM!</v>
      </c>
      <c r="AU302" s="181" t="e">
        <f>_xll.MKV("EUR.CM_INSTRUMENT.PXE."&amp;A302, "DateLastMaturity")</f>
        <v>#REF!</v>
      </c>
      <c r="AV302" s="182" t="e">
        <f t="shared" si="871"/>
        <v>#REF!</v>
      </c>
      <c r="AW302" s="180" t="e">
        <f>VLOOKUP(AV302,'[1]Y c'!B$1:AD$65536,HLOOKUP(LEFT(A302,2),'[1]Y c'!$A$1:$IV$2,2,FALSE),FALSE)</f>
        <v>#REF!</v>
      </c>
      <c r="AY302" s="183" t="str">
        <f t="shared" si="865"/>
        <v/>
      </c>
      <c r="AZ302" s="175">
        <f t="shared" si="866"/>
        <v>0</v>
      </c>
      <c r="BA302" s="176" t="str">
        <f t="shared" si="867"/>
        <v/>
      </c>
      <c r="BB302" s="177" t="e">
        <f>_xll.MKV("EUR.CM_INSTRUMENT.PXE."&amp;A302, "DateLastMaturity")</f>
        <v>#REF!</v>
      </c>
      <c r="BC302" s="174" t="e">
        <f t="shared" si="868"/>
        <v>#REF!</v>
      </c>
      <c r="BD302" s="176" t="e">
        <f>VLOOKUP(BC302,'[1]YY p'!B$1:AP$65536,HLOOKUP(LEFT(A302,2),'[1]YY p'!$A$1:$IV$2,2,FALSE),FALSE)</f>
        <v>#REF!</v>
      </c>
      <c r="BH302" s="38"/>
    </row>
    <row r="303" spans="1:60">
      <c r="A303" s="2" t="s">
        <v>319</v>
      </c>
      <c r="B303" s="65" t="e">
        <f t="shared" si="872"/>
        <v>#REF!</v>
      </c>
      <c r="C303" s="19" t="s">
        <v>307</v>
      </c>
      <c r="D303" s="19" t="e">
        <f>_xll.MKV("EUR.CM_INSTRUMENT.PXE."&amp;A303, "CouponInterest")</f>
        <v>#REF!</v>
      </c>
      <c r="E303" s="6" t="e">
        <f>_xll.MKV("EUR.CM_INSTRUMENT.PXE."&amp;A303, "DateMaturity")</f>
        <v>#REF!</v>
      </c>
      <c r="F303" s="6" t="e">
        <f>IF(D303=0,H303,_xll.MKV("EUR.CM_INSTRUMENT.PXE."&amp;A303, "DateInterestAccrual"))</f>
        <v>#REF!</v>
      </c>
      <c r="G303" s="6" t="e">
        <f>IF(D303=0,E303,_xll.MKV("EUR.CM_INSTRUMENT.PXE."&amp;A303, "DateFirstCoupon"))</f>
        <v>#REF!</v>
      </c>
      <c r="H303" s="6" t="e">
        <f>_xll.MKV("EUR.CM_INSTRUMENT.PXE."&amp;A303, "DateFirstSettlement")</f>
        <v>#REF!</v>
      </c>
      <c r="I303" s="19">
        <v>100</v>
      </c>
      <c r="J303" s="6" t="e">
        <f>_xll.MKV("EUR.CM_INSTRUMENT.BONDVISION."&amp;A303, "DateSettl")</f>
        <v>#REF!</v>
      </c>
      <c r="K303" s="173" t="e">
        <f>_xll.MKV("EUR.CM_INSTRUMENT.PXE."&amp;A303, "Desc")</f>
        <v>#REF!</v>
      </c>
      <c r="L303" s="66">
        <f>_xll.BDP(A303&amp;" Corp", "amt_outstanding")/1000000</f>
        <v>14388</v>
      </c>
      <c r="M303" s="67" t="e">
        <f t="shared" si="861"/>
        <v>#REF!</v>
      </c>
      <c r="N303" s="22" t="e">
        <f>_xll.xlBondYield(C303,D303,E303,F303,G303,H303,I303,J303,P303)*100</f>
        <v>#NUM!</v>
      </c>
      <c r="O303" s="68" t="str">
        <f t="shared" si="850"/>
        <v/>
      </c>
      <c r="P303" s="23" t="e">
        <f>ROUND(_xll.MKV("EUR.CM_DEPTH.XLS_GOVIES."&amp;A303, "Mid"),IF(M303&lt;700,3,2))</f>
        <v>#REF!</v>
      </c>
      <c r="Q303" s="69" t="e">
        <f t="shared" si="876"/>
        <v>#NUM!</v>
      </c>
      <c r="R303" s="70" t="e">
        <f t="shared" si="873"/>
        <v>#NUM!</v>
      </c>
      <c r="S303" s="71" t="e">
        <f>_xll.xlBondAswSpread(C303,D303,E303,F303,G303,H303,I303,J303,P303)*100</f>
        <v>#NUM!</v>
      </c>
      <c r="T303" s="72" t="e">
        <f>_xll.xlBondZSpread(C303,D303,E303,F303,G303,H303,I303,J303,P303,"annual",5)*100</f>
        <v>#NUM!</v>
      </c>
      <c r="U303" s="72" t="e">
        <f>(N303-_xll.xlShmImplSwap2("EUR","EUR",J303,E303,,1,8,2,4)*100)*100</f>
        <v>#NUM!</v>
      </c>
      <c r="V303" s="72" t="e">
        <f>(N303-VLOOKUP(AH303,'[1]Y c'!$B$1:$F$65536,HLOOKUP(RIGHT($V$12,2),'[1]Y c'!$A$1:$IV$2,2,FALSE),FALSE))*100</f>
        <v>#NUM!</v>
      </c>
      <c r="W303" s="72" t="e">
        <f>(N303-VLOOKUP(AH303,'[1]Y c'!$B$1:$N$65536,HLOOKUP(RIGHT($W$12,2),'[1]Y c'!$A$1:$IV$2,2,FALSE),FALSE))*100</f>
        <v>#NUM!</v>
      </c>
      <c r="X303" s="73" t="e">
        <f>(N303-VLOOKUP(AH303,'[1]Y c'!$B$1:$J$65536,HLOOKUP(RIGHT($X$12,2),'[1]Y c'!$A$1:$IV$2,2,FALSE),FALSE))*100</f>
        <v>#NUM!</v>
      </c>
      <c r="Y303" s="74" t="e">
        <f>_xll.xlBondYieldSens(C303,D303,E303,F303,G303,H303,I303,J303,P303,"p")</f>
        <v>#NUM!</v>
      </c>
      <c r="Z303" s="100" t="e">
        <f>SUMIF([1]Volumes!D$1:D$65536,A303,[1]Volumes!I$1:I$65536)</f>
        <v>#VALUE!</v>
      </c>
      <c r="AA303" s="23"/>
      <c r="AB303" s="77" t="e">
        <f>IF(_xll.MKV("EUR.CM_DEPTH.VMO_REPO."&amp;A303&amp;"_"&amp;$AB$12&amp;"_Fixed", "TrdValueAvg")=0,"",_xll.MKV("EUR.CM_DEPTH.VMO_REPO."&amp;A303&amp;"_"&amp;$AB$12&amp;"_Fixed", "TrdValueAvg"))</f>
        <v>#REF!</v>
      </c>
      <c r="AC303" s="78">
        <f t="shared" si="874"/>
        <v>0</v>
      </c>
      <c r="AD303" s="174" t="str">
        <f t="shared" si="875"/>
        <v/>
      </c>
      <c r="AE303" s="175"/>
      <c r="AF303" s="176" t="str">
        <f t="shared" si="851"/>
        <v/>
      </c>
      <c r="AG303" s="177" t="e">
        <f>_xll.MKV("EUR.CM_INSTRUMENT.PXE."&amp;A303, "DateLastMaturity")</f>
        <v>#REF!</v>
      </c>
      <c r="AH303" s="174" t="e">
        <f t="shared" si="860"/>
        <v>#REF!</v>
      </c>
      <c r="AI303" s="176" t="e">
        <f>VLOOKUP(AH303,'[1]ASW p'!$B$1:$AP$65536,HLOOKUP(LEFT(A303,2),'[1]ASW p'!$A$1:$IV$2,2,FALSE),FALSE)</f>
        <v>#REF!</v>
      </c>
      <c r="AJ303" s="79" t="e">
        <f t="shared" si="852"/>
        <v>#NUM!</v>
      </c>
      <c r="AK303" s="79" t="e">
        <f t="shared" si="864"/>
        <v>#NUM!</v>
      </c>
      <c r="AL303" s="94">
        <v>0.58565337533172357</v>
      </c>
      <c r="AM303" s="81">
        <v>-0.59663500000000003</v>
      </c>
      <c r="AN303" s="14" t="str">
        <f t="shared" si="853"/>
        <v>BE0000337460</v>
      </c>
      <c r="AO303" s="65" t="e">
        <f>IF(LEFT(AN303,2)=LEFT(AN302,2),AO302,_xll.BDP($A303&amp;" Corp","RTG_FITCH"))</f>
        <v>#REF!</v>
      </c>
      <c r="AP303" s="65" t="e">
        <f>IF(LEFT(AN303,2)=LEFT(AN302,2),AP302,_xll.BDP($A303&amp;" Corp","RTG_SP_LT_LC_ISSUER_CREDIT"))</f>
        <v>#REF!</v>
      </c>
      <c r="AQ303" s="65" t="str">
        <f>_xll.BDP($A303&amp;" Corp","RTG_MOODY")</f>
        <v>NR</v>
      </c>
      <c r="AR303" s="178" t="e">
        <f t="shared" si="869"/>
        <v>#REF!</v>
      </c>
      <c r="AS303" s="179" t="s">
        <v>60</v>
      </c>
      <c r="AT303" s="180" t="e">
        <f t="shared" si="870"/>
        <v>#NUM!</v>
      </c>
      <c r="AU303" s="181" t="e">
        <f>_xll.MKV("EUR.CM_INSTRUMENT.PXE."&amp;A303, "DateLastMaturity")</f>
        <v>#REF!</v>
      </c>
      <c r="AV303" s="182" t="e">
        <f t="shared" si="871"/>
        <v>#REF!</v>
      </c>
      <c r="AW303" s="180" t="e">
        <f>VLOOKUP(AV303,'[1]Y c'!B$1:AD$65536,HLOOKUP(LEFT(A303,2),'[1]Y c'!$A$1:$IV$2,2,FALSE),FALSE)</f>
        <v>#REF!</v>
      </c>
      <c r="AY303" s="183" t="str">
        <f t="shared" si="865"/>
        <v/>
      </c>
      <c r="AZ303" s="175">
        <f t="shared" si="866"/>
        <v>0</v>
      </c>
      <c r="BA303" s="176" t="str">
        <f t="shared" si="867"/>
        <v/>
      </c>
      <c r="BB303" s="177" t="e">
        <f>_xll.MKV("EUR.CM_INSTRUMENT.PXE."&amp;A303, "DateLastMaturity")</f>
        <v>#REF!</v>
      </c>
      <c r="BC303" s="174" t="e">
        <f t="shared" si="868"/>
        <v>#REF!</v>
      </c>
      <c r="BD303" s="176" t="e">
        <f>VLOOKUP(BC303,'[1]YY p'!B$1:AP$65536,HLOOKUP(LEFT(A303,2),'[1]YY p'!$A$1:$IV$2,2,FALSE),FALSE)</f>
        <v>#REF!</v>
      </c>
      <c r="BH303" s="38"/>
    </row>
    <row r="304" spans="1:60">
      <c r="A304" s="2" t="s">
        <v>320</v>
      </c>
      <c r="B304" s="65" t="e">
        <f t="shared" si="872"/>
        <v>#REF!</v>
      </c>
      <c r="C304" s="19" t="s">
        <v>307</v>
      </c>
      <c r="D304" s="19" t="e">
        <f>_xll.MKV("EUR.CM_INSTRUMENT.PXE."&amp;A304, "CouponInterest")</f>
        <v>#REF!</v>
      </c>
      <c r="E304" s="6" t="e">
        <f>_xll.MKV("EUR.CM_INSTRUMENT.PXE."&amp;A304, "DateMaturity")</f>
        <v>#REF!</v>
      </c>
      <c r="F304" s="6" t="e">
        <f>IF(D304=0,H304,_xll.MKV("EUR.CM_INSTRUMENT.PXE."&amp;A304, "DateInterestAccrual"))</f>
        <v>#REF!</v>
      </c>
      <c r="G304" s="6" t="e">
        <f>IF(D304=0,E304,_xll.MKV("EUR.CM_INSTRUMENT.PXE."&amp;A304, "DateFirstCoupon"))</f>
        <v>#REF!</v>
      </c>
      <c r="H304" s="6" t="e">
        <f>_xll.MKV("EUR.CM_INSTRUMENT.PXE."&amp;A304, "DateFirstSettlement")</f>
        <v>#REF!</v>
      </c>
      <c r="I304" s="19">
        <v>100</v>
      </c>
      <c r="J304" s="6" t="e">
        <f>_xll.MKV("EUR.CM_INSTRUMENT.BONDVISION."&amp;A304, "DateSettl")</f>
        <v>#REF!</v>
      </c>
      <c r="K304" s="173" t="e">
        <f>_xll.MKV("EUR.CM_INSTRUMENT.PXE."&amp;A304, "Desc")</f>
        <v>#REF!</v>
      </c>
      <c r="L304" s="66">
        <f>_xll.BDP(A304&amp;" Corp", "amt_outstanding")/1000000</f>
        <v>19344.939136009998</v>
      </c>
      <c r="M304" s="67" t="e">
        <f t="shared" si="861"/>
        <v>#REF!</v>
      </c>
      <c r="N304" s="22" t="e">
        <f>_xll.xlBondYield(C304,D304,E304,F304,G304,H304,I304,J304,P304)*100</f>
        <v>#NUM!</v>
      </c>
      <c r="O304" s="68" t="str">
        <f t="shared" si="850"/>
        <v/>
      </c>
      <c r="P304" s="23" t="e">
        <f>ROUND(_xll.MKV("EUR.CM_DEPTH.XLS_GOVIES."&amp;A304, "Mid"),IF(M304&lt;700,3,2))</f>
        <v>#REF!</v>
      </c>
      <c r="Q304" s="69" t="e">
        <f t="shared" si="876"/>
        <v>#NUM!</v>
      </c>
      <c r="R304" s="70" t="e">
        <f t="shared" si="873"/>
        <v>#NUM!</v>
      </c>
      <c r="S304" s="71" t="e">
        <f>_xll.xlBondAswSpread(C304,D304,E304,F304,G304,H304,I304,J304,P304)*100</f>
        <v>#NUM!</v>
      </c>
      <c r="T304" s="72" t="e">
        <f>_xll.xlBondZSpread(C304,D304,E304,F304,G304,H304,I304,J304,P304,"annual",5)*100</f>
        <v>#NUM!</v>
      </c>
      <c r="U304" s="72" t="e">
        <f>(N304-_xll.xlShmImplSwap2("EUR","EUR",J304,E304,,1,8,2,4)*100)*100</f>
        <v>#NUM!</v>
      </c>
      <c r="V304" s="72" t="e">
        <f>(N304-VLOOKUP(AH304,'[1]Y c'!$B$1:$F$65536,HLOOKUP(RIGHT($V$12,2),'[1]Y c'!$A$1:$IV$2,2,FALSE),FALSE))*100</f>
        <v>#NUM!</v>
      </c>
      <c r="W304" s="72" t="e">
        <f>(N304-VLOOKUP(AH304,'[1]Y c'!$B$1:$N$65536,HLOOKUP(RIGHT($W$12,2),'[1]Y c'!$A$1:$IV$2,2,FALSE),FALSE))*100</f>
        <v>#NUM!</v>
      </c>
      <c r="X304" s="73" t="e">
        <f>(N304-VLOOKUP(AH304,'[1]Y c'!$B$1:$J$65536,HLOOKUP(RIGHT($X$12,2),'[1]Y c'!$A$1:$IV$2,2,FALSE),FALSE))*100</f>
        <v>#NUM!</v>
      </c>
      <c r="Y304" s="74" t="e">
        <f>_xll.xlBondYieldSens(C304,D304,E304,F304,G304,H304,I304,J304,P304,"p")</f>
        <v>#NUM!</v>
      </c>
      <c r="Z304" s="100" t="e">
        <f>SUMIF([1]Volumes!D$1:D$65536,A304,[1]Volumes!I$1:I$65536)</f>
        <v>#VALUE!</v>
      </c>
      <c r="AA304" s="23"/>
      <c r="AB304" s="77" t="e">
        <f>IF(_xll.MKV("EUR.CM_DEPTH.VMO_REPO."&amp;A304&amp;"_"&amp;$AB$12&amp;"_Fixed", "TrdValueAvg")=0,"",_xll.MKV("EUR.CM_DEPTH.VMO_REPO."&amp;A304&amp;"_"&amp;$AB$12&amp;"_Fixed", "TrdValueAvg"))</f>
        <v>#REF!</v>
      </c>
      <c r="AC304" s="78">
        <f t="shared" si="874"/>
        <v>0</v>
      </c>
      <c r="AD304" s="174" t="str">
        <f t="shared" si="875"/>
        <v/>
      </c>
      <c r="AE304" s="175"/>
      <c r="AF304" s="176" t="str">
        <f t="shared" si="851"/>
        <v/>
      </c>
      <c r="AG304" s="177" t="e">
        <f>_xll.MKV("EUR.CM_INSTRUMENT.PXE."&amp;A304, "DateLastMaturity")</f>
        <v>#REF!</v>
      </c>
      <c r="AH304" s="174" t="e">
        <f t="shared" si="860"/>
        <v>#REF!</v>
      </c>
      <c r="AI304" s="176" t="e">
        <f>VLOOKUP(AH304,'[1]ASW p'!$B$1:$AP$65536,HLOOKUP(LEFT(A304,2),'[1]ASW p'!$A$1:$IV$2,2,FALSE),FALSE)</f>
        <v>#REF!</v>
      </c>
      <c r="AJ304" s="79" t="e">
        <f t="shared" si="852"/>
        <v>#NUM!</v>
      </c>
      <c r="AK304" s="79" t="e">
        <f t="shared" si="864"/>
        <v>#NUM!</v>
      </c>
      <c r="AL304" s="94">
        <v>0.70568896768626743</v>
      </c>
      <c r="AM304" s="81">
        <v>-0.44956499999999999</v>
      </c>
      <c r="AN304" s="14" t="str">
        <f t="shared" si="853"/>
        <v>BE0000291972</v>
      </c>
      <c r="AO304" s="65" t="e">
        <f>IF(LEFT(AN304,2)=LEFT(AN303,2),AO303,_xll.BDP($A304&amp;" Corp","RTG_FITCH"))</f>
        <v>#REF!</v>
      </c>
      <c r="AP304" s="65" t="e">
        <f>IF(LEFT(AN304,2)=LEFT(AN303,2),AP303,_xll.BDP($A304&amp;" Corp","RTG_SP_LT_LC_ISSUER_CREDIT"))</f>
        <v>#REF!</v>
      </c>
      <c r="AQ304" s="65" t="str">
        <f>_xll.BDP($A304&amp;" Corp","RTG_MOODY")</f>
        <v>Aa3</v>
      </c>
      <c r="AR304" s="178" t="e">
        <f t="shared" si="869"/>
        <v>#REF!</v>
      </c>
      <c r="AS304" s="179" t="s">
        <v>60</v>
      </c>
      <c r="AT304" s="180" t="e">
        <f t="shared" si="870"/>
        <v>#NUM!</v>
      </c>
      <c r="AU304" s="181" t="e">
        <f>_xll.MKV("EUR.CM_INSTRUMENT.PXE."&amp;A304, "DateLastMaturity")</f>
        <v>#REF!</v>
      </c>
      <c r="AV304" s="182" t="e">
        <f t="shared" si="871"/>
        <v>#REF!</v>
      </c>
      <c r="AW304" s="180" t="e">
        <f>VLOOKUP(AV304,'[1]Y c'!B$1:AD$65536,HLOOKUP(LEFT(A304,2),'[1]Y c'!$A$1:$IV$2,2,FALSE),FALSE)</f>
        <v>#REF!</v>
      </c>
      <c r="AY304" s="183" t="str">
        <f t="shared" si="865"/>
        <v/>
      </c>
      <c r="AZ304" s="175">
        <f t="shared" si="866"/>
        <v>0</v>
      </c>
      <c r="BA304" s="176" t="str">
        <f t="shared" si="867"/>
        <v/>
      </c>
      <c r="BB304" s="177" t="e">
        <f>_xll.MKV("EUR.CM_INSTRUMENT.PXE."&amp;A304, "DateLastMaturity")</f>
        <v>#REF!</v>
      </c>
      <c r="BC304" s="174" t="e">
        <f t="shared" si="868"/>
        <v>#REF!</v>
      </c>
      <c r="BD304" s="176" t="e">
        <f>VLOOKUP(BC304,'[1]YY p'!B$1:AP$65536,HLOOKUP(LEFT(A304,2),'[1]YY p'!$A$1:$IV$2,2,FALSE),FALSE)</f>
        <v>#REF!</v>
      </c>
      <c r="BH304" s="38"/>
    </row>
    <row r="305" spans="1:60">
      <c r="A305" s="2" t="s">
        <v>321</v>
      </c>
      <c r="B305" s="65" t="e">
        <f t="shared" si="872"/>
        <v>#REF!</v>
      </c>
      <c r="C305" s="19" t="s">
        <v>307</v>
      </c>
      <c r="D305" s="19" t="e">
        <f>_xll.MKV("EUR.CM_INSTRUMENT.PXE."&amp;A305, "CouponInterest")</f>
        <v>#REF!</v>
      </c>
      <c r="E305" s="6" t="e">
        <f>_xll.MKV("EUR.CM_INSTRUMENT.PXE."&amp;A305, "DateMaturity")</f>
        <v>#REF!</v>
      </c>
      <c r="F305" s="6" t="e">
        <f>IF(D305=0,H305,_xll.MKV("EUR.CM_INSTRUMENT.PXE."&amp;A305, "DateInterestAccrual"))</f>
        <v>#REF!</v>
      </c>
      <c r="G305" s="6" t="e">
        <f>IF(D305=0,E305,_xll.MKV("EUR.CM_INSTRUMENT.PXE."&amp;A305, "DateFirstCoupon"))</f>
        <v>#REF!</v>
      </c>
      <c r="H305" s="6" t="e">
        <f>_xll.MKV("EUR.CM_INSTRUMENT.PXE."&amp;A305, "DateFirstSettlement")</f>
        <v>#REF!</v>
      </c>
      <c r="I305" s="19">
        <v>100</v>
      </c>
      <c r="J305" s="6" t="e">
        <f>_xll.MKV("EUR.CM_INSTRUMENT.BONDVISION."&amp;A305, "DateSettl")</f>
        <v>#REF!</v>
      </c>
      <c r="K305" s="173" t="e">
        <f>_xll.MKV("EUR.CM_INSTRUMENT.PXE."&amp;A305, "Desc")</f>
        <v>#REF!</v>
      </c>
      <c r="L305" s="66">
        <f>_xll.BDP(A305&amp;" Corp", "amt_outstanding")/1000000</f>
        <v>11228</v>
      </c>
      <c r="M305" s="67" t="e">
        <f t="shared" si="861"/>
        <v>#REF!</v>
      </c>
      <c r="N305" s="22" t="e">
        <f>_xll.xlBondYield(C305,D305,E305,F305,G305,H305,I305,J305,P305)*100</f>
        <v>#NUM!</v>
      </c>
      <c r="O305" s="68" t="str">
        <f t="shared" ref="O305:O332" si="877">IF(ISNUMBER((N305-AL305)*100),ROUND((N305-AL305)*100,2),"")</f>
        <v/>
      </c>
      <c r="P305" s="23" t="e">
        <f>ROUND(_xll.MKV("EUR.CM_DEPTH.XLS_GOVIES."&amp;A305, "Mid"),IF(M305&lt;700,3,2))</f>
        <v>#REF!</v>
      </c>
      <c r="Q305" s="69" t="e">
        <f t="shared" si="876"/>
        <v>#NUM!</v>
      </c>
      <c r="R305" s="70" t="e">
        <f t="shared" si="873"/>
        <v>#NUM!</v>
      </c>
      <c r="S305" s="71" t="e">
        <f>_xll.xlBondAswSpread(C305,D305,E305,F305,G305,H305,I305,J305,P305)*100</f>
        <v>#NUM!</v>
      </c>
      <c r="T305" s="72" t="e">
        <f>_xll.xlBondZSpread(C305,D305,E305,F305,G305,H305,I305,J305,P305,"annual",5)*100</f>
        <v>#NUM!</v>
      </c>
      <c r="U305" s="72" t="e">
        <f>(N305-_xll.xlShmImplSwap2("EUR","EUR",J305,E305,,1,8,2,4)*100)*100</f>
        <v>#NUM!</v>
      </c>
      <c r="V305" s="72" t="e">
        <f>(N305-VLOOKUP(AH305,'[1]Y c'!$B$1:$F$65536,HLOOKUP(RIGHT($V$12,2),'[1]Y c'!$A$1:$IV$2,2,FALSE),FALSE))*100</f>
        <v>#NUM!</v>
      </c>
      <c r="W305" s="72" t="e">
        <f>(N305-VLOOKUP(AH305,'[1]Y c'!$B$1:$N$65536,HLOOKUP(RIGHT($W$12,2),'[1]Y c'!$A$1:$IV$2,2,FALSE),FALSE))*100</f>
        <v>#NUM!</v>
      </c>
      <c r="X305" s="73" t="e">
        <f>(N305-VLOOKUP(AH305,'[1]Y c'!$B$1:$J$65536,HLOOKUP(RIGHT($X$12,2),'[1]Y c'!$A$1:$IV$2,2,FALSE),FALSE))*100</f>
        <v>#NUM!</v>
      </c>
      <c r="Y305" s="74" t="e">
        <f>_xll.xlBondYieldSens(C305,D305,E305,F305,G305,H305,I305,J305,P305,"p")</f>
        <v>#NUM!</v>
      </c>
      <c r="Z305" s="100" t="e">
        <f>SUMIF([1]Volumes!D$1:D$65536,A305,[1]Volumes!I$1:I$65536)</f>
        <v>#VALUE!</v>
      </c>
      <c r="AA305" s="23"/>
      <c r="AB305" s="77" t="e">
        <f>IF(_xll.MKV("EUR.CM_DEPTH.VMO_REPO."&amp;A305&amp;"_"&amp;$AB$12&amp;"_Fixed", "TrdValueAvg")=0,"",_xll.MKV("EUR.CM_DEPTH.VMO_REPO."&amp;A305&amp;"_"&amp;$AB$12&amp;"_Fixed", "TrdValueAvg"))</f>
        <v>#REF!</v>
      </c>
      <c r="AC305" s="78">
        <f t="shared" si="874"/>
        <v>0</v>
      </c>
      <c r="AD305" s="174" t="e">
        <f>IF(AE305="x",MONTH(AG305)&amp;"."&amp;YEAR(AG305),"")</f>
        <v>#REF!</v>
      </c>
      <c r="AE305" s="175" t="s">
        <v>60</v>
      </c>
      <c r="AF305" s="176" t="e">
        <f t="shared" ref="AF305:AF332" si="878">IF(AE305="x",IF($AF$12="ASW",S305,T305),"")</f>
        <v>#NUM!</v>
      </c>
      <c r="AG305" s="177" t="e">
        <f>_xll.MKV("EUR.CM_INSTRUMENT.PXE."&amp;A305, "DateLastMaturity")</f>
        <v>#REF!</v>
      </c>
      <c r="AH305" s="174" t="e">
        <f>MONTH(AG305)&amp;"."&amp;YEAR(AG305)</f>
        <v>#REF!</v>
      </c>
      <c r="AI305" s="176" t="e">
        <f>VLOOKUP(AH305,'[1]ASW p'!$B$1:$AP$65536,HLOOKUP(LEFT(A305,2),'[1]ASW p'!$A$1:$IV$2,2,FALSE),FALSE)</f>
        <v>#REF!</v>
      </c>
      <c r="AJ305" s="79" t="e">
        <f t="shared" ref="AJ305:AJ332" si="879">IF($AF$12="ASW",S305,T305)-AI305</f>
        <v>#NUM!</v>
      </c>
      <c r="AK305" s="79" t="e">
        <f t="shared" si="864"/>
        <v>#NUM!</v>
      </c>
      <c r="AL305" s="94">
        <v>1.0473858030159153</v>
      </c>
      <c r="AM305" s="81">
        <v>-0.44976699999999997</v>
      </c>
      <c r="AN305" s="14" t="str">
        <f t="shared" ref="AN305:AN332" si="880">+A305</f>
        <v>BE0000335449</v>
      </c>
      <c r="AO305" s="65" t="e">
        <f>IF(LEFT(AN305,2)=LEFT(AN304,2),AO304,_xll.BDP($A305&amp;" Corp","RTG_FITCH"))</f>
        <v>#REF!</v>
      </c>
      <c r="AP305" s="65" t="e">
        <f>IF(LEFT(AN305,2)=LEFT(AN304,2),AP304,_xll.BDP($A305&amp;" Corp","RTG_SP_LT_LC_ISSUER_CREDIT"))</f>
        <v>#REF!</v>
      </c>
      <c r="AQ305" s="65" t="str">
        <f>_xll.BDP($A305&amp;" Corp","RTG_MOODY")</f>
        <v>NR</v>
      </c>
      <c r="AR305" s="178" t="e">
        <f>IF(AS305="x",MONTH(AU305)&amp;"."&amp;YEAR(AU305),"")</f>
        <v>#REF!</v>
      </c>
      <c r="AS305" s="179" t="s">
        <v>60</v>
      </c>
      <c r="AT305" s="180" t="e">
        <f t="shared" si="870"/>
        <v>#NUM!</v>
      </c>
      <c r="AU305" s="181" t="e">
        <f>_xll.MKV("EUR.CM_INSTRUMENT.PXE."&amp;A305, "DateLastMaturity")</f>
        <v>#REF!</v>
      </c>
      <c r="AV305" s="182" t="e">
        <f>MONTH(AU305)&amp;"."&amp;YEAR(AU305)</f>
        <v>#REF!</v>
      </c>
      <c r="AW305" s="180" t="e">
        <f>VLOOKUP(AV305,'[1]Y c'!B$1:AD$65536,HLOOKUP(LEFT(A305,2),'[1]Y c'!$A$1:$IV$2,2,FALSE),FALSE)</f>
        <v>#REF!</v>
      </c>
      <c r="AY305" s="183" t="e">
        <f t="shared" si="865"/>
        <v>#REF!</v>
      </c>
      <c r="AZ305" s="175" t="str">
        <f t="shared" si="866"/>
        <v>x</v>
      </c>
      <c r="BA305" s="176" t="e">
        <f t="shared" si="867"/>
        <v>#NUM!</v>
      </c>
      <c r="BB305" s="177" t="e">
        <f>_xll.MKV("EUR.CM_INSTRUMENT.PXE."&amp;A305, "DateLastMaturity")</f>
        <v>#REF!</v>
      </c>
      <c r="BC305" s="174" t="e">
        <f t="shared" si="868"/>
        <v>#REF!</v>
      </c>
      <c r="BD305" s="176" t="e">
        <f>VLOOKUP(BC305,'[1]YY p'!B$1:AP$65536,HLOOKUP(LEFT(A305,2),'[1]YY p'!$A$1:$IV$2,2,FALSE),FALSE)</f>
        <v>#REF!</v>
      </c>
      <c r="BH305" s="38"/>
    </row>
    <row r="306" spans="1:60">
      <c r="A306" s="1" t="s">
        <v>322</v>
      </c>
      <c r="B306" s="65" t="e">
        <f t="shared" si="872"/>
        <v>#REF!</v>
      </c>
      <c r="C306" s="19" t="s">
        <v>307</v>
      </c>
      <c r="D306" s="19" t="e">
        <f>_xll.MKV("EUR.CM_INSTRUMENT.PXE."&amp;A306, "CouponInterest")</f>
        <v>#REF!</v>
      </c>
      <c r="E306" s="6" t="e">
        <f>_xll.MKV("EUR.CM_INSTRUMENT.PXE."&amp;A306, "DateMaturity")</f>
        <v>#REF!</v>
      </c>
      <c r="F306" s="6" t="e">
        <f>IF(D306=0,H306,_xll.MKV("EUR.CM_INSTRUMENT.PXE."&amp;A306, "DateInterestAccrual"))</f>
        <v>#REF!</v>
      </c>
      <c r="G306" s="6" t="e">
        <f>IF(D306=0,E306,_xll.MKV("EUR.CM_INSTRUMENT.PXE."&amp;A306, "DateFirstCoupon"))</f>
        <v>#REF!</v>
      </c>
      <c r="H306" s="6" t="e">
        <f>_xll.MKV("EUR.CM_INSTRUMENT.PXE."&amp;A306, "DateFirstSettlement")</f>
        <v>#REF!</v>
      </c>
      <c r="I306" s="19">
        <v>100</v>
      </c>
      <c r="J306" s="6" t="e">
        <f>_xll.MKV("EUR.CM_INSTRUMENT.BONDVISION."&amp;A306, "DateSettl")</f>
        <v>#REF!</v>
      </c>
      <c r="K306" s="173" t="e">
        <f>_xll.MKV("EUR.CM_INSTRUMENT.PXE."&amp;A306, "Desc")</f>
        <v>#REF!</v>
      </c>
      <c r="L306" s="66">
        <f>_xll.BDP(A306&amp;" Corp", "amt_outstanding")/1000000</f>
        <v>8204</v>
      </c>
      <c r="M306" s="67" t="e">
        <f t="shared" si="861"/>
        <v>#REF!</v>
      </c>
      <c r="N306" s="22" t="e">
        <f>_xll.xlBondYield(C306,D306,E306,F306,G306,H306,I306,J306,P306)*100</f>
        <v>#NUM!</v>
      </c>
      <c r="O306" s="68" t="str">
        <f t="shared" si="877"/>
        <v/>
      </c>
      <c r="P306" s="23" t="e">
        <f>ROUND(_xll.MKV("EUR.CM_DEPTH.XLS_GOVIES."&amp;A306, "Mid"),IF(M306&lt;700,3,2))</f>
        <v>#REF!</v>
      </c>
      <c r="Q306" s="69" t="e">
        <f t="shared" si="876"/>
        <v>#NUM!</v>
      </c>
      <c r="R306" s="70" t="e">
        <f t="shared" si="873"/>
        <v>#NUM!</v>
      </c>
      <c r="S306" s="71" t="e">
        <f>_xll.xlBondAswSpread(C306,D306,E306,F306,G306,H306,I306,J306,P306)*100</f>
        <v>#NUM!</v>
      </c>
      <c r="T306" s="72" t="e">
        <f>_xll.xlBondZSpread(C306,D306,E306,F306,G306,H306,I306,J306,P306,"annual",5)*100</f>
        <v>#NUM!</v>
      </c>
      <c r="U306" s="72" t="e">
        <f>(N306-_xll.xlShmImplSwap2("EUR","EUR",J306,E306,,1,8,2,4)*100)*100</f>
        <v>#NUM!</v>
      </c>
      <c r="V306" s="72" t="e">
        <f>(N306-VLOOKUP(AH306,'[1]Y c'!$B$1:$F$65536,HLOOKUP(RIGHT($V$12,2),'[1]Y c'!$A$1:$IV$2,2,FALSE),FALSE))*100</f>
        <v>#NUM!</v>
      </c>
      <c r="W306" s="72" t="e">
        <f>(N306-VLOOKUP(AH306,'[1]Y c'!$B$1:$N$65536,HLOOKUP(RIGHT($W$12,2),'[1]Y c'!$A$1:$IV$2,2,FALSE),FALSE))*100</f>
        <v>#NUM!</v>
      </c>
      <c r="X306" s="73" t="e">
        <f>(N306-VLOOKUP(AH306,'[1]Y c'!$B$1:$J$65536,HLOOKUP(RIGHT($X$12,2),'[1]Y c'!$A$1:$IV$2,2,FALSE),FALSE))*100</f>
        <v>#NUM!</v>
      </c>
      <c r="Y306" s="74" t="e">
        <f>_xll.xlBondYieldSens(C306,D306,E306,F306,G306,H306,I306,J306,P306,"p")</f>
        <v>#NUM!</v>
      </c>
      <c r="Z306" s="100" t="e">
        <f>SUMIF([1]Volumes!D$1:D$65536,A306,[1]Volumes!I$1:I$65536)</f>
        <v>#VALUE!</v>
      </c>
      <c r="AA306" s="23"/>
      <c r="AB306" s="77" t="e">
        <f>IF(_xll.MKV("EUR.CM_DEPTH.VMO_REPO."&amp;A306&amp;"_"&amp;$AB$12&amp;"_Fixed", "TrdValueAvg")=0,"",_xll.MKV("EUR.CM_DEPTH.VMO_REPO."&amp;A306&amp;"_"&amp;$AB$12&amp;"_Fixed", "TrdValueAvg"))</f>
        <v>#REF!</v>
      </c>
      <c r="AC306" s="78">
        <f t="shared" si="874"/>
        <v>0</v>
      </c>
      <c r="AD306" s="174" t="str">
        <f t="shared" si="875"/>
        <v/>
      </c>
      <c r="AE306" s="175"/>
      <c r="AF306" s="176" t="str">
        <f t="shared" si="878"/>
        <v/>
      </c>
      <c r="AG306" s="177" t="e">
        <f>_xll.MKV("EUR.CM_INSTRUMENT.PXE."&amp;A306, "DateLastMaturity")</f>
        <v>#REF!</v>
      </c>
      <c r="AH306" s="174" t="e">
        <f>MONTH(AG306)&amp;"."&amp;YEAR(AG306)</f>
        <v>#REF!</v>
      </c>
      <c r="AI306" s="176" t="e">
        <f>VLOOKUP(AH306,'[1]ASW p'!$B$1:$AP$65536,HLOOKUP(LEFT(A306,2),'[1]ASW p'!$A$1:$IV$2,2,FALSE),FALSE)</f>
        <v>#REF!</v>
      </c>
      <c r="AJ306" s="79" t="e">
        <f t="shared" si="879"/>
        <v>#NUM!</v>
      </c>
      <c r="AK306" s="79" t="e">
        <f t="shared" si="864"/>
        <v>#NUM!</v>
      </c>
      <c r="AL306" s="94">
        <v>1.0268988896983113</v>
      </c>
      <c r="AM306" s="81">
        <v>-0.53</v>
      </c>
      <c r="AN306" s="14" t="str">
        <f t="shared" si="880"/>
        <v>BE0000326356</v>
      </c>
      <c r="AO306" s="65" t="e">
        <f>IF(LEFT(AN306,2)=LEFT(AN305,2),AO305,_xll.BDP($A306&amp;" Corp","RTG_FITCH"))</f>
        <v>#REF!</v>
      </c>
      <c r="AP306" s="65" t="e">
        <f>IF(LEFT(AN306,2)=LEFT(AN305,2),AP305,_xll.BDP($A306&amp;" Corp","RTG_SP_LT_LC_ISSUER_CREDIT"))</f>
        <v>#REF!</v>
      </c>
      <c r="AQ306" s="65" t="str">
        <f>_xll.BDP($A306&amp;" Corp","RTG_MOODY")</f>
        <v>NR</v>
      </c>
      <c r="AR306" s="178" t="e">
        <f t="shared" si="869"/>
        <v>#REF!</v>
      </c>
      <c r="AS306" s="179" t="s">
        <v>60</v>
      </c>
      <c r="AT306" s="180" t="e">
        <f t="shared" si="870"/>
        <v>#NUM!</v>
      </c>
      <c r="AU306" s="181" t="e">
        <f>_xll.MKV("EUR.CM_INSTRUMENT.PXE."&amp;A306, "DateLastMaturity")</f>
        <v>#REF!</v>
      </c>
      <c r="AV306" s="182" t="e">
        <f t="shared" si="871"/>
        <v>#REF!</v>
      </c>
      <c r="AW306" s="180" t="e">
        <f>VLOOKUP(AV306,'[1]Y c'!B$1:AD$65536,HLOOKUP(LEFT(A306,2),'[1]Y c'!$A$1:$IV$2,2,FALSE),FALSE)</f>
        <v>#REF!</v>
      </c>
      <c r="AY306" s="183" t="str">
        <f t="shared" si="865"/>
        <v/>
      </c>
      <c r="AZ306" s="175">
        <f t="shared" si="866"/>
        <v>0</v>
      </c>
      <c r="BA306" s="176" t="str">
        <f t="shared" si="867"/>
        <v/>
      </c>
      <c r="BB306" s="177" t="e">
        <f>_xll.MKV("EUR.CM_INSTRUMENT.PXE."&amp;A306, "DateLastMaturity")</f>
        <v>#REF!</v>
      </c>
      <c r="BC306" s="174" t="e">
        <f t="shared" si="868"/>
        <v>#REF!</v>
      </c>
      <c r="BD306" s="176" t="e">
        <f>VLOOKUP(BC306,'[1]YY p'!B$1:AP$65536,HLOOKUP(LEFT(A306,2),'[1]YY p'!$A$1:$IV$2,2,FALSE),FALSE)</f>
        <v>#REF!</v>
      </c>
      <c r="BH306" s="38"/>
    </row>
    <row r="307" spans="1:60">
      <c r="A307" s="1" t="s">
        <v>323</v>
      </c>
      <c r="B307" s="65" t="e">
        <f t="shared" si="872"/>
        <v>#REF!</v>
      </c>
      <c r="C307" s="19" t="s">
        <v>307</v>
      </c>
      <c r="D307" s="19" t="e">
        <f>_xll.MKV("EUR.CM_INSTRUMENT.PXE."&amp;A307, "CouponInterest")</f>
        <v>#REF!</v>
      </c>
      <c r="E307" s="6" t="e">
        <f>_xll.MKV("EUR.CM_INSTRUMENT.PXE."&amp;A307, "DateMaturity")</f>
        <v>#REF!</v>
      </c>
      <c r="F307" s="6" t="e">
        <f>IF(D307=0,H307,_xll.MKV("EUR.CM_INSTRUMENT.PXE."&amp;A307, "DateInterestAccrual"))</f>
        <v>#REF!</v>
      </c>
      <c r="G307" s="6" t="e">
        <f>IF(D307=0,E307,_xll.MKV("EUR.CM_INSTRUMENT.PXE."&amp;A307, "DateFirstCoupon"))</f>
        <v>#REF!</v>
      </c>
      <c r="H307" s="6" t="e">
        <f>_xll.MKV("EUR.CM_INSTRUMENT.PXE."&amp;A307, "DateFirstSettlement")</f>
        <v>#REF!</v>
      </c>
      <c r="I307" s="19">
        <v>100</v>
      </c>
      <c r="J307" s="6" t="e">
        <f>_xll.MKV("EUR.CM_INSTRUMENT.BONDVISION."&amp;A307, "DateSettl")</f>
        <v>#REF!</v>
      </c>
      <c r="K307" s="173" t="e">
        <f>_xll.MKV("EUR.CM_INSTRUMENT.PXE."&amp;A307, "Desc")</f>
        <v>#REF!</v>
      </c>
      <c r="L307" s="66">
        <f>_xll.BDP(A307&amp;" Corp", "amt_outstanding")/1000000</f>
        <v>7250</v>
      </c>
      <c r="M307" s="67" t="e">
        <f t="shared" si="861"/>
        <v>#REF!</v>
      </c>
      <c r="N307" s="22" t="e">
        <f>_xll.xlBondYield(C307,D307,E307,F307,G307,H307,I307,J307,P307)*100</f>
        <v>#NUM!</v>
      </c>
      <c r="O307" s="68" t="str">
        <f t="shared" si="877"/>
        <v/>
      </c>
      <c r="P307" s="23" t="e">
        <f>ROUND(_xll.MKV("EUR.CM_DEPTH.XLS_GOVIES."&amp;A307, "Mid"),IF(M307&lt;700,3,2))</f>
        <v>#REF!</v>
      </c>
      <c r="Q307" s="69" t="e">
        <f t="shared" si="876"/>
        <v>#NUM!</v>
      </c>
      <c r="R307" s="70" t="e">
        <f t="shared" si="873"/>
        <v>#NUM!</v>
      </c>
      <c r="S307" s="71" t="e">
        <f>_xll.xlBondAswSpread(C307,D307,E307,F307,G307,H307,I307,J307,P307)*100</f>
        <v>#NUM!</v>
      </c>
      <c r="T307" s="72" t="e">
        <f>_xll.xlBondZSpread(C307,D307,E307,F307,G307,H307,I307,J307,P307,"annual",5)*100</f>
        <v>#NUM!</v>
      </c>
      <c r="U307" s="72" t="e">
        <f>(N307-_xll.xlShmImplSwap2("EUR","EUR",J307,E307,,1,8,2,4)*100)*100</f>
        <v>#NUM!</v>
      </c>
      <c r="V307" s="72" t="e">
        <f>(N307-VLOOKUP(AH307,'[1]Y c'!$B$1:$F$65536,HLOOKUP(RIGHT($V$12,2),'[1]Y c'!$A$1:$IV$2,2,FALSE),FALSE))*100</f>
        <v>#NUM!</v>
      </c>
      <c r="W307" s="72" t="e">
        <f>(N307-VLOOKUP(AH307,'[1]Y c'!$B$1:$N$65536,HLOOKUP(RIGHT($W$12,2),'[1]Y c'!$A$1:$IV$2,2,FALSE),FALSE))*100</f>
        <v>#NUM!</v>
      </c>
      <c r="X307" s="73" t="e">
        <f>(N307-VLOOKUP(AH307,'[1]Y c'!$B$1:$J$65536,HLOOKUP(RIGHT($X$12,2),'[1]Y c'!$A$1:$IV$2,2,FALSE),FALSE))*100</f>
        <v>#NUM!</v>
      </c>
      <c r="Y307" s="74" t="e">
        <f>_xll.xlBondYieldSens(C307,D307,E307,F307,G307,H307,I307,J307,P307,"p")</f>
        <v>#NUM!</v>
      </c>
      <c r="Z307" s="100" t="e">
        <f>SUMIF([1]Volumes!D$1:D$65536,A307,[1]Volumes!I$1:I$65536)</f>
        <v>#VALUE!</v>
      </c>
      <c r="AA307" s="23"/>
      <c r="AB307" s="77" t="e">
        <f>IF(_xll.MKV("EUR.CM_DEPTH.VMO_REPO."&amp;A307&amp;"_"&amp;$AB$12&amp;"_Fixed", "TrdValueAvg")=0,"",_xll.MKV("EUR.CM_DEPTH.VMO_REPO."&amp;A307&amp;"_"&amp;$AB$12&amp;"_Fixed", "TrdValueAvg"))</f>
        <v>#REF!</v>
      </c>
      <c r="AC307" s="78">
        <f t="shared" si="874"/>
        <v>0</v>
      </c>
      <c r="AD307" s="174" t="str">
        <f t="shared" si="875"/>
        <v/>
      </c>
      <c r="AE307" s="175"/>
      <c r="AF307" s="176" t="str">
        <f t="shared" si="878"/>
        <v/>
      </c>
      <c r="AG307" s="177" t="e">
        <f>_xll.MKV("EUR.CM_INSTRUMENT.PXE."&amp;A307, "DateLastMaturity")</f>
        <v>#REF!</v>
      </c>
      <c r="AH307" s="174" t="e">
        <f>MONTH(AG307)&amp;"."&amp;YEAR(AG307)</f>
        <v>#REF!</v>
      </c>
      <c r="AI307" s="176" t="e">
        <f>VLOOKUP(AH307,'[1]ASW p'!$B$1:$AP$65536,HLOOKUP(LEFT(A307,2),'[1]ASW p'!$A$1:$IV$2,2,FALSE),FALSE)</f>
        <v>#REF!</v>
      </c>
      <c r="AJ307" s="79" t="e">
        <f t="shared" si="879"/>
        <v>#NUM!</v>
      </c>
      <c r="AK307" s="79" t="e">
        <f t="shared" si="864"/>
        <v>#NUM!</v>
      </c>
      <c r="AL307" s="94">
        <v>1.1712159765490826</v>
      </c>
      <c r="AM307" s="81">
        <v>-0.49</v>
      </c>
      <c r="AN307" s="14" t="str">
        <f t="shared" si="880"/>
        <v>BE0000333428</v>
      </c>
      <c r="AO307" s="65" t="e">
        <f>IF(LEFT(AN307,2)=LEFT(AN306,2),AO306,_xll.BDP($A307&amp;" Corp","RTG_FITCH"))</f>
        <v>#REF!</v>
      </c>
      <c r="AP307" s="65" t="e">
        <f>IF(LEFT(AN307,2)=LEFT(AN306,2),AP306,_xll.BDP($A307&amp;" Corp","RTG_SP_LT_LC_ISSUER_CREDIT"))</f>
        <v>#REF!</v>
      </c>
      <c r="AQ307" s="65" t="str">
        <f>_xll.BDP($A307&amp;" Corp","RTG_MOODY")</f>
        <v>NR</v>
      </c>
      <c r="AR307" s="178" t="e">
        <f t="shared" si="869"/>
        <v>#REF!</v>
      </c>
      <c r="AS307" s="179" t="s">
        <v>60</v>
      </c>
      <c r="AT307" s="180" t="e">
        <f t="shared" si="870"/>
        <v>#NUM!</v>
      </c>
      <c r="AU307" s="181" t="e">
        <f>_xll.MKV("EUR.CM_INSTRUMENT.PXE."&amp;A307, "DateLastMaturity")</f>
        <v>#REF!</v>
      </c>
      <c r="AV307" s="182" t="e">
        <f t="shared" si="871"/>
        <v>#REF!</v>
      </c>
      <c r="AW307" s="180" t="e">
        <f>VLOOKUP(AV307,'[1]Y c'!B$1:AD$65536,HLOOKUP(LEFT(A307,2),'[1]Y c'!$A$1:$IV$2,2,FALSE),FALSE)</f>
        <v>#REF!</v>
      </c>
      <c r="AY307" s="183" t="str">
        <f t="shared" si="865"/>
        <v/>
      </c>
      <c r="AZ307" s="175">
        <f t="shared" si="866"/>
        <v>0</v>
      </c>
      <c r="BA307" s="176" t="str">
        <f t="shared" si="867"/>
        <v/>
      </c>
      <c r="BB307" s="177" t="e">
        <f>_xll.MKV("EUR.CM_INSTRUMENT.PXE."&amp;A307, "DateLastMaturity")</f>
        <v>#REF!</v>
      </c>
      <c r="BC307" s="174" t="e">
        <f t="shared" si="868"/>
        <v>#REF!</v>
      </c>
      <c r="BD307" s="176" t="e">
        <f>VLOOKUP(BC307,'[1]YY p'!B$1:AP$65536,HLOOKUP(LEFT(A307,2),'[1]YY p'!$A$1:$IV$2,2,FALSE),FALSE)</f>
        <v>#REF!</v>
      </c>
      <c r="BH307" s="38"/>
    </row>
    <row r="308" spans="1:60">
      <c r="A308" s="1" t="s">
        <v>324</v>
      </c>
      <c r="B308" s="65" t="e">
        <f t="shared" si="872"/>
        <v>#REF!</v>
      </c>
      <c r="C308" s="19" t="s">
        <v>307</v>
      </c>
      <c r="D308" s="19" t="e">
        <f>_xll.MKV("EUR.CM_INSTRUMENT.PXE."&amp;A308, "CouponInterest")</f>
        <v>#REF!</v>
      </c>
      <c r="E308" s="6" t="e">
        <f>_xll.MKV("EUR.CM_INSTRUMENT.PXE."&amp;A308, "DateMaturity")</f>
        <v>#REF!</v>
      </c>
      <c r="F308" s="6" t="e">
        <f>IF(D308=0,H308,_xll.MKV("EUR.CM_INSTRUMENT.PXE."&amp;A308, "DateInterestAccrual"))</f>
        <v>#REF!</v>
      </c>
      <c r="G308" s="6" t="e">
        <f>IF(D308=0,E308,_xll.MKV("EUR.CM_INSTRUMENT.PXE."&amp;A308, "DateFirstCoupon"))</f>
        <v>#REF!</v>
      </c>
      <c r="H308" s="6" t="e">
        <f>_xll.MKV("EUR.CM_INSTRUMENT.PXE."&amp;A308, "DateFirstSettlement")</f>
        <v>#REF!</v>
      </c>
      <c r="I308" s="19">
        <v>100</v>
      </c>
      <c r="J308" s="6" t="e">
        <f>_xll.MKV("EUR.CM_INSTRUMENT.BONDVISION."&amp;A308, "DateSettl")</f>
        <v>#REF!</v>
      </c>
      <c r="K308" s="173" t="e">
        <f>_xll.MKV("EUR.CM_INSTRUMENT.PXE."&amp;A308, "Desc")</f>
        <v>#REF!</v>
      </c>
      <c r="L308" s="66">
        <f>_xll.BDP(A308&amp;" Corp", "amt_outstanding")/1000000</f>
        <v>19604.692800000001</v>
      </c>
      <c r="M308" s="67" t="e">
        <f t="shared" si="861"/>
        <v>#REF!</v>
      </c>
      <c r="N308" s="22" t="e">
        <f>_xll.xlBondYield(C308,D308,E308,F308,G308,H308,I308,J308,P308)*100</f>
        <v>#NUM!</v>
      </c>
      <c r="O308" s="68" t="str">
        <f t="shared" si="877"/>
        <v/>
      </c>
      <c r="P308" s="23" t="e">
        <f>ROUND(_xll.MKV("EUR.CM_DEPTH.XLS_GOVIES."&amp;A308, "Mid"),IF(M308&lt;700,3,2))</f>
        <v>#REF!</v>
      </c>
      <c r="Q308" s="69" t="e">
        <f t="shared" si="876"/>
        <v>#NUM!</v>
      </c>
      <c r="R308" s="70" t="e">
        <f t="shared" si="873"/>
        <v>#NUM!</v>
      </c>
      <c r="S308" s="71" t="e">
        <f>_xll.xlBondAswSpread(C308,D308,E308,F308,G308,H308,I308,J308,P308)*100</f>
        <v>#NUM!</v>
      </c>
      <c r="T308" s="72" t="e">
        <f>_xll.xlBondZSpread(C308,D308,E308,F308,G308,H308,I308,J308,P308,"annual",5)*100</f>
        <v>#NUM!</v>
      </c>
      <c r="U308" s="72" t="e">
        <f>(N308-_xll.xlShmImplSwap2("EUR","EUR",J308,E308,,1,8,2,4)*100)*100</f>
        <v>#NUM!</v>
      </c>
      <c r="V308" s="72" t="e">
        <f>(N308-VLOOKUP(AH308,'[1]Y c'!$B$1:$F$65536,HLOOKUP(RIGHT($V$12,2),'[1]Y c'!$A$1:$IV$2,2,FALSE),FALSE))*100</f>
        <v>#NUM!</v>
      </c>
      <c r="W308" s="72" t="e">
        <f>(N308-VLOOKUP(AH308,'[1]Y c'!$B$1:$N$65536,HLOOKUP(RIGHT($W$12,2),'[1]Y c'!$A$1:$IV$2,2,FALSE),FALSE))*100</f>
        <v>#NUM!</v>
      </c>
      <c r="X308" s="73" t="e">
        <f>(N308-VLOOKUP(AH308,'[1]Y c'!$B$1:$J$65536,HLOOKUP(RIGHT($X$12,2),'[1]Y c'!$A$1:$IV$2,2,FALSE),FALSE))*100</f>
        <v>#NUM!</v>
      </c>
      <c r="Y308" s="74" t="e">
        <f>_xll.xlBondYieldSens(C308,D308,E308,F308,G308,H308,I308,J308,P308,"p")</f>
        <v>#NUM!</v>
      </c>
      <c r="Z308" s="100" t="e">
        <f>SUMIF([1]Volumes!D$1:D$65536,A308,[1]Volumes!I$1:I$65536)</f>
        <v>#VALUE!</v>
      </c>
      <c r="AA308" s="23"/>
      <c r="AB308" s="77" t="e">
        <f>IF(_xll.MKV("EUR.CM_DEPTH.VMO_REPO."&amp;A308&amp;"_"&amp;$AB$12&amp;"_Fixed", "TrdValueAvg")=0,"",_xll.MKV("EUR.CM_DEPTH.VMO_REPO."&amp;A308&amp;"_"&amp;$AB$12&amp;"_Fixed", "TrdValueAvg"))</f>
        <v>#REF!</v>
      </c>
      <c r="AC308" s="78">
        <f t="shared" si="874"/>
        <v>0</v>
      </c>
      <c r="AD308" s="174" t="str">
        <f t="shared" si="875"/>
        <v/>
      </c>
      <c r="AE308" s="175"/>
      <c r="AF308" s="176" t="str">
        <f t="shared" si="878"/>
        <v/>
      </c>
      <c r="AG308" s="177" t="e">
        <f>_xll.MKV("EUR.CM_INSTRUMENT.PXE."&amp;A308, "DateLastMaturity")</f>
        <v>#REF!</v>
      </c>
      <c r="AH308" s="174" t="e">
        <f t="shared" si="860"/>
        <v>#REF!</v>
      </c>
      <c r="AI308" s="176" t="e">
        <f>VLOOKUP(AH308,'[1]ASW p'!$B$1:$AP$65536,HLOOKUP(LEFT(A308,2),'[1]ASW p'!$A$1:$IV$2,2,FALSE),FALSE)</f>
        <v>#REF!</v>
      </c>
      <c r="AJ308" s="79" t="e">
        <f t="shared" si="879"/>
        <v>#NUM!</v>
      </c>
      <c r="AK308" s="79" t="e">
        <f t="shared" si="864"/>
        <v>#NUM!</v>
      </c>
      <c r="AL308" s="94">
        <v>1.1646153927452174</v>
      </c>
      <c r="AM308" s="81">
        <v>-0.57981099999999997</v>
      </c>
      <c r="AN308" s="14" t="str">
        <f t="shared" si="880"/>
        <v>BE0000304130</v>
      </c>
      <c r="AO308" s="65" t="e">
        <f>IF(LEFT(AN308,2)=LEFT(AN307,2),AO307,_xll.BDP($A308&amp;" Corp","RTG_FITCH"))</f>
        <v>#REF!</v>
      </c>
      <c r="AP308" s="65" t="e">
        <f>IF(LEFT(AN308,2)=LEFT(AN307,2),AP307,_xll.BDP($A308&amp;" Corp","RTG_SP_LT_LC_ISSUER_CREDIT"))</f>
        <v>#REF!</v>
      </c>
      <c r="AQ308" s="65" t="str">
        <f>_xll.BDP($A308&amp;" Corp","RTG_MOODY")</f>
        <v>Aa3</v>
      </c>
      <c r="AR308" s="178" t="e">
        <f t="shared" si="869"/>
        <v>#REF!</v>
      </c>
      <c r="AS308" s="179" t="s">
        <v>60</v>
      </c>
      <c r="AT308" s="180" t="e">
        <f t="shared" si="870"/>
        <v>#NUM!</v>
      </c>
      <c r="AU308" s="181" t="e">
        <f>_xll.MKV("EUR.CM_INSTRUMENT.PXE."&amp;A308, "DateLastMaturity")</f>
        <v>#REF!</v>
      </c>
      <c r="AV308" s="182" t="e">
        <f t="shared" si="871"/>
        <v>#REF!</v>
      </c>
      <c r="AW308" s="180" t="e">
        <f>VLOOKUP(AV308,'[1]Y c'!B$1:AD$65536,HLOOKUP(LEFT(A308,2),'[1]Y c'!$A$1:$IV$2,2,FALSE),FALSE)</f>
        <v>#REF!</v>
      </c>
      <c r="AY308" s="184" t="str">
        <f t="shared" si="865"/>
        <v/>
      </c>
      <c r="AZ308" s="185">
        <f t="shared" si="866"/>
        <v>0</v>
      </c>
      <c r="BA308" s="186" t="str">
        <f t="shared" si="867"/>
        <v/>
      </c>
      <c r="BB308" s="177" t="e">
        <f>_xll.MKV("EUR.CM_INSTRUMENT.PXE."&amp;A308, "DateLastMaturity")</f>
        <v>#REF!</v>
      </c>
      <c r="BC308" s="187" t="e">
        <f t="shared" si="868"/>
        <v>#REF!</v>
      </c>
      <c r="BD308" s="176" t="e">
        <f>VLOOKUP(BC308,'[1]YY p'!B$1:AP$65536,HLOOKUP(LEFT(A308,2),'[1]YY p'!$A$1:$IV$2,2,FALSE),FALSE)</f>
        <v>#REF!</v>
      </c>
      <c r="BH308" s="38"/>
    </row>
    <row r="309" spans="1:60">
      <c r="A309" s="1" t="s">
        <v>325</v>
      </c>
      <c r="B309" s="65" t="e">
        <f t="shared" si="872"/>
        <v>#REF!</v>
      </c>
      <c r="C309" s="19" t="s">
        <v>307</v>
      </c>
      <c r="D309" s="19" t="e">
        <f>_xll.MKV("EUR.CM_INSTRUMENT.PXE."&amp;A309, "CouponInterest")</f>
        <v>#REF!</v>
      </c>
      <c r="E309" s="6" t="e">
        <f>_xll.MKV("EUR.CM_INSTRUMENT.PXE."&amp;A309, "DateMaturity")</f>
        <v>#REF!</v>
      </c>
      <c r="F309" s="6" t="e">
        <f>IF(D309=0,H309,_xll.MKV("EUR.CM_INSTRUMENT.PXE."&amp;A309, "DateInterestAccrual"))</f>
        <v>#REF!</v>
      </c>
      <c r="G309" s="6" t="e">
        <f>IF(D309=0,E309,_xll.MKV("EUR.CM_INSTRUMENT.PXE."&amp;A309, "DateFirstCoupon"))</f>
        <v>#REF!</v>
      </c>
      <c r="H309" s="6" t="e">
        <f>_xll.MKV("EUR.CM_INSTRUMENT.PXE."&amp;A309, "DateFirstSettlement")</f>
        <v>#REF!</v>
      </c>
      <c r="I309" s="19">
        <v>100</v>
      </c>
      <c r="J309" s="6" t="e">
        <f>_xll.MKV("EUR.CM_INSTRUMENT.BONDVISION."&amp;A309, "DateSettl")</f>
        <v>#REF!</v>
      </c>
      <c r="K309" s="173" t="e">
        <f>_xll.MKV("EUR.CM_INSTRUMENT.PXE."&amp;A309, "Desc")</f>
        <v>#REF!</v>
      </c>
      <c r="L309" s="66">
        <f>_xll.BDP(A309&amp;" Corp", "amt_outstanding")/1000000</f>
        <v>17299</v>
      </c>
      <c r="M309" s="67" t="e">
        <f t="shared" si="861"/>
        <v>#REF!</v>
      </c>
      <c r="N309" s="22" t="e">
        <f>_xll.xlBondYield(C309,D309,E309,F309,G309,H309,I309,J309,P309)*100</f>
        <v>#NUM!</v>
      </c>
      <c r="O309" s="68" t="str">
        <f t="shared" si="877"/>
        <v/>
      </c>
      <c r="P309" s="23" t="e">
        <f>ROUND(_xll.MKV("EUR.CM_DEPTH.XLS_GOVIES."&amp;A309, "Mid"),IF(M309&lt;700,3,2))</f>
        <v>#REF!</v>
      </c>
      <c r="Q309" s="69" t="e">
        <f t="shared" si="876"/>
        <v>#NUM!</v>
      </c>
      <c r="R309" s="70" t="e">
        <f t="shared" si="873"/>
        <v>#NUM!</v>
      </c>
      <c r="S309" s="71" t="e">
        <f>_xll.xlBondAswSpread(C309,D309,E309,F309,G309,H309,I309,J309,P309)*100</f>
        <v>#NUM!</v>
      </c>
      <c r="T309" s="72" t="e">
        <f>_xll.xlBondZSpread(C309,D309,E309,F309,G309,H309,I309,J309,P309,"annual",5)*100</f>
        <v>#NUM!</v>
      </c>
      <c r="U309" s="72" t="e">
        <f>(N309-_xll.xlShmImplSwap2("EUR","EUR",J309,E309,,1,8,2,4)*100)*100</f>
        <v>#NUM!</v>
      </c>
      <c r="V309" s="72" t="e">
        <f>(N309-VLOOKUP(AH309,'[1]Y c'!$B$1:$F$65536,HLOOKUP(RIGHT($V$12,2),'[1]Y c'!$A$1:$IV$2,2,FALSE),FALSE))*100</f>
        <v>#NUM!</v>
      </c>
      <c r="W309" s="72" t="e">
        <f>(N309-VLOOKUP(AH309,'[1]Y c'!$B$1:$N$65536,HLOOKUP(RIGHT($W$12,2),'[1]Y c'!$A$1:$IV$2,2,FALSE),FALSE))*100</f>
        <v>#NUM!</v>
      </c>
      <c r="X309" s="73" t="e">
        <f>(N309-VLOOKUP(AH309,'[1]Y c'!$B$1:$J$65536,HLOOKUP(RIGHT($X$12,2),'[1]Y c'!$A$1:$IV$2,2,FALSE),FALSE))*100</f>
        <v>#NUM!</v>
      </c>
      <c r="Y309" s="74" t="e">
        <f>_xll.xlBondYieldSens(C309,D309,E309,F309,G309,H309,I309,J309,P309,"p")</f>
        <v>#NUM!</v>
      </c>
      <c r="Z309" s="100" t="e">
        <f>SUMIF([1]Volumes!D$1:D$65536,A309,[1]Volumes!I$1:I$65536)</f>
        <v>#VALUE!</v>
      </c>
      <c r="AA309" s="23"/>
      <c r="AB309" s="77" t="e">
        <f>IF(_xll.MKV("EUR.CM_DEPTH.VMO_REPO."&amp;A309&amp;"_"&amp;$AB$12&amp;"_Fixed", "TrdValueAvg")=0,"",_xll.MKV("EUR.CM_DEPTH.VMO_REPO."&amp;A309&amp;"_"&amp;$AB$12&amp;"_Fixed", "TrdValueAvg"))</f>
        <v>#REF!</v>
      </c>
      <c r="AC309" s="78">
        <f t="shared" si="874"/>
        <v>0</v>
      </c>
      <c r="AD309" s="174" t="str">
        <f t="shared" si="875"/>
        <v/>
      </c>
      <c r="AE309" s="175"/>
      <c r="AF309" s="176" t="str">
        <f t="shared" si="878"/>
        <v/>
      </c>
      <c r="AG309" s="177" t="e">
        <f>_xll.MKV("EUR.CM_INSTRUMENT.PXE."&amp;A309, "DateLastMaturity")</f>
        <v>#REF!</v>
      </c>
      <c r="AH309" s="174" t="e">
        <f>MONTH(AG309)&amp;"."&amp;YEAR(AG309)</f>
        <v>#REF!</v>
      </c>
      <c r="AI309" s="176" t="e">
        <f>VLOOKUP(AH309,'[1]ASW p'!$B$1:$AP$65536,HLOOKUP(LEFT(A309,2),'[1]ASW p'!$A$1:$IV$2,2,FALSE),FALSE)</f>
        <v>#REF!</v>
      </c>
      <c r="AJ309" s="79" t="e">
        <f t="shared" si="879"/>
        <v>#NUM!</v>
      </c>
      <c r="AK309" s="79" t="e">
        <f t="shared" si="864"/>
        <v>#NUM!</v>
      </c>
      <c r="AL309" s="94">
        <v>1.3852477178978104</v>
      </c>
      <c r="AM309" s="81">
        <v>-0.45773599999999998</v>
      </c>
      <c r="AN309" s="14" t="str">
        <f t="shared" si="880"/>
        <v>BE0000320292</v>
      </c>
      <c r="AO309" s="65" t="e">
        <f>IF(LEFT(AN309,2)=LEFT(AN308,2),AO308,_xll.BDP($A309&amp;" Corp","RTG_FITCH"))</f>
        <v>#REF!</v>
      </c>
      <c r="AP309" s="65" t="e">
        <f>IF(LEFT(AN309,2)=LEFT(AN308,2),AP308,_xll.BDP($A309&amp;" Corp","RTG_SP_LT_LC_ISSUER_CREDIT"))</f>
        <v>#REF!</v>
      </c>
      <c r="AQ309" s="65" t="str">
        <f>_xll.BDP($A309&amp;" Corp","RTG_MOODY")</f>
        <v>Aa3</v>
      </c>
      <c r="AR309" s="178" t="e">
        <f t="shared" si="869"/>
        <v>#REF!</v>
      </c>
      <c r="AS309" s="179" t="s">
        <v>60</v>
      </c>
      <c r="AT309" s="180" t="e">
        <f t="shared" si="870"/>
        <v>#NUM!</v>
      </c>
      <c r="AU309" s="181" t="e">
        <f>_xll.MKV("EUR.CM_INSTRUMENT.PXE."&amp;A309, "DateLastMaturity")</f>
        <v>#REF!</v>
      </c>
      <c r="AV309" s="182" t="e">
        <f t="shared" si="871"/>
        <v>#REF!</v>
      </c>
      <c r="AW309" s="180" t="e">
        <f>VLOOKUP(AV309,'[1]Y c'!B$1:AD$65536,HLOOKUP(LEFT(A309,2),'[1]Y c'!$A$1:$IV$2,2,FALSE),FALSE)</f>
        <v>#REF!</v>
      </c>
      <c r="AY309" s="184" t="str">
        <f t="shared" si="865"/>
        <v/>
      </c>
      <c r="AZ309" s="185">
        <f t="shared" si="866"/>
        <v>0</v>
      </c>
      <c r="BA309" s="186" t="str">
        <f t="shared" si="867"/>
        <v/>
      </c>
      <c r="BB309" s="177" t="e">
        <f>_xll.MKV("EUR.CM_INSTRUMENT.PXE."&amp;A309, "DateLastMaturity")</f>
        <v>#REF!</v>
      </c>
      <c r="BC309" s="187" t="e">
        <f t="shared" si="868"/>
        <v>#REF!</v>
      </c>
      <c r="BD309" s="176" t="e">
        <f>VLOOKUP(BC309,'[1]YY p'!B$1:AP$65536,HLOOKUP(LEFT(A309,2),'[1]YY p'!$A$1:$IV$2,2,FALSE),FALSE)</f>
        <v>#REF!</v>
      </c>
      <c r="BH309" s="38"/>
    </row>
    <row r="310" spans="1:60">
      <c r="A310" s="1" t="s">
        <v>326</v>
      </c>
      <c r="B310" s="65" t="e">
        <f t="shared" si="872"/>
        <v>#REF!</v>
      </c>
      <c r="C310" s="19" t="s">
        <v>307</v>
      </c>
      <c r="D310" s="19" t="e">
        <f>_xll.MKV("EUR.CM_INSTRUMENT.PXE."&amp;A310, "CouponInterest")</f>
        <v>#REF!</v>
      </c>
      <c r="E310" s="6" t="e">
        <f>_xll.MKV("EUR.CM_INSTRUMENT.PXE."&amp;A310, "DateMaturity")</f>
        <v>#REF!</v>
      </c>
      <c r="F310" s="6" t="e">
        <f>IF(D310=0,H310,_xll.MKV("EUR.CM_INSTRUMENT.PXE."&amp;A310, "DateInterestAccrual"))</f>
        <v>#REF!</v>
      </c>
      <c r="G310" s="6" t="e">
        <f>IF(D310=0,E310,_xll.MKV("EUR.CM_INSTRUMENT.PXE."&amp;A310, "DateFirstCoupon"))</f>
        <v>#REF!</v>
      </c>
      <c r="H310" s="6" t="e">
        <f>_xll.MKV("EUR.CM_INSTRUMENT.PXE."&amp;A310, "DateFirstSettlement")</f>
        <v>#REF!</v>
      </c>
      <c r="I310" s="19">
        <v>100</v>
      </c>
      <c r="J310" s="6" t="e">
        <f>_xll.MKV("EUR.CM_INSTRUMENT.BONDVISION."&amp;A310, "DateSettl")</f>
        <v>#REF!</v>
      </c>
      <c r="K310" s="173" t="e">
        <f>_xll.MKV("EUR.CM_INSTRUMENT.PXE."&amp;A310, "Desc")</f>
        <v>#REF!</v>
      </c>
      <c r="L310" s="66">
        <f>_xll.BDP(A310&amp;" Corp", "amt_outstanding")/1000000</f>
        <v>9737</v>
      </c>
      <c r="M310" s="67" t="e">
        <f t="shared" si="861"/>
        <v>#REF!</v>
      </c>
      <c r="N310" s="188" t="e">
        <f>_xll.xlBondYield(C310,D310,E310,F310,G310,H310,I310,J310,P310)*100</f>
        <v>#NUM!</v>
      </c>
      <c r="O310" s="189" t="str">
        <f t="shared" si="877"/>
        <v/>
      </c>
      <c r="P310" s="23" t="e">
        <f>ROUND(_xll.MKV("EUR.CM_DEPTH.XLS_GOVIES."&amp;A310, "Mid"),IF(M310&lt;700,3,2))</f>
        <v>#REF!</v>
      </c>
      <c r="Q310" s="69" t="e">
        <f t="shared" si="876"/>
        <v>#NUM!</v>
      </c>
      <c r="R310" s="70" t="e">
        <f t="shared" si="873"/>
        <v>#NUM!</v>
      </c>
      <c r="S310" s="71" t="e">
        <f>_xll.xlBondAswSpread(C310,D310,E310,F310,G310,H310,I310,J310,P310)*100</f>
        <v>#NUM!</v>
      </c>
      <c r="T310" s="190" t="e">
        <f>_xll.xlBondZSpread(C310,D310,E310,F310,G310,H310,I310,J310,P310,"annual",5)*100</f>
        <v>#NUM!</v>
      </c>
      <c r="U310" s="72" t="e">
        <f>(N310-_xll.xlShmImplSwap2("EUR","EUR",J310,E310,,1,8,2,4)*100)*100</f>
        <v>#NUM!</v>
      </c>
      <c r="V310" s="190" t="e">
        <f>(N310-VLOOKUP(AH310,'[1]Y c'!$B$1:$F$65536,HLOOKUP(RIGHT($V$12,2),'[1]Y c'!$A$1:$IV$2,2,FALSE),FALSE))*100</f>
        <v>#NUM!</v>
      </c>
      <c r="W310" s="190" t="e">
        <f>(N310-VLOOKUP(AH310,'[1]Y c'!$B$1:$N$65536,HLOOKUP(RIGHT($W$12,2),'[1]Y c'!$A$1:$IV$2,2,FALSE),FALSE))*100</f>
        <v>#NUM!</v>
      </c>
      <c r="X310" s="191" t="e">
        <f>(N310-VLOOKUP(AH310,'[1]Y c'!$B$1:$J$65536,HLOOKUP(RIGHT($X$12,2),'[1]Y c'!$A$1:$IV$2,2,FALSE),FALSE))*100</f>
        <v>#NUM!</v>
      </c>
      <c r="Y310" s="74" t="e">
        <f>_xll.xlBondYieldSens(C310,D310,E310,F310,G310,H310,I310,J310,P310,"p")</f>
        <v>#NUM!</v>
      </c>
      <c r="Z310" s="100" t="e">
        <f>SUMIF([1]Volumes!D$1:D$65536,A310,[1]Volumes!I$1:I$65536)</f>
        <v>#VALUE!</v>
      </c>
      <c r="AA310" s="23"/>
      <c r="AB310" s="77" t="e">
        <f>IF(_xll.MKV("EUR.CM_DEPTH.VMO_REPO."&amp;A310&amp;"_"&amp;$AB$12&amp;"_Fixed", "TrdValueAvg")=0,"",_xll.MKV("EUR.CM_DEPTH.VMO_REPO."&amp;A310&amp;"_"&amp;$AB$12&amp;"_Fixed", "TrdValueAvg"))</f>
        <v>#REF!</v>
      </c>
      <c r="AC310" s="78">
        <f t="shared" si="874"/>
        <v>0</v>
      </c>
      <c r="AD310" s="174" t="str">
        <f t="shared" si="875"/>
        <v/>
      </c>
      <c r="AE310" s="175"/>
      <c r="AF310" s="176" t="str">
        <f t="shared" si="878"/>
        <v/>
      </c>
      <c r="AG310" s="177" t="e">
        <f>_xll.MKV("EUR.CM_INSTRUMENT.PXE."&amp;A310, "DateLastMaturity")</f>
        <v>#REF!</v>
      </c>
      <c r="AH310" s="174" t="e">
        <f t="shared" si="860"/>
        <v>#REF!</v>
      </c>
      <c r="AI310" s="176" t="e">
        <f>VLOOKUP(AH310,'[1]ASW p'!$B$1:$AP$65536,HLOOKUP(LEFT(A310,2),'[1]ASW p'!$A$1:$IV$2,2,FALSE),FALSE)</f>
        <v>#REF!</v>
      </c>
      <c r="AJ310" s="79" t="e">
        <f t="shared" si="879"/>
        <v>#NUM!</v>
      </c>
      <c r="AK310" s="79" t="e">
        <f t="shared" si="864"/>
        <v>#NUM!</v>
      </c>
      <c r="AL310" s="192">
        <v>1.5064267120811738</v>
      </c>
      <c r="AM310" s="81">
        <v>-0.54703100000000004</v>
      </c>
      <c r="AN310" s="14" t="str">
        <f t="shared" si="880"/>
        <v>BE0000331406</v>
      </c>
      <c r="AO310" s="65" t="e">
        <f>IF(LEFT(AN310,2)=LEFT(AN309,2),AO309,_xll.BDP($A310&amp;" Corp","RTG_FITCH"))</f>
        <v>#REF!</v>
      </c>
      <c r="AP310" s="65" t="e">
        <f>IF(LEFT(AN310,2)=LEFT(AN309,2),AP309,_xll.BDP($A310&amp;" Corp","RTG_SP_LT_LC_ISSUER_CREDIT"))</f>
        <v>#REF!</v>
      </c>
      <c r="AQ310" s="65" t="str">
        <f>_xll.BDP($A310&amp;" Corp","RTG_MOODY")</f>
        <v>NR</v>
      </c>
      <c r="AR310" s="193" t="e">
        <f t="shared" si="869"/>
        <v>#REF!</v>
      </c>
      <c r="AS310" s="194" t="s">
        <v>60</v>
      </c>
      <c r="AT310" s="195" t="e">
        <f t="shared" si="870"/>
        <v>#NUM!</v>
      </c>
      <c r="AU310" s="196" t="e">
        <f>_xll.MKV("EUR.CM_INSTRUMENT.PXE."&amp;A310, "DateLastMaturity")</f>
        <v>#REF!</v>
      </c>
      <c r="AV310" s="197" t="e">
        <f t="shared" si="871"/>
        <v>#REF!</v>
      </c>
      <c r="AW310" s="195" t="e">
        <f>VLOOKUP(AV310,'[1]Y c'!B$1:AD$65536,HLOOKUP(LEFT(A310,2),'[1]Y c'!$A$1:$IV$2,2,FALSE),FALSE)</f>
        <v>#REF!</v>
      </c>
      <c r="AY310" s="184" t="str">
        <f t="shared" si="865"/>
        <v/>
      </c>
      <c r="AZ310" s="185">
        <f t="shared" si="866"/>
        <v>0</v>
      </c>
      <c r="BA310" s="186" t="str">
        <f t="shared" si="867"/>
        <v/>
      </c>
      <c r="BB310" s="198" t="e">
        <f>_xll.MKV("EUR.CM_INSTRUMENT.PXE."&amp;A310, "DateLastMaturity")</f>
        <v>#REF!</v>
      </c>
      <c r="BC310" s="187" t="e">
        <f t="shared" si="868"/>
        <v>#REF!</v>
      </c>
      <c r="BD310" s="186" t="e">
        <f>VLOOKUP(BC310,'[1]YY p'!B$1:AP$65536,HLOOKUP(LEFT(A310,2),'[1]YY p'!$A$1:$IV$2,2,FALSE),FALSE)</f>
        <v>#REF!</v>
      </c>
      <c r="BH310" s="38"/>
    </row>
    <row r="311" spans="1:60">
      <c r="A311" s="1" t="s">
        <v>327</v>
      </c>
      <c r="B311" s="65" t="e">
        <f t="shared" si="872"/>
        <v>#REF!</v>
      </c>
      <c r="C311" s="19" t="s">
        <v>307</v>
      </c>
      <c r="D311" s="19" t="e">
        <f>_xll.MKV("EUR.CM_INSTRUMENT.PXE."&amp;A311, "CouponInterest")</f>
        <v>#REF!</v>
      </c>
      <c r="E311" s="6" t="e">
        <f>_xll.MKV("EUR.CM_INSTRUMENT.PXE."&amp;A311, "DateMaturity")</f>
        <v>#REF!</v>
      </c>
      <c r="F311" s="6" t="e">
        <f>IF(D311=0,H311,_xll.MKV("EUR.CM_INSTRUMENT.PXE."&amp;A311, "DateInterestAccrual"))</f>
        <v>#REF!</v>
      </c>
      <c r="G311" s="6" t="e">
        <f>IF(D311=0,E311,_xll.MKV("EUR.CM_INSTRUMENT.PXE."&amp;A311, "DateFirstCoupon"))</f>
        <v>#REF!</v>
      </c>
      <c r="H311" s="6" t="e">
        <f>_xll.MKV("EUR.CM_INSTRUMENT.PXE."&amp;A311, "DateFirstSettlement")</f>
        <v>#REF!</v>
      </c>
      <c r="I311" s="19">
        <v>100</v>
      </c>
      <c r="J311" s="6" t="e">
        <f>_xll.MKV("EUR.CM_INSTRUMENT.BONDVISION."&amp;A311, "DateSettl")</f>
        <v>#REF!</v>
      </c>
      <c r="K311" s="173" t="e">
        <f>_xll.MKV("EUR.CM_INSTRUMENT.PXE."&amp;A311, "Desc")</f>
        <v>#REF!</v>
      </c>
      <c r="L311" s="66">
        <f>_xll.BDP(A311&amp;" Corp", "amt_outstanding")/1000000</f>
        <v>10347</v>
      </c>
      <c r="M311" s="67" t="e">
        <f t="shared" si="861"/>
        <v>#REF!</v>
      </c>
      <c r="N311" s="188" t="e">
        <f>_xll.xlBondYield(C311,D311,E311,F311,G311,H311,I311,J311,P311)*100</f>
        <v>#NUM!</v>
      </c>
      <c r="O311" s="189" t="str">
        <f t="shared" si="877"/>
        <v/>
      </c>
      <c r="P311" s="23" t="e">
        <f>ROUND(_xll.MKV("EUR.CM_DEPTH.XLS_GOVIES."&amp;A311, "Mid"),IF(M311&lt;700,3,2))</f>
        <v>#REF!</v>
      </c>
      <c r="Q311" s="69" t="e">
        <f t="shared" si="876"/>
        <v>#NUM!</v>
      </c>
      <c r="R311" s="70" t="e">
        <f t="shared" si="873"/>
        <v>#NUM!</v>
      </c>
      <c r="S311" s="71" t="e">
        <f>_xll.xlBondAswSpread(C311,D311,E311,F311,G311,H311,I311,J311,P311)*100</f>
        <v>#NUM!</v>
      </c>
      <c r="T311" s="190" t="e">
        <f>_xll.xlBondZSpread(C311,D311,E311,F311,G311,H311,I311,J311,P311,"annual",5)*100</f>
        <v>#NUM!</v>
      </c>
      <c r="U311" s="72" t="e">
        <f>(N311-_xll.xlShmImplSwap2("EUR","EUR",J311,E311,,1,8,2,4)*100)*100</f>
        <v>#NUM!</v>
      </c>
      <c r="V311" s="190" t="e">
        <f>(N311-VLOOKUP(AH311,'[1]Y c'!$B$1:$F$65536,HLOOKUP(RIGHT($V$12,2),'[1]Y c'!$A$1:$IV$2,2,FALSE),FALSE))*100</f>
        <v>#NUM!</v>
      </c>
      <c r="W311" s="190" t="e">
        <f>(N311-VLOOKUP(AH311,'[1]Y c'!$B$1:$N$65536,HLOOKUP(RIGHT($W$12,2),'[1]Y c'!$A$1:$IV$2,2,FALSE),FALSE))*100</f>
        <v>#NUM!</v>
      </c>
      <c r="X311" s="191" t="e">
        <f>(N311-VLOOKUP(AH311,'[1]Y c'!$B$1:$J$65536,HLOOKUP(RIGHT($X$12,2),'[1]Y c'!$A$1:$IV$2,2,FALSE),FALSE))*100</f>
        <v>#NUM!</v>
      </c>
      <c r="Y311" s="74" t="e">
        <f>_xll.xlBondYieldSens(C311,D311,E311,F311,G311,H311,I311,J311,P311,"p")</f>
        <v>#NUM!</v>
      </c>
      <c r="Z311" s="100" t="e">
        <f>SUMIF([1]Volumes!D$1:D$65536,A311,[1]Volumes!I$1:I$65536)</f>
        <v>#VALUE!</v>
      </c>
      <c r="AA311" s="23"/>
      <c r="AB311" s="77" t="e">
        <f>IF(_xll.MKV("EUR.CM_DEPTH.VMO_REPO."&amp;A311&amp;"_"&amp;$AB$12&amp;"_Fixed", "TrdValueAvg")=0,"",_xll.MKV("EUR.CM_DEPTH.VMO_REPO."&amp;A311&amp;"_"&amp;$AB$12&amp;"_Fixed", "TrdValueAvg"))</f>
        <v>#REF!</v>
      </c>
      <c r="AC311" s="78">
        <f t="shared" si="874"/>
        <v>0</v>
      </c>
      <c r="AD311" s="174" t="e">
        <f t="shared" si="875"/>
        <v>#REF!</v>
      </c>
      <c r="AE311" s="175" t="s">
        <v>60</v>
      </c>
      <c r="AF311" s="176" t="e">
        <f t="shared" si="878"/>
        <v>#NUM!</v>
      </c>
      <c r="AG311" s="177" t="e">
        <f>_xll.MKV("EUR.CM_INSTRUMENT.PXE."&amp;A311, "DateLastMaturity")</f>
        <v>#REF!</v>
      </c>
      <c r="AH311" s="174" t="e">
        <f t="shared" si="860"/>
        <v>#REF!</v>
      </c>
      <c r="AI311" s="176" t="e">
        <f>VLOOKUP(AH311,'[1]ASW p'!$B$1:$AP$65536,HLOOKUP(LEFT(A311,2),'[1]ASW p'!$A$1:$IV$2,2,FALSE),FALSE)</f>
        <v>#REF!</v>
      </c>
      <c r="AJ311" s="79" t="e">
        <f t="shared" si="879"/>
        <v>#NUM!</v>
      </c>
      <c r="AK311" s="79" t="e">
        <f t="shared" si="864"/>
        <v>#NUM!</v>
      </c>
      <c r="AL311" s="192">
        <v>1.6359314952298865</v>
      </c>
      <c r="AM311" s="81">
        <v>-0.44</v>
      </c>
      <c r="AN311" s="14" t="str">
        <f t="shared" si="880"/>
        <v>BE0000338476</v>
      </c>
      <c r="AO311" s="65" t="e">
        <f>IF(LEFT(AN311,2)=LEFT(AN310,2),AO310,_xll.BDP($A311&amp;" Corp","RTG_FITCH"))</f>
        <v>#REF!</v>
      </c>
      <c r="AP311" s="65" t="e">
        <f>IF(LEFT(AN311,2)=LEFT(AN310,2),AP310,_xll.BDP($A311&amp;" Corp","RTG_SP_LT_LC_ISSUER_CREDIT"))</f>
        <v>#REF!</v>
      </c>
      <c r="AQ311" s="65" t="str">
        <f>_xll.BDP($A311&amp;" Corp","RTG_MOODY")</f>
        <v>NR</v>
      </c>
      <c r="AR311" s="193" t="e">
        <f t="shared" si="869"/>
        <v>#REF!</v>
      </c>
      <c r="AS311" s="194" t="s">
        <v>60</v>
      </c>
      <c r="AT311" s="195" t="e">
        <f t="shared" si="870"/>
        <v>#NUM!</v>
      </c>
      <c r="AU311" s="196" t="e">
        <f>_xll.MKV("EUR.CM_INSTRUMENT.PXE."&amp;A311, "DateLastMaturity")</f>
        <v>#REF!</v>
      </c>
      <c r="AV311" s="197" t="e">
        <f t="shared" si="871"/>
        <v>#REF!</v>
      </c>
      <c r="AW311" s="195" t="e">
        <f>VLOOKUP(AV311,'[1]Y c'!B$1:AD$65536,HLOOKUP(LEFT(A311,2),'[1]Y c'!$A$1:$IV$2,2,FALSE),FALSE)</f>
        <v>#REF!</v>
      </c>
      <c r="AY311" s="184" t="e">
        <f t="shared" si="865"/>
        <v>#REF!</v>
      </c>
      <c r="AZ311" s="185" t="str">
        <f t="shared" si="866"/>
        <v>x</v>
      </c>
      <c r="BA311" s="186" t="e">
        <f t="shared" si="867"/>
        <v>#NUM!</v>
      </c>
      <c r="BB311" s="198" t="e">
        <f>_xll.MKV("EUR.CM_INSTRUMENT.PXE."&amp;A311, "DateLastMaturity")</f>
        <v>#REF!</v>
      </c>
      <c r="BC311" s="187" t="e">
        <f t="shared" si="868"/>
        <v>#REF!</v>
      </c>
      <c r="BD311" s="186" t="e">
        <f>VLOOKUP(BC311,'[1]YY p'!B$1:AP$65536,HLOOKUP(LEFT(A311,2),'[1]YY p'!$A$1:$IV$2,2,FALSE),FALSE)</f>
        <v>#REF!</v>
      </c>
      <c r="BH311" s="38"/>
    </row>
    <row r="312" spans="1:60">
      <c r="A312" s="2" t="s">
        <v>328</v>
      </c>
      <c r="B312" s="65" t="e">
        <f t="shared" si="872"/>
        <v>#REF!</v>
      </c>
      <c r="C312" s="19" t="s">
        <v>126</v>
      </c>
      <c r="D312" s="19" t="e">
        <f>_xll.MKV("EUR.CM_INSTRUMENT.PXE."&amp;A312, "CouponInterest")</f>
        <v>#REF!</v>
      </c>
      <c r="E312" s="6" t="e">
        <f>_xll.MKV("EUR.CM_INSTRUMENT.PXE."&amp;A312, "DateMaturity")</f>
        <v>#REF!</v>
      </c>
      <c r="F312" s="6" t="e">
        <f>IF(D312=0,H312,_xll.MKV("EUR.CM_INSTRUMENT.PXE."&amp;A312, "DateInterestAccrual"))</f>
        <v>#REF!</v>
      </c>
      <c r="G312" s="6" t="e">
        <f>IF(D312=0,E312,_xll.MKV("EUR.CM_INSTRUMENT.PXE."&amp;A312, "DateFirstCoupon"))</f>
        <v>#REF!</v>
      </c>
      <c r="H312" s="6" t="e">
        <f>_xll.MKV("EUR.CM_INSTRUMENT.PXE."&amp;A312, "DateFirstSettlement")</f>
        <v>#REF!</v>
      </c>
      <c r="I312" s="19">
        <v>100</v>
      </c>
      <c r="J312" s="6" t="e">
        <f>_xll.MKV("EUR.CM_INSTRUMENT.BONDVISION."&amp;A312, "DateSettl")</f>
        <v>#REF!</v>
      </c>
      <c r="K312" s="199" t="e">
        <f>_xll.MKV("EUR.CM_INSTRUMENT.PXE."&amp;A312, "Desc")</f>
        <v>#REF!</v>
      </c>
      <c r="L312" s="66">
        <f>_xll.BDP(A312&amp;" Corp", "amt_outstanding")/1000000</f>
        <v>2456.4699999999998</v>
      </c>
      <c r="M312" s="67" t="e">
        <f t="shared" si="861"/>
        <v>#REF!</v>
      </c>
      <c r="N312" s="23" t="e">
        <f>_xll.xlBondYield(C312,D312,E312,F312,G312,H312,I312,J312,P312)*100</f>
        <v>#NUM!</v>
      </c>
      <c r="O312" s="68" t="str">
        <f t="shared" si="877"/>
        <v/>
      </c>
      <c r="P312" s="23" t="e">
        <f>ROUND(_xll.MKV("EUR.CM_DEPTH.XLS_GOVIES."&amp;A312, "Mid"),IF(M312&lt;700,3,2))</f>
        <v>#REF!</v>
      </c>
      <c r="Q312" s="69" t="e">
        <f>(N312-#REF!)*100</f>
        <v>#NUM!</v>
      </c>
      <c r="R312" s="70" t="e">
        <f>(N312-#REF!)/(M312-#REF!)*365*100</f>
        <v>#NUM!</v>
      </c>
      <c r="S312" s="71" t="e">
        <f>_xll.xlBondAswSpread(C312,D312,E312,F312,G312,H312,I312,J312,P312)*100</f>
        <v>#NUM!</v>
      </c>
      <c r="T312" s="72" t="e">
        <f>_xll.xlBondZSpread(C312,D312,E312,F312,G312,H312,I312,J312,P312,"annual",5)*100</f>
        <v>#NUM!</v>
      </c>
      <c r="U312" s="72" t="e">
        <f>(N312-_xll.xlShmImplSwap2("EUR","EUR",J312,E312,,1,8,2,4)*100)*100</f>
        <v>#NUM!</v>
      </c>
      <c r="V312" s="72" t="e">
        <f>(N312-VLOOKUP(AH312,'[1]Y c'!$B$1:$F$65536,HLOOKUP(RIGHT($V$12,2),'[1]Y c'!$A$1:$IV$2,2,FALSE),FALSE))*100</f>
        <v>#NUM!</v>
      </c>
      <c r="W312" s="72" t="e">
        <f>(N312-VLOOKUP(AH312,'[1]Y c'!$B$1:$N$65536,HLOOKUP(RIGHT($W$12,2),'[1]Y c'!$A$1:$IV$2,2,FALSE),FALSE))*100</f>
        <v>#NUM!</v>
      </c>
      <c r="X312" s="73" t="e">
        <f>(N312-VLOOKUP(AH312,'[1]Y c'!$B$1:$J$65536,HLOOKUP(RIGHT($X$12,2),'[1]Y c'!$A$1:$IV$2,2,FALSE),FALSE))*100</f>
        <v>#NUM!</v>
      </c>
      <c r="Y312" s="74" t="e">
        <f>_xll.xlBondYieldSens(C312,D312,E312,F312,G312,H312,I312,J312,P312,"p")</f>
        <v>#NUM!</v>
      </c>
      <c r="Z312" s="100" t="e">
        <f>SUMIF([1]Volumes!D$1:D$65536,A312,[1]Volumes!I$1:I$65536)</f>
        <v>#VALUE!</v>
      </c>
      <c r="AA312" s="23"/>
      <c r="AB312" s="77" t="e">
        <f>IF(_xll.MKV("EUR.CM_DEPTH.VMO_REPO."&amp;A312&amp;"_"&amp;$AB$12&amp;"_Fixed", "TrdValueAvg")=0,"",_xll.MKV("EUR.CM_DEPTH.VMO_REPO."&amp;A312&amp;"_"&amp;$AB$12&amp;"_Fixed", "TrdValueAvg"))</f>
        <v>#REF!</v>
      </c>
      <c r="AC312" s="78">
        <f t="shared" si="874"/>
        <v>0</v>
      </c>
      <c r="AD312" s="200" t="e">
        <f t="shared" si="875"/>
        <v>#REF!</v>
      </c>
      <c r="AE312" s="201" t="s">
        <v>60</v>
      </c>
      <c r="AF312" s="202" t="e">
        <f t="shared" si="878"/>
        <v>#NUM!</v>
      </c>
      <c r="AG312" s="203" t="e">
        <f>_xll.MKV("EUR.CM_INSTRUMENT.PXE."&amp;A312, "DateLastMaturity")</f>
        <v>#REF!</v>
      </c>
      <c r="AH312" s="200" t="e">
        <f>MONTH(AG312)&amp;"."&amp;YEAR(AG312)</f>
        <v>#REF!</v>
      </c>
      <c r="AI312" s="202" t="e">
        <f>VLOOKUP(AH312,'[1]ASW p'!$B$1:$AP$65536,HLOOKUP(LEFT(A312,2),'[1]ASW p'!$A$1:$IV$2,2,FALSE),FALSE)</f>
        <v>#REF!</v>
      </c>
      <c r="AJ312" s="79" t="e">
        <f t="shared" si="879"/>
        <v>#NUM!</v>
      </c>
      <c r="AK312" s="79" t="e">
        <f t="shared" si="864"/>
        <v>#NUM!</v>
      </c>
      <c r="AL312" s="94">
        <v>8.8658586153035674</v>
      </c>
      <c r="AM312" s="81" t="s">
        <v>127</v>
      </c>
      <c r="AN312" s="14" t="str">
        <f t="shared" si="880"/>
        <v>GR0114028534</v>
      </c>
      <c r="AO312" s="65" t="e">
        <f>IF(LEFT(AN312,2)=LEFT(#REF!,2),#REF!,_xll.BDP($A312&amp;" Corp","RTG_FITCH"))</f>
        <v>#REF!</v>
      </c>
      <c r="AP312" s="65" t="e">
        <f>IF(LEFT(AN312,2)=LEFT(#REF!,2),#REF!,_xll.BDP($A312&amp;" Corp","RTG_SP_LT_LC_ISSUER_CREDIT"))</f>
        <v>#REF!</v>
      </c>
      <c r="AQ312" s="65" t="str">
        <f>_xll.BDP($A312&amp;" Corp","RTG_MOODY")</f>
        <v>B3</v>
      </c>
      <c r="AR312" s="204">
        <v>41694</v>
      </c>
      <c r="AS312" s="62">
        <v>2</v>
      </c>
      <c r="AT312" s="19"/>
      <c r="AU312" s="19"/>
      <c r="AV312" s="19"/>
      <c r="AW312" s="19"/>
      <c r="AY312" s="205" t="e">
        <f t="shared" si="865"/>
        <v>#REF!</v>
      </c>
      <c r="AZ312" s="201" t="str">
        <f t="shared" si="866"/>
        <v>x</v>
      </c>
      <c r="BA312" s="202" t="e">
        <f t="shared" si="867"/>
        <v>#NUM!</v>
      </c>
      <c r="BB312" s="203" t="e">
        <f>_xll.MKV("EUR.CM_INSTRUMENT.PXE."&amp;A312, "DateLastMaturity")</f>
        <v>#REF!</v>
      </c>
      <c r="BC312" s="200" t="e">
        <f t="shared" si="868"/>
        <v>#REF!</v>
      </c>
      <c r="BD312" s="202" t="e">
        <f>VLOOKUP(BC312,'[1]YY p'!B$1:AP$65536,HLOOKUP(LEFT(A312,2),'[1]YY p'!$A$1:$IV$2,2,FALSE),FALSE)</f>
        <v>#REF!</v>
      </c>
      <c r="BH312" s="38"/>
    </row>
    <row r="313" spans="1:60">
      <c r="A313" s="64" t="s">
        <v>329</v>
      </c>
      <c r="B313" s="65" t="e">
        <f t="shared" si="872"/>
        <v>#REF!</v>
      </c>
      <c r="C313" s="19" t="s">
        <v>330</v>
      </c>
      <c r="D313" s="19" t="e">
        <f>_xll.MKV("EUR.CM_INSTRUMENT.PXE."&amp;A313, "CouponInterest")</f>
        <v>#REF!</v>
      </c>
      <c r="E313" s="6" t="e">
        <f>_xll.MKV("EUR.CM_INSTRUMENT.PXE."&amp;A313, "DateMaturity")</f>
        <v>#REF!</v>
      </c>
      <c r="F313" s="6" t="e">
        <f>IF(D313=0,H313,_xll.MKV("EUR.CM_INSTRUMENT.PXE."&amp;A313, "DateInterestAccrual"))</f>
        <v>#REF!</v>
      </c>
      <c r="G313" s="6" t="e">
        <f>IF(D313=0,E313,_xll.MKV("EUR.CM_INSTRUMENT.PXE."&amp;A313, "DateFirstCoupon"))</f>
        <v>#REF!</v>
      </c>
      <c r="H313" s="6" t="e">
        <f>_xll.MKV("EUR.CM_INSTRUMENT.PXE."&amp;A313, "DateFirstSettlement")</f>
        <v>#REF!</v>
      </c>
      <c r="I313" s="19">
        <v>100</v>
      </c>
      <c r="J313" s="6" t="e">
        <f>_xll.MKV("EUR.CM_INSTRUMENT.BONDVISION."&amp;A313, "DateSettl")</f>
        <v>#REF!</v>
      </c>
      <c r="K313" s="199" t="e">
        <f>_xll.MKV("EUR.CM_INSTRUMENT.PXE."&amp;A313, "Desc")</f>
        <v>#REF!</v>
      </c>
      <c r="L313" s="66">
        <f>_xll.BDP(A313&amp;" Corp", "amt_outstanding")/1000000</f>
        <v>550.41812399999992</v>
      </c>
      <c r="M313" s="67" t="e">
        <f t="shared" si="861"/>
        <v>#REF!</v>
      </c>
      <c r="N313" s="23" t="e">
        <f>_xll.xlStepYield(C313,$AR$312:$AR$332,$AS$312:$AS$332,E313,F313,G313,H313,I313,J313,P313)*100</f>
        <v>#NUM!</v>
      </c>
      <c r="O313" s="68" t="str">
        <f t="shared" si="877"/>
        <v/>
      </c>
      <c r="P313" s="23" t="e">
        <f>ROUND(_xll.MKV("EUR.CM_DEPTH.XLS_GOVIES."&amp;A313, "Mid"),IF(M313&lt;700,3,2))</f>
        <v>#REF!</v>
      </c>
      <c r="Q313" s="69" t="e">
        <f t="shared" si="876"/>
        <v>#NUM!</v>
      </c>
      <c r="R313" s="70" t="e">
        <f t="shared" ref="R313:R332" si="881">(N313-N312)/(M313-M312)*365*100</f>
        <v>#NUM!</v>
      </c>
      <c r="S313" s="71" t="e">
        <f>_xll.xlBondAswSpread(C313,D313,E313,F313,G313,H313,I313,J313,P313)*100</f>
        <v>#NUM!</v>
      </c>
      <c r="T313" s="72" t="e">
        <f>_xll.xlBondZSpread(C313,D313,E313,F313,G313,H313,I313,J313,P313,"annual",5)*100</f>
        <v>#NUM!</v>
      </c>
      <c r="U313" s="72" t="e">
        <f>(N313-_xll.xlShmImplSwap2("EUR","EUR",J313,E313,,1,8,2,4)*100)*100</f>
        <v>#NUM!</v>
      </c>
      <c r="V313" s="72" t="e">
        <f>(N313-VLOOKUP(AH313,'[1]Y c'!$B$1:$F$65536,HLOOKUP(RIGHT($V$12,2),'[1]Y c'!$A$1:$IV$2,2,FALSE),FALSE))*100</f>
        <v>#NUM!</v>
      </c>
      <c r="W313" s="72" t="e">
        <f>(N313-VLOOKUP(AH313,'[1]Y c'!$B$1:$N$65536,HLOOKUP(RIGHT($W$12,2),'[1]Y c'!$A$1:$IV$2,2,FALSE),FALSE))*100</f>
        <v>#NUM!</v>
      </c>
      <c r="X313" s="73" t="e">
        <f>(N313-VLOOKUP(AH313,'[1]Y c'!$B$1:$J$65536,HLOOKUP(RIGHT($X$12,2),'[1]Y c'!$A$1:$IV$2,2,FALSE),FALSE))*100</f>
        <v>#NUM!</v>
      </c>
      <c r="Y313" s="74">
        <f>ROUND(_xll.BDP(A313&amp;" Corp","risk mid"),2)</f>
        <v>4.2</v>
      </c>
      <c r="Z313" s="100" t="e">
        <f>SUMIF([1]Volumes!D$1:D$65536,A313,[1]Volumes!I$1:I$65536)</f>
        <v>#VALUE!</v>
      </c>
      <c r="AA313" s="23"/>
      <c r="AB313" s="77" t="e">
        <f>IF(_xll.MKV("EUR.CM_DEPTH.VMO_REPO."&amp;A313&amp;"_"&amp;$AB$12&amp;"_Fixed", "TrdValueAvg")=0,"",_xll.MKV("EUR.CM_DEPTH.VMO_REPO."&amp;A313&amp;"_"&amp;$AB$12&amp;"_Fixed", "TrdValueAvg"))</f>
        <v>#REF!</v>
      </c>
      <c r="AC313" s="78">
        <f t="shared" si="874"/>
        <v>0</v>
      </c>
      <c r="AD313" s="200" t="str">
        <f t="shared" si="875"/>
        <v/>
      </c>
      <c r="AE313" s="201"/>
      <c r="AF313" s="202" t="str">
        <f t="shared" si="878"/>
        <v/>
      </c>
      <c r="AG313" s="203" t="e">
        <f>_xll.MKV("EUR.CM_INSTRUMENT.PXE."&amp;A313, "DateLastMaturity")</f>
        <v>#REF!</v>
      </c>
      <c r="AH313" s="200" t="e">
        <f t="shared" ref="AH313:AH332" si="882">MONTH(AG313)&amp;"."&amp;YEAR(AG313)</f>
        <v>#REF!</v>
      </c>
      <c r="AI313" s="202" t="e">
        <f>VLOOKUP(AH313,'[1]ASW p'!$B$1:$AP$65536,HLOOKUP(LEFT(A313,2),'[1]ASW p'!$A$1:$IV$2,2,FALSE),FALSE)</f>
        <v>#REF!</v>
      </c>
      <c r="AJ313" s="79" t="e">
        <f t="shared" si="879"/>
        <v>#NUM!</v>
      </c>
      <c r="AK313" s="79" t="e">
        <f t="shared" si="864"/>
        <v>#NUM!</v>
      </c>
      <c r="AL313" s="94">
        <v>8.7956977601008326</v>
      </c>
      <c r="AM313" s="81" t="s">
        <v>127</v>
      </c>
      <c r="AN313" s="14" t="str">
        <f t="shared" si="880"/>
        <v>GR0128010676</v>
      </c>
      <c r="AO313" s="65" t="e">
        <f>IF(LEFT(AN313,2)=LEFT(AN312,2),AO312,_xll.BDP($A313&amp;" Corp","RTG_FITCH"))</f>
        <v>#REF!</v>
      </c>
      <c r="AP313" s="65" t="e">
        <f>IF(LEFT(AN313,2)=LEFT(AN312,2),AP312,_xll.BDP($A313&amp;" Corp","RTG_SP_LT_LC_ISSUER_CREDIT"))</f>
        <v>#REF!</v>
      </c>
      <c r="AQ313" s="65" t="str">
        <f>_xll.BDP($A313&amp;" Corp","RTG_MOODY")</f>
        <v>#N/A N/A</v>
      </c>
      <c r="AR313" s="204">
        <v>42059</v>
      </c>
      <c r="AS313" s="62">
        <v>2</v>
      </c>
      <c r="AY313" s="205" t="str">
        <f t="shared" si="865"/>
        <v/>
      </c>
      <c r="AZ313" s="201">
        <f t="shared" si="866"/>
        <v>0</v>
      </c>
      <c r="BA313" s="202" t="str">
        <f t="shared" si="867"/>
        <v/>
      </c>
      <c r="BB313" s="203" t="e">
        <f>_xll.MKV("EUR.CM_INSTRUMENT.PXE."&amp;A313, "DateLastMaturity")</f>
        <v>#REF!</v>
      </c>
      <c r="BC313" s="200" t="e">
        <f t="shared" si="868"/>
        <v>#REF!</v>
      </c>
      <c r="BD313" s="202" t="e">
        <f>VLOOKUP(BC313,'[1]YY p'!B$1:AP$65536,HLOOKUP(LEFT(A313,2),'[1]YY p'!$A$1:$IV$2,2,FALSE),FALSE)</f>
        <v>#REF!</v>
      </c>
      <c r="BH313" s="38"/>
    </row>
    <row r="314" spans="1:60">
      <c r="A314" s="64" t="s">
        <v>331</v>
      </c>
      <c r="B314" s="65" t="e">
        <f t="shared" si="872"/>
        <v>#REF!</v>
      </c>
      <c r="C314" s="19" t="s">
        <v>330</v>
      </c>
      <c r="D314" s="19" t="e">
        <f>_xll.MKV("EUR.CM_INSTRUMENT.PXE."&amp;A314, "CouponInterest")</f>
        <v>#REF!</v>
      </c>
      <c r="E314" s="6" t="e">
        <f>_xll.MKV("EUR.CM_INSTRUMENT.PXE."&amp;A314, "DateMaturity")</f>
        <v>#REF!</v>
      </c>
      <c r="F314" s="6" t="e">
        <f>IF(D314=0,H314,_xll.MKV("EUR.CM_INSTRUMENT.PXE."&amp;A314, "DateInterestAccrual"))</f>
        <v>#REF!</v>
      </c>
      <c r="G314" s="6" t="e">
        <f>IF(D314=0,E314,_xll.MKV("EUR.CM_INSTRUMENT.PXE."&amp;A314, "DateFirstCoupon"))</f>
        <v>#REF!</v>
      </c>
      <c r="H314" s="6" t="e">
        <f>_xll.MKV("EUR.CM_INSTRUMENT.PXE."&amp;A314, "DateFirstSettlement")</f>
        <v>#REF!</v>
      </c>
      <c r="I314" s="19">
        <v>100</v>
      </c>
      <c r="J314" s="6" t="e">
        <f>_xll.MKV("EUR.CM_INSTRUMENT.BONDVISION."&amp;A314, "DateSettl")</f>
        <v>#REF!</v>
      </c>
      <c r="K314" s="199" t="e">
        <f>_xll.MKV("EUR.CM_INSTRUMENT.PXE."&amp;A314, "Desc")</f>
        <v>#REF!</v>
      </c>
      <c r="L314" s="66">
        <f>_xll.BDP(A314&amp;" Corp", "amt_outstanding")/1000000</f>
        <v>445.00757700000008</v>
      </c>
      <c r="M314" s="67" t="e">
        <f t="shared" si="861"/>
        <v>#REF!</v>
      </c>
      <c r="N314" s="23" t="e">
        <f>_xll.xlStepYield(C314,$AR$312:$AR$332,$AS$312:$AS$332,E314,F314,G314,H314,I314,J314,P314)*100</f>
        <v>#NUM!</v>
      </c>
      <c r="O314" s="68" t="str">
        <f t="shared" si="877"/>
        <v/>
      </c>
      <c r="P314" s="23" t="e">
        <f>ROUND(_xll.MKV("EUR.CM_DEPTH.XLS_GOVIES."&amp;A314, "Mid"),IF(M314&lt;700,3,2))</f>
        <v>#REF!</v>
      </c>
      <c r="Q314" s="69" t="e">
        <f t="shared" si="876"/>
        <v>#NUM!</v>
      </c>
      <c r="R314" s="70" t="e">
        <f t="shared" si="881"/>
        <v>#NUM!</v>
      </c>
      <c r="S314" s="71" t="e">
        <f>_xll.xlBondAswSpread(C314,D314,E314,F314,G314,H314,I314,J314,P314)*100</f>
        <v>#NUM!</v>
      </c>
      <c r="T314" s="72" t="e">
        <f>_xll.xlBondZSpread(C314,D314,E314,F314,G314,H314,I314,J314,P314,"annual",5)*100</f>
        <v>#NUM!</v>
      </c>
      <c r="U314" s="72" t="e">
        <f>(N314-_xll.xlShmImplSwap2("EUR","EUR",J314,E314,,1,8,2,4)*100)*100</f>
        <v>#NUM!</v>
      </c>
      <c r="V314" s="72" t="e">
        <f>(N314-VLOOKUP(AH314,'[1]Y c'!$B$1:$F$65536,HLOOKUP(RIGHT($V$12,2),'[1]Y c'!$A$1:$IV$2,2,FALSE),FALSE))*100</f>
        <v>#NUM!</v>
      </c>
      <c r="W314" s="72" t="e">
        <f>(N314-VLOOKUP(AH314,'[1]Y c'!$B$1:$N$65536,HLOOKUP(RIGHT($W$12,2),'[1]Y c'!$A$1:$IV$2,2,FALSE),FALSE))*100</f>
        <v>#NUM!</v>
      </c>
      <c r="X314" s="73" t="e">
        <f>(N314-VLOOKUP(AH314,'[1]Y c'!$B$1:$J$65536,HLOOKUP(RIGHT($X$12,2),'[1]Y c'!$A$1:$IV$2,2,FALSE),FALSE))*100</f>
        <v>#NUM!</v>
      </c>
      <c r="Y314" s="74">
        <f>ROUND(_xll.BDP(A314&amp;" Corp","risk mid"),2)</f>
        <v>5.03</v>
      </c>
      <c r="Z314" s="100" t="e">
        <f>SUMIF([1]Volumes!D$1:D$65536,A314,[1]Volumes!I$1:I$65536)</f>
        <v>#VALUE!</v>
      </c>
      <c r="AA314" s="23"/>
      <c r="AB314" s="77" t="e">
        <f>IF(_xll.MKV("EUR.CM_DEPTH.VMO_REPO."&amp;A314&amp;"_"&amp;$AB$12&amp;"_Fixed", "TrdValueAvg")=0,"",_xll.MKV("EUR.CM_DEPTH.VMO_REPO."&amp;A314&amp;"_"&amp;$AB$12&amp;"_Fixed", "TrdValueAvg"))</f>
        <v>#REF!</v>
      </c>
      <c r="AC314" s="78">
        <f t="shared" si="874"/>
        <v>0</v>
      </c>
      <c r="AD314" s="200" t="str">
        <f t="shared" si="875"/>
        <v/>
      </c>
      <c r="AE314" s="201"/>
      <c r="AF314" s="202" t="str">
        <f t="shared" si="878"/>
        <v/>
      </c>
      <c r="AG314" s="203" t="e">
        <f>_xll.MKV("EUR.CM_INSTRUMENT.PXE."&amp;A314, "DateLastMaturity")</f>
        <v>#REF!</v>
      </c>
      <c r="AH314" s="200" t="e">
        <f t="shared" si="882"/>
        <v>#REF!</v>
      </c>
      <c r="AI314" s="202" t="e">
        <f>VLOOKUP(AH314,'[1]ASW p'!$B$1:$AP$65536,HLOOKUP(LEFT(A314,2),'[1]ASW p'!$A$1:$IV$2,2,FALSE),FALSE)</f>
        <v>#REF!</v>
      </c>
      <c r="AJ314" s="79" t="e">
        <f t="shared" si="879"/>
        <v>#NUM!</v>
      </c>
      <c r="AK314" s="79" t="e">
        <f t="shared" si="864"/>
        <v>#NUM!</v>
      </c>
      <c r="AL314" s="94">
        <v>8.5805687426366966</v>
      </c>
      <c r="AM314" s="81" t="s">
        <v>127</v>
      </c>
      <c r="AN314" s="14" t="str">
        <f t="shared" si="880"/>
        <v>GR0128011682</v>
      </c>
      <c r="AO314" s="65" t="e">
        <f>IF(LEFT(AN314,2)=LEFT(AN313,2),AO313,_xll.BDP($A314&amp;" Corp","RTG_FITCH"))</f>
        <v>#REF!</v>
      </c>
      <c r="AP314" s="65" t="e">
        <f>IF(LEFT(AN314,2)=LEFT(AN313,2),AP313,_xll.BDP($A314&amp;" Corp","RTG_SP_LT_LC_ISSUER_CREDIT"))</f>
        <v>#REF!</v>
      </c>
      <c r="AQ314" s="65" t="str">
        <f>_xll.BDP($A314&amp;" Corp","RTG_MOODY")</f>
        <v>#N/A N/A</v>
      </c>
      <c r="AR314" s="204">
        <v>42424</v>
      </c>
      <c r="AS314" s="62">
        <v>3</v>
      </c>
      <c r="AY314" s="205" t="str">
        <f t="shared" si="865"/>
        <v/>
      </c>
      <c r="AZ314" s="201">
        <f t="shared" si="866"/>
        <v>0</v>
      </c>
      <c r="BA314" s="202" t="str">
        <f t="shared" si="867"/>
        <v/>
      </c>
      <c r="BB314" s="203" t="e">
        <f>_xll.MKV("EUR.CM_INSTRUMENT.PXE."&amp;A314, "DateLastMaturity")</f>
        <v>#REF!</v>
      </c>
      <c r="BC314" s="200" t="e">
        <f t="shared" si="868"/>
        <v>#REF!</v>
      </c>
      <c r="BD314" s="202" t="e">
        <f>VLOOKUP(BC314,'[1]YY p'!B$1:AP$65536,HLOOKUP(LEFT(A314,2),'[1]YY p'!$A$1:$IV$2,2,FALSE),FALSE)</f>
        <v>#REF!</v>
      </c>
      <c r="BH314" s="38"/>
    </row>
    <row r="315" spans="1:60">
      <c r="A315" s="64" t="s">
        <v>332</v>
      </c>
      <c r="B315" s="65" t="e">
        <f t="shared" si="872"/>
        <v>#REF!</v>
      </c>
      <c r="C315" s="19" t="s">
        <v>330</v>
      </c>
      <c r="D315" s="19" t="e">
        <f>_xll.MKV("EUR.CM_INSTRUMENT.PXE."&amp;A315, "CouponInterest")</f>
        <v>#REF!</v>
      </c>
      <c r="E315" s="6" t="e">
        <f>_xll.MKV("EUR.CM_INSTRUMENT.PXE."&amp;A315, "DateMaturity")</f>
        <v>#REF!</v>
      </c>
      <c r="F315" s="6" t="e">
        <f>IF(D315=0,H315,_xll.MKV("EUR.CM_INSTRUMENT.PXE."&amp;A315, "DateInterestAccrual"))</f>
        <v>#REF!</v>
      </c>
      <c r="G315" s="6" t="e">
        <f>IF(D315=0,E315,_xll.MKV("EUR.CM_INSTRUMENT.PXE."&amp;A315, "DateFirstCoupon"))</f>
        <v>#REF!</v>
      </c>
      <c r="H315" s="6" t="e">
        <f>_xll.MKV("EUR.CM_INSTRUMENT.PXE."&amp;A315, "DateFirstSettlement")</f>
        <v>#REF!</v>
      </c>
      <c r="I315" s="19">
        <v>100</v>
      </c>
      <c r="J315" s="6" t="e">
        <f>_xll.MKV("EUR.CM_INSTRUMENT.BONDVISION."&amp;A315, "DateSettl")</f>
        <v>#REF!</v>
      </c>
      <c r="K315" s="199" t="e">
        <f>_xll.MKV("EUR.CM_INSTRUMENT.PXE."&amp;A315, "Desc")</f>
        <v>#REF!</v>
      </c>
      <c r="L315" s="66">
        <f>_xll.BDP(A315&amp;" Corp", "amt_outstanding")/1000000</f>
        <v>423.67422699999992</v>
      </c>
      <c r="M315" s="67" t="e">
        <f t="shared" si="861"/>
        <v>#REF!</v>
      </c>
      <c r="N315" s="23" t="e">
        <f>_xll.xlStepYield(C315,$AR$312:$AR$332,$AS$312:$AS$332,E315,F315,G315,H315,I315,J315,P315)*100</f>
        <v>#NUM!</v>
      </c>
      <c r="O315" s="68" t="str">
        <f t="shared" si="877"/>
        <v/>
      </c>
      <c r="P315" s="23" t="e">
        <f>ROUND(_xll.MKV("EUR.CM_DEPTH.XLS_GOVIES."&amp;A315, "Mid"),IF(M315&lt;700,3,2))</f>
        <v>#REF!</v>
      </c>
      <c r="Q315" s="69" t="e">
        <f t="shared" si="876"/>
        <v>#NUM!</v>
      </c>
      <c r="R315" s="70" t="e">
        <f t="shared" si="881"/>
        <v>#NUM!</v>
      </c>
      <c r="S315" s="71" t="e">
        <f>_xll.xlBondAswSpread(C315,D315,E315,F315,G315,H315,I315,J315,P315)*100</f>
        <v>#NUM!</v>
      </c>
      <c r="T315" s="72" t="e">
        <f>_xll.xlBondZSpread(C315,D315,E315,F315,G315,H315,I315,J315,P315,"annual",5)*100</f>
        <v>#NUM!</v>
      </c>
      <c r="U315" s="72" t="e">
        <f>(N315-_xll.xlShmImplSwap2("EUR","EUR",J315,E315,,1,8,2,4)*100)*100</f>
        <v>#NUM!</v>
      </c>
      <c r="V315" s="72" t="e">
        <f>(N315-VLOOKUP(AH315,'[1]Y c'!$B$1:$F$65536,HLOOKUP(RIGHT($V$12,2),'[1]Y c'!$A$1:$IV$2,2,FALSE),FALSE))*100</f>
        <v>#NUM!</v>
      </c>
      <c r="W315" s="72" t="e">
        <f>(N315-VLOOKUP(AH315,'[1]Y c'!$B$1:$N$65536,HLOOKUP(RIGHT($W$12,2),'[1]Y c'!$A$1:$IV$2,2,FALSE),FALSE))*100</f>
        <v>#NUM!</v>
      </c>
      <c r="X315" s="73" t="e">
        <f>(N315-VLOOKUP(AH315,'[1]Y c'!$B$1:$J$65536,HLOOKUP(RIGHT($X$12,2),'[1]Y c'!$A$1:$IV$2,2,FALSE),FALSE))*100</f>
        <v>#NUM!</v>
      </c>
      <c r="Y315" s="74">
        <f>ROUND(_xll.BDP(A315&amp;" Corp","risk mid"),2)</f>
        <v>5.62</v>
      </c>
      <c r="Z315" s="100" t="e">
        <f>SUMIF([1]Volumes!D$1:D$65536,A315,[1]Volumes!I$1:I$65536)</f>
        <v>#VALUE!</v>
      </c>
      <c r="AA315" s="23"/>
      <c r="AB315" s="77" t="e">
        <f>IF(_xll.MKV("EUR.CM_DEPTH.VMO_REPO."&amp;A315&amp;"_"&amp;$AB$12&amp;"_Fixed", "TrdValueAvg")=0,"",_xll.MKV("EUR.CM_DEPTH.VMO_REPO."&amp;A315&amp;"_"&amp;$AB$12&amp;"_Fixed", "TrdValueAvg"))</f>
        <v>#REF!</v>
      </c>
      <c r="AC315" s="78">
        <f t="shared" si="874"/>
        <v>0</v>
      </c>
      <c r="AD315" s="200" t="e">
        <f t="shared" si="875"/>
        <v>#REF!</v>
      </c>
      <c r="AE315" s="201" t="s">
        <v>60</v>
      </c>
      <c r="AF315" s="202" t="e">
        <f t="shared" si="878"/>
        <v>#NUM!</v>
      </c>
      <c r="AG315" s="203" t="e">
        <f>_xll.MKV("EUR.CM_INSTRUMENT.PXE."&amp;A315, "DateLastMaturity")</f>
        <v>#REF!</v>
      </c>
      <c r="AH315" s="200" t="e">
        <f t="shared" si="882"/>
        <v>#REF!</v>
      </c>
      <c r="AI315" s="202" t="e">
        <f>VLOOKUP(AH315,'[1]ASW p'!$B$1:$AP$65536,HLOOKUP(LEFT(A315,2),'[1]ASW p'!$A$1:$IV$2,2,FALSE),FALSE)</f>
        <v>#REF!</v>
      </c>
      <c r="AJ315" s="79" t="e">
        <f t="shared" si="879"/>
        <v>#NUM!</v>
      </c>
      <c r="AK315" s="79" t="e">
        <f t="shared" si="864"/>
        <v>#NUM!</v>
      </c>
      <c r="AL315" s="80">
        <v>8.5036925205915956</v>
      </c>
      <c r="AM315" s="81" t="s">
        <v>127</v>
      </c>
      <c r="AN315" s="14" t="str">
        <f t="shared" si="880"/>
        <v>GR0128012698</v>
      </c>
      <c r="AO315" s="65" t="e">
        <f>IF(LEFT(AN315,2)=LEFT(AN314,2),AO314,_xll.BDP($A315&amp;" Corp","RTG_FITCH"))</f>
        <v>#REF!</v>
      </c>
      <c r="AP315" s="65" t="e">
        <f>IF(LEFT(AN315,2)=LEFT(AN314,2),AP314,_xll.BDP($A315&amp;" Corp","RTG_SP_LT_LC_ISSUER_CREDIT"))</f>
        <v>#REF!</v>
      </c>
      <c r="AQ315" s="65" t="str">
        <f>_xll.BDP($A315&amp;" Corp","RTG_MOODY")</f>
        <v>#N/A N/A</v>
      </c>
      <c r="AR315" s="204">
        <v>42790</v>
      </c>
      <c r="AS315" s="62">
        <v>3</v>
      </c>
      <c r="AY315" s="205" t="e">
        <f t="shared" si="865"/>
        <v>#REF!</v>
      </c>
      <c r="AZ315" s="201" t="str">
        <f t="shared" si="866"/>
        <v>x</v>
      </c>
      <c r="BA315" s="202" t="e">
        <f t="shared" si="867"/>
        <v>#NUM!</v>
      </c>
      <c r="BB315" s="203" t="e">
        <f>_xll.MKV("EUR.CM_INSTRUMENT.PXE."&amp;A315, "DateLastMaturity")</f>
        <v>#REF!</v>
      </c>
      <c r="BC315" s="200" t="e">
        <f t="shared" si="868"/>
        <v>#REF!</v>
      </c>
      <c r="BD315" s="202" t="e">
        <f>VLOOKUP(BC315,'[1]YY p'!B$1:AP$65536,HLOOKUP(LEFT(A315,2),'[1]YY p'!$A$1:$IV$2,2,FALSE),FALSE)</f>
        <v>#REF!</v>
      </c>
      <c r="BH315" s="38"/>
    </row>
    <row r="316" spans="1:60">
      <c r="A316" s="64" t="s">
        <v>333</v>
      </c>
      <c r="B316" s="65" t="e">
        <f t="shared" si="872"/>
        <v>#REF!</v>
      </c>
      <c r="C316" s="19" t="s">
        <v>330</v>
      </c>
      <c r="D316" s="19" t="e">
        <f>_xll.MKV("EUR.CM_INSTRUMENT.PXE."&amp;A316, "CouponInterest")</f>
        <v>#REF!</v>
      </c>
      <c r="E316" s="6" t="e">
        <f>_xll.MKV("EUR.CM_INSTRUMENT.PXE."&amp;A316, "DateMaturity")</f>
        <v>#REF!</v>
      </c>
      <c r="F316" s="6" t="e">
        <f>IF(D316=0,H316,_xll.MKV("EUR.CM_INSTRUMENT.PXE."&amp;A316, "DateInterestAccrual"))</f>
        <v>#REF!</v>
      </c>
      <c r="G316" s="6" t="e">
        <f>IF(D316=0,E316,_xll.MKV("EUR.CM_INSTRUMENT.PXE."&amp;A316, "DateFirstCoupon"))</f>
        <v>#REF!</v>
      </c>
      <c r="H316" s="6" t="e">
        <f>_xll.MKV("EUR.CM_INSTRUMENT.PXE."&amp;A316, "DateFirstSettlement")</f>
        <v>#REF!</v>
      </c>
      <c r="I316" s="19">
        <v>100</v>
      </c>
      <c r="J316" s="6" t="e">
        <f>_xll.MKV("EUR.CM_INSTRUMENT.BONDVISION."&amp;A316, "DateSettl")</f>
        <v>#REF!</v>
      </c>
      <c r="K316" s="199" t="e">
        <f>_xll.MKV("EUR.CM_INSTRUMENT.PXE."&amp;A316, "Desc")</f>
        <v>#REF!</v>
      </c>
      <c r="L316" s="66">
        <f>_xll.BDP(A316&amp;" Corp", "amt_outstanding")/1000000</f>
        <v>212.2921540000001</v>
      </c>
      <c r="M316" s="67" t="e">
        <f t="shared" si="861"/>
        <v>#REF!</v>
      </c>
      <c r="N316" s="23" t="e">
        <f>_xll.xlStepYield(C316,$AR$312:$AR$332,$AS$312:$AS$332,E316,F316,G316,H316,I316,J316,P316)*100</f>
        <v>#NUM!</v>
      </c>
      <c r="O316" s="68" t="str">
        <f t="shared" si="877"/>
        <v/>
      </c>
      <c r="P316" s="23" t="e">
        <f>ROUND(_xll.MKV("EUR.CM_DEPTH.XLS_GOVIES."&amp;A316, "Mid"),IF(M316&lt;700,3,2))</f>
        <v>#REF!</v>
      </c>
      <c r="Q316" s="69" t="e">
        <f t="shared" si="876"/>
        <v>#NUM!</v>
      </c>
      <c r="R316" s="70" t="e">
        <f t="shared" si="881"/>
        <v>#NUM!</v>
      </c>
      <c r="S316" s="71" t="e">
        <f>_xll.xlBondAswSpread(C316,D316,E316,F316,G316,H316,I316,J316,P316)*100</f>
        <v>#NUM!</v>
      </c>
      <c r="T316" s="72" t="e">
        <f>_xll.xlBondZSpread(C316,D316,E316,F316,G316,H316,I316,J316,P316,"annual",5)*100</f>
        <v>#NUM!</v>
      </c>
      <c r="U316" s="72" t="e">
        <f>(N316-_xll.xlShmImplSwap2("EUR","EUR",J316,E316,,1,8,2,4)*100)*100</f>
        <v>#NUM!</v>
      </c>
      <c r="V316" s="72" t="e">
        <f>(N316-VLOOKUP(AH316,'[1]Y c'!$B$1:$F$65536,HLOOKUP(RIGHT($V$12,2),'[1]Y c'!$A$1:$IV$2,2,FALSE),FALSE))*100</f>
        <v>#NUM!</v>
      </c>
      <c r="W316" s="72" t="e">
        <f>(N316-VLOOKUP(AH316,'[1]Y c'!$B$1:$N$65536,HLOOKUP(RIGHT($W$12,2),'[1]Y c'!$A$1:$IV$2,2,FALSE),FALSE))*100</f>
        <v>#NUM!</v>
      </c>
      <c r="X316" s="73" t="e">
        <f>(N316-VLOOKUP(AH316,'[1]Y c'!$B$1:$J$65536,HLOOKUP(RIGHT($X$12,2),'[1]Y c'!$A$1:$IV$2,2,FALSE),FALSE))*100</f>
        <v>#NUM!</v>
      </c>
      <c r="Y316" s="74">
        <f>ROUND(_xll.BDP(A316&amp;" Corp","risk mid"),2)</f>
        <v>6.36</v>
      </c>
      <c r="Z316" s="100" t="e">
        <f>SUMIF([1]Volumes!D$1:D$65536,A316,[1]Volumes!I$1:I$65536)</f>
        <v>#VALUE!</v>
      </c>
      <c r="AA316" s="23"/>
      <c r="AB316" s="77" t="e">
        <f>IF(_xll.MKV("EUR.CM_DEPTH.VMO_REPO."&amp;A316&amp;"_"&amp;$AB$12&amp;"_Fixed", "TrdValueAvg")=0,"",_xll.MKV("EUR.CM_DEPTH.VMO_REPO."&amp;A316&amp;"_"&amp;$AB$12&amp;"_Fixed", "TrdValueAvg"))</f>
        <v>#REF!</v>
      </c>
      <c r="AC316" s="78">
        <f t="shared" si="874"/>
        <v>0</v>
      </c>
      <c r="AD316" s="200" t="str">
        <f t="shared" si="875"/>
        <v/>
      </c>
      <c r="AE316" s="201"/>
      <c r="AF316" s="202" t="str">
        <f t="shared" si="878"/>
        <v/>
      </c>
      <c r="AG316" s="203" t="e">
        <f>_xll.MKV("EUR.CM_INSTRUMENT.PXE."&amp;A316, "DateLastMaturity")</f>
        <v>#REF!</v>
      </c>
      <c r="AH316" s="200" t="e">
        <f t="shared" si="882"/>
        <v>#REF!</v>
      </c>
      <c r="AI316" s="202" t="e">
        <f>VLOOKUP(AH316,'[1]ASW p'!$B$1:$AP$65536,HLOOKUP(LEFT(A316,2),'[1]ASW p'!$A$1:$IV$2,2,FALSE),FALSE)</f>
        <v>#REF!</v>
      </c>
      <c r="AJ316" s="79" t="e">
        <f t="shared" si="879"/>
        <v>#NUM!</v>
      </c>
      <c r="AK316" s="79" t="e">
        <f t="shared" si="864"/>
        <v>#NUM!</v>
      </c>
      <c r="AL316" s="94">
        <v>8.4921165127783649</v>
      </c>
      <c r="AM316" s="81" t="s">
        <v>127</v>
      </c>
      <c r="AN316" s="14" t="str">
        <f t="shared" si="880"/>
        <v>GR0128013704</v>
      </c>
      <c r="AO316" s="65" t="e">
        <f>IF(LEFT(AN316,2)=LEFT(AN315,2),AO315,_xll.BDP($A316&amp;" Corp","RTG_FITCH"))</f>
        <v>#REF!</v>
      </c>
      <c r="AP316" s="65" t="e">
        <f>IF(LEFT(AN316,2)=LEFT(AN315,2),AP315,_xll.BDP($A316&amp;" Corp","RTG_SP_LT_LC_ISSUER_CREDIT"))</f>
        <v>#REF!</v>
      </c>
      <c r="AQ316" s="65" t="str">
        <f>_xll.BDP($A316&amp;" Corp","RTG_MOODY")</f>
        <v>#N/A N/A</v>
      </c>
      <c r="AR316" s="204">
        <v>43155</v>
      </c>
      <c r="AS316" s="62">
        <v>3</v>
      </c>
      <c r="AY316" s="205" t="str">
        <f t="shared" si="865"/>
        <v/>
      </c>
      <c r="AZ316" s="201">
        <f t="shared" si="866"/>
        <v>0</v>
      </c>
      <c r="BA316" s="202" t="str">
        <f t="shared" si="867"/>
        <v/>
      </c>
      <c r="BB316" s="203" t="e">
        <f>_xll.MKV("EUR.CM_INSTRUMENT.PXE."&amp;A316, "DateLastMaturity")</f>
        <v>#REF!</v>
      </c>
      <c r="BC316" s="200" t="e">
        <f t="shared" si="868"/>
        <v>#REF!</v>
      </c>
      <c r="BD316" s="202" t="e">
        <f>VLOOKUP(BC316,'[1]YY p'!B$1:AP$65536,HLOOKUP(LEFT(A316,2),'[1]YY p'!$A$1:$IV$2,2,FALSE),FALSE)</f>
        <v>#REF!</v>
      </c>
      <c r="BH316" s="38"/>
    </row>
    <row r="317" spans="1:60">
      <c r="A317" s="64" t="s">
        <v>334</v>
      </c>
      <c r="B317" s="65" t="e">
        <f t="shared" si="872"/>
        <v>#REF!</v>
      </c>
      <c r="C317" s="19" t="s">
        <v>330</v>
      </c>
      <c r="D317" s="19" t="e">
        <f>_xll.MKV("EUR.CM_INSTRUMENT.PXE."&amp;A317, "CouponInterest")</f>
        <v>#REF!</v>
      </c>
      <c r="E317" s="6" t="e">
        <f>_xll.MKV("EUR.CM_INSTRUMENT.PXE."&amp;A317, "DateMaturity")</f>
        <v>#REF!</v>
      </c>
      <c r="F317" s="6" t="e">
        <f>IF(D317=0,H317,_xll.MKV("EUR.CM_INSTRUMENT.PXE."&amp;A317, "DateInterestAccrual"))</f>
        <v>#REF!</v>
      </c>
      <c r="G317" s="6" t="e">
        <f>IF(D317=0,E317,_xll.MKV("EUR.CM_INSTRUMENT.PXE."&amp;A317, "DateFirstCoupon"))</f>
        <v>#REF!</v>
      </c>
      <c r="H317" s="6" t="e">
        <f>_xll.MKV("EUR.CM_INSTRUMENT.PXE."&amp;A317, "DateFirstSettlement")</f>
        <v>#REF!</v>
      </c>
      <c r="I317" s="19">
        <v>100</v>
      </c>
      <c r="J317" s="6" t="e">
        <f>_xll.MKV("EUR.CM_INSTRUMENT.BONDVISION."&amp;A317, "DateSettl")</f>
        <v>#REF!</v>
      </c>
      <c r="K317" s="199" t="e">
        <f>_xll.MKV("EUR.CM_INSTRUMENT.PXE."&amp;A317, "Desc")</f>
        <v>#REF!</v>
      </c>
      <c r="L317" s="66">
        <f>_xll.BDP(A317&amp;" Corp", "amt_outstanding")/1000000</f>
        <v>160.62135299999989</v>
      </c>
      <c r="M317" s="67" t="e">
        <f t="shared" ref="M317:M332" si="883">+E317-J317</f>
        <v>#REF!</v>
      </c>
      <c r="N317" s="23" t="e">
        <f>_xll.xlStepYield(C317,$AR$312:$AR$332,$AS$312:$AS$332,E317,F317,G317,H317,I317,J317,P317)*100</f>
        <v>#NUM!</v>
      </c>
      <c r="O317" s="68" t="str">
        <f t="shared" si="877"/>
        <v/>
      </c>
      <c r="P317" s="23" t="e">
        <f>ROUND(_xll.MKV("EUR.CM_DEPTH.XLS_GOVIES."&amp;A317, "Mid"),IF(M317&lt;700,3,2))</f>
        <v>#REF!</v>
      </c>
      <c r="Q317" s="69" t="e">
        <f t="shared" si="876"/>
        <v>#NUM!</v>
      </c>
      <c r="R317" s="70" t="e">
        <f t="shared" si="881"/>
        <v>#NUM!</v>
      </c>
      <c r="S317" s="71" t="e">
        <f>_xll.xlBondAswSpread(C317,D317,E317,F317,G317,H317,I317,J317,P317)*100</f>
        <v>#NUM!</v>
      </c>
      <c r="T317" s="72" t="e">
        <f>_xll.xlBondZSpread(C317,D317,E317,F317,G317,H317,I317,J317,P317,"annual",5)*100</f>
        <v>#NUM!</v>
      </c>
      <c r="U317" s="72" t="e">
        <f>(N317-_xll.xlShmImplSwap2("EUR","EUR",J317,E317,,1,8,2,4)*100)*100</f>
        <v>#NUM!</v>
      </c>
      <c r="V317" s="72" t="e">
        <f>(N317-VLOOKUP(AH317,'[1]Y c'!$B$1:$F$65536,HLOOKUP(RIGHT($V$12,2),'[1]Y c'!$A$1:$IV$2,2,FALSE),FALSE))*100</f>
        <v>#NUM!</v>
      </c>
      <c r="W317" s="72" t="e">
        <f>(N317-VLOOKUP(AH317,'[1]Y c'!$B$1:$N$65536,HLOOKUP(RIGHT($W$12,2),'[1]Y c'!$A$1:$IV$2,2,FALSE),FALSE))*100</f>
        <v>#NUM!</v>
      </c>
      <c r="X317" s="73" t="e">
        <f>(N317-VLOOKUP(AH317,'[1]Y c'!$B$1:$J$65536,HLOOKUP(RIGHT($X$12,2),'[1]Y c'!$A$1:$IV$2,2,FALSE),FALSE))*100</f>
        <v>#NUM!</v>
      </c>
      <c r="Y317" s="74">
        <f>ROUND(_xll.BDP(A317&amp;" Corp","risk mid"),2)</f>
        <v>6.85</v>
      </c>
      <c r="Z317" s="100" t="e">
        <f>SUMIF([1]Volumes!D$1:D$65536,A317,[1]Volumes!I$1:I$65536)</f>
        <v>#VALUE!</v>
      </c>
      <c r="AA317" s="23"/>
      <c r="AB317" s="77" t="e">
        <f>IF(_xll.MKV("EUR.CM_DEPTH.VMO_REPO."&amp;A317&amp;"_"&amp;$AB$12&amp;"_Fixed", "TrdValueAvg")=0,"",_xll.MKV("EUR.CM_DEPTH.VMO_REPO."&amp;A317&amp;"_"&amp;$AB$12&amp;"_Fixed", "TrdValueAvg"))</f>
        <v>#REF!</v>
      </c>
      <c r="AC317" s="78">
        <f t="shared" si="874"/>
        <v>0</v>
      </c>
      <c r="AD317" s="200" t="str">
        <f t="shared" si="875"/>
        <v/>
      </c>
      <c r="AE317" s="201"/>
      <c r="AF317" s="202" t="str">
        <f t="shared" si="878"/>
        <v/>
      </c>
      <c r="AG317" s="203" t="e">
        <f>_xll.MKV("EUR.CM_INSTRUMENT.PXE."&amp;A317, "DateLastMaturity")</f>
        <v>#REF!</v>
      </c>
      <c r="AH317" s="200" t="e">
        <f t="shared" si="882"/>
        <v>#REF!</v>
      </c>
      <c r="AI317" s="202" t="e">
        <f>VLOOKUP(AH317,'[1]ASW p'!$B$1:$AP$65536,HLOOKUP(LEFT(A317,2),'[1]ASW p'!$A$1:$IV$2,2,FALSE),FALSE)</f>
        <v>#REF!</v>
      </c>
      <c r="AJ317" s="79" t="e">
        <f t="shared" si="879"/>
        <v>#NUM!</v>
      </c>
      <c r="AK317" s="79" t="e">
        <f t="shared" si="864"/>
        <v>#NUM!</v>
      </c>
      <c r="AL317" s="80">
        <v>8.4261304807152317</v>
      </c>
      <c r="AM317" s="81" t="s">
        <v>127</v>
      </c>
      <c r="AN317" s="14" t="str">
        <f t="shared" si="880"/>
        <v>GR0128014710</v>
      </c>
      <c r="AO317" s="65" t="e">
        <f>IF(LEFT(AN317,2)=LEFT(AN316,2),AO316,_xll.BDP($A317&amp;" Corp","RTG_FITCH"))</f>
        <v>#REF!</v>
      </c>
      <c r="AP317" s="65" t="e">
        <f>IF(LEFT(AN317,2)=LEFT(AN316,2),AP316,_xll.BDP($A317&amp;" Corp","RTG_SP_LT_LC_ISSUER_CREDIT"))</f>
        <v>#REF!</v>
      </c>
      <c r="AQ317" s="65" t="str">
        <f>_xll.BDP($A317&amp;" Corp","RTG_MOODY")</f>
        <v>#N/A N/A</v>
      </c>
      <c r="AR317" s="204">
        <v>43520</v>
      </c>
      <c r="AS317" s="62">
        <v>3</v>
      </c>
      <c r="AY317" s="205" t="str">
        <f t="shared" si="865"/>
        <v/>
      </c>
      <c r="AZ317" s="201">
        <f t="shared" si="866"/>
        <v>0</v>
      </c>
      <c r="BA317" s="202" t="str">
        <f t="shared" si="867"/>
        <v/>
      </c>
      <c r="BB317" s="203" t="e">
        <f>_xll.MKV("EUR.CM_INSTRUMENT.PXE."&amp;A317, "DateLastMaturity")</f>
        <v>#REF!</v>
      </c>
      <c r="BC317" s="200" t="e">
        <f t="shared" si="868"/>
        <v>#REF!</v>
      </c>
      <c r="BD317" s="202" t="e">
        <f>VLOOKUP(BC317,'[1]YY p'!B$1:AP$65536,HLOOKUP(LEFT(A317,2),'[1]YY p'!$A$1:$IV$2,2,FALSE),FALSE)</f>
        <v>#REF!</v>
      </c>
      <c r="BH317" s="38"/>
    </row>
    <row r="318" spans="1:60">
      <c r="A318" s="64" t="s">
        <v>335</v>
      </c>
      <c r="B318" s="65" t="e">
        <f t="shared" si="872"/>
        <v>#REF!</v>
      </c>
      <c r="C318" s="19" t="s">
        <v>330</v>
      </c>
      <c r="D318" s="19" t="e">
        <f>_xll.MKV("EUR.CM_INSTRUMENT.PXE."&amp;A318, "CouponInterest")</f>
        <v>#REF!</v>
      </c>
      <c r="E318" s="6" t="e">
        <f>_xll.MKV("EUR.CM_INSTRUMENT.PXE."&amp;A318, "DateMaturity")</f>
        <v>#REF!</v>
      </c>
      <c r="F318" s="6" t="e">
        <f>IF(D318=0,H318,_xll.MKV("EUR.CM_INSTRUMENT.PXE."&amp;A318, "DateInterestAccrual"))</f>
        <v>#REF!</v>
      </c>
      <c r="G318" s="6" t="e">
        <f>IF(D318=0,E318,_xll.MKV("EUR.CM_INSTRUMENT.PXE."&amp;A318, "DateFirstCoupon"))</f>
        <v>#REF!</v>
      </c>
      <c r="H318" s="6" t="e">
        <f>_xll.MKV("EUR.CM_INSTRUMENT.PXE."&amp;A318, "DateFirstSettlement")</f>
        <v>#REF!</v>
      </c>
      <c r="I318" s="19">
        <v>100</v>
      </c>
      <c r="J318" s="6" t="e">
        <f>_xll.MKV("EUR.CM_INSTRUMENT.BONDVISION."&amp;A318, "DateSettl")</f>
        <v>#REF!</v>
      </c>
      <c r="K318" s="199" t="e">
        <f>_xll.MKV("EUR.CM_INSTRUMENT.PXE."&amp;A318, "Desc")</f>
        <v>#REF!</v>
      </c>
      <c r="L318" s="66">
        <f>_xll.BDP(A318&amp;" Corp", "amt_outstanding")/1000000</f>
        <v>183.24405700000003</v>
      </c>
      <c r="M318" s="67" t="e">
        <f t="shared" si="883"/>
        <v>#REF!</v>
      </c>
      <c r="N318" s="23" t="e">
        <f>_xll.xlStepYield(C318,$AR$312:$AR$332,$AS$312:$AS$332,E318,F318,G318,H318,I318,J318,P318)*100</f>
        <v>#NUM!</v>
      </c>
      <c r="O318" s="68" t="str">
        <f t="shared" si="877"/>
        <v/>
      </c>
      <c r="P318" s="23" t="e">
        <f>ROUND(_xll.MKV("EUR.CM_DEPTH.XLS_GOVIES."&amp;A318, "Mid"),IF(M318&lt;700,3,2))</f>
        <v>#REF!</v>
      </c>
      <c r="Q318" s="69" t="e">
        <f t="shared" si="876"/>
        <v>#NUM!</v>
      </c>
      <c r="R318" s="70" t="e">
        <f t="shared" si="881"/>
        <v>#NUM!</v>
      </c>
      <c r="S318" s="71" t="e">
        <f>_xll.xlBondAswSpread(C318,D318,E318,F318,G318,H318,I318,J318,P318)*100</f>
        <v>#NUM!</v>
      </c>
      <c r="T318" s="72" t="e">
        <f>_xll.xlBondZSpread(C318,D318,E318,F318,G318,H318,I318,J318,P318,"annual",5)*100</f>
        <v>#NUM!</v>
      </c>
      <c r="U318" s="72" t="e">
        <f>(N318-_xll.xlShmImplSwap2("EUR","EUR",J318,E318,,1,8,2,4)*100)*100</f>
        <v>#NUM!</v>
      </c>
      <c r="V318" s="72" t="e">
        <f>(N318-VLOOKUP(AH318,'[1]Y c'!$B$1:$F$65536,HLOOKUP(RIGHT($V$12,2),'[1]Y c'!$A$1:$IV$2,2,FALSE),FALSE))*100</f>
        <v>#NUM!</v>
      </c>
      <c r="W318" s="72" t="e">
        <f>(N318-VLOOKUP(AH318,'[1]Y c'!$B$1:$N$65536,HLOOKUP(RIGHT($W$12,2),'[1]Y c'!$A$1:$IV$2,2,FALSE),FALSE))*100</f>
        <v>#NUM!</v>
      </c>
      <c r="X318" s="73" t="e">
        <f>(N318-VLOOKUP(AH318,'[1]Y c'!$B$1:$J$65536,HLOOKUP(RIGHT($X$12,2),'[1]Y c'!$A$1:$IV$2,2,FALSE),FALSE))*100</f>
        <v>#NUM!</v>
      </c>
      <c r="Y318" s="74">
        <f>ROUND(_xll.BDP(A318&amp;" Corp","risk mid"),2)</f>
        <v>7.38</v>
      </c>
      <c r="Z318" s="100" t="e">
        <f>SUMIF([1]Volumes!D$1:D$65536,A318,[1]Volumes!I$1:I$65536)</f>
        <v>#VALUE!</v>
      </c>
      <c r="AA318" s="23"/>
      <c r="AB318" s="77" t="e">
        <f>IF(_xll.MKV("EUR.CM_DEPTH.VMO_REPO."&amp;A318&amp;"_"&amp;$AB$12&amp;"_Fixed", "TrdValueAvg")=0,"",_xll.MKV("EUR.CM_DEPTH.VMO_REPO."&amp;A318&amp;"_"&amp;$AB$12&amp;"_Fixed", "TrdValueAvg"))</f>
        <v>#REF!</v>
      </c>
      <c r="AC318" s="78">
        <f t="shared" si="874"/>
        <v>0</v>
      </c>
      <c r="AD318" s="200" t="str">
        <f t="shared" si="875"/>
        <v/>
      </c>
      <c r="AE318" s="201"/>
      <c r="AF318" s="202" t="str">
        <f t="shared" si="878"/>
        <v/>
      </c>
      <c r="AG318" s="203" t="e">
        <f>_xll.MKV("EUR.CM_INSTRUMENT.PXE."&amp;A318, "DateLastMaturity")</f>
        <v>#REF!</v>
      </c>
      <c r="AH318" s="200" t="e">
        <f t="shared" si="882"/>
        <v>#REF!</v>
      </c>
      <c r="AI318" s="202" t="e">
        <f>VLOOKUP(AH318,'[1]ASW p'!$B$1:$AP$65536,HLOOKUP(LEFT(A318,2),'[1]ASW p'!$A$1:$IV$2,2,FALSE),FALSE)</f>
        <v>#REF!</v>
      </c>
      <c r="AJ318" s="79" t="e">
        <f t="shared" si="879"/>
        <v>#NUM!</v>
      </c>
      <c r="AK318" s="79" t="e">
        <f t="shared" si="864"/>
        <v>#NUM!</v>
      </c>
      <c r="AL318" s="80">
        <v>8.380568154611673</v>
      </c>
      <c r="AM318" s="81" t="s">
        <v>127</v>
      </c>
      <c r="AN318" s="14" t="str">
        <f t="shared" si="880"/>
        <v>GR0133006198</v>
      </c>
      <c r="AO318" s="65" t="e">
        <f>IF(LEFT(AN318,2)=LEFT(AN317,2),AO317,_xll.BDP($A318&amp;" Corp","RTG_FITCH"))</f>
        <v>#REF!</v>
      </c>
      <c r="AP318" s="65" t="e">
        <f>IF(LEFT(AN318,2)=LEFT(AN317,2),AP317,_xll.BDP($A318&amp;" Corp","RTG_SP_LT_LC_ISSUER_CREDIT"))</f>
        <v>#REF!</v>
      </c>
      <c r="AQ318" s="65" t="str">
        <f>_xll.BDP($A318&amp;" Corp","RTG_MOODY")</f>
        <v>#N/A N/A</v>
      </c>
      <c r="AR318" s="204">
        <v>43885</v>
      </c>
      <c r="AS318" s="62">
        <v>3</v>
      </c>
      <c r="AY318" s="205" t="str">
        <f t="shared" si="865"/>
        <v/>
      </c>
      <c r="AZ318" s="201">
        <f t="shared" si="866"/>
        <v>0</v>
      </c>
      <c r="BA318" s="202" t="str">
        <f t="shared" si="867"/>
        <v/>
      </c>
      <c r="BB318" s="203" t="e">
        <f>_xll.MKV("EUR.CM_INSTRUMENT.PXE."&amp;A318, "DateLastMaturity")</f>
        <v>#REF!</v>
      </c>
      <c r="BC318" s="200" t="e">
        <f t="shared" si="868"/>
        <v>#REF!</v>
      </c>
      <c r="BD318" s="202" t="e">
        <f>VLOOKUP(BC318,'[1]YY p'!B$1:AP$65536,HLOOKUP(LEFT(A318,2),'[1]YY p'!$A$1:$IV$2,2,FALSE),FALSE)</f>
        <v>#REF!</v>
      </c>
      <c r="BH318" s="38"/>
    </row>
    <row r="319" spans="1:60">
      <c r="A319" s="64" t="s">
        <v>336</v>
      </c>
      <c r="B319" s="65" t="e">
        <f t="shared" si="872"/>
        <v>#REF!</v>
      </c>
      <c r="C319" s="19" t="s">
        <v>330</v>
      </c>
      <c r="D319" s="19" t="e">
        <f>_xll.MKV("EUR.CM_INSTRUMENT.PXE."&amp;A319, "CouponInterest")</f>
        <v>#REF!</v>
      </c>
      <c r="E319" s="6" t="e">
        <f>_xll.MKV("EUR.CM_INSTRUMENT.PXE."&amp;A319, "DateMaturity")</f>
        <v>#REF!</v>
      </c>
      <c r="F319" s="6" t="e">
        <f>IF(D319=0,H319,_xll.MKV("EUR.CM_INSTRUMENT.PXE."&amp;A319, "DateInterestAccrual"))</f>
        <v>#REF!</v>
      </c>
      <c r="G319" s="6" t="e">
        <f>IF(D319=0,E319,_xll.MKV("EUR.CM_INSTRUMENT.PXE."&amp;A319, "DateFirstCoupon"))</f>
        <v>#REF!</v>
      </c>
      <c r="H319" s="6" t="e">
        <f>_xll.MKV("EUR.CM_INSTRUMENT.PXE."&amp;A319, "DateFirstSettlement")</f>
        <v>#REF!</v>
      </c>
      <c r="I319" s="19">
        <v>100</v>
      </c>
      <c r="J319" s="6" t="e">
        <f>_xll.MKV("EUR.CM_INSTRUMENT.BONDVISION."&amp;A319, "DateSettl")</f>
        <v>#REF!</v>
      </c>
      <c r="K319" s="199" t="e">
        <f>_xll.MKV("EUR.CM_INSTRUMENT.PXE."&amp;A319, "Desc")</f>
        <v>#REF!</v>
      </c>
      <c r="L319" s="66">
        <f>_xll.BDP(A319&amp;" Corp", "amt_outstanding")/1000000</f>
        <v>164.80289599999995</v>
      </c>
      <c r="M319" s="67" t="e">
        <f t="shared" si="883"/>
        <v>#REF!</v>
      </c>
      <c r="N319" s="23" t="e">
        <f>_xll.xlStepYield(C319,$AR$312:$AR$332,$AS$312:$AS$332,E319,F319,G319,H319,I319,J319,P319)*100</f>
        <v>#NUM!</v>
      </c>
      <c r="O319" s="68" t="str">
        <f t="shared" si="877"/>
        <v/>
      </c>
      <c r="P319" s="23" t="e">
        <f>ROUND(_xll.MKV("EUR.CM_DEPTH.XLS_GOVIES."&amp;A319, "Mid"),IF(M319&lt;700,3,2))</f>
        <v>#REF!</v>
      </c>
      <c r="Q319" s="69" t="e">
        <f t="shared" si="876"/>
        <v>#NUM!</v>
      </c>
      <c r="R319" s="70" t="e">
        <f t="shared" si="881"/>
        <v>#NUM!</v>
      </c>
      <c r="S319" s="71" t="e">
        <f>_xll.xlBondAswSpread(C319,D319,E319,F319,G319,H319,I319,J319,P319)*100</f>
        <v>#NUM!</v>
      </c>
      <c r="T319" s="72" t="e">
        <f>_xll.xlBondZSpread(C319,D319,E319,F319,G319,H319,I319,J319,P319,"annual",5)*100</f>
        <v>#NUM!</v>
      </c>
      <c r="U319" s="72" t="e">
        <f>(N319-_xll.xlShmImplSwap2("EUR","EUR",J319,E319,,1,8,2,4)*100)*100</f>
        <v>#NUM!</v>
      </c>
      <c r="V319" s="72" t="e">
        <f>(N319-VLOOKUP(AH319,'[1]Y c'!$B$1:$F$65536,HLOOKUP(RIGHT($V$12,2),'[1]Y c'!$A$1:$IV$2,2,FALSE),FALSE))*100</f>
        <v>#NUM!</v>
      </c>
      <c r="W319" s="72" t="e">
        <f>(N319-VLOOKUP(AH319,'[1]Y c'!$B$1:$N$65536,HLOOKUP(RIGHT($W$12,2),'[1]Y c'!$A$1:$IV$2,2,FALSE),FALSE))*100</f>
        <v>#NUM!</v>
      </c>
      <c r="X319" s="73" t="e">
        <f>(N319-VLOOKUP(AH319,'[1]Y c'!$B$1:$J$65536,HLOOKUP(RIGHT($X$12,2),'[1]Y c'!$A$1:$IV$2,2,FALSE),FALSE))*100</f>
        <v>#NUM!</v>
      </c>
      <c r="Y319" s="74">
        <f>ROUND(_xll.BDP(A319&amp;" Corp","risk mid"),2)</f>
        <v>7.89</v>
      </c>
      <c r="Z319" s="100" t="e">
        <f>SUMIF([1]Volumes!D$1:D$65536,A319,[1]Volumes!I$1:I$65536)</f>
        <v>#VALUE!</v>
      </c>
      <c r="AA319" s="23"/>
      <c r="AB319" s="77" t="e">
        <f>IF(_xll.MKV("EUR.CM_DEPTH.VMO_REPO."&amp;A319&amp;"_"&amp;$AB$12&amp;"_Fixed", "TrdValueAvg")=0,"",_xll.MKV("EUR.CM_DEPTH.VMO_REPO."&amp;A319&amp;"_"&amp;$AB$12&amp;"_Fixed", "TrdValueAvg"))</f>
        <v>#REF!</v>
      </c>
      <c r="AC319" s="78">
        <f t="shared" si="874"/>
        <v>0</v>
      </c>
      <c r="AD319" s="200" t="str">
        <f t="shared" si="875"/>
        <v/>
      </c>
      <c r="AE319" s="201"/>
      <c r="AF319" s="202" t="str">
        <f t="shared" si="878"/>
        <v/>
      </c>
      <c r="AG319" s="203" t="e">
        <f>_xll.MKV("EUR.CM_INSTRUMENT.PXE."&amp;A319, "DateLastMaturity")</f>
        <v>#REF!</v>
      </c>
      <c r="AH319" s="200" t="e">
        <f t="shared" si="882"/>
        <v>#REF!</v>
      </c>
      <c r="AI319" s="202" t="e">
        <f>VLOOKUP(AH319,'[1]ASW p'!$B$1:$AP$65536,HLOOKUP(LEFT(A319,2),'[1]ASW p'!$A$1:$IV$2,2,FALSE),FALSE)</f>
        <v>#REF!</v>
      </c>
      <c r="AJ319" s="79" t="e">
        <f t="shared" si="879"/>
        <v>#NUM!</v>
      </c>
      <c r="AK319" s="79" t="e">
        <f t="shared" si="864"/>
        <v>#NUM!</v>
      </c>
      <c r="AL319" s="80">
        <v>8.3538980117511628</v>
      </c>
      <c r="AM319" s="81" t="s">
        <v>127</v>
      </c>
      <c r="AN319" s="14" t="str">
        <f t="shared" si="880"/>
        <v>GR0133007204</v>
      </c>
      <c r="AO319" s="65" t="e">
        <f>IF(LEFT(AN319,2)=LEFT(AN318,2),AO318,_xll.BDP($A319&amp;" Corp","RTG_FITCH"))</f>
        <v>#REF!</v>
      </c>
      <c r="AP319" s="65" t="e">
        <f>IF(LEFT(AN319,2)=LEFT(AN318,2),AP318,_xll.BDP($A319&amp;" Corp","RTG_SP_LT_LC_ISSUER_CREDIT"))</f>
        <v>#REF!</v>
      </c>
      <c r="AQ319" s="65" t="str">
        <f>_xll.BDP($A319&amp;" Corp","RTG_MOODY")</f>
        <v>#N/A N/A</v>
      </c>
      <c r="AR319" s="204">
        <v>44251</v>
      </c>
      <c r="AS319" s="62">
        <v>3.65</v>
      </c>
      <c r="AY319" s="205" t="str">
        <f t="shared" si="865"/>
        <v/>
      </c>
      <c r="AZ319" s="201">
        <f t="shared" si="866"/>
        <v>0</v>
      </c>
      <c r="BA319" s="202" t="str">
        <f t="shared" si="867"/>
        <v/>
      </c>
      <c r="BB319" s="203" t="e">
        <f>_xll.MKV("EUR.CM_INSTRUMENT.PXE."&amp;A319, "DateLastMaturity")</f>
        <v>#REF!</v>
      </c>
      <c r="BC319" s="200" t="e">
        <f t="shared" si="868"/>
        <v>#REF!</v>
      </c>
      <c r="BD319" s="202" t="e">
        <f>VLOOKUP(BC319,'[1]YY p'!B$1:AP$65536,HLOOKUP(LEFT(A319,2),'[1]YY p'!$A$1:$IV$2,2,FALSE),FALSE)</f>
        <v>#REF!</v>
      </c>
      <c r="BH319" s="38"/>
    </row>
    <row r="320" spans="1:60">
      <c r="A320" s="64" t="s">
        <v>337</v>
      </c>
      <c r="B320" s="65" t="e">
        <f t="shared" si="872"/>
        <v>#REF!</v>
      </c>
      <c r="C320" s="19" t="s">
        <v>330</v>
      </c>
      <c r="D320" s="19" t="e">
        <f>_xll.MKV("EUR.CM_INSTRUMENT.PXE."&amp;A320, "CouponInterest")</f>
        <v>#REF!</v>
      </c>
      <c r="E320" s="6" t="e">
        <f>_xll.MKV("EUR.CM_INSTRUMENT.PXE."&amp;A320, "DateMaturity")</f>
        <v>#REF!</v>
      </c>
      <c r="F320" s="6" t="e">
        <f>IF(D320=0,H320,_xll.MKV("EUR.CM_INSTRUMENT.PXE."&amp;A320, "DateInterestAccrual"))</f>
        <v>#REF!</v>
      </c>
      <c r="G320" s="6" t="e">
        <f>IF(D320=0,E320,_xll.MKV("EUR.CM_INSTRUMENT.PXE."&amp;A320, "DateFirstCoupon"))</f>
        <v>#REF!</v>
      </c>
      <c r="H320" s="6" t="e">
        <f>_xll.MKV("EUR.CM_INSTRUMENT.PXE."&amp;A320, "DateFirstSettlement")</f>
        <v>#REF!</v>
      </c>
      <c r="I320" s="19">
        <v>100</v>
      </c>
      <c r="J320" s="6" t="e">
        <f>_xll.MKV("EUR.CM_INSTRUMENT.BONDVISION."&amp;A320, "DateSettl")</f>
        <v>#REF!</v>
      </c>
      <c r="K320" s="199" t="e">
        <f>_xll.MKV("EUR.CM_INSTRUMENT.PXE."&amp;A320, "Desc")</f>
        <v>#REF!</v>
      </c>
      <c r="L320" s="66">
        <f>_xll.BDP(A320&amp;" Corp", "amt_outstanding")/1000000</f>
        <v>165.46094500000007</v>
      </c>
      <c r="M320" s="67" t="e">
        <f t="shared" si="883"/>
        <v>#REF!</v>
      </c>
      <c r="N320" s="23" t="e">
        <f>_xll.xlStepYield(C320,$AR$312:$AR$332,$AS$312:$AS$332,E320,F320,G320,H320,I320,J320,P320)*100</f>
        <v>#NUM!</v>
      </c>
      <c r="O320" s="68" t="str">
        <f t="shared" si="877"/>
        <v/>
      </c>
      <c r="P320" s="23" t="e">
        <f>ROUND(_xll.MKV("EUR.CM_DEPTH.XLS_GOVIES."&amp;A320, "Mid"),IF(M320&lt;700,3,2))</f>
        <v>#REF!</v>
      </c>
      <c r="Q320" s="69" t="e">
        <f t="shared" si="876"/>
        <v>#NUM!</v>
      </c>
      <c r="R320" s="70" t="e">
        <f t="shared" si="881"/>
        <v>#NUM!</v>
      </c>
      <c r="S320" s="71" t="e">
        <f>_xll.xlBondAswSpread(C320,D320,E320,F320,G320,H320,I320,J320,P320)*100</f>
        <v>#NUM!</v>
      </c>
      <c r="T320" s="72" t="e">
        <f>_xll.xlBondZSpread(C320,D320,E320,F320,G320,H320,I320,J320,P320,"annual",5)*100</f>
        <v>#NUM!</v>
      </c>
      <c r="U320" s="72" t="e">
        <f>(N320-_xll.xlShmImplSwap2("EUR","EUR",J320,E320,,1,8,2,4)*100)*100</f>
        <v>#NUM!</v>
      </c>
      <c r="V320" s="72" t="e">
        <f>(N320-VLOOKUP(AH320,'[1]Y c'!$B$1:$F$65536,HLOOKUP(RIGHT($V$12,2),'[1]Y c'!$A$1:$IV$2,2,FALSE),FALSE))*100</f>
        <v>#NUM!</v>
      </c>
      <c r="W320" s="72" t="e">
        <f>(N320-VLOOKUP(AH320,'[1]Y c'!$B$1:$N$65536,HLOOKUP(RIGHT($W$12,2),'[1]Y c'!$A$1:$IV$2,2,FALSE),FALSE))*100</f>
        <v>#NUM!</v>
      </c>
      <c r="X320" s="73" t="e">
        <f>(N320-VLOOKUP(AH320,'[1]Y c'!$B$1:$J$65536,HLOOKUP(RIGHT($X$12,2),'[1]Y c'!$A$1:$IV$2,2,FALSE),FALSE))*100</f>
        <v>#NUM!</v>
      </c>
      <c r="Y320" s="74">
        <f>ROUND(_xll.BDP(A320&amp;" Corp","risk mid"),2)</f>
        <v>8.5500000000000007</v>
      </c>
      <c r="Z320" s="100" t="e">
        <f>SUMIF([1]Volumes!D$1:D$65536,A320,[1]Volumes!I$1:I$65536)</f>
        <v>#VALUE!</v>
      </c>
      <c r="AA320" s="23"/>
      <c r="AB320" s="77" t="e">
        <f>IF(_xll.MKV("EUR.CM_DEPTH.VMO_REPO."&amp;A320&amp;"_"&amp;$AB$12&amp;"_Fixed", "TrdValueAvg")=0,"",_xll.MKV("EUR.CM_DEPTH.VMO_REPO."&amp;A320&amp;"_"&amp;$AB$12&amp;"_Fixed", "TrdValueAvg"))</f>
        <v>#REF!</v>
      </c>
      <c r="AC320" s="78">
        <f t="shared" si="874"/>
        <v>0</v>
      </c>
      <c r="AD320" s="200" t="e">
        <f t="shared" si="875"/>
        <v>#REF!</v>
      </c>
      <c r="AE320" s="201" t="s">
        <v>60</v>
      </c>
      <c r="AF320" s="202" t="e">
        <f t="shared" si="878"/>
        <v>#NUM!</v>
      </c>
      <c r="AG320" s="203" t="e">
        <f>_xll.MKV("EUR.CM_INSTRUMENT.PXE."&amp;A320, "DateLastMaturity")</f>
        <v>#REF!</v>
      </c>
      <c r="AH320" s="200" t="e">
        <f t="shared" si="882"/>
        <v>#REF!</v>
      </c>
      <c r="AI320" s="202" t="e">
        <f>VLOOKUP(AH320,'[1]ASW p'!$B$1:$AP$65536,HLOOKUP(LEFT(A320,2),'[1]ASW p'!$A$1:$IV$2,2,FALSE),FALSE)</f>
        <v>#REF!</v>
      </c>
      <c r="AJ320" s="79" t="e">
        <f t="shared" si="879"/>
        <v>#NUM!</v>
      </c>
      <c r="AK320" s="79" t="e">
        <f t="shared" si="864"/>
        <v>#NUM!</v>
      </c>
      <c r="AL320" s="94">
        <v>8.2979664944670279</v>
      </c>
      <c r="AM320" s="81" t="s">
        <v>127</v>
      </c>
      <c r="AN320" s="14" t="str">
        <f t="shared" si="880"/>
        <v>GR0133008210</v>
      </c>
      <c r="AO320" s="65" t="e">
        <f>IF(LEFT(AN320,2)=LEFT(AN319,2),AO319,_xll.BDP($A320&amp;" Corp","RTG_FITCH"))</f>
        <v>#REF!</v>
      </c>
      <c r="AP320" s="65" t="e">
        <f>IF(LEFT(AN320,2)=LEFT(AN319,2),AP319,_xll.BDP($A320&amp;" Corp","RTG_SP_LT_LC_ISSUER_CREDIT"))</f>
        <v>#REF!</v>
      </c>
      <c r="AQ320" s="65" t="str">
        <f>_xll.BDP($A320&amp;" Corp","RTG_MOODY")</f>
        <v>#N/A N/A</v>
      </c>
      <c r="AR320" s="204">
        <v>44616</v>
      </c>
      <c r="AS320" s="62">
        <v>4.3</v>
      </c>
      <c r="AY320" s="205" t="e">
        <f t="shared" si="865"/>
        <v>#REF!</v>
      </c>
      <c r="AZ320" s="201" t="str">
        <f t="shared" si="866"/>
        <v>x</v>
      </c>
      <c r="BA320" s="202" t="e">
        <f t="shared" si="867"/>
        <v>#NUM!</v>
      </c>
      <c r="BB320" s="203" t="e">
        <f>_xll.MKV("EUR.CM_INSTRUMENT.PXE."&amp;A320, "DateLastMaturity")</f>
        <v>#REF!</v>
      </c>
      <c r="BC320" s="200" t="e">
        <f t="shared" si="868"/>
        <v>#REF!</v>
      </c>
      <c r="BD320" s="202" t="e">
        <f>VLOOKUP(BC320,'[1]YY p'!B$1:AP$65536,HLOOKUP(LEFT(A320,2),'[1]YY p'!$A$1:$IV$2,2,FALSE),FALSE)</f>
        <v>#REF!</v>
      </c>
      <c r="BH320" s="38"/>
    </row>
    <row r="321" spans="1:60">
      <c r="A321" s="64" t="s">
        <v>338</v>
      </c>
      <c r="B321" s="65" t="e">
        <f t="shared" si="872"/>
        <v>#REF!</v>
      </c>
      <c r="C321" s="19" t="s">
        <v>330</v>
      </c>
      <c r="D321" s="19" t="e">
        <f>_xll.MKV("EUR.CM_INSTRUMENT.PXE."&amp;A321, "CouponInterest")</f>
        <v>#REF!</v>
      </c>
      <c r="E321" s="6" t="e">
        <f>_xll.MKV("EUR.CM_INSTRUMENT.PXE."&amp;A321, "DateMaturity")</f>
        <v>#REF!</v>
      </c>
      <c r="F321" s="6" t="e">
        <f>IF(D321=0,H321,_xll.MKV("EUR.CM_INSTRUMENT.PXE."&amp;A321, "DateInterestAccrual"))</f>
        <v>#REF!</v>
      </c>
      <c r="G321" s="6" t="e">
        <f>IF(D321=0,E321,_xll.MKV("EUR.CM_INSTRUMENT.PXE."&amp;A321, "DateFirstCoupon"))</f>
        <v>#REF!</v>
      </c>
      <c r="H321" s="6" t="e">
        <f>_xll.MKV("EUR.CM_INSTRUMENT.PXE."&amp;A321, "DateFirstSettlement")</f>
        <v>#REF!</v>
      </c>
      <c r="I321" s="19">
        <v>100</v>
      </c>
      <c r="J321" s="6" t="e">
        <f>_xll.MKV("EUR.CM_INSTRUMENT.BONDVISION."&amp;A321, "DateSettl")</f>
        <v>#REF!</v>
      </c>
      <c r="K321" s="199" t="e">
        <f>_xll.MKV("EUR.CM_INSTRUMENT.PXE."&amp;A321, "Desc")</f>
        <v>#REF!</v>
      </c>
      <c r="L321" s="66">
        <f>_xll.BDP(A321&amp;" Corp", "amt_outstanding")/1000000</f>
        <v>129.00724300000002</v>
      </c>
      <c r="M321" s="67" t="e">
        <f t="shared" si="883"/>
        <v>#REF!</v>
      </c>
      <c r="N321" s="23" t="e">
        <f>_xll.xlStepYield(C321,$AR$312:$AR$332,$AS$312:$AS$332,E321,F321,G321,H321,I321,J321,P321)*100</f>
        <v>#NUM!</v>
      </c>
      <c r="O321" s="68" t="str">
        <f t="shared" si="877"/>
        <v/>
      </c>
      <c r="P321" s="23" t="e">
        <f>ROUND(_xll.MKV("EUR.CM_DEPTH.XLS_GOVIES."&amp;A321, "Mid"),IF(M321&lt;700,3,2))</f>
        <v>#REF!</v>
      </c>
      <c r="Q321" s="69" t="e">
        <f t="shared" si="876"/>
        <v>#NUM!</v>
      </c>
      <c r="R321" s="70" t="e">
        <f t="shared" si="881"/>
        <v>#NUM!</v>
      </c>
      <c r="S321" s="71" t="e">
        <f>_xll.xlBondAswSpread(C321,D321,E321,F321,G321,H321,I321,J321,P321)*100</f>
        <v>#NUM!</v>
      </c>
      <c r="T321" s="72" t="e">
        <f>_xll.xlBondZSpread(C321,D321,E321,F321,G321,H321,I321,J321,P321,"annual",5)*100</f>
        <v>#NUM!</v>
      </c>
      <c r="U321" s="72" t="e">
        <f>(N321-_xll.xlShmImplSwap2("EUR","EUR",J321,E321,,1,8,2,4)*100)*100</f>
        <v>#NUM!</v>
      </c>
      <c r="V321" s="72" t="e">
        <f>(N321-VLOOKUP(AH321,'[1]Y c'!$B$1:$F$65536,HLOOKUP(RIGHT($V$12,2),'[1]Y c'!$A$1:$IV$2,2,FALSE),FALSE))*100</f>
        <v>#NUM!</v>
      </c>
      <c r="W321" s="72" t="e">
        <f>(N321-VLOOKUP(AH321,'[1]Y c'!$B$1:$N$65536,HLOOKUP(RIGHT($W$12,2),'[1]Y c'!$A$1:$IV$2,2,FALSE),FALSE))*100</f>
        <v>#NUM!</v>
      </c>
      <c r="X321" s="73" t="e">
        <f>(N321-VLOOKUP(AH321,'[1]Y c'!$B$1:$J$65536,HLOOKUP(RIGHT($X$12,2),'[1]Y c'!$A$1:$IV$2,2,FALSE),FALSE))*100</f>
        <v>#NUM!</v>
      </c>
      <c r="Y321" s="74">
        <f>ROUND(_xll.BDP(A321&amp;" Corp","risk mid"),2)</f>
        <v>8.68</v>
      </c>
      <c r="Z321" s="100" t="e">
        <f>SUMIF([1]Volumes!D$1:D$65536,A321,[1]Volumes!I$1:I$65536)</f>
        <v>#VALUE!</v>
      </c>
      <c r="AA321" s="23"/>
      <c r="AB321" s="77" t="e">
        <f>IF(_xll.MKV("EUR.CM_DEPTH.VMO_REPO."&amp;A321&amp;"_"&amp;$AB$12&amp;"_Fixed", "TrdValueAvg")=0,"",_xll.MKV("EUR.CM_DEPTH.VMO_REPO."&amp;A321&amp;"_"&amp;$AB$12&amp;"_Fixed", "TrdValueAvg"))</f>
        <v>#REF!</v>
      </c>
      <c r="AC321" s="78">
        <f t="shared" si="874"/>
        <v>0</v>
      </c>
      <c r="AD321" s="200" t="str">
        <f t="shared" si="875"/>
        <v/>
      </c>
      <c r="AE321" s="201"/>
      <c r="AF321" s="202" t="str">
        <f t="shared" si="878"/>
        <v/>
      </c>
      <c r="AG321" s="203" t="e">
        <f>_xll.MKV("EUR.CM_INSTRUMENT.PXE."&amp;A321, "DateLastMaturity")</f>
        <v>#REF!</v>
      </c>
      <c r="AH321" s="200" t="e">
        <f t="shared" si="882"/>
        <v>#REF!</v>
      </c>
      <c r="AI321" s="202" t="e">
        <f>VLOOKUP(AH321,'[1]ASW p'!$B$1:$AP$65536,HLOOKUP(LEFT(A321,2),'[1]ASW p'!$A$1:$IV$2,2,FALSE),FALSE)</f>
        <v>#REF!</v>
      </c>
      <c r="AJ321" s="79" t="e">
        <f t="shared" si="879"/>
        <v>#NUM!</v>
      </c>
      <c r="AK321" s="79" t="e">
        <f t="shared" si="864"/>
        <v>#NUM!</v>
      </c>
      <c r="AL321" s="94">
        <v>8.2613432174504489</v>
      </c>
      <c r="AM321" s="81" t="s">
        <v>127</v>
      </c>
      <c r="AN321" s="14" t="str">
        <f t="shared" si="880"/>
        <v>GR0133009226</v>
      </c>
      <c r="AO321" s="65" t="e">
        <f>IF(LEFT(AN321,2)=LEFT(AN320,2),AO320,_xll.BDP($A321&amp;" Corp","RTG_FITCH"))</f>
        <v>#REF!</v>
      </c>
      <c r="AP321" s="65" t="e">
        <f>IF(LEFT(AN321,2)=LEFT(AN320,2),AP320,_xll.BDP($A321&amp;" Corp","RTG_SP_LT_LC_ISSUER_CREDIT"))</f>
        <v>#REF!</v>
      </c>
      <c r="AQ321" s="65" t="str">
        <f>_xll.BDP($A321&amp;" Corp","RTG_MOODY")</f>
        <v>#N/A N/A</v>
      </c>
      <c r="AR321" s="204">
        <v>44981</v>
      </c>
      <c r="AS321" s="62">
        <v>4.3</v>
      </c>
      <c r="AY321" s="205" t="str">
        <f t="shared" si="865"/>
        <v/>
      </c>
      <c r="AZ321" s="201">
        <f t="shared" si="866"/>
        <v>0</v>
      </c>
      <c r="BA321" s="202" t="str">
        <f t="shared" si="867"/>
        <v/>
      </c>
      <c r="BB321" s="203" t="e">
        <f>_xll.MKV("EUR.CM_INSTRUMENT.PXE."&amp;A321, "DateLastMaturity")</f>
        <v>#REF!</v>
      </c>
      <c r="BC321" s="200" t="e">
        <f t="shared" si="868"/>
        <v>#REF!</v>
      </c>
      <c r="BD321" s="202" t="e">
        <f>VLOOKUP(BC321,'[1]YY p'!B$1:AP$65536,HLOOKUP(LEFT(A321,2),'[1]YY p'!$A$1:$IV$2,2,FALSE),FALSE)</f>
        <v>#REF!</v>
      </c>
      <c r="BH321" s="38"/>
    </row>
    <row r="322" spans="1:60">
      <c r="A322" s="64" t="s">
        <v>339</v>
      </c>
      <c r="B322" s="65" t="e">
        <f t="shared" si="872"/>
        <v>#REF!</v>
      </c>
      <c r="C322" s="19" t="s">
        <v>330</v>
      </c>
      <c r="D322" s="19" t="e">
        <f>_xll.MKV("EUR.CM_INSTRUMENT.PXE."&amp;A322, "CouponInterest")</f>
        <v>#REF!</v>
      </c>
      <c r="E322" s="6" t="e">
        <f>_xll.MKV("EUR.CM_INSTRUMENT.PXE."&amp;A322, "DateMaturity")</f>
        <v>#REF!</v>
      </c>
      <c r="F322" s="6" t="e">
        <f>IF(D322=0,H322,_xll.MKV("EUR.CM_INSTRUMENT.PXE."&amp;A322, "DateInterestAccrual"))</f>
        <v>#REF!</v>
      </c>
      <c r="G322" s="6" t="e">
        <f>IF(D322=0,E322,_xll.MKV("EUR.CM_INSTRUMENT.PXE."&amp;A322, "DateFirstCoupon"))</f>
        <v>#REF!</v>
      </c>
      <c r="H322" s="6" t="e">
        <f>_xll.MKV("EUR.CM_INSTRUMENT.PXE."&amp;A322, "DateFirstSettlement")</f>
        <v>#REF!</v>
      </c>
      <c r="I322" s="19">
        <v>100</v>
      </c>
      <c r="J322" s="6" t="e">
        <f>_xll.MKV("EUR.CM_INSTRUMENT.BONDVISION."&amp;A322, "DateSettl")</f>
        <v>#REF!</v>
      </c>
      <c r="K322" s="199" t="e">
        <f>_xll.MKV("EUR.CM_INSTRUMENT.PXE."&amp;A322, "Desc")</f>
        <v>#REF!</v>
      </c>
      <c r="L322" s="66">
        <f>_xll.BDP(A322&amp;" Corp", "amt_outstanding")/1000000</f>
        <v>126.19268500000028</v>
      </c>
      <c r="M322" s="67" t="e">
        <f t="shared" si="883"/>
        <v>#REF!</v>
      </c>
      <c r="N322" s="23" t="e">
        <f>_xll.xlStepYield(C322,$AR$312:$AR$332,$AS$312:$AS$332,E322,F322,G322,H322,I322,J322,P322)*100</f>
        <v>#NUM!</v>
      </c>
      <c r="O322" s="68" t="str">
        <f t="shared" si="877"/>
        <v/>
      </c>
      <c r="P322" s="23" t="e">
        <f>ROUND(_xll.MKV("EUR.CM_DEPTH.XLS_GOVIES."&amp;A322, "Mid"),IF(M322&lt;700,3,2))</f>
        <v>#REF!</v>
      </c>
      <c r="Q322" s="69" t="e">
        <f t="shared" si="876"/>
        <v>#NUM!</v>
      </c>
      <c r="R322" s="70" t="e">
        <f t="shared" si="881"/>
        <v>#NUM!</v>
      </c>
      <c r="S322" s="71" t="e">
        <f>_xll.xlBondAswSpread(C322,D322,E322,F322,G322,H322,I322,J322,P322)*100</f>
        <v>#NUM!</v>
      </c>
      <c r="T322" s="72" t="e">
        <f>_xll.xlBondZSpread(C322,D322,E322,F322,G322,H322,I322,J322,P322,"annual",5)*100</f>
        <v>#NUM!</v>
      </c>
      <c r="U322" s="72" t="e">
        <f>(N322-_xll.xlShmImplSwap2("EUR","EUR",J322,E322,,1,8,2,4)*100)*100</f>
        <v>#NUM!</v>
      </c>
      <c r="V322" s="72" t="e">
        <f>(N322-VLOOKUP(AH322,'[1]Y c'!$B$1:$F$65536,HLOOKUP(RIGHT($V$12,2),'[1]Y c'!$A$1:$IV$2,2,FALSE),FALSE))*100</f>
        <v>#NUM!</v>
      </c>
      <c r="W322" s="72" t="e">
        <f>(N322-VLOOKUP(AH322,'[1]Y c'!$B$1:$N$65536,HLOOKUP(RIGHT($W$12,2),'[1]Y c'!$A$1:$IV$2,2,FALSE),FALSE))*100</f>
        <v>#NUM!</v>
      </c>
      <c r="X322" s="73" t="e">
        <f>(N322-VLOOKUP(AH322,'[1]Y c'!$B$1:$J$65536,HLOOKUP(RIGHT($X$12,2),'[1]Y c'!$A$1:$IV$2,2,FALSE),FALSE))*100</f>
        <v>#NUM!</v>
      </c>
      <c r="Y322" s="74">
        <f>ROUND(_xll.BDP(A322&amp;" Corp","risk mid"),2)</f>
        <v>9.02</v>
      </c>
      <c r="Z322" s="100" t="e">
        <f>SUMIF([1]Volumes!D$1:D$65536,A322,[1]Volumes!I$1:I$65536)</f>
        <v>#VALUE!</v>
      </c>
      <c r="AA322" s="23"/>
      <c r="AB322" s="77" t="e">
        <f>IF(_xll.MKV("EUR.CM_DEPTH.VMO_REPO."&amp;A322&amp;"_"&amp;$AB$12&amp;"_Fixed", "TrdValueAvg")=0,"",_xll.MKV("EUR.CM_DEPTH.VMO_REPO."&amp;A322&amp;"_"&amp;$AB$12&amp;"_Fixed", "TrdValueAvg"))</f>
        <v>#REF!</v>
      </c>
      <c r="AC322" s="78">
        <f t="shared" si="874"/>
        <v>0</v>
      </c>
      <c r="AD322" s="200" t="str">
        <f t="shared" si="875"/>
        <v/>
      </c>
      <c r="AE322" s="201"/>
      <c r="AF322" s="202" t="str">
        <f t="shared" si="878"/>
        <v/>
      </c>
      <c r="AG322" s="203" t="e">
        <f>_xll.MKV("EUR.CM_INSTRUMENT.PXE."&amp;A322, "DateLastMaturity")</f>
        <v>#REF!</v>
      </c>
      <c r="AH322" s="200" t="e">
        <f t="shared" si="882"/>
        <v>#REF!</v>
      </c>
      <c r="AI322" s="202" t="e">
        <f>VLOOKUP(AH322,'[1]ASW p'!$B$1:$AP$65536,HLOOKUP(LEFT(A322,2),'[1]ASW p'!$A$1:$IV$2,2,FALSE),FALSE)</f>
        <v>#REF!</v>
      </c>
      <c r="AJ322" s="79" t="e">
        <f t="shared" si="879"/>
        <v>#NUM!</v>
      </c>
      <c r="AK322" s="79" t="e">
        <f t="shared" si="864"/>
        <v>#NUM!</v>
      </c>
      <c r="AL322" s="94">
        <v>8.2315856302994366</v>
      </c>
      <c r="AM322" s="81" t="s">
        <v>127</v>
      </c>
      <c r="AN322" s="14" t="str">
        <f t="shared" si="880"/>
        <v>GR0133010232</v>
      </c>
      <c r="AO322" s="65" t="e">
        <f>IF(LEFT(AN322,2)=LEFT(AN321,2),AO321,_xll.BDP($A322&amp;" Corp","RTG_FITCH"))</f>
        <v>#REF!</v>
      </c>
      <c r="AP322" s="65" t="e">
        <f>IF(LEFT(AN322,2)=LEFT(AN321,2),AP321,_xll.BDP($A322&amp;" Corp","RTG_SP_LT_LC_ISSUER_CREDIT"))</f>
        <v>#REF!</v>
      </c>
      <c r="AQ322" s="65" t="str">
        <f>_xll.BDP($A322&amp;" Corp","RTG_MOODY")</f>
        <v>#N/A N/A</v>
      </c>
      <c r="AR322" s="204">
        <v>45346</v>
      </c>
      <c r="AS322" s="62">
        <v>4.3</v>
      </c>
      <c r="AY322" s="205" t="str">
        <f t="shared" si="865"/>
        <v/>
      </c>
      <c r="AZ322" s="201">
        <f t="shared" si="866"/>
        <v>0</v>
      </c>
      <c r="BA322" s="202" t="str">
        <f t="shared" si="867"/>
        <v/>
      </c>
      <c r="BB322" s="203" t="e">
        <f>_xll.MKV("EUR.CM_INSTRUMENT.PXE."&amp;A322, "DateLastMaturity")</f>
        <v>#REF!</v>
      </c>
      <c r="BC322" s="200" t="e">
        <f t="shared" si="868"/>
        <v>#REF!</v>
      </c>
      <c r="BD322" s="202" t="e">
        <f>VLOOKUP(BC322,'[1]YY p'!B$1:AP$65536,HLOOKUP(LEFT(A322,2),'[1]YY p'!$A$1:$IV$2,2,FALSE),FALSE)</f>
        <v>#REF!</v>
      </c>
      <c r="BH322" s="38"/>
    </row>
    <row r="323" spans="1:60">
      <c r="A323" s="64" t="s">
        <v>340</v>
      </c>
      <c r="B323" s="65" t="e">
        <f t="shared" si="872"/>
        <v>#REF!</v>
      </c>
      <c r="C323" s="19" t="s">
        <v>330</v>
      </c>
      <c r="D323" s="19" t="e">
        <f>_xll.MKV("EUR.CM_INSTRUMENT.PXE."&amp;A323, "CouponInterest")</f>
        <v>#REF!</v>
      </c>
      <c r="E323" s="6" t="e">
        <f>_xll.MKV("EUR.CM_INSTRUMENT.PXE."&amp;A323, "DateMaturity")</f>
        <v>#REF!</v>
      </c>
      <c r="F323" s="6" t="e">
        <f>IF(D323=0,H323,_xll.MKV("EUR.CM_INSTRUMENT.PXE."&amp;A323, "DateInterestAccrual"))</f>
        <v>#REF!</v>
      </c>
      <c r="G323" s="6" t="e">
        <f>IF(D323=0,E323,_xll.MKV("EUR.CM_INSTRUMENT.PXE."&amp;A323, "DateFirstCoupon"))</f>
        <v>#REF!</v>
      </c>
      <c r="H323" s="6" t="e">
        <f>_xll.MKV("EUR.CM_INSTRUMENT.PXE."&amp;A323, "DateFirstSettlement")</f>
        <v>#REF!</v>
      </c>
      <c r="I323" s="19">
        <v>100</v>
      </c>
      <c r="J323" s="6" t="e">
        <f>_xll.MKV("EUR.CM_INSTRUMENT.BONDVISION."&amp;A323, "DateSettl")</f>
        <v>#REF!</v>
      </c>
      <c r="K323" s="199" t="e">
        <f>_xll.MKV("EUR.CM_INSTRUMENT.PXE."&amp;A323, "Desc")</f>
        <v>#REF!</v>
      </c>
      <c r="L323" s="66">
        <f>_xll.BDP(A323&amp;" Corp", "amt_outstanding")/1000000</f>
        <v>146.90516999999994</v>
      </c>
      <c r="M323" s="67" t="e">
        <f t="shared" si="883"/>
        <v>#REF!</v>
      </c>
      <c r="N323" s="23" t="e">
        <f>_xll.xlStepYield(C323,$AR$312:$AR$332,$AS$312:$AS$332,E323,F323,G323,H323,I323,J323,P323)*100</f>
        <v>#NUM!</v>
      </c>
      <c r="O323" s="68" t="str">
        <f t="shared" si="877"/>
        <v/>
      </c>
      <c r="P323" s="23" t="e">
        <f>ROUND(_xll.MKV("EUR.CM_DEPTH.XLS_GOVIES."&amp;A323, "Mid"),IF(M323&lt;700,3,2))</f>
        <v>#REF!</v>
      </c>
      <c r="Q323" s="69" t="e">
        <f t="shared" si="876"/>
        <v>#NUM!</v>
      </c>
      <c r="R323" s="70" t="e">
        <f t="shared" si="881"/>
        <v>#NUM!</v>
      </c>
      <c r="S323" s="71" t="e">
        <f>_xll.xlBondAswSpread(C323,D323,E323,F323,G323,H323,I323,J323,P323)*100</f>
        <v>#NUM!</v>
      </c>
      <c r="T323" s="72" t="e">
        <f>_xll.xlBondZSpread(C323,D323,E323,F323,G323,H323,I323,J323,P323,"annual",5)*100</f>
        <v>#NUM!</v>
      </c>
      <c r="U323" s="72" t="e">
        <f>(N323-_xll.xlShmImplSwap2("EUR","EUR",J323,E323,,1,8,2,4)*100)*100</f>
        <v>#NUM!</v>
      </c>
      <c r="V323" s="72" t="e">
        <f>(N323-VLOOKUP(AH323,'[1]Y c'!$B$1:$F$65536,HLOOKUP(RIGHT($V$12,2),'[1]Y c'!$A$1:$IV$2,2,FALSE),FALSE))*100</f>
        <v>#NUM!</v>
      </c>
      <c r="W323" s="72" t="e">
        <f>(N323-VLOOKUP(AH323,'[1]Y c'!$B$1:$N$65536,HLOOKUP(RIGHT($W$12,2),'[1]Y c'!$A$1:$IV$2,2,FALSE),FALSE))*100</f>
        <v>#NUM!</v>
      </c>
      <c r="X323" s="73" t="e">
        <f>(N323-VLOOKUP(AH323,'[1]Y c'!$B$1:$J$65536,HLOOKUP(RIGHT($X$12,2),'[1]Y c'!$A$1:$IV$2,2,FALSE),FALSE))*100</f>
        <v>#NUM!</v>
      </c>
      <c r="Y323" s="74">
        <f>ROUND(_xll.BDP(A323&amp;" Corp","risk mid"),2)</f>
        <v>9.41</v>
      </c>
      <c r="Z323" s="100" t="e">
        <f>SUMIF([1]Volumes!D$1:D$65536,A323,[1]Volumes!I$1:I$65536)</f>
        <v>#VALUE!</v>
      </c>
      <c r="AA323" s="23"/>
      <c r="AB323" s="77" t="e">
        <f>IF(_xll.MKV("EUR.CM_DEPTH.VMO_REPO."&amp;A323&amp;"_"&amp;$AB$12&amp;"_Fixed", "TrdValueAvg")=0,"",_xll.MKV("EUR.CM_DEPTH.VMO_REPO."&amp;A323&amp;"_"&amp;$AB$12&amp;"_Fixed", "TrdValueAvg"))</f>
        <v>#REF!</v>
      </c>
      <c r="AC323" s="78">
        <f t="shared" si="874"/>
        <v>0</v>
      </c>
      <c r="AD323" s="200" t="str">
        <f t="shared" si="875"/>
        <v/>
      </c>
      <c r="AE323" s="201"/>
      <c r="AF323" s="202" t="str">
        <f t="shared" si="878"/>
        <v/>
      </c>
      <c r="AG323" s="203" t="e">
        <f>_xll.MKV("EUR.CM_INSTRUMENT.PXE."&amp;A323, "DateLastMaturity")</f>
        <v>#REF!</v>
      </c>
      <c r="AH323" s="200" t="e">
        <f t="shared" si="882"/>
        <v>#REF!</v>
      </c>
      <c r="AI323" s="202" t="e">
        <f>VLOOKUP(AH323,'[1]ASW p'!$B$1:$AP$65536,HLOOKUP(LEFT(A323,2),'[1]ASW p'!$A$1:$IV$2,2,FALSE),FALSE)</f>
        <v>#REF!</v>
      </c>
      <c r="AJ323" s="79" t="e">
        <f t="shared" si="879"/>
        <v>#NUM!</v>
      </c>
      <c r="AK323" s="79" t="e">
        <f t="shared" si="864"/>
        <v>#NUM!</v>
      </c>
      <c r="AL323" s="80">
        <v>8.2130107366970666</v>
      </c>
      <c r="AM323" s="81" t="s">
        <v>127</v>
      </c>
      <c r="AN323" s="14" t="str">
        <f t="shared" si="880"/>
        <v>GR0138005716</v>
      </c>
      <c r="AO323" s="65" t="e">
        <f>IF(LEFT(AN323,2)=LEFT(AN322,2),AO322,_xll.BDP($A323&amp;" Corp","RTG_FITCH"))</f>
        <v>#REF!</v>
      </c>
      <c r="AP323" s="65" t="e">
        <f>IF(LEFT(AN323,2)=LEFT(AN322,2),AP322,_xll.BDP($A323&amp;" Corp","RTG_SP_LT_LC_ISSUER_CREDIT"))</f>
        <v>#REF!</v>
      </c>
      <c r="AQ323" s="65" t="str">
        <f>_xll.BDP($A323&amp;" Corp","RTG_MOODY")</f>
        <v>#N/A N/A</v>
      </c>
      <c r="AR323" s="204">
        <v>45712</v>
      </c>
      <c r="AS323" s="62">
        <v>4.3</v>
      </c>
      <c r="AY323" s="205" t="str">
        <f t="shared" si="865"/>
        <v/>
      </c>
      <c r="AZ323" s="201">
        <f t="shared" si="866"/>
        <v>0</v>
      </c>
      <c r="BA323" s="202" t="str">
        <f t="shared" si="867"/>
        <v/>
      </c>
      <c r="BB323" s="203" t="e">
        <f>_xll.MKV("EUR.CM_INSTRUMENT.PXE."&amp;A323, "DateLastMaturity")</f>
        <v>#REF!</v>
      </c>
      <c r="BC323" s="200" t="e">
        <f t="shared" si="868"/>
        <v>#REF!</v>
      </c>
      <c r="BD323" s="202" t="e">
        <f>VLOOKUP(BC323,'[1]YY p'!B$1:AP$65536,HLOOKUP(LEFT(A323,2),'[1]YY p'!$A$1:$IV$2,2,FALSE),FALSE)</f>
        <v>#REF!</v>
      </c>
      <c r="BH323" s="38"/>
    </row>
    <row r="324" spans="1:60">
      <c r="A324" s="64" t="s">
        <v>341</v>
      </c>
      <c r="B324" s="65" t="e">
        <f t="shared" si="872"/>
        <v>#REF!</v>
      </c>
      <c r="C324" s="19" t="s">
        <v>330</v>
      </c>
      <c r="D324" s="19" t="e">
        <f>_xll.MKV("EUR.CM_INSTRUMENT.PXE."&amp;A324, "CouponInterest")</f>
        <v>#REF!</v>
      </c>
      <c r="E324" s="6" t="e">
        <f>_xll.MKV("EUR.CM_INSTRUMENT.PXE."&amp;A324, "DateMaturity")</f>
        <v>#REF!</v>
      </c>
      <c r="F324" s="6" t="e">
        <f>IF(D324=0,H324,_xll.MKV("EUR.CM_INSTRUMENT.PXE."&amp;A324, "DateInterestAccrual"))</f>
        <v>#REF!</v>
      </c>
      <c r="G324" s="6" t="e">
        <f>IF(D324=0,E324,_xll.MKV("EUR.CM_INSTRUMENT.PXE."&amp;A324, "DateFirstCoupon"))</f>
        <v>#REF!</v>
      </c>
      <c r="H324" s="6" t="e">
        <f>_xll.MKV("EUR.CM_INSTRUMENT.PXE."&amp;A324, "DateFirstSettlement")</f>
        <v>#REF!</v>
      </c>
      <c r="I324" s="19">
        <v>100</v>
      </c>
      <c r="J324" s="6" t="e">
        <f>_xll.MKV("EUR.CM_INSTRUMENT.BONDVISION."&amp;A324, "DateSettl")</f>
        <v>#REF!</v>
      </c>
      <c r="K324" s="199" t="e">
        <f>_xll.MKV("EUR.CM_INSTRUMENT.PXE."&amp;A324, "Desc")</f>
        <v>#REF!</v>
      </c>
      <c r="L324" s="66">
        <f>_xll.BDP(A324&amp;" Corp", "amt_outstanding")/1000000</f>
        <v>154.47560799999999</v>
      </c>
      <c r="M324" s="67" t="e">
        <f t="shared" si="883"/>
        <v>#REF!</v>
      </c>
      <c r="N324" s="23" t="e">
        <f>_xll.xlStepYield(C324,$AR$312:$AR$332,$AS$312:$AS$332,E324,F324,G324,H324,I324,J324,P324)*100</f>
        <v>#NUM!</v>
      </c>
      <c r="O324" s="68" t="str">
        <f t="shared" si="877"/>
        <v/>
      </c>
      <c r="P324" s="23" t="e">
        <f>ROUND(_xll.MKV("EUR.CM_DEPTH.XLS_GOVIES."&amp;A324, "Mid"),IF(M324&lt;700,3,2))</f>
        <v>#REF!</v>
      </c>
      <c r="Q324" s="69" t="e">
        <f t="shared" si="876"/>
        <v>#NUM!</v>
      </c>
      <c r="R324" s="70" t="e">
        <f t="shared" si="881"/>
        <v>#NUM!</v>
      </c>
      <c r="S324" s="71" t="e">
        <f>_xll.xlBondAswSpread(C324,D324,E324,F324,G324,H324,I324,J324,P324)*100</f>
        <v>#NUM!</v>
      </c>
      <c r="T324" s="72" t="e">
        <f>_xll.xlBondZSpread(C324,D324,E324,F324,G324,H324,I324,J324,P324,"annual",5)*100</f>
        <v>#NUM!</v>
      </c>
      <c r="U324" s="72" t="e">
        <f>(N324-_xll.xlShmImplSwap2("EUR","EUR",J324,E324,,1,8,2,4)*100)*100</f>
        <v>#NUM!</v>
      </c>
      <c r="V324" s="72" t="e">
        <f>(N324-VLOOKUP(AH324,'[1]Y c'!$B$1:$F$65536,HLOOKUP(RIGHT($V$12,2),'[1]Y c'!$A$1:$IV$2,2,FALSE),FALSE))*100</f>
        <v>#NUM!</v>
      </c>
      <c r="W324" s="72" t="e">
        <f>(N324-VLOOKUP(AH324,'[1]Y c'!$B$1:$N$65536,HLOOKUP(RIGHT($W$12,2),'[1]Y c'!$A$1:$IV$2,2,FALSE),FALSE))*100</f>
        <v>#NUM!</v>
      </c>
      <c r="X324" s="73" t="e">
        <f>(N324-VLOOKUP(AH324,'[1]Y c'!$B$1:$J$65536,HLOOKUP(RIGHT($X$12,2),'[1]Y c'!$A$1:$IV$2,2,FALSE),FALSE))*100</f>
        <v>#NUM!</v>
      </c>
      <c r="Y324" s="74">
        <f>ROUND(_xll.BDP(A324&amp;" Corp","risk mid"),2)</f>
        <v>9.92</v>
      </c>
      <c r="Z324" s="100" t="e">
        <f>SUMIF([1]Volumes!D$1:D$65536,A324,[1]Volumes!I$1:I$65536)</f>
        <v>#VALUE!</v>
      </c>
      <c r="AA324" s="23"/>
      <c r="AB324" s="77" t="e">
        <f>IF(_xll.MKV("EUR.CM_DEPTH.VMO_REPO."&amp;A324&amp;"_"&amp;$AB$12&amp;"_Fixed", "TrdValueAvg")=0,"",_xll.MKV("EUR.CM_DEPTH.VMO_REPO."&amp;A324&amp;"_"&amp;$AB$12&amp;"_Fixed", "TrdValueAvg"))</f>
        <v>#REF!</v>
      </c>
      <c r="AC324" s="78">
        <f t="shared" si="874"/>
        <v>0</v>
      </c>
      <c r="AD324" s="200" t="str">
        <f t="shared" si="875"/>
        <v/>
      </c>
      <c r="AE324" s="201"/>
      <c r="AF324" s="202" t="str">
        <f t="shared" si="878"/>
        <v/>
      </c>
      <c r="AG324" s="203" t="e">
        <f>_xll.MKV("EUR.CM_INSTRUMENT.PXE."&amp;A324, "DateLastMaturity")</f>
        <v>#REF!</v>
      </c>
      <c r="AH324" s="200" t="e">
        <f t="shared" si="882"/>
        <v>#REF!</v>
      </c>
      <c r="AI324" s="202" t="e">
        <f>VLOOKUP(AH324,'[1]ASW p'!$B$1:$AP$65536,HLOOKUP(LEFT(A324,2),'[1]ASW p'!$A$1:$IV$2,2,FALSE),FALSE)</f>
        <v>#REF!</v>
      </c>
      <c r="AJ324" s="79" t="e">
        <f t="shared" si="879"/>
        <v>#NUM!</v>
      </c>
      <c r="AK324" s="79" t="e">
        <f t="shared" si="864"/>
        <v>#NUM!</v>
      </c>
      <c r="AL324" s="94">
        <v>8.1858311968239317</v>
      </c>
      <c r="AM324" s="81" t="s">
        <v>127</v>
      </c>
      <c r="AN324" s="14" t="str">
        <f t="shared" si="880"/>
        <v>GR0138006722</v>
      </c>
      <c r="AO324" s="65" t="e">
        <f>IF(LEFT(AN324,2)=LEFT(AN323,2),AO323,_xll.BDP($A324&amp;" Corp","RTG_FITCH"))</f>
        <v>#REF!</v>
      </c>
      <c r="AP324" s="65" t="e">
        <f>IF(LEFT(AN324,2)=LEFT(AN323,2),AP323,_xll.BDP($A324&amp;" Corp","RTG_SP_LT_LC_ISSUER_CREDIT"))</f>
        <v>#REF!</v>
      </c>
      <c r="AQ324" s="65" t="str">
        <f>_xll.BDP($A324&amp;" Corp","RTG_MOODY")</f>
        <v>#N/A N/A</v>
      </c>
      <c r="AR324" s="204">
        <v>46077</v>
      </c>
      <c r="AS324" s="62">
        <v>4.3</v>
      </c>
      <c r="AY324" s="205" t="str">
        <f t="shared" si="865"/>
        <v/>
      </c>
      <c r="AZ324" s="201">
        <f t="shared" si="866"/>
        <v>0</v>
      </c>
      <c r="BA324" s="202" t="str">
        <f t="shared" si="867"/>
        <v/>
      </c>
      <c r="BB324" s="203" t="e">
        <f>_xll.MKV("EUR.CM_INSTRUMENT.PXE."&amp;A324, "DateLastMaturity")</f>
        <v>#REF!</v>
      </c>
      <c r="BC324" s="200" t="e">
        <f t="shared" si="868"/>
        <v>#REF!</v>
      </c>
      <c r="BD324" s="202" t="e">
        <f>VLOOKUP(BC324,'[1]YY p'!B$1:AP$65536,HLOOKUP(LEFT(A324,2),'[1]YY p'!$A$1:$IV$2,2,FALSE),FALSE)</f>
        <v>#REF!</v>
      </c>
      <c r="BH324" s="38"/>
    </row>
    <row r="325" spans="1:60">
      <c r="A325" s="64" t="s">
        <v>342</v>
      </c>
      <c r="B325" s="65" t="e">
        <f t="shared" si="872"/>
        <v>#REF!</v>
      </c>
      <c r="C325" s="19" t="s">
        <v>330</v>
      </c>
      <c r="D325" s="19" t="e">
        <f>_xll.MKV("EUR.CM_INSTRUMENT.PXE."&amp;A325, "CouponInterest")</f>
        <v>#REF!</v>
      </c>
      <c r="E325" s="6" t="e">
        <f>_xll.MKV("EUR.CM_INSTRUMENT.PXE."&amp;A325, "DateMaturity")</f>
        <v>#REF!</v>
      </c>
      <c r="F325" s="6" t="e">
        <f>IF(D325=0,H325,_xll.MKV("EUR.CM_INSTRUMENT.PXE."&amp;A325, "DateInterestAccrual"))</f>
        <v>#REF!</v>
      </c>
      <c r="G325" s="6" t="e">
        <f>IF(D325=0,E325,_xll.MKV("EUR.CM_INSTRUMENT.PXE."&amp;A325, "DateFirstCoupon"))</f>
        <v>#REF!</v>
      </c>
      <c r="H325" s="6" t="e">
        <f>_xll.MKV("EUR.CM_INSTRUMENT.PXE."&amp;A325, "DateFirstSettlement")</f>
        <v>#REF!</v>
      </c>
      <c r="I325" s="19">
        <v>100</v>
      </c>
      <c r="J325" s="6" t="e">
        <f>_xll.MKV("EUR.CM_INSTRUMENT.BONDVISION."&amp;A325, "DateSettl")</f>
        <v>#REF!</v>
      </c>
      <c r="K325" s="199" t="e">
        <f>_xll.MKV("EUR.CM_INSTRUMENT.PXE."&amp;A325, "Desc")</f>
        <v>#REF!</v>
      </c>
      <c r="L325" s="66">
        <f>_xll.BDP(A325&amp;" Corp", "amt_outstanding")/1000000</f>
        <v>144.42944300000045</v>
      </c>
      <c r="M325" s="67" t="e">
        <f t="shared" si="883"/>
        <v>#REF!</v>
      </c>
      <c r="N325" s="23" t="e">
        <f>_xll.xlStepYield(C325,$AR$312:$AR$332,$AS$312:$AS$332,E325,F325,G325,H325,I325,J325,P325)*100</f>
        <v>#NUM!</v>
      </c>
      <c r="O325" s="68" t="str">
        <f t="shared" si="877"/>
        <v/>
      </c>
      <c r="P325" s="23" t="e">
        <f>ROUND(_xll.MKV("EUR.CM_DEPTH.XLS_GOVIES."&amp;A325, "Mid"),IF(M325&lt;700,3,2))</f>
        <v>#REF!</v>
      </c>
      <c r="Q325" s="69" t="e">
        <f t="shared" si="876"/>
        <v>#NUM!</v>
      </c>
      <c r="R325" s="70" t="e">
        <f t="shared" si="881"/>
        <v>#NUM!</v>
      </c>
      <c r="S325" s="71" t="e">
        <f>_xll.xlBondAswSpread(C325,D325,E325,F325,G325,H325,I325,J325,P325)*100</f>
        <v>#NUM!</v>
      </c>
      <c r="T325" s="72" t="e">
        <f>_xll.xlBondZSpread(C325,D325,E325,F325,G325,H325,I325,J325,P325,"annual",5)*100</f>
        <v>#NUM!</v>
      </c>
      <c r="U325" s="72" t="e">
        <f>(N325-_xll.xlShmImplSwap2("EUR","EUR",J325,E325,,1,8,2,4)*100)*100</f>
        <v>#NUM!</v>
      </c>
      <c r="V325" s="72" t="e">
        <f>(N325-VLOOKUP(AH325,'[1]Y c'!$B$1:$F$65536,HLOOKUP(RIGHT($V$12,2),'[1]Y c'!$A$1:$IV$2,2,FALSE),FALSE))*100</f>
        <v>#NUM!</v>
      </c>
      <c r="W325" s="72" t="e">
        <f>(N325-VLOOKUP(AH325,'[1]Y c'!$B$1:$N$65536,HLOOKUP(RIGHT($W$12,2),'[1]Y c'!$A$1:$IV$2,2,FALSE),FALSE))*100</f>
        <v>#NUM!</v>
      </c>
      <c r="X325" s="73" t="e">
        <f>(N325-VLOOKUP(AH325,'[1]Y c'!$B$1:$J$65536,HLOOKUP(RIGHT($X$12,2),'[1]Y c'!$A$1:$IV$2,2,FALSE),FALSE))*100</f>
        <v>#NUM!</v>
      </c>
      <c r="Y325" s="74">
        <f>ROUND(_xll.BDP(A325&amp;" Corp","risk mid"),2)</f>
        <v>10.050000000000001</v>
      </c>
      <c r="Z325" s="100" t="e">
        <f>SUMIF([1]Volumes!D$1:D$65536,A325,[1]Volumes!I$1:I$65536)</f>
        <v>#VALUE!</v>
      </c>
      <c r="AA325" s="23"/>
      <c r="AB325" s="77" t="e">
        <f>IF(_xll.MKV("EUR.CM_DEPTH.VMO_REPO."&amp;A325&amp;"_"&amp;$AB$12&amp;"_Fixed", "TrdValueAvg")=0,"",_xll.MKV("EUR.CM_DEPTH.VMO_REPO."&amp;A325&amp;"_"&amp;$AB$12&amp;"_Fixed", "TrdValueAvg"))</f>
        <v>#REF!</v>
      </c>
      <c r="AC325" s="78">
        <f t="shared" si="874"/>
        <v>0</v>
      </c>
      <c r="AD325" s="200" t="str">
        <f t="shared" si="875"/>
        <v/>
      </c>
      <c r="AE325" s="201"/>
      <c r="AF325" s="202" t="str">
        <f t="shared" si="878"/>
        <v/>
      </c>
      <c r="AG325" s="203" t="e">
        <f>_xll.MKV("EUR.CM_INSTRUMENT.PXE."&amp;A325, "DateLastMaturity")</f>
        <v>#REF!</v>
      </c>
      <c r="AH325" s="200" t="e">
        <f t="shared" si="882"/>
        <v>#REF!</v>
      </c>
      <c r="AI325" s="202" t="e">
        <f>VLOOKUP(AH325,'[1]ASW p'!$B$1:$AP$65536,HLOOKUP(LEFT(A325,2),'[1]ASW p'!$A$1:$IV$2,2,FALSE),FALSE)</f>
        <v>#REF!</v>
      </c>
      <c r="AJ325" s="79" t="e">
        <f t="shared" si="879"/>
        <v>#NUM!</v>
      </c>
      <c r="AK325" s="79" t="e">
        <f t="shared" si="864"/>
        <v>#NUM!</v>
      </c>
      <c r="AL325" s="80">
        <v>8.1671896688995869</v>
      </c>
      <c r="AM325" s="81" t="s">
        <v>127</v>
      </c>
      <c r="AN325" s="14" t="str">
        <f t="shared" si="880"/>
        <v>GR0138007738</v>
      </c>
      <c r="AO325" s="65" t="e">
        <f>IF(LEFT(AN325,2)=LEFT(AN324,2),AO324,_xll.BDP($A325&amp;" Corp","RTG_FITCH"))</f>
        <v>#REF!</v>
      </c>
      <c r="AP325" s="65" t="e">
        <f>IF(LEFT(AN325,2)=LEFT(AN324,2),AP324,_xll.BDP($A325&amp;" Corp","RTG_SP_LT_LC_ISSUER_CREDIT"))</f>
        <v>#REF!</v>
      </c>
      <c r="AQ325" s="65" t="str">
        <f>_xll.BDP($A325&amp;" Corp","RTG_MOODY")</f>
        <v>#N/A N/A</v>
      </c>
      <c r="AR325" s="204">
        <v>46442</v>
      </c>
      <c r="AS325" s="62">
        <v>4.3</v>
      </c>
      <c r="AY325" s="205" t="str">
        <f t="shared" si="865"/>
        <v/>
      </c>
      <c r="AZ325" s="201">
        <f t="shared" si="866"/>
        <v>0</v>
      </c>
      <c r="BA325" s="202" t="str">
        <f t="shared" si="867"/>
        <v/>
      </c>
      <c r="BB325" s="203" t="e">
        <f>_xll.MKV("EUR.CM_INSTRUMENT.PXE."&amp;A325, "DateLastMaturity")</f>
        <v>#REF!</v>
      </c>
      <c r="BC325" s="200" t="e">
        <f t="shared" si="868"/>
        <v>#REF!</v>
      </c>
      <c r="BD325" s="202" t="e">
        <f>VLOOKUP(BC325,'[1]YY p'!B$1:AP$65536,HLOOKUP(LEFT(A325,2),'[1]YY p'!$A$1:$IV$2,2,FALSE),FALSE)</f>
        <v>#REF!</v>
      </c>
      <c r="BH325" s="38"/>
    </row>
    <row r="326" spans="1:60">
      <c r="A326" s="64" t="s">
        <v>343</v>
      </c>
      <c r="B326" s="65" t="e">
        <f t="shared" si="872"/>
        <v>#REF!</v>
      </c>
      <c r="C326" s="19" t="s">
        <v>330</v>
      </c>
      <c r="D326" s="19" t="e">
        <f>_xll.MKV("EUR.CM_INSTRUMENT.PXE."&amp;A326, "CouponInterest")</f>
        <v>#REF!</v>
      </c>
      <c r="E326" s="6" t="e">
        <f>_xll.MKV("EUR.CM_INSTRUMENT.PXE."&amp;A326, "DateMaturity")</f>
        <v>#REF!</v>
      </c>
      <c r="F326" s="6" t="e">
        <f>IF(D326=0,H326,_xll.MKV("EUR.CM_INSTRUMENT.PXE."&amp;A326, "DateInterestAccrual"))</f>
        <v>#REF!</v>
      </c>
      <c r="G326" s="6" t="e">
        <f>IF(D326=0,E326,_xll.MKV("EUR.CM_INSTRUMENT.PXE."&amp;A326, "DateFirstCoupon"))</f>
        <v>#REF!</v>
      </c>
      <c r="H326" s="6" t="e">
        <f>_xll.MKV("EUR.CM_INSTRUMENT.PXE."&amp;A326, "DateFirstSettlement")</f>
        <v>#REF!</v>
      </c>
      <c r="I326" s="19">
        <v>100</v>
      </c>
      <c r="J326" s="6" t="e">
        <f>_xll.MKV("EUR.CM_INSTRUMENT.BONDVISION."&amp;A326, "DateSettl")</f>
        <v>#REF!</v>
      </c>
      <c r="K326" s="199" t="e">
        <f>_xll.MKV("EUR.CM_INSTRUMENT.PXE."&amp;A326, "Desc")</f>
        <v>#REF!</v>
      </c>
      <c r="L326" s="66">
        <f>_xll.BDP(A326&amp;" Corp", "amt_outstanding")/1000000</f>
        <v>166.21167800000006</v>
      </c>
      <c r="M326" s="67" t="e">
        <f t="shared" si="883"/>
        <v>#REF!</v>
      </c>
      <c r="N326" s="23" t="e">
        <f>_xll.xlStepYield(C326,$AR$312:$AR$332,$AS$312:$AS$332,E326,F326,G326,H326,I326,J326,P326)*100</f>
        <v>#NUM!</v>
      </c>
      <c r="O326" s="68" t="str">
        <f t="shared" si="877"/>
        <v/>
      </c>
      <c r="P326" s="23" t="e">
        <f>ROUND(_xll.MKV("EUR.CM_DEPTH.XLS_GOVIES."&amp;A326, "Mid"),IF(M326&lt;700,3,2))</f>
        <v>#REF!</v>
      </c>
      <c r="Q326" s="69" t="e">
        <f t="shared" si="876"/>
        <v>#NUM!</v>
      </c>
      <c r="R326" s="70" t="e">
        <f t="shared" si="881"/>
        <v>#NUM!</v>
      </c>
      <c r="S326" s="71" t="e">
        <f>_xll.xlBondAswSpread(C326,D326,E326,F326,G326,H326,I326,J326,P326)*100</f>
        <v>#NUM!</v>
      </c>
      <c r="T326" s="72" t="e">
        <f>_xll.xlBondZSpread(C326,D326,E326,F326,G326,H326,I326,J326,P326,"annual",5)*100</f>
        <v>#NUM!</v>
      </c>
      <c r="U326" s="72" t="e">
        <f>(N326-_xll.xlShmImplSwap2("EUR","EUR",J326,E326,,1,8,2,4)*100)*100</f>
        <v>#NUM!</v>
      </c>
      <c r="V326" s="72" t="e">
        <f>(N326-VLOOKUP(AH326,'[1]Y c'!$B$1:$F$65536,HLOOKUP(RIGHT($V$12,2),'[1]Y c'!$A$1:$IV$2,2,FALSE),FALSE))*100</f>
        <v>#NUM!</v>
      </c>
      <c r="W326" s="72" t="e">
        <f>(N326-VLOOKUP(AH326,'[1]Y c'!$B$1:$N$65536,HLOOKUP(RIGHT($W$12,2),'[1]Y c'!$A$1:$IV$2,2,FALSE),FALSE))*100</f>
        <v>#NUM!</v>
      </c>
      <c r="X326" s="73" t="e">
        <f>(N326-VLOOKUP(AH326,'[1]Y c'!$B$1:$J$65536,HLOOKUP(RIGHT($X$12,2),'[1]Y c'!$A$1:$IV$2,2,FALSE),FALSE))*100</f>
        <v>#NUM!</v>
      </c>
      <c r="Y326" s="74">
        <f>ROUND(_xll.BDP(A326&amp;" Corp","risk mid"),2)</f>
        <v>10.67</v>
      </c>
      <c r="Z326" s="100" t="e">
        <f>SUMIF([1]Volumes!D$1:D$65536,A326,[1]Volumes!I$1:I$65536)</f>
        <v>#VALUE!</v>
      </c>
      <c r="AA326" s="23"/>
      <c r="AB326" s="77" t="e">
        <f>IF(_xll.MKV("EUR.CM_DEPTH.VMO_REPO."&amp;A326&amp;"_"&amp;$AB$12&amp;"_Fixed", "TrdValueAvg")=0,"",_xll.MKV("EUR.CM_DEPTH.VMO_REPO."&amp;A326&amp;"_"&amp;$AB$12&amp;"_Fixed", "TrdValueAvg"))</f>
        <v>#REF!</v>
      </c>
      <c r="AC326" s="78">
        <f t="shared" si="874"/>
        <v>0</v>
      </c>
      <c r="AD326" s="200" t="str">
        <f t="shared" si="875"/>
        <v/>
      </c>
      <c r="AE326" s="201"/>
      <c r="AF326" s="202" t="str">
        <f t="shared" si="878"/>
        <v/>
      </c>
      <c r="AG326" s="203" t="e">
        <f>_xll.MKV("EUR.CM_INSTRUMENT.PXE."&amp;A326, "DateLastMaturity")</f>
        <v>#REF!</v>
      </c>
      <c r="AH326" s="200" t="e">
        <f t="shared" si="882"/>
        <v>#REF!</v>
      </c>
      <c r="AI326" s="202" t="e">
        <f>VLOOKUP(AH326,'[1]ASW p'!$B$1:$AP$65536,HLOOKUP(LEFT(A326,2),'[1]ASW p'!$A$1:$IV$2,2,FALSE),FALSE)</f>
        <v>#REF!</v>
      </c>
      <c r="AJ326" s="79" t="e">
        <f t="shared" si="879"/>
        <v>#NUM!</v>
      </c>
      <c r="AK326" s="79" t="e">
        <f t="shared" si="864"/>
        <v>#NUM!</v>
      </c>
      <c r="AL326" s="80">
        <v>8.1120095604739699</v>
      </c>
      <c r="AM326" s="81" t="s">
        <v>127</v>
      </c>
      <c r="AN326" s="14" t="str">
        <f t="shared" si="880"/>
        <v>GR0138008744</v>
      </c>
      <c r="AO326" s="65" t="e">
        <f>IF(LEFT(AN326,2)=LEFT(AN325,2),AO325,_xll.BDP($A326&amp;" Corp","RTG_FITCH"))</f>
        <v>#REF!</v>
      </c>
      <c r="AP326" s="65" t="e">
        <f>IF(LEFT(AN326,2)=LEFT(AN325,2),AP325,_xll.BDP($A326&amp;" Corp","RTG_SP_LT_LC_ISSUER_CREDIT"))</f>
        <v>#REF!</v>
      </c>
      <c r="AQ326" s="65" t="str">
        <f>_xll.BDP($A326&amp;" Corp","RTG_MOODY")</f>
        <v>#N/A N/A</v>
      </c>
      <c r="AR326" s="204">
        <v>46807</v>
      </c>
      <c r="AS326" s="62">
        <v>4.3</v>
      </c>
      <c r="AY326" s="205" t="str">
        <f t="shared" si="865"/>
        <v/>
      </c>
      <c r="AZ326" s="201">
        <f t="shared" si="866"/>
        <v>0</v>
      </c>
      <c r="BA326" s="202" t="str">
        <f t="shared" si="867"/>
        <v/>
      </c>
      <c r="BB326" s="203" t="e">
        <f>_xll.MKV("EUR.CM_INSTRUMENT.PXE."&amp;A326, "DateLastMaturity")</f>
        <v>#REF!</v>
      </c>
      <c r="BC326" s="200" t="e">
        <f t="shared" si="868"/>
        <v>#REF!</v>
      </c>
      <c r="BD326" s="202" t="e">
        <f>VLOOKUP(BC326,'[1]YY p'!B$1:AP$65536,HLOOKUP(LEFT(A326,2),'[1]YY p'!$A$1:$IV$2,2,FALSE),FALSE)</f>
        <v>#REF!</v>
      </c>
      <c r="BH326" s="38"/>
    </row>
    <row r="327" spans="1:60">
      <c r="A327" s="64" t="s">
        <v>344</v>
      </c>
      <c r="B327" s="65" t="e">
        <f t="shared" si="872"/>
        <v>#REF!</v>
      </c>
      <c r="C327" s="19" t="s">
        <v>330</v>
      </c>
      <c r="D327" s="19" t="e">
        <f>_xll.MKV("EUR.CM_INSTRUMENT.PXE."&amp;A327, "CouponInterest")</f>
        <v>#REF!</v>
      </c>
      <c r="E327" s="6" t="e">
        <f>_xll.MKV("EUR.CM_INSTRUMENT.PXE."&amp;A327, "DateMaturity")</f>
        <v>#REF!</v>
      </c>
      <c r="F327" s="6" t="e">
        <f>IF(D327=0,H327,_xll.MKV("EUR.CM_INSTRUMENT.PXE."&amp;A327, "DateInterestAccrual"))</f>
        <v>#REF!</v>
      </c>
      <c r="G327" s="6" t="e">
        <f>IF(D327=0,E327,_xll.MKV("EUR.CM_INSTRUMENT.PXE."&amp;A327, "DateFirstCoupon"))</f>
        <v>#REF!</v>
      </c>
      <c r="H327" s="6" t="e">
        <f>_xll.MKV("EUR.CM_INSTRUMENT.PXE."&amp;A327, "DateFirstSettlement")</f>
        <v>#REF!</v>
      </c>
      <c r="I327" s="19">
        <v>100</v>
      </c>
      <c r="J327" s="6" t="e">
        <f>_xll.MKV("EUR.CM_INSTRUMENT.BONDVISION."&amp;A327, "DateSettl")</f>
        <v>#REF!</v>
      </c>
      <c r="K327" s="199" t="e">
        <f>_xll.MKV("EUR.CM_INSTRUMENT.PXE."&amp;A327, "Desc")</f>
        <v>#REF!</v>
      </c>
      <c r="L327" s="66">
        <f>_xll.BDP(A327&amp;" Corp", "amt_outstanding")/1000000</f>
        <v>145.46167100000008</v>
      </c>
      <c r="M327" s="67" t="e">
        <f t="shared" si="883"/>
        <v>#REF!</v>
      </c>
      <c r="N327" s="23" t="e">
        <f>_xll.xlStepYield(C327,$AR$312:$AR$332,$AS$312:$AS$332,E327,F327,G327,H327,I327,J327,P327)*100</f>
        <v>#NUM!</v>
      </c>
      <c r="O327" s="68" t="str">
        <f t="shared" si="877"/>
        <v/>
      </c>
      <c r="P327" s="23" t="e">
        <f>ROUND(_xll.MKV("EUR.CM_DEPTH.XLS_GOVIES."&amp;A327, "Mid"),IF(M327&lt;700,3,2))</f>
        <v>#REF!</v>
      </c>
      <c r="Q327" s="69" t="e">
        <f t="shared" si="876"/>
        <v>#NUM!</v>
      </c>
      <c r="R327" s="70" t="e">
        <f t="shared" si="881"/>
        <v>#NUM!</v>
      </c>
      <c r="S327" s="71" t="e">
        <f>_xll.xlBondAswSpread(C327,D327,E327,F327,G327,H327,I327,J327,P327)*100</f>
        <v>#NUM!</v>
      </c>
      <c r="T327" s="72" t="e">
        <f>_xll.xlBondZSpread(C327,D327,E327,F327,G327,H327,I327,J327,P327,"annual",5)*100</f>
        <v>#NUM!</v>
      </c>
      <c r="U327" s="72" t="e">
        <f>(N327-_xll.xlShmImplSwap2("EUR","EUR",J327,E327,,1,8,2,4)*100)*100</f>
        <v>#NUM!</v>
      </c>
      <c r="V327" s="72" t="e">
        <f>(N327-VLOOKUP(AH327,'[1]Y c'!$B$1:$F$65536,HLOOKUP(RIGHT($V$12,2),'[1]Y c'!$A$1:$IV$2,2,FALSE),FALSE))*100</f>
        <v>#NUM!</v>
      </c>
      <c r="W327" s="72" t="e">
        <f>(N327-VLOOKUP(AH327,'[1]Y c'!$B$1:$N$65536,HLOOKUP(RIGHT($W$12,2),'[1]Y c'!$A$1:$IV$2,2,FALSE),FALSE))*100</f>
        <v>#NUM!</v>
      </c>
      <c r="X327" s="73" t="e">
        <f>(N327-VLOOKUP(AH327,'[1]Y c'!$B$1:$J$65536,HLOOKUP(RIGHT($X$12,2),'[1]Y c'!$A$1:$IV$2,2,FALSE),FALSE))*100</f>
        <v>#NUM!</v>
      </c>
      <c r="Y327" s="74">
        <f>ROUND(_xll.BDP(A327&amp;" Corp","risk mid"),2)</f>
        <v>11.03</v>
      </c>
      <c r="Z327" s="100" t="e">
        <f>SUMIF([1]Volumes!D$1:D$65536,A327,[1]Volumes!I$1:I$65536)</f>
        <v>#VALUE!</v>
      </c>
      <c r="AA327" s="23"/>
      <c r="AB327" s="77" t="e">
        <f>IF(_xll.MKV("EUR.CM_DEPTH.VMO_REPO."&amp;A327&amp;"_"&amp;$AB$12&amp;"_Fixed", "TrdValueAvg")=0,"",_xll.MKV("EUR.CM_DEPTH.VMO_REPO."&amp;A327&amp;"_"&amp;$AB$12&amp;"_Fixed", "TrdValueAvg"))</f>
        <v>#REF!</v>
      </c>
      <c r="AC327" s="78">
        <f t="shared" si="874"/>
        <v>0</v>
      </c>
      <c r="AD327" s="200" t="str">
        <f t="shared" si="875"/>
        <v/>
      </c>
      <c r="AE327" s="201"/>
      <c r="AF327" s="202" t="str">
        <f t="shared" si="878"/>
        <v/>
      </c>
      <c r="AG327" s="203" t="e">
        <f>_xll.MKV("EUR.CM_INSTRUMENT.PXE."&amp;A327, "DateLastMaturity")</f>
        <v>#REF!</v>
      </c>
      <c r="AH327" s="200" t="e">
        <f t="shared" si="882"/>
        <v>#REF!</v>
      </c>
      <c r="AI327" s="202" t="e">
        <f>VLOOKUP(AH327,'[1]ASW p'!$B$1:$AP$65536,HLOOKUP(LEFT(A327,2),'[1]ASW p'!$A$1:$IV$2,2,FALSE),FALSE)</f>
        <v>#REF!</v>
      </c>
      <c r="AJ327" s="79" t="e">
        <f t="shared" si="879"/>
        <v>#NUM!</v>
      </c>
      <c r="AK327" s="79" t="e">
        <f t="shared" ref="AK327:AK332" si="884">U327-BD327</f>
        <v>#NUM!</v>
      </c>
      <c r="AL327" s="94">
        <v>8.0712872421512944</v>
      </c>
      <c r="AM327" s="81" t="s">
        <v>127</v>
      </c>
      <c r="AN327" s="14" t="str">
        <f t="shared" si="880"/>
        <v>GR0138009759</v>
      </c>
      <c r="AO327" s="65" t="e">
        <f>IF(LEFT(AN327,2)=LEFT(AN326,2),AO326,_xll.BDP($A327&amp;" Corp","RTG_FITCH"))</f>
        <v>#REF!</v>
      </c>
      <c r="AP327" s="65" t="e">
        <f>IF(LEFT(AN327,2)=LEFT(AN326,2),AP326,_xll.BDP($A327&amp;" Corp","RTG_SP_LT_LC_ISSUER_CREDIT"))</f>
        <v>#REF!</v>
      </c>
      <c r="AQ327" s="65" t="str">
        <f>_xll.BDP($A327&amp;" Corp","RTG_MOODY")</f>
        <v>#N/A N/A</v>
      </c>
      <c r="AR327" s="204">
        <v>47173</v>
      </c>
      <c r="AS327" s="62">
        <v>4.3</v>
      </c>
      <c r="AY327" s="205" t="str">
        <f t="shared" si="865"/>
        <v/>
      </c>
      <c r="AZ327" s="201">
        <f t="shared" si="866"/>
        <v>0</v>
      </c>
      <c r="BA327" s="202" t="str">
        <f t="shared" si="867"/>
        <v/>
      </c>
      <c r="BB327" s="203" t="e">
        <f>_xll.MKV("EUR.CM_INSTRUMENT.PXE."&amp;A327, "DateLastMaturity")</f>
        <v>#REF!</v>
      </c>
      <c r="BC327" s="200" t="e">
        <f t="shared" si="868"/>
        <v>#REF!</v>
      </c>
      <c r="BD327" s="202" t="e">
        <f>VLOOKUP(BC327,'[1]YY p'!B$1:AP$65536,HLOOKUP(LEFT(A327,2),'[1]YY p'!$A$1:$IV$2,2,FALSE),FALSE)</f>
        <v>#REF!</v>
      </c>
      <c r="BH327" s="38"/>
    </row>
    <row r="328" spans="1:60">
      <c r="A328" s="64" t="s">
        <v>345</v>
      </c>
      <c r="B328" s="65" t="e">
        <f t="shared" si="872"/>
        <v>#REF!</v>
      </c>
      <c r="C328" s="19" t="s">
        <v>330</v>
      </c>
      <c r="D328" s="19" t="e">
        <f>_xll.MKV("EUR.CM_INSTRUMENT.PXE."&amp;A328, "CouponInterest")</f>
        <v>#REF!</v>
      </c>
      <c r="E328" s="6" t="e">
        <f>_xll.MKV("EUR.CM_INSTRUMENT.PXE."&amp;A328, "DateMaturity")</f>
        <v>#REF!</v>
      </c>
      <c r="F328" s="6" t="e">
        <f>IF(D328=0,H328,_xll.MKV("EUR.CM_INSTRUMENT.PXE."&amp;A328, "DateInterestAccrual"))</f>
        <v>#REF!</v>
      </c>
      <c r="G328" s="6" t="e">
        <f>IF(D328=0,E328,_xll.MKV("EUR.CM_INSTRUMENT.PXE."&amp;A328, "DateFirstCoupon"))</f>
        <v>#REF!</v>
      </c>
      <c r="H328" s="6" t="e">
        <f>_xll.MKV("EUR.CM_INSTRUMENT.PXE."&amp;A328, "DateFirstSettlement")</f>
        <v>#REF!</v>
      </c>
      <c r="I328" s="19">
        <v>100</v>
      </c>
      <c r="J328" s="6" t="e">
        <f>_xll.MKV("EUR.CM_INSTRUMENT.BONDVISION."&amp;A328, "DateSettl")</f>
        <v>#REF!</v>
      </c>
      <c r="K328" s="199" t="e">
        <f>_xll.MKV("EUR.CM_INSTRUMENT.PXE."&amp;A328, "Desc")</f>
        <v>#REF!</v>
      </c>
      <c r="L328" s="66">
        <f>_xll.BDP(A328&amp;" Corp", "amt_outstanding")/1000000</f>
        <v>146.94108899999992</v>
      </c>
      <c r="M328" s="67" t="e">
        <f t="shared" si="883"/>
        <v>#REF!</v>
      </c>
      <c r="N328" s="23" t="e">
        <f>_xll.xlStepYield(C328,$AR$312:$AR$332,$AS$312:$AS$332,E328,F328,G328,H328,I328,J328,P328)*100</f>
        <v>#NUM!</v>
      </c>
      <c r="O328" s="68" t="str">
        <f t="shared" si="877"/>
        <v/>
      </c>
      <c r="P328" s="23" t="e">
        <f>ROUND(_xll.MKV("EUR.CM_DEPTH.XLS_GOVIES."&amp;A328, "Mid"),IF(M328&lt;700,3,2))</f>
        <v>#REF!</v>
      </c>
      <c r="Q328" s="69" t="e">
        <f t="shared" si="876"/>
        <v>#NUM!</v>
      </c>
      <c r="R328" s="70" t="e">
        <f t="shared" si="881"/>
        <v>#NUM!</v>
      </c>
      <c r="S328" s="71" t="e">
        <f>_xll.xlBondAswSpread(C328,D328,E328,F328,G328,H328,I328,J328,P328)*100</f>
        <v>#NUM!</v>
      </c>
      <c r="T328" s="72" t="e">
        <f>_xll.xlBondZSpread(C328,D328,E328,F328,G328,H328,I328,J328,P328,"annual",5)*100</f>
        <v>#NUM!</v>
      </c>
      <c r="U328" s="72" t="e">
        <f>(N328-_xll.xlShmImplSwap2("EUR","EUR",J328,E328,,1,8,2,4)*100)*100</f>
        <v>#NUM!</v>
      </c>
      <c r="V328" s="72" t="e">
        <f>(N328-VLOOKUP(AH328,'[1]Y c'!$B$1:$F$65536,HLOOKUP(RIGHT($V$12,2),'[1]Y c'!$A$1:$IV$2,2,FALSE),FALSE))*100</f>
        <v>#NUM!</v>
      </c>
      <c r="W328" s="72" t="e">
        <f>(N328-VLOOKUP(AH328,'[1]Y c'!$B$1:$N$65536,HLOOKUP(RIGHT($W$12,2),'[1]Y c'!$A$1:$IV$2,2,FALSE),FALSE))*100</f>
        <v>#NUM!</v>
      </c>
      <c r="X328" s="73" t="e">
        <f>(N328-VLOOKUP(AH328,'[1]Y c'!$B$1:$J$65536,HLOOKUP(RIGHT($X$12,2),'[1]Y c'!$A$1:$IV$2,2,FALSE),FALSE))*100</f>
        <v>#NUM!</v>
      </c>
      <c r="Y328" s="74">
        <f>ROUND(_xll.BDP(A328&amp;" Corp","risk mid"),2)</f>
        <v>10.89</v>
      </c>
      <c r="Z328" s="100" t="e">
        <f>SUMIF([1]Volumes!D$1:D$65536,A328,[1]Volumes!I$1:I$65536)</f>
        <v>#VALUE!</v>
      </c>
      <c r="AA328" s="23"/>
      <c r="AB328" s="77" t="e">
        <f>IF(_xll.MKV("EUR.CM_DEPTH.VMO_REPO."&amp;A328&amp;"_"&amp;$AB$12&amp;"_Fixed", "TrdValueAvg")=0,"",_xll.MKV("EUR.CM_DEPTH.VMO_REPO."&amp;A328&amp;"_"&amp;$AB$12&amp;"_Fixed", "TrdValueAvg"))</f>
        <v>#REF!</v>
      </c>
      <c r="AC328" s="78">
        <f t="shared" si="874"/>
        <v>0</v>
      </c>
      <c r="AD328" s="200" t="str">
        <f t="shared" si="875"/>
        <v/>
      </c>
      <c r="AE328" s="201"/>
      <c r="AF328" s="202" t="str">
        <f t="shared" si="878"/>
        <v/>
      </c>
      <c r="AG328" s="203" t="e">
        <f>_xll.MKV("EUR.CM_INSTRUMENT.PXE."&amp;A328, "DateLastMaturity")</f>
        <v>#REF!</v>
      </c>
      <c r="AH328" s="200" t="e">
        <f t="shared" si="882"/>
        <v>#REF!</v>
      </c>
      <c r="AI328" s="202" t="e">
        <f>VLOOKUP(AH328,'[1]ASW p'!$B$1:$AP$65536,HLOOKUP(LEFT(A328,2),'[1]ASW p'!$A$1:$IV$2,2,FALSE),FALSE)</f>
        <v>#REF!</v>
      </c>
      <c r="AJ328" s="79" t="e">
        <f t="shared" si="879"/>
        <v>#NUM!</v>
      </c>
      <c r="AK328" s="79" t="e">
        <f t="shared" si="884"/>
        <v>#NUM!</v>
      </c>
      <c r="AL328" s="94">
        <v>7.9997886339516988</v>
      </c>
      <c r="AM328" s="81" t="s">
        <v>127</v>
      </c>
      <c r="AN328" s="14" t="str">
        <f t="shared" si="880"/>
        <v>GR0138010765</v>
      </c>
      <c r="AO328" s="65" t="e">
        <f>IF(LEFT(AN328,2)=LEFT(AN327,2),AO327,_xll.BDP($A328&amp;" Corp","RTG_FITCH"))</f>
        <v>#REF!</v>
      </c>
      <c r="AP328" s="65" t="e">
        <f>IF(LEFT(AN328,2)=LEFT(AN327,2),AP327,_xll.BDP($A328&amp;" Corp","RTG_SP_LT_LC_ISSUER_CREDIT"))</f>
        <v>#REF!</v>
      </c>
      <c r="AQ328" s="65" t="str">
        <f>_xll.BDP($A328&amp;" Corp","RTG_MOODY")</f>
        <v>#N/A N/A</v>
      </c>
      <c r="AR328" s="204">
        <v>47538</v>
      </c>
      <c r="AS328" s="62">
        <v>4.3</v>
      </c>
      <c r="AY328" s="205" t="str">
        <f t="shared" si="865"/>
        <v/>
      </c>
      <c r="AZ328" s="201">
        <f t="shared" si="866"/>
        <v>0</v>
      </c>
      <c r="BA328" s="202" t="str">
        <f t="shared" si="867"/>
        <v/>
      </c>
      <c r="BB328" s="203" t="e">
        <f>_xll.MKV("EUR.CM_INSTRUMENT.PXE."&amp;A328, "DateLastMaturity")</f>
        <v>#REF!</v>
      </c>
      <c r="BC328" s="200" t="e">
        <f t="shared" si="868"/>
        <v>#REF!</v>
      </c>
      <c r="BD328" s="202" t="e">
        <f>VLOOKUP(BC328,'[1]YY p'!B$1:AP$65536,HLOOKUP(LEFT(A328,2),'[1]YY p'!$A$1:$IV$2,2,FALSE),FALSE)</f>
        <v>#REF!</v>
      </c>
      <c r="BH328" s="38"/>
    </row>
    <row r="329" spans="1:60">
      <c r="A329" s="64" t="s">
        <v>346</v>
      </c>
      <c r="B329" s="65" t="e">
        <f t="shared" si="872"/>
        <v>#REF!</v>
      </c>
      <c r="C329" s="19" t="s">
        <v>330</v>
      </c>
      <c r="D329" s="19" t="e">
        <f>_xll.MKV("EUR.CM_INSTRUMENT.PXE."&amp;A329, "CouponInterest")</f>
        <v>#REF!</v>
      </c>
      <c r="E329" s="6" t="e">
        <f>_xll.MKV("EUR.CM_INSTRUMENT.PXE."&amp;A329, "DateMaturity")</f>
        <v>#REF!</v>
      </c>
      <c r="F329" s="6" t="e">
        <f>IF(D329=0,H329,_xll.MKV("EUR.CM_INSTRUMENT.PXE."&amp;A329, "DateInterestAccrual"))</f>
        <v>#REF!</v>
      </c>
      <c r="G329" s="6" t="e">
        <f>IF(D329=0,E329,_xll.MKV("EUR.CM_INSTRUMENT.PXE."&amp;A329, "DateFirstCoupon"))</f>
        <v>#REF!</v>
      </c>
      <c r="H329" s="6" t="e">
        <f>_xll.MKV("EUR.CM_INSTRUMENT.PXE."&amp;A329, "DateFirstSettlement")</f>
        <v>#REF!</v>
      </c>
      <c r="I329" s="19">
        <v>100</v>
      </c>
      <c r="J329" s="6" t="e">
        <f>_xll.MKV("EUR.CM_INSTRUMENT.BONDVISION."&amp;A329, "DateSettl")</f>
        <v>#REF!</v>
      </c>
      <c r="K329" s="199" t="e">
        <f>_xll.MKV("EUR.CM_INSTRUMENT.PXE."&amp;A329, "Desc")</f>
        <v>#REF!</v>
      </c>
      <c r="L329" s="66">
        <f>_xll.BDP(A329&amp;" Corp", "amt_outstanding")/1000000</f>
        <v>135.11561400000005</v>
      </c>
      <c r="M329" s="67" t="e">
        <f t="shared" si="883"/>
        <v>#REF!</v>
      </c>
      <c r="N329" s="23" t="e">
        <f>_xll.xlStepYield(C329,$AR$312:$AR$332,$AS$312:$AS$332,E329,F329,G329,H329,I329,J329,P329)*100</f>
        <v>#NUM!</v>
      </c>
      <c r="O329" s="68" t="str">
        <f t="shared" si="877"/>
        <v/>
      </c>
      <c r="P329" s="23" t="e">
        <f>ROUND(_xll.MKV("EUR.CM_DEPTH.XLS_GOVIES."&amp;A329, "Mid"),IF(M329&lt;700,3,2))</f>
        <v>#REF!</v>
      </c>
      <c r="Q329" s="69" t="e">
        <f t="shared" si="876"/>
        <v>#NUM!</v>
      </c>
      <c r="R329" s="70" t="e">
        <f t="shared" si="881"/>
        <v>#NUM!</v>
      </c>
      <c r="S329" s="71" t="e">
        <f>_xll.xlBondAswSpread(C329,D329,E329,F329,G329,H329,I329,J329,P329)*100</f>
        <v>#NUM!</v>
      </c>
      <c r="T329" s="72" t="e">
        <f>_xll.xlBondZSpread(C329,D329,E329,F329,G329,H329,I329,J329,P329,"annual",5)*100</f>
        <v>#NUM!</v>
      </c>
      <c r="U329" s="72" t="e">
        <f>(N329-_xll.xlShmImplSwap2("EUR","EUR",J329,E329,,1,8,2,4)*100)*100</f>
        <v>#NUM!</v>
      </c>
      <c r="V329" s="72" t="e">
        <f>(N329-VLOOKUP(AH329,'[1]Y c'!$B$1:$F$65536,HLOOKUP(RIGHT($V$12,2),'[1]Y c'!$A$1:$IV$2,2,FALSE),FALSE))*100</f>
        <v>#NUM!</v>
      </c>
      <c r="W329" s="72" t="e">
        <f>(N329-VLOOKUP(AH329,'[1]Y c'!$B$1:$N$65536,HLOOKUP(RIGHT($W$12,2),'[1]Y c'!$A$1:$IV$2,2,FALSE),FALSE))*100</f>
        <v>#NUM!</v>
      </c>
      <c r="X329" s="73" t="e">
        <f>(N329-VLOOKUP(AH329,'[1]Y c'!$B$1:$J$65536,HLOOKUP(RIGHT($X$12,2),'[1]Y c'!$A$1:$IV$2,2,FALSE),FALSE))*100</f>
        <v>#NUM!</v>
      </c>
      <c r="Y329" s="74">
        <f>ROUND(_xll.BDP(A329&amp;" Corp","risk mid"),2)</f>
        <v>11.35</v>
      </c>
      <c r="Z329" s="100" t="e">
        <f>SUMIF([1]Volumes!D$1:D$65536,A329,[1]Volumes!I$1:I$65536)</f>
        <v>#VALUE!</v>
      </c>
      <c r="AA329" s="23"/>
      <c r="AB329" s="77" t="e">
        <f>IF(_xll.MKV("EUR.CM_DEPTH.VMO_REPO."&amp;A329&amp;"_"&amp;$AB$12&amp;"_Fixed", "TrdValueAvg")=0,"",_xll.MKV("EUR.CM_DEPTH.VMO_REPO."&amp;A329&amp;"_"&amp;$AB$12&amp;"_Fixed", "TrdValueAvg"))</f>
        <v>#REF!</v>
      </c>
      <c r="AC329" s="78">
        <f t="shared" si="874"/>
        <v>0</v>
      </c>
      <c r="AD329" s="200" t="str">
        <f t="shared" si="875"/>
        <v/>
      </c>
      <c r="AE329" s="201"/>
      <c r="AF329" s="202" t="str">
        <f t="shared" si="878"/>
        <v/>
      </c>
      <c r="AG329" s="203" t="e">
        <f>_xll.MKV("EUR.CM_INSTRUMENT.PXE."&amp;A329, "DateLastMaturity")</f>
        <v>#REF!</v>
      </c>
      <c r="AH329" s="200" t="e">
        <f t="shared" si="882"/>
        <v>#REF!</v>
      </c>
      <c r="AI329" s="202" t="e">
        <f>VLOOKUP(AH329,'[1]ASW p'!$B$1:$AP$65536,HLOOKUP(LEFT(A329,2),'[1]ASW p'!$A$1:$IV$2,2,FALSE),FALSE)</f>
        <v>#REF!</v>
      </c>
      <c r="AJ329" s="79" t="e">
        <f t="shared" si="879"/>
        <v>#NUM!</v>
      </c>
      <c r="AK329" s="79" t="e">
        <f t="shared" si="884"/>
        <v>#NUM!</v>
      </c>
      <c r="AL329" s="80">
        <v>7.9260164096677865</v>
      </c>
      <c r="AM329" s="81" t="s">
        <v>127</v>
      </c>
      <c r="AN329" s="14" t="str">
        <f t="shared" si="880"/>
        <v>GR0138011771</v>
      </c>
      <c r="AO329" s="65" t="e">
        <f>IF(LEFT(AN329,2)=LEFT(AN328,2),AO328,_xll.BDP($A329&amp;" Corp","RTG_FITCH"))</f>
        <v>#REF!</v>
      </c>
      <c r="AP329" s="65" t="e">
        <f>IF(LEFT(AN329,2)=LEFT(AN328,2),AP328,_xll.BDP($A329&amp;" Corp","RTG_SP_LT_LC_ISSUER_CREDIT"))</f>
        <v>#REF!</v>
      </c>
      <c r="AQ329" s="65" t="str">
        <f>_xll.BDP($A329&amp;" Corp","RTG_MOODY")</f>
        <v>#N/A N/A</v>
      </c>
      <c r="AR329" s="204">
        <v>47903</v>
      </c>
      <c r="AS329" s="62">
        <v>4.3</v>
      </c>
      <c r="AY329" s="205" t="str">
        <f t="shared" si="865"/>
        <v/>
      </c>
      <c r="AZ329" s="201">
        <f t="shared" si="866"/>
        <v>0</v>
      </c>
      <c r="BA329" s="202" t="str">
        <f t="shared" si="867"/>
        <v/>
      </c>
      <c r="BB329" s="203" t="e">
        <f>_xll.MKV("EUR.CM_INSTRUMENT.PXE."&amp;A329, "DateLastMaturity")</f>
        <v>#REF!</v>
      </c>
      <c r="BC329" s="200" t="e">
        <f t="shared" si="868"/>
        <v>#REF!</v>
      </c>
      <c r="BD329" s="202" t="e">
        <f>VLOOKUP(BC329,'[1]YY p'!B$1:AP$65536,HLOOKUP(LEFT(A329,2),'[1]YY p'!$A$1:$IV$2,2,FALSE),FALSE)</f>
        <v>#REF!</v>
      </c>
      <c r="BH329" s="38"/>
    </row>
    <row r="330" spans="1:60">
      <c r="A330" s="64" t="s">
        <v>347</v>
      </c>
      <c r="B330" s="65" t="e">
        <f t="shared" si="872"/>
        <v>#REF!</v>
      </c>
      <c r="C330" s="19" t="s">
        <v>330</v>
      </c>
      <c r="D330" s="19" t="e">
        <f>_xll.MKV("EUR.CM_INSTRUMENT.PXE."&amp;A330, "CouponInterest")</f>
        <v>#REF!</v>
      </c>
      <c r="E330" s="6" t="e">
        <f>_xll.MKV("EUR.CM_INSTRUMENT.PXE."&amp;A330, "DateMaturity")</f>
        <v>#REF!</v>
      </c>
      <c r="F330" s="6" t="e">
        <f>IF(D330=0,H330,_xll.MKV("EUR.CM_INSTRUMENT.PXE."&amp;A330, "DateInterestAccrual"))</f>
        <v>#REF!</v>
      </c>
      <c r="G330" s="6" t="e">
        <f>IF(D330=0,E330,_xll.MKV("EUR.CM_INSTRUMENT.PXE."&amp;A330, "DateFirstCoupon"))</f>
        <v>#REF!</v>
      </c>
      <c r="H330" s="6" t="e">
        <f>_xll.MKV("EUR.CM_INSTRUMENT.PXE."&amp;A330, "DateFirstSettlement")</f>
        <v>#REF!</v>
      </c>
      <c r="I330" s="19">
        <v>100</v>
      </c>
      <c r="J330" s="6" t="e">
        <f>_xll.MKV("EUR.CM_INSTRUMENT.BONDVISION."&amp;A330, "DateSettl")</f>
        <v>#REF!</v>
      </c>
      <c r="K330" s="199" t="e">
        <f>_xll.MKV("EUR.CM_INSTRUMENT.PXE."&amp;A330, "Desc")</f>
        <v>#REF!</v>
      </c>
      <c r="L330" s="66">
        <f>_xll.BDP(A330&amp;" Corp", "amt_outstanding")/1000000</f>
        <v>141.90963899999997</v>
      </c>
      <c r="M330" s="67" t="e">
        <f t="shared" si="883"/>
        <v>#REF!</v>
      </c>
      <c r="N330" s="23" t="e">
        <f>_xll.xlStepYield(C330,$AR$312:$AR$332,$AS$312:$AS$332,E330,F330,G330,H330,I330,J330,P330)*100</f>
        <v>#NUM!</v>
      </c>
      <c r="O330" s="68" t="str">
        <f t="shared" si="877"/>
        <v/>
      </c>
      <c r="P330" s="23" t="e">
        <f>ROUND(_xll.MKV("EUR.CM_DEPTH.XLS_GOVIES."&amp;A330, "Mid"),IF(M330&lt;700,3,2))</f>
        <v>#REF!</v>
      </c>
      <c r="Q330" s="69" t="e">
        <f t="shared" si="876"/>
        <v>#NUM!</v>
      </c>
      <c r="R330" s="70" t="e">
        <f t="shared" si="881"/>
        <v>#NUM!</v>
      </c>
      <c r="S330" s="71" t="e">
        <f>_xll.xlBondAswSpread(C330,D330,E330,F330,G330,H330,I330,J330,P330)*100</f>
        <v>#NUM!</v>
      </c>
      <c r="T330" s="72" t="e">
        <f>_xll.xlBondZSpread(C330,D330,E330,F330,G330,H330,I330,J330,P330,"annual",5)*100</f>
        <v>#NUM!</v>
      </c>
      <c r="U330" s="72" t="e">
        <f>(N330-_xll.xlShmImplSwap2("EUR","EUR",J330,E330,,1,8,2,4)*100)*100</f>
        <v>#NUM!</v>
      </c>
      <c r="V330" s="72" t="e">
        <f>(N330-VLOOKUP(AH330,'[1]Y c'!$B$1:$F$65536,HLOOKUP(RIGHT($V$12,2),'[1]Y c'!$A$1:$IV$2,2,FALSE),FALSE))*100</f>
        <v>#NUM!</v>
      </c>
      <c r="W330" s="72" t="e">
        <f>(N330-VLOOKUP(AH330,'[1]Y c'!$B$1:$N$65536,HLOOKUP(RIGHT($W$12,2),'[1]Y c'!$A$1:$IV$2,2,FALSE),FALSE))*100</f>
        <v>#NUM!</v>
      </c>
      <c r="X330" s="73" t="e">
        <f>(N330-VLOOKUP(AH330,'[1]Y c'!$B$1:$J$65536,HLOOKUP(RIGHT($X$12,2),'[1]Y c'!$A$1:$IV$2,2,FALSE),FALSE))*100</f>
        <v>#NUM!</v>
      </c>
      <c r="Y330" s="74">
        <f>ROUND(_xll.BDP(A330&amp;" Corp","risk mid"),2)</f>
        <v>11.53</v>
      </c>
      <c r="Z330" s="100" t="e">
        <f>SUMIF([1]Volumes!D$1:D$65536,A330,[1]Volumes!I$1:I$65536)</f>
        <v>#VALUE!</v>
      </c>
      <c r="AA330" s="23"/>
      <c r="AB330" s="77" t="e">
        <f>IF(_xll.MKV("EUR.CM_DEPTH.VMO_REPO."&amp;A330&amp;"_"&amp;$AB$12&amp;"_Fixed", "TrdValueAvg")=0,"",_xll.MKV("EUR.CM_DEPTH.VMO_REPO."&amp;A330&amp;"_"&amp;$AB$12&amp;"_Fixed", "TrdValueAvg"))</f>
        <v>#REF!</v>
      </c>
      <c r="AC330" s="78">
        <f t="shared" si="874"/>
        <v>0</v>
      </c>
      <c r="AD330" s="200" t="str">
        <f t="shared" si="875"/>
        <v/>
      </c>
      <c r="AE330" s="201"/>
      <c r="AF330" s="202" t="str">
        <f t="shared" si="878"/>
        <v/>
      </c>
      <c r="AG330" s="203" t="e">
        <f>_xll.MKV("EUR.CM_INSTRUMENT.PXE."&amp;A330, "DateLastMaturity")</f>
        <v>#REF!</v>
      </c>
      <c r="AH330" s="200" t="e">
        <f t="shared" si="882"/>
        <v>#REF!</v>
      </c>
      <c r="AI330" s="202" t="e">
        <f>VLOOKUP(AH330,'[1]ASW p'!$B$1:$AP$65536,HLOOKUP(LEFT(A330,2),'[1]ASW p'!$A$1:$IV$2,2,FALSE),FALSE)</f>
        <v>#REF!</v>
      </c>
      <c r="AJ330" s="79" t="e">
        <f t="shared" si="879"/>
        <v>#NUM!</v>
      </c>
      <c r="AK330" s="79" t="e">
        <f t="shared" si="884"/>
        <v>#NUM!</v>
      </c>
      <c r="AL330" s="80">
        <v>7.8453563357235812</v>
      </c>
      <c r="AM330" s="81" t="s">
        <v>127</v>
      </c>
      <c r="AN330" s="14" t="str">
        <f t="shared" si="880"/>
        <v>GR0138012787</v>
      </c>
      <c r="AO330" s="65" t="e">
        <f>IF(LEFT(AN330,2)=LEFT(AN329,2),AO329,_xll.BDP($A330&amp;" Corp","RTG_FITCH"))</f>
        <v>#REF!</v>
      </c>
      <c r="AP330" s="65" t="e">
        <f>IF(LEFT(AN330,2)=LEFT(AN329,2),AP329,_xll.BDP($A330&amp;" Corp","RTG_SP_LT_LC_ISSUER_CREDIT"))</f>
        <v>#REF!</v>
      </c>
      <c r="AQ330" s="65" t="str">
        <f>_xll.BDP($A330&amp;" Corp","RTG_MOODY")</f>
        <v>#N/A N/A</v>
      </c>
      <c r="AR330" s="204">
        <v>48268</v>
      </c>
      <c r="AS330" s="62">
        <v>4.3</v>
      </c>
      <c r="AY330" s="205" t="str">
        <f t="shared" ref="AY330:AY332" si="885">IF(AE330="x",MONTH(AG330)&amp;"."&amp;YEAR(AG330),"")</f>
        <v/>
      </c>
      <c r="AZ330" s="201">
        <f t="shared" ref="AZ330:AZ332" si="886">AE330</f>
        <v>0</v>
      </c>
      <c r="BA330" s="202" t="str">
        <f t="shared" ref="BA330:BA332" si="887">IF(AE330="x",U330,"")</f>
        <v/>
      </c>
      <c r="BB330" s="203" t="e">
        <f>_xll.MKV("EUR.CM_INSTRUMENT.PXE."&amp;A330, "DateLastMaturity")</f>
        <v>#REF!</v>
      </c>
      <c r="BC330" s="200" t="e">
        <f t="shared" ref="BC330:BC332" si="888">MONTH(BB330)&amp;"."&amp;YEAR(BB330)</f>
        <v>#REF!</v>
      </c>
      <c r="BD330" s="202" t="e">
        <f>VLOOKUP(BC330,'[1]YY p'!B$1:AP$65536,HLOOKUP(LEFT(A330,2),'[1]YY p'!$A$1:$IV$2,2,FALSE),FALSE)</f>
        <v>#REF!</v>
      </c>
      <c r="BH330" s="38"/>
    </row>
    <row r="331" spans="1:60">
      <c r="A331" s="64" t="s">
        <v>348</v>
      </c>
      <c r="B331" s="65" t="e">
        <f t="shared" si="872"/>
        <v>#REF!</v>
      </c>
      <c r="C331" s="19" t="s">
        <v>330</v>
      </c>
      <c r="D331" s="19" t="e">
        <f>_xll.MKV("EUR.CM_INSTRUMENT.PXE."&amp;A331, "CouponInterest")</f>
        <v>#REF!</v>
      </c>
      <c r="E331" s="6" t="e">
        <f>_xll.MKV("EUR.CM_INSTRUMENT.PXE."&amp;A331, "DateMaturity")</f>
        <v>#REF!</v>
      </c>
      <c r="F331" s="6" t="e">
        <f>IF(D331=0,H331,_xll.MKV("EUR.CM_INSTRUMENT.PXE."&amp;A331, "DateInterestAccrual"))</f>
        <v>#REF!</v>
      </c>
      <c r="G331" s="6" t="e">
        <f>IF(D331=0,E331,_xll.MKV("EUR.CM_INSTRUMENT.PXE."&amp;A331, "DateFirstCoupon"))</f>
        <v>#REF!</v>
      </c>
      <c r="H331" s="6" t="e">
        <f>_xll.MKV("EUR.CM_INSTRUMENT.PXE."&amp;A331, "DateFirstSettlement")</f>
        <v>#REF!</v>
      </c>
      <c r="I331" s="19">
        <v>100</v>
      </c>
      <c r="J331" s="6" t="e">
        <f>_xll.MKV("EUR.CM_INSTRUMENT.BONDVISION."&amp;A331, "DateSettl")</f>
        <v>#REF!</v>
      </c>
      <c r="K331" s="199" t="e">
        <f>_xll.MKV("EUR.CM_INSTRUMENT.PXE."&amp;A331, "Desc")</f>
        <v>#REF!</v>
      </c>
      <c r="L331" s="66">
        <f>_xll.BDP(A331&amp;" Corp", "amt_outstanding")/1000000</f>
        <v>138.78872200000006</v>
      </c>
      <c r="M331" s="67" t="e">
        <f t="shared" si="883"/>
        <v>#REF!</v>
      </c>
      <c r="N331" s="23" t="e">
        <f>_xll.xlStepYield(C331,$AR$312:$AR$332,$AS$312:$AS$332,E331,F331,G331,H331,I331,J331,P331)*100</f>
        <v>#NUM!</v>
      </c>
      <c r="O331" s="68" t="str">
        <f t="shared" si="877"/>
        <v/>
      </c>
      <c r="P331" s="23" t="e">
        <f>ROUND(_xll.MKV("EUR.CM_DEPTH.XLS_GOVIES."&amp;A331, "Mid"),IF(M331&lt;700,3,2))</f>
        <v>#REF!</v>
      </c>
      <c r="Q331" s="69" t="e">
        <f t="shared" si="876"/>
        <v>#NUM!</v>
      </c>
      <c r="R331" s="70" t="e">
        <f t="shared" si="881"/>
        <v>#NUM!</v>
      </c>
      <c r="S331" s="71" t="e">
        <f>_xll.xlBondAswSpread(C331,D331,E331,F331,G331,H331,I331,J331,P331)*100</f>
        <v>#NUM!</v>
      </c>
      <c r="T331" s="72" t="e">
        <f>_xll.xlBondZSpread(C331,D331,E331,F331,G331,H331,I331,J331,P331,"annual",5)*100</f>
        <v>#NUM!</v>
      </c>
      <c r="U331" s="72" t="e">
        <f>(N331-_xll.xlShmImplSwap2("EUR","EUR",J331,E331,,1,8,2,4)*100)*100</f>
        <v>#NUM!</v>
      </c>
      <c r="V331" s="72" t="e">
        <f>(N331-VLOOKUP(AH331,'[1]Y c'!$B$1:$F$65536,HLOOKUP(RIGHT($V$12,2),'[1]Y c'!$A$1:$IV$2,2,FALSE),FALSE))*100</f>
        <v>#NUM!</v>
      </c>
      <c r="W331" s="72" t="e">
        <f>(N331-VLOOKUP(AH331,'[1]Y c'!$B$1:$N$65536,HLOOKUP(RIGHT($W$12,2),'[1]Y c'!$A$1:$IV$2,2,FALSE),FALSE))*100</f>
        <v>#NUM!</v>
      </c>
      <c r="X331" s="73" t="e">
        <f>(N331-VLOOKUP(AH331,'[1]Y c'!$B$1:$J$65536,HLOOKUP(RIGHT($X$12,2),'[1]Y c'!$A$1:$IV$2,2,FALSE),FALSE))*100</f>
        <v>#NUM!</v>
      </c>
      <c r="Y331" s="74">
        <f>ROUND(_xll.BDP(A331&amp;" Corp","risk mid"),2)</f>
        <v>11.75</v>
      </c>
      <c r="Z331" s="100" t="e">
        <f>SUMIF([1]Volumes!D$1:D$65536,A331,[1]Volumes!I$1:I$65536)</f>
        <v>#VALUE!</v>
      </c>
      <c r="AA331" s="23"/>
      <c r="AB331" s="77" t="e">
        <f>IF(_xll.MKV("EUR.CM_DEPTH.VMO_REPO."&amp;A331&amp;"_"&amp;$AB$12&amp;"_Fixed", "TrdValueAvg")=0,"",_xll.MKV("EUR.CM_DEPTH.VMO_REPO."&amp;A331&amp;"_"&amp;$AB$12&amp;"_Fixed", "TrdValueAvg"))</f>
        <v>#REF!</v>
      </c>
      <c r="AC331" s="78">
        <f t="shared" si="874"/>
        <v>0</v>
      </c>
      <c r="AD331" s="200" t="str">
        <f t="shared" si="875"/>
        <v/>
      </c>
      <c r="AE331" s="201"/>
      <c r="AF331" s="202" t="str">
        <f t="shared" si="878"/>
        <v/>
      </c>
      <c r="AG331" s="203" t="e">
        <f>_xll.MKV("EUR.CM_INSTRUMENT.PXE."&amp;A331, "DateLastMaturity")</f>
        <v>#REF!</v>
      </c>
      <c r="AH331" s="200" t="e">
        <f t="shared" si="882"/>
        <v>#REF!</v>
      </c>
      <c r="AI331" s="202" t="e">
        <f>VLOOKUP(AH331,'[1]ASW p'!$B$1:$AP$65536,HLOOKUP(LEFT(A331,2),'[1]ASW p'!$A$1:$IV$2,2,FALSE),FALSE)</f>
        <v>#REF!</v>
      </c>
      <c r="AJ331" s="79" t="e">
        <f t="shared" si="879"/>
        <v>#NUM!</v>
      </c>
      <c r="AK331" s="79" t="e">
        <f t="shared" si="884"/>
        <v>#NUM!</v>
      </c>
      <c r="AL331" s="94">
        <v>7.7775824926100716</v>
      </c>
      <c r="AM331" s="81" t="s">
        <v>127</v>
      </c>
      <c r="AN331" s="14" t="str">
        <f t="shared" si="880"/>
        <v>GR0138013793</v>
      </c>
      <c r="AO331" s="65" t="e">
        <f>IF(LEFT(AN331,2)=LEFT(AN330,2),AO330,_xll.BDP($A331&amp;" Corp","RTG_FITCH"))</f>
        <v>#REF!</v>
      </c>
      <c r="AP331" s="65" t="e">
        <f>IF(LEFT(AN331,2)=LEFT(AN330,2),AP330,_xll.BDP($A331&amp;" Corp","RTG_SP_LT_LC_ISSUER_CREDIT"))</f>
        <v>#REF!</v>
      </c>
      <c r="AQ331" s="65" t="str">
        <f>_xll.BDP($A331&amp;" Corp","RTG_MOODY")</f>
        <v>#N/A N/A</v>
      </c>
      <c r="AR331" s="204">
        <v>51556</v>
      </c>
      <c r="AS331" s="62">
        <v>4.3</v>
      </c>
      <c r="AY331" s="205" t="str">
        <f t="shared" si="885"/>
        <v/>
      </c>
      <c r="AZ331" s="201">
        <f t="shared" si="886"/>
        <v>0</v>
      </c>
      <c r="BA331" s="202" t="str">
        <f t="shared" si="887"/>
        <v/>
      </c>
      <c r="BB331" s="203" t="e">
        <f>_xll.MKV("EUR.CM_INSTRUMENT.PXE."&amp;A331, "DateLastMaturity")</f>
        <v>#REF!</v>
      </c>
      <c r="BC331" s="200" t="e">
        <f t="shared" si="888"/>
        <v>#REF!</v>
      </c>
      <c r="BD331" s="202" t="e">
        <f>VLOOKUP(BC331,'[1]YY p'!B$1:AP$65536,HLOOKUP(LEFT(A331,2),'[1]YY p'!$A$1:$IV$2,2,FALSE),FALSE)</f>
        <v>#REF!</v>
      </c>
      <c r="BH331" s="38"/>
    </row>
    <row r="332" spans="1:60">
      <c r="A332" s="64" t="s">
        <v>349</v>
      </c>
      <c r="B332" s="65" t="e">
        <f t="shared" si="872"/>
        <v>#REF!</v>
      </c>
      <c r="C332" s="19" t="s">
        <v>330</v>
      </c>
      <c r="D332" s="19" t="e">
        <f>_xll.MKV("EUR.CM_INSTRUMENT.PXE."&amp;A332, "CouponInterest")</f>
        <v>#REF!</v>
      </c>
      <c r="E332" s="6" t="e">
        <f>_xll.MKV("EUR.CM_INSTRUMENT.PXE."&amp;A332, "DateMaturity")</f>
        <v>#REF!</v>
      </c>
      <c r="F332" s="6" t="e">
        <f>IF(D332=0,H332,_xll.MKV("EUR.CM_INSTRUMENT.PXE."&amp;A332, "DateInterestAccrual"))</f>
        <v>#REF!</v>
      </c>
      <c r="G332" s="6" t="e">
        <f>IF(D332=0,E332,_xll.MKV("EUR.CM_INSTRUMENT.PXE."&amp;A332, "DateFirstCoupon"))</f>
        <v>#REF!</v>
      </c>
      <c r="H332" s="6" t="e">
        <f>_xll.MKV("EUR.CM_INSTRUMENT.PXE."&amp;A332, "DateFirstSettlement")</f>
        <v>#REF!</v>
      </c>
      <c r="I332" s="19">
        <v>100</v>
      </c>
      <c r="J332" s="6" t="e">
        <f>_xll.MKV("EUR.CM_INSTRUMENT.BONDVISION."&amp;A332, "DateSettl")</f>
        <v>#REF!</v>
      </c>
      <c r="K332" s="199" t="e">
        <f>_xll.MKV("EUR.CM_INSTRUMENT.PXE."&amp;A332, "Desc")</f>
        <v>#REF!</v>
      </c>
      <c r="L332" s="66">
        <f>_xll.BDP(A332&amp;" Corp", "amt_outstanding")/1000000</f>
        <v>163.8734119999998</v>
      </c>
      <c r="M332" s="67" t="e">
        <f t="shared" si="883"/>
        <v>#REF!</v>
      </c>
      <c r="N332" s="23" t="e">
        <f>_xll.xlStepYield(C332,$AR$312:$AR$332,$AS$312:$AS$332,E332,F332,G332,H332,I332,J332,P332)*100</f>
        <v>#NUM!</v>
      </c>
      <c r="O332" s="68" t="str">
        <f t="shared" si="877"/>
        <v/>
      </c>
      <c r="P332" s="23" t="e">
        <f>ROUND(_xll.MKV("EUR.CM_DEPTH.XLS_GOVIES."&amp;A332, "Mid"),IF(M332&lt;700,3,2))</f>
        <v>#REF!</v>
      </c>
      <c r="Q332" s="69" t="e">
        <f t="shared" si="876"/>
        <v>#NUM!</v>
      </c>
      <c r="R332" s="70" t="e">
        <f t="shared" si="881"/>
        <v>#NUM!</v>
      </c>
      <c r="S332" s="71" t="e">
        <f>_xll.xlBondAswSpread(C332,D332,E332,F332,G332,H332,I332,J332,P332)*100</f>
        <v>#NUM!</v>
      </c>
      <c r="T332" s="72" t="e">
        <f>_xll.xlBondZSpread(C332,D332,E332,F332,G332,H332,I332,J332,P332,"annual",5)*100</f>
        <v>#NUM!</v>
      </c>
      <c r="U332" s="72" t="e">
        <f>(N332-_xll.xlShmImplSwap2("EUR","EUR",J332,E332,,1,8,2,4)*100)*100</f>
        <v>#NUM!</v>
      </c>
      <c r="V332" s="72" t="e">
        <f>(N332-VLOOKUP(AH332,'[1]Y c'!$B$1:$F$65536,HLOOKUP(RIGHT($V$12,2),'[1]Y c'!$A$1:$IV$2,2,FALSE),FALSE))*100</f>
        <v>#NUM!</v>
      </c>
      <c r="W332" s="72" t="e">
        <f>(N332-VLOOKUP(AH332,'[1]Y c'!$B$1:$N$65536,HLOOKUP(RIGHT($W$12,2),'[1]Y c'!$A$1:$IV$2,2,FALSE),FALSE))*100</f>
        <v>#NUM!</v>
      </c>
      <c r="X332" s="73" t="e">
        <f>(N332-VLOOKUP(AH332,'[1]Y c'!$B$1:$J$65536,HLOOKUP(RIGHT($X$12,2),'[1]Y c'!$A$1:$IV$2,2,FALSE),FALSE))*100</f>
        <v>#NUM!</v>
      </c>
      <c r="Y332" s="74">
        <f>ROUND(_xll.BDP(A332&amp;" Corp","risk mid"),2)</f>
        <v>12.06</v>
      </c>
      <c r="Z332" s="100" t="e">
        <f>SUMIF([1]Volumes!D$1:D$65536,A332,[1]Volumes!I$1:I$65536)</f>
        <v>#VALUE!</v>
      </c>
      <c r="AA332" s="23"/>
      <c r="AB332" s="77" t="e">
        <f>IF(_xll.MKV("EUR.CM_DEPTH.VMO_REPO."&amp;A332&amp;"_"&amp;$AB$12&amp;"_Fixed", "TrdValueAvg")=0,"",_xll.MKV("EUR.CM_DEPTH.VMO_REPO."&amp;A332&amp;"_"&amp;$AB$12&amp;"_Fixed", "TrdValueAvg"))</f>
        <v>#REF!</v>
      </c>
      <c r="AC332" s="78">
        <f t="shared" si="874"/>
        <v>0</v>
      </c>
      <c r="AD332" s="200" t="e">
        <f t="shared" si="875"/>
        <v>#REF!</v>
      </c>
      <c r="AE332" s="201" t="s">
        <v>60</v>
      </c>
      <c r="AF332" s="202" t="e">
        <f t="shared" si="878"/>
        <v>#NUM!</v>
      </c>
      <c r="AG332" s="203" t="e">
        <f>_xll.MKV("EUR.CM_INSTRUMENT.PXE."&amp;A332, "DateLastMaturity")</f>
        <v>#REF!</v>
      </c>
      <c r="AH332" s="200" t="e">
        <f t="shared" si="882"/>
        <v>#REF!</v>
      </c>
      <c r="AI332" s="202" t="e">
        <f>VLOOKUP(AH332,'[1]ASW p'!$B$1:$AP$65536,HLOOKUP(LEFT(A332,2),'[1]ASW p'!$A$1:$IV$2,2,FALSE),FALSE)</f>
        <v>#REF!</v>
      </c>
      <c r="AJ332" s="79" t="e">
        <f t="shared" si="879"/>
        <v>#NUM!</v>
      </c>
      <c r="AK332" s="79" t="e">
        <f t="shared" si="884"/>
        <v>#NUM!</v>
      </c>
      <c r="AL332" s="94">
        <v>7.9423881534421383</v>
      </c>
      <c r="AM332" s="81" t="s">
        <v>127</v>
      </c>
      <c r="AN332" s="14" t="str">
        <f t="shared" si="880"/>
        <v>GR0138014809</v>
      </c>
      <c r="AO332" s="65" t="e">
        <f>IF(LEFT(AN332,2)=LEFT(AN331,2),AO331,_xll.BDP($A332&amp;" Corp","RTG_FITCH"))</f>
        <v>#REF!</v>
      </c>
      <c r="AP332" s="65" t="e">
        <f>IF(LEFT(AN332,2)=LEFT(AN331,2),AP331,_xll.BDP($A332&amp;" Corp","RTG_SP_LT_LC_ISSUER_CREDIT"))</f>
        <v>#REF!</v>
      </c>
      <c r="AQ332" s="65" t="str">
        <f>_xll.BDP($A332&amp;" Corp","RTG_MOODY")</f>
        <v>#N/A N/A</v>
      </c>
      <c r="AR332" s="204">
        <v>51922</v>
      </c>
      <c r="AS332" s="62">
        <v>4.3</v>
      </c>
      <c r="AY332" s="205" t="e">
        <f t="shared" si="885"/>
        <v>#REF!</v>
      </c>
      <c r="AZ332" s="201" t="str">
        <f t="shared" si="886"/>
        <v>x</v>
      </c>
      <c r="BA332" s="202" t="e">
        <f t="shared" si="887"/>
        <v>#NUM!</v>
      </c>
      <c r="BB332" s="203" t="e">
        <f>_xll.MKV("EUR.CM_INSTRUMENT.PXE."&amp;A332, "DateLastMaturity")</f>
        <v>#REF!</v>
      </c>
      <c r="BC332" s="200" t="e">
        <f t="shared" si="888"/>
        <v>#REF!</v>
      </c>
      <c r="BD332" s="202" t="e">
        <f>VLOOKUP(BC332,'[1]YY p'!B$1:AP$65536,HLOOKUP(LEFT(A332,2),'[1]YY p'!$A$1:$IV$2,2,FALSE),FALSE)</f>
        <v>#REF!</v>
      </c>
      <c r="BH332" s="38"/>
    </row>
  </sheetData>
  <mergeCells count="4">
    <mergeCell ref="AD11:AI11"/>
    <mergeCell ref="AR12:AW12"/>
    <mergeCell ref="AY12:BD12"/>
    <mergeCell ref="BF12:BK12"/>
  </mergeCells>
  <conditionalFormatting sqref="O19:O20 O159:O163 O104:O105 O190:O213 O156:O157 O37 O69 O53 O215 O306:O310 O40:O41 O304 O113:O114 O107:O111 O82 O284 O286:O289 O116 O219:O221 O56:O57 O71 O43:O44 O28:O30 O145:O149 O132:O135 O75 O59:O60 O46:O47 O32:O34 O177:O188 O86:O91 O137:O139 O84 O118:O127 O49 O62 O22:O25 O165:O173 O151:O152 O51 O154 O64:O65 O77:O80 O142:O143 O223:O242 O244:O252 O254:O269 O271:O282 O291:O302 O312:O332 O102 O93:O97 O15 O67">
    <cfRule type="cellIs" dxfId="515" priority="823" operator="greaterThan">
      <formula>0</formula>
    </cfRule>
    <cfRule type="cellIs" dxfId="514" priority="824" operator="lessThan">
      <formula>0</formula>
    </cfRule>
  </conditionalFormatting>
  <conditionalFormatting sqref="AJ19:AJ20 AJ113:AJ114 AJ159:AJ163 AJ104:AJ105 AJ190:AJ213 AJ156:AJ157 AJ69 AJ53 AJ215 AJ223:AJ224 AJ254:AJ256 AJ22 AJ306:AJ310 AJ40:AJ41 AJ127 AJ304 AJ107:AJ111 AJ82 AJ284 AJ286:AJ289 AJ116 AJ219:AJ221 AJ71 AJ43:AJ44 AJ86:AJ90 AJ59:AK60 AJ46:AK47 AK32:AK35 AJ32:AJ34 AJ132:AK135 AJ177:AJ188 AJ145:AK149 AJ75:AK75 AJ137:AJ139 AK84:AK91 AJ84 AK118:AK127 AJ118:AJ124 AJ49:AK49 AJ62:AK62 AJ37:AK37 AK24:AK26 AJ24:AJ25 AK18:AK22 AK165:AK175 AJ165:AJ173 AJ151:AK152 AK51:AK54 AJ51 AJ154 AK154:AK163 AJ64:AK65 AK77:AK82 AJ77:AJ80 AJ142:AJ143 AK137:AK143 AK177:AK216 AJ227:AJ242 AJ244:AJ252 AJ258:AJ269 AJ271:AJ282 AJ291:AJ302 AJ312:AJ332 AK219:AK332 AJ102 AK102:AK116 AJ93:AJ97 AK93:AK99 AK15:AK16 AJ15 AJ28:AK30 AK39:AK44 AJ56:AK57 AJ67 AK67:AK71">
    <cfRule type="cellIs" dxfId="513" priority="821" operator="greaterThan">
      <formula>$AJ$11</formula>
    </cfRule>
    <cfRule type="cellIs" dxfId="512" priority="822" operator="lessThan">
      <formula>-$AJ$11</formula>
    </cfRule>
  </conditionalFormatting>
  <conditionalFormatting sqref="O305">
    <cfRule type="cellIs" dxfId="511" priority="815" operator="greaterThan">
      <formula>0</formula>
    </cfRule>
    <cfRule type="cellIs" dxfId="510" priority="816" operator="lessThan">
      <formula>0</formula>
    </cfRule>
  </conditionalFormatting>
  <conditionalFormatting sqref="AJ305">
    <cfRule type="cellIs" dxfId="509" priority="813" operator="greaterThan">
      <formula>$AJ$11</formula>
    </cfRule>
    <cfRule type="cellIs" dxfId="508" priority="814" operator="lessThan">
      <formula>-$AJ$11</formula>
    </cfRule>
  </conditionalFormatting>
  <conditionalFormatting sqref="O81">
    <cfRule type="cellIs" dxfId="507" priority="811" operator="greaterThan">
      <formula>0</formula>
    </cfRule>
    <cfRule type="cellIs" dxfId="506" priority="812" operator="lessThan">
      <formula>0</formula>
    </cfRule>
  </conditionalFormatting>
  <conditionalFormatting sqref="AJ81">
    <cfRule type="cellIs" dxfId="505" priority="809" operator="greaterThan">
      <formula>$AJ$11</formula>
    </cfRule>
    <cfRule type="cellIs" dxfId="504" priority="810" operator="lessThan">
      <formula>-$AJ$11</formula>
    </cfRule>
  </conditionalFormatting>
  <conditionalFormatting sqref="AJ91">
    <cfRule type="cellIs" dxfId="503" priority="807" operator="greaterThan">
      <formula>$AJ$11</formula>
    </cfRule>
    <cfRule type="cellIs" dxfId="502" priority="808" operator="lessThan">
      <formula>-$AJ$11</formula>
    </cfRule>
  </conditionalFormatting>
  <conditionalFormatting sqref="O243">
    <cfRule type="cellIs" dxfId="501" priority="805" operator="greaterThan">
      <formula>0</formula>
    </cfRule>
    <cfRule type="cellIs" dxfId="500" priority="806" operator="lessThan">
      <formula>0</formula>
    </cfRule>
  </conditionalFormatting>
  <conditionalFormatting sqref="AJ243">
    <cfRule type="cellIs" dxfId="499" priority="803" operator="greaterThan">
      <formula>$AJ$11</formula>
    </cfRule>
    <cfRule type="cellIs" dxfId="498" priority="804" operator="lessThan">
      <formula>-$AJ$11</formula>
    </cfRule>
  </conditionalFormatting>
  <conditionalFormatting sqref="O189">
    <cfRule type="cellIs" dxfId="497" priority="801" operator="greaterThan">
      <formula>0</formula>
    </cfRule>
    <cfRule type="cellIs" dxfId="496" priority="802" operator="lessThan">
      <formula>0</formula>
    </cfRule>
  </conditionalFormatting>
  <conditionalFormatting sqref="AJ189">
    <cfRule type="cellIs" dxfId="495" priority="799" operator="greaterThan">
      <formula>$AJ$11</formula>
    </cfRule>
    <cfRule type="cellIs" dxfId="494" priority="800" operator="lessThan">
      <formula>-$AJ$11</formula>
    </cfRule>
  </conditionalFormatting>
  <conditionalFormatting sqref="O18">
    <cfRule type="cellIs" dxfId="493" priority="797" operator="greaterThan">
      <formula>0</formula>
    </cfRule>
    <cfRule type="cellIs" dxfId="492" priority="798" operator="lessThan">
      <formula>0</formula>
    </cfRule>
  </conditionalFormatting>
  <conditionalFormatting sqref="AJ18">
    <cfRule type="cellIs" dxfId="491" priority="795" operator="greaterThan">
      <formula>$AJ$11</formula>
    </cfRule>
    <cfRule type="cellIs" dxfId="490" priority="796" operator="lessThan">
      <formula>-$AJ$11</formula>
    </cfRule>
  </conditionalFormatting>
  <conditionalFormatting sqref="O35">
    <cfRule type="cellIs" dxfId="489" priority="793" operator="greaterThan">
      <formula>0</formula>
    </cfRule>
    <cfRule type="cellIs" dxfId="488" priority="794" operator="lessThan">
      <formula>0</formula>
    </cfRule>
  </conditionalFormatting>
  <conditionalFormatting sqref="AJ35">
    <cfRule type="cellIs" dxfId="487" priority="791" operator="greaterThan">
      <formula>$AJ$11</formula>
    </cfRule>
    <cfRule type="cellIs" dxfId="486" priority="792" operator="lessThan">
      <formula>-$AJ$11</formula>
    </cfRule>
  </conditionalFormatting>
  <conditionalFormatting sqref="AJ125">
    <cfRule type="cellIs" dxfId="485" priority="789" operator="greaterThan">
      <formula>$AJ$11</formula>
    </cfRule>
    <cfRule type="cellIs" dxfId="484" priority="790" operator="lessThan">
      <formula>-$AJ$11</formula>
    </cfRule>
  </conditionalFormatting>
  <conditionalFormatting sqref="O112">
    <cfRule type="cellIs" dxfId="483" priority="787" operator="greaterThan">
      <formula>0</formula>
    </cfRule>
    <cfRule type="cellIs" dxfId="482" priority="788" operator="lessThan">
      <formula>0</formula>
    </cfRule>
  </conditionalFormatting>
  <conditionalFormatting sqref="AJ112">
    <cfRule type="cellIs" dxfId="481" priority="785" operator="greaterThan">
      <formula>$AJ$11</formula>
    </cfRule>
    <cfRule type="cellIs" dxfId="480" priority="786" operator="lessThan">
      <formula>-$AJ$11</formula>
    </cfRule>
  </conditionalFormatting>
  <conditionalFormatting sqref="O158">
    <cfRule type="cellIs" dxfId="479" priority="779" operator="greaterThan">
      <formula>0</formula>
    </cfRule>
    <cfRule type="cellIs" dxfId="478" priority="780" operator="lessThan">
      <formula>0</formula>
    </cfRule>
  </conditionalFormatting>
  <conditionalFormatting sqref="AJ158">
    <cfRule type="cellIs" dxfId="477" priority="777" operator="greaterThan">
      <formula>$AJ$11</formula>
    </cfRule>
    <cfRule type="cellIs" dxfId="476" priority="778" operator="lessThan">
      <formula>-$AJ$11</formula>
    </cfRule>
  </conditionalFormatting>
  <conditionalFormatting sqref="O103">
    <cfRule type="cellIs" dxfId="475" priority="775" operator="greaterThan">
      <formula>0</formula>
    </cfRule>
    <cfRule type="cellIs" dxfId="474" priority="776" operator="lessThan">
      <formula>0</formula>
    </cfRule>
  </conditionalFormatting>
  <conditionalFormatting sqref="AJ103">
    <cfRule type="cellIs" dxfId="473" priority="773" operator="greaterThan">
      <formula>$AJ$11</formula>
    </cfRule>
    <cfRule type="cellIs" dxfId="472" priority="774" operator="lessThan">
      <formula>-$AJ$11</formula>
    </cfRule>
  </conditionalFormatting>
  <conditionalFormatting sqref="O174">
    <cfRule type="cellIs" dxfId="471" priority="771" operator="greaterThan">
      <formula>0</formula>
    </cfRule>
    <cfRule type="cellIs" dxfId="470" priority="772" operator="lessThan">
      <formula>0</formula>
    </cfRule>
  </conditionalFormatting>
  <conditionalFormatting sqref="AJ174">
    <cfRule type="cellIs" dxfId="469" priority="769" operator="greaterThan">
      <formula>$AJ$11</formula>
    </cfRule>
    <cfRule type="cellIs" dxfId="468" priority="770" operator="lessThan">
      <formula>-$AJ$11</formula>
    </cfRule>
  </conditionalFormatting>
  <conditionalFormatting sqref="O155">
    <cfRule type="cellIs" dxfId="467" priority="749" operator="greaterThan">
      <formula>0</formula>
    </cfRule>
    <cfRule type="cellIs" dxfId="466" priority="750" operator="lessThan">
      <formula>0</formula>
    </cfRule>
  </conditionalFormatting>
  <conditionalFormatting sqref="AJ155">
    <cfRule type="cellIs" dxfId="465" priority="747" operator="greaterThan">
      <formula>$AJ$11</formula>
    </cfRule>
    <cfRule type="cellIs" dxfId="464" priority="748" operator="lessThan">
      <formula>-$AJ$11</formula>
    </cfRule>
  </conditionalFormatting>
  <conditionalFormatting sqref="AJ68">
    <cfRule type="cellIs" dxfId="463" priority="743" operator="greaterThan">
      <formula>$AJ$11</formula>
    </cfRule>
    <cfRule type="cellIs" dxfId="462" priority="744" operator="lessThan">
      <formula>-$AJ$11</formula>
    </cfRule>
  </conditionalFormatting>
  <conditionalFormatting sqref="O68">
    <cfRule type="cellIs" dxfId="461" priority="745" operator="greaterThan">
      <formula>0</formula>
    </cfRule>
    <cfRule type="cellIs" dxfId="460" priority="746" operator="lessThan">
      <formula>0</formula>
    </cfRule>
  </conditionalFormatting>
  <conditionalFormatting sqref="O253">
    <cfRule type="cellIs" dxfId="459" priority="737" operator="greaterThan">
      <formula>0</formula>
    </cfRule>
    <cfRule type="cellIs" dxfId="458" priority="738" operator="lessThan">
      <formula>0</formula>
    </cfRule>
  </conditionalFormatting>
  <conditionalFormatting sqref="AJ253">
    <cfRule type="cellIs" dxfId="457" priority="735" operator="greaterThan">
      <formula>$AJ$11</formula>
    </cfRule>
    <cfRule type="cellIs" dxfId="456" priority="736" operator="lessThan">
      <formula>-$AJ$11</formula>
    </cfRule>
  </conditionalFormatting>
  <conditionalFormatting sqref="O52">
    <cfRule type="cellIs" dxfId="455" priority="733" operator="greaterThan">
      <formula>0</formula>
    </cfRule>
    <cfRule type="cellIs" dxfId="454" priority="734" operator="lessThan">
      <formula>0</formula>
    </cfRule>
  </conditionalFormatting>
  <conditionalFormatting sqref="AJ52">
    <cfRule type="cellIs" dxfId="453" priority="731" operator="greaterThan">
      <formula>$AJ$11</formula>
    </cfRule>
    <cfRule type="cellIs" dxfId="452" priority="732" operator="lessThan">
      <formula>-$AJ$11</formula>
    </cfRule>
  </conditionalFormatting>
  <conditionalFormatting sqref="O214">
    <cfRule type="cellIs" dxfId="451" priority="729" operator="greaterThan">
      <formula>0</formula>
    </cfRule>
    <cfRule type="cellIs" dxfId="450" priority="730" operator="lessThan">
      <formula>0</formula>
    </cfRule>
  </conditionalFormatting>
  <conditionalFormatting sqref="AJ214">
    <cfRule type="cellIs" dxfId="449" priority="727" operator="greaterThan">
      <formula>$AJ$11</formula>
    </cfRule>
    <cfRule type="cellIs" dxfId="448" priority="728" operator="lessThan">
      <formula>-$AJ$11</formula>
    </cfRule>
  </conditionalFormatting>
  <conditionalFormatting sqref="O222">
    <cfRule type="cellIs" dxfId="447" priority="721" operator="greaterThan">
      <formula>0</formula>
    </cfRule>
    <cfRule type="cellIs" dxfId="446" priority="722" operator="lessThan">
      <formula>0</formula>
    </cfRule>
  </conditionalFormatting>
  <conditionalFormatting sqref="AJ222">
    <cfRule type="cellIs" dxfId="445" priority="719" operator="greaterThan">
      <formula>$AJ$11</formula>
    </cfRule>
    <cfRule type="cellIs" dxfId="444" priority="720" operator="lessThan">
      <formula>-$AJ$11</formula>
    </cfRule>
  </conditionalFormatting>
  <conditionalFormatting sqref="O98">
    <cfRule type="cellIs" dxfId="443" priority="717" operator="greaterThan">
      <formula>0</formula>
    </cfRule>
    <cfRule type="cellIs" dxfId="442" priority="718" operator="lessThan">
      <formula>0</formula>
    </cfRule>
  </conditionalFormatting>
  <conditionalFormatting sqref="AJ98">
    <cfRule type="cellIs" dxfId="441" priority="715" operator="greaterThan">
      <formula>$AJ$11</formula>
    </cfRule>
    <cfRule type="cellIs" dxfId="440" priority="716" operator="lessThan">
      <formula>-$AJ$11</formula>
    </cfRule>
  </conditionalFormatting>
  <conditionalFormatting sqref="O21">
    <cfRule type="cellIs" dxfId="439" priority="713" operator="greaterThan">
      <formula>0</formula>
    </cfRule>
    <cfRule type="cellIs" dxfId="438" priority="714" operator="lessThan">
      <formula>0</formula>
    </cfRule>
  </conditionalFormatting>
  <conditionalFormatting sqref="AJ21">
    <cfRule type="cellIs" dxfId="437" priority="711" operator="greaterThan">
      <formula>$AJ$11</formula>
    </cfRule>
    <cfRule type="cellIs" dxfId="436" priority="712" operator="lessThan">
      <formula>-$AJ$11</formula>
    </cfRule>
  </conditionalFormatting>
  <conditionalFormatting sqref="AB40:AB41 AB56:AB57 AB43:AB44 AB18:AB22 AB28:AB30 AB71 AB75 AB59:AB60 AB46:AB47 AB32:AB35 AB84:AB91 AB49 AB62 AB37 AB24:AB25 AB15 AB51:AB53 AB64:AB65 AB77:AB82 AB67:AB69">
    <cfRule type="top10" dxfId="435" priority="698" percent="1" bottom="1" rank="10"/>
  </conditionalFormatting>
  <conditionalFormatting sqref="AB177:AB188 AB142:AB143 AB145:AB149 AB165:AB174 AB151:AB152 AB154:AB163">
    <cfRule type="top10" dxfId="434" priority="697" percent="1" bottom="1" rank="10"/>
  </conditionalFormatting>
  <conditionalFormatting sqref="AB258:AB260 AB249:AB256">
    <cfRule type="top10" dxfId="433" priority="696" percent="1" bottom="1" rank="30"/>
  </conditionalFormatting>
  <conditionalFormatting sqref="AC127 AC304:AC310 AC107:AC114 AC284 AC286:AC289 AC40:AC41 AC116 AC219:AC224 AC56:AC57 AC71 AC43:AC44 AC18:AC22 AC28:AC30 AC145:AC149 AC132:AC135 AC75 AC59:AC60 AC46:AC47 AC32:AC35 AC86:AC91 AC137:AC139 AC84 AC118:AC125 AC49 AC62 AC37 AC24:AC25 AC165:AC174 AC151:AC152 AC51:AC53 AC154:AC163 AC64:AC65 AC77:AC82 AC142:AC143 AC177:AC215 AC227:AC256 AC258:AC269 AC271:AC282 AC291:AC302 AC312:AC332 AC102:AC105 AC93:AC98 AC15 AC67:AC69">
    <cfRule type="cellIs" dxfId="432" priority="694" operator="lessThanOrEqual">
      <formula>-$AC$11</formula>
    </cfRule>
    <cfRule type="cellIs" dxfId="431" priority="695" operator="greaterThanOrEqual">
      <formula>$AC$11</formula>
    </cfRule>
  </conditionalFormatting>
  <conditionalFormatting sqref="AB127 AB102:AB105 AB107:AB114 AB116 AB132:AB135 AB137:AB139 AB118:AB125">
    <cfRule type="top10" dxfId="430" priority="825" percent="1" bottom="1" rank="10"/>
  </conditionalFormatting>
  <conditionalFormatting sqref="AB219:AB224 AB189:AB215 AB227:AB231">
    <cfRule type="top10" dxfId="429" priority="826" percent="1" bottom="1" rank="10"/>
  </conditionalFormatting>
  <conditionalFormatting sqref="O270">
    <cfRule type="cellIs" dxfId="428" priority="646" operator="greaterThan">
      <formula>0</formula>
    </cfRule>
    <cfRule type="cellIs" dxfId="427" priority="647" operator="lessThan">
      <formula>0</formula>
    </cfRule>
  </conditionalFormatting>
  <conditionalFormatting sqref="AJ270">
    <cfRule type="cellIs" dxfId="426" priority="644" operator="greaterThan">
      <formula>$AJ$11</formula>
    </cfRule>
    <cfRule type="cellIs" dxfId="425" priority="645" operator="lessThan">
      <formula>-$AJ$11</formula>
    </cfRule>
  </conditionalFormatting>
  <conditionalFormatting sqref="AC270">
    <cfRule type="cellIs" dxfId="424" priority="642" operator="lessThanOrEqual">
      <formula>-$AC$11</formula>
    </cfRule>
    <cfRule type="cellIs" dxfId="423" priority="643" operator="greaterThanOrEqual">
      <formula>$AC$11</formula>
    </cfRule>
  </conditionalFormatting>
  <conditionalFormatting sqref="AC126">
    <cfRule type="cellIs" dxfId="422" priority="637" operator="lessThanOrEqual">
      <formula>-$AC$11</formula>
    </cfRule>
    <cfRule type="cellIs" dxfId="421" priority="638" operator="greaterThanOrEqual">
      <formula>$AC$11</formula>
    </cfRule>
  </conditionalFormatting>
  <conditionalFormatting sqref="AJ126">
    <cfRule type="cellIs" dxfId="420" priority="639" operator="greaterThan">
      <formula>$AJ$11</formula>
    </cfRule>
    <cfRule type="cellIs" dxfId="419" priority="640" operator="lessThan">
      <formula>-$AJ$11</formula>
    </cfRule>
  </conditionalFormatting>
  <conditionalFormatting sqref="AB126">
    <cfRule type="top10" dxfId="418" priority="641" percent="1" bottom="1" rank="10"/>
  </conditionalFormatting>
  <conditionalFormatting sqref="AJ303">
    <cfRule type="cellIs" dxfId="417" priority="635" operator="greaterThan">
      <formula>$AJ$11</formula>
    </cfRule>
    <cfRule type="cellIs" dxfId="416" priority="636" operator="lessThan">
      <formula>-$AJ$11</formula>
    </cfRule>
  </conditionalFormatting>
  <conditionalFormatting sqref="AC303">
    <cfRule type="cellIs" dxfId="415" priority="633" operator="lessThanOrEqual">
      <formula>-$AC$11</formula>
    </cfRule>
    <cfRule type="cellIs" dxfId="414" priority="634" operator="greaterThanOrEqual">
      <formula>$AC$11</formula>
    </cfRule>
  </conditionalFormatting>
  <conditionalFormatting sqref="AJ257">
    <cfRule type="cellIs" dxfId="413" priority="631" operator="greaterThan">
      <formula>$AJ$11</formula>
    </cfRule>
    <cfRule type="cellIs" dxfId="412" priority="632" operator="lessThan">
      <formula>-$AJ$11</formula>
    </cfRule>
  </conditionalFormatting>
  <conditionalFormatting sqref="AB257">
    <cfRule type="top10" dxfId="411" priority="630" percent="1" bottom="1" rank="30"/>
  </conditionalFormatting>
  <conditionalFormatting sqref="AC257">
    <cfRule type="cellIs" dxfId="410" priority="628" operator="lessThanOrEqual">
      <formula>-$AC$11</formula>
    </cfRule>
    <cfRule type="cellIs" dxfId="409" priority="629" operator="greaterThanOrEqual">
      <formula>$AC$11</formula>
    </cfRule>
  </conditionalFormatting>
  <conditionalFormatting sqref="O175">
    <cfRule type="cellIs" dxfId="408" priority="626" operator="greaterThan">
      <formula>0</formula>
    </cfRule>
    <cfRule type="cellIs" dxfId="407" priority="627" operator="lessThan">
      <formula>0</formula>
    </cfRule>
  </conditionalFormatting>
  <conditionalFormatting sqref="AJ175">
    <cfRule type="cellIs" dxfId="406" priority="624" operator="greaterThan">
      <formula>$AJ$11</formula>
    </cfRule>
    <cfRule type="cellIs" dxfId="405" priority="625" operator="lessThan">
      <formula>-$AJ$11</formula>
    </cfRule>
  </conditionalFormatting>
  <conditionalFormatting sqref="AB175">
    <cfRule type="top10" dxfId="404" priority="623" percent="1" bottom="1" rank="10"/>
  </conditionalFormatting>
  <conditionalFormatting sqref="AC175">
    <cfRule type="cellIs" dxfId="403" priority="621" operator="lessThanOrEqual">
      <formula>-$AC$11</formula>
    </cfRule>
    <cfRule type="cellIs" dxfId="402" priority="622" operator="greaterThanOrEqual">
      <formula>$AC$11</formula>
    </cfRule>
  </conditionalFormatting>
  <conditionalFormatting sqref="O106">
    <cfRule type="cellIs" dxfId="401" priority="618" operator="greaterThan">
      <formula>0</formula>
    </cfRule>
    <cfRule type="cellIs" dxfId="400" priority="619" operator="lessThan">
      <formula>0</formula>
    </cfRule>
  </conditionalFormatting>
  <conditionalFormatting sqref="AJ106">
    <cfRule type="cellIs" dxfId="399" priority="616" operator="greaterThan">
      <formula>$AJ$11</formula>
    </cfRule>
    <cfRule type="cellIs" dxfId="398" priority="617" operator="lessThan">
      <formula>-$AJ$11</formula>
    </cfRule>
  </conditionalFormatting>
  <conditionalFormatting sqref="AC106">
    <cfRule type="cellIs" dxfId="397" priority="614" operator="lessThanOrEqual">
      <formula>-$AC$11</formula>
    </cfRule>
    <cfRule type="cellIs" dxfId="396" priority="615" operator="greaterThanOrEqual">
      <formula>$AC$11</formula>
    </cfRule>
  </conditionalFormatting>
  <conditionalFormatting sqref="AB106">
    <cfRule type="top10" dxfId="395" priority="620" percent="1" bottom="1" rank="10"/>
  </conditionalFormatting>
  <conditionalFormatting sqref="O39">
    <cfRule type="cellIs" dxfId="394" priority="596" operator="greaterThan">
      <formula>0</formula>
    </cfRule>
    <cfRule type="cellIs" dxfId="393" priority="597" operator="lessThan">
      <formula>0</formula>
    </cfRule>
  </conditionalFormatting>
  <conditionalFormatting sqref="AJ39">
    <cfRule type="cellIs" dxfId="392" priority="594" operator="greaterThan">
      <formula>$AJ$11</formula>
    </cfRule>
    <cfRule type="cellIs" dxfId="391" priority="595" operator="lessThan">
      <formula>-$AJ$11</formula>
    </cfRule>
  </conditionalFormatting>
  <conditionalFormatting sqref="AB39">
    <cfRule type="top10" dxfId="390" priority="593" percent="1" bottom="1" rank="10"/>
  </conditionalFormatting>
  <conditionalFormatting sqref="AC39">
    <cfRule type="cellIs" dxfId="389" priority="591" operator="lessThanOrEqual">
      <formula>-$AC$11</formula>
    </cfRule>
    <cfRule type="cellIs" dxfId="388" priority="592" operator="greaterThanOrEqual">
      <formula>$AC$11</formula>
    </cfRule>
  </conditionalFormatting>
  <conditionalFormatting sqref="Z39">
    <cfRule type="dataBar" priority="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{4C7BEE7F-A643-4A0E-9ED2-B5CBC7A27007}</x14:id>
        </ext>
      </extLst>
    </cfRule>
  </conditionalFormatting>
  <conditionalFormatting sqref="AJ90">
    <cfRule type="cellIs" dxfId="387" priority="588" operator="greaterThan">
      <formula>$AJ$11</formula>
    </cfRule>
    <cfRule type="cellIs" dxfId="386" priority="589" operator="lessThan">
      <formula>-$AJ$11</formula>
    </cfRule>
  </conditionalFormatting>
  <conditionalFormatting sqref="O283">
    <cfRule type="cellIs" dxfId="385" priority="578" operator="greaterThan">
      <formula>0</formula>
    </cfRule>
    <cfRule type="cellIs" dxfId="384" priority="579" operator="lessThan">
      <formula>0</formula>
    </cfRule>
  </conditionalFormatting>
  <conditionalFormatting sqref="AJ283">
    <cfRule type="cellIs" dxfId="383" priority="576" operator="greaterThan">
      <formula>$AJ$11</formula>
    </cfRule>
    <cfRule type="cellIs" dxfId="382" priority="577" operator="lessThan">
      <formula>-$AJ$11</formula>
    </cfRule>
  </conditionalFormatting>
  <conditionalFormatting sqref="AC283">
    <cfRule type="cellIs" dxfId="381" priority="574" operator="lessThanOrEqual">
      <formula>-$AC$11</formula>
    </cfRule>
    <cfRule type="cellIs" dxfId="380" priority="575" operator="greaterThanOrEqual">
      <formula>$AC$11</formula>
    </cfRule>
  </conditionalFormatting>
  <conditionalFormatting sqref="O285">
    <cfRule type="cellIs" dxfId="379" priority="572" operator="greaterThan">
      <formula>0</formula>
    </cfRule>
    <cfRule type="cellIs" dxfId="378" priority="573" operator="lessThan">
      <formula>0</formula>
    </cfRule>
  </conditionalFormatting>
  <conditionalFormatting sqref="AJ285">
    <cfRule type="cellIs" dxfId="377" priority="570" operator="greaterThan">
      <formula>$AJ$11</formula>
    </cfRule>
    <cfRule type="cellIs" dxfId="376" priority="571" operator="lessThan">
      <formula>-$AJ$11</formula>
    </cfRule>
  </conditionalFormatting>
  <conditionalFormatting sqref="AC285">
    <cfRule type="cellIs" dxfId="375" priority="568" operator="lessThanOrEqual">
      <formula>-$AC$11</formula>
    </cfRule>
    <cfRule type="cellIs" dxfId="374" priority="569" operator="greaterThanOrEqual">
      <formula>$AC$11</formula>
    </cfRule>
  </conditionalFormatting>
  <conditionalFormatting sqref="O290">
    <cfRule type="cellIs" dxfId="373" priority="566" operator="greaterThan">
      <formula>0</formula>
    </cfRule>
    <cfRule type="cellIs" dxfId="372" priority="567" operator="lessThan">
      <formula>0</formula>
    </cfRule>
  </conditionalFormatting>
  <conditionalFormatting sqref="AJ290">
    <cfRule type="cellIs" dxfId="371" priority="564" operator="greaterThan">
      <formula>$AJ$11</formula>
    </cfRule>
    <cfRule type="cellIs" dxfId="370" priority="565" operator="lessThan">
      <formula>-$AJ$11</formula>
    </cfRule>
  </conditionalFormatting>
  <conditionalFormatting sqref="AC290">
    <cfRule type="cellIs" dxfId="369" priority="562" operator="lessThanOrEqual">
      <formula>-$AC$11</formula>
    </cfRule>
    <cfRule type="cellIs" dxfId="368" priority="563" operator="greaterThanOrEqual">
      <formula>$AC$11</formula>
    </cfRule>
  </conditionalFormatting>
  <conditionalFormatting sqref="AJ70">
    <cfRule type="cellIs" dxfId="367" priority="558" operator="greaterThan">
      <formula>$AJ$11</formula>
    </cfRule>
    <cfRule type="cellIs" dxfId="366" priority="559" operator="lessThan">
      <formula>-$AJ$11</formula>
    </cfRule>
  </conditionalFormatting>
  <conditionalFormatting sqref="O70">
    <cfRule type="cellIs" dxfId="365" priority="560" operator="greaterThan">
      <formula>0</formula>
    </cfRule>
    <cfRule type="cellIs" dxfId="364" priority="561" operator="lessThan">
      <formula>0</formula>
    </cfRule>
  </conditionalFormatting>
  <conditionalFormatting sqref="AB70">
    <cfRule type="top10" dxfId="363" priority="557" percent="1" bottom="1" rank="10"/>
  </conditionalFormatting>
  <conditionalFormatting sqref="AC70">
    <cfRule type="cellIs" dxfId="362" priority="555" operator="lessThanOrEqual">
      <formula>-$AC$11</formula>
    </cfRule>
    <cfRule type="cellIs" dxfId="361" priority="556" operator="greaterThanOrEqual">
      <formula>$AC$11</formula>
    </cfRule>
  </conditionalFormatting>
  <conditionalFormatting sqref="Z70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{E6F038E9-C87D-4E74-AC9D-E5DB0FE4FBBC}</x14:id>
        </ext>
      </extLst>
    </cfRule>
  </conditionalFormatting>
  <conditionalFormatting sqref="O303">
    <cfRule type="cellIs" dxfId="360" priority="552" operator="greaterThan">
      <formula>0</formula>
    </cfRule>
    <cfRule type="cellIs" dxfId="359" priority="553" operator="lessThan">
      <formula>0</formula>
    </cfRule>
  </conditionalFormatting>
  <conditionalFormatting sqref="O115">
    <cfRule type="cellIs" dxfId="358" priority="549" operator="greaterThan">
      <formula>0</formula>
    </cfRule>
    <cfRule type="cellIs" dxfId="357" priority="550" operator="lessThan">
      <formula>0</formula>
    </cfRule>
  </conditionalFormatting>
  <conditionalFormatting sqref="AJ115">
    <cfRule type="cellIs" dxfId="356" priority="547" operator="greaterThan">
      <formula>$AJ$11</formula>
    </cfRule>
    <cfRule type="cellIs" dxfId="355" priority="548" operator="lessThan">
      <formula>-$AJ$11</formula>
    </cfRule>
  </conditionalFormatting>
  <conditionalFormatting sqref="AC115">
    <cfRule type="cellIs" dxfId="354" priority="545" operator="lessThanOrEqual">
      <formula>-$AC$11</formula>
    </cfRule>
    <cfRule type="cellIs" dxfId="353" priority="546" operator="greaterThanOrEqual">
      <formula>$AC$11</formula>
    </cfRule>
  </conditionalFormatting>
  <conditionalFormatting sqref="AB115">
    <cfRule type="top10" dxfId="352" priority="551" percent="1" bottom="1" rank="10"/>
  </conditionalFormatting>
  <conditionalFormatting sqref="O216">
    <cfRule type="cellIs" dxfId="351" priority="542" operator="greaterThan">
      <formula>0</formula>
    </cfRule>
    <cfRule type="cellIs" dxfId="350" priority="543" operator="lessThan">
      <formula>0</formula>
    </cfRule>
  </conditionalFormatting>
  <conditionalFormatting sqref="AJ216">
    <cfRule type="cellIs" dxfId="349" priority="540" operator="greaterThan">
      <formula>$AJ$11</formula>
    </cfRule>
    <cfRule type="cellIs" dxfId="348" priority="541" operator="lessThan">
      <formula>-$AJ$11</formula>
    </cfRule>
  </conditionalFormatting>
  <conditionalFormatting sqref="AC216">
    <cfRule type="cellIs" dxfId="347" priority="538" operator="lessThanOrEqual">
      <formula>-$AC$11</formula>
    </cfRule>
    <cfRule type="cellIs" dxfId="346" priority="539" operator="greaterThanOrEqual">
      <formula>$AC$11</formula>
    </cfRule>
  </conditionalFormatting>
  <conditionalFormatting sqref="AB216">
    <cfRule type="top10" dxfId="345" priority="544" percent="1" bottom="1" rank="10"/>
  </conditionalFormatting>
  <conditionalFormatting sqref="O140:O141">
    <cfRule type="cellIs" dxfId="344" priority="535" operator="greaterThan">
      <formula>0</formula>
    </cfRule>
    <cfRule type="cellIs" dxfId="343" priority="536" operator="lessThan">
      <formula>0</formula>
    </cfRule>
  </conditionalFormatting>
  <conditionalFormatting sqref="AJ140:AJ141">
    <cfRule type="cellIs" dxfId="342" priority="533" operator="greaterThan">
      <formula>$AJ$11</formula>
    </cfRule>
    <cfRule type="cellIs" dxfId="341" priority="534" operator="lessThan">
      <formula>-$AJ$11</formula>
    </cfRule>
  </conditionalFormatting>
  <conditionalFormatting sqref="AC140:AC141">
    <cfRule type="cellIs" dxfId="340" priority="531" operator="lessThanOrEqual">
      <formula>-$AC$11</formula>
    </cfRule>
    <cfRule type="cellIs" dxfId="339" priority="532" operator="greaterThanOrEqual">
      <formula>$AC$11</formula>
    </cfRule>
  </conditionalFormatting>
  <conditionalFormatting sqref="AB140:AB141">
    <cfRule type="top10" dxfId="338" priority="537" percent="1" bottom="1" rank="10"/>
  </conditionalFormatting>
  <conditionalFormatting sqref="O311">
    <cfRule type="cellIs" dxfId="337" priority="529" operator="greaterThan">
      <formula>0</formula>
    </cfRule>
    <cfRule type="cellIs" dxfId="336" priority="530" operator="lessThan">
      <formula>0</formula>
    </cfRule>
  </conditionalFormatting>
  <conditionalFormatting sqref="AJ311">
    <cfRule type="cellIs" dxfId="335" priority="527" operator="greaterThan">
      <formula>$AJ$11</formula>
    </cfRule>
    <cfRule type="cellIs" dxfId="334" priority="528" operator="lessThan">
      <formula>-$AJ$11</formula>
    </cfRule>
  </conditionalFormatting>
  <conditionalFormatting sqref="AC311">
    <cfRule type="cellIs" dxfId="333" priority="525" operator="lessThanOrEqual">
      <formula>-$AC$11</formula>
    </cfRule>
    <cfRule type="cellIs" dxfId="332" priority="526" operator="greaterThanOrEqual">
      <formula>$AC$11</formula>
    </cfRule>
  </conditionalFormatting>
  <conditionalFormatting sqref="O54">
    <cfRule type="cellIs" dxfId="331" priority="523" operator="greaterThan">
      <formula>0</formula>
    </cfRule>
    <cfRule type="cellIs" dxfId="330" priority="524" operator="lessThan">
      <formula>0</formula>
    </cfRule>
  </conditionalFormatting>
  <conditionalFormatting sqref="AJ54">
    <cfRule type="cellIs" dxfId="329" priority="521" operator="greaterThan">
      <formula>$AJ$11</formula>
    </cfRule>
    <cfRule type="cellIs" dxfId="328" priority="522" operator="lessThan">
      <formula>-$AJ$11</formula>
    </cfRule>
  </conditionalFormatting>
  <conditionalFormatting sqref="AB54">
    <cfRule type="top10" dxfId="327" priority="520" percent="1" bottom="1" rank="10"/>
  </conditionalFormatting>
  <conditionalFormatting sqref="AC54">
    <cfRule type="cellIs" dxfId="326" priority="518" operator="lessThanOrEqual">
      <formula>-$AC$11</formula>
    </cfRule>
    <cfRule type="cellIs" dxfId="325" priority="519" operator="greaterThanOrEqual">
      <formula>$AC$11</formula>
    </cfRule>
  </conditionalFormatting>
  <conditionalFormatting sqref="Z54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{3D43D57A-E498-47A7-895F-F0B186656E06}</x14:id>
        </ext>
      </extLst>
    </cfRule>
  </conditionalFormatting>
  <conditionalFormatting sqref="O42">
    <cfRule type="cellIs" dxfId="324" priority="507" operator="greaterThan">
      <formula>0</formula>
    </cfRule>
    <cfRule type="cellIs" dxfId="323" priority="508" operator="lessThan">
      <formula>0</formula>
    </cfRule>
  </conditionalFormatting>
  <conditionalFormatting sqref="AJ42">
    <cfRule type="cellIs" dxfId="322" priority="505" operator="greaterThan">
      <formula>$AJ$11</formula>
    </cfRule>
    <cfRule type="cellIs" dxfId="321" priority="506" operator="lessThan">
      <formula>-$AJ$11</formula>
    </cfRule>
  </conditionalFormatting>
  <conditionalFormatting sqref="AB42">
    <cfRule type="top10" dxfId="320" priority="504" percent="1" bottom="1" rank="10"/>
  </conditionalFormatting>
  <conditionalFormatting sqref="AC42">
    <cfRule type="cellIs" dxfId="319" priority="502" operator="lessThanOrEqual">
      <formula>-$AC$11</formula>
    </cfRule>
    <cfRule type="cellIs" dxfId="318" priority="503" operator="greaterThanOrEqual">
      <formula>$AC$11</formula>
    </cfRule>
  </conditionalFormatting>
  <conditionalFormatting sqref="Z42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{246CD376-900E-4F30-A389-53DE7BC772E7}</x14:id>
        </ext>
      </extLst>
    </cfRule>
  </conditionalFormatting>
  <conditionalFormatting sqref="AJ16">
    <cfRule type="cellIs" dxfId="317" priority="497" operator="greaterThan">
      <formula>$AJ$11</formula>
    </cfRule>
    <cfRule type="cellIs" dxfId="316" priority="498" operator="lessThan">
      <formula>-$AJ$11</formula>
    </cfRule>
  </conditionalFormatting>
  <conditionalFormatting sqref="O16">
    <cfRule type="cellIs" dxfId="315" priority="499" operator="greaterThan">
      <formula>0</formula>
    </cfRule>
    <cfRule type="cellIs" dxfId="314" priority="500" operator="lessThan">
      <formula>0</formula>
    </cfRule>
  </conditionalFormatting>
  <conditionalFormatting sqref="AB16">
    <cfRule type="top10" dxfId="313" priority="496" percent="1" bottom="1" rank="10"/>
  </conditionalFormatting>
  <conditionalFormatting sqref="AC16">
    <cfRule type="cellIs" dxfId="312" priority="494" operator="lessThanOrEqual">
      <formula>-$AC$11</formula>
    </cfRule>
    <cfRule type="cellIs" dxfId="311" priority="495" operator="greaterThanOrEqual">
      <formula>$AC$11</formula>
    </cfRule>
  </conditionalFormatting>
  <conditionalFormatting sqref="Z16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{BBEEC348-607A-4B07-9C53-7DC2E4D1688A}</x14:id>
        </ext>
      </extLst>
    </cfRule>
  </conditionalFormatting>
  <conditionalFormatting sqref="AJ225:AJ226">
    <cfRule type="cellIs" dxfId="310" priority="466" operator="greaterThan">
      <formula>$AJ$11</formula>
    </cfRule>
    <cfRule type="cellIs" dxfId="309" priority="467" operator="lessThan">
      <formula>-$AJ$11</formula>
    </cfRule>
  </conditionalFormatting>
  <conditionalFormatting sqref="AC225:AC226">
    <cfRule type="cellIs" dxfId="308" priority="464" operator="lessThanOrEqual">
      <formula>-$AC$11</formula>
    </cfRule>
    <cfRule type="cellIs" dxfId="307" priority="465" operator="greaterThanOrEqual">
      <formula>$AC$11</formula>
    </cfRule>
  </conditionalFormatting>
  <conditionalFormatting sqref="AB225:AB226">
    <cfRule type="top10" dxfId="306" priority="468" percent="1" bottom="1" rank="10"/>
  </conditionalFormatting>
  <conditionalFormatting sqref="O26">
    <cfRule type="cellIs" dxfId="305" priority="462" operator="greaterThan">
      <formula>0</formula>
    </cfRule>
    <cfRule type="cellIs" dxfId="304" priority="463" operator="lessThan">
      <formula>0</formula>
    </cfRule>
  </conditionalFormatting>
  <conditionalFormatting sqref="AJ26">
    <cfRule type="cellIs" dxfId="303" priority="460" operator="greaterThan">
      <formula>$AJ$11</formula>
    </cfRule>
    <cfRule type="cellIs" dxfId="302" priority="461" operator="lessThan">
      <formula>-$AJ$11</formula>
    </cfRule>
  </conditionalFormatting>
  <conditionalFormatting sqref="AB26">
    <cfRule type="top10" dxfId="301" priority="459" percent="1" bottom="1" rank="10"/>
  </conditionalFormatting>
  <conditionalFormatting sqref="AC26">
    <cfRule type="cellIs" dxfId="300" priority="457" operator="lessThanOrEqual">
      <formula>-$AC$11</formula>
    </cfRule>
    <cfRule type="cellIs" dxfId="299" priority="458" operator="greaterThanOrEqual">
      <formula>$AC$11</formula>
    </cfRule>
  </conditionalFormatting>
  <conditionalFormatting sqref="Z2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{5BE222FC-26B4-405A-A2C6-8D25A25D7346}</x14:id>
        </ext>
      </extLst>
    </cfRule>
  </conditionalFormatting>
  <conditionalFormatting sqref="O85">
    <cfRule type="cellIs" dxfId="298" priority="454" operator="greaterThan">
      <formula>0</formula>
    </cfRule>
    <cfRule type="cellIs" dxfId="297" priority="455" operator="lessThan">
      <formula>0</formula>
    </cfRule>
  </conditionalFormatting>
  <conditionalFormatting sqref="AJ85">
    <cfRule type="cellIs" dxfId="296" priority="452" operator="greaterThan">
      <formula>$AJ$11</formula>
    </cfRule>
    <cfRule type="cellIs" dxfId="295" priority="453" operator="lessThan">
      <formula>-$AJ$11</formula>
    </cfRule>
  </conditionalFormatting>
  <conditionalFormatting sqref="AC85">
    <cfRule type="cellIs" dxfId="294" priority="450" operator="lessThanOrEqual">
      <formula>-$AC$11</formula>
    </cfRule>
    <cfRule type="cellIs" dxfId="293" priority="451" operator="greaterThanOrEqual">
      <formula>$AC$11</formula>
    </cfRule>
  </conditionalFormatting>
  <conditionalFormatting sqref="Z85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{06D8B682-B8D0-4CAA-8DAD-69C5D3DC0C00}</x14:id>
        </ext>
      </extLst>
    </cfRule>
  </conditionalFormatting>
  <conditionalFormatting sqref="O99">
    <cfRule type="cellIs" dxfId="292" priority="439" operator="greaterThan">
      <formula>0</formula>
    </cfRule>
    <cfRule type="cellIs" dxfId="291" priority="440" operator="lessThan">
      <formula>0</formula>
    </cfRule>
  </conditionalFormatting>
  <conditionalFormatting sqref="AJ99">
    <cfRule type="cellIs" dxfId="290" priority="437" operator="greaterThan">
      <formula>$AJ$11</formula>
    </cfRule>
    <cfRule type="cellIs" dxfId="289" priority="438" operator="lessThan">
      <formula>-$AJ$11</formula>
    </cfRule>
  </conditionalFormatting>
  <conditionalFormatting sqref="AC99">
    <cfRule type="cellIs" dxfId="288" priority="435" operator="lessThanOrEqual">
      <formula>-$AC$11</formula>
    </cfRule>
    <cfRule type="cellIs" dxfId="287" priority="436" operator="greaterThanOrEqual">
      <formula>$AC$11</formula>
    </cfRule>
  </conditionalFormatting>
  <conditionalFormatting sqref="Z99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{197FBD44-89F5-4837-A474-AAFA9B278ED6}</x14:id>
        </ext>
      </extLst>
    </cfRule>
  </conditionalFormatting>
  <conditionalFormatting sqref="O144">
    <cfRule type="cellIs" dxfId="286" priority="432" operator="greaterThan">
      <formula>0</formula>
    </cfRule>
    <cfRule type="cellIs" dxfId="285" priority="433" operator="lessThan">
      <formula>0</formula>
    </cfRule>
  </conditionalFormatting>
  <conditionalFormatting sqref="AJ144:AK144">
    <cfRule type="cellIs" dxfId="284" priority="430" operator="greaterThan">
      <formula>$AJ$11</formula>
    </cfRule>
    <cfRule type="cellIs" dxfId="283" priority="431" operator="lessThan">
      <formula>-$AJ$11</formula>
    </cfRule>
  </conditionalFormatting>
  <conditionalFormatting sqref="AB144">
    <cfRule type="top10" dxfId="282" priority="429" percent="1" bottom="1" rank="10"/>
  </conditionalFormatting>
  <conditionalFormatting sqref="AC144">
    <cfRule type="cellIs" dxfId="281" priority="427" operator="lessThanOrEqual">
      <formula>-$AC$11</formula>
    </cfRule>
    <cfRule type="cellIs" dxfId="280" priority="428" operator="greaterThanOrEqual">
      <formula>$AC$11</formula>
    </cfRule>
  </conditionalFormatting>
  <conditionalFormatting sqref="O128">
    <cfRule type="cellIs" dxfId="279" priority="414" operator="greaterThan">
      <formula>0</formula>
    </cfRule>
    <cfRule type="cellIs" dxfId="278" priority="415" operator="lessThan">
      <formula>0</formula>
    </cfRule>
  </conditionalFormatting>
  <conditionalFormatting sqref="AJ128:AK128">
    <cfRule type="cellIs" dxfId="277" priority="412" operator="greaterThan">
      <formula>$AJ$11</formula>
    </cfRule>
    <cfRule type="cellIs" dxfId="276" priority="413" operator="lessThan">
      <formula>-$AJ$11</formula>
    </cfRule>
  </conditionalFormatting>
  <conditionalFormatting sqref="AC128">
    <cfRule type="cellIs" dxfId="275" priority="410" operator="lessThanOrEqual">
      <formula>-$AC$11</formula>
    </cfRule>
    <cfRule type="cellIs" dxfId="274" priority="411" operator="greaterThanOrEqual">
      <formula>$AC$11</formula>
    </cfRule>
  </conditionalFormatting>
  <conditionalFormatting sqref="AB128">
    <cfRule type="top10" dxfId="273" priority="416" percent="1" bottom="1" rank="10"/>
  </conditionalFormatting>
  <conditionalFormatting sqref="O72">
    <cfRule type="cellIs" dxfId="272" priority="407" operator="greaterThan">
      <formula>0</formula>
    </cfRule>
    <cfRule type="cellIs" dxfId="271" priority="408" operator="lessThan">
      <formula>0</formula>
    </cfRule>
  </conditionalFormatting>
  <conditionalFormatting sqref="AJ72:AK72">
    <cfRule type="cellIs" dxfId="270" priority="405" operator="greaterThan">
      <formula>$AJ$11</formula>
    </cfRule>
    <cfRule type="cellIs" dxfId="269" priority="406" operator="lessThan">
      <formula>-$AJ$11</formula>
    </cfRule>
  </conditionalFormatting>
  <conditionalFormatting sqref="AB72">
    <cfRule type="top10" dxfId="268" priority="404" percent="1" bottom="1" rank="10"/>
  </conditionalFormatting>
  <conditionalFormatting sqref="AC72">
    <cfRule type="cellIs" dxfId="267" priority="402" operator="lessThanOrEqual">
      <formula>-$AC$11</formula>
    </cfRule>
    <cfRule type="cellIs" dxfId="266" priority="403" operator="greaterThanOrEqual">
      <formula>$AC$11</formula>
    </cfRule>
  </conditionalFormatting>
  <conditionalFormatting sqref="Z72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{5E1AF06B-2774-454F-AC14-C4E75C3FB02C}</x14:id>
        </ext>
      </extLst>
    </cfRule>
  </conditionalFormatting>
  <conditionalFormatting sqref="O58">
    <cfRule type="cellIs" dxfId="265" priority="399" operator="greaterThan">
      <formula>0</formula>
    </cfRule>
    <cfRule type="cellIs" dxfId="264" priority="400" operator="lessThan">
      <formula>0</formula>
    </cfRule>
  </conditionalFormatting>
  <conditionalFormatting sqref="AJ58:AK58">
    <cfRule type="cellIs" dxfId="263" priority="397" operator="greaterThan">
      <formula>$AJ$11</formula>
    </cfRule>
    <cfRule type="cellIs" dxfId="262" priority="398" operator="lessThan">
      <formula>-$AJ$11</formula>
    </cfRule>
  </conditionalFormatting>
  <conditionalFormatting sqref="AB58">
    <cfRule type="top10" dxfId="261" priority="396" percent="1" bottom="1" rank="10"/>
  </conditionalFormatting>
  <conditionalFormatting sqref="AC58">
    <cfRule type="cellIs" dxfId="260" priority="394" operator="lessThanOrEqual">
      <formula>-$AC$11</formula>
    </cfRule>
    <cfRule type="cellIs" dxfId="259" priority="395" operator="greaterThanOrEqual">
      <formula>$AC$11</formula>
    </cfRule>
  </conditionalFormatting>
  <conditionalFormatting sqref="Z58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{3F85CBEF-FC36-4397-9266-EBB3DAFF4248}</x14:id>
        </ext>
      </extLst>
    </cfRule>
  </conditionalFormatting>
  <conditionalFormatting sqref="O45">
    <cfRule type="cellIs" dxfId="258" priority="391" operator="greaterThan">
      <formula>0</formula>
    </cfRule>
    <cfRule type="cellIs" dxfId="257" priority="392" operator="lessThan">
      <formula>0</formula>
    </cfRule>
  </conditionalFormatting>
  <conditionalFormatting sqref="AJ45:AK45">
    <cfRule type="cellIs" dxfId="256" priority="389" operator="greaterThan">
      <formula>$AJ$11</formula>
    </cfRule>
    <cfRule type="cellIs" dxfId="255" priority="390" operator="lessThan">
      <formula>-$AJ$11</formula>
    </cfRule>
  </conditionalFormatting>
  <conditionalFormatting sqref="AB45">
    <cfRule type="top10" dxfId="254" priority="388" percent="1" bottom="1" rank="10"/>
  </conditionalFormatting>
  <conditionalFormatting sqref="AC45">
    <cfRule type="cellIs" dxfId="253" priority="386" operator="lessThanOrEqual">
      <formula>-$AC$11</formula>
    </cfRule>
    <cfRule type="cellIs" dxfId="252" priority="387" operator="greaterThanOrEqual">
      <formula>$AC$11</formula>
    </cfRule>
  </conditionalFormatting>
  <conditionalFormatting sqref="Z45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{A91E5612-2395-4EF1-AE47-54D4331E9B5A}</x14:id>
        </ext>
      </extLst>
    </cfRule>
  </conditionalFormatting>
  <conditionalFormatting sqref="O31">
    <cfRule type="cellIs" dxfId="251" priority="383" operator="greaterThan">
      <formula>0</formula>
    </cfRule>
    <cfRule type="cellIs" dxfId="250" priority="384" operator="lessThan">
      <formula>0</formula>
    </cfRule>
  </conditionalFormatting>
  <conditionalFormatting sqref="AJ31:AK31">
    <cfRule type="cellIs" dxfId="249" priority="381" operator="greaterThan">
      <formula>$AJ$11</formula>
    </cfRule>
    <cfRule type="cellIs" dxfId="248" priority="382" operator="lessThan">
      <formula>-$AJ$11</formula>
    </cfRule>
  </conditionalFormatting>
  <conditionalFormatting sqref="AB31">
    <cfRule type="top10" dxfId="247" priority="380" percent="1" bottom="1" rank="10"/>
  </conditionalFormatting>
  <conditionalFormatting sqref="AC31">
    <cfRule type="cellIs" dxfId="246" priority="378" operator="lessThanOrEqual">
      <formula>-$AC$11</formula>
    </cfRule>
    <cfRule type="cellIs" dxfId="245" priority="379" operator="greaterThanOrEqual">
      <formula>$AC$11</formula>
    </cfRule>
  </conditionalFormatting>
  <conditionalFormatting sqref="Z31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{E72E00CD-E573-40A1-8AEF-1C3FBF9D19A9}</x14:id>
        </ext>
      </extLst>
    </cfRule>
  </conditionalFormatting>
  <conditionalFormatting sqref="AK100">
    <cfRule type="cellIs" dxfId="244" priority="376" operator="greaterThan">
      <formula>$AJ$11</formula>
    </cfRule>
    <cfRule type="cellIs" dxfId="243" priority="377" operator="lessThan">
      <formula>-$AJ$11</formula>
    </cfRule>
  </conditionalFormatting>
  <conditionalFormatting sqref="O100">
    <cfRule type="cellIs" dxfId="242" priority="374" operator="greaterThan">
      <formula>0</formula>
    </cfRule>
    <cfRule type="cellIs" dxfId="241" priority="375" operator="lessThan">
      <formula>0</formula>
    </cfRule>
  </conditionalFormatting>
  <conditionalFormatting sqref="AJ100">
    <cfRule type="cellIs" dxfId="240" priority="372" operator="greaterThan">
      <formula>$AJ$11</formula>
    </cfRule>
    <cfRule type="cellIs" dxfId="239" priority="373" operator="lessThan">
      <formula>-$AJ$11</formula>
    </cfRule>
  </conditionalFormatting>
  <conditionalFormatting sqref="AC100">
    <cfRule type="cellIs" dxfId="238" priority="370" operator="lessThanOrEqual">
      <formula>-$AC$11</formula>
    </cfRule>
    <cfRule type="cellIs" dxfId="237" priority="371" operator="greaterThanOrEqual">
      <formula>$AC$11</formula>
    </cfRule>
  </conditionalFormatting>
  <conditionalFormatting sqref="Z10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{CC328846-4A5B-4BEF-853F-7358433CF2A5}</x14:id>
        </ext>
      </extLst>
    </cfRule>
  </conditionalFormatting>
  <conditionalFormatting sqref="AK217">
    <cfRule type="cellIs" dxfId="236" priority="367" operator="greaterThan">
      <formula>$AJ$11</formula>
    </cfRule>
    <cfRule type="cellIs" dxfId="235" priority="368" operator="lessThan">
      <formula>-$AJ$11</formula>
    </cfRule>
  </conditionalFormatting>
  <conditionalFormatting sqref="O217">
    <cfRule type="cellIs" dxfId="234" priority="364" operator="greaterThan">
      <formula>0</formula>
    </cfRule>
    <cfRule type="cellIs" dxfId="233" priority="365" operator="lessThan">
      <formula>0</formula>
    </cfRule>
  </conditionalFormatting>
  <conditionalFormatting sqref="AJ217">
    <cfRule type="cellIs" dxfId="232" priority="362" operator="greaterThan">
      <formula>$AJ$11</formula>
    </cfRule>
    <cfRule type="cellIs" dxfId="231" priority="363" operator="lessThan">
      <formula>-$AJ$11</formula>
    </cfRule>
  </conditionalFormatting>
  <conditionalFormatting sqref="AC217">
    <cfRule type="cellIs" dxfId="230" priority="360" operator="lessThanOrEqual">
      <formula>-$AC$11</formula>
    </cfRule>
    <cfRule type="cellIs" dxfId="229" priority="361" operator="greaterThanOrEqual">
      <formula>$AC$11</formula>
    </cfRule>
  </conditionalFormatting>
  <conditionalFormatting sqref="AB217">
    <cfRule type="top10" dxfId="228" priority="366" percent="1" bottom="1" rank="10"/>
  </conditionalFormatting>
  <conditionalFormatting sqref="O129">
    <cfRule type="cellIs" dxfId="227" priority="357" operator="greaterThan">
      <formula>0</formula>
    </cfRule>
    <cfRule type="cellIs" dxfId="226" priority="358" operator="lessThan">
      <formula>0</formula>
    </cfRule>
  </conditionalFormatting>
  <conditionalFormatting sqref="AJ129:AK129">
    <cfRule type="cellIs" dxfId="225" priority="355" operator="greaterThan">
      <formula>$AJ$11</formula>
    </cfRule>
    <cfRule type="cellIs" dxfId="224" priority="356" operator="lessThan">
      <formula>-$AJ$11</formula>
    </cfRule>
  </conditionalFormatting>
  <conditionalFormatting sqref="AC129">
    <cfRule type="cellIs" dxfId="223" priority="353" operator="lessThanOrEqual">
      <formula>-$AC$11</formula>
    </cfRule>
    <cfRule type="cellIs" dxfId="222" priority="354" operator="greaterThanOrEqual">
      <formula>$AC$11</formula>
    </cfRule>
  </conditionalFormatting>
  <conditionalFormatting sqref="AB129">
    <cfRule type="top10" dxfId="221" priority="359" percent="1" bottom="1" rank="10"/>
  </conditionalFormatting>
  <conditionalFormatting sqref="O73">
    <cfRule type="cellIs" dxfId="220" priority="350" operator="greaterThan">
      <formula>0</formula>
    </cfRule>
    <cfRule type="cellIs" dxfId="219" priority="351" operator="lessThan">
      <formula>0</formula>
    </cfRule>
  </conditionalFormatting>
  <conditionalFormatting sqref="AJ73:AK73">
    <cfRule type="cellIs" dxfId="218" priority="348" operator="greaterThan">
      <formula>$AJ$11</formula>
    </cfRule>
    <cfRule type="cellIs" dxfId="217" priority="349" operator="lessThan">
      <formula>-$AJ$11</formula>
    </cfRule>
  </conditionalFormatting>
  <conditionalFormatting sqref="AB73">
    <cfRule type="top10" dxfId="216" priority="347" percent="1" bottom="1" rank="10"/>
  </conditionalFormatting>
  <conditionalFormatting sqref="AC73">
    <cfRule type="cellIs" dxfId="215" priority="345" operator="lessThanOrEqual">
      <formula>-$AC$11</formula>
    </cfRule>
    <cfRule type="cellIs" dxfId="214" priority="346" operator="greaterThanOrEqual">
      <formula>$AC$11</formula>
    </cfRule>
  </conditionalFormatting>
  <conditionalFormatting sqref="Z73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{B5ADE393-5248-40EF-8C91-5B38B786D05F}</x14:id>
        </ext>
      </extLst>
    </cfRule>
  </conditionalFormatting>
  <conditionalFormatting sqref="O136">
    <cfRule type="cellIs" dxfId="213" priority="342" operator="greaterThan">
      <formula>0</formula>
    </cfRule>
    <cfRule type="cellIs" dxfId="212" priority="343" operator="lessThan">
      <formula>0</formula>
    </cfRule>
  </conditionalFormatting>
  <conditionalFormatting sqref="AJ136:AK136">
    <cfRule type="cellIs" dxfId="211" priority="340" operator="greaterThan">
      <formula>$AJ$11</formula>
    </cfRule>
    <cfRule type="cellIs" dxfId="210" priority="341" operator="lessThan">
      <formula>-$AJ$11</formula>
    </cfRule>
  </conditionalFormatting>
  <conditionalFormatting sqref="AC136">
    <cfRule type="cellIs" dxfId="209" priority="338" operator="lessThanOrEqual">
      <formula>-$AC$11</formula>
    </cfRule>
    <cfRule type="cellIs" dxfId="208" priority="339" operator="greaterThanOrEqual">
      <formula>$AC$11</formula>
    </cfRule>
  </conditionalFormatting>
  <conditionalFormatting sqref="AB136">
    <cfRule type="top10" dxfId="207" priority="344" percent="1" bottom="1" rank="10"/>
  </conditionalFormatting>
  <conditionalFormatting sqref="O83">
    <cfRule type="cellIs" dxfId="206" priority="335" operator="greaterThan">
      <formula>0</formula>
    </cfRule>
    <cfRule type="cellIs" dxfId="205" priority="336" operator="lessThan">
      <formula>0</formula>
    </cfRule>
  </conditionalFormatting>
  <conditionalFormatting sqref="AJ83:AK83">
    <cfRule type="cellIs" dxfId="204" priority="333" operator="greaterThan">
      <formula>$AJ$11</formula>
    </cfRule>
    <cfRule type="cellIs" dxfId="203" priority="334" operator="lessThan">
      <formula>-$AJ$11</formula>
    </cfRule>
  </conditionalFormatting>
  <conditionalFormatting sqref="AB83">
    <cfRule type="top10" dxfId="202" priority="332" percent="1" bottom="1" rank="10"/>
  </conditionalFormatting>
  <conditionalFormatting sqref="AC83">
    <cfRule type="cellIs" dxfId="201" priority="330" operator="lessThanOrEqual">
      <formula>-$AC$11</formula>
    </cfRule>
    <cfRule type="cellIs" dxfId="200" priority="331" operator="greaterThanOrEqual">
      <formula>$AC$11</formula>
    </cfRule>
  </conditionalFormatting>
  <conditionalFormatting sqref="Z8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{0296AEBF-560C-446A-8587-C23F008198C6}</x14:id>
        </ext>
      </extLst>
    </cfRule>
  </conditionalFormatting>
  <conditionalFormatting sqref="O117">
    <cfRule type="cellIs" dxfId="199" priority="327" operator="greaterThan">
      <formula>0</formula>
    </cfRule>
    <cfRule type="cellIs" dxfId="198" priority="328" operator="lessThan">
      <formula>0</formula>
    </cfRule>
  </conditionalFormatting>
  <conditionalFormatting sqref="AJ117:AK117">
    <cfRule type="cellIs" dxfId="197" priority="325" operator="greaterThan">
      <formula>$AJ$11</formula>
    </cfRule>
    <cfRule type="cellIs" dxfId="196" priority="326" operator="lessThan">
      <formula>-$AJ$11</formula>
    </cfRule>
  </conditionalFormatting>
  <conditionalFormatting sqref="AC117">
    <cfRule type="cellIs" dxfId="195" priority="323" operator="lessThanOrEqual">
      <formula>-$AC$11</formula>
    </cfRule>
    <cfRule type="cellIs" dxfId="194" priority="324" operator="greaterThanOrEqual">
      <formula>$AC$11</formula>
    </cfRule>
  </conditionalFormatting>
  <conditionalFormatting sqref="AB117">
    <cfRule type="top10" dxfId="193" priority="329" percent="1" bottom="1" rank="10"/>
  </conditionalFormatting>
  <conditionalFormatting sqref="O48">
    <cfRule type="cellIs" dxfId="192" priority="320" operator="greaterThan">
      <formula>0</formula>
    </cfRule>
    <cfRule type="cellIs" dxfId="191" priority="321" operator="lessThan">
      <formula>0</formula>
    </cfRule>
  </conditionalFormatting>
  <conditionalFormatting sqref="AJ48:AK48">
    <cfRule type="cellIs" dxfId="190" priority="318" operator="greaterThan">
      <formula>$AJ$11</formula>
    </cfRule>
    <cfRule type="cellIs" dxfId="189" priority="319" operator="lessThan">
      <formula>-$AJ$11</formula>
    </cfRule>
  </conditionalFormatting>
  <conditionalFormatting sqref="AB48">
    <cfRule type="top10" dxfId="188" priority="317" percent="1" bottom="1" rank="10"/>
  </conditionalFormatting>
  <conditionalFormatting sqref="AC48">
    <cfRule type="cellIs" dxfId="187" priority="315" operator="lessThanOrEqual">
      <formula>-$AC$11</formula>
    </cfRule>
    <cfRule type="cellIs" dxfId="186" priority="316" operator="greaterThanOrEqual">
      <formula>$AC$11</formula>
    </cfRule>
  </conditionalFormatting>
  <conditionalFormatting sqref="Z48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{0F366832-C970-4A7F-B803-4750228CA8AE}</x14:id>
        </ext>
      </extLst>
    </cfRule>
  </conditionalFormatting>
  <conditionalFormatting sqref="O61">
    <cfRule type="cellIs" dxfId="185" priority="312" operator="greaterThan">
      <formula>0</formula>
    </cfRule>
    <cfRule type="cellIs" dxfId="184" priority="313" operator="lessThan">
      <formula>0</formula>
    </cfRule>
  </conditionalFormatting>
  <conditionalFormatting sqref="AJ61:AK61">
    <cfRule type="cellIs" dxfId="183" priority="310" operator="greaterThan">
      <formula>$AJ$11</formula>
    </cfRule>
    <cfRule type="cellIs" dxfId="182" priority="311" operator="lessThan">
      <formula>-$AJ$11</formula>
    </cfRule>
  </conditionalFormatting>
  <conditionalFormatting sqref="AB61">
    <cfRule type="top10" dxfId="181" priority="309" percent="1" bottom="1" rank="10"/>
  </conditionalFormatting>
  <conditionalFormatting sqref="AC61">
    <cfRule type="cellIs" dxfId="180" priority="307" operator="lessThanOrEqual">
      <formula>-$AC$11</formula>
    </cfRule>
    <cfRule type="cellIs" dxfId="179" priority="308" operator="greaterThanOrEqual">
      <formula>$AC$11</formula>
    </cfRule>
  </conditionalFormatting>
  <conditionalFormatting sqref="Z61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{69AD6384-D8FC-4A1B-9E0F-B23D72B2129C}</x14:id>
        </ext>
      </extLst>
    </cfRule>
  </conditionalFormatting>
  <conditionalFormatting sqref="AK36">
    <cfRule type="cellIs" dxfId="178" priority="304" operator="greaterThan">
      <formula>$AJ$11</formula>
    </cfRule>
    <cfRule type="cellIs" dxfId="177" priority="305" operator="lessThan">
      <formula>-$AJ$11</formula>
    </cfRule>
  </conditionalFormatting>
  <conditionalFormatting sqref="O36">
    <cfRule type="cellIs" dxfId="176" priority="302" operator="greaterThan">
      <formula>0</formula>
    </cfRule>
    <cfRule type="cellIs" dxfId="175" priority="303" operator="lessThan">
      <formula>0</formula>
    </cfRule>
  </conditionalFormatting>
  <conditionalFormatting sqref="AJ36">
    <cfRule type="cellIs" dxfId="174" priority="300" operator="greaterThan">
      <formula>$AJ$11</formula>
    </cfRule>
    <cfRule type="cellIs" dxfId="173" priority="301" operator="lessThan">
      <formula>-$AJ$11</formula>
    </cfRule>
  </conditionalFormatting>
  <conditionalFormatting sqref="AB36">
    <cfRule type="top10" dxfId="172" priority="299" percent="1" bottom="1" rank="10"/>
  </conditionalFormatting>
  <conditionalFormatting sqref="AC36">
    <cfRule type="cellIs" dxfId="171" priority="297" operator="lessThanOrEqual">
      <formula>-$AC$11</formula>
    </cfRule>
    <cfRule type="cellIs" dxfId="170" priority="298" operator="greaterThanOrEqual">
      <formula>$AC$11</formula>
    </cfRule>
  </conditionalFormatting>
  <conditionalFormatting sqref="Z36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{053C911E-EB2C-457C-8CD6-8F795EDFB907}</x14:id>
        </ext>
      </extLst>
    </cfRule>
  </conditionalFormatting>
  <conditionalFormatting sqref="AK218">
    <cfRule type="cellIs" dxfId="169" priority="295" operator="greaterThan">
      <formula>$AJ$11</formula>
    </cfRule>
    <cfRule type="cellIs" dxfId="168" priority="296" operator="lessThan">
      <formula>-$AJ$11</formula>
    </cfRule>
  </conditionalFormatting>
  <conditionalFormatting sqref="O218">
    <cfRule type="cellIs" dxfId="167" priority="292" operator="greaterThan">
      <formula>0</formula>
    </cfRule>
    <cfRule type="cellIs" dxfId="166" priority="293" operator="lessThan">
      <formula>0</formula>
    </cfRule>
  </conditionalFormatting>
  <conditionalFormatting sqref="AJ218">
    <cfRule type="cellIs" dxfId="165" priority="290" operator="greaterThan">
      <formula>$AJ$11</formula>
    </cfRule>
    <cfRule type="cellIs" dxfId="164" priority="291" operator="lessThan">
      <formula>-$AJ$11</formula>
    </cfRule>
  </conditionalFormatting>
  <conditionalFormatting sqref="AC218">
    <cfRule type="cellIs" dxfId="163" priority="288" operator="lessThanOrEqual">
      <formula>-$AC$11</formula>
    </cfRule>
    <cfRule type="cellIs" dxfId="162" priority="289" operator="greaterThanOrEqual">
      <formula>$AC$11</formula>
    </cfRule>
  </conditionalFormatting>
  <conditionalFormatting sqref="AB218">
    <cfRule type="top10" dxfId="161" priority="294" percent="1" bottom="1" rank="10"/>
  </conditionalFormatting>
  <conditionalFormatting sqref="AK101">
    <cfRule type="cellIs" dxfId="160" priority="286" operator="greaterThan">
      <formula>$AJ$11</formula>
    </cfRule>
    <cfRule type="cellIs" dxfId="159" priority="287" operator="lessThan">
      <formula>-$AJ$11</formula>
    </cfRule>
  </conditionalFormatting>
  <conditionalFormatting sqref="O101">
    <cfRule type="cellIs" dxfId="158" priority="284" operator="greaterThan">
      <formula>0</formula>
    </cfRule>
    <cfRule type="cellIs" dxfId="157" priority="285" operator="lessThan">
      <formula>0</formula>
    </cfRule>
  </conditionalFormatting>
  <conditionalFormatting sqref="AJ101">
    <cfRule type="cellIs" dxfId="156" priority="282" operator="greaterThan">
      <formula>$AJ$11</formula>
    </cfRule>
    <cfRule type="cellIs" dxfId="155" priority="283" operator="lessThan">
      <formula>-$AJ$11</formula>
    </cfRule>
  </conditionalFormatting>
  <conditionalFormatting sqref="AC101">
    <cfRule type="cellIs" dxfId="154" priority="280" operator="lessThanOrEqual">
      <formula>-$AC$11</formula>
    </cfRule>
    <cfRule type="cellIs" dxfId="153" priority="281" operator="greaterThanOrEqual">
      <formula>$AC$11</formula>
    </cfRule>
  </conditionalFormatting>
  <conditionalFormatting sqref="Z101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{01A64589-4E1E-4186-BFC4-40DC6A617CDA}</x14:id>
        </ext>
      </extLst>
    </cfRule>
  </conditionalFormatting>
  <conditionalFormatting sqref="O92">
    <cfRule type="cellIs" dxfId="152" priority="276" operator="greaterThan">
      <formula>0</formula>
    </cfRule>
    <cfRule type="cellIs" dxfId="151" priority="277" operator="lessThan">
      <formula>0</formula>
    </cfRule>
  </conditionalFormatting>
  <conditionalFormatting sqref="AK92">
    <cfRule type="cellIs" dxfId="150" priority="274" operator="greaterThan">
      <formula>$AJ$11</formula>
    </cfRule>
    <cfRule type="cellIs" dxfId="149" priority="275" operator="lessThan">
      <formula>-$AJ$11</formula>
    </cfRule>
  </conditionalFormatting>
  <conditionalFormatting sqref="AJ92">
    <cfRule type="cellIs" dxfId="148" priority="272" operator="greaterThan">
      <formula>$AJ$11</formula>
    </cfRule>
    <cfRule type="cellIs" dxfId="147" priority="273" operator="lessThan">
      <formula>-$AJ$11</formula>
    </cfRule>
  </conditionalFormatting>
  <conditionalFormatting sqref="AB92">
    <cfRule type="top10" dxfId="146" priority="271" percent="1" bottom="1" rank="10"/>
  </conditionalFormatting>
  <conditionalFormatting sqref="AC92">
    <cfRule type="cellIs" dxfId="145" priority="269" operator="lessThanOrEqual">
      <formula>-$AC$11</formula>
    </cfRule>
    <cfRule type="cellIs" dxfId="144" priority="270" operator="greaterThanOrEqual">
      <formula>$AC$11</formula>
    </cfRule>
  </conditionalFormatting>
  <conditionalFormatting sqref="Z92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{7C062613-83FA-4326-BA9E-254B4AD0D073}</x14:id>
        </ext>
      </extLst>
    </cfRule>
  </conditionalFormatting>
  <conditionalFormatting sqref="AJ23:AK23">
    <cfRule type="cellIs" dxfId="143" priority="264" operator="greaterThan">
      <formula>$AJ$11</formula>
    </cfRule>
    <cfRule type="cellIs" dxfId="142" priority="265" operator="lessThan">
      <formula>-$AJ$11</formula>
    </cfRule>
  </conditionalFormatting>
  <conditionalFormatting sqref="AB23">
    <cfRule type="top10" dxfId="141" priority="263" percent="1" bottom="1" rank="10"/>
  </conditionalFormatting>
  <conditionalFormatting sqref="AC23">
    <cfRule type="cellIs" dxfId="140" priority="261" operator="lessThanOrEqual">
      <formula>-$AC$11</formula>
    </cfRule>
    <cfRule type="cellIs" dxfId="139" priority="262" operator="greaterThanOrEqual">
      <formula>$AC$11</formula>
    </cfRule>
  </conditionalFormatting>
  <conditionalFormatting sqref="Z23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{2691851F-B49A-4826-8BA1-6BCAF98B8678}</x14:id>
        </ext>
      </extLst>
    </cfRule>
  </conditionalFormatting>
  <conditionalFormatting sqref="AK13">
    <cfRule type="cellIs" dxfId="138" priority="140" operator="greaterThan">
      <formula>$AJ$11</formula>
    </cfRule>
    <cfRule type="cellIs" dxfId="137" priority="141" operator="lessThan">
      <formula>-$AJ$11</formula>
    </cfRule>
  </conditionalFormatting>
  <conditionalFormatting sqref="AJ13">
    <cfRule type="cellIs" dxfId="136" priority="136" operator="greaterThan">
      <formula>$AJ$11</formula>
    </cfRule>
    <cfRule type="cellIs" dxfId="135" priority="137" operator="lessThan">
      <formula>-$AJ$11</formula>
    </cfRule>
  </conditionalFormatting>
  <conditionalFormatting sqref="O13">
    <cfRule type="cellIs" dxfId="134" priority="138" operator="greaterThan">
      <formula>0</formula>
    </cfRule>
    <cfRule type="cellIs" dxfId="133" priority="139" operator="lessThan">
      <formula>0</formula>
    </cfRule>
  </conditionalFormatting>
  <conditionalFormatting sqref="AB13">
    <cfRule type="top10" dxfId="132" priority="135" percent="1" bottom="1" rank="10"/>
  </conditionalFormatting>
  <conditionalFormatting sqref="AC13">
    <cfRule type="cellIs" dxfId="131" priority="133" operator="lessThanOrEqual">
      <formula>-$AC$11</formula>
    </cfRule>
    <cfRule type="cellIs" dxfId="130" priority="134" operator="greaterThanOrEqual">
      <formula>$AC$11</formula>
    </cfRule>
  </conditionalFormatting>
  <conditionalFormatting sqref="Z13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{2B95E149-F1BC-4AD8-8EDA-3DE80DB3F0FB}</x14:id>
        </ext>
      </extLst>
    </cfRule>
  </conditionalFormatting>
  <conditionalFormatting sqref="AK14">
    <cfRule type="cellIs" dxfId="129" priority="130" operator="greaterThan">
      <formula>$AJ$11</formula>
    </cfRule>
    <cfRule type="cellIs" dxfId="128" priority="131" operator="lessThan">
      <formula>-$AJ$11</formula>
    </cfRule>
  </conditionalFormatting>
  <conditionalFormatting sqref="AJ14">
    <cfRule type="cellIs" dxfId="127" priority="126" operator="greaterThan">
      <formula>$AJ$11</formula>
    </cfRule>
    <cfRule type="cellIs" dxfId="126" priority="127" operator="lessThan">
      <formula>-$AJ$11</formula>
    </cfRule>
  </conditionalFormatting>
  <conditionalFormatting sqref="O14">
    <cfRule type="cellIs" dxfId="125" priority="128" operator="greaterThan">
      <formula>0</formula>
    </cfRule>
    <cfRule type="cellIs" dxfId="124" priority="129" operator="lessThan">
      <formula>0</formula>
    </cfRule>
  </conditionalFormatting>
  <conditionalFormatting sqref="AB14">
    <cfRule type="top10" dxfId="123" priority="125" percent="1" bottom="1" rank="10"/>
  </conditionalFormatting>
  <conditionalFormatting sqref="AC14">
    <cfRule type="cellIs" dxfId="122" priority="123" operator="lessThanOrEqual">
      <formula>-$AC$11</formula>
    </cfRule>
    <cfRule type="cellIs" dxfId="121" priority="124" operator="greaterThanOrEqual">
      <formula>$AC$11</formula>
    </cfRule>
  </conditionalFormatting>
  <conditionalFormatting sqref="Z1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{333D0EA4-B0C3-4772-8322-7417A32520E7}</x14:id>
        </ext>
      </extLst>
    </cfRule>
  </conditionalFormatting>
  <conditionalFormatting sqref="AK17">
    <cfRule type="cellIs" dxfId="120" priority="120" operator="greaterThan">
      <formula>$AJ$11</formula>
    </cfRule>
    <cfRule type="cellIs" dxfId="119" priority="121" operator="lessThan">
      <formula>-$AJ$11</formula>
    </cfRule>
  </conditionalFormatting>
  <conditionalFormatting sqref="AJ17">
    <cfRule type="cellIs" dxfId="118" priority="116" operator="greaterThan">
      <formula>$AJ$11</formula>
    </cfRule>
    <cfRule type="cellIs" dxfId="117" priority="117" operator="lessThan">
      <formula>-$AJ$11</formula>
    </cfRule>
  </conditionalFormatting>
  <conditionalFormatting sqref="O17">
    <cfRule type="cellIs" dxfId="116" priority="118" operator="greaterThan">
      <formula>0</formula>
    </cfRule>
    <cfRule type="cellIs" dxfId="115" priority="119" operator="lessThan">
      <formula>0</formula>
    </cfRule>
  </conditionalFormatting>
  <conditionalFormatting sqref="AB17">
    <cfRule type="top10" dxfId="114" priority="115" percent="1" bottom="1" rank="10"/>
  </conditionalFormatting>
  <conditionalFormatting sqref="AC17">
    <cfRule type="cellIs" dxfId="113" priority="113" operator="lessThanOrEqual">
      <formula>-$AC$11</formula>
    </cfRule>
    <cfRule type="cellIs" dxfId="112" priority="114" operator="greaterThanOrEqual">
      <formula>$AC$11</formula>
    </cfRule>
  </conditionalFormatting>
  <conditionalFormatting sqref="Z1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{5B74ADEC-E783-4CDE-B650-47655078ECEC}</x14:id>
        </ext>
      </extLst>
    </cfRule>
  </conditionalFormatting>
  <conditionalFormatting sqref="AK176">
    <cfRule type="cellIs" dxfId="111" priority="111" operator="greaterThan">
      <formula>$AJ$11</formula>
    </cfRule>
    <cfRule type="cellIs" dxfId="110" priority="112" operator="lessThan">
      <formula>-$AJ$11</formula>
    </cfRule>
  </conditionalFormatting>
  <conditionalFormatting sqref="O176">
    <cfRule type="cellIs" dxfId="109" priority="109" operator="greaterThan">
      <formula>0</formula>
    </cfRule>
    <cfRule type="cellIs" dxfId="108" priority="110" operator="lessThan">
      <formula>0</formula>
    </cfRule>
  </conditionalFormatting>
  <conditionalFormatting sqref="AJ176">
    <cfRule type="cellIs" dxfId="107" priority="107" operator="greaterThan">
      <formula>$AJ$11</formula>
    </cfRule>
    <cfRule type="cellIs" dxfId="106" priority="108" operator="lessThan">
      <formula>-$AJ$11</formula>
    </cfRule>
  </conditionalFormatting>
  <conditionalFormatting sqref="AB176">
    <cfRule type="top10" dxfId="105" priority="106" percent="1" bottom="1" rank="10"/>
  </conditionalFormatting>
  <conditionalFormatting sqref="AC176">
    <cfRule type="cellIs" dxfId="104" priority="104" operator="lessThanOrEqual">
      <formula>-$AC$11</formula>
    </cfRule>
    <cfRule type="cellIs" dxfId="103" priority="105" operator="greaterThanOrEqual">
      <formula>$AC$11</formula>
    </cfRule>
  </conditionalFormatting>
  <conditionalFormatting sqref="O74">
    <cfRule type="cellIs" dxfId="102" priority="101" operator="greaterThan">
      <formula>0</formula>
    </cfRule>
    <cfRule type="cellIs" dxfId="101" priority="102" operator="lessThan">
      <formula>0</formula>
    </cfRule>
  </conditionalFormatting>
  <conditionalFormatting sqref="AJ74:AK74">
    <cfRule type="cellIs" dxfId="100" priority="99" operator="greaterThan">
      <formula>$AJ$11</formula>
    </cfRule>
    <cfRule type="cellIs" dxfId="99" priority="100" operator="lessThan">
      <formula>-$AJ$11</formula>
    </cfRule>
  </conditionalFormatting>
  <conditionalFormatting sqref="AB74">
    <cfRule type="top10" dxfId="98" priority="98" percent="1" bottom="1" rank="10"/>
  </conditionalFormatting>
  <conditionalFormatting sqref="AC74">
    <cfRule type="cellIs" dxfId="97" priority="96" operator="lessThanOrEqual">
      <formula>-$AC$11</formula>
    </cfRule>
    <cfRule type="cellIs" dxfId="96" priority="97" operator="greaterThanOrEqual">
      <formula>$AC$11</formula>
    </cfRule>
  </conditionalFormatting>
  <conditionalFormatting sqref="Z7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{65CC3FE7-1D46-4165-9EE0-B0CF0AB673DA}</x14:id>
        </ext>
      </extLst>
    </cfRule>
  </conditionalFormatting>
  <conditionalFormatting sqref="O130">
    <cfRule type="cellIs" dxfId="95" priority="93" operator="greaterThan">
      <formula>0</formula>
    </cfRule>
    <cfRule type="cellIs" dxfId="94" priority="94" operator="lessThan">
      <formula>0</formula>
    </cfRule>
  </conditionalFormatting>
  <conditionalFormatting sqref="AJ130:AK130">
    <cfRule type="cellIs" dxfId="93" priority="91" operator="greaterThan">
      <formula>$AJ$11</formula>
    </cfRule>
    <cfRule type="cellIs" dxfId="92" priority="92" operator="lessThan">
      <formula>-$AJ$11</formula>
    </cfRule>
  </conditionalFormatting>
  <conditionalFormatting sqref="AC130">
    <cfRule type="cellIs" dxfId="91" priority="89" operator="lessThanOrEqual">
      <formula>-$AC$11</formula>
    </cfRule>
    <cfRule type="cellIs" dxfId="90" priority="90" operator="greaterThanOrEqual">
      <formula>$AC$11</formula>
    </cfRule>
  </conditionalFormatting>
  <conditionalFormatting sqref="AB130">
    <cfRule type="top10" dxfId="89" priority="95" percent="1" bottom="1" rank="10"/>
  </conditionalFormatting>
  <conditionalFormatting sqref="O164">
    <cfRule type="cellIs" dxfId="88" priority="87" operator="greaterThan">
      <formula>0</formula>
    </cfRule>
    <cfRule type="cellIs" dxfId="87" priority="88" operator="lessThan">
      <formula>0</formula>
    </cfRule>
  </conditionalFormatting>
  <conditionalFormatting sqref="AJ164:AK164">
    <cfRule type="cellIs" dxfId="86" priority="85" operator="greaterThan">
      <formula>$AJ$11</formula>
    </cfRule>
    <cfRule type="cellIs" dxfId="85" priority="86" operator="lessThan">
      <formula>-$AJ$11</formula>
    </cfRule>
  </conditionalFormatting>
  <conditionalFormatting sqref="AB164">
    <cfRule type="top10" dxfId="84" priority="84" percent="1" bottom="1" rank="10"/>
  </conditionalFormatting>
  <conditionalFormatting sqref="AC164">
    <cfRule type="cellIs" dxfId="83" priority="82" operator="lessThanOrEqual">
      <formula>-$AC$11</formula>
    </cfRule>
    <cfRule type="cellIs" dxfId="82" priority="83" operator="greaterThanOrEqual">
      <formula>$AC$11</formula>
    </cfRule>
  </conditionalFormatting>
  <conditionalFormatting sqref="O150">
    <cfRule type="cellIs" dxfId="81" priority="80" operator="greaterThan">
      <formula>0</formula>
    </cfRule>
    <cfRule type="cellIs" dxfId="80" priority="81" operator="lessThan">
      <formula>0</formula>
    </cfRule>
  </conditionalFormatting>
  <conditionalFormatting sqref="AJ150:AK150">
    <cfRule type="cellIs" dxfId="79" priority="78" operator="greaterThan">
      <formula>$AJ$11</formula>
    </cfRule>
    <cfRule type="cellIs" dxfId="78" priority="79" operator="lessThan">
      <formula>-$AJ$11</formula>
    </cfRule>
  </conditionalFormatting>
  <conditionalFormatting sqref="AB150">
    <cfRule type="top10" dxfId="77" priority="77" percent="1" bottom="1" rank="10"/>
  </conditionalFormatting>
  <conditionalFormatting sqref="AC150">
    <cfRule type="cellIs" dxfId="76" priority="75" operator="lessThanOrEqual">
      <formula>-$AC$11</formula>
    </cfRule>
    <cfRule type="cellIs" dxfId="75" priority="76" operator="greaterThanOrEqual">
      <formula>$AC$11</formula>
    </cfRule>
  </conditionalFormatting>
  <conditionalFormatting sqref="O50">
    <cfRule type="cellIs" dxfId="74" priority="72" operator="greaterThan">
      <formula>0</formula>
    </cfRule>
    <cfRule type="cellIs" dxfId="73" priority="73" operator="lessThan">
      <formula>0</formula>
    </cfRule>
  </conditionalFormatting>
  <conditionalFormatting sqref="AJ50:AK50">
    <cfRule type="cellIs" dxfId="72" priority="70" operator="greaterThan">
      <formula>$AJ$11</formula>
    </cfRule>
    <cfRule type="cellIs" dxfId="71" priority="71" operator="lessThan">
      <formula>-$AJ$11</formula>
    </cfRule>
  </conditionalFormatting>
  <conditionalFormatting sqref="AB50">
    <cfRule type="top10" dxfId="70" priority="69" percent="1" bottom="1" rank="10"/>
  </conditionalFormatting>
  <conditionalFormatting sqref="AC50">
    <cfRule type="cellIs" dxfId="69" priority="67" operator="lessThanOrEqual">
      <formula>-$AC$11</formula>
    </cfRule>
    <cfRule type="cellIs" dxfId="68" priority="68" operator="greaterThanOrEqual">
      <formula>$AC$11</formula>
    </cfRule>
  </conditionalFormatting>
  <conditionalFormatting sqref="Z50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{06952AA8-7F21-4087-98B2-001A6D495EE2}</x14:id>
        </ext>
      </extLst>
    </cfRule>
  </conditionalFormatting>
  <conditionalFormatting sqref="O153">
    <cfRule type="cellIs" dxfId="67" priority="65" operator="greaterThan">
      <formula>0</formula>
    </cfRule>
    <cfRule type="cellIs" dxfId="66" priority="66" operator="lessThan">
      <formula>0</formula>
    </cfRule>
  </conditionalFormatting>
  <conditionalFormatting sqref="AJ153:AK153">
    <cfRule type="cellIs" dxfId="65" priority="63" operator="greaterThan">
      <formula>$AJ$11</formula>
    </cfRule>
    <cfRule type="cellIs" dxfId="64" priority="64" operator="lessThan">
      <formula>-$AJ$11</formula>
    </cfRule>
  </conditionalFormatting>
  <conditionalFormatting sqref="AB153">
    <cfRule type="top10" dxfId="63" priority="62" percent="1" bottom="1" rank="10"/>
  </conditionalFormatting>
  <conditionalFormatting sqref="AC153">
    <cfRule type="cellIs" dxfId="62" priority="60" operator="lessThanOrEqual">
      <formula>-$AC$11</formula>
    </cfRule>
    <cfRule type="cellIs" dxfId="61" priority="61" operator="greaterThanOrEqual">
      <formula>$AC$11</formula>
    </cfRule>
  </conditionalFormatting>
  <conditionalFormatting sqref="O63">
    <cfRule type="cellIs" dxfId="60" priority="57" operator="greaterThan">
      <formula>0</formula>
    </cfRule>
    <cfRule type="cellIs" dxfId="59" priority="58" operator="lessThan">
      <formula>0</formula>
    </cfRule>
  </conditionalFormatting>
  <conditionalFormatting sqref="AJ63:AK63">
    <cfRule type="cellIs" dxfId="58" priority="55" operator="greaterThan">
      <formula>$AJ$11</formula>
    </cfRule>
    <cfRule type="cellIs" dxfId="57" priority="56" operator="lessThan">
      <formula>-$AJ$11</formula>
    </cfRule>
  </conditionalFormatting>
  <conditionalFormatting sqref="AB63">
    <cfRule type="top10" dxfId="56" priority="54" percent="1" bottom="1" rank="10"/>
  </conditionalFormatting>
  <conditionalFormatting sqref="AC63">
    <cfRule type="cellIs" dxfId="55" priority="52" operator="lessThanOrEqual">
      <formula>-$AC$11</formula>
    </cfRule>
    <cfRule type="cellIs" dxfId="54" priority="53" operator="greaterThanOrEqual">
      <formula>$AC$11</formula>
    </cfRule>
  </conditionalFormatting>
  <conditionalFormatting sqref="Z63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{16B81A3D-EE36-47B3-B204-CDA217DEA58F}</x14:id>
        </ext>
      </extLst>
    </cfRule>
  </conditionalFormatting>
  <conditionalFormatting sqref="O76">
    <cfRule type="cellIs" dxfId="53" priority="49" operator="greaterThan">
      <formula>0</formula>
    </cfRule>
    <cfRule type="cellIs" dxfId="52" priority="50" operator="lessThan">
      <formula>0</formula>
    </cfRule>
  </conditionalFormatting>
  <conditionalFormatting sqref="AJ76:AK76">
    <cfRule type="cellIs" dxfId="51" priority="47" operator="greaterThan">
      <formula>$AJ$11</formula>
    </cfRule>
    <cfRule type="cellIs" dxfId="50" priority="48" operator="lessThan">
      <formula>-$AJ$11</formula>
    </cfRule>
  </conditionalFormatting>
  <conditionalFormatting sqref="AB76">
    <cfRule type="top10" dxfId="49" priority="46" percent="1" bottom="1" rank="10"/>
  </conditionalFormatting>
  <conditionalFormatting sqref="AC76">
    <cfRule type="cellIs" dxfId="48" priority="44" operator="lessThanOrEqual">
      <formula>-$AC$11</formula>
    </cfRule>
    <cfRule type="cellIs" dxfId="47" priority="45" operator="greaterThanOrEqual">
      <formula>$AC$11</formula>
    </cfRule>
  </conditionalFormatting>
  <conditionalFormatting sqref="Z76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{61A6AB9B-541A-4A14-8081-BA2B62233A8A}</x14:id>
        </ext>
      </extLst>
    </cfRule>
  </conditionalFormatting>
  <conditionalFormatting sqref="O131">
    <cfRule type="cellIs" dxfId="46" priority="41" operator="greaterThan">
      <formula>0</formula>
    </cfRule>
    <cfRule type="cellIs" dxfId="45" priority="42" operator="lessThan">
      <formula>0</formula>
    </cfRule>
  </conditionalFormatting>
  <conditionalFormatting sqref="AJ131:AK131">
    <cfRule type="cellIs" dxfId="44" priority="39" operator="greaterThan">
      <formula>$AJ$11</formula>
    </cfRule>
    <cfRule type="cellIs" dxfId="43" priority="40" operator="lessThan">
      <formula>-$AJ$11</formula>
    </cfRule>
  </conditionalFormatting>
  <conditionalFormatting sqref="AC131">
    <cfRule type="cellIs" dxfId="42" priority="37" operator="lessThanOrEqual">
      <formula>-$AC$11</formula>
    </cfRule>
    <cfRule type="cellIs" dxfId="41" priority="38" operator="greaterThanOrEqual">
      <formula>$AC$11</formula>
    </cfRule>
  </conditionalFormatting>
  <conditionalFormatting sqref="AB131">
    <cfRule type="top10" dxfId="40" priority="43" percent="1" bottom="1" rank="10"/>
  </conditionalFormatting>
  <conditionalFormatting sqref="Z40:Z41 Z71 Z56:Z57 Z43:Z44 Z18:Z22 Z28:Z30 Z86:Z91 Z75 Z59:Z60 Z46:Z47 Z32:Z35 Z84 Z49 Z62 Z37 Z93:Z98 Z24:Z25 Z15 Z51:Z53 Z64:Z65 Z77:Z82 Z67:Z69">
    <cfRule type="dataBar" priority="9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{14C8B03E-C820-4DE4-B19A-40A26E2FA69B}</x14:id>
        </ext>
      </extLst>
    </cfRule>
  </conditionalFormatting>
  <conditionalFormatting sqref="AK27">
    <cfRule type="cellIs" dxfId="39" priority="35" operator="greaterThan">
      <formula>$AJ$11</formula>
    </cfRule>
    <cfRule type="cellIs" dxfId="38" priority="36" operator="lessThan">
      <formula>-$AJ$11</formula>
    </cfRule>
  </conditionalFormatting>
  <conditionalFormatting sqref="O27">
    <cfRule type="cellIs" dxfId="37" priority="33" operator="greaterThan">
      <formula>0</formula>
    </cfRule>
    <cfRule type="cellIs" dxfId="36" priority="34" operator="lessThan">
      <formula>0</formula>
    </cfRule>
  </conditionalFormatting>
  <conditionalFormatting sqref="AJ27">
    <cfRule type="cellIs" dxfId="35" priority="31" operator="greaterThan">
      <formula>$AJ$11</formula>
    </cfRule>
    <cfRule type="cellIs" dxfId="34" priority="32" operator="lessThan">
      <formula>-$AJ$11</formula>
    </cfRule>
  </conditionalFormatting>
  <conditionalFormatting sqref="AB27">
    <cfRule type="top10" dxfId="33" priority="30" percent="1" bottom="1" rank="10"/>
  </conditionalFormatting>
  <conditionalFormatting sqref="AC27">
    <cfRule type="cellIs" dxfId="32" priority="28" operator="lessThanOrEqual">
      <formula>-$AC$11</formula>
    </cfRule>
    <cfRule type="cellIs" dxfId="31" priority="29" operator="greaterThanOrEqual">
      <formula>$AC$11</formula>
    </cfRule>
  </conditionalFormatting>
  <conditionalFormatting sqref="Z27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{9F0FBE13-EE38-4A20-A766-5CC0B2831CAB}</x14:id>
        </ext>
      </extLst>
    </cfRule>
  </conditionalFormatting>
  <conditionalFormatting sqref="O38">
    <cfRule type="cellIs" dxfId="30" priority="24" operator="greaterThan">
      <formula>0</formula>
    </cfRule>
    <cfRule type="cellIs" dxfId="29" priority="25" operator="lessThan">
      <formula>0</formula>
    </cfRule>
  </conditionalFormatting>
  <conditionalFormatting sqref="AJ38:AK38">
    <cfRule type="cellIs" dxfId="28" priority="22" operator="greaterThan">
      <formula>$AJ$11</formula>
    </cfRule>
    <cfRule type="cellIs" dxfId="27" priority="23" operator="lessThan">
      <formula>-$AJ$11</formula>
    </cfRule>
  </conditionalFormatting>
  <conditionalFormatting sqref="AB38">
    <cfRule type="top10" dxfId="26" priority="21" percent="1" bottom="1" rank="10"/>
  </conditionalFormatting>
  <conditionalFormatting sqref="AC38">
    <cfRule type="cellIs" dxfId="25" priority="19" operator="lessThanOrEqual">
      <formula>-$AC$11</formula>
    </cfRule>
    <cfRule type="cellIs" dxfId="24" priority="20" operator="greaterThanOrEqual">
      <formula>$AC$11</formula>
    </cfRule>
  </conditionalFormatting>
  <conditionalFormatting sqref="Z3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{AA2B5524-586A-4F0C-AAFF-CA3231BF4064}</x14:id>
        </ext>
      </extLst>
    </cfRule>
  </conditionalFormatting>
  <conditionalFormatting sqref="AK55">
    <cfRule type="cellIs" dxfId="23" priority="17" operator="greaterThan">
      <formula>$AJ$11</formula>
    </cfRule>
    <cfRule type="cellIs" dxfId="22" priority="18" operator="lessThan">
      <formula>-$AJ$11</formula>
    </cfRule>
  </conditionalFormatting>
  <conditionalFormatting sqref="O55">
    <cfRule type="cellIs" dxfId="21" priority="15" operator="greaterThan">
      <formula>0</formula>
    </cfRule>
    <cfRule type="cellIs" dxfId="20" priority="16" operator="lessThan">
      <formula>0</formula>
    </cfRule>
  </conditionalFormatting>
  <conditionalFormatting sqref="AJ55">
    <cfRule type="cellIs" dxfId="19" priority="13" operator="greaterThan">
      <formula>$AJ$11</formula>
    </cfRule>
    <cfRule type="cellIs" dxfId="18" priority="14" operator="lessThan">
      <formula>-$AJ$11</formula>
    </cfRule>
  </conditionalFormatting>
  <conditionalFormatting sqref="AB55">
    <cfRule type="top10" dxfId="17" priority="12" percent="1" bottom="1" rank="10"/>
  </conditionalFormatting>
  <conditionalFormatting sqref="AC55">
    <cfRule type="cellIs" dxfId="16" priority="10" operator="lessThanOrEqual">
      <formula>-$AC$11</formula>
    </cfRule>
    <cfRule type="cellIs" dxfId="15" priority="11" operator="greaterThanOrEqual">
      <formula>$AC$11</formula>
    </cfRule>
  </conditionalFormatting>
  <conditionalFormatting sqref="Z55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{310A2916-9281-4A2B-86A3-81652AD6952D}</x14:id>
        </ext>
      </extLst>
    </cfRule>
  </conditionalFormatting>
  <conditionalFormatting sqref="O66">
    <cfRule type="cellIs" dxfId="14" priority="6" operator="greaterThan">
      <formula>0</formula>
    </cfRule>
    <cfRule type="cellIs" dxfId="13" priority="7" operator="lessThan">
      <formula>0</formula>
    </cfRule>
  </conditionalFormatting>
  <conditionalFormatting sqref="AJ66:AK66">
    <cfRule type="cellIs" dxfId="12" priority="4" operator="greaterThan">
      <formula>$AJ$11</formula>
    </cfRule>
    <cfRule type="cellIs" dxfId="11" priority="5" operator="lessThan">
      <formula>-$AJ$11</formula>
    </cfRule>
  </conditionalFormatting>
  <conditionalFormatting sqref="AB66">
    <cfRule type="top10" dxfId="10" priority="3" percent="1" bottom="1" rank="10"/>
  </conditionalFormatting>
  <conditionalFormatting sqref="AC66">
    <cfRule type="cellIs" dxfId="9" priority="1" operator="lessThanOrEqual">
      <formula>-$AC$11</formula>
    </cfRule>
    <cfRule type="cellIs" dxfId="8" priority="2" operator="greaterThanOrEqual">
      <formula>$AC$11</formula>
    </cfRule>
  </conditionalFormatting>
  <conditionalFormatting sqref="Z6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{507128D4-1EC9-4FF2-9DB4-8FF9BA450D85}</x14:id>
        </ext>
      </extLst>
    </cfRule>
  </conditionalFormatting>
  <dataValidations disablePrompts="1" count="3">
    <dataValidation type="list" allowBlank="1" showInputMessage="1" showErrorMessage="1" sqref="R12">
      <formula1>$R$10:$R$11</formula1>
    </dataValidation>
    <dataValidation type="list" allowBlank="1" showInputMessage="1" showErrorMessage="1" sqref="S6">
      <formula1>$S$1:$S$2</formula1>
    </dataValidation>
    <dataValidation type="list" allowBlank="1" showInputMessage="1" showErrorMessage="1" sqref="AF12">
      <formula1>$S$12:$T$12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utton4_Click">
                <anchor moveWithCells="1" sizeWithCells="1">
                  <from>
                    <xdr:col>18</xdr:col>
                    <xdr:colOff>0</xdr:colOff>
                    <xdr:row>185</xdr:row>
                    <xdr:rowOff>0</xdr:rowOff>
                  </from>
                  <to>
                    <xdr:col>18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Market_YCoD_store">
                <anchor moveWithCells="1" sizeWithCells="1">
                  <from>
                    <xdr:col>18</xdr:col>
                    <xdr:colOff>47625</xdr:colOff>
                    <xdr:row>3</xdr:row>
                    <xdr:rowOff>0</xdr:rowOff>
                  </from>
                  <to>
                    <xdr:col>19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7BEE7F-A643-4A0E-9ED2-B5CBC7A27007}">
            <x14:dataBar minLength="0" maxLength="100" negativeBarColorSameAsPositive="1" axisPosition="none">
              <x14:cfvo type="min"/>
              <x14:cfvo type="max"/>
            </x14:dataBar>
          </x14:cfRule>
          <xm:sqref>Z39</xm:sqref>
        </x14:conditionalFormatting>
        <x14:conditionalFormatting xmlns:xm="http://schemas.microsoft.com/office/excel/2006/main">
          <x14:cfRule type="dataBar" id="{E6F038E9-C87D-4E74-AC9D-E5DB0FE4FBBC}">
            <x14:dataBar minLength="0" maxLength="100" negativeBarColorSameAsPositive="1" axisPosition="none">
              <x14:cfvo type="min"/>
              <x14:cfvo type="max"/>
            </x14:dataBar>
          </x14:cfRule>
          <xm:sqref>Z70</xm:sqref>
        </x14:conditionalFormatting>
        <x14:conditionalFormatting xmlns:xm="http://schemas.microsoft.com/office/excel/2006/main">
          <x14:cfRule type="dataBar" id="{3D43D57A-E498-47A7-895F-F0B186656E06}">
            <x14:dataBar minLength="0" maxLength="100" negativeBarColorSameAsPositive="1" axisPosition="none">
              <x14:cfvo type="min"/>
              <x14:cfvo type="max"/>
            </x14:dataBar>
          </x14:cfRule>
          <xm:sqref>Z54</xm:sqref>
        </x14:conditionalFormatting>
        <x14:conditionalFormatting xmlns:xm="http://schemas.microsoft.com/office/excel/2006/main">
          <x14:cfRule type="dataBar" id="{246CD376-900E-4F30-A389-53DE7BC772E7}">
            <x14:dataBar minLength="0" maxLength="100" negativeBarColorSameAsPositive="1" axisPosition="none">
              <x14:cfvo type="min"/>
              <x14:cfvo type="max"/>
            </x14:dataBar>
          </x14:cfRule>
          <xm:sqref>Z42</xm:sqref>
        </x14:conditionalFormatting>
        <x14:conditionalFormatting xmlns:xm="http://schemas.microsoft.com/office/excel/2006/main">
          <x14:cfRule type="dataBar" id="{BBEEC348-607A-4B07-9C53-7DC2E4D1688A}">
            <x14:dataBar minLength="0" maxLength="100" negativeBarColorSameAsPositive="1" axisPosition="none">
              <x14:cfvo type="min"/>
              <x14:cfvo type="max"/>
            </x14:dataBar>
          </x14:cfRule>
          <xm:sqref>Z16</xm:sqref>
        </x14:conditionalFormatting>
        <x14:conditionalFormatting xmlns:xm="http://schemas.microsoft.com/office/excel/2006/main">
          <x14:cfRule type="dataBar" id="{5BE222FC-26B4-405A-A2C6-8D25A25D7346}">
            <x14:dataBar minLength="0" maxLength="100" negativeBarColorSameAsPositive="1" axisPosition="none">
              <x14:cfvo type="min"/>
              <x14:cfvo type="max"/>
            </x14:dataBar>
          </x14:cfRule>
          <xm:sqref>Z26</xm:sqref>
        </x14:conditionalFormatting>
        <x14:conditionalFormatting xmlns:xm="http://schemas.microsoft.com/office/excel/2006/main">
          <x14:cfRule type="dataBar" id="{06D8B682-B8D0-4CAA-8DAD-69C5D3DC0C00}">
            <x14:dataBar minLength="0" maxLength="100" negativeBarColorSameAsPositive="1" axisPosition="none">
              <x14:cfvo type="min"/>
              <x14:cfvo type="max"/>
            </x14:dataBar>
          </x14:cfRule>
          <xm:sqref>Z85</xm:sqref>
        </x14:conditionalFormatting>
        <x14:conditionalFormatting xmlns:xm="http://schemas.microsoft.com/office/excel/2006/main">
          <x14:cfRule type="dataBar" id="{197FBD44-89F5-4837-A474-AAFA9B278ED6}">
            <x14:dataBar minLength="0" maxLength="100" negativeBarColorSameAsPositive="1" axisPosition="none">
              <x14:cfvo type="min"/>
              <x14:cfvo type="max"/>
            </x14:dataBar>
          </x14:cfRule>
          <xm:sqref>Z99</xm:sqref>
        </x14:conditionalFormatting>
        <x14:conditionalFormatting xmlns:xm="http://schemas.microsoft.com/office/excel/2006/main">
          <x14:cfRule type="dataBar" id="{5E1AF06B-2774-454F-AC14-C4E75C3FB02C}">
            <x14:dataBar minLength="0" maxLength="100" negativeBarColorSameAsPositive="1" axisPosition="none">
              <x14:cfvo type="min"/>
              <x14:cfvo type="max"/>
            </x14:dataBar>
          </x14:cfRule>
          <xm:sqref>Z72</xm:sqref>
        </x14:conditionalFormatting>
        <x14:conditionalFormatting xmlns:xm="http://schemas.microsoft.com/office/excel/2006/main">
          <x14:cfRule type="dataBar" id="{3F85CBEF-FC36-4397-9266-EBB3DAFF4248}">
            <x14:dataBar minLength="0" maxLength="100" negativeBarColorSameAsPositive="1" axisPosition="none">
              <x14:cfvo type="min"/>
              <x14:cfvo type="max"/>
            </x14:dataBar>
          </x14:cfRule>
          <xm:sqref>Z58</xm:sqref>
        </x14:conditionalFormatting>
        <x14:conditionalFormatting xmlns:xm="http://schemas.microsoft.com/office/excel/2006/main">
          <x14:cfRule type="dataBar" id="{A91E5612-2395-4EF1-AE47-54D4331E9B5A}">
            <x14:dataBar minLength="0" maxLength="100" negativeBarColorSameAsPositive="1" axisPosition="none">
              <x14:cfvo type="min"/>
              <x14:cfvo type="max"/>
            </x14:dataBar>
          </x14:cfRule>
          <xm:sqref>Z45</xm:sqref>
        </x14:conditionalFormatting>
        <x14:conditionalFormatting xmlns:xm="http://schemas.microsoft.com/office/excel/2006/main">
          <x14:cfRule type="dataBar" id="{E72E00CD-E573-40A1-8AEF-1C3FBF9D19A9}">
            <x14:dataBar minLength="0" maxLength="100" negativeBarColorSameAsPositive="1" axisPosition="none">
              <x14:cfvo type="min"/>
              <x14:cfvo type="max"/>
            </x14:dataBar>
          </x14:cfRule>
          <xm:sqref>Z31</xm:sqref>
        </x14:conditionalFormatting>
        <x14:conditionalFormatting xmlns:xm="http://schemas.microsoft.com/office/excel/2006/main">
          <x14:cfRule type="dataBar" id="{CC328846-4A5B-4BEF-853F-7358433CF2A5}">
            <x14:dataBar minLength="0" maxLength="100" negativeBarColorSameAsPositive="1" axisPosition="none">
              <x14:cfvo type="min"/>
              <x14:cfvo type="max"/>
            </x14:dataBar>
          </x14:cfRule>
          <xm:sqref>Z100</xm:sqref>
        </x14:conditionalFormatting>
        <x14:conditionalFormatting xmlns:xm="http://schemas.microsoft.com/office/excel/2006/main">
          <x14:cfRule type="dataBar" id="{B5ADE393-5248-40EF-8C91-5B38B786D05F}">
            <x14:dataBar minLength="0" maxLength="100" negativeBarColorSameAsPositive="1" axisPosition="none">
              <x14:cfvo type="min"/>
              <x14:cfvo type="max"/>
            </x14:dataBar>
          </x14:cfRule>
          <xm:sqref>Z73</xm:sqref>
        </x14:conditionalFormatting>
        <x14:conditionalFormatting xmlns:xm="http://schemas.microsoft.com/office/excel/2006/main">
          <x14:cfRule type="dataBar" id="{0296AEBF-560C-446A-8587-C23F008198C6}">
            <x14:dataBar minLength="0" maxLength="100" negativeBarColorSameAsPositive="1" axisPosition="none">
              <x14:cfvo type="min"/>
              <x14:cfvo type="max"/>
            </x14:dataBar>
          </x14:cfRule>
          <xm:sqref>Z83</xm:sqref>
        </x14:conditionalFormatting>
        <x14:conditionalFormatting xmlns:xm="http://schemas.microsoft.com/office/excel/2006/main">
          <x14:cfRule type="dataBar" id="{0F366832-C970-4A7F-B803-4750228CA8AE}">
            <x14:dataBar minLength="0" maxLength="100" negativeBarColorSameAsPositive="1" axisPosition="none">
              <x14:cfvo type="min"/>
              <x14:cfvo type="max"/>
            </x14:dataBar>
          </x14:cfRule>
          <xm:sqref>Z48</xm:sqref>
        </x14:conditionalFormatting>
        <x14:conditionalFormatting xmlns:xm="http://schemas.microsoft.com/office/excel/2006/main">
          <x14:cfRule type="dataBar" id="{69AD6384-D8FC-4A1B-9E0F-B23D72B2129C}">
            <x14:dataBar minLength="0" maxLength="100" negativeBarColorSameAsPositive="1" axisPosition="none">
              <x14:cfvo type="min"/>
              <x14:cfvo type="max"/>
            </x14:dataBar>
          </x14:cfRule>
          <xm:sqref>Z61</xm:sqref>
        </x14:conditionalFormatting>
        <x14:conditionalFormatting xmlns:xm="http://schemas.microsoft.com/office/excel/2006/main">
          <x14:cfRule type="dataBar" id="{053C911E-EB2C-457C-8CD6-8F795EDFB907}">
            <x14:dataBar minLength="0" maxLength="100" negativeBarColorSameAsPositive="1" axisPosition="none">
              <x14:cfvo type="min"/>
              <x14:cfvo type="max"/>
            </x14:dataBar>
          </x14:cfRule>
          <xm:sqref>Z36</xm:sqref>
        </x14:conditionalFormatting>
        <x14:conditionalFormatting xmlns:xm="http://schemas.microsoft.com/office/excel/2006/main">
          <x14:cfRule type="dataBar" id="{01A64589-4E1E-4186-BFC4-40DC6A617CDA}">
            <x14:dataBar minLength="0" maxLength="100" negativeBarColorSameAsPositive="1" axisPosition="none">
              <x14:cfvo type="min"/>
              <x14:cfvo type="max"/>
            </x14:dataBar>
          </x14:cfRule>
          <xm:sqref>Z101</xm:sqref>
        </x14:conditionalFormatting>
        <x14:conditionalFormatting xmlns:xm="http://schemas.microsoft.com/office/excel/2006/main">
          <x14:cfRule type="dataBar" id="{7C062613-83FA-4326-BA9E-254B4AD0D073}">
            <x14:dataBar minLength="0" maxLength="100" negativeBarColorSameAsPositive="1" axisPosition="none">
              <x14:cfvo type="min"/>
              <x14:cfvo type="max"/>
            </x14:dataBar>
          </x14:cfRule>
          <xm:sqref>Z92</xm:sqref>
        </x14:conditionalFormatting>
        <x14:conditionalFormatting xmlns:xm="http://schemas.microsoft.com/office/excel/2006/main">
          <x14:cfRule type="dataBar" id="{2691851F-B49A-4826-8BA1-6BCAF98B8678}">
            <x14:dataBar minLength="0" maxLength="100" negativeBarColorSameAsPositive="1" axisPosition="none">
              <x14:cfvo type="min"/>
              <x14:cfvo type="max"/>
            </x14:dataBar>
          </x14:cfRule>
          <xm:sqref>Z23</xm:sqref>
        </x14:conditionalFormatting>
        <x14:conditionalFormatting xmlns:xm="http://schemas.microsoft.com/office/excel/2006/main">
          <x14:cfRule type="dataBar" id="{2B95E149-F1BC-4AD8-8EDA-3DE80DB3F0FB}">
            <x14:dataBar minLength="0" maxLength="100" negativeBarColorSameAsPositive="1" axisPosition="none">
              <x14:cfvo type="min"/>
              <x14:cfvo type="max"/>
            </x14:dataBar>
          </x14:cfRule>
          <xm:sqref>Z13</xm:sqref>
        </x14:conditionalFormatting>
        <x14:conditionalFormatting xmlns:xm="http://schemas.microsoft.com/office/excel/2006/main">
          <x14:cfRule type="dataBar" id="{333D0EA4-B0C3-4772-8322-7417A32520E7}">
            <x14:dataBar minLength="0" maxLength="100" negativeBarColorSameAsPositive="1" axisPosition="none">
              <x14:cfvo type="min"/>
              <x14:cfvo type="max"/>
            </x14:dataBar>
          </x14:cfRule>
          <xm:sqref>Z14</xm:sqref>
        </x14:conditionalFormatting>
        <x14:conditionalFormatting xmlns:xm="http://schemas.microsoft.com/office/excel/2006/main">
          <x14:cfRule type="dataBar" id="{5B74ADEC-E783-4CDE-B650-47655078ECEC}">
            <x14:dataBar minLength="0" maxLength="100" negativeBarColorSameAsPositive="1" axisPosition="none">
              <x14:cfvo type="min"/>
              <x14:cfvo type="max"/>
            </x14:dataBar>
          </x14:cfRule>
          <xm:sqref>Z17</xm:sqref>
        </x14:conditionalFormatting>
        <x14:conditionalFormatting xmlns:xm="http://schemas.microsoft.com/office/excel/2006/main">
          <x14:cfRule type="dataBar" id="{65CC3FE7-1D46-4165-9EE0-B0CF0AB673DA}">
            <x14:dataBar minLength="0" maxLength="100" negativeBarColorSameAsPositive="1" axisPosition="none">
              <x14:cfvo type="min"/>
              <x14:cfvo type="max"/>
            </x14:dataBar>
          </x14:cfRule>
          <xm:sqref>Z74</xm:sqref>
        </x14:conditionalFormatting>
        <x14:conditionalFormatting xmlns:xm="http://schemas.microsoft.com/office/excel/2006/main">
          <x14:cfRule type="dataBar" id="{06952AA8-7F21-4087-98B2-001A6D495EE2}">
            <x14:dataBar minLength="0" maxLength="100" negativeBarColorSameAsPositive="1" axisPosition="none">
              <x14:cfvo type="min"/>
              <x14:cfvo type="max"/>
            </x14:dataBar>
          </x14:cfRule>
          <xm:sqref>Z50</xm:sqref>
        </x14:conditionalFormatting>
        <x14:conditionalFormatting xmlns:xm="http://schemas.microsoft.com/office/excel/2006/main">
          <x14:cfRule type="dataBar" id="{16B81A3D-EE36-47B3-B204-CDA217DEA58F}">
            <x14:dataBar minLength="0" maxLength="100" negativeBarColorSameAsPositive="1" axisPosition="none">
              <x14:cfvo type="min"/>
              <x14:cfvo type="max"/>
            </x14:dataBar>
          </x14:cfRule>
          <xm:sqref>Z63</xm:sqref>
        </x14:conditionalFormatting>
        <x14:conditionalFormatting xmlns:xm="http://schemas.microsoft.com/office/excel/2006/main">
          <x14:cfRule type="dataBar" id="{61A6AB9B-541A-4A14-8081-BA2B62233A8A}">
            <x14:dataBar minLength="0" maxLength="100" negativeBarColorSameAsPositive="1" axisPosition="none">
              <x14:cfvo type="min"/>
              <x14:cfvo type="max"/>
            </x14:dataBar>
          </x14:cfRule>
          <xm:sqref>Z76</xm:sqref>
        </x14:conditionalFormatting>
        <x14:conditionalFormatting xmlns:xm="http://schemas.microsoft.com/office/excel/2006/main">
          <x14:cfRule type="dataBar" id="{14C8B03E-C820-4DE4-B19A-40A26E2FA69B}">
            <x14:dataBar minLength="0" maxLength="100" negativeBarColorSameAsPositive="1" axisPosition="none">
              <x14:cfvo type="min"/>
              <x14:cfvo type="max"/>
            </x14:dataBar>
          </x14:cfRule>
          <xm:sqref>Z40:Z41 Z71 Z56:Z57 Z43:Z44 Z18:Z22 Z28:Z30 Z86:Z91 Z75 Z59:Z60 Z46:Z47 Z32:Z35 Z84 Z49 Z62 Z37 Z93:Z98 Z24:Z25 Z15 Z51:Z53 Z64:Z65 Z77:Z82 Z67:Z69</xm:sqref>
        </x14:conditionalFormatting>
        <x14:conditionalFormatting xmlns:xm="http://schemas.microsoft.com/office/excel/2006/main">
          <x14:cfRule type="dataBar" id="{9F0FBE13-EE38-4A20-A766-5CC0B2831CAB}">
            <x14:dataBar minLength="0" maxLength="100" negativeBarColorSameAsPositive="1" axisPosition="none">
              <x14:cfvo type="min"/>
              <x14:cfvo type="max"/>
            </x14:dataBar>
          </x14:cfRule>
          <xm:sqref>Z27</xm:sqref>
        </x14:conditionalFormatting>
        <x14:conditionalFormatting xmlns:xm="http://schemas.microsoft.com/office/excel/2006/main">
          <x14:cfRule type="dataBar" id="{AA2B5524-586A-4F0C-AAFF-CA3231BF4064}">
            <x14:dataBar minLength="0" maxLength="100" negativeBarColorSameAsPositive="1" axisPosition="none">
              <x14:cfvo type="min"/>
              <x14:cfvo type="max"/>
            </x14:dataBar>
          </x14:cfRule>
          <xm:sqref>Z38</xm:sqref>
        </x14:conditionalFormatting>
        <x14:conditionalFormatting xmlns:xm="http://schemas.microsoft.com/office/excel/2006/main">
          <x14:cfRule type="dataBar" id="{310A2916-9281-4A2B-86A3-81652AD6952D}">
            <x14:dataBar minLength="0" maxLength="100" negativeBarColorSameAsPositive="1" axisPosition="none">
              <x14:cfvo type="min"/>
              <x14:cfvo type="max"/>
            </x14:dataBar>
          </x14:cfRule>
          <xm:sqref>Z55</xm:sqref>
        </x14:conditionalFormatting>
        <x14:conditionalFormatting xmlns:xm="http://schemas.microsoft.com/office/excel/2006/main">
          <x14:cfRule type="dataBar" id="{507128D4-1EC9-4FF2-9DB4-8FF9BA450D85}">
            <x14:dataBar minLength="0" maxLength="100" negativeBarColorSameAsPositive="1" axisPosition="none">
              <x14:cfvo type="min"/>
              <x14:cfvo type="max"/>
            </x14:dataBar>
          </x14:cfRule>
          <xm:sqref>Z66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indexed="50"/>
    <pageSetUpPr fitToPage="1"/>
  </sheetPr>
  <dimension ref="A1:BB294"/>
  <sheetViews>
    <sheetView topLeftCell="B1" zoomScale="85" zoomScaleNormal="85" workbookViewId="0">
      <selection activeCell="B1" sqref="B1"/>
    </sheetView>
  </sheetViews>
  <sheetFormatPr defaultColWidth="12.28515625" defaultRowHeight="12.75" outlineLevelCol="1"/>
  <cols>
    <col min="1" max="1" width="3.5703125" hidden="1" customWidth="1" outlineLevel="1"/>
    <col min="2" max="2" width="13.28515625" customWidth="1" collapsed="1"/>
    <col min="3" max="3" width="18.5703125" style="284" customWidth="1"/>
    <col min="4" max="4" width="8.42578125" bestFit="1" customWidth="1"/>
    <col min="5" max="5" width="8.140625" bestFit="1" customWidth="1"/>
    <col min="6" max="6" width="2.42578125" customWidth="1"/>
    <col min="7" max="7" width="6.140625" hidden="1" customWidth="1" outlineLevel="1"/>
    <col min="8" max="8" width="8.140625" bestFit="1" customWidth="1" collapsed="1"/>
    <col min="9" max="9" width="5.85546875" customWidth="1"/>
    <col min="10" max="10" width="7.7109375" bestFit="1" customWidth="1"/>
    <col min="11" max="11" width="8.7109375" customWidth="1"/>
    <col min="12" max="12" width="9.7109375" bestFit="1" customWidth="1"/>
    <col min="13" max="13" width="4.28515625" style="308" bestFit="1" customWidth="1"/>
    <col min="14" max="14" width="3.5703125" bestFit="1" customWidth="1"/>
    <col min="15" max="15" width="6.42578125" bestFit="1" customWidth="1"/>
    <col min="16" max="16" width="13" customWidth="1"/>
    <col min="17" max="17" width="17.42578125" bestFit="1" customWidth="1"/>
    <col min="18" max="18" width="11.7109375" customWidth="1"/>
    <col min="19" max="19" width="10.140625" customWidth="1"/>
    <col min="20" max="20" width="10.28515625" customWidth="1"/>
    <col min="21" max="21" width="9.5703125" customWidth="1"/>
    <col min="22" max="22" width="9.28515625" customWidth="1"/>
    <col min="23" max="23" width="10.7109375" style="215" customWidth="1"/>
    <col min="24" max="24" width="16.42578125" style="215" customWidth="1"/>
    <col min="25" max="25" width="3.5703125" style="215" bestFit="1" customWidth="1"/>
    <col min="26" max="26" width="7.42578125" bestFit="1" customWidth="1"/>
    <col min="27" max="27" width="4.5703125" bestFit="1" customWidth="1"/>
    <col min="28" max="28" width="10.28515625" bestFit="1" customWidth="1"/>
    <col min="29" max="29" width="4.5703125" bestFit="1" customWidth="1"/>
    <col min="30" max="30" width="10" bestFit="1" customWidth="1"/>
    <col min="31" max="31" width="4.5703125" bestFit="1" customWidth="1"/>
    <col min="32" max="32" width="10.28515625" bestFit="1" customWidth="1"/>
    <col min="33" max="33" width="5.5703125" bestFit="1" customWidth="1"/>
    <col min="34" max="34" width="10.28515625" bestFit="1" customWidth="1"/>
    <col min="35" max="35" width="5.5703125" bestFit="1" customWidth="1"/>
    <col min="36" max="36" width="10.28515625" bestFit="1" customWidth="1"/>
    <col min="37" max="37" width="5.5703125" bestFit="1" customWidth="1"/>
    <col min="38" max="38" width="10.42578125" bestFit="1" customWidth="1"/>
    <col min="39" max="39" width="8.140625" bestFit="1" customWidth="1"/>
    <col min="41" max="41" width="6.42578125" bestFit="1" customWidth="1"/>
    <col min="42" max="42" width="4.5703125" bestFit="1" customWidth="1"/>
    <col min="43" max="43" width="10.28515625" bestFit="1" customWidth="1"/>
    <col min="44" max="44" width="4.5703125" bestFit="1" customWidth="1"/>
    <col min="45" max="45" width="10" bestFit="1" customWidth="1"/>
    <col min="46" max="46" width="4.5703125" bestFit="1" customWidth="1"/>
    <col min="47" max="47" width="10.28515625" bestFit="1" customWidth="1"/>
    <col min="48" max="48" width="5.5703125" bestFit="1" customWidth="1"/>
    <col min="49" max="49" width="10.28515625" bestFit="1" customWidth="1"/>
    <col min="50" max="50" width="5.5703125" bestFit="1" customWidth="1"/>
    <col min="51" max="51" width="10.28515625" bestFit="1" customWidth="1"/>
    <col min="52" max="52" width="5.5703125" bestFit="1" customWidth="1"/>
    <col min="53" max="53" width="10.42578125" bestFit="1" customWidth="1"/>
    <col min="54" max="54" width="7.5703125" bestFit="1" customWidth="1"/>
  </cols>
  <sheetData>
    <row r="1" spans="1:54" ht="12.75" customHeight="1">
      <c r="B1" s="206" t="e">
        <f>+B2+L1</f>
        <v>#REF!</v>
      </c>
      <c r="C1" s="207">
        <v>1582</v>
      </c>
      <c r="D1" s="208" t="s">
        <v>350</v>
      </c>
      <c r="E1" s="209">
        <f ca="1">SUMIF(F3:H200,D1,H3:H200)</f>
        <v>0</v>
      </c>
      <c r="F1" s="210"/>
      <c r="G1" s="211" t="s">
        <v>351</v>
      </c>
      <c r="H1" s="208" t="s">
        <v>352</v>
      </c>
      <c r="I1" s="212"/>
      <c r="K1" s="206" t="e">
        <f>+B1-C1</f>
        <v>#REF!</v>
      </c>
      <c r="L1" s="213" t="e">
        <f>SUM(L3:L200)</f>
        <v>#REF!</v>
      </c>
      <c r="P1" s="214" t="s">
        <v>461</v>
      </c>
      <c r="Q1" s="214" t="s">
        <v>462</v>
      </c>
      <c r="R1" s="214" t="s">
        <v>422</v>
      </c>
      <c r="S1" s="214" t="s">
        <v>460</v>
      </c>
      <c r="T1" s="214" t="s">
        <v>421</v>
      </c>
      <c r="U1" s="214" t="s">
        <v>420</v>
      </c>
      <c r="V1" s="214" t="s">
        <v>451</v>
      </c>
      <c r="Z1" s="216"/>
      <c r="AA1" s="217"/>
      <c r="AB1" s="218"/>
      <c r="AC1" s="217"/>
      <c r="AD1" s="219"/>
      <c r="AE1" s="217"/>
      <c r="AF1" s="219"/>
      <c r="AG1" s="217"/>
      <c r="AH1" s="219"/>
      <c r="AI1" s="217"/>
      <c r="AJ1" s="219"/>
      <c r="AK1" s="217"/>
      <c r="AL1" s="219"/>
      <c r="AM1" s="211"/>
      <c r="AO1" s="220"/>
      <c r="AP1" s="220"/>
      <c r="AQ1" s="220"/>
      <c r="AR1" s="220"/>
      <c r="AS1" s="220"/>
      <c r="AT1" s="220"/>
      <c r="AU1" s="220"/>
      <c r="AV1" s="220"/>
      <c r="AW1" s="220"/>
      <c r="AX1" s="220"/>
      <c r="AY1" s="220"/>
      <c r="AZ1" s="220"/>
      <c r="BA1" s="220"/>
      <c r="BB1" s="211"/>
    </row>
    <row r="2" spans="1:54">
      <c r="B2" s="207">
        <v>-466</v>
      </c>
      <c r="C2" s="221"/>
      <c r="D2" s="208" t="s">
        <v>353</v>
      </c>
      <c r="E2" s="209">
        <f ca="1">SUMIF(F3:H200,D2,H3:H200)</f>
        <v>0</v>
      </c>
      <c r="G2" s="222"/>
      <c r="H2" s="223"/>
      <c r="I2" s="224"/>
      <c r="J2" s="224" t="s">
        <v>354</v>
      </c>
      <c r="K2" s="225"/>
      <c r="L2" s="226" t="s">
        <v>355</v>
      </c>
      <c r="N2" s="426" t="s">
        <v>356</v>
      </c>
      <c r="O2" s="227"/>
      <c r="P2" s="227" t="s">
        <v>357</v>
      </c>
      <c r="Q2" s="227" t="s">
        <v>358</v>
      </c>
      <c r="R2" s="227" t="s">
        <v>359</v>
      </c>
      <c r="S2" s="227" t="s">
        <v>360</v>
      </c>
      <c r="T2" s="227" t="s">
        <v>361</v>
      </c>
      <c r="U2" s="227" t="s">
        <v>362</v>
      </c>
      <c r="V2" s="227" t="s">
        <v>363</v>
      </c>
      <c r="W2" s="228" t="s">
        <v>356</v>
      </c>
      <c r="X2" s="229"/>
      <c r="Y2" s="229"/>
      <c r="Z2" s="230" t="str">
        <f>+P1</f>
        <v>BTP Nov20</v>
      </c>
      <c r="AA2" s="230"/>
      <c r="AB2" s="230" t="str">
        <f>+Q1</f>
        <v>BTP Aug22</v>
      </c>
      <c r="AC2" s="230"/>
      <c r="AD2" s="230" t="str">
        <f>+R1</f>
        <v>BTP May24</v>
      </c>
      <c r="AE2" s="230"/>
      <c r="AF2" s="230" t="str">
        <f>+S1</f>
        <v>BTP Aug27</v>
      </c>
      <c r="AG2" s="230"/>
      <c r="AH2" s="230" t="str">
        <f>+T1</f>
        <v>BTP Sep33</v>
      </c>
      <c r="AI2" s="230"/>
      <c r="AJ2" s="230" t="str">
        <f>+U1</f>
        <v>BTP Feb37</v>
      </c>
      <c r="AK2" s="230"/>
      <c r="AL2" s="230" t="str">
        <f>+V1</f>
        <v>BTP Sep44</v>
      </c>
      <c r="AM2" s="231"/>
      <c r="AO2" s="230" t="str">
        <f>+Z2</f>
        <v>BTP Nov20</v>
      </c>
      <c r="AP2" s="230"/>
      <c r="AQ2" s="230" t="str">
        <f>+AB2</f>
        <v>BTP Aug22</v>
      </c>
      <c r="AR2" s="230"/>
      <c r="AS2" s="230" t="str">
        <f>+AD2</f>
        <v>BTP May24</v>
      </c>
      <c r="AT2" s="230"/>
      <c r="AU2" s="230" t="str">
        <f>+AF2</f>
        <v>BTP Aug27</v>
      </c>
      <c r="AV2" s="230"/>
      <c r="AW2" s="230" t="str">
        <f>+AH2</f>
        <v>BTP Sep33</v>
      </c>
      <c r="AX2" s="230"/>
      <c r="AY2" s="230" t="str">
        <f>+AJ2</f>
        <v>BTP Feb37</v>
      </c>
      <c r="AZ2" s="230"/>
      <c r="BA2" s="230" t="str">
        <f>+AL2</f>
        <v>BTP Sep44</v>
      </c>
      <c r="BB2" s="231"/>
    </row>
    <row r="3" spans="1:54" ht="14.25">
      <c r="A3" s="232" t="str">
        <f>IF(ISBLANK(B3),"",IF(LEN(B3)=4,LEFT(VLOOKUP(B3,MARKET!$B$2:$AN$11,COLUMN(MARKET!AN1)-1,FALSE),2),LEFT(B3,2)))</f>
        <v>ES</v>
      </c>
      <c r="B3" s="316" t="s">
        <v>394</v>
      </c>
      <c r="C3" s="233" t="str">
        <f>IF(ISBLANK(B3),"",IF(LEN(B3)&lt;=4,_xll.BDP(VLOOKUP(B3,MARKET!$B$2:$AN$11,COLUMN([1]MARKET!AN2)-1,FALSE)&amp;" Corp","security des"),_xll.BDP(B3&amp;" Corp","security des")))</f>
        <v>SPGB 1 1/2 04/30/27</v>
      </c>
      <c r="D3" s="234">
        <v>0.29999999999999699</v>
      </c>
      <c r="E3" s="235">
        <v>100.807</v>
      </c>
      <c r="F3" s="236" t="e">
        <f>IF(LEN(B3)=12,IF(_xll.MKV("EUR.CM_INSTRUMENT.PXE."&amp;B3, "DateFirstSettlement")&gt;=41275,"Y","N"),"")</f>
        <v>#REF!</v>
      </c>
      <c r="G3" s="237" t="e">
        <f>IF(ISBLANK(B3),"",IF(LEN(B3)&lt;=4,VLOOKUP(B3,MARKET!$B$2:$Y$11,COLUMN(MARKET!Y2)-1,FALSE),VLOOKUP(B3,MARKET!$A$13:$Y$315,COLUMN(MARKET!$Y$1),FALSE)))</f>
        <v>#NUM!</v>
      </c>
      <c r="H3" s="238" t="e">
        <f t="shared" ref="H3:H66" si="0">IF(ISBLANK(E3),"",IF(LEN(B3)&lt;=4,-D3*10*G3,-D3*100*G3))</f>
        <v>#NUM!</v>
      </c>
      <c r="I3" s="239" t="e">
        <f>IF(ISBLANK(B3),"",IF(G3&lt;=$AA$3,"3y",IF(AND(G3&gt;$AA$3,G3&lt;=$AC$3),"5y",IF(AND(G3&gt;$AC$3,G3&lt;=$AE$3),"7y",IF(AND(G3&gt;$AE$3,G3&lt;=$AG$3),"10y",IF(AND(G3&gt;$AG$3,G3&lt;=$AI$3),"15y",IF(AND(G3&gt;$AI$3,G3&lt;=$AK$3),"20y","30y")))))))</f>
        <v>#NUM!</v>
      </c>
      <c r="J3" s="240" t="e">
        <f>IF(ISBLANK(E3),"",IF(LEN(B3)&lt;=4,VLOOKUP(B3,MARKET!$B$2:$P$11,14,FALSE),VLOOKUP(B3,MARKET!$A$2:$P$315,16,FALSE)))</f>
        <v>#REF!</v>
      </c>
      <c r="K3" s="241" t="e">
        <f>IF(ISBLANK(E3),"",IF(LEN(B3)&lt;=4,VLOOKUP(B3,MARKET!$B$2:$P$11,13,FALSE),VLOOKUP(B3,MARKET!$A$2:$P$315,14,FALSE)))</f>
        <v>#NUM!</v>
      </c>
      <c r="L3" s="242" t="e">
        <f t="shared" ref="L3:L66" si="1">IF(ISBLANK(E3),"",IF(LEN(B3)&lt;=4,(J3-E3)*D3*1000,(J3-E3)*D3*10000))</f>
        <v>#REF!</v>
      </c>
      <c r="M3" s="317" t="str">
        <f t="shared" ref="M3:M66" si="2">IF(ISNUMBER(L3),(E3-J3)/G3*100,"")</f>
        <v/>
      </c>
      <c r="N3" s="427"/>
      <c r="O3" s="244" t="s">
        <v>364</v>
      </c>
      <c r="P3" s="244" t="e">
        <f>+Z4</f>
        <v>#NUM!</v>
      </c>
      <c r="Q3" s="244" t="e">
        <f>+AB4</f>
        <v>#NUM!</v>
      </c>
      <c r="R3" s="244" t="e">
        <f>+AD4</f>
        <v>#NUM!</v>
      </c>
      <c r="S3" s="244" t="e">
        <f>+AF4</f>
        <v>#NUM!</v>
      </c>
      <c r="T3" s="244" t="e">
        <f>+AH4</f>
        <v>#NUM!</v>
      </c>
      <c r="U3" s="244" t="e">
        <f>+AJ4</f>
        <v>#NUM!</v>
      </c>
      <c r="V3" s="244" t="e">
        <f>+AL4</f>
        <v>#NUM!</v>
      </c>
      <c r="W3" s="244" t="e">
        <f>-AM5/AF3/100</f>
        <v>#NUM!</v>
      </c>
      <c r="X3" s="245"/>
      <c r="Y3" s="245"/>
      <c r="Z3" s="246" t="e">
        <f>VLOOKUP(Z2,MARKET!$B:$Y,COLUMN(MARKET!$Y$2)-1,FALSE)</f>
        <v>#N/A</v>
      </c>
      <c r="AA3" s="246" t="e">
        <f>AVERAGE(Z3,AB3)</f>
        <v>#N/A</v>
      </c>
      <c r="AB3" s="246" t="e">
        <f>VLOOKUP(AB2,MARKET!$B:$Y,COLUMN(MARKET!$Y$2)-1,FALSE)</f>
        <v>#N/A</v>
      </c>
      <c r="AC3" s="246" t="e">
        <f>AVERAGE(AB3,AD3)</f>
        <v>#N/A</v>
      </c>
      <c r="AD3" s="246" t="e">
        <f>VLOOKUP(AD2,MARKET!$B:$Y,COLUMN(MARKET!$Y$2)-1,FALSE)</f>
        <v>#N/A</v>
      </c>
      <c r="AE3" s="246" t="e">
        <f>AVERAGE(AD3,AF3)</f>
        <v>#N/A</v>
      </c>
      <c r="AF3" s="246" t="e">
        <f>VLOOKUP(AF2,MARKET!$B:$Y,COLUMN(MARKET!$Y$2)-1,FALSE)</f>
        <v>#N/A</v>
      </c>
      <c r="AG3" s="246" t="e">
        <f>AVERAGE(AF3,AH3)</f>
        <v>#N/A</v>
      </c>
      <c r="AH3" s="246" t="e">
        <f>VLOOKUP(AH2,MARKET!$B:$Y,COLUMN(MARKET!$Y$2)-1,FALSE)</f>
        <v>#N/A</v>
      </c>
      <c r="AI3" s="246" t="e">
        <f>AVERAGE(AH3,AJ3)</f>
        <v>#N/A</v>
      </c>
      <c r="AJ3" s="246" t="e">
        <f>VLOOKUP(AJ2,MARKET!$B:$Y,COLUMN(MARKET!$Y$2)-1,FALSE)</f>
        <v>#N/A</v>
      </c>
      <c r="AK3" s="246" t="e">
        <f>AVERAGE(AH3,AL3)</f>
        <v>#N/A</v>
      </c>
      <c r="AL3" s="246" t="e">
        <f>VLOOKUP(AL2,MARKET!$B:$Y,COLUMN(MARKET!$Y$2)-1,FALSE)</f>
        <v>#N/A</v>
      </c>
      <c r="AM3" s="211"/>
      <c r="AO3" s="246" t="e">
        <f>+Z3</f>
        <v>#N/A</v>
      </c>
      <c r="AP3" s="246" t="e">
        <f>AVERAGE(AO3,AQ3)</f>
        <v>#N/A</v>
      </c>
      <c r="AQ3" s="246" t="e">
        <f>+AB3</f>
        <v>#N/A</v>
      </c>
      <c r="AR3" s="246" t="e">
        <f>AVERAGE(AQ3,AS3)</f>
        <v>#N/A</v>
      </c>
      <c r="AS3" s="246" t="e">
        <f>+AD3</f>
        <v>#N/A</v>
      </c>
      <c r="AT3" s="246" t="e">
        <f>AVERAGE(AS3,AU3)</f>
        <v>#N/A</v>
      </c>
      <c r="AU3" s="246" t="e">
        <f>+AF3</f>
        <v>#N/A</v>
      </c>
      <c r="AV3" s="246" t="e">
        <f>AVERAGE(AU3,AW3)</f>
        <v>#N/A</v>
      </c>
      <c r="AW3" s="246" t="e">
        <f>+AH3</f>
        <v>#N/A</v>
      </c>
      <c r="AX3" s="246" t="e">
        <f>AVERAGE(AW3,AY3)</f>
        <v>#N/A</v>
      </c>
      <c r="AY3" s="246" t="e">
        <f>+AJ3</f>
        <v>#N/A</v>
      </c>
      <c r="AZ3" s="246" t="e">
        <f>AVERAGE(AW3,BA3)</f>
        <v>#N/A</v>
      </c>
      <c r="BA3" s="246" t="e">
        <f>+AL3</f>
        <v>#N/A</v>
      </c>
      <c r="BB3" s="211"/>
    </row>
    <row r="4" spans="1:54" ht="14.25">
      <c r="A4" s="232" t="str">
        <f>IF(ISBLANK(B4),"",IF(LEN(B4)=4,LEFT(VLOOKUP(B4,MARKET!$B$2:$AN$11,COLUMN(MARKET!AN2)-1,FALSE),2),LEFT(B4,2)))</f>
        <v>ES</v>
      </c>
      <c r="B4" s="216" t="s">
        <v>466</v>
      </c>
      <c r="C4" s="233" t="str">
        <f>IF(ISBLANK(B4),"",IF(LEN(B4)&lt;=4,_xll.BDP(VLOOKUP(B4,MARKET!$B$2:$AN$11,COLUMN([1]MARKET!AN3)-1,FALSE)&amp;" Corp","security des"),_xll.BDP(B4&amp;" Corp","security des")))</f>
        <v>SPGB 1.4 04/30/28</v>
      </c>
      <c r="D4" s="234">
        <v>-10.608000000000001</v>
      </c>
      <c r="E4" s="235">
        <v>98.183000000000007</v>
      </c>
      <c r="F4" s="236" t="e">
        <f>IF(LEN(B4)=12,IF(_xll.MKV("EUR.CM_INSTRUMENT.PXE."&amp;B4, "DateFirstSettlement")&gt;=41275,"Y","N"),"")</f>
        <v>#REF!</v>
      </c>
      <c r="G4" s="237" t="e">
        <f>IF(ISBLANK(B4),"",IF(LEN(B4)&lt;=4,VLOOKUP(B4,MARKET!$B$2:$Y$11,COLUMN(MARKET!Y3)-1,FALSE),VLOOKUP(B4,MARKET!$A$13:$Y$315,COLUMN(MARKET!$Y$1),FALSE)))</f>
        <v>#NUM!</v>
      </c>
      <c r="H4" s="238" t="e">
        <f t="shared" si="0"/>
        <v>#NUM!</v>
      </c>
      <c r="I4" s="239" t="e">
        <f t="shared" ref="I4:I67" si="3">IF(ISBLANK(B4),"",IF(G4&lt;=$AA$3,"3y",IF(AND(G4&gt;$AA$3,G4&lt;=$AC$3),"5y",IF(AND(G4&gt;$AC$3,G4&lt;=$AE$3),"7y",IF(AND(G4&gt;$AE$3,G4&lt;=$AG$3),"10y",IF(AND(G4&gt;$AG$3,G4&lt;=$AI$3),"15y",IF(AND(G4&gt;$AI$3,G4&lt;=$AK$3),"20y","30y")))))))</f>
        <v>#NUM!</v>
      </c>
      <c r="J4" s="240" t="e">
        <f>IF(ISBLANK(E4),"",IF(LEN(B4)&lt;=4,VLOOKUP(B4,MARKET!$B$2:$P$11,14,FALSE),VLOOKUP(B4,MARKET!$A$2:$P$315,16,FALSE)))</f>
        <v>#REF!</v>
      </c>
      <c r="K4" s="241" t="e">
        <f>IF(ISBLANK(E4),"",IF(LEN(B4)&lt;=4,VLOOKUP(B4,MARKET!$B$2:$P$11,13,FALSE),VLOOKUP(B4,MARKET!$A$2:$P$315,14,FALSE)))</f>
        <v>#NUM!</v>
      </c>
      <c r="L4" s="242" t="e">
        <f t="shared" si="1"/>
        <v>#REF!</v>
      </c>
      <c r="M4" s="317" t="str">
        <f t="shared" si="2"/>
        <v/>
      </c>
      <c r="N4" s="427"/>
      <c r="O4" s="247" t="s">
        <v>352</v>
      </c>
      <c r="P4" s="247" t="e">
        <f>+Z5</f>
        <v>#NUM!</v>
      </c>
      <c r="Q4" s="247" t="e">
        <f>+AB5</f>
        <v>#NUM!</v>
      </c>
      <c r="R4" s="247" t="e">
        <f>+AD5</f>
        <v>#NUM!</v>
      </c>
      <c r="S4" s="247" t="e">
        <f>+AF5</f>
        <v>#NUM!</v>
      </c>
      <c r="T4" s="247" t="e">
        <f>+AH5</f>
        <v>#NUM!</v>
      </c>
      <c r="U4" s="247" t="e">
        <f>+AJ5</f>
        <v>#NUM!</v>
      </c>
      <c r="V4" s="247" t="e">
        <f>+AL5</f>
        <v>#NUM!</v>
      </c>
      <c r="W4" s="247" t="e">
        <f>SUM(P4:V4)</f>
        <v>#NUM!</v>
      </c>
      <c r="X4" s="248"/>
      <c r="Y4" s="248"/>
      <c r="Z4" s="249" t="e">
        <f>-Z5/Z3/100</f>
        <v>#NUM!</v>
      </c>
      <c r="AA4" s="250"/>
      <c r="AB4" s="249" t="e">
        <f>-AB5/AB3/100</f>
        <v>#NUM!</v>
      </c>
      <c r="AC4" s="250"/>
      <c r="AD4" s="249" t="e">
        <f>-AD5/AD3/100</f>
        <v>#NUM!</v>
      </c>
      <c r="AE4" s="250"/>
      <c r="AF4" s="249" t="e">
        <f>-AF5/AF3/100</f>
        <v>#NUM!</v>
      </c>
      <c r="AG4" s="250"/>
      <c r="AH4" s="249" t="e">
        <f>-AH5/AH3/100</f>
        <v>#NUM!</v>
      </c>
      <c r="AI4" s="250"/>
      <c r="AJ4" s="249" t="e">
        <f>-AJ5/AJ3/100</f>
        <v>#NUM!</v>
      </c>
      <c r="AK4" s="250"/>
      <c r="AL4" s="249" t="e">
        <f>-AL5/AL3/100</f>
        <v>#NUM!</v>
      </c>
      <c r="AM4" s="249" t="e">
        <f>-AM5/AF3/100</f>
        <v>#NUM!</v>
      </c>
      <c r="AO4" s="249"/>
      <c r="AP4" s="250"/>
      <c r="AQ4" s="249"/>
      <c r="AR4" s="250"/>
      <c r="AS4" s="249"/>
      <c r="AT4" s="250"/>
      <c r="AU4" s="249"/>
      <c r="AV4" s="250"/>
      <c r="AW4" s="249"/>
      <c r="AX4" s="250"/>
      <c r="AY4" s="249"/>
      <c r="AZ4" s="250"/>
      <c r="BA4" s="249"/>
      <c r="BB4" s="249"/>
    </row>
    <row r="5" spans="1:54" ht="15">
      <c r="A5" s="232" t="str">
        <f>IF(ISBLANK(B5),"",IF(LEN(B5)=4,LEFT(VLOOKUP(B5,MARKET!$B$2:$AN$11,COLUMN(MARKET!AN3)-1,FALSE),2),LEFT(B5,2)))</f>
        <v/>
      </c>
      <c r="B5" s="216"/>
      <c r="C5" s="233" t="str">
        <f>IF(ISBLANK(B5),"",IF(LEN(B5)&lt;=4,_xll.BDP(VLOOKUP(B5,MARKET!$B$2:$AN$11,COLUMN([1]MARKET!AN4)-1,FALSE)&amp;" Corp","security des"),_xll.BDP(B5&amp;" Corp","security des")))</f>
        <v/>
      </c>
      <c r="D5" s="234"/>
      <c r="E5" s="235"/>
      <c r="F5" s="236" t="str">
        <f>IF(LEN(B5)=12,IF(_xll.MKV("EUR.CM_INSTRUMENT.PXE."&amp;B5, "DateFirstSettlement")&gt;=41275,"Y","N"),"")</f>
        <v/>
      </c>
      <c r="G5" s="237" t="str">
        <f>IF(ISBLANK(B5),"",IF(LEN(B5)&lt;=4,VLOOKUP(B5,MARKET!$B$2:$Y$11,COLUMN(MARKET!Y4)-1,FALSE),VLOOKUP(B5,MARKET!$A$13:$Y$315,COLUMN(MARKET!$Y$1),FALSE)))</f>
        <v/>
      </c>
      <c r="H5" s="238" t="str">
        <f t="shared" si="0"/>
        <v/>
      </c>
      <c r="I5" s="239" t="str">
        <f t="shared" si="3"/>
        <v/>
      </c>
      <c r="J5" s="240" t="str">
        <f>IF(ISBLANK(E5),"",IF(LEN(B5)&lt;=4,VLOOKUP(B5,MARKET!$B$2:$P$11,14,FALSE),VLOOKUP(B5,MARKET!$A$2:$P$315,16,FALSE)))</f>
        <v/>
      </c>
      <c r="K5" s="241" t="str">
        <f>IF(ISBLANK(E5),"",IF(LEN(B5)&lt;=4,VLOOKUP(B5,MARKET!$B$2:$P$11,13,FALSE),VLOOKUP(B5,MARKET!$A$2:$P$315,14,FALSE)))</f>
        <v/>
      </c>
      <c r="L5" s="242" t="str">
        <f t="shared" si="1"/>
        <v/>
      </c>
      <c r="M5" s="317" t="str">
        <f t="shared" si="2"/>
        <v/>
      </c>
      <c r="N5" s="428"/>
      <c r="O5" s="251" t="s">
        <v>355</v>
      </c>
      <c r="P5" s="251" t="e">
        <f>+AO5</f>
        <v>#NUM!</v>
      </c>
      <c r="Q5" s="251" t="e">
        <f>+AQ5</f>
        <v>#NUM!</v>
      </c>
      <c r="R5" s="251" t="e">
        <f>+AS5</f>
        <v>#NUM!</v>
      </c>
      <c r="S5" s="251" t="e">
        <f>+AU5</f>
        <v>#NUM!</v>
      </c>
      <c r="T5" s="251" t="e">
        <f>+AW5</f>
        <v>#NUM!</v>
      </c>
      <c r="U5" s="251" t="e">
        <f>+AY5</f>
        <v>#NUM!</v>
      </c>
      <c r="V5" s="251" t="e">
        <f>+BA5</f>
        <v>#NUM!</v>
      </c>
      <c r="W5" s="252" t="e">
        <f>SUM(P5:V5)</f>
        <v>#NUM!</v>
      </c>
      <c r="Z5" s="253" t="e">
        <f>SUM(Z7:Z204)</f>
        <v>#NUM!</v>
      </c>
      <c r="AA5" s="253"/>
      <c r="AB5" s="253" t="e">
        <f>SUM(AB7:AB204)</f>
        <v>#NUM!</v>
      </c>
      <c r="AC5" s="253"/>
      <c r="AD5" s="253" t="e">
        <f>SUM(AD7:AD204)</f>
        <v>#NUM!</v>
      </c>
      <c r="AE5" s="253"/>
      <c r="AF5" s="253" t="e">
        <f>SUM(AF7:AF204)</f>
        <v>#NUM!</v>
      </c>
      <c r="AG5" s="253"/>
      <c r="AH5" s="253" t="e">
        <f>SUM(AH7:AH204)</f>
        <v>#NUM!</v>
      </c>
      <c r="AI5" s="253"/>
      <c r="AJ5" s="253" t="e">
        <f>SUM(AJ7:AJ204)</f>
        <v>#NUM!</v>
      </c>
      <c r="AK5" s="253"/>
      <c r="AL5" s="253" t="e">
        <f>SUM(AL7:AL204)</f>
        <v>#NUM!</v>
      </c>
      <c r="AM5" s="254" t="e">
        <f>SUM(Z5:AL5)</f>
        <v>#NUM!</v>
      </c>
      <c r="AO5" s="253" t="e">
        <f>SUM(AO7:AO204)</f>
        <v>#NUM!</v>
      </c>
      <c r="AP5" s="253"/>
      <c r="AQ5" s="253" t="e">
        <f>SUM(AQ7:AQ204)</f>
        <v>#NUM!</v>
      </c>
      <c r="AR5" s="253"/>
      <c r="AS5" s="253" t="e">
        <f>SUM(AS7:AS204)</f>
        <v>#NUM!</v>
      </c>
      <c r="AT5" s="253"/>
      <c r="AU5" s="253" t="e">
        <f>SUM(AU7:AU204)</f>
        <v>#NUM!</v>
      </c>
      <c r="AV5" s="253"/>
      <c r="AW5" s="253" t="e">
        <f>SUM(AW7:AW204)</f>
        <v>#NUM!</v>
      </c>
      <c r="AX5" s="253"/>
      <c r="AY5" s="253" t="e">
        <f>SUM(AY7:AY204)</f>
        <v>#NUM!</v>
      </c>
      <c r="AZ5" s="253"/>
      <c r="BA5" s="253" t="e">
        <f>SUM(BA7:BA204)</f>
        <v>#NUM!</v>
      </c>
      <c r="BB5" s="254" t="e">
        <f>SUM(AO5:BA5)</f>
        <v>#NUM!</v>
      </c>
    </row>
    <row r="6" spans="1:54" ht="13.5" thickBot="1">
      <c r="A6" s="232" t="str">
        <f>IF(ISBLANK(B6),"",IF(LEN(B6)=4,LEFT(VLOOKUP(B6,MARKET!$B$2:$AN$11,COLUMN(MARKET!AN4)-1,FALSE),2),LEFT(B6,2)))</f>
        <v/>
      </c>
      <c r="B6" s="216"/>
      <c r="C6" s="233" t="str">
        <f>IF(ISBLANK(B6),"",IF(LEN(B6)&lt;=4,_xll.BDP(VLOOKUP(B6,MARKET!$B$2:$AN$11,COLUMN([1]MARKET!AN5)-1,FALSE)&amp;" Corp","security des"),_xll.BDP(B6&amp;" Corp","security des")))</f>
        <v/>
      </c>
      <c r="D6" s="234"/>
      <c r="E6" s="235"/>
      <c r="F6" s="236" t="str">
        <f>IF(LEN(B6)=12,IF(_xll.MKV("EUR.CM_INSTRUMENT.PXE."&amp;B6, "DateFirstSettlement")&gt;=41275,"Y","N"),"")</f>
        <v/>
      </c>
      <c r="G6" s="237" t="str">
        <f>IF(ISBLANK(B6),"",IF(LEN(B6)&lt;=4,VLOOKUP(B6,MARKET!$B$2:$Y$11,COLUMN(MARKET!Y5)-1,FALSE),VLOOKUP(B6,MARKET!$A$13:$Y$315,COLUMN(MARKET!$Y$1),FALSE)))</f>
        <v/>
      </c>
      <c r="H6" s="238" t="str">
        <f t="shared" si="0"/>
        <v/>
      </c>
      <c r="I6" s="239" t="str">
        <f t="shared" si="3"/>
        <v/>
      </c>
      <c r="J6" s="240" t="str">
        <f>IF(ISBLANK(E6),"",IF(LEN(B6)&lt;=4,VLOOKUP(B6,MARKET!$B$2:$P$11,14,FALSE),VLOOKUP(B6,MARKET!$A$2:$P$315,16,FALSE)))</f>
        <v/>
      </c>
      <c r="K6" s="241" t="str">
        <f>IF(ISBLANK(E6),"",IF(LEN(B6)&lt;=4,VLOOKUP(B6,MARKET!$B$2:$P$11,13,FALSE),VLOOKUP(B6,MARKET!$A$2:$P$315,14,FALSE)))</f>
        <v/>
      </c>
      <c r="L6" s="242" t="str">
        <f t="shared" si="1"/>
        <v/>
      </c>
      <c r="M6" s="317" t="str">
        <f t="shared" si="2"/>
        <v/>
      </c>
      <c r="N6" s="243"/>
      <c r="Z6" s="221" t="s">
        <v>357</v>
      </c>
      <c r="AA6" s="221"/>
      <c r="AB6" s="221" t="s">
        <v>358</v>
      </c>
      <c r="AC6" s="221"/>
      <c r="AD6" s="221" t="s">
        <v>359</v>
      </c>
      <c r="AE6" s="221"/>
      <c r="AF6" s="221" t="s">
        <v>360</v>
      </c>
      <c r="AG6" s="221"/>
      <c r="AH6" s="221" t="s">
        <v>361</v>
      </c>
      <c r="AI6" s="221"/>
      <c r="AJ6" s="221" t="s">
        <v>362</v>
      </c>
      <c r="AK6" s="255"/>
      <c r="AL6" s="221" t="s">
        <v>363</v>
      </c>
      <c r="AM6" s="211"/>
      <c r="AO6" s="221" t="s">
        <v>357</v>
      </c>
      <c r="AP6" s="221"/>
      <c r="AQ6" s="221" t="s">
        <v>358</v>
      </c>
      <c r="AR6" s="221"/>
      <c r="AS6" s="221" t="s">
        <v>359</v>
      </c>
      <c r="AT6" s="221"/>
      <c r="AU6" s="221" t="s">
        <v>360</v>
      </c>
      <c r="AV6" s="221"/>
      <c r="AW6" s="221" t="s">
        <v>361</v>
      </c>
      <c r="AX6" s="221"/>
      <c r="AY6" s="221" t="s">
        <v>362</v>
      </c>
      <c r="AZ6" s="255"/>
      <c r="BA6" s="221" t="s">
        <v>363</v>
      </c>
      <c r="BB6" s="211"/>
    </row>
    <row r="7" spans="1:54">
      <c r="A7" s="232" t="str">
        <f>IF(ISBLANK(B7),"",IF(LEN(B7)=4,LEFT(VLOOKUP(B7,MARKET!$B$2:$AN$11,COLUMN(MARKET!AN5)-1,FALSE),2),LEFT(B7,2)))</f>
        <v/>
      </c>
      <c r="B7" s="216"/>
      <c r="C7" s="233" t="str">
        <f>IF(ISBLANK(B7),"",IF(LEN(B7)&lt;=4,_xll.BDP(VLOOKUP(B7,MARKET!$B$2:$AN$11,COLUMN([1]MARKET!AN6)-1,FALSE)&amp;" Corp","security des"),_xll.BDP(B7&amp;" Corp","security des")))</f>
        <v/>
      </c>
      <c r="D7" s="234"/>
      <c r="E7" s="235"/>
      <c r="F7" s="236" t="str">
        <f>IF(LEN(B7)=12,IF(_xll.MKV("EUR.CM_INSTRUMENT.PXE."&amp;B7, "DateFirstSettlement")&gt;=41275,"Y","N"),"")</f>
        <v/>
      </c>
      <c r="G7" s="237" t="str">
        <f>IF(ISBLANK(B7),"",IF(LEN(B7)&lt;=4,VLOOKUP(B7,MARKET!$B$2:$Y$11,COLUMN(MARKET!Y6)-1,FALSE),VLOOKUP(B7,MARKET!$A$13:$Y$315,COLUMN(MARKET!$Y$1),FALSE)))</f>
        <v/>
      </c>
      <c r="H7" s="238" t="str">
        <f t="shared" si="0"/>
        <v/>
      </c>
      <c r="I7" s="239" t="str">
        <f t="shared" si="3"/>
        <v/>
      </c>
      <c r="J7" s="240" t="str">
        <f>IF(ISBLANK(E7),"",IF(LEN(B7)&lt;=4,VLOOKUP(B7,MARKET!$B$2:$P$11,14,FALSE),VLOOKUP(B7,MARKET!$A$2:$P$315,16,FALSE)))</f>
        <v/>
      </c>
      <c r="K7" s="241" t="str">
        <f>IF(ISBLANK(E7),"",IF(LEN(B7)&lt;=4,VLOOKUP(B7,MARKET!$B$2:$P$11,13,FALSE),VLOOKUP(B7,MARKET!$A$2:$P$315,14,FALSE)))</f>
        <v/>
      </c>
      <c r="L7" s="242" t="str">
        <f t="shared" si="1"/>
        <v/>
      </c>
      <c r="M7" s="317" t="str">
        <f t="shared" si="2"/>
        <v/>
      </c>
      <c r="N7" s="429" t="s">
        <v>365</v>
      </c>
      <c r="O7" s="256"/>
      <c r="P7" s="256" t="s">
        <v>357</v>
      </c>
      <c r="Q7" s="256" t="s">
        <v>358</v>
      </c>
      <c r="R7" s="256" t="s">
        <v>359</v>
      </c>
      <c r="S7" s="256" t="s">
        <v>360</v>
      </c>
      <c r="T7" s="256" t="s">
        <v>361</v>
      </c>
      <c r="U7" s="257" t="s">
        <v>362</v>
      </c>
      <c r="V7" s="256" t="s">
        <v>363</v>
      </c>
      <c r="W7" s="258" t="s">
        <v>356</v>
      </c>
      <c r="Y7" s="215" t="str">
        <f t="shared" ref="Y7:Y70" si="4">+A3</f>
        <v>ES</v>
      </c>
      <c r="Z7" s="259" t="e">
        <f t="shared" ref="Z7:Z70" si="5">IF(I3=$Z$6,H3,0)</f>
        <v>#NUM!</v>
      </c>
      <c r="AA7" s="260"/>
      <c r="AB7" s="259" t="e">
        <f t="shared" ref="AB7:AB70" si="6">IF(I3=$AB$6,H3,0)</f>
        <v>#NUM!</v>
      </c>
      <c r="AC7" s="260"/>
      <c r="AD7" s="259" t="e">
        <f t="shared" ref="AD7:AD70" si="7">IF(I3=$AD$6,H3,0)</f>
        <v>#NUM!</v>
      </c>
      <c r="AE7" s="260"/>
      <c r="AF7" s="259" t="e">
        <f t="shared" ref="AF7:AF70" si="8">IF(I3=$AF$6,H3,0)</f>
        <v>#NUM!</v>
      </c>
      <c r="AG7" s="260"/>
      <c r="AH7" s="259" t="e">
        <f t="shared" ref="AH7:AH70" si="9">IF(I3=$AH$6,H3,0)</f>
        <v>#NUM!</v>
      </c>
      <c r="AI7" s="260"/>
      <c r="AJ7" s="259" t="e">
        <f>IF(I3=$AJ$6,H3,0)</f>
        <v>#NUM!</v>
      </c>
      <c r="AK7" s="261"/>
      <c r="AL7" s="259" t="e">
        <f t="shared" ref="AL7:AL70" si="10">IF(I3=$AL$6,H3,0)</f>
        <v>#NUM!</v>
      </c>
      <c r="AM7" s="262" t="e">
        <f t="shared" ref="AM7:AM70" si="11">SUM(Z7:AL7)</f>
        <v>#NUM!</v>
      </c>
      <c r="AO7" s="259" t="e">
        <f t="shared" ref="AO7:AO70" si="12">IF(I3=$Z$6,L3,0)</f>
        <v>#NUM!</v>
      </c>
      <c r="AP7" s="260"/>
      <c r="AQ7" s="259" t="e">
        <f t="shared" ref="AQ7:AQ70" si="13">IF(I3=$AB$6,L3,0)</f>
        <v>#NUM!</v>
      </c>
      <c r="AR7" s="260"/>
      <c r="AS7" s="259" t="e">
        <f t="shared" ref="AS7:AS70" si="14">IF(I3=$AD$6,L3,0)</f>
        <v>#NUM!</v>
      </c>
      <c r="AT7" s="260"/>
      <c r="AU7" s="259" t="e">
        <f t="shared" ref="AU7:AU70" si="15">IF(I3=$AF$6,L3,0)</f>
        <v>#NUM!</v>
      </c>
      <c r="AV7" s="260"/>
      <c r="AW7" s="259" t="e">
        <f t="shared" ref="AW7:AW70" si="16">IF(I3=$AH$6,L3,0)</f>
        <v>#NUM!</v>
      </c>
      <c r="AX7" s="260"/>
      <c r="AY7" s="259" t="e">
        <f>IF(I3=$AJ$6,L3,0)</f>
        <v>#NUM!</v>
      </c>
      <c r="AZ7" s="261"/>
      <c r="BA7" s="259" t="e">
        <f t="shared" ref="BA7:BA70" si="17">IF(I3=$AL$6,L3,0)</f>
        <v>#NUM!</v>
      </c>
      <c r="BB7" s="211"/>
    </row>
    <row r="8" spans="1:54" ht="14.25">
      <c r="A8" s="232" t="str">
        <f>IF(ISBLANK(B8),"",IF(LEN(B8)=4,LEFT(VLOOKUP(B8,MARKET!$B$2:$AN$11,COLUMN(MARKET!AN6)-1,FALSE),2),LEFT(B8,2)))</f>
        <v>IT</v>
      </c>
      <c r="B8" s="216" t="s">
        <v>64</v>
      </c>
      <c r="C8" s="233" t="str">
        <f>IF(ISBLANK(B8),"",IF(LEN(B8)&lt;=4,_xll.BDP(VLOOKUP(B8,MARKET!$B$2:$AN$11,COLUMN([1]MARKET!AN7)-1,FALSE)&amp;" Corp","security des"),_xll.BDP(B8&amp;" Corp","security des")))</f>
        <v>BTPS 3 1/2 06/01/18</v>
      </c>
      <c r="D8" s="234">
        <v>7.1070000000000002</v>
      </c>
      <c r="E8" s="235">
        <v>99.894999999999996</v>
      </c>
      <c r="F8" s="236" t="e">
        <f>IF(LEN(B8)=12,IF(_xll.MKV("EUR.CM_INSTRUMENT.PXE."&amp;B8, "DateFirstSettlement")&gt;=41275,"Y","N"),"")</f>
        <v>#REF!</v>
      </c>
      <c r="G8" s="237" t="e">
        <f>IF(ISBLANK(B8),"",IF(LEN(B8)&lt;=4,VLOOKUP(B8,MARKET!$B$2:$Y$11,COLUMN(MARKET!Y7)-1,FALSE),VLOOKUP(B8,MARKET!$A$13:$Y$315,COLUMN(MARKET!$Y$1),FALSE)))</f>
        <v>#NUM!</v>
      </c>
      <c r="H8" s="238" t="e">
        <f t="shared" si="0"/>
        <v>#NUM!</v>
      </c>
      <c r="I8" s="239" t="e">
        <f t="shared" si="3"/>
        <v>#NUM!</v>
      </c>
      <c r="J8" s="240" t="e">
        <f>IF(ISBLANK(E8),"",IF(LEN(B8)&lt;=4,VLOOKUP(B8,MARKET!$B$2:$P$11,14,FALSE),VLOOKUP(B8,MARKET!$A$2:$P$315,16,FALSE)))</f>
        <v>#REF!</v>
      </c>
      <c r="K8" s="241" t="e">
        <f>IF(ISBLANK(E8),"",IF(LEN(B8)&lt;=4,VLOOKUP(B8,MARKET!$B$2:$P$11,13,FALSE),VLOOKUP(B8,MARKET!$A$2:$P$315,14,FALSE)))</f>
        <v>#NUM!</v>
      </c>
      <c r="L8" s="242" t="e">
        <f t="shared" si="1"/>
        <v>#REF!</v>
      </c>
      <c r="M8" s="317" t="str">
        <f t="shared" si="2"/>
        <v/>
      </c>
      <c r="N8" s="430"/>
      <c r="O8" s="244" t="s">
        <v>364</v>
      </c>
      <c r="P8" s="244" t="e">
        <f>-P9/$Z$3/100</f>
        <v>#NUM!</v>
      </c>
      <c r="Q8" s="244" t="e">
        <f>-Q9/$AB$3/100</f>
        <v>#NUM!</v>
      </c>
      <c r="R8" s="244" t="e">
        <f>-R9/$AD$3/100</f>
        <v>#NUM!</v>
      </c>
      <c r="S8" s="244" t="e">
        <f>-S9/$AF$3/100</f>
        <v>#NUM!</v>
      </c>
      <c r="T8" s="244" t="e">
        <f>-T9/$AH$3/100</f>
        <v>#NUM!</v>
      </c>
      <c r="U8" s="244" t="e">
        <f>-U9/$AJ$3/100</f>
        <v>#NUM!</v>
      </c>
      <c r="V8" s="244" t="e">
        <f>-V9/$AL$3/100</f>
        <v>#NUM!</v>
      </c>
      <c r="W8" s="263" t="e">
        <f>-W9/$AF$3/100</f>
        <v>#NUM!</v>
      </c>
      <c r="Y8" s="215" t="str">
        <f t="shared" si="4"/>
        <v>ES</v>
      </c>
      <c r="Z8" s="259" t="e">
        <f t="shared" si="5"/>
        <v>#NUM!</v>
      </c>
      <c r="AA8" s="260"/>
      <c r="AB8" s="259" t="e">
        <f t="shared" si="6"/>
        <v>#NUM!</v>
      </c>
      <c r="AC8" s="260"/>
      <c r="AD8" s="259" t="e">
        <f t="shared" si="7"/>
        <v>#NUM!</v>
      </c>
      <c r="AE8" s="260"/>
      <c r="AF8" s="259" t="e">
        <f t="shared" si="8"/>
        <v>#NUM!</v>
      </c>
      <c r="AG8" s="260"/>
      <c r="AH8" s="259" t="e">
        <f t="shared" si="9"/>
        <v>#NUM!</v>
      </c>
      <c r="AI8" s="260"/>
      <c r="AJ8" s="259" t="e">
        <f t="shared" ref="AJ8:AJ71" si="18">IF(I4=$AJ$6,H4,0)</f>
        <v>#NUM!</v>
      </c>
      <c r="AK8" s="261"/>
      <c r="AL8" s="259" t="e">
        <f t="shared" si="10"/>
        <v>#NUM!</v>
      </c>
      <c r="AM8" s="262" t="e">
        <f t="shared" si="11"/>
        <v>#NUM!</v>
      </c>
      <c r="AO8" s="259" t="e">
        <f t="shared" si="12"/>
        <v>#NUM!</v>
      </c>
      <c r="AP8" s="260"/>
      <c r="AQ8" s="259" t="e">
        <f t="shared" si="13"/>
        <v>#NUM!</v>
      </c>
      <c r="AR8" s="260"/>
      <c r="AS8" s="259" t="e">
        <f t="shared" si="14"/>
        <v>#NUM!</v>
      </c>
      <c r="AT8" s="260"/>
      <c r="AU8" s="259" t="e">
        <f t="shared" si="15"/>
        <v>#NUM!</v>
      </c>
      <c r="AV8" s="260"/>
      <c r="AW8" s="259" t="e">
        <f t="shared" si="16"/>
        <v>#NUM!</v>
      </c>
      <c r="AX8" s="260"/>
      <c r="AY8" s="259" t="e">
        <f t="shared" ref="AY8:AY71" si="19">IF(I4=$AJ$6,L4,0)</f>
        <v>#NUM!</v>
      </c>
      <c r="AZ8" s="261"/>
      <c r="BA8" s="259" t="e">
        <f t="shared" si="17"/>
        <v>#NUM!</v>
      </c>
      <c r="BB8" s="211"/>
    </row>
    <row r="9" spans="1:54" ht="14.25">
      <c r="A9" s="232" t="str">
        <f>IF(ISBLANK(B9),"",IF(LEN(B9)=4,LEFT(VLOOKUP(B9,MARKET!$B$2:$AN$11,COLUMN(MARKET!AN7)-1,FALSE),2),LEFT(B9,2)))</f>
        <v/>
      </c>
      <c r="B9" s="216"/>
      <c r="C9" s="233" t="str">
        <f>IF(ISBLANK(B9),"",IF(LEN(B9)&lt;=4,_xll.BDP(VLOOKUP(B9,MARKET!$B$2:$AN$11,COLUMN([1]MARKET!AN8)-1,FALSE)&amp;" Corp","security des"),_xll.BDP(B9&amp;" Corp","security des")))</f>
        <v/>
      </c>
      <c r="D9" s="234"/>
      <c r="E9" s="235"/>
      <c r="F9" s="236" t="str">
        <f>IF(LEN(B9)=12,IF(_xll.MKV("EUR.CM_INSTRUMENT.PXE."&amp;B9, "DateFirstSettlement")&gt;=41275,"Y","N"),"")</f>
        <v/>
      </c>
      <c r="G9" s="237" t="str">
        <f>IF(ISBLANK(B9),"",IF(LEN(B9)&lt;=4,VLOOKUP(B9,MARKET!$B$2:$Y$11,COLUMN(MARKET!Y8)-1,FALSE),VLOOKUP(B9,MARKET!$A$13:$Y$315,COLUMN(MARKET!$Y$1),FALSE)))</f>
        <v/>
      </c>
      <c r="H9" s="238" t="str">
        <f t="shared" si="0"/>
        <v/>
      </c>
      <c r="I9" s="239" t="str">
        <f t="shared" si="3"/>
        <v/>
      </c>
      <c r="J9" s="240" t="str">
        <f>IF(ISBLANK(E9),"",IF(LEN(B9)&lt;=4,VLOOKUP(B9,MARKET!$B$2:$P$11,14,FALSE),VLOOKUP(B9,MARKET!$A$2:$P$315,16,FALSE)))</f>
        <v/>
      </c>
      <c r="K9" s="241" t="str">
        <f>IF(ISBLANK(E9),"",IF(LEN(B9)&lt;=4,VLOOKUP(B9,MARKET!$B$2:$P$11,13,FALSE),VLOOKUP(B9,MARKET!$A$2:$P$315,14,FALSE)))</f>
        <v/>
      </c>
      <c r="L9" s="242" t="str">
        <f t="shared" si="1"/>
        <v/>
      </c>
      <c r="M9" s="317" t="str">
        <f t="shared" si="2"/>
        <v/>
      </c>
      <c r="N9" s="430"/>
      <c r="O9" s="247" t="s">
        <v>352</v>
      </c>
      <c r="P9" s="247" t="e">
        <f>SUMIFS($Z$7:$Z$204,$Y$7:$Y$204,$N$7)</f>
        <v>#NUM!</v>
      </c>
      <c r="Q9" s="247" t="e">
        <f>SUMIFS($AB$7:$AB$204,$Y$7:$Y$204,$N$7)</f>
        <v>#NUM!</v>
      </c>
      <c r="R9" s="247" t="e">
        <f>SUMIFS($AD$7:$AD$204,$Y$7:$Y$204,$N$7)</f>
        <v>#NUM!</v>
      </c>
      <c r="S9" s="247" t="e">
        <f>SUMIFS($AF$7:$AF$204,$Y$7:$Y$204,$N$7)</f>
        <v>#NUM!</v>
      </c>
      <c r="T9" s="247" t="e">
        <f>SUMIFS($AH$7:$AH$204,$Y$7:$Y$204,$N$7)</f>
        <v>#NUM!</v>
      </c>
      <c r="U9" s="247" t="e">
        <f>SUMIFS($AJ$7:$AJ$204,$Y$7:$Y$204,$N$7)</f>
        <v>#NUM!</v>
      </c>
      <c r="V9" s="247" t="e">
        <f>SUMIFS($AL$7:$AL$204,$Y$7:$Y$204,$N$7)</f>
        <v>#NUM!</v>
      </c>
      <c r="W9" s="264" t="e">
        <f>SUM(P9:V9)</f>
        <v>#NUM!</v>
      </c>
      <c r="Y9" s="215" t="str">
        <f t="shared" si="4"/>
        <v/>
      </c>
      <c r="Z9" s="259">
        <f t="shared" si="5"/>
        <v>0</v>
      </c>
      <c r="AA9" s="260"/>
      <c r="AB9" s="259">
        <f t="shared" si="6"/>
        <v>0</v>
      </c>
      <c r="AC9" s="260"/>
      <c r="AD9" s="259">
        <f t="shared" si="7"/>
        <v>0</v>
      </c>
      <c r="AE9" s="260"/>
      <c r="AF9" s="259">
        <f t="shared" si="8"/>
        <v>0</v>
      </c>
      <c r="AG9" s="260"/>
      <c r="AH9" s="259">
        <f t="shared" si="9"/>
        <v>0</v>
      </c>
      <c r="AI9" s="260"/>
      <c r="AJ9" s="259">
        <f t="shared" si="18"/>
        <v>0</v>
      </c>
      <c r="AK9" s="261"/>
      <c r="AL9" s="259">
        <f t="shared" si="10"/>
        <v>0</v>
      </c>
      <c r="AM9" s="262">
        <f t="shared" si="11"/>
        <v>0</v>
      </c>
      <c r="AO9" s="259">
        <f t="shared" si="12"/>
        <v>0</v>
      </c>
      <c r="AP9" s="260"/>
      <c r="AQ9" s="259">
        <f t="shared" si="13"/>
        <v>0</v>
      </c>
      <c r="AR9" s="260"/>
      <c r="AS9" s="259">
        <f t="shared" si="14"/>
        <v>0</v>
      </c>
      <c r="AT9" s="260"/>
      <c r="AU9" s="259">
        <f t="shared" si="15"/>
        <v>0</v>
      </c>
      <c r="AV9" s="260"/>
      <c r="AW9" s="259">
        <f t="shared" si="16"/>
        <v>0</v>
      </c>
      <c r="AX9" s="260"/>
      <c r="AY9" s="259">
        <f t="shared" si="19"/>
        <v>0</v>
      </c>
      <c r="AZ9" s="261"/>
      <c r="BA9" s="259">
        <f t="shared" si="17"/>
        <v>0</v>
      </c>
      <c r="BB9" s="211"/>
    </row>
    <row r="10" spans="1:54" ht="15.75" thickBot="1">
      <c r="A10" s="232" t="str">
        <f>IF(ISBLANK(B10),"",IF(LEN(B10)=4,LEFT(VLOOKUP(B10,MARKET!$B$2:$AN$11,COLUMN(MARKET!AN8)-1,FALSE),2),LEFT(B10,2)))</f>
        <v/>
      </c>
      <c r="B10" s="216"/>
      <c r="C10" s="233" t="str">
        <f>IF(ISBLANK(B10),"",IF(LEN(B10)&lt;=4,_xll.BDP(VLOOKUP(B10,MARKET!$B$2:$AN$11,COLUMN([1]MARKET!AN9)-1,FALSE)&amp;" Corp","security des"),_xll.BDP(B10&amp;" Corp","security des")))</f>
        <v/>
      </c>
      <c r="D10" s="234"/>
      <c r="E10" s="235"/>
      <c r="F10" s="236" t="str">
        <f>IF(LEN(B10)=12,IF(_xll.MKV("EUR.CM_INSTRUMENT.PXE."&amp;B10, "DateFirstSettlement")&gt;=41275,"Y","N"),"")</f>
        <v/>
      </c>
      <c r="G10" s="237" t="str">
        <f>IF(ISBLANK(B10),"",IF(LEN(B10)&lt;=4,VLOOKUP(B10,MARKET!$B$2:$Y$11,COLUMN(MARKET!Y9)-1,FALSE),VLOOKUP(B10,MARKET!$A$13:$Y$315,COLUMN(MARKET!$Y$1),FALSE)))</f>
        <v/>
      </c>
      <c r="H10" s="238" t="str">
        <f t="shared" si="0"/>
        <v/>
      </c>
      <c r="I10" s="239" t="str">
        <f t="shared" si="3"/>
        <v/>
      </c>
      <c r="J10" s="240" t="str">
        <f>IF(ISBLANK(E10),"",IF(LEN(B10)&lt;=4,VLOOKUP(B10,MARKET!$B$2:$P$11,14,FALSE),VLOOKUP(B10,MARKET!$A$2:$P$315,16,FALSE)))</f>
        <v/>
      </c>
      <c r="K10" s="241" t="str">
        <f>IF(ISBLANK(E10),"",IF(LEN(B10)&lt;=4,VLOOKUP(B10,MARKET!$B$2:$P$11,13,FALSE),VLOOKUP(B10,MARKET!$A$2:$P$315,14,FALSE)))</f>
        <v/>
      </c>
      <c r="L10" s="242" t="str">
        <f t="shared" si="1"/>
        <v/>
      </c>
      <c r="M10" s="317" t="str">
        <f t="shared" si="2"/>
        <v/>
      </c>
      <c r="N10" s="431"/>
      <c r="O10" s="265" t="s">
        <v>355</v>
      </c>
      <c r="P10" s="265" t="e">
        <f>SUMIFS($AO$7:$AO$204,$Y$7:$Y$204,$N$7)</f>
        <v>#NUM!</v>
      </c>
      <c r="Q10" s="265" t="s">
        <v>410</v>
      </c>
      <c r="R10" s="265" t="e">
        <f>SUMIFS($AS$7:$AS$204,$Y$7:$Y$204,$N$7)</f>
        <v>#NUM!</v>
      </c>
      <c r="S10" s="265" t="e">
        <f>SUMIFS($AU$7:$AU$204,$Y$7:$Y$204,$N$7)</f>
        <v>#NUM!</v>
      </c>
      <c r="T10" s="265" t="e">
        <f>SUMIFS($AW$7:$AW$204,$Y$7:$Y$204,$N$7)</f>
        <v>#NUM!</v>
      </c>
      <c r="U10" s="265" t="e">
        <f>SUMIFS($AY$7:$AY$204,$Y$7:$Y$204,$N$7)</f>
        <v>#NUM!</v>
      </c>
      <c r="V10" s="265" t="e">
        <f>SUMIFS($BA$7:$BA$204,$Y$7:$Y$204,$N$7)</f>
        <v>#NUM!</v>
      </c>
      <c r="W10" s="266" t="e">
        <f>SUM(P10:V10)</f>
        <v>#NUM!</v>
      </c>
      <c r="Y10" s="215" t="str">
        <f t="shared" si="4"/>
        <v/>
      </c>
      <c r="Z10" s="259">
        <f t="shared" si="5"/>
        <v>0</v>
      </c>
      <c r="AA10" s="260"/>
      <c r="AB10" s="259">
        <f t="shared" si="6"/>
        <v>0</v>
      </c>
      <c r="AC10" s="260"/>
      <c r="AD10" s="259">
        <f t="shared" si="7"/>
        <v>0</v>
      </c>
      <c r="AE10" s="260"/>
      <c r="AF10" s="259">
        <f t="shared" si="8"/>
        <v>0</v>
      </c>
      <c r="AG10" s="260"/>
      <c r="AH10" s="259">
        <f t="shared" si="9"/>
        <v>0</v>
      </c>
      <c r="AI10" s="260"/>
      <c r="AJ10" s="259">
        <f t="shared" si="18"/>
        <v>0</v>
      </c>
      <c r="AK10" s="261"/>
      <c r="AL10" s="259">
        <f t="shared" si="10"/>
        <v>0</v>
      </c>
      <c r="AM10" s="262">
        <f t="shared" si="11"/>
        <v>0</v>
      </c>
      <c r="AO10" s="259">
        <f t="shared" si="12"/>
        <v>0</v>
      </c>
      <c r="AP10" s="260"/>
      <c r="AQ10" s="259">
        <f t="shared" si="13"/>
        <v>0</v>
      </c>
      <c r="AR10" s="260"/>
      <c r="AS10" s="259">
        <f t="shared" si="14"/>
        <v>0</v>
      </c>
      <c r="AT10" s="260"/>
      <c r="AU10" s="259">
        <f t="shared" si="15"/>
        <v>0</v>
      </c>
      <c r="AV10" s="260"/>
      <c r="AW10" s="259">
        <f t="shared" si="16"/>
        <v>0</v>
      </c>
      <c r="AX10" s="260"/>
      <c r="AY10" s="259">
        <f t="shared" si="19"/>
        <v>0</v>
      </c>
      <c r="AZ10" s="261"/>
      <c r="BA10" s="259">
        <f t="shared" si="17"/>
        <v>0</v>
      </c>
      <c r="BB10" s="211"/>
    </row>
    <row r="11" spans="1:54">
      <c r="A11" s="232" t="str">
        <f>IF(ISBLANK(B11),"",IF(LEN(B11)=4,LEFT(VLOOKUP(B11,MARKET!$B$2:$AN$11,COLUMN(MARKET!AN9)-1,FALSE),2),LEFT(B11,2)))</f>
        <v/>
      </c>
      <c r="B11" s="216"/>
      <c r="C11" s="233" t="str">
        <f>IF(ISBLANK(B11),"",IF(LEN(B11)&lt;=4,_xll.BDP(VLOOKUP(B11,MARKET!$B$2:$AN$11,COLUMN([1]MARKET!AN10)-1,FALSE)&amp;" Corp","security des"),_xll.BDP(B11&amp;" Corp","security des")))</f>
        <v/>
      </c>
      <c r="D11" s="234"/>
      <c r="E11" s="235"/>
      <c r="F11" s="236" t="str">
        <f>IF(LEN(B11)=12,IF(_xll.MKV("EUR.CM_INSTRUMENT.PXE."&amp;B11, "DateFirstSettlement")&gt;=41275,"Y","N"),"")</f>
        <v/>
      </c>
      <c r="G11" s="237" t="str">
        <f>IF(ISBLANK(B11),"",IF(LEN(B11)&lt;=4,VLOOKUP(B11,MARKET!$B$2:$Y$11,COLUMN(MARKET!Y10)-1,FALSE),VLOOKUP(B11,MARKET!$A$13:$Y$315,COLUMN(MARKET!$Y$1),FALSE)))</f>
        <v/>
      </c>
      <c r="H11" s="238" t="str">
        <f t="shared" si="0"/>
        <v/>
      </c>
      <c r="I11" s="239" t="str">
        <f t="shared" si="3"/>
        <v/>
      </c>
      <c r="J11" s="240" t="str">
        <f>IF(ISBLANK(E11),"",IF(LEN(B11)&lt;=4,VLOOKUP(B11,MARKET!$B$2:$P$11,14,FALSE),VLOOKUP(B11,MARKET!$A$2:$P$315,16,FALSE)))</f>
        <v/>
      </c>
      <c r="K11" s="241" t="str">
        <f>IF(ISBLANK(E11),"",IF(LEN(B11)&lt;=4,VLOOKUP(B11,MARKET!$B$2:$P$11,13,FALSE),VLOOKUP(B11,MARKET!$A$2:$P$315,14,FALSE)))</f>
        <v/>
      </c>
      <c r="L11" s="242" t="str">
        <f t="shared" si="1"/>
        <v/>
      </c>
      <c r="M11" s="317" t="str">
        <f t="shared" si="2"/>
        <v/>
      </c>
      <c r="N11" s="432" t="s">
        <v>366</v>
      </c>
      <c r="O11" s="256"/>
      <c r="P11" s="256" t="s">
        <v>357</v>
      </c>
      <c r="Q11" s="256" t="s">
        <v>358</v>
      </c>
      <c r="R11" s="256" t="s">
        <v>359</v>
      </c>
      <c r="S11" s="256" t="s">
        <v>360</v>
      </c>
      <c r="T11" s="256" t="s">
        <v>361</v>
      </c>
      <c r="U11" s="227" t="s">
        <v>362</v>
      </c>
      <c r="V11" s="256" t="s">
        <v>363</v>
      </c>
      <c r="W11" s="258" t="s">
        <v>356</v>
      </c>
      <c r="Y11" s="215" t="str">
        <f t="shared" si="4"/>
        <v/>
      </c>
      <c r="Z11" s="259">
        <f t="shared" si="5"/>
        <v>0</v>
      </c>
      <c r="AA11" s="260"/>
      <c r="AB11" s="259">
        <f t="shared" si="6"/>
        <v>0</v>
      </c>
      <c r="AC11" s="260"/>
      <c r="AD11" s="259">
        <f t="shared" si="7"/>
        <v>0</v>
      </c>
      <c r="AE11" s="260"/>
      <c r="AF11" s="259">
        <f t="shared" si="8"/>
        <v>0</v>
      </c>
      <c r="AG11" s="260"/>
      <c r="AH11" s="259">
        <f t="shared" si="9"/>
        <v>0</v>
      </c>
      <c r="AI11" s="260"/>
      <c r="AJ11" s="259">
        <f t="shared" si="18"/>
        <v>0</v>
      </c>
      <c r="AK11" s="261"/>
      <c r="AL11" s="259">
        <f t="shared" si="10"/>
        <v>0</v>
      </c>
      <c r="AM11" s="262">
        <f t="shared" si="11"/>
        <v>0</v>
      </c>
      <c r="AO11" s="259">
        <f t="shared" si="12"/>
        <v>0</v>
      </c>
      <c r="AP11" s="260"/>
      <c r="AQ11" s="259">
        <f t="shared" si="13"/>
        <v>0</v>
      </c>
      <c r="AR11" s="260"/>
      <c r="AS11" s="259">
        <f t="shared" si="14"/>
        <v>0</v>
      </c>
      <c r="AT11" s="260"/>
      <c r="AU11" s="259">
        <f t="shared" si="15"/>
        <v>0</v>
      </c>
      <c r="AV11" s="260"/>
      <c r="AW11" s="259">
        <f t="shared" si="16"/>
        <v>0</v>
      </c>
      <c r="AX11" s="260"/>
      <c r="AY11" s="259">
        <f t="shared" si="19"/>
        <v>0</v>
      </c>
      <c r="AZ11" s="261"/>
      <c r="BA11" s="259">
        <f t="shared" si="17"/>
        <v>0</v>
      </c>
      <c r="BB11" s="211"/>
    </row>
    <row r="12" spans="1:54" ht="14.25">
      <c r="A12" s="232" t="str">
        <f>IF(ISBLANK(B12),"",IF(LEN(B12)=4,LEFT(VLOOKUP(B12,MARKET!$B$2:$AN$11,COLUMN(MARKET!AN10)-1,FALSE),2),LEFT(B12,2)))</f>
        <v>IT</v>
      </c>
      <c r="B12" s="216" t="s">
        <v>66</v>
      </c>
      <c r="C12" s="233" t="str">
        <f>IF(ISBLANK(B12),"",IF(LEN(B12)&lt;=4,_xll.BDP(VLOOKUP(B12,MARKET!$B$2:$AN$11,COLUMN([1]MARKET!AN11)-1,FALSE)&amp;" Corp","security des"),_xll.BDP(B12&amp;" Corp","security des")))</f>
        <v>BTPS 0.3 10/15/18</v>
      </c>
      <c r="D12" s="234">
        <v>5</v>
      </c>
      <c r="E12" s="235">
        <v>99.785499999999999</v>
      </c>
      <c r="F12" s="236" t="e">
        <f>IF(LEN(B12)=12,IF(_xll.MKV("EUR.CM_INSTRUMENT.PXE."&amp;B12, "DateFirstSettlement")&gt;=41275,"Y","N"),"")</f>
        <v>#REF!</v>
      </c>
      <c r="G12" s="237" t="e">
        <f>IF(ISBLANK(B12),"",IF(LEN(B12)&lt;=4,VLOOKUP(B12,MARKET!$B$2:$Y$11,COLUMN(MARKET!Y11)-1,FALSE),VLOOKUP(B12,MARKET!$A$13:$Y$315,COLUMN(MARKET!$Y$1),FALSE)))</f>
        <v>#NUM!</v>
      </c>
      <c r="H12" s="238" t="e">
        <f t="shared" si="0"/>
        <v>#NUM!</v>
      </c>
      <c r="I12" s="239" t="e">
        <f t="shared" si="3"/>
        <v>#NUM!</v>
      </c>
      <c r="J12" s="240" t="e">
        <f>IF(ISBLANK(E12),"",IF(LEN(B12)&lt;=4,VLOOKUP(B12,MARKET!$B$2:$P$11,14,FALSE),VLOOKUP(B12,MARKET!$A$2:$P$315,16,FALSE)))</f>
        <v>#REF!</v>
      </c>
      <c r="K12" s="241" t="e">
        <f>IF(ISBLANK(E12),"",IF(LEN(B12)&lt;=4,VLOOKUP(B12,MARKET!$B$2:$P$11,13,FALSE),VLOOKUP(B12,MARKET!$A$2:$P$315,14,FALSE)))</f>
        <v>#NUM!</v>
      </c>
      <c r="L12" s="242" t="e">
        <f t="shared" si="1"/>
        <v>#REF!</v>
      </c>
      <c r="M12" s="317" t="str">
        <f t="shared" si="2"/>
        <v/>
      </c>
      <c r="N12" s="433"/>
      <c r="O12" s="244" t="s">
        <v>364</v>
      </c>
      <c r="P12" s="244" t="e">
        <f>-P13/$Z$3/100</f>
        <v>#NUM!</v>
      </c>
      <c r="Q12" s="244" t="e">
        <f>-Q13/$AB$3/100</f>
        <v>#NUM!</v>
      </c>
      <c r="R12" s="244" t="e">
        <f>-R13/$AD$3/100</f>
        <v>#NUM!</v>
      </c>
      <c r="S12" s="244" t="e">
        <f>-S13/$AF$3/100</f>
        <v>#NUM!</v>
      </c>
      <c r="T12" s="244" t="e">
        <f>-T13/$AH$3/100</f>
        <v>#NUM!</v>
      </c>
      <c r="U12" s="244" t="e">
        <f>-U13/$AJ$3/100</f>
        <v>#NUM!</v>
      </c>
      <c r="V12" s="244" t="e">
        <f>-V13/$AL$3/100</f>
        <v>#NUM!</v>
      </c>
      <c r="W12" s="263" t="e">
        <f>-W13/$AF$3/100</f>
        <v>#NUM!</v>
      </c>
      <c r="Y12" s="215" t="str">
        <f t="shared" si="4"/>
        <v>IT</v>
      </c>
      <c r="Z12" s="259" t="e">
        <f t="shared" si="5"/>
        <v>#NUM!</v>
      </c>
      <c r="AA12" s="260"/>
      <c r="AB12" s="259" t="e">
        <f t="shared" si="6"/>
        <v>#NUM!</v>
      </c>
      <c r="AC12" s="260"/>
      <c r="AD12" s="259" t="e">
        <f t="shared" si="7"/>
        <v>#NUM!</v>
      </c>
      <c r="AE12" s="260"/>
      <c r="AF12" s="259" t="e">
        <f t="shared" si="8"/>
        <v>#NUM!</v>
      </c>
      <c r="AG12" s="260"/>
      <c r="AH12" s="259" t="e">
        <f t="shared" si="9"/>
        <v>#NUM!</v>
      </c>
      <c r="AI12" s="260"/>
      <c r="AJ12" s="259" t="e">
        <f t="shared" si="18"/>
        <v>#NUM!</v>
      </c>
      <c r="AK12" s="261"/>
      <c r="AL12" s="259" t="e">
        <f t="shared" si="10"/>
        <v>#NUM!</v>
      </c>
      <c r="AM12" s="262" t="e">
        <f t="shared" si="11"/>
        <v>#NUM!</v>
      </c>
      <c r="AO12" s="259" t="e">
        <f t="shared" si="12"/>
        <v>#NUM!</v>
      </c>
      <c r="AP12" s="260"/>
      <c r="AQ12" s="259" t="e">
        <f t="shared" si="13"/>
        <v>#NUM!</v>
      </c>
      <c r="AR12" s="260"/>
      <c r="AS12" s="259" t="e">
        <f t="shared" si="14"/>
        <v>#NUM!</v>
      </c>
      <c r="AT12" s="260"/>
      <c r="AU12" s="259" t="e">
        <f t="shared" si="15"/>
        <v>#NUM!</v>
      </c>
      <c r="AV12" s="260"/>
      <c r="AW12" s="259" t="e">
        <f t="shared" si="16"/>
        <v>#NUM!</v>
      </c>
      <c r="AX12" s="260"/>
      <c r="AY12" s="259" t="e">
        <f t="shared" si="19"/>
        <v>#NUM!</v>
      </c>
      <c r="AZ12" s="261"/>
      <c r="BA12" s="259" t="e">
        <f t="shared" si="17"/>
        <v>#NUM!</v>
      </c>
      <c r="BB12" s="211"/>
    </row>
    <row r="13" spans="1:54" ht="14.25">
      <c r="A13" s="232" t="str">
        <f>IF(ISBLANK(B13),"",IF(LEN(B13)=4,LEFT(VLOOKUP(B13,MARKET!$B$2:$AN$11,COLUMN(MARKET!AN11)-1,FALSE),2),LEFT(B13,2)))</f>
        <v>IT</v>
      </c>
      <c r="B13" s="216" t="s">
        <v>120</v>
      </c>
      <c r="C13" s="233" t="str">
        <f>IF(ISBLANK(B13),"",IF(LEN(B13)&lt;=4,_xll.BDP(VLOOKUP(B13,MARKET!$B$2:$AN$11,COLUMN([1]MARKET!AN12)-1,FALSE)&amp;" Corp","security des"),_xll.BDP(B13&amp;" Corp","security des")))</f>
        <v>CCTS 0 11/01/18</v>
      </c>
      <c r="D13" s="234">
        <v>-0.74300000000000599</v>
      </c>
      <c r="E13" s="235">
        <v>100.14</v>
      </c>
      <c r="F13" s="236" t="e">
        <f>IF(LEN(B13)=12,IF(_xll.MKV("EUR.CM_INSTRUMENT.PXE."&amp;B13, "DateFirstSettlement")&gt;=41275,"Y","N"),"")</f>
        <v>#REF!</v>
      </c>
      <c r="G13" s="237" t="e">
        <f>IF(ISBLANK(B13),"",IF(LEN(B13)&lt;=4,VLOOKUP(B13,MARKET!$B$2:$Y$11,COLUMN(MARKET!Y12)-1,FALSE),VLOOKUP(B13,MARKET!$A$13:$Y$315,COLUMN(MARKET!$Y$1),FALSE)))</f>
        <v>#NUM!</v>
      </c>
      <c r="H13" s="238" t="e">
        <f t="shared" si="0"/>
        <v>#NUM!</v>
      </c>
      <c r="I13" s="239" t="e">
        <f t="shared" si="3"/>
        <v>#NUM!</v>
      </c>
      <c r="J13" s="240" t="e">
        <f>IF(ISBLANK(E13),"",IF(LEN(B13)&lt;=4,VLOOKUP(B13,MARKET!$B$2:$P$11,14,FALSE),VLOOKUP(B13,MARKET!$A$2:$P$315,16,FALSE)))</f>
        <v>#REF!</v>
      </c>
      <c r="K13" s="241" t="e">
        <f>IF(ISBLANK(E13),"",IF(LEN(B13)&lt;=4,VLOOKUP(B13,MARKET!$B$2:$P$11,13,FALSE),VLOOKUP(B13,MARKET!$A$2:$P$315,14,FALSE)))</f>
        <v>#NUM!</v>
      </c>
      <c r="L13" s="242" t="e">
        <f t="shared" si="1"/>
        <v>#REF!</v>
      </c>
      <c r="M13" s="317" t="str">
        <f t="shared" si="2"/>
        <v/>
      </c>
      <c r="N13" s="433"/>
      <c r="O13" s="247" t="s">
        <v>352</v>
      </c>
      <c r="P13" s="247" t="e">
        <f>SUMIFS($Z$7:$Z$204,$Y$7:$Y$204,$N$11)</f>
        <v>#NUM!</v>
      </c>
      <c r="Q13" s="247" t="e">
        <f>SUMIFS($AB$7:$AB$204,$Y$7:$Y$204,$N$11)</f>
        <v>#NUM!</v>
      </c>
      <c r="R13" s="247" t="e">
        <f>SUMIFS($AD$7:$AD$204,$Y$7:$Y$204,$N$11)</f>
        <v>#NUM!</v>
      </c>
      <c r="S13" s="247" t="e">
        <f>SUMIFS($AF$7:$AF$204,$Y$7:$Y$204,$N$11)</f>
        <v>#NUM!</v>
      </c>
      <c r="T13" s="247" t="e">
        <f>SUMIFS($AH$7:$AH$204,$Y$7:$Y$204,$N$11)</f>
        <v>#NUM!</v>
      </c>
      <c r="U13" s="247" t="e">
        <f>SUMIFS($AJ$7:$AJ$204,$Y$7:$Y$204,$N$11)</f>
        <v>#NUM!</v>
      </c>
      <c r="V13" s="247" t="e">
        <f>SUMIFS($AL$7:$AL$204,$Y$7:$Y$204,$N$11)</f>
        <v>#NUM!</v>
      </c>
      <c r="W13" s="264" t="e">
        <f>SUM(P13:V13)</f>
        <v>#NUM!</v>
      </c>
      <c r="Y13" s="215" t="str">
        <f t="shared" si="4"/>
        <v/>
      </c>
      <c r="Z13" s="259">
        <f t="shared" si="5"/>
        <v>0</v>
      </c>
      <c r="AA13" s="260"/>
      <c r="AB13" s="259">
        <f t="shared" si="6"/>
        <v>0</v>
      </c>
      <c r="AC13" s="260"/>
      <c r="AD13" s="259">
        <f t="shared" si="7"/>
        <v>0</v>
      </c>
      <c r="AE13" s="260"/>
      <c r="AF13" s="259">
        <f t="shared" si="8"/>
        <v>0</v>
      </c>
      <c r="AG13" s="260"/>
      <c r="AH13" s="259">
        <f t="shared" si="9"/>
        <v>0</v>
      </c>
      <c r="AI13" s="260"/>
      <c r="AJ13" s="259">
        <f t="shared" si="18"/>
        <v>0</v>
      </c>
      <c r="AK13" s="261"/>
      <c r="AL13" s="259">
        <f t="shared" si="10"/>
        <v>0</v>
      </c>
      <c r="AM13" s="262">
        <f t="shared" si="11"/>
        <v>0</v>
      </c>
      <c r="AO13" s="259">
        <f t="shared" si="12"/>
        <v>0</v>
      </c>
      <c r="AP13" s="260"/>
      <c r="AQ13" s="259">
        <f t="shared" si="13"/>
        <v>0</v>
      </c>
      <c r="AR13" s="260"/>
      <c r="AS13" s="259">
        <f t="shared" si="14"/>
        <v>0</v>
      </c>
      <c r="AT13" s="260"/>
      <c r="AU13" s="259">
        <f t="shared" si="15"/>
        <v>0</v>
      </c>
      <c r="AV13" s="260"/>
      <c r="AW13" s="259">
        <f t="shared" si="16"/>
        <v>0</v>
      </c>
      <c r="AX13" s="260"/>
      <c r="AY13" s="259">
        <f t="shared" si="19"/>
        <v>0</v>
      </c>
      <c r="AZ13" s="261"/>
      <c r="BA13" s="259">
        <f t="shared" si="17"/>
        <v>0</v>
      </c>
      <c r="BB13" s="211"/>
    </row>
    <row r="14" spans="1:54" ht="15.75" thickBot="1">
      <c r="A14" s="232" t="str">
        <f>IF(ISBLANK(B14),"",IF(LEN(B14)=4,LEFT(VLOOKUP(B14,MARKET!$B$2:$AN$11,COLUMN(MARKET!AN12)-1,FALSE),2),LEFT(B14,2)))</f>
        <v/>
      </c>
      <c r="B14" s="216"/>
      <c r="C14" s="233" t="str">
        <f>IF(ISBLANK(B14),"",IF(LEN(B14)&lt;=4,_xll.BDP(VLOOKUP(B14,MARKET!$B$2:$AN$11,COLUMN([1]MARKET!AN13)-1,FALSE)&amp;" Corp","security des"),_xll.BDP(B14&amp;" Corp","security des")))</f>
        <v/>
      </c>
      <c r="D14" s="234"/>
      <c r="E14" s="235"/>
      <c r="F14" s="236" t="str">
        <f>IF(LEN(B14)=12,IF(_xll.MKV("EUR.CM_INSTRUMENT.PXE."&amp;B14, "DateFirstSettlement")&gt;=41275,"Y","N"),"")</f>
        <v/>
      </c>
      <c r="G14" s="237" t="str">
        <f>IF(ISBLANK(B14),"",IF(LEN(B14)&lt;=4,VLOOKUP(B14,MARKET!$B$2:$Y$11,COLUMN(MARKET!#REF!)-1,FALSE),VLOOKUP(B14,MARKET!$A$13:$Y$315,COLUMN(MARKET!$Y$1),FALSE)))</f>
        <v/>
      </c>
      <c r="H14" s="238" t="str">
        <f t="shared" si="0"/>
        <v/>
      </c>
      <c r="I14" s="239" t="str">
        <f t="shared" si="3"/>
        <v/>
      </c>
      <c r="J14" s="240" t="str">
        <f>IF(ISBLANK(E14),"",IF(LEN(B14)&lt;=4,VLOOKUP(B14,MARKET!$B$2:$P$11,14,FALSE),VLOOKUP(B14,MARKET!$A$2:$P$315,16,FALSE)))</f>
        <v/>
      </c>
      <c r="K14" s="241" t="str">
        <f>IF(ISBLANK(E14),"",IF(LEN(B14)&lt;=4,VLOOKUP(B14,MARKET!$B$2:$P$11,13,FALSE),VLOOKUP(B14,MARKET!$A$2:$P$315,14,FALSE)))</f>
        <v/>
      </c>
      <c r="L14" s="242" t="str">
        <f t="shared" si="1"/>
        <v/>
      </c>
      <c r="M14" s="317" t="str">
        <f t="shared" si="2"/>
        <v/>
      </c>
      <c r="N14" s="434"/>
      <c r="O14" s="265" t="s">
        <v>355</v>
      </c>
      <c r="P14" s="265" t="e">
        <f>SUMIFS($AO$7:$AO$204,$Y$7:$Y$204,$N$11)</f>
        <v>#NUM!</v>
      </c>
      <c r="Q14" s="265" t="e">
        <f>SUMIFS($AQ$7:$AQ$204,$Y$7:$Y$204,$N$11)</f>
        <v>#NUM!</v>
      </c>
      <c r="R14" s="265" t="e">
        <f>SUMIFS($AS$7:$AS$204,$Y$7:$Y$204,$N$11)</f>
        <v>#NUM!</v>
      </c>
      <c r="S14" s="265" t="e">
        <f>SUMIFS($AU$7:$AU$204,$Y$7:$Y$204,$N$11)</f>
        <v>#NUM!</v>
      </c>
      <c r="T14" s="265" t="e">
        <f>SUMIFS($AW$7:$AW$204,$Y$7:$Y$204,$N$11)</f>
        <v>#NUM!</v>
      </c>
      <c r="U14" s="265" t="e">
        <f>SUMIFS($AY$7:$AY$204,$Y$7:$Y$204,$N$11)</f>
        <v>#NUM!</v>
      </c>
      <c r="V14" s="265" t="e">
        <f>SUMIFS($BA$7:$BA$204,$Y$7:$Y$204,$N$11)</f>
        <v>#NUM!</v>
      </c>
      <c r="W14" s="266" t="e">
        <f>SUM(P14:V14)</f>
        <v>#NUM!</v>
      </c>
      <c r="Y14" s="215" t="str">
        <f t="shared" si="4"/>
        <v/>
      </c>
      <c r="Z14" s="259">
        <f t="shared" si="5"/>
        <v>0</v>
      </c>
      <c r="AA14" s="260"/>
      <c r="AB14" s="259">
        <f t="shared" si="6"/>
        <v>0</v>
      </c>
      <c r="AC14" s="260"/>
      <c r="AD14" s="259">
        <f t="shared" si="7"/>
        <v>0</v>
      </c>
      <c r="AE14" s="260"/>
      <c r="AF14" s="259">
        <f t="shared" si="8"/>
        <v>0</v>
      </c>
      <c r="AG14" s="260"/>
      <c r="AH14" s="259">
        <f t="shared" si="9"/>
        <v>0</v>
      </c>
      <c r="AI14" s="260"/>
      <c r="AJ14" s="259">
        <f t="shared" si="18"/>
        <v>0</v>
      </c>
      <c r="AK14" s="261"/>
      <c r="AL14" s="259">
        <f t="shared" si="10"/>
        <v>0</v>
      </c>
      <c r="AM14" s="262">
        <f t="shared" si="11"/>
        <v>0</v>
      </c>
      <c r="AO14" s="259">
        <f t="shared" si="12"/>
        <v>0</v>
      </c>
      <c r="AP14" s="260"/>
      <c r="AQ14" s="259">
        <f t="shared" si="13"/>
        <v>0</v>
      </c>
      <c r="AR14" s="260"/>
      <c r="AS14" s="259">
        <f t="shared" si="14"/>
        <v>0</v>
      </c>
      <c r="AT14" s="260"/>
      <c r="AU14" s="259">
        <f t="shared" si="15"/>
        <v>0</v>
      </c>
      <c r="AV14" s="260"/>
      <c r="AW14" s="259">
        <f t="shared" si="16"/>
        <v>0</v>
      </c>
      <c r="AX14" s="260"/>
      <c r="AY14" s="259">
        <f t="shared" si="19"/>
        <v>0</v>
      </c>
      <c r="AZ14" s="261"/>
      <c r="BA14" s="259">
        <f t="shared" si="17"/>
        <v>0</v>
      </c>
      <c r="BB14" s="211"/>
    </row>
    <row r="15" spans="1:54">
      <c r="A15" s="232" t="str">
        <f>IF(ISBLANK(B15),"",IF(LEN(B15)=4,LEFT(VLOOKUP(B15,MARKET!$B$2:$AN$11,COLUMN(MARKET!#REF!)-1,FALSE),2),LEFT(B15,2)))</f>
        <v/>
      </c>
      <c r="B15" s="216"/>
      <c r="C15" s="233" t="str">
        <f>IF(ISBLANK(B15),"",IF(LEN(B15)&lt;=4,_xll.BDP(VLOOKUP(B15,MARKET!$B$2:$AN$11,COLUMN([1]MARKET!AN14)-1,FALSE)&amp;" Corp","security des"),_xll.BDP(B15&amp;" Corp","security des")))</f>
        <v/>
      </c>
      <c r="D15" s="234"/>
      <c r="E15" s="235"/>
      <c r="F15" s="236" t="str">
        <f>IF(LEN(B15)=12,IF(_xll.MKV("EUR.CM_INSTRUMENT.PXE."&amp;B15, "DateFirstSettlement")&gt;=41275,"Y","N"),"")</f>
        <v/>
      </c>
      <c r="G15" s="237" t="str">
        <f>IF(ISBLANK(B15),"",IF(LEN(B15)&lt;=4,VLOOKUP(B15,MARKET!$B$2:$Y$11,COLUMN(MARKET!#REF!)-1,FALSE),VLOOKUP(B15,MARKET!$A$13:$Y$315,COLUMN(MARKET!$Y$1),FALSE)))</f>
        <v/>
      </c>
      <c r="H15" s="238" t="str">
        <f t="shared" si="0"/>
        <v/>
      </c>
      <c r="I15" s="239" t="str">
        <f t="shared" si="3"/>
        <v/>
      </c>
      <c r="J15" s="240" t="str">
        <f>IF(ISBLANK(E15),"",IF(LEN(B15)&lt;=4,VLOOKUP(B15,MARKET!$B$2:$P$11,14,FALSE),VLOOKUP(B15,MARKET!$A$2:$P$315,16,FALSE)))</f>
        <v/>
      </c>
      <c r="K15" s="241" t="str">
        <f>IF(ISBLANK(E15),"",IF(LEN(B15)&lt;=4,VLOOKUP(B15,MARKET!$B$2:$P$11,13,FALSE),VLOOKUP(B15,MARKET!$A$2:$P$315,14,FALSE)))</f>
        <v/>
      </c>
      <c r="L15" s="242" t="str">
        <f t="shared" si="1"/>
        <v/>
      </c>
      <c r="M15" s="317" t="str">
        <f t="shared" si="2"/>
        <v/>
      </c>
      <c r="N15" s="435" t="s">
        <v>367</v>
      </c>
      <c r="O15" s="256"/>
      <c r="P15" s="256" t="s">
        <v>357</v>
      </c>
      <c r="Q15" s="256" t="s">
        <v>358</v>
      </c>
      <c r="R15" s="256" t="s">
        <v>359</v>
      </c>
      <c r="S15" s="256" t="s">
        <v>360</v>
      </c>
      <c r="T15" s="256" t="s">
        <v>361</v>
      </c>
      <c r="U15" s="227" t="s">
        <v>362</v>
      </c>
      <c r="V15" s="256" t="s">
        <v>363</v>
      </c>
      <c r="W15" s="258" t="s">
        <v>356</v>
      </c>
      <c r="Y15" s="215" t="str">
        <f t="shared" si="4"/>
        <v/>
      </c>
      <c r="Z15" s="259">
        <f t="shared" si="5"/>
        <v>0</v>
      </c>
      <c r="AA15" s="260"/>
      <c r="AB15" s="259">
        <f t="shared" si="6"/>
        <v>0</v>
      </c>
      <c r="AC15" s="260"/>
      <c r="AD15" s="259">
        <f t="shared" si="7"/>
        <v>0</v>
      </c>
      <c r="AE15" s="260"/>
      <c r="AF15" s="259">
        <f t="shared" si="8"/>
        <v>0</v>
      </c>
      <c r="AG15" s="260"/>
      <c r="AH15" s="259">
        <f t="shared" si="9"/>
        <v>0</v>
      </c>
      <c r="AI15" s="260"/>
      <c r="AJ15" s="259">
        <f t="shared" si="18"/>
        <v>0</v>
      </c>
      <c r="AK15" s="261"/>
      <c r="AL15" s="259">
        <f t="shared" si="10"/>
        <v>0</v>
      </c>
      <c r="AM15" s="262">
        <f t="shared" si="11"/>
        <v>0</v>
      </c>
      <c r="AO15" s="259">
        <f t="shared" si="12"/>
        <v>0</v>
      </c>
      <c r="AP15" s="260"/>
      <c r="AQ15" s="259">
        <f t="shared" si="13"/>
        <v>0</v>
      </c>
      <c r="AR15" s="260"/>
      <c r="AS15" s="259">
        <f t="shared" si="14"/>
        <v>0</v>
      </c>
      <c r="AT15" s="260"/>
      <c r="AU15" s="259">
        <f t="shared" si="15"/>
        <v>0</v>
      </c>
      <c r="AV15" s="260"/>
      <c r="AW15" s="259">
        <f t="shared" si="16"/>
        <v>0</v>
      </c>
      <c r="AX15" s="260"/>
      <c r="AY15" s="259">
        <f t="shared" si="19"/>
        <v>0</v>
      </c>
      <c r="AZ15" s="261"/>
      <c r="BA15" s="259">
        <f t="shared" si="17"/>
        <v>0</v>
      </c>
      <c r="BB15" s="211"/>
    </row>
    <row r="16" spans="1:54" ht="14.25">
      <c r="A16" s="232" t="str">
        <f>IF(ISBLANK(B16),"",IF(LEN(B16)=4,LEFT(VLOOKUP(B16,MARKET!$B$2:$AN$11,COLUMN(MARKET!#REF!)-1,FALSE),2),LEFT(B16,2)))</f>
        <v/>
      </c>
      <c r="B16" s="216"/>
      <c r="C16" s="233" t="str">
        <f>IF(ISBLANK(B16),"",IF(LEN(B16)&lt;=4,_xll.BDP(VLOOKUP(B16,MARKET!$B$2:$AN$11,COLUMN([1]MARKET!AN15)-1,FALSE)&amp;" Corp","security des"),_xll.BDP(B16&amp;" Corp","security des")))</f>
        <v/>
      </c>
      <c r="D16" s="234"/>
      <c r="E16" s="235"/>
      <c r="F16" s="236" t="str">
        <f>IF(LEN(B16)=12,IF(_xll.MKV("EUR.CM_INSTRUMENT.PXE."&amp;B16, "DateFirstSettlement")&gt;=41275,"Y","N"),"")</f>
        <v/>
      </c>
      <c r="G16" s="237" t="str">
        <f>IF(ISBLANK(B16),"",IF(LEN(B16)&lt;=4,VLOOKUP(B16,MARKET!$B$2:$Y$11,COLUMN(MARKET!#REF!)-1,FALSE),VLOOKUP(B16,MARKET!$A$13:$Y$315,COLUMN(MARKET!$Y$1),FALSE)))</f>
        <v/>
      </c>
      <c r="H16" s="238" t="str">
        <f t="shared" si="0"/>
        <v/>
      </c>
      <c r="I16" s="239" t="str">
        <f t="shared" si="3"/>
        <v/>
      </c>
      <c r="J16" s="240" t="str">
        <f>IF(ISBLANK(E16),"",IF(LEN(B16)&lt;=4,VLOOKUP(B16,MARKET!$B$2:$P$11,14,FALSE),VLOOKUP(B16,MARKET!$A$2:$P$315,16,FALSE)))</f>
        <v/>
      </c>
      <c r="K16" s="241" t="str">
        <f>IF(ISBLANK(E16),"",IF(LEN(B16)&lt;=4,VLOOKUP(B16,MARKET!$B$2:$P$11,13,FALSE),VLOOKUP(B16,MARKET!$A$2:$P$315,14,FALSE)))</f>
        <v/>
      </c>
      <c r="L16" s="242" t="str">
        <f t="shared" si="1"/>
        <v/>
      </c>
      <c r="M16" s="317" t="str">
        <f t="shared" si="2"/>
        <v/>
      </c>
      <c r="N16" s="436"/>
      <c r="O16" s="244" t="s">
        <v>364</v>
      </c>
      <c r="P16" s="244" t="e">
        <f>-P17/$Z$3/100</f>
        <v>#N/A</v>
      </c>
      <c r="Q16" s="244" t="e">
        <f>-Q17/$AB$3/100</f>
        <v>#N/A</v>
      </c>
      <c r="R16" s="244" t="e">
        <f>-R17/$AD$3/100</f>
        <v>#N/A</v>
      </c>
      <c r="S16" s="244" t="e">
        <f>-S17/$AF$3/100</f>
        <v>#N/A</v>
      </c>
      <c r="T16" s="244" t="e">
        <f>-T17/$AH$3/100</f>
        <v>#N/A</v>
      </c>
      <c r="U16" s="244" t="e">
        <f>-U17/$AJ$3/100</f>
        <v>#N/A</v>
      </c>
      <c r="V16" s="244" t="e">
        <f>-V17/$AL$3/100</f>
        <v>#N/A</v>
      </c>
      <c r="W16" s="263" t="e">
        <f>-W17/$AF$3/100</f>
        <v>#N/A</v>
      </c>
      <c r="Y16" s="215" t="str">
        <f t="shared" si="4"/>
        <v>IT</v>
      </c>
      <c r="Z16" s="259" t="e">
        <f t="shared" si="5"/>
        <v>#NUM!</v>
      </c>
      <c r="AA16" s="260"/>
      <c r="AB16" s="259" t="e">
        <f t="shared" si="6"/>
        <v>#NUM!</v>
      </c>
      <c r="AC16" s="260"/>
      <c r="AD16" s="259" t="e">
        <f t="shared" si="7"/>
        <v>#NUM!</v>
      </c>
      <c r="AE16" s="260"/>
      <c r="AF16" s="259" t="e">
        <f t="shared" si="8"/>
        <v>#NUM!</v>
      </c>
      <c r="AG16" s="260"/>
      <c r="AH16" s="259" t="e">
        <f t="shared" si="9"/>
        <v>#NUM!</v>
      </c>
      <c r="AI16" s="260"/>
      <c r="AJ16" s="259" t="e">
        <f t="shared" si="18"/>
        <v>#NUM!</v>
      </c>
      <c r="AK16" s="261"/>
      <c r="AL16" s="259" t="e">
        <f t="shared" si="10"/>
        <v>#NUM!</v>
      </c>
      <c r="AM16" s="262" t="e">
        <f t="shared" si="11"/>
        <v>#NUM!</v>
      </c>
      <c r="AO16" s="259" t="e">
        <f t="shared" si="12"/>
        <v>#NUM!</v>
      </c>
      <c r="AP16" s="260"/>
      <c r="AQ16" s="259" t="e">
        <f t="shared" si="13"/>
        <v>#NUM!</v>
      </c>
      <c r="AR16" s="260"/>
      <c r="AS16" s="259" t="e">
        <f t="shared" si="14"/>
        <v>#NUM!</v>
      </c>
      <c r="AT16" s="260"/>
      <c r="AU16" s="259" t="e">
        <f t="shared" si="15"/>
        <v>#NUM!</v>
      </c>
      <c r="AV16" s="260"/>
      <c r="AW16" s="259" t="e">
        <f t="shared" si="16"/>
        <v>#NUM!</v>
      </c>
      <c r="AX16" s="260"/>
      <c r="AY16" s="259" t="e">
        <f t="shared" si="19"/>
        <v>#NUM!</v>
      </c>
      <c r="AZ16" s="261"/>
      <c r="BA16" s="259" t="e">
        <f t="shared" si="17"/>
        <v>#NUM!</v>
      </c>
      <c r="BB16" s="211"/>
    </row>
    <row r="17" spans="1:54" ht="14.25">
      <c r="A17" s="232" t="str">
        <f>IF(ISBLANK(B17),"",IF(LEN(B17)=4,LEFT(VLOOKUP(B17,MARKET!$B$2:$AN$11,COLUMN(MARKET!#REF!)-1,FALSE),2),LEFT(B17,2)))</f>
        <v>IT</v>
      </c>
      <c r="B17" s="216" t="s">
        <v>68</v>
      </c>
      <c r="C17" s="233" t="str">
        <f>IF(ISBLANK(B17),"",IF(LEN(B17)&lt;=4,_xll.BDP(VLOOKUP(B17,MARKET!$B$2:$AN$11,COLUMN([1]MARKET!AN16)-1,FALSE)&amp;" Corp","security des"),_xll.BDP(B17&amp;" Corp","security des")))</f>
        <v>BTPS 4 1/4 02/01/19</v>
      </c>
      <c r="D17" s="234">
        <v>-29.934000000000001</v>
      </c>
      <c r="E17" s="235">
        <v>101.999</v>
      </c>
      <c r="F17" s="236" t="e">
        <f>IF(LEN(B17)=12,IF(_xll.MKV("EUR.CM_INSTRUMENT.PXE."&amp;B17, "DateFirstSettlement")&gt;=41275,"Y","N"),"")</f>
        <v>#REF!</v>
      </c>
      <c r="G17" s="237" t="e">
        <f>IF(ISBLANK(B17),"",IF(LEN(B17)&lt;=4,VLOOKUP(B17,MARKET!$B$2:$Y$11,COLUMN(MARKET!#REF!)-1,FALSE),VLOOKUP(B17,MARKET!$A$13:$Y$315,COLUMN(MARKET!$Y$1),FALSE)))</f>
        <v>#NUM!</v>
      </c>
      <c r="H17" s="238" t="e">
        <f t="shared" si="0"/>
        <v>#NUM!</v>
      </c>
      <c r="I17" s="239" t="e">
        <f t="shared" si="3"/>
        <v>#NUM!</v>
      </c>
      <c r="J17" s="240" t="e">
        <f>IF(ISBLANK(E17),"",IF(LEN(B17)&lt;=4,VLOOKUP(B17,MARKET!$B$2:$P$11,14,FALSE),VLOOKUP(B17,MARKET!$A$2:$P$315,16,FALSE)))</f>
        <v>#REF!</v>
      </c>
      <c r="K17" s="241" t="e">
        <f>IF(ISBLANK(E17),"",IF(LEN(B17)&lt;=4,VLOOKUP(B17,MARKET!$B$2:$P$11,13,FALSE),VLOOKUP(B17,MARKET!$A$2:$P$315,14,FALSE)))</f>
        <v>#NUM!</v>
      </c>
      <c r="L17" s="242" t="e">
        <f t="shared" si="1"/>
        <v>#REF!</v>
      </c>
      <c r="M17" s="317" t="str">
        <f t="shared" si="2"/>
        <v/>
      </c>
      <c r="N17" s="436"/>
      <c r="O17" s="247" t="s">
        <v>352</v>
      </c>
      <c r="P17" s="247">
        <f>SUMIFS($Z$7:$Z$204,$Y$7:$Y$204,$N$15)</f>
        <v>0</v>
      </c>
      <c r="Q17" s="247">
        <f>SUMIFS($AB$7:$AB$204,$Y$7:$Y$204,$N$15)</f>
        <v>0</v>
      </c>
      <c r="R17" s="247">
        <f>SUMIFS($AD$7:$AD$204,$Y$7:$Y$204,$N$15)</f>
        <v>0</v>
      </c>
      <c r="S17" s="247">
        <f>SUMIFS($AF$7:$AF$204,$Y$7:$Y$204,$N$15)</f>
        <v>0</v>
      </c>
      <c r="T17" s="247">
        <f>SUMIFS($AH$7:$AH$204,$Y$7:$Y$204,$N$15)</f>
        <v>0</v>
      </c>
      <c r="U17" s="247">
        <f>SUMIFS($AJ$7:$AJ$204,$Y$7:$Y$204,$N$15)</f>
        <v>0</v>
      </c>
      <c r="V17" s="247">
        <f>SUMIFS($AL$7:$AL$204,$Y$7:$Y$204,$N$15)</f>
        <v>0</v>
      </c>
      <c r="W17" s="264">
        <f>SUM(P17:V17)</f>
        <v>0</v>
      </c>
      <c r="Y17" s="215" t="str">
        <f t="shared" si="4"/>
        <v>IT</v>
      </c>
      <c r="Z17" s="259" t="e">
        <f t="shared" si="5"/>
        <v>#NUM!</v>
      </c>
      <c r="AA17" s="260"/>
      <c r="AB17" s="259" t="e">
        <f t="shared" si="6"/>
        <v>#NUM!</v>
      </c>
      <c r="AC17" s="260"/>
      <c r="AD17" s="259" t="e">
        <f t="shared" si="7"/>
        <v>#NUM!</v>
      </c>
      <c r="AE17" s="260"/>
      <c r="AF17" s="259" t="e">
        <f t="shared" si="8"/>
        <v>#NUM!</v>
      </c>
      <c r="AG17" s="260"/>
      <c r="AH17" s="259" t="e">
        <f t="shared" si="9"/>
        <v>#NUM!</v>
      </c>
      <c r="AI17" s="260"/>
      <c r="AJ17" s="259" t="e">
        <f t="shared" si="18"/>
        <v>#NUM!</v>
      </c>
      <c r="AK17" s="261"/>
      <c r="AL17" s="259" t="e">
        <f t="shared" si="10"/>
        <v>#NUM!</v>
      </c>
      <c r="AM17" s="262" t="e">
        <f t="shared" si="11"/>
        <v>#NUM!</v>
      </c>
      <c r="AO17" s="259" t="e">
        <f t="shared" si="12"/>
        <v>#NUM!</v>
      </c>
      <c r="AP17" s="260"/>
      <c r="AQ17" s="259" t="e">
        <f t="shared" si="13"/>
        <v>#NUM!</v>
      </c>
      <c r="AR17" s="260"/>
      <c r="AS17" s="259" t="e">
        <f t="shared" si="14"/>
        <v>#NUM!</v>
      </c>
      <c r="AT17" s="260"/>
      <c r="AU17" s="259" t="e">
        <f t="shared" si="15"/>
        <v>#NUM!</v>
      </c>
      <c r="AV17" s="260"/>
      <c r="AW17" s="259" t="e">
        <f t="shared" si="16"/>
        <v>#NUM!</v>
      </c>
      <c r="AX17" s="260"/>
      <c r="AY17" s="259" t="e">
        <f t="shared" si="19"/>
        <v>#NUM!</v>
      </c>
      <c r="AZ17" s="261"/>
      <c r="BA17" s="259" t="e">
        <f t="shared" si="17"/>
        <v>#NUM!</v>
      </c>
      <c r="BB17" s="211"/>
    </row>
    <row r="18" spans="1:54" ht="15.75" thickBot="1">
      <c r="A18" s="232" t="str">
        <f>IF(ISBLANK(B18),"",IF(LEN(B18)=4,LEFT(VLOOKUP(B18,MARKET!$B$2:$AN$11,COLUMN(MARKET!#REF!)-1,FALSE),2),LEFT(B18,2)))</f>
        <v>IT</v>
      </c>
      <c r="B18" s="216" t="s">
        <v>70</v>
      </c>
      <c r="C18" s="233" t="str">
        <f>IF(ISBLANK(B18),"",IF(LEN(B18)&lt;=4,_xll.BDP(VLOOKUP(B18,MARKET!$B$2:$AN$11,COLUMN([1]MARKET!AN17)-1,FALSE)&amp;" Corp","security des"),_xll.BDP(B18&amp;" Corp","security des")))</f>
        <v>BTPS 0.1 04/15/19</v>
      </c>
      <c r="D18" s="234">
        <v>-4.7699999999999996</v>
      </c>
      <c r="E18" s="235">
        <v>98.522999999999996</v>
      </c>
      <c r="F18" s="236" t="e">
        <f>IF(LEN(B18)=12,IF(_xll.MKV("EUR.CM_INSTRUMENT.PXE."&amp;B18, "DateFirstSettlement")&gt;=41275,"Y","N"),"")</f>
        <v>#REF!</v>
      </c>
      <c r="G18" s="237" t="e">
        <f>IF(ISBLANK(B18),"",IF(LEN(B18)&lt;=4,VLOOKUP(B18,MARKET!$B$2:$Y$11,COLUMN(MARKET!#REF!)-1,FALSE),VLOOKUP(B18,MARKET!$A$13:$Y$315,COLUMN(MARKET!$Y$1),FALSE)))</f>
        <v>#NUM!</v>
      </c>
      <c r="H18" s="238" t="e">
        <f t="shared" si="0"/>
        <v>#NUM!</v>
      </c>
      <c r="I18" s="239" t="e">
        <f t="shared" si="3"/>
        <v>#NUM!</v>
      </c>
      <c r="J18" s="240" t="e">
        <f>IF(ISBLANK(E18),"",IF(LEN(B18)&lt;=4,VLOOKUP(B18,MARKET!$B$2:$P$11,14,FALSE),VLOOKUP(B18,MARKET!$A$2:$P$315,16,FALSE)))</f>
        <v>#REF!</v>
      </c>
      <c r="K18" s="241" t="e">
        <f>IF(ISBLANK(E18),"",IF(LEN(B18)&lt;=4,VLOOKUP(B18,MARKET!$B$2:$P$11,13,FALSE),VLOOKUP(B18,MARKET!$A$2:$P$315,14,FALSE)))</f>
        <v>#NUM!</v>
      </c>
      <c r="L18" s="242" t="e">
        <f t="shared" si="1"/>
        <v>#REF!</v>
      </c>
      <c r="M18" s="317" t="str">
        <f t="shared" si="2"/>
        <v/>
      </c>
      <c r="N18" s="437"/>
      <c r="O18" s="265" t="s">
        <v>355</v>
      </c>
      <c r="P18" s="265">
        <f>SUMIFS($AO$7:$AO$204,$Y$7:$Y$204,$N$15)</f>
        <v>0</v>
      </c>
      <c r="Q18" s="265">
        <f>SUMIFS($AQ$7:$AQ$204,$Y$7:$Y$204,$N$15)</f>
        <v>0</v>
      </c>
      <c r="R18" s="265">
        <f>SUMIFS($AS$7:$AS$204,$Y$7:$Y$204,$N$15)</f>
        <v>0</v>
      </c>
      <c r="S18" s="265">
        <f>SUMIFS($AU$7:$AU$204,$Y$7:$Y$204,$N$15)</f>
        <v>0</v>
      </c>
      <c r="T18" s="265">
        <f>SUMIFS($AW$7:$AW$204,$Y$7:$Y$204,$N$15)</f>
        <v>0</v>
      </c>
      <c r="U18" s="265">
        <f>SUMIFS($AY$7:$AY$204,$Y$7:$Y$204,$N$15)</f>
        <v>0</v>
      </c>
      <c r="V18" s="265">
        <f>SUMIFS($BA$7:$BA$204,$Y$7:$Y$204,$N$15)</f>
        <v>0</v>
      </c>
      <c r="W18" s="266">
        <f>SUM(P18:V18)</f>
        <v>0</v>
      </c>
      <c r="Y18" s="215" t="str">
        <f t="shared" si="4"/>
        <v/>
      </c>
      <c r="Z18" s="259">
        <f t="shared" si="5"/>
        <v>0</v>
      </c>
      <c r="AA18" s="260"/>
      <c r="AB18" s="259">
        <f t="shared" si="6"/>
        <v>0</v>
      </c>
      <c r="AC18" s="260"/>
      <c r="AD18" s="259">
        <f t="shared" si="7"/>
        <v>0</v>
      </c>
      <c r="AE18" s="260"/>
      <c r="AF18" s="259">
        <f t="shared" si="8"/>
        <v>0</v>
      </c>
      <c r="AG18" s="260"/>
      <c r="AH18" s="259">
        <f t="shared" si="9"/>
        <v>0</v>
      </c>
      <c r="AI18" s="260"/>
      <c r="AJ18" s="259">
        <f t="shared" si="18"/>
        <v>0</v>
      </c>
      <c r="AK18" s="261"/>
      <c r="AL18" s="259">
        <f t="shared" si="10"/>
        <v>0</v>
      </c>
      <c r="AM18" s="262">
        <f t="shared" si="11"/>
        <v>0</v>
      </c>
      <c r="AO18" s="259">
        <f t="shared" si="12"/>
        <v>0</v>
      </c>
      <c r="AP18" s="260"/>
      <c r="AQ18" s="259">
        <f t="shared" si="13"/>
        <v>0</v>
      </c>
      <c r="AR18" s="260"/>
      <c r="AS18" s="259">
        <f t="shared" si="14"/>
        <v>0</v>
      </c>
      <c r="AT18" s="260"/>
      <c r="AU18" s="259">
        <f t="shared" si="15"/>
        <v>0</v>
      </c>
      <c r="AV18" s="260"/>
      <c r="AW18" s="259">
        <f t="shared" si="16"/>
        <v>0</v>
      </c>
      <c r="AX18" s="260"/>
      <c r="AY18" s="259">
        <f t="shared" si="19"/>
        <v>0</v>
      </c>
      <c r="AZ18" s="261"/>
      <c r="BA18" s="259">
        <f t="shared" si="17"/>
        <v>0</v>
      </c>
      <c r="BB18" s="211"/>
    </row>
    <row r="19" spans="1:54">
      <c r="A19" s="232" t="str">
        <f>IF(ISBLANK(B19),"",IF(LEN(B19)=4,LEFT(VLOOKUP(B19,MARKET!$B$2:$AN$11,COLUMN(MARKET!#REF!)-1,FALSE),2),LEFT(B19,2)))</f>
        <v>IT</v>
      </c>
      <c r="B19" s="216" t="s">
        <v>71</v>
      </c>
      <c r="C19" s="233" t="str">
        <f>IF(ISBLANK(B19),"",IF(LEN(B19)&lt;=4,_xll.BDP(VLOOKUP(B19,MARKET!$B$2:$AN$11,COLUMN([1]MARKET!AN18)-1,FALSE)&amp;" Corp","security des"),_xll.BDP(B19&amp;" Corp","security des")))</f>
        <v>BTPS 2 1/2 05/01/19</v>
      </c>
      <c r="D19" s="234">
        <v>-154.31399999999999</v>
      </c>
      <c r="E19" s="235">
        <v>100.849</v>
      </c>
      <c r="F19" s="236" t="e">
        <f>IF(LEN(B19)=12,IF(_xll.MKV("EUR.CM_INSTRUMENT.PXE."&amp;B19, "DateFirstSettlement")&gt;=41275,"Y","N"),"")</f>
        <v>#REF!</v>
      </c>
      <c r="G19" s="237" t="e">
        <f>IF(ISBLANK(B19),"",IF(LEN(B19)&lt;=4,VLOOKUP(B19,MARKET!$B$2:$Y$11,COLUMN(MARKET!#REF!)-1,FALSE),VLOOKUP(B19,MARKET!$A$13:$Y$315,COLUMN(MARKET!$Y$1),FALSE)))</f>
        <v>#NUM!</v>
      </c>
      <c r="H19" s="238" t="e">
        <f t="shared" si="0"/>
        <v>#NUM!</v>
      </c>
      <c r="I19" s="239" t="e">
        <f t="shared" si="3"/>
        <v>#NUM!</v>
      </c>
      <c r="J19" s="240" t="e">
        <f>IF(ISBLANK(E19),"",IF(LEN(B19)&lt;=4,VLOOKUP(B19,MARKET!$B$2:$P$11,14,FALSE),VLOOKUP(B19,MARKET!$A$2:$P$315,16,FALSE)))</f>
        <v>#REF!</v>
      </c>
      <c r="K19" s="241" t="e">
        <f>IF(ISBLANK(E19),"",IF(LEN(B19)&lt;=4,VLOOKUP(B19,MARKET!$B$2:$P$11,13,FALSE),VLOOKUP(B19,MARKET!$A$2:$P$315,14,FALSE)))</f>
        <v>#NUM!</v>
      </c>
      <c r="L19" s="242" t="e">
        <f t="shared" si="1"/>
        <v>#REF!</v>
      </c>
      <c r="M19" s="317" t="str">
        <f t="shared" si="2"/>
        <v/>
      </c>
      <c r="N19" s="438" t="s">
        <v>368</v>
      </c>
      <c r="O19" s="256"/>
      <c r="P19" s="256" t="s">
        <v>357</v>
      </c>
      <c r="Q19" s="256" t="s">
        <v>358</v>
      </c>
      <c r="R19" s="256" t="s">
        <v>359</v>
      </c>
      <c r="S19" s="256" t="s">
        <v>360</v>
      </c>
      <c r="T19" s="256" t="s">
        <v>361</v>
      </c>
      <c r="U19" s="227" t="s">
        <v>362</v>
      </c>
      <c r="V19" s="256" t="s">
        <v>363</v>
      </c>
      <c r="W19" s="258" t="s">
        <v>356</v>
      </c>
      <c r="Y19" s="215" t="str">
        <f t="shared" si="4"/>
        <v/>
      </c>
      <c r="Z19" s="259">
        <f t="shared" si="5"/>
        <v>0</v>
      </c>
      <c r="AA19" s="260"/>
      <c r="AB19" s="259">
        <f t="shared" si="6"/>
        <v>0</v>
      </c>
      <c r="AC19" s="260"/>
      <c r="AD19" s="259">
        <f t="shared" si="7"/>
        <v>0</v>
      </c>
      <c r="AE19" s="260"/>
      <c r="AF19" s="259">
        <f t="shared" si="8"/>
        <v>0</v>
      </c>
      <c r="AG19" s="260"/>
      <c r="AH19" s="259">
        <f t="shared" si="9"/>
        <v>0</v>
      </c>
      <c r="AI19" s="260"/>
      <c r="AJ19" s="259">
        <f t="shared" si="18"/>
        <v>0</v>
      </c>
      <c r="AK19" s="261"/>
      <c r="AL19" s="259">
        <f t="shared" si="10"/>
        <v>0</v>
      </c>
      <c r="AM19" s="262">
        <f t="shared" si="11"/>
        <v>0</v>
      </c>
      <c r="AO19" s="259">
        <f t="shared" si="12"/>
        <v>0</v>
      </c>
      <c r="AP19" s="260"/>
      <c r="AQ19" s="259">
        <f t="shared" si="13"/>
        <v>0</v>
      </c>
      <c r="AR19" s="260"/>
      <c r="AS19" s="259">
        <f t="shared" si="14"/>
        <v>0</v>
      </c>
      <c r="AT19" s="260"/>
      <c r="AU19" s="259">
        <f t="shared" si="15"/>
        <v>0</v>
      </c>
      <c r="AV19" s="260"/>
      <c r="AW19" s="259">
        <f t="shared" si="16"/>
        <v>0</v>
      </c>
      <c r="AX19" s="260"/>
      <c r="AY19" s="259">
        <f t="shared" si="19"/>
        <v>0</v>
      </c>
      <c r="AZ19" s="261"/>
      <c r="BA19" s="259">
        <f t="shared" si="17"/>
        <v>0</v>
      </c>
      <c r="BB19" s="211"/>
    </row>
    <row r="20" spans="1:54" ht="14.25">
      <c r="A20" s="232" t="str">
        <f>IF(ISBLANK(B20),"",IF(LEN(B20)=4,LEFT(VLOOKUP(B20,MARKET!$B$2:$AN$11,COLUMN(MARKET!#REF!)-1,FALSE),2),LEFT(B20,2)))</f>
        <v/>
      </c>
      <c r="B20" s="216"/>
      <c r="C20" s="233" t="str">
        <f>IF(ISBLANK(B20),"",IF(LEN(B20)&lt;=4,_xll.BDP(VLOOKUP(B20,MARKET!$B$2:$AN$11,COLUMN([1]MARKET!AN19)-1,FALSE)&amp;" Corp","security des"),_xll.BDP(B20&amp;" Corp","security des")))</f>
        <v/>
      </c>
      <c r="D20" s="234"/>
      <c r="E20" s="235"/>
      <c r="F20" s="236" t="str">
        <f>IF(LEN(B20)=12,IF(_xll.MKV("EUR.CM_INSTRUMENT.PXE."&amp;B20, "DateFirstSettlement")&gt;=41275,"Y","N"),"")</f>
        <v/>
      </c>
      <c r="G20" s="237" t="str">
        <f>IF(ISBLANK(B20),"",IF(LEN(B20)&lt;=4,VLOOKUP(B20,MARKET!$B$2:$Y$11,COLUMN(MARKET!#REF!)-1,FALSE),VLOOKUP(B20,MARKET!$A$13:$Y$315,COLUMN(MARKET!$Y$1),FALSE)))</f>
        <v/>
      </c>
      <c r="H20" s="238" t="str">
        <f t="shared" si="0"/>
        <v/>
      </c>
      <c r="I20" s="239" t="str">
        <f t="shared" si="3"/>
        <v/>
      </c>
      <c r="J20" s="240" t="str">
        <f>IF(ISBLANK(E20),"",IF(LEN(B20)&lt;=4,VLOOKUP(B20,MARKET!$B$2:$P$11,14,FALSE),VLOOKUP(B20,MARKET!$A$2:$P$315,16,FALSE)))</f>
        <v/>
      </c>
      <c r="K20" s="241" t="str">
        <f>IF(ISBLANK(E20),"",IF(LEN(B20)&lt;=4,VLOOKUP(B20,MARKET!$B$2:$P$11,13,FALSE),VLOOKUP(B20,MARKET!$A$2:$P$315,14,FALSE)))</f>
        <v/>
      </c>
      <c r="L20" s="242" t="str">
        <f t="shared" si="1"/>
        <v/>
      </c>
      <c r="M20" s="317" t="str">
        <f t="shared" si="2"/>
        <v/>
      </c>
      <c r="N20" s="439"/>
      <c r="O20" s="244" t="s">
        <v>364</v>
      </c>
      <c r="P20" s="244" t="e">
        <f>-P21/$Z$3/100</f>
        <v>#N/A</v>
      </c>
      <c r="Q20" s="244" t="e">
        <f>-Q21/$AB$3/100</f>
        <v>#N/A</v>
      </c>
      <c r="R20" s="244" t="e">
        <f>-R21/$AD$3/100</f>
        <v>#N/A</v>
      </c>
      <c r="S20" s="244" t="e">
        <f>-S21/$AF$3/100</f>
        <v>#N/A</v>
      </c>
      <c r="T20" s="244" t="e">
        <f>-T21/$AH$3/100</f>
        <v>#N/A</v>
      </c>
      <c r="U20" s="244" t="e">
        <f>-U21/$AJ$3/100</f>
        <v>#N/A</v>
      </c>
      <c r="V20" s="244" t="e">
        <f>-V21/$AL$3/100</f>
        <v>#N/A</v>
      </c>
      <c r="W20" s="263" t="e">
        <f>-W21/$AF$3/100</f>
        <v>#N/A</v>
      </c>
      <c r="Y20" s="215" t="str">
        <f t="shared" si="4"/>
        <v/>
      </c>
      <c r="Z20" s="259">
        <f t="shared" si="5"/>
        <v>0</v>
      </c>
      <c r="AA20" s="260"/>
      <c r="AB20" s="259">
        <f t="shared" si="6"/>
        <v>0</v>
      </c>
      <c r="AC20" s="260"/>
      <c r="AD20" s="259">
        <f t="shared" si="7"/>
        <v>0</v>
      </c>
      <c r="AE20" s="260"/>
      <c r="AF20" s="259">
        <f t="shared" si="8"/>
        <v>0</v>
      </c>
      <c r="AG20" s="260"/>
      <c r="AH20" s="259">
        <f t="shared" si="9"/>
        <v>0</v>
      </c>
      <c r="AI20" s="260"/>
      <c r="AJ20" s="259">
        <f t="shared" si="18"/>
        <v>0</v>
      </c>
      <c r="AK20" s="261"/>
      <c r="AL20" s="259">
        <f t="shared" si="10"/>
        <v>0</v>
      </c>
      <c r="AM20" s="262">
        <f t="shared" si="11"/>
        <v>0</v>
      </c>
      <c r="AO20" s="259">
        <f t="shared" si="12"/>
        <v>0</v>
      </c>
      <c r="AP20" s="260"/>
      <c r="AQ20" s="259">
        <f t="shared" si="13"/>
        <v>0</v>
      </c>
      <c r="AR20" s="260"/>
      <c r="AS20" s="259">
        <f t="shared" si="14"/>
        <v>0</v>
      </c>
      <c r="AT20" s="260"/>
      <c r="AU20" s="259">
        <f t="shared" si="15"/>
        <v>0</v>
      </c>
      <c r="AV20" s="260"/>
      <c r="AW20" s="259">
        <f t="shared" si="16"/>
        <v>0</v>
      </c>
      <c r="AX20" s="260"/>
      <c r="AY20" s="259">
        <f t="shared" si="19"/>
        <v>0</v>
      </c>
      <c r="AZ20" s="261"/>
      <c r="BA20" s="259">
        <f t="shared" si="17"/>
        <v>0</v>
      </c>
      <c r="BB20" s="211"/>
    </row>
    <row r="21" spans="1:54" ht="14.25">
      <c r="A21" s="232" t="str">
        <f>IF(ISBLANK(B21),"",IF(LEN(B21)=4,LEFT(VLOOKUP(B21,MARKET!$B$2:$AN$11,COLUMN(MARKET!#REF!)-1,FALSE),2),LEFT(B21,2)))</f>
        <v/>
      </c>
      <c r="B21" s="316"/>
      <c r="C21" s="233" t="str">
        <f>IF(ISBLANK(B21),"",IF(LEN(B21)&lt;=4,_xll.BDP(VLOOKUP(B21,MARKET!$B$2:$AN$11,COLUMN([1]MARKET!AN20)-1,FALSE)&amp;" Corp","security des"),_xll.BDP(B21&amp;" Corp","security des")))</f>
        <v/>
      </c>
      <c r="D21" s="234"/>
      <c r="E21" s="235"/>
      <c r="F21" s="236" t="str">
        <f>IF(LEN(B21)=12,IF(_xll.MKV("EUR.CM_INSTRUMENT.PXE."&amp;B21, "DateFirstSettlement")&gt;=41275,"Y","N"),"")</f>
        <v/>
      </c>
      <c r="G21" s="237" t="str">
        <f>IF(ISBLANK(B21),"",IF(LEN(B21)&lt;=4,VLOOKUP(B21,MARKET!$B$2:$Y$11,COLUMN(MARKET!#REF!)-1,FALSE),VLOOKUP(B21,MARKET!$A$13:$Y$315,COLUMN(MARKET!$Y$1),FALSE)))</f>
        <v/>
      </c>
      <c r="H21" s="238" t="str">
        <f t="shared" si="0"/>
        <v/>
      </c>
      <c r="I21" s="239" t="str">
        <f t="shared" si="3"/>
        <v/>
      </c>
      <c r="J21" s="240" t="str">
        <f>IF(ISBLANK(E21),"",IF(LEN(B21)&lt;=4,VLOOKUP(B21,MARKET!$B$2:$P$11,14,FALSE),VLOOKUP(B21,MARKET!$A$2:$P$315,16,FALSE)))</f>
        <v/>
      </c>
      <c r="K21" s="241" t="str">
        <f>IF(ISBLANK(E21),"",IF(LEN(B21)&lt;=4,VLOOKUP(B21,MARKET!$B$2:$P$11,13,FALSE),VLOOKUP(B21,MARKET!$A$2:$P$315,14,FALSE)))</f>
        <v/>
      </c>
      <c r="L21" s="242" t="str">
        <f t="shared" si="1"/>
        <v/>
      </c>
      <c r="M21" s="317" t="str">
        <f t="shared" si="2"/>
        <v/>
      </c>
      <c r="N21" s="439"/>
      <c r="O21" s="247" t="s">
        <v>352</v>
      </c>
      <c r="P21" s="247">
        <f>SUMIFS($Z$7:$Z$204,$Y$7:$Y$204,$N$19)</f>
        <v>0</v>
      </c>
      <c r="Q21" s="247">
        <f>SUMIFS($AB$7:$AB$204,$Y$7:$Y$204,$N$19)</f>
        <v>0</v>
      </c>
      <c r="R21" s="247">
        <f>SUMIFS($AD$7:$AD$204,$Y$7:$Y$204,$N$19)</f>
        <v>0</v>
      </c>
      <c r="S21" s="247">
        <f>SUMIFS($AF$7:$AF$204,$Y$7:$Y$204,$N$19)</f>
        <v>0</v>
      </c>
      <c r="T21" s="247">
        <f>SUMIFS($AH$7:$AH$204,$Y$7:$Y$204,$N$19)</f>
        <v>0</v>
      </c>
      <c r="U21" s="247">
        <f>SUMIFS($AJ$7:$AJ$204,$Y$7:$Y$204,$N$19)</f>
        <v>0</v>
      </c>
      <c r="V21" s="247">
        <f>SUMIFS($AL$7:$AL$204,$Y$7:$Y$204,$N$19)</f>
        <v>0</v>
      </c>
      <c r="W21" s="264">
        <f>SUM(P21:V21)</f>
        <v>0</v>
      </c>
      <c r="Y21" s="215" t="str">
        <f t="shared" si="4"/>
        <v>IT</v>
      </c>
      <c r="Z21" s="259" t="e">
        <f t="shared" si="5"/>
        <v>#NUM!</v>
      </c>
      <c r="AA21" s="260"/>
      <c r="AB21" s="259" t="e">
        <f t="shared" si="6"/>
        <v>#NUM!</v>
      </c>
      <c r="AC21" s="260"/>
      <c r="AD21" s="259" t="e">
        <f t="shared" si="7"/>
        <v>#NUM!</v>
      </c>
      <c r="AE21" s="260"/>
      <c r="AF21" s="259" t="e">
        <f t="shared" si="8"/>
        <v>#NUM!</v>
      </c>
      <c r="AG21" s="260"/>
      <c r="AH21" s="259" t="e">
        <f t="shared" si="9"/>
        <v>#NUM!</v>
      </c>
      <c r="AI21" s="260"/>
      <c r="AJ21" s="259" t="e">
        <f t="shared" si="18"/>
        <v>#NUM!</v>
      </c>
      <c r="AK21" s="261"/>
      <c r="AL21" s="259" t="e">
        <f t="shared" si="10"/>
        <v>#NUM!</v>
      </c>
      <c r="AM21" s="262" t="e">
        <f t="shared" si="11"/>
        <v>#NUM!</v>
      </c>
      <c r="AO21" s="259" t="e">
        <f t="shared" si="12"/>
        <v>#NUM!</v>
      </c>
      <c r="AP21" s="260"/>
      <c r="AQ21" s="259" t="e">
        <f t="shared" si="13"/>
        <v>#NUM!</v>
      </c>
      <c r="AR21" s="260"/>
      <c r="AS21" s="259" t="e">
        <f t="shared" si="14"/>
        <v>#NUM!</v>
      </c>
      <c r="AT21" s="260"/>
      <c r="AU21" s="259" t="e">
        <f t="shared" si="15"/>
        <v>#NUM!</v>
      </c>
      <c r="AV21" s="260"/>
      <c r="AW21" s="259" t="e">
        <f t="shared" si="16"/>
        <v>#NUM!</v>
      </c>
      <c r="AX21" s="260"/>
      <c r="AY21" s="259" t="e">
        <f t="shared" si="19"/>
        <v>#NUM!</v>
      </c>
      <c r="AZ21" s="261"/>
      <c r="BA21" s="259" t="e">
        <f t="shared" si="17"/>
        <v>#NUM!</v>
      </c>
      <c r="BB21" s="211"/>
    </row>
    <row r="22" spans="1:54" ht="15.75" thickBot="1">
      <c r="A22" s="232" t="str">
        <f>IF(ISBLANK(B22),"",IF(LEN(B22)=4,LEFT(VLOOKUP(B22,MARKET!$B$2:$AN$11,COLUMN(MARKET!#REF!)-1,FALSE),2),LEFT(B22,2)))</f>
        <v>IT</v>
      </c>
      <c r="B22" s="316" t="s">
        <v>72</v>
      </c>
      <c r="C22" s="233" t="str">
        <f>IF(ISBLANK(B22),"",IF(LEN(B22)&lt;=4,_xll.BDP(VLOOKUP(B22,MARKET!$B$2:$AN$11,COLUMN([1]MARKET!AN21)-1,FALSE)&amp;" Corp","security des"),_xll.BDP(B22&amp;" Corp","security des")))</f>
        <v>BTPS 1 1/2 08/01/19</v>
      </c>
      <c r="D22" s="234">
        <v>-4.4189999999998797</v>
      </c>
      <c r="E22" s="235">
        <v>99.600499999999997</v>
      </c>
      <c r="F22" s="236" t="e">
        <f>IF(LEN(B22)=12,IF(_xll.MKV("EUR.CM_INSTRUMENT.PXE."&amp;B22, "DateFirstSettlement")&gt;=41275,"Y","N"),"")</f>
        <v>#REF!</v>
      </c>
      <c r="G22" s="237" t="e">
        <f>IF(ISBLANK(B22),"",IF(LEN(B22)&lt;=4,VLOOKUP(B22,MARKET!$B$2:$Y$11,COLUMN(MARKET!#REF!)-1,FALSE),VLOOKUP(B22,MARKET!$A$13:$Y$315,COLUMN(MARKET!$Y$1),FALSE)))</f>
        <v>#NUM!</v>
      </c>
      <c r="H22" s="238" t="e">
        <f t="shared" si="0"/>
        <v>#NUM!</v>
      </c>
      <c r="I22" s="239" t="e">
        <f t="shared" si="3"/>
        <v>#NUM!</v>
      </c>
      <c r="J22" s="240" t="e">
        <f>IF(ISBLANK(E22),"",IF(LEN(B22)&lt;=4,VLOOKUP(B22,MARKET!$B$2:$P$11,14,FALSE),VLOOKUP(B22,MARKET!$A$2:$P$315,16,FALSE)))</f>
        <v>#REF!</v>
      </c>
      <c r="K22" s="241" t="e">
        <f>IF(ISBLANK(E22),"",IF(LEN(B22)&lt;=4,VLOOKUP(B22,MARKET!$B$2:$P$11,13,FALSE),VLOOKUP(B22,MARKET!$A$2:$P$315,14,FALSE)))</f>
        <v>#NUM!</v>
      </c>
      <c r="L22" s="242" t="e">
        <f t="shared" si="1"/>
        <v>#REF!</v>
      </c>
      <c r="M22" s="317" t="str">
        <f t="shared" si="2"/>
        <v/>
      </c>
      <c r="N22" s="440"/>
      <c r="O22" s="265" t="s">
        <v>355</v>
      </c>
      <c r="P22" s="265">
        <f>SUMIFS($AO$7:$AO$204,$Y$7:$Y$204,$N$19)</f>
        <v>0</v>
      </c>
      <c r="Q22" s="265">
        <f>SUMIFS($AQ$7:$AQ$204,$Y$7:$Y$204,$N$19)</f>
        <v>0</v>
      </c>
      <c r="R22" s="265">
        <f>SUMIFS($AS$7:$AS$204,$Y$7:$Y$204,$N$19)</f>
        <v>0</v>
      </c>
      <c r="S22" s="265">
        <f>SUMIFS($AU$7:$AU$204,$Y$7:$Y$204,$N$19)</f>
        <v>0</v>
      </c>
      <c r="T22" s="265">
        <f>SUMIFS($AW$7:$AW$204,$Y$7:$Y$204,$N$19)</f>
        <v>0</v>
      </c>
      <c r="U22" s="265">
        <f>SUMIFS($AY$7:$AY$204,$Y$7:$Y$204,$N$19)</f>
        <v>0</v>
      </c>
      <c r="V22" s="265">
        <f>SUMIFS($BA$7:$BA$204,$Y$7:$Y$204,$N$19)</f>
        <v>0</v>
      </c>
      <c r="W22" s="266">
        <f>SUM(P22:V22)</f>
        <v>0</v>
      </c>
      <c r="Y22" s="215" t="str">
        <f t="shared" si="4"/>
        <v>IT</v>
      </c>
      <c r="Z22" s="259" t="e">
        <f t="shared" si="5"/>
        <v>#NUM!</v>
      </c>
      <c r="AA22" s="260"/>
      <c r="AB22" s="259" t="e">
        <f t="shared" si="6"/>
        <v>#NUM!</v>
      </c>
      <c r="AC22" s="260"/>
      <c r="AD22" s="259" t="e">
        <f t="shared" si="7"/>
        <v>#NUM!</v>
      </c>
      <c r="AE22" s="260"/>
      <c r="AF22" s="259" t="e">
        <f t="shared" si="8"/>
        <v>#NUM!</v>
      </c>
      <c r="AG22" s="260"/>
      <c r="AH22" s="259" t="e">
        <f t="shared" si="9"/>
        <v>#NUM!</v>
      </c>
      <c r="AI22" s="260"/>
      <c r="AJ22" s="259" t="e">
        <f t="shared" si="18"/>
        <v>#NUM!</v>
      </c>
      <c r="AK22" s="261"/>
      <c r="AL22" s="259" t="e">
        <f t="shared" si="10"/>
        <v>#NUM!</v>
      </c>
      <c r="AM22" s="262" t="e">
        <f t="shared" si="11"/>
        <v>#NUM!</v>
      </c>
      <c r="AO22" s="259" t="e">
        <f t="shared" si="12"/>
        <v>#NUM!</v>
      </c>
      <c r="AP22" s="260"/>
      <c r="AQ22" s="259" t="e">
        <f t="shared" si="13"/>
        <v>#NUM!</v>
      </c>
      <c r="AR22" s="260"/>
      <c r="AS22" s="259" t="e">
        <f t="shared" si="14"/>
        <v>#NUM!</v>
      </c>
      <c r="AT22" s="260"/>
      <c r="AU22" s="259" t="e">
        <f t="shared" si="15"/>
        <v>#NUM!</v>
      </c>
      <c r="AV22" s="260"/>
      <c r="AW22" s="259" t="e">
        <f t="shared" si="16"/>
        <v>#NUM!</v>
      </c>
      <c r="AX22" s="260"/>
      <c r="AY22" s="259" t="e">
        <f t="shared" si="19"/>
        <v>#NUM!</v>
      </c>
      <c r="AZ22" s="261"/>
      <c r="BA22" s="259" t="e">
        <f t="shared" si="17"/>
        <v>#NUM!</v>
      </c>
      <c r="BB22" s="211"/>
    </row>
    <row r="23" spans="1:54" ht="13.5" thickBot="1">
      <c r="A23" s="232" t="str">
        <f>IF(ISBLANK(B23),"",IF(LEN(B23)=4,LEFT(VLOOKUP(B23,MARKET!$B$2:$AN$11,COLUMN(MARKET!#REF!)-1,FALSE),2),LEFT(B23,2)))</f>
        <v>IT</v>
      </c>
      <c r="B23" s="316" t="s">
        <v>75</v>
      </c>
      <c r="C23" s="233" t="str">
        <f>IF(ISBLANK(B23),"",IF(LEN(B23)&lt;=4,_xll.BDP(VLOOKUP(B23,MARKET!$B$2:$AN$11,COLUMN([1]MARKET!AN22)-1,FALSE)&amp;" Corp","security des"),_xll.BDP(B23&amp;" Corp","security des")))</f>
        <v>BTPS 4 1/2 02/01/20</v>
      </c>
      <c r="D23" s="234">
        <v>19.995999999999999</v>
      </c>
      <c r="E23" s="235">
        <v>103.5865</v>
      </c>
      <c r="F23" s="236" t="e">
        <f>IF(LEN(B23)=12,IF(_xll.MKV("EUR.CM_INSTRUMENT.PXE."&amp;B23, "DateFirstSettlement")&gt;=41275,"Y","N"),"")</f>
        <v>#REF!</v>
      </c>
      <c r="G23" s="237" t="e">
        <f>IF(ISBLANK(B23),"",IF(LEN(B23)&lt;=4,VLOOKUP(B23,MARKET!$B$2:$Y$11,COLUMN(MARKET!#REF!)-1,FALSE),VLOOKUP(B23,MARKET!$A$13:$Y$315,COLUMN(MARKET!$Y$1),FALSE)))</f>
        <v>#NUM!</v>
      </c>
      <c r="H23" s="238" t="e">
        <f t="shared" si="0"/>
        <v>#NUM!</v>
      </c>
      <c r="I23" s="239" t="e">
        <f t="shared" si="3"/>
        <v>#NUM!</v>
      </c>
      <c r="J23" s="240" t="e">
        <f>IF(ISBLANK(E23),"",IF(LEN(B23)&lt;=4,VLOOKUP(B23,MARKET!$B$2:$P$11,14,FALSE),VLOOKUP(B23,MARKET!$A$2:$P$315,16,FALSE)))</f>
        <v>#REF!</v>
      </c>
      <c r="K23" s="241" t="e">
        <f>IF(ISBLANK(E23),"",IF(LEN(B23)&lt;=4,VLOOKUP(B23,MARKET!$B$2:$P$11,13,FALSE),VLOOKUP(B23,MARKET!$A$2:$P$315,14,FALSE)))</f>
        <v>#NUM!</v>
      </c>
      <c r="L23" s="242" t="e">
        <f t="shared" si="1"/>
        <v>#REF!</v>
      </c>
      <c r="M23" s="317" t="str">
        <f t="shared" si="2"/>
        <v/>
      </c>
      <c r="N23" s="243"/>
      <c r="W23"/>
      <c r="Y23" s="215" t="str">
        <f t="shared" si="4"/>
        <v>IT</v>
      </c>
      <c r="Z23" s="259" t="e">
        <f t="shared" si="5"/>
        <v>#NUM!</v>
      </c>
      <c r="AA23" s="260"/>
      <c r="AB23" s="259" t="e">
        <f t="shared" si="6"/>
        <v>#NUM!</v>
      </c>
      <c r="AC23" s="260"/>
      <c r="AD23" s="259" t="e">
        <f t="shared" si="7"/>
        <v>#NUM!</v>
      </c>
      <c r="AE23" s="260"/>
      <c r="AF23" s="259" t="e">
        <f t="shared" si="8"/>
        <v>#NUM!</v>
      </c>
      <c r="AG23" s="260"/>
      <c r="AH23" s="259" t="e">
        <f t="shared" si="9"/>
        <v>#NUM!</v>
      </c>
      <c r="AI23" s="260"/>
      <c r="AJ23" s="259" t="e">
        <f t="shared" si="18"/>
        <v>#NUM!</v>
      </c>
      <c r="AK23" s="261"/>
      <c r="AL23" s="259" t="e">
        <f t="shared" si="10"/>
        <v>#NUM!</v>
      </c>
      <c r="AM23" s="262" t="e">
        <f t="shared" si="11"/>
        <v>#NUM!</v>
      </c>
      <c r="AO23" s="259" t="e">
        <f t="shared" si="12"/>
        <v>#NUM!</v>
      </c>
      <c r="AP23" s="260"/>
      <c r="AQ23" s="259" t="e">
        <f t="shared" si="13"/>
        <v>#NUM!</v>
      </c>
      <c r="AR23" s="260"/>
      <c r="AS23" s="259" t="e">
        <f t="shared" si="14"/>
        <v>#NUM!</v>
      </c>
      <c r="AT23" s="260"/>
      <c r="AU23" s="259" t="e">
        <f t="shared" si="15"/>
        <v>#NUM!</v>
      </c>
      <c r="AV23" s="260"/>
      <c r="AW23" s="259" t="e">
        <f t="shared" si="16"/>
        <v>#NUM!</v>
      </c>
      <c r="AX23" s="260"/>
      <c r="AY23" s="259" t="e">
        <f t="shared" si="19"/>
        <v>#NUM!</v>
      </c>
      <c r="AZ23" s="261"/>
      <c r="BA23" s="259" t="e">
        <f t="shared" si="17"/>
        <v>#NUM!</v>
      </c>
      <c r="BB23" s="211"/>
    </row>
    <row r="24" spans="1:54">
      <c r="A24" s="232" t="str">
        <f>IF(ISBLANK(B24),"",IF(LEN(B24)=4,LEFT(VLOOKUP(B24,MARKET!$B$2:$AN$11,COLUMN(MARKET!AN15)-1,FALSE),2),LEFT(B24,2)))</f>
        <v>IT</v>
      </c>
      <c r="B24" s="216" t="s">
        <v>76</v>
      </c>
      <c r="C24" s="233" t="str">
        <f>IF(ISBLANK(B24),"",IF(LEN(B24)&lt;=4,_xll.BDP(VLOOKUP(B24,MARKET!$B$2:$AN$11,COLUMN([1]MARKET!AN23)-1,FALSE)&amp;" Corp","security des"),_xll.BDP(B24&amp;" Corp","security des")))</f>
        <v>BTPS 4 1/4 03/01/20</v>
      </c>
      <c r="D24" s="234">
        <v>-9.9919999999999796</v>
      </c>
      <c r="E24" s="235">
        <v>102.836</v>
      </c>
      <c r="F24" s="236" t="e">
        <f>IF(LEN(B24)=12,IF(_xll.MKV("EUR.CM_INSTRUMENT.PXE."&amp;B24, "DateFirstSettlement")&gt;=41275,"Y","N"),"")</f>
        <v>#REF!</v>
      </c>
      <c r="G24" s="237" t="e">
        <f>IF(ISBLANK(B24),"",IF(LEN(B24)&lt;=4,VLOOKUP(B24,MARKET!$B$2:$Y$11,COLUMN(MARKET!#REF!)-1,FALSE),VLOOKUP(B24,MARKET!$A$13:$Y$315,COLUMN(MARKET!$Y$1),FALSE)))</f>
        <v>#NUM!</v>
      </c>
      <c r="H24" s="238" t="e">
        <f t="shared" si="0"/>
        <v>#NUM!</v>
      </c>
      <c r="I24" s="239" t="e">
        <f t="shared" si="3"/>
        <v>#NUM!</v>
      </c>
      <c r="J24" s="240" t="e">
        <f>IF(ISBLANK(E24),"",IF(LEN(B24)&lt;=4,VLOOKUP(B24,MARKET!$B$2:$P$11,14,FALSE),VLOOKUP(B24,MARKET!$A$2:$P$315,16,FALSE)))</f>
        <v>#REF!</v>
      </c>
      <c r="K24" s="241" t="e">
        <f>IF(ISBLANK(E24),"",IF(LEN(B24)&lt;=4,VLOOKUP(B24,MARKET!$B$2:$P$11,13,FALSE),VLOOKUP(B24,MARKET!$A$2:$P$315,14,FALSE)))</f>
        <v>#NUM!</v>
      </c>
      <c r="L24" s="242" t="e">
        <f t="shared" si="1"/>
        <v>#REF!</v>
      </c>
      <c r="M24" s="317" t="str">
        <f t="shared" si="2"/>
        <v/>
      </c>
      <c r="N24" s="441" t="s">
        <v>369</v>
      </c>
      <c r="O24" s="256"/>
      <c r="P24" s="256" t="s">
        <v>357</v>
      </c>
      <c r="Q24" s="256" t="s">
        <v>358</v>
      </c>
      <c r="R24" s="256" t="s">
        <v>359</v>
      </c>
      <c r="S24" s="256" t="s">
        <v>360</v>
      </c>
      <c r="T24" s="256" t="s">
        <v>361</v>
      </c>
      <c r="U24" s="257" t="s">
        <v>362</v>
      </c>
      <c r="V24" s="256" t="s">
        <v>363</v>
      </c>
      <c r="W24" s="258" t="s">
        <v>356</v>
      </c>
      <c r="Y24" s="215" t="str">
        <f t="shared" si="4"/>
        <v/>
      </c>
      <c r="Z24" s="259">
        <f t="shared" si="5"/>
        <v>0</v>
      </c>
      <c r="AA24" s="260"/>
      <c r="AB24" s="259">
        <f t="shared" si="6"/>
        <v>0</v>
      </c>
      <c r="AC24" s="260"/>
      <c r="AD24" s="259">
        <f t="shared" si="7"/>
        <v>0</v>
      </c>
      <c r="AE24" s="260"/>
      <c r="AF24" s="259">
        <f t="shared" si="8"/>
        <v>0</v>
      </c>
      <c r="AG24" s="260"/>
      <c r="AH24" s="259">
        <f t="shared" si="9"/>
        <v>0</v>
      </c>
      <c r="AI24" s="260"/>
      <c r="AJ24" s="259">
        <f t="shared" si="18"/>
        <v>0</v>
      </c>
      <c r="AK24" s="261"/>
      <c r="AL24" s="259">
        <f t="shared" si="10"/>
        <v>0</v>
      </c>
      <c r="AM24" s="262">
        <f t="shared" si="11"/>
        <v>0</v>
      </c>
      <c r="AO24" s="259">
        <f t="shared" si="12"/>
        <v>0</v>
      </c>
      <c r="AP24" s="260"/>
      <c r="AQ24" s="259">
        <f t="shared" si="13"/>
        <v>0</v>
      </c>
      <c r="AR24" s="260"/>
      <c r="AS24" s="259">
        <f t="shared" si="14"/>
        <v>0</v>
      </c>
      <c r="AT24" s="260"/>
      <c r="AU24" s="259">
        <f t="shared" si="15"/>
        <v>0</v>
      </c>
      <c r="AV24" s="260"/>
      <c r="AW24" s="259">
        <f t="shared" si="16"/>
        <v>0</v>
      </c>
      <c r="AX24" s="260"/>
      <c r="AY24" s="259">
        <f t="shared" si="19"/>
        <v>0</v>
      </c>
      <c r="AZ24" s="261"/>
      <c r="BA24" s="259">
        <f t="shared" si="17"/>
        <v>0</v>
      </c>
      <c r="BB24" s="211"/>
    </row>
    <row r="25" spans="1:54" ht="14.25">
      <c r="A25" s="232" t="str">
        <f>IF(ISBLANK(B25),"",IF(LEN(B25)=4,LEFT(VLOOKUP(B25,MARKET!$B$2:$AN$11,COLUMN(MARKET!AN16)-1,FALSE),2),LEFT(B25,2)))</f>
        <v>IT</v>
      </c>
      <c r="B25" s="303" t="s">
        <v>77</v>
      </c>
      <c r="C25" s="233" t="str">
        <f>IF(ISBLANK(B25),"",IF(LEN(B25)&lt;=4,_xll.BDP(VLOOKUP(B25,MARKET!$B$2:$AN$11,COLUMN([1]MARKET!AN24)-1,FALSE)&amp;" Corp","security des"),_xll.BDP(B25&amp;" Corp","security des")))</f>
        <v>BTPS 0.7 05/01/20</v>
      </c>
      <c r="D25" s="234">
        <v>48.922999999999803</v>
      </c>
      <c r="E25" s="235">
        <v>96.546000000000006</v>
      </c>
      <c r="F25" s="236" t="e">
        <f>IF(LEN(B25)=12,IF(_xll.MKV("EUR.CM_INSTRUMENT.PXE."&amp;B25, "DateFirstSettlement")&gt;=41275,"Y","N"),"")</f>
        <v>#REF!</v>
      </c>
      <c r="G25" s="237" t="e">
        <f>IF(ISBLANK(B25),"",IF(LEN(B25)&lt;=4,VLOOKUP(B25,MARKET!$B$2:$Y$11,COLUMN(MARKET!#REF!)-1,FALSE),VLOOKUP(B25,MARKET!$A$13:$Y$315,COLUMN(MARKET!$Y$1),FALSE)))</f>
        <v>#NUM!</v>
      </c>
      <c r="H25" s="238" t="e">
        <f t="shared" si="0"/>
        <v>#NUM!</v>
      </c>
      <c r="I25" s="239" t="e">
        <f t="shared" si="3"/>
        <v>#NUM!</v>
      </c>
      <c r="J25" s="240" t="e">
        <f>IF(ISBLANK(E25),"",IF(LEN(B25)&lt;=4,VLOOKUP(B25,MARKET!$B$2:$P$11,14,FALSE),VLOOKUP(B25,MARKET!$A$2:$P$315,16,FALSE)))</f>
        <v>#REF!</v>
      </c>
      <c r="K25" s="241" t="e">
        <f>IF(ISBLANK(E25),"",IF(LEN(B25)&lt;=4,VLOOKUP(B25,MARKET!$B$2:$P$11,13,FALSE),VLOOKUP(B25,MARKET!$A$2:$P$315,14,FALSE)))</f>
        <v>#NUM!</v>
      </c>
      <c r="L25" s="242" t="e">
        <f t="shared" si="1"/>
        <v>#REF!</v>
      </c>
      <c r="M25" s="317" t="str">
        <f t="shared" si="2"/>
        <v/>
      </c>
      <c r="N25" s="442"/>
      <c r="O25" s="244" t="s">
        <v>364</v>
      </c>
      <c r="P25" s="244" t="e">
        <f>-P26/$Z$3/100</f>
        <v>#N/A</v>
      </c>
      <c r="Q25" s="244" t="e">
        <f>-Q26/$AB$3/100</f>
        <v>#N/A</v>
      </c>
      <c r="R25" s="244" t="e">
        <f>-R26/$AD$3/100</f>
        <v>#N/A</v>
      </c>
      <c r="S25" s="244" t="e">
        <f>-S26/$AF$3/100</f>
        <v>#N/A</v>
      </c>
      <c r="T25" s="244" t="e">
        <f>-T26/$AH$3/100</f>
        <v>#N/A</v>
      </c>
      <c r="U25" s="244" t="e">
        <f>-U26/$AJ$3/100</f>
        <v>#N/A</v>
      </c>
      <c r="V25" s="244" t="e">
        <f>-V26/$AL$3/100</f>
        <v>#N/A</v>
      </c>
      <c r="W25" s="263" t="e">
        <f>-W26/$AF$3/100</f>
        <v>#N/A</v>
      </c>
      <c r="Y25" s="215" t="str">
        <f t="shared" si="4"/>
        <v/>
      </c>
      <c r="Z25" s="259">
        <f t="shared" si="5"/>
        <v>0</v>
      </c>
      <c r="AA25" s="260"/>
      <c r="AB25" s="259">
        <f t="shared" si="6"/>
        <v>0</v>
      </c>
      <c r="AC25" s="260"/>
      <c r="AD25" s="259">
        <f t="shared" si="7"/>
        <v>0</v>
      </c>
      <c r="AE25" s="260"/>
      <c r="AF25" s="259">
        <f t="shared" si="8"/>
        <v>0</v>
      </c>
      <c r="AG25" s="260"/>
      <c r="AH25" s="259">
        <f t="shared" si="9"/>
        <v>0</v>
      </c>
      <c r="AI25" s="260"/>
      <c r="AJ25" s="259">
        <f t="shared" si="18"/>
        <v>0</v>
      </c>
      <c r="AK25" s="261"/>
      <c r="AL25" s="259">
        <f t="shared" si="10"/>
        <v>0</v>
      </c>
      <c r="AM25" s="262">
        <f t="shared" si="11"/>
        <v>0</v>
      </c>
      <c r="AO25" s="259">
        <f t="shared" si="12"/>
        <v>0</v>
      </c>
      <c r="AP25" s="260"/>
      <c r="AQ25" s="259">
        <f t="shared" si="13"/>
        <v>0</v>
      </c>
      <c r="AR25" s="260"/>
      <c r="AS25" s="259">
        <f t="shared" si="14"/>
        <v>0</v>
      </c>
      <c r="AT25" s="260"/>
      <c r="AU25" s="259">
        <f t="shared" si="15"/>
        <v>0</v>
      </c>
      <c r="AV25" s="260"/>
      <c r="AW25" s="259">
        <f t="shared" si="16"/>
        <v>0</v>
      </c>
      <c r="AX25" s="260"/>
      <c r="AY25" s="259">
        <f t="shared" si="19"/>
        <v>0</v>
      </c>
      <c r="AZ25" s="261"/>
      <c r="BA25" s="259">
        <f t="shared" si="17"/>
        <v>0</v>
      </c>
      <c r="BB25" s="211"/>
    </row>
    <row r="26" spans="1:54" ht="14.25">
      <c r="A26" s="232" t="str">
        <f>IF(ISBLANK(B26),"",IF(LEN(B26)=4,LEFT(VLOOKUP(B26,MARKET!$B$2:$AN$11,COLUMN(MARKET!AN18)-1,FALSE),2),LEFT(B26,2)))</f>
        <v/>
      </c>
      <c r="B26" s="219"/>
      <c r="C26" s="233" t="str">
        <f>IF(ISBLANK(B26),"",IF(LEN(B26)&lt;=4,_xll.BDP(VLOOKUP(B26,MARKET!$B$2:$AN$11,COLUMN([1]MARKET!AN25)-1,FALSE)&amp;" Corp","security des"),_xll.BDP(B26&amp;" Corp","security des")))</f>
        <v/>
      </c>
      <c r="D26" s="234"/>
      <c r="E26" s="235"/>
      <c r="F26" s="236" t="str">
        <f>IF(LEN(B26)=12,IF(_xll.MKV("EUR.CM_INSTRUMENT.PXE."&amp;B26, "DateFirstSettlement")&gt;=41275,"Y","N"),"")</f>
        <v/>
      </c>
      <c r="G26" s="237" t="str">
        <f>IF(ISBLANK(B26),"",IF(LEN(B26)&lt;=4,VLOOKUP(B26,MARKET!$B$2:$Y$11,COLUMN(MARKET!#REF!)-1,FALSE),VLOOKUP(B26,MARKET!$A$13:$Y$315,COLUMN(MARKET!$Y$1),FALSE)))</f>
        <v/>
      </c>
      <c r="H26" s="238" t="str">
        <f t="shared" si="0"/>
        <v/>
      </c>
      <c r="I26" s="239" t="str">
        <f t="shared" si="3"/>
        <v/>
      </c>
      <c r="J26" s="240" t="str">
        <f>IF(ISBLANK(E26),"",IF(LEN(B26)&lt;=4,VLOOKUP(B26,MARKET!$B$2:$P$11,14,FALSE),VLOOKUP(B26,MARKET!$A$2:$P$315,16,FALSE)))</f>
        <v/>
      </c>
      <c r="K26" s="241" t="str">
        <f>IF(ISBLANK(E26),"",IF(LEN(B26)&lt;=4,VLOOKUP(B26,MARKET!$B$2:$P$11,13,FALSE),VLOOKUP(B26,MARKET!$A$2:$P$315,14,FALSE)))</f>
        <v/>
      </c>
      <c r="L26" s="242" t="str">
        <f t="shared" si="1"/>
        <v/>
      </c>
      <c r="M26" s="317" t="str">
        <f t="shared" si="2"/>
        <v/>
      </c>
      <c r="N26" s="442"/>
      <c r="O26" s="247" t="s">
        <v>352</v>
      </c>
      <c r="P26" s="247">
        <f>SUMIFS($Z$7:$Z$204,$Y$7:$Y$204,$N$24)</f>
        <v>0</v>
      </c>
      <c r="Q26" s="247">
        <f>SUMIFS($AB$7:$AB$204,$Y$7:$Y$204,$N$24)</f>
        <v>0</v>
      </c>
      <c r="R26" s="247">
        <f>SUMIFS($AD$7:$AD$204,$Y$7:$Y$204,$N$24)</f>
        <v>0</v>
      </c>
      <c r="S26" s="247">
        <f>SUMIFS($AF$7:$AF$204,$Y$7:$Y$204,$N$24)</f>
        <v>0</v>
      </c>
      <c r="T26" s="247">
        <f>SUMIFS($AH$7:$AH$204,$Y$7:$Y$204,$N$24)</f>
        <v>0</v>
      </c>
      <c r="U26" s="247">
        <f>SUMIFS($AJ$7:$AJ$204,$Y$7:$Y$204,$N$24)</f>
        <v>0</v>
      </c>
      <c r="V26" s="247">
        <f>SUMIFS($AL$7:$AL$204,$Y$7:$Y$204,$N$24)</f>
        <v>0</v>
      </c>
      <c r="W26" s="264">
        <f>SUM(P26:V26)</f>
        <v>0</v>
      </c>
      <c r="Y26" s="215" t="str">
        <f t="shared" si="4"/>
        <v>IT</v>
      </c>
      <c r="Z26" s="259" t="e">
        <f t="shared" si="5"/>
        <v>#NUM!</v>
      </c>
      <c r="AA26" s="260"/>
      <c r="AB26" s="259" t="e">
        <f t="shared" si="6"/>
        <v>#NUM!</v>
      </c>
      <c r="AC26" s="260"/>
      <c r="AD26" s="259" t="e">
        <f t="shared" si="7"/>
        <v>#NUM!</v>
      </c>
      <c r="AE26" s="260"/>
      <c r="AF26" s="259" t="e">
        <f t="shared" si="8"/>
        <v>#NUM!</v>
      </c>
      <c r="AG26" s="260"/>
      <c r="AH26" s="259" t="e">
        <f t="shared" si="9"/>
        <v>#NUM!</v>
      </c>
      <c r="AI26" s="260"/>
      <c r="AJ26" s="259" t="e">
        <f t="shared" si="18"/>
        <v>#NUM!</v>
      </c>
      <c r="AK26" s="261"/>
      <c r="AL26" s="259" t="e">
        <f t="shared" si="10"/>
        <v>#NUM!</v>
      </c>
      <c r="AM26" s="262" t="e">
        <f t="shared" si="11"/>
        <v>#NUM!</v>
      </c>
      <c r="AO26" s="259" t="e">
        <f t="shared" si="12"/>
        <v>#NUM!</v>
      </c>
      <c r="AP26" s="260"/>
      <c r="AQ26" s="259" t="e">
        <f t="shared" si="13"/>
        <v>#NUM!</v>
      </c>
      <c r="AR26" s="260"/>
      <c r="AS26" s="259" t="e">
        <f t="shared" si="14"/>
        <v>#NUM!</v>
      </c>
      <c r="AT26" s="260"/>
      <c r="AU26" s="259" t="e">
        <f t="shared" si="15"/>
        <v>#NUM!</v>
      </c>
      <c r="AV26" s="260"/>
      <c r="AW26" s="259" t="e">
        <f t="shared" si="16"/>
        <v>#NUM!</v>
      </c>
      <c r="AX26" s="260"/>
      <c r="AY26" s="259" t="e">
        <f t="shared" si="19"/>
        <v>#NUM!</v>
      </c>
      <c r="AZ26" s="261"/>
      <c r="BA26" s="259" t="e">
        <f t="shared" si="17"/>
        <v>#NUM!</v>
      </c>
      <c r="BB26" s="211"/>
    </row>
    <row r="27" spans="1:54" ht="15.75" thickBot="1">
      <c r="A27" s="232" t="str">
        <f>IF(ISBLANK(B27),"",IF(LEN(B27)=4,LEFT(VLOOKUP(B27,MARKET!$B$2:$AN$11,COLUMN(MARKET!AN19)-1,FALSE),2),LEFT(B27,2)))</f>
        <v>IT</v>
      </c>
      <c r="B27" s="219" t="s">
        <v>411</v>
      </c>
      <c r="C27" s="233" t="str">
        <f>IF(ISBLANK(B27),"",IF(LEN(B27)&lt;=4,_xll.BDP(VLOOKUP(B27,MARKET!$B$2:$AN$11,COLUMN([1]MARKET!AN26)-1,FALSE)&amp;" Corp","security des"),_xll.BDP(B27&amp;" Corp","security des")))</f>
        <v>BTPS 0.35 06/15/20</v>
      </c>
      <c r="D27" s="234">
        <v>-2.88499999999999</v>
      </c>
      <c r="E27" s="235">
        <v>95.393500000000003</v>
      </c>
      <c r="F27" s="236" t="e">
        <f>IF(LEN(B27)=12,IF(_xll.MKV("EUR.CM_INSTRUMENT.PXE."&amp;B27, "DateFirstSettlement")&gt;=41275,"Y","N"),"")</f>
        <v>#REF!</v>
      </c>
      <c r="G27" s="237" t="e">
        <f>IF(ISBLANK(B27),"",IF(LEN(B27)&lt;=4,VLOOKUP(B27,MARKET!$B$2:$Y$11,COLUMN(MARKET!#REF!)-1,FALSE),VLOOKUP(B27,MARKET!$A$13:$Y$315,COLUMN(MARKET!$Y$1),FALSE)))</f>
        <v>#NUM!</v>
      </c>
      <c r="H27" s="238" t="e">
        <f t="shared" si="0"/>
        <v>#NUM!</v>
      </c>
      <c r="I27" s="239" t="e">
        <f t="shared" si="3"/>
        <v>#NUM!</v>
      </c>
      <c r="J27" s="240" t="e">
        <f>IF(ISBLANK(E27),"",IF(LEN(B27)&lt;=4,VLOOKUP(B27,MARKET!$B$2:$P$11,14,FALSE),VLOOKUP(B27,MARKET!$A$2:$P$315,16,FALSE)))</f>
        <v>#REF!</v>
      </c>
      <c r="K27" s="241" t="e">
        <f>IF(ISBLANK(E27),"",IF(LEN(B27)&lt;=4,VLOOKUP(B27,MARKET!$B$2:$P$11,13,FALSE),VLOOKUP(B27,MARKET!$A$2:$P$315,14,FALSE)))</f>
        <v>#NUM!</v>
      </c>
      <c r="L27" s="242" t="e">
        <f t="shared" si="1"/>
        <v>#REF!</v>
      </c>
      <c r="M27" s="317" t="str">
        <f t="shared" si="2"/>
        <v/>
      </c>
      <c r="N27" s="443"/>
      <c r="O27" s="265" t="s">
        <v>355</v>
      </c>
      <c r="P27" s="265">
        <f>SUMIFS($AO$7:$AO$204,$Y$7:$Y$204,$N$24)</f>
        <v>0</v>
      </c>
      <c r="Q27" s="265">
        <f>SUMIFS($AQ$7:$AQ$204,$Y$7:$Y$204,$N$24)</f>
        <v>0</v>
      </c>
      <c r="R27" s="265">
        <f>SUMIFS($AS$7:$AS$204,$Y$7:$Y$204,$N$24)</f>
        <v>0</v>
      </c>
      <c r="S27" s="265">
        <f>SUMIFS($AU$7:$AU$204,$Y$7:$Y$204,$N$24)</f>
        <v>0</v>
      </c>
      <c r="T27" s="265">
        <f>SUMIFS($AW$7:$AW$204,$Y$7:$Y$204,$N$24)</f>
        <v>0</v>
      </c>
      <c r="U27" s="265">
        <f>SUMIFS($AY$7:$AY$204,$Y$7:$Y$204,$N$24)</f>
        <v>0</v>
      </c>
      <c r="V27" s="265">
        <f>SUMIFS($BA$7:$BA$204,$Y$7:$Y$204,$N$24)</f>
        <v>0</v>
      </c>
      <c r="W27" s="266">
        <f>SUM(P27:V27)</f>
        <v>0</v>
      </c>
      <c r="Y27" s="215" t="str">
        <f t="shared" si="4"/>
        <v>IT</v>
      </c>
      <c r="Z27" s="259" t="e">
        <f t="shared" si="5"/>
        <v>#NUM!</v>
      </c>
      <c r="AA27" s="260"/>
      <c r="AB27" s="259" t="e">
        <f t="shared" si="6"/>
        <v>#NUM!</v>
      </c>
      <c r="AC27" s="260"/>
      <c r="AD27" s="259" t="e">
        <f t="shared" si="7"/>
        <v>#NUM!</v>
      </c>
      <c r="AE27" s="260"/>
      <c r="AF27" s="259" t="e">
        <f t="shared" si="8"/>
        <v>#NUM!</v>
      </c>
      <c r="AG27" s="260"/>
      <c r="AH27" s="259" t="e">
        <f t="shared" si="9"/>
        <v>#NUM!</v>
      </c>
      <c r="AI27" s="260"/>
      <c r="AJ27" s="259" t="e">
        <f t="shared" si="18"/>
        <v>#NUM!</v>
      </c>
      <c r="AK27" s="261"/>
      <c r="AL27" s="259" t="e">
        <f t="shared" si="10"/>
        <v>#NUM!</v>
      </c>
      <c r="AM27" s="262" t="e">
        <f t="shared" si="11"/>
        <v>#NUM!</v>
      </c>
      <c r="AO27" s="259" t="e">
        <f t="shared" si="12"/>
        <v>#NUM!</v>
      </c>
      <c r="AP27" s="260"/>
      <c r="AQ27" s="259" t="e">
        <f t="shared" si="13"/>
        <v>#NUM!</v>
      </c>
      <c r="AR27" s="260"/>
      <c r="AS27" s="259" t="e">
        <f t="shared" si="14"/>
        <v>#NUM!</v>
      </c>
      <c r="AT27" s="260"/>
      <c r="AU27" s="259" t="e">
        <f t="shared" si="15"/>
        <v>#NUM!</v>
      </c>
      <c r="AV27" s="260"/>
      <c r="AW27" s="259" t="e">
        <f t="shared" si="16"/>
        <v>#NUM!</v>
      </c>
      <c r="AX27" s="260"/>
      <c r="AY27" s="259" t="e">
        <f t="shared" si="19"/>
        <v>#NUM!</v>
      </c>
      <c r="AZ27" s="261"/>
      <c r="BA27" s="259" t="e">
        <f t="shared" si="17"/>
        <v>#NUM!</v>
      </c>
      <c r="BB27" s="211"/>
    </row>
    <row r="28" spans="1:54">
      <c r="A28" s="232" t="e">
        <f>IF(ISBLANK(B28),"",IF(LEN(B28)=4,LEFT(VLOOKUP(B28,MARKET!$B$2:$AN$11,COLUMN(MARKET!AN20)-1,FALSE),2),LEFT(B28,2)))</f>
        <v>#REF!</v>
      </c>
      <c r="B28" s="216" t="s">
        <v>471</v>
      </c>
      <c r="C28" s="233" t="e">
        <f>IF(ISBLANK(B28),"",IF(LEN(B28)&lt;=4,_xll.BDP(VLOOKUP(B28,MARKET!$B$2:$AN$11,COLUMN([1]MARKET!AN27)-1,FALSE)&amp;" Corp","security des"),_xll.BDP(B28&amp;" Corp","security des")))</f>
        <v>#REF!</v>
      </c>
      <c r="D28" s="234">
        <v>200</v>
      </c>
      <c r="E28" s="235">
        <v>106.43</v>
      </c>
      <c r="F28" s="236" t="str">
        <f>IF(LEN(B28)=12,IF(_xll.MKV("EUR.CM_INSTRUMENT.PXE."&amp;B28, "DateFirstSettlement")&gt;=41275,"Y","N"),"")</f>
        <v/>
      </c>
      <c r="G28" s="237" t="e">
        <f>IF(ISBLANK(B28),"",IF(LEN(B28)&lt;=4,VLOOKUP(B28,MARKET!$B$2:$Y$11,COLUMN(MARKET!Y13)-1,FALSE),VLOOKUP(B28,MARKET!$A$13:$Y$315,COLUMN(MARKET!$Y$1),FALSE)))</f>
        <v>#REF!</v>
      </c>
      <c r="H28" s="238" t="e">
        <f t="shared" si="0"/>
        <v>#REF!</v>
      </c>
      <c r="I28" s="239" t="e">
        <f t="shared" si="3"/>
        <v>#REF!</v>
      </c>
      <c r="J28" s="240" t="e">
        <f>IF(ISBLANK(E28),"",IF(LEN(B28)&lt;=4,VLOOKUP(B28,MARKET!$B$2:$P$11,14,FALSE),VLOOKUP(B28,MARKET!$A$2:$P$315,16,FALSE)))</f>
        <v>#REF!</v>
      </c>
      <c r="K28" s="241" t="e">
        <f>IF(ISBLANK(E28),"",IF(LEN(B28)&lt;=4,VLOOKUP(B28,MARKET!$B$2:$P$11,13,FALSE),VLOOKUP(B28,MARKET!$A$2:$P$315,14,FALSE)))</f>
        <v>#NUM!</v>
      </c>
      <c r="L28" s="242" t="e">
        <f t="shared" si="1"/>
        <v>#REF!</v>
      </c>
      <c r="M28" s="317" t="str">
        <f t="shared" si="2"/>
        <v/>
      </c>
      <c r="N28" s="417" t="s">
        <v>370</v>
      </c>
      <c r="O28" s="256"/>
      <c r="P28" s="256" t="s">
        <v>357</v>
      </c>
      <c r="Q28" s="256" t="s">
        <v>358</v>
      </c>
      <c r="R28" s="256" t="s">
        <v>359</v>
      </c>
      <c r="S28" s="256" t="s">
        <v>360</v>
      </c>
      <c r="T28" s="256" t="s">
        <v>361</v>
      </c>
      <c r="U28" s="227" t="s">
        <v>362</v>
      </c>
      <c r="V28" s="256" t="s">
        <v>363</v>
      </c>
      <c r="W28" s="258" t="s">
        <v>356</v>
      </c>
      <c r="Y28" s="215" t="str">
        <f t="shared" si="4"/>
        <v>IT</v>
      </c>
      <c r="Z28" s="259" t="e">
        <f t="shared" si="5"/>
        <v>#NUM!</v>
      </c>
      <c r="AA28" s="260"/>
      <c r="AB28" s="259" t="e">
        <f t="shared" si="6"/>
        <v>#NUM!</v>
      </c>
      <c r="AC28" s="260"/>
      <c r="AD28" s="259" t="e">
        <f t="shared" si="7"/>
        <v>#NUM!</v>
      </c>
      <c r="AE28" s="260"/>
      <c r="AF28" s="259" t="e">
        <f t="shared" si="8"/>
        <v>#NUM!</v>
      </c>
      <c r="AG28" s="260"/>
      <c r="AH28" s="259" t="e">
        <f t="shared" si="9"/>
        <v>#NUM!</v>
      </c>
      <c r="AI28" s="260"/>
      <c r="AJ28" s="259" t="e">
        <f t="shared" si="18"/>
        <v>#NUM!</v>
      </c>
      <c r="AK28" s="261"/>
      <c r="AL28" s="259" t="e">
        <f t="shared" si="10"/>
        <v>#NUM!</v>
      </c>
      <c r="AM28" s="262" t="e">
        <f t="shared" si="11"/>
        <v>#NUM!</v>
      </c>
      <c r="AO28" s="259" t="e">
        <f t="shared" si="12"/>
        <v>#NUM!</v>
      </c>
      <c r="AP28" s="260"/>
      <c r="AQ28" s="259" t="e">
        <f t="shared" si="13"/>
        <v>#NUM!</v>
      </c>
      <c r="AR28" s="260"/>
      <c r="AS28" s="259" t="e">
        <f t="shared" si="14"/>
        <v>#NUM!</v>
      </c>
      <c r="AT28" s="260"/>
      <c r="AU28" s="259" t="e">
        <f t="shared" si="15"/>
        <v>#NUM!</v>
      </c>
      <c r="AV28" s="260"/>
      <c r="AW28" s="259" t="e">
        <f t="shared" si="16"/>
        <v>#NUM!</v>
      </c>
      <c r="AX28" s="260"/>
      <c r="AY28" s="259" t="e">
        <f t="shared" si="19"/>
        <v>#NUM!</v>
      </c>
      <c r="AZ28" s="261"/>
      <c r="BA28" s="259" t="e">
        <f t="shared" si="17"/>
        <v>#NUM!</v>
      </c>
      <c r="BB28" s="211"/>
    </row>
    <row r="29" spans="1:54" ht="14.25">
      <c r="A29" s="232" t="str">
        <f>IF(ISBLANK(B29),"",IF(LEN(B29)=4,LEFT(VLOOKUP(B29,MARKET!$B$2:$AN$11,COLUMN(MARKET!AN21)-1,FALSE),2),LEFT(B29,2)))</f>
        <v>IT</v>
      </c>
      <c r="B29" s="219" t="s">
        <v>78</v>
      </c>
      <c r="C29" s="233" t="str">
        <f>IF(ISBLANK(B29),"",IF(LEN(B29)&lt;=4,_xll.BDP(VLOOKUP(B29,MARKET!$B$2:$AN$11,COLUMN([1]MARKET!AN28)-1,FALSE)&amp;" Corp","security des"),_xll.BDP(B29&amp;" Corp","security des")))</f>
        <v>BTPS 4 09/01/20</v>
      </c>
      <c r="D29" s="234">
        <v>9.2949000000000002</v>
      </c>
      <c r="E29" s="235">
        <v>102.61150000000001</v>
      </c>
      <c r="F29" s="236" t="e">
        <f>IF(LEN(B29)=12,IF(_xll.MKV("EUR.CM_INSTRUMENT.PXE."&amp;B29, "DateFirstSettlement")&gt;=41275,"Y","N"),"")</f>
        <v>#REF!</v>
      </c>
      <c r="G29" s="237" t="e">
        <f>IF(ISBLANK(B29),"",IF(LEN(B29)&lt;=4,VLOOKUP(B29,MARKET!$B$2:$Y$11,COLUMN(MARKET!Y14)-1,FALSE),VLOOKUP(B29,MARKET!$A$13:$Y$315,COLUMN(MARKET!$Y$1),FALSE)))</f>
        <v>#NUM!</v>
      </c>
      <c r="H29" s="238" t="e">
        <f t="shared" si="0"/>
        <v>#NUM!</v>
      </c>
      <c r="I29" s="239" t="e">
        <f t="shared" si="3"/>
        <v>#NUM!</v>
      </c>
      <c r="J29" s="240" t="e">
        <f>IF(ISBLANK(E29),"",IF(LEN(B29)&lt;=4,VLOOKUP(B29,MARKET!$B$2:$P$11,14,FALSE),VLOOKUP(B29,MARKET!$A$2:$P$315,16,FALSE)))</f>
        <v>#REF!</v>
      </c>
      <c r="K29" s="241" t="e">
        <f>IF(ISBLANK(E29),"",IF(LEN(B29)&lt;=4,VLOOKUP(B29,MARKET!$B$2:$P$11,13,FALSE),VLOOKUP(B29,MARKET!$A$2:$P$315,14,FALSE)))</f>
        <v>#NUM!</v>
      </c>
      <c r="L29" s="242" t="e">
        <f t="shared" si="1"/>
        <v>#REF!</v>
      </c>
      <c r="M29" s="317" t="str">
        <f t="shared" si="2"/>
        <v/>
      </c>
      <c r="N29" s="418"/>
      <c r="O29" s="244" t="s">
        <v>364</v>
      </c>
      <c r="P29" s="244" t="e">
        <f>-P30/$Z$3/100</f>
        <v>#N/A</v>
      </c>
      <c r="Q29" s="244" t="e">
        <f>-Q30/$AB$3/100</f>
        <v>#N/A</v>
      </c>
      <c r="R29" s="244" t="e">
        <f>-R30/$AD$3/100</f>
        <v>#N/A</v>
      </c>
      <c r="S29" s="244" t="e">
        <f>-S30/$AF$3/100</f>
        <v>#N/A</v>
      </c>
      <c r="T29" s="244" t="e">
        <f>-T30/$AH$3/100</f>
        <v>#N/A</v>
      </c>
      <c r="U29" s="244" t="e">
        <f>-U30/$AJ$3/100</f>
        <v>#N/A</v>
      </c>
      <c r="V29" s="244" t="e">
        <f>-V30/$AL$3/100</f>
        <v>#N/A</v>
      </c>
      <c r="W29" s="263" t="e">
        <f>-W30/$AF$3/100</f>
        <v>#N/A</v>
      </c>
      <c r="Y29" s="215" t="str">
        <f t="shared" si="4"/>
        <v>IT</v>
      </c>
      <c r="Z29" s="259" t="e">
        <f t="shared" si="5"/>
        <v>#NUM!</v>
      </c>
      <c r="AA29" s="260"/>
      <c r="AB29" s="259" t="e">
        <f t="shared" si="6"/>
        <v>#NUM!</v>
      </c>
      <c r="AC29" s="260"/>
      <c r="AD29" s="259" t="e">
        <f t="shared" si="7"/>
        <v>#NUM!</v>
      </c>
      <c r="AE29" s="260"/>
      <c r="AF29" s="259" t="e">
        <f t="shared" si="8"/>
        <v>#NUM!</v>
      </c>
      <c r="AG29" s="260"/>
      <c r="AH29" s="259" t="e">
        <f t="shared" si="9"/>
        <v>#NUM!</v>
      </c>
      <c r="AI29" s="260"/>
      <c r="AJ29" s="259" t="e">
        <f t="shared" si="18"/>
        <v>#NUM!</v>
      </c>
      <c r="AK29" s="261"/>
      <c r="AL29" s="259" t="e">
        <f t="shared" si="10"/>
        <v>#NUM!</v>
      </c>
      <c r="AM29" s="262" t="e">
        <f t="shared" si="11"/>
        <v>#NUM!</v>
      </c>
      <c r="AO29" s="259" t="e">
        <f t="shared" si="12"/>
        <v>#NUM!</v>
      </c>
      <c r="AP29" s="260"/>
      <c r="AQ29" s="259" t="e">
        <f t="shared" si="13"/>
        <v>#NUM!</v>
      </c>
      <c r="AR29" s="260"/>
      <c r="AS29" s="259" t="e">
        <f t="shared" si="14"/>
        <v>#NUM!</v>
      </c>
      <c r="AT29" s="260"/>
      <c r="AU29" s="259" t="e">
        <f t="shared" si="15"/>
        <v>#NUM!</v>
      </c>
      <c r="AV29" s="260"/>
      <c r="AW29" s="259" t="e">
        <f t="shared" si="16"/>
        <v>#NUM!</v>
      </c>
      <c r="AX29" s="260"/>
      <c r="AY29" s="259" t="e">
        <f t="shared" si="19"/>
        <v>#NUM!</v>
      </c>
      <c r="AZ29" s="261"/>
      <c r="BA29" s="259" t="e">
        <f t="shared" si="17"/>
        <v>#NUM!</v>
      </c>
      <c r="BB29" s="211"/>
    </row>
    <row r="30" spans="1:54" ht="14.25">
      <c r="A30" s="232" t="str">
        <f>IF(ISBLANK(B30),"",IF(LEN(B30)=4,LEFT(VLOOKUP(B30,MARKET!$B$2:$AN$11,COLUMN(MARKET!AN22)-1,FALSE),2),LEFT(B30,2)))</f>
        <v>IT</v>
      </c>
      <c r="B30" s="219" t="s">
        <v>468</v>
      </c>
      <c r="C30" s="233" t="str">
        <f>IF(ISBLANK(B30),"",IF(LEN(B30)&lt;=4,_xll.BDP(VLOOKUP(B30,MARKET!$B$2:$AN$11,COLUMN([1]MARKET!AN29)-1,FALSE)&amp;" Corp","security des"),_xll.BDP(B30&amp;" Corp","security des")))</f>
        <v>BTPS 0.2 10/15/20</v>
      </c>
      <c r="D30" s="234">
        <v>17.747</v>
      </c>
      <c r="E30" s="235">
        <v>94.304000000000002</v>
      </c>
      <c r="F30" s="236" t="e">
        <f>IF(LEN(B30)=12,IF(_xll.MKV("EUR.CM_INSTRUMENT.PXE."&amp;B30, "DateFirstSettlement")&gt;=41275,"Y","N"),"")</f>
        <v>#REF!</v>
      </c>
      <c r="G30" s="237" t="e">
        <f>IF(ISBLANK(B30),"",IF(LEN(B30)&lt;=4,VLOOKUP(B30,MARKET!$B$2:$Y$11,COLUMN(MARKET!#REF!)-1,FALSE),VLOOKUP(B30,MARKET!$A$13:$Y$315,COLUMN(MARKET!$Y$1),FALSE)))</f>
        <v>#NUM!</v>
      </c>
      <c r="H30" s="238" t="e">
        <f t="shared" si="0"/>
        <v>#NUM!</v>
      </c>
      <c r="I30" s="239" t="e">
        <f t="shared" si="3"/>
        <v>#NUM!</v>
      </c>
      <c r="J30" s="240" t="e">
        <f>IF(ISBLANK(E30),"",IF(LEN(B30)&lt;=4,VLOOKUP(B30,MARKET!$B$2:$P$11,14,FALSE),VLOOKUP(B30,MARKET!$A$2:$P$315,16,FALSE)))</f>
        <v>#REF!</v>
      </c>
      <c r="K30" s="241" t="e">
        <f>IF(ISBLANK(E30),"",IF(LEN(B30)&lt;=4,VLOOKUP(B30,MARKET!$B$2:$P$11,13,FALSE),VLOOKUP(B30,MARKET!$A$2:$P$315,14,FALSE)))</f>
        <v>#NUM!</v>
      </c>
      <c r="L30" s="242" t="e">
        <f t="shared" si="1"/>
        <v>#REF!</v>
      </c>
      <c r="M30" s="317" t="str">
        <f t="shared" si="2"/>
        <v/>
      </c>
      <c r="N30" s="418"/>
      <c r="O30" s="247" t="s">
        <v>352</v>
      </c>
      <c r="P30" s="247">
        <f>SUMIFS($Z$7:$Z$204,$Y$7:$Y$204,$N$28)</f>
        <v>0</v>
      </c>
      <c r="Q30" s="247">
        <f>SUMIFS($AB$7:$AB$204,$Y$7:$Y$204,$N$28)</f>
        <v>0</v>
      </c>
      <c r="R30" s="247">
        <f>SUMIFS($AD$7:$AD$204,$Y$7:$Y$204,$N$28)</f>
        <v>0</v>
      </c>
      <c r="S30" s="247">
        <f>SUMIFS($AF$7:$AF$204,$Y$7:$Y$204,$N$28)</f>
        <v>0</v>
      </c>
      <c r="T30" s="247">
        <f>SUMIFS($AH$7:$AH$204,$Y$7:$Y$204,$N$28)</f>
        <v>0</v>
      </c>
      <c r="U30" s="247">
        <f>SUMIFS($AJ$7:$AJ$204,$Y$7:$Y$204,$N$28)</f>
        <v>0</v>
      </c>
      <c r="V30" s="247">
        <f>SUMIFS($AL$7:$AL$204,$Y$7:$Y$204,$N$28)</f>
        <v>0</v>
      </c>
      <c r="W30" s="264">
        <f>SUM(P30:V30)</f>
        <v>0</v>
      </c>
      <c r="Y30" s="215" t="str">
        <f t="shared" si="4"/>
        <v/>
      </c>
      <c r="Z30" s="259">
        <f t="shared" si="5"/>
        <v>0</v>
      </c>
      <c r="AA30" s="260"/>
      <c r="AB30" s="259">
        <f t="shared" si="6"/>
        <v>0</v>
      </c>
      <c r="AC30" s="260"/>
      <c r="AD30" s="259">
        <f t="shared" si="7"/>
        <v>0</v>
      </c>
      <c r="AE30" s="260"/>
      <c r="AF30" s="259">
        <f t="shared" si="8"/>
        <v>0</v>
      </c>
      <c r="AG30" s="260"/>
      <c r="AH30" s="259">
        <f t="shared" si="9"/>
        <v>0</v>
      </c>
      <c r="AI30" s="260"/>
      <c r="AJ30" s="259">
        <f t="shared" si="18"/>
        <v>0</v>
      </c>
      <c r="AK30" s="261"/>
      <c r="AL30" s="259">
        <f t="shared" si="10"/>
        <v>0</v>
      </c>
      <c r="AM30" s="262">
        <f t="shared" si="11"/>
        <v>0</v>
      </c>
      <c r="AO30" s="259">
        <f t="shared" si="12"/>
        <v>0</v>
      </c>
      <c r="AP30" s="260"/>
      <c r="AQ30" s="259">
        <f t="shared" si="13"/>
        <v>0</v>
      </c>
      <c r="AR30" s="260"/>
      <c r="AS30" s="259">
        <f t="shared" si="14"/>
        <v>0</v>
      </c>
      <c r="AT30" s="260"/>
      <c r="AU30" s="259">
        <f t="shared" si="15"/>
        <v>0</v>
      </c>
      <c r="AV30" s="260"/>
      <c r="AW30" s="259">
        <f t="shared" si="16"/>
        <v>0</v>
      </c>
      <c r="AX30" s="260"/>
      <c r="AY30" s="259">
        <f t="shared" si="19"/>
        <v>0</v>
      </c>
      <c r="AZ30" s="261"/>
      <c r="BA30" s="259">
        <f t="shared" si="17"/>
        <v>0</v>
      </c>
      <c r="BB30" s="211"/>
    </row>
    <row r="31" spans="1:54" ht="15.75" thickBot="1">
      <c r="A31" s="232" t="str">
        <f>IF(ISBLANK(B31),"",IF(LEN(B31)=4,LEFT(VLOOKUP(B31,MARKET!$B$2:$AN$11,COLUMN(MARKET!AN24)-1,FALSE),2),LEFT(B31,2)))</f>
        <v>IT</v>
      </c>
      <c r="B31" s="267" t="s">
        <v>79</v>
      </c>
      <c r="C31" s="233" t="str">
        <f>IF(ISBLANK(B31),"",IF(LEN(B31)&lt;=4,_xll.BDP(VLOOKUP(B31,MARKET!$B$2:$AN$11,COLUMN([1]MARKET!AN30)-1,FALSE)&amp;" Corp","security des"),_xll.BDP(B31&amp;" Corp","security des")))</f>
        <v>BTPS 0.65 11/01/20</v>
      </c>
      <c r="D31" s="234">
        <v>-9.99899999999991</v>
      </c>
      <c r="E31" s="235">
        <v>95.105000000000004</v>
      </c>
      <c r="F31" s="236" t="e">
        <f>IF(LEN(B31)=12,IF(_xll.MKV("EUR.CM_INSTRUMENT.PXE."&amp;B31, "DateFirstSettlement")&gt;=41275,"Y","N"),"")</f>
        <v>#REF!</v>
      </c>
      <c r="G31" s="237" t="e">
        <f>IF(ISBLANK(B31),"",IF(LEN(B31)&lt;=4,VLOOKUP(B31,MARKET!$B$2:$Y$11,COLUMN(MARKET!Y15)-1,FALSE),VLOOKUP(B31,MARKET!$A$13:$Y$315,COLUMN(MARKET!$Y$1),FALSE)))</f>
        <v>#NUM!</v>
      </c>
      <c r="H31" s="238" t="e">
        <f t="shared" si="0"/>
        <v>#NUM!</v>
      </c>
      <c r="I31" s="239" t="e">
        <f t="shared" si="3"/>
        <v>#NUM!</v>
      </c>
      <c r="J31" s="240" t="e">
        <f>IF(ISBLANK(E31),"",IF(LEN(B31)&lt;=4,VLOOKUP(B31,MARKET!$B$2:$P$11,14,FALSE),VLOOKUP(B31,MARKET!$A$2:$P$315,16,FALSE)))</f>
        <v>#REF!</v>
      </c>
      <c r="K31" s="241" t="e">
        <f>IF(ISBLANK(E31),"",IF(LEN(B31)&lt;=4,VLOOKUP(B31,MARKET!$B$2:$P$11,13,FALSE),VLOOKUP(B31,MARKET!$A$2:$P$315,14,FALSE)))</f>
        <v>#NUM!</v>
      </c>
      <c r="L31" s="242" t="e">
        <f t="shared" si="1"/>
        <v>#REF!</v>
      </c>
      <c r="M31" s="317" t="str">
        <f t="shared" si="2"/>
        <v/>
      </c>
      <c r="N31" s="419"/>
      <c r="O31" s="265" t="s">
        <v>355</v>
      </c>
      <c r="P31" s="265">
        <f>SUMIFS($AO$7:$AO$204,$Y$7:$Y$204,$N$28)</f>
        <v>0</v>
      </c>
      <c r="Q31" s="265">
        <f>SUMIFS($AQ$7:$AQ$204,$Y$7:$Y$204,$N$28)</f>
        <v>0</v>
      </c>
      <c r="R31" s="265">
        <f>SUMIFS($AS$7:$AS$204,$Y$7:$Y$204,$N$28)</f>
        <v>0</v>
      </c>
      <c r="S31" s="265">
        <f>SUMIFS($AU$7:$AU$204,$Y$7:$Y$204,$N$28)</f>
        <v>0</v>
      </c>
      <c r="T31" s="265">
        <f>SUMIFS($AW$7:$AW$204,$Y$7:$Y$204,$N$28)</f>
        <v>0</v>
      </c>
      <c r="U31" s="265">
        <f>SUMIFS($AY$7:$AY$204,$Y$7:$Y$204,$N$28)</f>
        <v>0</v>
      </c>
      <c r="V31" s="265">
        <f>SUMIFS($BA$7:$BA$204,$Y$7:$Y$204,$N$28)</f>
        <v>0</v>
      </c>
      <c r="W31" s="266">
        <f>SUM(P31:V31)</f>
        <v>0</v>
      </c>
      <c r="Y31" s="215" t="str">
        <f t="shared" si="4"/>
        <v>IT</v>
      </c>
      <c r="Z31" s="259" t="e">
        <f t="shared" si="5"/>
        <v>#NUM!</v>
      </c>
      <c r="AA31" s="260"/>
      <c r="AB31" s="259" t="e">
        <f t="shared" si="6"/>
        <v>#NUM!</v>
      </c>
      <c r="AC31" s="260"/>
      <c r="AD31" s="259" t="e">
        <f t="shared" si="7"/>
        <v>#NUM!</v>
      </c>
      <c r="AE31" s="260"/>
      <c r="AF31" s="259" t="e">
        <f t="shared" si="8"/>
        <v>#NUM!</v>
      </c>
      <c r="AG31" s="260"/>
      <c r="AH31" s="259" t="e">
        <f t="shared" si="9"/>
        <v>#NUM!</v>
      </c>
      <c r="AI31" s="260"/>
      <c r="AJ31" s="259" t="e">
        <f t="shared" si="18"/>
        <v>#NUM!</v>
      </c>
      <c r="AK31" s="261"/>
      <c r="AL31" s="259" t="e">
        <f t="shared" si="10"/>
        <v>#NUM!</v>
      </c>
      <c r="AM31" s="262" t="e">
        <f t="shared" si="11"/>
        <v>#NUM!</v>
      </c>
      <c r="AO31" s="259" t="e">
        <f t="shared" si="12"/>
        <v>#NUM!</v>
      </c>
      <c r="AP31" s="260"/>
      <c r="AQ31" s="259" t="e">
        <f t="shared" si="13"/>
        <v>#NUM!</v>
      </c>
      <c r="AR31" s="260"/>
      <c r="AS31" s="259" t="e">
        <f t="shared" si="14"/>
        <v>#NUM!</v>
      </c>
      <c r="AT31" s="260"/>
      <c r="AU31" s="259" t="e">
        <f t="shared" si="15"/>
        <v>#NUM!</v>
      </c>
      <c r="AV31" s="260"/>
      <c r="AW31" s="259" t="e">
        <f t="shared" si="16"/>
        <v>#NUM!</v>
      </c>
      <c r="AX31" s="260"/>
      <c r="AY31" s="259" t="e">
        <f t="shared" si="19"/>
        <v>#NUM!</v>
      </c>
      <c r="AZ31" s="261"/>
      <c r="BA31" s="259" t="e">
        <f t="shared" si="17"/>
        <v>#NUM!</v>
      </c>
      <c r="BB31" s="211"/>
    </row>
    <row r="32" spans="1:54">
      <c r="A32" s="232" t="str">
        <f>IF(ISBLANK(B32),"",IF(LEN(B32)=4,LEFT(VLOOKUP(B32,MARKET!$B$2:$AN$11,COLUMN(MARKET!AN25)-1,FALSE),2),LEFT(B32,2)))</f>
        <v>IT</v>
      </c>
      <c r="B32" s="219" t="s">
        <v>80</v>
      </c>
      <c r="C32" s="233" t="str">
        <f>IF(ISBLANK(B32),"",IF(LEN(B32)&lt;=4,_xll.BDP(VLOOKUP(B32,MARKET!$B$2:$AN$11,COLUMN([1]MARKET!AN31)-1,FALSE)&amp;" Corp","security des"),_xll.BDP(B32&amp;" Corp","security des")))</f>
        <v>BTPS 3 3/4 03/01/21</v>
      </c>
      <c r="D32" s="234">
        <v>-0.54744999999996902</v>
      </c>
      <c r="E32" s="235">
        <v>102.426</v>
      </c>
      <c r="F32" s="236" t="e">
        <f>IF(LEN(B32)=12,IF(_xll.MKV("EUR.CM_INSTRUMENT.PXE."&amp;B32, "DateFirstSettlement")&gt;=41275,"Y","N"),"")</f>
        <v>#REF!</v>
      </c>
      <c r="G32" s="237" t="e">
        <f>IF(ISBLANK(B32),"",IF(LEN(B32)&lt;=4,VLOOKUP(B32,MARKET!$B$2:$Y$11,COLUMN(MARKET!Y16)-1,FALSE),VLOOKUP(B32,MARKET!$A$13:$Y$315,COLUMN(MARKET!$Y$1),FALSE)))</f>
        <v>#NUM!</v>
      </c>
      <c r="H32" s="238" t="e">
        <f t="shared" si="0"/>
        <v>#NUM!</v>
      </c>
      <c r="I32" s="239" t="e">
        <f t="shared" si="3"/>
        <v>#NUM!</v>
      </c>
      <c r="J32" s="240" t="e">
        <f>IF(ISBLANK(E32),"",IF(LEN(B32)&lt;=4,VLOOKUP(B32,MARKET!$B$2:$P$11,14,FALSE),VLOOKUP(B32,MARKET!$A$2:$P$315,16,FALSE)))</f>
        <v>#REF!</v>
      </c>
      <c r="K32" s="241" t="e">
        <f>IF(ISBLANK(E32),"",IF(LEN(B32)&lt;=4,VLOOKUP(B32,MARKET!$B$2:$P$11,13,FALSE),VLOOKUP(B32,MARKET!$A$2:$P$315,14,FALSE)))</f>
        <v>#NUM!</v>
      </c>
      <c r="L32" s="242" t="e">
        <f t="shared" si="1"/>
        <v>#REF!</v>
      </c>
      <c r="M32" s="317" t="str">
        <f t="shared" si="2"/>
        <v/>
      </c>
      <c r="N32" s="420" t="s">
        <v>371</v>
      </c>
      <c r="O32" s="256"/>
      <c r="P32" s="256" t="s">
        <v>357</v>
      </c>
      <c r="Q32" s="256" t="s">
        <v>358</v>
      </c>
      <c r="R32" s="256" t="s">
        <v>359</v>
      </c>
      <c r="S32" s="256" t="s">
        <v>360</v>
      </c>
      <c r="T32" s="256" t="s">
        <v>361</v>
      </c>
      <c r="U32" s="227" t="s">
        <v>362</v>
      </c>
      <c r="V32" s="256" t="s">
        <v>363</v>
      </c>
      <c r="W32" s="258" t="s">
        <v>356</v>
      </c>
      <c r="Y32" s="215" t="e">
        <f t="shared" si="4"/>
        <v>#REF!</v>
      </c>
      <c r="Z32" s="259" t="e">
        <f t="shared" si="5"/>
        <v>#REF!</v>
      </c>
      <c r="AA32" s="260"/>
      <c r="AB32" s="259" t="e">
        <f t="shared" si="6"/>
        <v>#REF!</v>
      </c>
      <c r="AC32" s="260"/>
      <c r="AD32" s="259" t="e">
        <f t="shared" si="7"/>
        <v>#REF!</v>
      </c>
      <c r="AE32" s="260"/>
      <c r="AF32" s="259" t="e">
        <f t="shared" si="8"/>
        <v>#REF!</v>
      </c>
      <c r="AG32" s="260"/>
      <c r="AH32" s="259" t="e">
        <f t="shared" si="9"/>
        <v>#REF!</v>
      </c>
      <c r="AI32" s="260"/>
      <c r="AJ32" s="259" t="e">
        <f t="shared" si="18"/>
        <v>#REF!</v>
      </c>
      <c r="AK32" s="261"/>
      <c r="AL32" s="259" t="e">
        <f t="shared" si="10"/>
        <v>#REF!</v>
      </c>
      <c r="AM32" s="262" t="e">
        <f t="shared" si="11"/>
        <v>#REF!</v>
      </c>
      <c r="AO32" s="259" t="e">
        <f t="shared" si="12"/>
        <v>#REF!</v>
      </c>
      <c r="AP32" s="260"/>
      <c r="AQ32" s="259" t="e">
        <f t="shared" si="13"/>
        <v>#REF!</v>
      </c>
      <c r="AR32" s="260"/>
      <c r="AS32" s="259" t="e">
        <f t="shared" si="14"/>
        <v>#REF!</v>
      </c>
      <c r="AT32" s="260"/>
      <c r="AU32" s="259" t="e">
        <f t="shared" si="15"/>
        <v>#REF!</v>
      </c>
      <c r="AV32" s="260"/>
      <c r="AW32" s="259" t="e">
        <f t="shared" si="16"/>
        <v>#REF!</v>
      </c>
      <c r="AX32" s="260"/>
      <c r="AY32" s="259" t="e">
        <f t="shared" si="19"/>
        <v>#REF!</v>
      </c>
      <c r="AZ32" s="261"/>
      <c r="BA32" s="259" t="e">
        <f t="shared" si="17"/>
        <v>#REF!</v>
      </c>
      <c r="BB32" s="211"/>
    </row>
    <row r="33" spans="1:54" ht="14.25">
      <c r="A33" s="232" t="str">
        <f>IF(ISBLANK(B33),"",IF(LEN(B33)=4,LEFT(VLOOKUP(B33,MARKET!$B$2:$AN$11,COLUMN(MARKET!AN26)-1,FALSE),2),LEFT(B33,2)))</f>
        <v>IT</v>
      </c>
      <c r="B33" s="219" t="s">
        <v>81</v>
      </c>
      <c r="C33" s="233" t="str">
        <f>IF(ISBLANK(B33),"",IF(LEN(B33)&lt;=4,_xll.BDP(VLOOKUP(B33,MARKET!$B$2:$AN$11,COLUMN([1]MARKET!AN32)-1,FALSE)&amp;" Corp","security des"),_xll.BDP(B33&amp;" Corp","security des")))</f>
        <v>BTPS 3 3/4 05/01/21</v>
      </c>
      <c r="D33" s="234">
        <v>0.853999999999982</v>
      </c>
      <c r="E33" s="235">
        <v>103.09699999999999</v>
      </c>
      <c r="F33" s="236" t="e">
        <f>IF(LEN(B33)=12,IF(_xll.MKV("EUR.CM_INSTRUMENT.PXE."&amp;B33, "DateFirstSettlement")&gt;=41275,"Y","N"),"")</f>
        <v>#REF!</v>
      </c>
      <c r="G33" s="237" t="e">
        <f>IF(ISBLANK(B33),"",IF(LEN(B33)&lt;=4,VLOOKUP(B33,MARKET!$B$2:$Y$11,COLUMN(MARKET!Y17)-1,FALSE),VLOOKUP(B33,MARKET!$A$13:$Y$315,COLUMN(MARKET!$Y$1),FALSE)))</f>
        <v>#NUM!</v>
      </c>
      <c r="H33" s="238" t="e">
        <f t="shared" si="0"/>
        <v>#NUM!</v>
      </c>
      <c r="I33" s="239" t="e">
        <f t="shared" si="3"/>
        <v>#NUM!</v>
      </c>
      <c r="J33" s="240" t="e">
        <f>IF(ISBLANK(E33),"",IF(LEN(B33)&lt;=4,VLOOKUP(B33,MARKET!$B$2:$P$11,14,FALSE),VLOOKUP(B33,MARKET!$A$2:$P$315,16,FALSE)))</f>
        <v>#REF!</v>
      </c>
      <c r="K33" s="241" t="e">
        <f>IF(ISBLANK(E33),"",IF(LEN(B33)&lt;=4,VLOOKUP(B33,MARKET!$B$2:$P$11,13,FALSE),VLOOKUP(B33,MARKET!$A$2:$P$315,14,FALSE)))</f>
        <v>#NUM!</v>
      </c>
      <c r="L33" s="242" t="e">
        <f t="shared" si="1"/>
        <v>#REF!</v>
      </c>
      <c r="M33" s="317" t="str">
        <f t="shared" si="2"/>
        <v/>
      </c>
      <c r="N33" s="421"/>
      <c r="O33" s="244" t="s">
        <v>364</v>
      </c>
      <c r="P33" s="244" t="e">
        <f>-P34/$Z$3/100</f>
        <v>#N/A</v>
      </c>
      <c r="Q33" s="244" t="e">
        <f>-Q34/$AB$3/100</f>
        <v>#N/A</v>
      </c>
      <c r="R33" s="244" t="e">
        <f>-R34/$AD$3/100</f>
        <v>#N/A</v>
      </c>
      <c r="S33" s="244" t="e">
        <f>-S34/$AF$3/100</f>
        <v>#N/A</v>
      </c>
      <c r="T33" s="244" t="e">
        <f>-T34/$AH$3/100</f>
        <v>#N/A</v>
      </c>
      <c r="U33" s="244" t="e">
        <f>-U34/$AJ$3/100</f>
        <v>#N/A</v>
      </c>
      <c r="V33" s="244" t="e">
        <f>-V34/$AL$3/100</f>
        <v>#N/A</v>
      </c>
      <c r="W33" s="263" t="e">
        <f>-W34/$AF$3/100</f>
        <v>#N/A</v>
      </c>
      <c r="Y33" s="215" t="str">
        <f t="shared" si="4"/>
        <v>IT</v>
      </c>
      <c r="Z33" s="259" t="e">
        <f t="shared" si="5"/>
        <v>#NUM!</v>
      </c>
      <c r="AA33" s="260"/>
      <c r="AB33" s="259" t="e">
        <f t="shared" si="6"/>
        <v>#NUM!</v>
      </c>
      <c r="AC33" s="260"/>
      <c r="AD33" s="259" t="e">
        <f t="shared" si="7"/>
        <v>#NUM!</v>
      </c>
      <c r="AE33" s="260"/>
      <c r="AF33" s="259" t="e">
        <f t="shared" si="8"/>
        <v>#NUM!</v>
      </c>
      <c r="AG33" s="260"/>
      <c r="AH33" s="259" t="e">
        <f t="shared" si="9"/>
        <v>#NUM!</v>
      </c>
      <c r="AI33" s="260"/>
      <c r="AJ33" s="259" t="e">
        <f t="shared" si="18"/>
        <v>#NUM!</v>
      </c>
      <c r="AK33" s="261"/>
      <c r="AL33" s="259" t="e">
        <f t="shared" si="10"/>
        <v>#NUM!</v>
      </c>
      <c r="AM33" s="262" t="e">
        <f t="shared" si="11"/>
        <v>#NUM!</v>
      </c>
      <c r="AO33" s="259" t="e">
        <f t="shared" si="12"/>
        <v>#NUM!</v>
      </c>
      <c r="AP33" s="260"/>
      <c r="AQ33" s="259" t="e">
        <f t="shared" si="13"/>
        <v>#NUM!</v>
      </c>
      <c r="AR33" s="260"/>
      <c r="AS33" s="259" t="e">
        <f t="shared" si="14"/>
        <v>#NUM!</v>
      </c>
      <c r="AT33" s="260"/>
      <c r="AU33" s="259" t="e">
        <f t="shared" si="15"/>
        <v>#NUM!</v>
      </c>
      <c r="AV33" s="260"/>
      <c r="AW33" s="259" t="e">
        <f t="shared" si="16"/>
        <v>#NUM!</v>
      </c>
      <c r="AX33" s="260"/>
      <c r="AY33" s="259" t="e">
        <f t="shared" si="19"/>
        <v>#NUM!</v>
      </c>
      <c r="AZ33" s="261"/>
      <c r="BA33" s="259" t="e">
        <f t="shared" si="17"/>
        <v>#NUM!</v>
      </c>
      <c r="BB33" s="211"/>
    </row>
    <row r="34" spans="1:54" ht="14.25">
      <c r="A34" s="232" t="str">
        <f>IF(ISBLANK(B34),"",IF(LEN(B34)=4,LEFT(VLOOKUP(B34,MARKET!$B$2:$AN$11,COLUMN(MARKET!AN28)-1,FALSE),2),LEFT(B34,2)))</f>
        <v/>
      </c>
      <c r="B34" s="219"/>
      <c r="C34" s="233" t="str">
        <f>IF(ISBLANK(B34),"",IF(LEN(B34)&lt;=4,_xll.BDP(VLOOKUP(B34,MARKET!$B$2:$AN$11,COLUMN([1]MARKET!AN33)-1,FALSE)&amp;" Corp","security des"),_xll.BDP(B34&amp;" Corp","security des")))</f>
        <v/>
      </c>
      <c r="D34" s="234"/>
      <c r="E34" s="235"/>
      <c r="F34" s="236" t="str">
        <f>IF(LEN(B34)=12,IF(_xll.MKV("EUR.CM_INSTRUMENT.PXE."&amp;B34, "DateFirstSettlement")&gt;=41275,"Y","N"),"")</f>
        <v/>
      </c>
      <c r="G34" s="237" t="str">
        <f>IF(ISBLANK(B34),"",IF(LEN(B34)&lt;=4,VLOOKUP(B34,MARKET!$B$2:$Y$11,COLUMN(MARKET!Y18)-1,FALSE),VLOOKUP(B34,MARKET!$A$13:$Y$315,COLUMN(MARKET!$Y$1),FALSE)))</f>
        <v/>
      </c>
      <c r="H34" s="238" t="str">
        <f t="shared" si="0"/>
        <v/>
      </c>
      <c r="I34" s="239" t="str">
        <f t="shared" si="3"/>
        <v/>
      </c>
      <c r="J34" s="240" t="str">
        <f>IF(ISBLANK(E34),"",IF(LEN(B34)&lt;=4,VLOOKUP(B34,MARKET!$B$2:$P$11,14,FALSE),VLOOKUP(B34,MARKET!$A$2:$P$315,16,FALSE)))</f>
        <v/>
      </c>
      <c r="K34" s="241" t="str">
        <f>IF(ISBLANK(E34),"",IF(LEN(B34)&lt;=4,VLOOKUP(B34,MARKET!$B$2:$P$11,13,FALSE),VLOOKUP(B34,MARKET!$A$2:$P$315,14,FALSE)))</f>
        <v/>
      </c>
      <c r="L34" s="242" t="str">
        <f t="shared" si="1"/>
        <v/>
      </c>
      <c r="M34" s="317" t="str">
        <f t="shared" si="2"/>
        <v/>
      </c>
      <c r="N34" s="421"/>
      <c r="O34" s="247" t="s">
        <v>352</v>
      </c>
      <c r="P34" s="247">
        <f>SUMIFS($Z$7:$Z$204,$Y$7:$Y$204,$N$32)</f>
        <v>0</v>
      </c>
      <c r="Q34" s="247">
        <f>SUMIFS($AB$7:$AB$204,$Y$7:$Y$204,$N$32)</f>
        <v>0</v>
      </c>
      <c r="R34" s="247">
        <f>SUMIFS($AD$7:$AD$204,$Y$7:$Y$204,$N$32)</f>
        <v>0</v>
      </c>
      <c r="S34" s="247">
        <f>SUMIFS($AF$7:$AF$204,$Y$7:$Y$204,$N$32)</f>
        <v>0</v>
      </c>
      <c r="T34" s="247">
        <f>SUMIFS($AH$7:$AH$204,$Y$7:$Y$204,$N$32)</f>
        <v>0</v>
      </c>
      <c r="U34" s="247">
        <f>SUMIFS($AJ$7:$AJ$204,$Y$7:$Y$204,$N$32)</f>
        <v>0</v>
      </c>
      <c r="V34" s="247">
        <f>SUMIFS($AL$7:$AL$204,$Y$7:$Y$204,$N$32)</f>
        <v>0</v>
      </c>
      <c r="W34" s="264">
        <f>SUM(P34:V34)</f>
        <v>0</v>
      </c>
      <c r="Y34" s="215" t="str">
        <f t="shared" si="4"/>
        <v>IT</v>
      </c>
      <c r="Z34" s="259" t="e">
        <f t="shared" si="5"/>
        <v>#NUM!</v>
      </c>
      <c r="AA34" s="260"/>
      <c r="AB34" s="259" t="e">
        <f t="shared" si="6"/>
        <v>#NUM!</v>
      </c>
      <c r="AC34" s="260"/>
      <c r="AD34" s="259" t="e">
        <f t="shared" si="7"/>
        <v>#NUM!</v>
      </c>
      <c r="AE34" s="260"/>
      <c r="AF34" s="259" t="e">
        <f t="shared" si="8"/>
        <v>#NUM!</v>
      </c>
      <c r="AG34" s="260"/>
      <c r="AH34" s="259" t="e">
        <f t="shared" si="9"/>
        <v>#NUM!</v>
      </c>
      <c r="AI34" s="260"/>
      <c r="AJ34" s="259" t="e">
        <f t="shared" si="18"/>
        <v>#NUM!</v>
      </c>
      <c r="AK34" s="261"/>
      <c r="AL34" s="259" t="e">
        <f t="shared" si="10"/>
        <v>#NUM!</v>
      </c>
      <c r="AM34" s="262" t="e">
        <f t="shared" si="11"/>
        <v>#NUM!</v>
      </c>
      <c r="AO34" s="259" t="e">
        <f t="shared" si="12"/>
        <v>#NUM!</v>
      </c>
      <c r="AP34" s="260"/>
      <c r="AQ34" s="259" t="e">
        <f t="shared" si="13"/>
        <v>#NUM!</v>
      </c>
      <c r="AR34" s="260"/>
      <c r="AS34" s="259" t="e">
        <f t="shared" si="14"/>
        <v>#NUM!</v>
      </c>
      <c r="AT34" s="260"/>
      <c r="AU34" s="259" t="e">
        <f t="shared" si="15"/>
        <v>#NUM!</v>
      </c>
      <c r="AV34" s="260"/>
      <c r="AW34" s="259" t="e">
        <f t="shared" si="16"/>
        <v>#NUM!</v>
      </c>
      <c r="AX34" s="260"/>
      <c r="AY34" s="259" t="e">
        <f t="shared" si="19"/>
        <v>#NUM!</v>
      </c>
      <c r="AZ34" s="261"/>
      <c r="BA34" s="259" t="e">
        <f t="shared" si="17"/>
        <v>#NUM!</v>
      </c>
      <c r="BB34" s="211"/>
    </row>
    <row r="35" spans="1:54" ht="15.75" thickBot="1">
      <c r="A35" s="232" t="str">
        <f>IF(ISBLANK(B35),"",IF(LEN(B35)=4,LEFT(VLOOKUP(B35,MARKET!$B$2:$AN$11,COLUMN(MARKET!AN29)-1,FALSE),2),LEFT(B35,2)))</f>
        <v>IT</v>
      </c>
      <c r="B35" s="219" t="s">
        <v>84</v>
      </c>
      <c r="C35" s="233" t="str">
        <f>IF(ISBLANK(B35),"",IF(LEN(B35)&lt;=4,_xll.BDP(VLOOKUP(B35,MARKET!$B$2:$AN$11,COLUMN([1]MARKET!AN34)-1,FALSE)&amp;" Corp","security des"),_xll.BDP(B35&amp;" Corp","security des")))</f>
        <v>BTPS 4 3/4 09/01/21</v>
      </c>
      <c r="D35" s="234">
        <v>2.762</v>
      </c>
      <c r="E35" s="235">
        <v>106.121</v>
      </c>
      <c r="F35" s="236" t="e">
        <f>IF(LEN(B35)=12,IF(_xll.MKV("EUR.CM_INSTRUMENT.PXE."&amp;B35, "DateFirstSettlement")&gt;=41275,"Y","N"),"")</f>
        <v>#REF!</v>
      </c>
      <c r="G35" s="237" t="e">
        <f>IF(ISBLANK(B35),"",IF(LEN(B35)&lt;=4,VLOOKUP(B35,MARKET!$B$2:$Y$11,COLUMN(MARKET!Y19)-1,FALSE),VLOOKUP(B35,MARKET!$A$13:$Y$315,COLUMN(MARKET!$Y$1),FALSE)))</f>
        <v>#NUM!</v>
      </c>
      <c r="H35" s="238" t="e">
        <f t="shared" si="0"/>
        <v>#NUM!</v>
      </c>
      <c r="I35" s="239" t="e">
        <f t="shared" si="3"/>
        <v>#NUM!</v>
      </c>
      <c r="J35" s="240" t="e">
        <f>IF(ISBLANK(E35),"",IF(LEN(B35)&lt;=4,VLOOKUP(B35,MARKET!$B$2:$P$11,14,FALSE),VLOOKUP(B35,MARKET!$A$2:$P$315,16,FALSE)))</f>
        <v>#REF!</v>
      </c>
      <c r="K35" s="241" t="e">
        <f>IF(ISBLANK(E35),"",IF(LEN(B35)&lt;=4,VLOOKUP(B35,MARKET!$B$2:$P$11,13,FALSE),VLOOKUP(B35,MARKET!$A$2:$P$315,14,FALSE)))</f>
        <v>#NUM!</v>
      </c>
      <c r="L35" s="242" t="e">
        <f t="shared" si="1"/>
        <v>#REF!</v>
      </c>
      <c r="M35" s="317" t="str">
        <f t="shared" si="2"/>
        <v/>
      </c>
      <c r="N35" s="422"/>
      <c r="O35" s="265" t="s">
        <v>355</v>
      </c>
      <c r="P35" s="265">
        <f>SUMIFS($AO$7:$AO$204,$Y$7:$Y$204,$N$32)</f>
        <v>0</v>
      </c>
      <c r="Q35" s="265">
        <f>SUMIFS($AQ$7:$AQ$204,$Y$7:$Y$204,$N$32)</f>
        <v>0</v>
      </c>
      <c r="R35" s="265">
        <f>SUMIFS($AS$7:$AS$204,$Y$7:$Y$204,$N$32)</f>
        <v>0</v>
      </c>
      <c r="S35" s="265">
        <f>SUMIFS($AU$7:$AU$204,$Y$7:$Y$204,$N$32)</f>
        <v>0</v>
      </c>
      <c r="T35" s="265">
        <f>SUMIFS($AW$7:$AW$204,$Y$7:$Y$204,$N$32)</f>
        <v>0</v>
      </c>
      <c r="U35" s="265">
        <f>SUMIFS($AY$7:$AY$204,$Y$7:$Y$204,$N$32)</f>
        <v>0</v>
      </c>
      <c r="V35" s="265">
        <f>SUMIFS($BA$7:$BA$204,$Y$7:$Y$204,$N$32)</f>
        <v>0</v>
      </c>
      <c r="W35" s="266">
        <f>SUM(P35:V35)</f>
        <v>0</v>
      </c>
      <c r="Y35" s="215" t="str">
        <f t="shared" si="4"/>
        <v>IT</v>
      </c>
      <c r="Z35" s="259" t="e">
        <f t="shared" si="5"/>
        <v>#NUM!</v>
      </c>
      <c r="AA35" s="260"/>
      <c r="AB35" s="259" t="e">
        <f t="shared" si="6"/>
        <v>#NUM!</v>
      </c>
      <c r="AC35" s="260"/>
      <c r="AD35" s="259" t="e">
        <f t="shared" si="7"/>
        <v>#NUM!</v>
      </c>
      <c r="AE35" s="260"/>
      <c r="AF35" s="259" t="e">
        <f t="shared" si="8"/>
        <v>#NUM!</v>
      </c>
      <c r="AG35" s="260"/>
      <c r="AH35" s="259" t="e">
        <f t="shared" si="9"/>
        <v>#NUM!</v>
      </c>
      <c r="AI35" s="260"/>
      <c r="AJ35" s="259" t="e">
        <f t="shared" si="18"/>
        <v>#NUM!</v>
      </c>
      <c r="AK35" s="261"/>
      <c r="AL35" s="259" t="e">
        <f t="shared" si="10"/>
        <v>#NUM!</v>
      </c>
      <c r="AM35" s="262" t="e">
        <f t="shared" si="11"/>
        <v>#NUM!</v>
      </c>
      <c r="AO35" s="259" t="e">
        <f t="shared" si="12"/>
        <v>#NUM!</v>
      </c>
      <c r="AP35" s="260"/>
      <c r="AQ35" s="259" t="e">
        <f t="shared" si="13"/>
        <v>#NUM!</v>
      </c>
      <c r="AR35" s="260"/>
      <c r="AS35" s="259" t="e">
        <f t="shared" si="14"/>
        <v>#NUM!</v>
      </c>
      <c r="AT35" s="260"/>
      <c r="AU35" s="259" t="e">
        <f t="shared" si="15"/>
        <v>#NUM!</v>
      </c>
      <c r="AV35" s="260"/>
      <c r="AW35" s="259" t="e">
        <f t="shared" si="16"/>
        <v>#NUM!</v>
      </c>
      <c r="AX35" s="260"/>
      <c r="AY35" s="259" t="e">
        <f t="shared" si="19"/>
        <v>#NUM!</v>
      </c>
      <c r="AZ35" s="261"/>
      <c r="BA35" s="259" t="e">
        <f t="shared" si="17"/>
        <v>#NUM!</v>
      </c>
      <c r="BB35" s="211"/>
    </row>
    <row r="36" spans="1:54">
      <c r="A36" s="232" t="str">
        <f>IF(ISBLANK(B36),"",IF(LEN(B36)=4,LEFT(VLOOKUP(B36,MARKET!$B$2:$AN$11,COLUMN(MARKET!AN30)-1,FALSE),2),LEFT(B36,2)))</f>
        <v>IT</v>
      </c>
      <c r="B36" s="219" t="s">
        <v>85</v>
      </c>
      <c r="C36" s="233" t="str">
        <f>IF(ISBLANK(B36),"",IF(LEN(B36)&lt;=4,_xll.BDP(VLOOKUP(B36,MARKET!$B$2:$AN$11,COLUMN([1]MARKET!AN35)-1,FALSE)&amp;" Corp","security des"),_xll.BDP(B36&amp;" Corp","security des")))</f>
        <v>BTPS 2.15 12/15/21</v>
      </c>
      <c r="D36" s="234">
        <v>-1.94700000000002</v>
      </c>
      <c r="E36" s="235">
        <v>98.001000000000005</v>
      </c>
      <c r="F36" s="236" t="e">
        <f>IF(LEN(B36)=12,IF(_xll.MKV("EUR.CM_INSTRUMENT.PXE."&amp;B36, "DateFirstSettlement")&gt;=41275,"Y","N"),"")</f>
        <v>#REF!</v>
      </c>
      <c r="G36" s="237" t="e">
        <f>IF(ISBLANK(B36),"",IF(LEN(B36)&lt;=4,VLOOKUP(B36,MARKET!$B$2:$Y$11,COLUMN(MARKET!Y20)-1,FALSE),VLOOKUP(B36,MARKET!$A$13:$Y$315,COLUMN(MARKET!$Y$1),FALSE)))</f>
        <v>#NUM!</v>
      </c>
      <c r="H36" s="238" t="e">
        <f t="shared" si="0"/>
        <v>#NUM!</v>
      </c>
      <c r="I36" s="239" t="e">
        <f t="shared" si="3"/>
        <v>#NUM!</v>
      </c>
      <c r="J36" s="240" t="e">
        <f>IF(ISBLANK(E36),"",IF(LEN(B36)&lt;=4,VLOOKUP(B36,MARKET!$B$2:$P$11,14,FALSE),VLOOKUP(B36,MARKET!$A$2:$P$315,16,FALSE)))</f>
        <v>#REF!</v>
      </c>
      <c r="K36" s="241" t="e">
        <f>IF(ISBLANK(E36),"",IF(LEN(B36)&lt;=4,VLOOKUP(B36,MARKET!$B$2:$P$11,13,FALSE),VLOOKUP(B36,MARKET!$A$2:$P$315,14,FALSE)))</f>
        <v>#NUM!</v>
      </c>
      <c r="L36" s="242" t="e">
        <f t="shared" si="1"/>
        <v>#REF!</v>
      </c>
      <c r="M36" s="317" t="str">
        <f t="shared" si="2"/>
        <v/>
      </c>
      <c r="N36" s="423" t="s">
        <v>23</v>
      </c>
      <c r="O36" s="256"/>
      <c r="P36" s="256" t="s">
        <v>357</v>
      </c>
      <c r="Q36" s="256" t="s">
        <v>358</v>
      </c>
      <c r="R36" s="256" t="s">
        <v>359</v>
      </c>
      <c r="S36" s="256" t="s">
        <v>360</v>
      </c>
      <c r="T36" s="256" t="s">
        <v>361</v>
      </c>
      <c r="U36" s="227" t="s">
        <v>362</v>
      </c>
      <c r="V36" s="256" t="s">
        <v>363</v>
      </c>
      <c r="W36" s="258" t="s">
        <v>356</v>
      </c>
      <c r="Y36" s="215" t="str">
        <f t="shared" si="4"/>
        <v>IT</v>
      </c>
      <c r="Z36" s="259" t="e">
        <f t="shared" si="5"/>
        <v>#NUM!</v>
      </c>
      <c r="AA36" s="260"/>
      <c r="AB36" s="259" t="e">
        <f t="shared" si="6"/>
        <v>#NUM!</v>
      </c>
      <c r="AC36" s="260"/>
      <c r="AD36" s="259" t="e">
        <f t="shared" si="7"/>
        <v>#NUM!</v>
      </c>
      <c r="AE36" s="260"/>
      <c r="AF36" s="259" t="e">
        <f t="shared" si="8"/>
        <v>#NUM!</v>
      </c>
      <c r="AG36" s="260"/>
      <c r="AH36" s="259" t="e">
        <f t="shared" si="9"/>
        <v>#NUM!</v>
      </c>
      <c r="AI36" s="260"/>
      <c r="AJ36" s="259" t="e">
        <f t="shared" si="18"/>
        <v>#NUM!</v>
      </c>
      <c r="AK36" s="261"/>
      <c r="AL36" s="259" t="e">
        <f t="shared" si="10"/>
        <v>#NUM!</v>
      </c>
      <c r="AM36" s="262" t="e">
        <f t="shared" si="11"/>
        <v>#NUM!</v>
      </c>
      <c r="AO36" s="259" t="e">
        <f t="shared" si="12"/>
        <v>#NUM!</v>
      </c>
      <c r="AP36" s="260"/>
      <c r="AQ36" s="259" t="e">
        <f t="shared" si="13"/>
        <v>#NUM!</v>
      </c>
      <c r="AR36" s="260"/>
      <c r="AS36" s="259" t="e">
        <f t="shared" si="14"/>
        <v>#NUM!</v>
      </c>
      <c r="AT36" s="260"/>
      <c r="AU36" s="259" t="e">
        <f t="shared" si="15"/>
        <v>#NUM!</v>
      </c>
      <c r="AV36" s="260"/>
      <c r="AW36" s="259" t="e">
        <f t="shared" si="16"/>
        <v>#NUM!</v>
      </c>
      <c r="AX36" s="260"/>
      <c r="AY36" s="259" t="e">
        <f t="shared" si="19"/>
        <v>#NUM!</v>
      </c>
      <c r="AZ36" s="261"/>
      <c r="BA36" s="259" t="e">
        <f t="shared" si="17"/>
        <v>#NUM!</v>
      </c>
      <c r="BB36" s="211"/>
    </row>
    <row r="37" spans="1:54" ht="14.25">
      <c r="A37" s="232" t="str">
        <f>IF(ISBLANK(B37),"",IF(LEN(B37)=4,LEFT(VLOOKUP(B37,MARKET!$B$2:$AN$11,COLUMN(MARKET!AN31)-1,FALSE),2),LEFT(B37,2)))</f>
        <v>IT</v>
      </c>
      <c r="B37" s="219" t="s">
        <v>408</v>
      </c>
      <c r="C37" s="233" t="str">
        <f>IF(ISBLANK(B37),"",IF(LEN(B37)&lt;=4,_xll.BDP(VLOOKUP(B37,MARKET!$B$2:$AN$11,COLUMN([1]MARKET!AN36)-1,FALSE)&amp;" Corp","security des"),_xll.BDP(B37&amp;" Corp","security des")))</f>
        <v>BTPS 1.2 04/01/22</v>
      </c>
      <c r="D37" s="234">
        <v>10.972</v>
      </c>
      <c r="E37" s="235">
        <v>94.036000000000001</v>
      </c>
      <c r="F37" s="236" t="e">
        <f>IF(LEN(B37)=12,IF(_xll.MKV("EUR.CM_INSTRUMENT.PXE."&amp;B37, "DateFirstSettlement")&gt;=41275,"Y","N"),"")</f>
        <v>#REF!</v>
      </c>
      <c r="G37" s="237" t="e">
        <f>IF(ISBLANK(B37),"",IF(LEN(B37)&lt;=4,VLOOKUP(B37,MARKET!$B$2:$Y$11,COLUMN(MARKET!Y21)-1,FALSE),VLOOKUP(B37,MARKET!$A$13:$Y$315,COLUMN(MARKET!$Y$1),FALSE)))</f>
        <v>#NUM!</v>
      </c>
      <c r="H37" s="238" t="e">
        <f t="shared" si="0"/>
        <v>#NUM!</v>
      </c>
      <c r="I37" s="239" t="e">
        <f t="shared" si="3"/>
        <v>#NUM!</v>
      </c>
      <c r="J37" s="240" t="e">
        <f>IF(ISBLANK(E37),"",IF(LEN(B37)&lt;=4,VLOOKUP(B37,MARKET!$B$2:$P$11,14,FALSE),VLOOKUP(B37,MARKET!$A$2:$P$315,16,FALSE)))</f>
        <v>#REF!</v>
      </c>
      <c r="K37" s="241" t="e">
        <f>IF(ISBLANK(E37),"",IF(LEN(B37)&lt;=4,VLOOKUP(B37,MARKET!$B$2:$P$11,13,FALSE),VLOOKUP(B37,MARKET!$A$2:$P$315,14,FALSE)))</f>
        <v>#NUM!</v>
      </c>
      <c r="L37" s="242" t="e">
        <f t="shared" si="1"/>
        <v>#REF!</v>
      </c>
      <c r="M37" s="317" t="str">
        <f t="shared" si="2"/>
        <v/>
      </c>
      <c r="N37" s="424"/>
      <c r="O37" s="244" t="s">
        <v>364</v>
      </c>
      <c r="P37" s="244" t="e">
        <f>-P38/$Z$3/100</f>
        <v>#N/A</v>
      </c>
      <c r="Q37" s="244" t="e">
        <f>-Q38/$AB$3/100</f>
        <v>#N/A</v>
      </c>
      <c r="R37" s="244" t="e">
        <f>-R38/$AD$3/100</f>
        <v>#N/A</v>
      </c>
      <c r="S37" s="244" t="e">
        <f>-S38/$AF$3/100</f>
        <v>#N/A</v>
      </c>
      <c r="T37" s="244" t="e">
        <f>-T38/$AH$3/100</f>
        <v>#N/A</v>
      </c>
      <c r="U37" s="244" t="e">
        <f>-U38/$AJ$3/100</f>
        <v>#N/A</v>
      </c>
      <c r="V37" s="244" t="e">
        <f>-V38/$AL$3/100</f>
        <v>#N/A</v>
      </c>
      <c r="W37" s="263" t="e">
        <f>-W38/$AF$3/100</f>
        <v>#N/A</v>
      </c>
      <c r="Y37" s="215" t="str">
        <f t="shared" si="4"/>
        <v>IT</v>
      </c>
      <c r="Z37" s="259" t="e">
        <f t="shared" si="5"/>
        <v>#NUM!</v>
      </c>
      <c r="AA37" s="260"/>
      <c r="AB37" s="259" t="e">
        <f t="shared" si="6"/>
        <v>#NUM!</v>
      </c>
      <c r="AC37" s="260"/>
      <c r="AD37" s="259" t="e">
        <f t="shared" si="7"/>
        <v>#NUM!</v>
      </c>
      <c r="AE37" s="260"/>
      <c r="AF37" s="259" t="e">
        <f t="shared" si="8"/>
        <v>#NUM!</v>
      </c>
      <c r="AG37" s="260"/>
      <c r="AH37" s="259" t="e">
        <f t="shared" si="9"/>
        <v>#NUM!</v>
      </c>
      <c r="AI37" s="260"/>
      <c r="AJ37" s="259" t="e">
        <f t="shared" si="18"/>
        <v>#NUM!</v>
      </c>
      <c r="AK37" s="261"/>
      <c r="AL37" s="259" t="e">
        <f t="shared" si="10"/>
        <v>#NUM!</v>
      </c>
      <c r="AM37" s="262" t="e">
        <f t="shared" si="11"/>
        <v>#NUM!</v>
      </c>
      <c r="AO37" s="259" t="e">
        <f t="shared" si="12"/>
        <v>#NUM!</v>
      </c>
      <c r="AP37" s="260"/>
      <c r="AQ37" s="259" t="e">
        <f t="shared" si="13"/>
        <v>#NUM!</v>
      </c>
      <c r="AR37" s="260"/>
      <c r="AS37" s="259" t="e">
        <f t="shared" si="14"/>
        <v>#NUM!</v>
      </c>
      <c r="AT37" s="260"/>
      <c r="AU37" s="259" t="e">
        <f t="shared" si="15"/>
        <v>#NUM!</v>
      </c>
      <c r="AV37" s="260"/>
      <c r="AW37" s="259" t="e">
        <f t="shared" si="16"/>
        <v>#NUM!</v>
      </c>
      <c r="AX37" s="260"/>
      <c r="AY37" s="259" t="e">
        <f t="shared" si="19"/>
        <v>#NUM!</v>
      </c>
      <c r="AZ37" s="261"/>
      <c r="BA37" s="259" t="e">
        <f t="shared" si="17"/>
        <v>#NUM!</v>
      </c>
      <c r="BB37" s="211"/>
    </row>
    <row r="38" spans="1:54" ht="14.25">
      <c r="A38" s="232" t="str">
        <f>IF(ISBLANK(B38),"",IF(LEN(B38)=4,LEFT(VLOOKUP(B38,MARKET!$B$2:$AN$11,COLUMN(MARKET!AN32)-1,FALSE),2),LEFT(B38,2)))</f>
        <v>IT</v>
      </c>
      <c r="B38" s="219" t="s">
        <v>87</v>
      </c>
      <c r="C38" s="233" t="str">
        <f>IF(ISBLANK(B38),"",IF(LEN(B38)&lt;=4,_xll.BDP(VLOOKUP(B38,MARKET!$B$2:$AN$11,COLUMN([1]MARKET!AN37)-1,FALSE)&amp;" Corp","security des"),_xll.BDP(B38&amp;" Corp","security des")))</f>
        <v>BTPS 1.35 04/15/22</v>
      </c>
      <c r="D38" s="234">
        <v>-0.26499999999998602</v>
      </c>
      <c r="E38" s="235">
        <v>94.445499999999996</v>
      </c>
      <c r="F38" s="236" t="e">
        <f>IF(LEN(B38)=12,IF(_xll.MKV("EUR.CM_INSTRUMENT.PXE."&amp;B38, "DateFirstSettlement")&gt;=41275,"Y","N"),"")</f>
        <v>#REF!</v>
      </c>
      <c r="G38" s="237" t="e">
        <f>IF(ISBLANK(B38),"",IF(LEN(B38)&lt;=4,VLOOKUP(B38,MARKET!$B$2:$Y$11,COLUMN(MARKET!Y22)-1,FALSE),VLOOKUP(B38,MARKET!$A$13:$Y$315,COLUMN(MARKET!$Y$1),FALSE)))</f>
        <v>#NUM!</v>
      </c>
      <c r="H38" s="238" t="e">
        <f t="shared" si="0"/>
        <v>#NUM!</v>
      </c>
      <c r="I38" s="239" t="e">
        <f t="shared" si="3"/>
        <v>#NUM!</v>
      </c>
      <c r="J38" s="240" t="e">
        <f>IF(ISBLANK(E38),"",IF(LEN(B38)&lt;=4,VLOOKUP(B38,MARKET!$B$2:$P$11,14,FALSE),VLOOKUP(B38,MARKET!$A$2:$P$315,16,FALSE)))</f>
        <v>#REF!</v>
      </c>
      <c r="K38" s="241" t="e">
        <f>IF(ISBLANK(E38),"",IF(LEN(B38)&lt;=4,VLOOKUP(B38,MARKET!$B$2:$P$11,13,FALSE),VLOOKUP(B38,MARKET!$A$2:$P$315,14,FALSE)))</f>
        <v>#NUM!</v>
      </c>
      <c r="L38" s="242" t="e">
        <f t="shared" si="1"/>
        <v>#REF!</v>
      </c>
      <c r="M38" s="317" t="str">
        <f t="shared" si="2"/>
        <v/>
      </c>
      <c r="N38" s="424"/>
      <c r="O38" s="247" t="s">
        <v>352</v>
      </c>
      <c r="P38" s="247">
        <f>SUMIFS($Z$7:$Z$204,$Y$7:$Y$204,$N$36)</f>
        <v>0</v>
      </c>
      <c r="Q38" s="247">
        <f>SUMIFS($AB$7:$AB$204,$Y$7:$Y$204,$N$36)</f>
        <v>0</v>
      </c>
      <c r="R38" s="247">
        <f>SUMIFS($AD$7:$AD$204,$Y$7:$Y$204,$N$36)</f>
        <v>0</v>
      </c>
      <c r="S38" s="247">
        <f>SUMIFS($AF$7:$AF$204,$Y$7:$Y$204,$N$36)</f>
        <v>0</v>
      </c>
      <c r="T38" s="247">
        <f>SUMIFS($AH$7:$AH$204,$Y$7:$Y$204,$N$36)</f>
        <v>0</v>
      </c>
      <c r="U38" s="247">
        <f>SUMIFS($AJ$7:$AJ$204,$Y$7:$Y$204,$N$36)</f>
        <v>0</v>
      </c>
      <c r="V38" s="247">
        <f>SUMIFS($AL$7:$AL$204,$Y$7:$Y$204,$N$36)</f>
        <v>0</v>
      </c>
      <c r="W38" s="264">
        <f>SUM(P38:V38)</f>
        <v>0</v>
      </c>
      <c r="Y38" s="215" t="str">
        <f t="shared" si="4"/>
        <v/>
      </c>
      <c r="Z38" s="259">
        <f t="shared" si="5"/>
        <v>0</v>
      </c>
      <c r="AA38" s="260"/>
      <c r="AB38" s="259">
        <f t="shared" si="6"/>
        <v>0</v>
      </c>
      <c r="AC38" s="260"/>
      <c r="AD38" s="259">
        <f t="shared" si="7"/>
        <v>0</v>
      </c>
      <c r="AE38" s="260"/>
      <c r="AF38" s="259">
        <f t="shared" si="8"/>
        <v>0</v>
      </c>
      <c r="AG38" s="260"/>
      <c r="AH38" s="259">
        <f t="shared" si="9"/>
        <v>0</v>
      </c>
      <c r="AI38" s="260"/>
      <c r="AJ38" s="259">
        <f t="shared" si="18"/>
        <v>0</v>
      </c>
      <c r="AK38" s="261"/>
      <c r="AL38" s="259">
        <f t="shared" si="10"/>
        <v>0</v>
      </c>
      <c r="AM38" s="262">
        <f t="shared" si="11"/>
        <v>0</v>
      </c>
      <c r="AO38" s="259">
        <f t="shared" si="12"/>
        <v>0</v>
      </c>
      <c r="AP38" s="260"/>
      <c r="AQ38" s="259">
        <f t="shared" si="13"/>
        <v>0</v>
      </c>
      <c r="AR38" s="260"/>
      <c r="AS38" s="259">
        <f t="shared" si="14"/>
        <v>0</v>
      </c>
      <c r="AT38" s="260"/>
      <c r="AU38" s="259">
        <f t="shared" si="15"/>
        <v>0</v>
      </c>
      <c r="AV38" s="260"/>
      <c r="AW38" s="259">
        <f t="shared" si="16"/>
        <v>0</v>
      </c>
      <c r="AX38" s="260"/>
      <c r="AY38" s="259">
        <f t="shared" si="19"/>
        <v>0</v>
      </c>
      <c r="AZ38" s="261"/>
      <c r="BA38" s="259">
        <f t="shared" si="17"/>
        <v>0</v>
      </c>
      <c r="BB38" s="211"/>
    </row>
    <row r="39" spans="1:54" ht="15.75" thickBot="1">
      <c r="A39" s="232" t="str">
        <f>IF(ISBLANK(B39),"",IF(LEN(B39)=4,LEFT(VLOOKUP(B39,MARKET!$B$2:$AN$11,COLUMN(MARKET!AN33)-1,FALSE),2),LEFT(B39,2)))</f>
        <v>IT</v>
      </c>
      <c r="B39" s="303" t="s">
        <v>456</v>
      </c>
      <c r="C39" s="233" t="str">
        <f>IF(ISBLANK(B39),"",IF(LEN(B39)&lt;=4,_xll.BDP(VLOOKUP(B39,MARKET!$B$2:$AN$11,COLUMN([1]MARKET!AN38)-1,FALSE)&amp;" Corp","security des"),_xll.BDP(B39&amp;" Corp","security des")))</f>
        <v>BTPS 0.9 08/01/22</v>
      </c>
      <c r="D39" s="234">
        <v>-10.67</v>
      </c>
      <c r="E39" s="235">
        <v>92.403000000000006</v>
      </c>
      <c r="F39" s="236" t="e">
        <f>IF(LEN(B39)=12,IF(_xll.MKV("EUR.CM_INSTRUMENT.PXE."&amp;B39, "DateFirstSettlement")&gt;=41275,"Y","N"),"")</f>
        <v>#REF!</v>
      </c>
      <c r="G39" s="237" t="e">
        <f>IF(ISBLANK(B39),"",IF(LEN(B39)&lt;=4,VLOOKUP(B39,MARKET!$B$2:$Y$11,COLUMN(MARKET!Y23)-1,FALSE),VLOOKUP(B39,MARKET!$A$13:$Y$315,COLUMN(MARKET!$Y$1),FALSE)))</f>
        <v>#NUM!</v>
      </c>
      <c r="H39" s="238" t="e">
        <f t="shared" si="0"/>
        <v>#NUM!</v>
      </c>
      <c r="I39" s="239" t="e">
        <f t="shared" si="3"/>
        <v>#NUM!</v>
      </c>
      <c r="J39" s="240" t="e">
        <f>IF(ISBLANK(E39),"",IF(LEN(B39)&lt;=4,VLOOKUP(B39,MARKET!$B$2:$P$11,14,FALSE),VLOOKUP(B39,MARKET!$A$2:$P$315,16,FALSE)))</f>
        <v>#REF!</v>
      </c>
      <c r="K39" s="241" t="e">
        <f>IF(ISBLANK(E39),"",IF(LEN(B39)&lt;=4,VLOOKUP(B39,MARKET!$B$2:$P$11,13,FALSE),VLOOKUP(B39,MARKET!$A$2:$P$315,14,FALSE)))</f>
        <v>#NUM!</v>
      </c>
      <c r="L39" s="242" t="e">
        <f t="shared" si="1"/>
        <v>#REF!</v>
      </c>
      <c r="M39" s="317" t="str">
        <f t="shared" si="2"/>
        <v/>
      </c>
      <c r="N39" s="425"/>
      <c r="O39" s="265" t="s">
        <v>355</v>
      </c>
      <c r="P39" s="265">
        <f>SUMIFS($AO$7:$AO$204,$Y$7:$Y$204,$N$36)</f>
        <v>0</v>
      </c>
      <c r="Q39" s="265">
        <f>SUMIFS($AQ$7:$AQ$204,$Y$7:$Y$204,$N$36)</f>
        <v>0</v>
      </c>
      <c r="R39" s="265">
        <f>SUMIFS($AS$7:$AS$204,$Y$7:$Y$204,$N$36)</f>
        <v>0</v>
      </c>
      <c r="S39" s="265">
        <f>SUMIFS($AU$7:$AU$204,$Y$7:$Y$204,$N$36)</f>
        <v>0</v>
      </c>
      <c r="T39" s="265">
        <f>SUMIFS($AW$7:$AW$204,$Y$7:$Y$204,$N$36)</f>
        <v>0</v>
      </c>
      <c r="U39" s="265">
        <f>SUMIFS($AY$7:$AY$204,$Y$7:$Y$204,$N$36)</f>
        <v>0</v>
      </c>
      <c r="V39" s="265">
        <f>SUMIFS($BA$7:$BA$204,$Y$7:$Y$204,$N$36)</f>
        <v>0</v>
      </c>
      <c r="W39" s="266">
        <f>SUM(P39:V39)</f>
        <v>0</v>
      </c>
      <c r="Y39" s="215" t="str">
        <f t="shared" si="4"/>
        <v>IT</v>
      </c>
      <c r="Z39" s="259" t="e">
        <f t="shared" si="5"/>
        <v>#NUM!</v>
      </c>
      <c r="AA39" s="260"/>
      <c r="AB39" s="259" t="e">
        <f t="shared" si="6"/>
        <v>#NUM!</v>
      </c>
      <c r="AC39" s="260"/>
      <c r="AD39" s="259" t="e">
        <f t="shared" si="7"/>
        <v>#NUM!</v>
      </c>
      <c r="AE39" s="260"/>
      <c r="AF39" s="259" t="e">
        <f t="shared" si="8"/>
        <v>#NUM!</v>
      </c>
      <c r="AG39" s="260"/>
      <c r="AH39" s="259" t="e">
        <f t="shared" si="9"/>
        <v>#NUM!</v>
      </c>
      <c r="AI39" s="260"/>
      <c r="AJ39" s="259" t="e">
        <f t="shared" si="18"/>
        <v>#NUM!</v>
      </c>
      <c r="AK39" s="261"/>
      <c r="AL39" s="259" t="e">
        <f t="shared" si="10"/>
        <v>#NUM!</v>
      </c>
      <c r="AM39" s="262" t="e">
        <f t="shared" si="11"/>
        <v>#NUM!</v>
      </c>
      <c r="AO39" s="259" t="e">
        <f t="shared" si="12"/>
        <v>#NUM!</v>
      </c>
      <c r="AP39" s="260"/>
      <c r="AQ39" s="259" t="e">
        <f t="shared" si="13"/>
        <v>#NUM!</v>
      </c>
      <c r="AR39" s="260"/>
      <c r="AS39" s="259" t="e">
        <f t="shared" si="14"/>
        <v>#NUM!</v>
      </c>
      <c r="AT39" s="260"/>
      <c r="AU39" s="259" t="e">
        <f t="shared" si="15"/>
        <v>#NUM!</v>
      </c>
      <c r="AV39" s="260"/>
      <c r="AW39" s="259" t="e">
        <f t="shared" si="16"/>
        <v>#NUM!</v>
      </c>
      <c r="AX39" s="260"/>
      <c r="AY39" s="259" t="e">
        <f t="shared" si="19"/>
        <v>#NUM!</v>
      </c>
      <c r="AZ39" s="261"/>
      <c r="BA39" s="259" t="e">
        <f t="shared" si="17"/>
        <v>#NUM!</v>
      </c>
      <c r="BB39" s="211"/>
    </row>
    <row r="40" spans="1:54">
      <c r="A40" s="232" t="str">
        <f>IF(ISBLANK(B40),"",IF(LEN(B40)=4,LEFT(VLOOKUP(B40,MARKET!$B$2:$AN$11,COLUMN(MARKET!AN34)-1,FALSE),2),LEFT(B40,2)))</f>
        <v>IT</v>
      </c>
      <c r="B40" s="219" t="s">
        <v>89</v>
      </c>
      <c r="C40" s="233" t="str">
        <f>IF(ISBLANK(B40),"",IF(LEN(B40)&lt;=4,_xll.BDP(VLOOKUP(B40,MARKET!$B$2:$AN$11,COLUMN([1]MARKET!AN39)-1,FALSE)&amp;" Corp","security des"),_xll.BDP(B40&amp;" Corp","security des")))</f>
        <v>BTPS 1.45 09/15/22</v>
      </c>
      <c r="D40" s="234">
        <v>0.58000000000006902</v>
      </c>
      <c r="E40" s="235">
        <v>93.983000000000004</v>
      </c>
      <c r="F40" s="236" t="e">
        <f>IF(LEN(B40)=12,IF(_xll.MKV("EUR.CM_INSTRUMENT.PXE."&amp;B40, "DateFirstSettlement")&gt;=41275,"Y","N"),"")</f>
        <v>#REF!</v>
      </c>
      <c r="G40" s="237" t="e">
        <f>IF(ISBLANK(B40),"",IF(LEN(B40)&lt;=4,VLOOKUP(B40,MARKET!$B$2:$Y$11,COLUMN(MARKET!Y24)-1,FALSE),VLOOKUP(B40,MARKET!$A$13:$Y$315,COLUMN(MARKET!$Y$1),FALSE)))</f>
        <v>#NUM!</v>
      </c>
      <c r="H40" s="238" t="e">
        <f t="shared" si="0"/>
        <v>#NUM!</v>
      </c>
      <c r="I40" s="239" t="e">
        <f t="shared" si="3"/>
        <v>#NUM!</v>
      </c>
      <c r="J40" s="240" t="e">
        <f>IF(ISBLANK(E40),"",IF(LEN(B40)&lt;=4,VLOOKUP(B40,MARKET!$B$2:$P$11,14,FALSE),VLOOKUP(B40,MARKET!$A$2:$P$315,16,FALSE)))</f>
        <v>#REF!</v>
      </c>
      <c r="K40" s="241" t="e">
        <f>IF(ISBLANK(E40),"",IF(LEN(B40)&lt;=4,VLOOKUP(B40,MARKET!$B$2:$P$11,13,FALSE),VLOOKUP(B40,MARKET!$A$2:$P$315,14,FALSE)))</f>
        <v>#NUM!</v>
      </c>
      <c r="L40" s="242" t="e">
        <f t="shared" si="1"/>
        <v>#REF!</v>
      </c>
      <c r="M40" s="317" t="str">
        <f t="shared" si="2"/>
        <v/>
      </c>
      <c r="N40" s="243"/>
      <c r="V40" s="243"/>
      <c r="W40"/>
      <c r="Y40" s="215" t="str">
        <f t="shared" si="4"/>
        <v>IT</v>
      </c>
      <c r="Z40" s="259" t="e">
        <f t="shared" si="5"/>
        <v>#NUM!</v>
      </c>
      <c r="AA40" s="260"/>
      <c r="AB40" s="259" t="e">
        <f t="shared" si="6"/>
        <v>#NUM!</v>
      </c>
      <c r="AC40" s="260"/>
      <c r="AD40" s="259" t="e">
        <f t="shared" si="7"/>
        <v>#NUM!</v>
      </c>
      <c r="AE40" s="260"/>
      <c r="AF40" s="259" t="e">
        <f t="shared" si="8"/>
        <v>#NUM!</v>
      </c>
      <c r="AG40" s="260"/>
      <c r="AH40" s="259" t="e">
        <f t="shared" si="9"/>
        <v>#NUM!</v>
      </c>
      <c r="AI40" s="260"/>
      <c r="AJ40" s="259" t="e">
        <f t="shared" si="18"/>
        <v>#NUM!</v>
      </c>
      <c r="AK40" s="261"/>
      <c r="AL40" s="259" t="e">
        <f t="shared" si="10"/>
        <v>#NUM!</v>
      </c>
      <c r="AM40" s="262" t="e">
        <f t="shared" si="11"/>
        <v>#NUM!</v>
      </c>
      <c r="AO40" s="259" t="e">
        <f t="shared" si="12"/>
        <v>#NUM!</v>
      </c>
      <c r="AP40" s="260"/>
      <c r="AQ40" s="259" t="e">
        <f t="shared" si="13"/>
        <v>#NUM!</v>
      </c>
      <c r="AR40" s="260"/>
      <c r="AS40" s="259" t="e">
        <f t="shared" si="14"/>
        <v>#NUM!</v>
      </c>
      <c r="AT40" s="260"/>
      <c r="AU40" s="259" t="e">
        <f t="shared" si="15"/>
        <v>#NUM!</v>
      </c>
      <c r="AV40" s="260"/>
      <c r="AW40" s="259" t="e">
        <f t="shared" si="16"/>
        <v>#NUM!</v>
      </c>
      <c r="AX40" s="260"/>
      <c r="AY40" s="259" t="e">
        <f t="shared" si="19"/>
        <v>#NUM!</v>
      </c>
      <c r="AZ40" s="261"/>
      <c r="BA40" s="259" t="e">
        <f t="shared" si="17"/>
        <v>#NUM!</v>
      </c>
      <c r="BB40" s="211"/>
    </row>
    <row r="41" spans="1:54">
      <c r="A41" s="232" t="str">
        <f>IF(ISBLANK(B41),"",IF(LEN(B41)=4,LEFT(VLOOKUP(B41,MARKET!$B$2:$AN$11,COLUMN(MARKET!AN35)-1,FALSE),2),LEFT(B41,2)))</f>
        <v>IT</v>
      </c>
      <c r="B41" s="219" t="s">
        <v>90</v>
      </c>
      <c r="C41" s="233" t="str">
        <f>IF(ISBLANK(B41),"",IF(LEN(B41)&lt;=4,_xll.BDP(VLOOKUP(B41,MARKET!$B$2:$AN$11,COLUMN([1]MARKET!AN40)-1,FALSE)&amp;" Corp","security des"),_xll.BDP(B41&amp;" Corp","security des")))</f>
        <v>BTPS 5 1/2 11/01/22</v>
      </c>
      <c r="D41" s="234">
        <v>-0.47500000000000597</v>
      </c>
      <c r="E41" s="235">
        <v>109.9515</v>
      </c>
      <c r="F41" s="236" t="e">
        <f>IF(LEN(B41)=12,IF(_xll.MKV("EUR.CM_INSTRUMENT.PXE."&amp;B41, "DateFirstSettlement")&gt;=41275,"Y","N"),"")</f>
        <v>#REF!</v>
      </c>
      <c r="G41" s="237" t="e">
        <f>IF(ISBLANK(B41),"",IF(LEN(B41)&lt;=4,VLOOKUP(B41,MARKET!$B$2:$Y$11,COLUMN(MARKET!Y25)-1,FALSE),VLOOKUP(B41,MARKET!$A$13:$Y$315,COLUMN(MARKET!$Y$1),FALSE)))</f>
        <v>#NUM!</v>
      </c>
      <c r="H41" s="238" t="e">
        <f t="shared" si="0"/>
        <v>#NUM!</v>
      </c>
      <c r="I41" s="239" t="e">
        <f t="shared" si="3"/>
        <v>#NUM!</v>
      </c>
      <c r="J41" s="240" t="e">
        <f>IF(ISBLANK(E41),"",IF(LEN(B41)&lt;=4,VLOOKUP(B41,MARKET!$B$2:$P$11,14,FALSE),VLOOKUP(B41,MARKET!$A$2:$P$315,16,FALSE)))</f>
        <v>#REF!</v>
      </c>
      <c r="K41" s="241" t="e">
        <f>IF(ISBLANK(E41),"",IF(LEN(B41)&lt;=4,VLOOKUP(B41,MARKET!$B$2:$P$11,13,FALSE),VLOOKUP(B41,MARKET!$A$2:$P$315,14,FALSE)))</f>
        <v>#NUM!</v>
      </c>
      <c r="L41" s="242" t="e">
        <f t="shared" si="1"/>
        <v>#REF!</v>
      </c>
      <c r="M41" s="317" t="str">
        <f t="shared" si="2"/>
        <v/>
      </c>
      <c r="N41" s="243"/>
      <c r="Q41" s="211"/>
      <c r="R41" s="224" t="s">
        <v>46</v>
      </c>
      <c r="S41" s="224" t="s">
        <v>355</v>
      </c>
      <c r="U41" s="268"/>
      <c r="V41" s="269"/>
      <c r="W41" s="269"/>
      <c r="Y41" s="215" t="str">
        <f t="shared" si="4"/>
        <v>IT</v>
      </c>
      <c r="Z41" s="259" t="e">
        <f t="shared" si="5"/>
        <v>#NUM!</v>
      </c>
      <c r="AA41" s="260"/>
      <c r="AB41" s="259" t="e">
        <f t="shared" si="6"/>
        <v>#NUM!</v>
      </c>
      <c r="AC41" s="260"/>
      <c r="AD41" s="259" t="e">
        <f t="shared" si="7"/>
        <v>#NUM!</v>
      </c>
      <c r="AE41" s="260"/>
      <c r="AF41" s="259" t="e">
        <f t="shared" si="8"/>
        <v>#NUM!</v>
      </c>
      <c r="AG41" s="260"/>
      <c r="AH41" s="259" t="e">
        <f t="shared" si="9"/>
        <v>#NUM!</v>
      </c>
      <c r="AI41" s="260"/>
      <c r="AJ41" s="259" t="e">
        <f t="shared" si="18"/>
        <v>#NUM!</v>
      </c>
      <c r="AK41" s="261"/>
      <c r="AL41" s="259" t="e">
        <f t="shared" si="10"/>
        <v>#NUM!</v>
      </c>
      <c r="AM41" s="262" t="e">
        <f t="shared" si="11"/>
        <v>#NUM!</v>
      </c>
      <c r="AO41" s="259" t="e">
        <f t="shared" si="12"/>
        <v>#NUM!</v>
      </c>
      <c r="AP41" s="260"/>
      <c r="AQ41" s="259" t="e">
        <f t="shared" si="13"/>
        <v>#NUM!</v>
      </c>
      <c r="AR41" s="260"/>
      <c r="AS41" s="259" t="e">
        <f t="shared" si="14"/>
        <v>#NUM!</v>
      </c>
      <c r="AT41" s="260"/>
      <c r="AU41" s="259" t="e">
        <f t="shared" si="15"/>
        <v>#NUM!</v>
      </c>
      <c r="AV41" s="260"/>
      <c r="AW41" s="259" t="e">
        <f t="shared" si="16"/>
        <v>#NUM!</v>
      </c>
      <c r="AX41" s="260"/>
      <c r="AY41" s="259" t="e">
        <f t="shared" si="19"/>
        <v>#NUM!</v>
      </c>
      <c r="AZ41" s="261"/>
      <c r="BA41" s="259" t="e">
        <f t="shared" si="17"/>
        <v>#NUM!</v>
      </c>
      <c r="BB41" s="211"/>
    </row>
    <row r="42" spans="1:54">
      <c r="A42" s="232" t="str">
        <f>IF(ISBLANK(B42),"",IF(LEN(B42)=4,LEFT(VLOOKUP(B42,MARKET!$B$2:$AN$11,COLUMN(MARKET!AN37)-1,FALSE),2),LEFT(B42,2)))</f>
        <v>IT</v>
      </c>
      <c r="B42" s="219" t="s">
        <v>469</v>
      </c>
      <c r="C42" s="233" t="str">
        <f>IF(ISBLANK(B42),"",IF(LEN(B42)&lt;=4,_xll.BDP(VLOOKUP(B42,MARKET!$B$2:$AN$11,COLUMN([1]MARKET!AN41)-1,FALSE)&amp;" Corp","security des"),_xll.BDP(B42&amp;" Corp","security des")))</f>
        <v>BTPS 0.95 03/01/23</v>
      </c>
      <c r="D42" s="234">
        <v>-6.22</v>
      </c>
      <c r="E42" s="235">
        <v>91.045500000000004</v>
      </c>
      <c r="F42" s="236" t="e">
        <f>IF(LEN(B42)=12,IF(_xll.MKV("EUR.CM_INSTRUMENT.PXE."&amp;B42, "DateFirstSettlement")&gt;=41275,"Y","N"),"")</f>
        <v>#REF!</v>
      </c>
      <c r="G42" s="237" t="e">
        <f>IF(ISBLANK(B42),"",IF(LEN(B42)&lt;=4,VLOOKUP(B42,MARKET!$B$2:$Y$11,COLUMN(MARKET!Y26)-1,FALSE),VLOOKUP(B42,MARKET!$A$13:$Y$315,COLUMN(MARKET!$Y$1),FALSE)))</f>
        <v>#NUM!</v>
      </c>
      <c r="H42" s="238" t="e">
        <f t="shared" si="0"/>
        <v>#NUM!</v>
      </c>
      <c r="I42" s="239" t="e">
        <f t="shared" si="3"/>
        <v>#NUM!</v>
      </c>
      <c r="J42" s="240" t="e">
        <f>IF(ISBLANK(E42),"",IF(LEN(B42)&lt;=4,VLOOKUP(B42,MARKET!$B$2:$P$11,14,FALSE),VLOOKUP(B42,MARKET!$A$2:$P$315,16,FALSE)))</f>
        <v>#REF!</v>
      </c>
      <c r="K42" s="241" t="e">
        <f>IF(ISBLANK(E42),"",IF(LEN(B42)&lt;=4,VLOOKUP(B42,MARKET!$B$2:$P$11,13,FALSE),VLOOKUP(B42,MARKET!$A$2:$P$315,14,FALSE)))</f>
        <v>#NUM!</v>
      </c>
      <c r="L42" s="242" t="e">
        <f t="shared" si="1"/>
        <v>#REF!</v>
      </c>
      <c r="M42" s="317" t="str">
        <f t="shared" si="2"/>
        <v/>
      </c>
      <c r="N42" s="243"/>
      <c r="P42" s="240"/>
      <c r="Q42" s="270" t="s">
        <v>372</v>
      </c>
      <c r="R42" s="271">
        <f>SUMIFS($H$3:$H$100,$A$3:$A$100,Q42)</f>
        <v>0</v>
      </c>
      <c r="S42" s="271">
        <f>SUMIFS($L$3:$L$100,$A$3:$A$100,Q42)</f>
        <v>0</v>
      </c>
      <c r="U42" s="268"/>
      <c r="V42" s="269"/>
      <c r="W42" s="269"/>
      <c r="Y42" s="215" t="str">
        <f t="shared" si="4"/>
        <v>IT</v>
      </c>
      <c r="Z42" s="259" t="e">
        <f t="shared" si="5"/>
        <v>#NUM!</v>
      </c>
      <c r="AA42" s="260"/>
      <c r="AB42" s="259" t="e">
        <f t="shared" si="6"/>
        <v>#NUM!</v>
      </c>
      <c r="AC42" s="260"/>
      <c r="AD42" s="259" t="e">
        <f t="shared" si="7"/>
        <v>#NUM!</v>
      </c>
      <c r="AE42" s="260"/>
      <c r="AF42" s="259" t="e">
        <f t="shared" si="8"/>
        <v>#NUM!</v>
      </c>
      <c r="AG42" s="260"/>
      <c r="AH42" s="259" t="e">
        <f t="shared" si="9"/>
        <v>#NUM!</v>
      </c>
      <c r="AI42" s="260"/>
      <c r="AJ42" s="259" t="e">
        <f t="shared" si="18"/>
        <v>#NUM!</v>
      </c>
      <c r="AK42" s="261"/>
      <c r="AL42" s="259" t="e">
        <f t="shared" si="10"/>
        <v>#NUM!</v>
      </c>
      <c r="AM42" s="262" t="e">
        <f t="shared" si="11"/>
        <v>#NUM!</v>
      </c>
      <c r="AO42" s="259" t="e">
        <f t="shared" si="12"/>
        <v>#NUM!</v>
      </c>
      <c r="AP42" s="260"/>
      <c r="AQ42" s="259" t="e">
        <f t="shared" si="13"/>
        <v>#NUM!</v>
      </c>
      <c r="AR42" s="260"/>
      <c r="AS42" s="259" t="e">
        <f t="shared" si="14"/>
        <v>#NUM!</v>
      </c>
      <c r="AT42" s="260"/>
      <c r="AU42" s="259" t="e">
        <f t="shared" si="15"/>
        <v>#NUM!</v>
      </c>
      <c r="AV42" s="260"/>
      <c r="AW42" s="259" t="e">
        <f t="shared" si="16"/>
        <v>#NUM!</v>
      </c>
      <c r="AX42" s="260"/>
      <c r="AY42" s="259" t="e">
        <f t="shared" si="19"/>
        <v>#NUM!</v>
      </c>
      <c r="AZ42" s="261"/>
      <c r="BA42" s="259" t="e">
        <f t="shared" si="17"/>
        <v>#NUM!</v>
      </c>
      <c r="BB42" s="211"/>
    </row>
    <row r="43" spans="1:54">
      <c r="A43" s="232" t="str">
        <f>IF(ISBLANK(B43),"",IF(LEN(B43)=4,LEFT(VLOOKUP(B43,MARKET!$B$2:$AN$11,COLUMN(MARKET!AN39)-1,FALSE),2),LEFT(B43,2)))</f>
        <v>IT</v>
      </c>
      <c r="B43" s="219" t="s">
        <v>91</v>
      </c>
      <c r="C43" s="233" t="str">
        <f>IF(ISBLANK(B43),"",IF(LEN(B43)&lt;=4,_xll.BDP(VLOOKUP(B43,MARKET!$B$2:$AN$11,COLUMN([1]MARKET!AN42)-1,FALSE)&amp;" Corp","security des"),_xll.BDP(B43&amp;" Corp","security des")))</f>
        <v>BTPS 0.95 03/15/23</v>
      </c>
      <c r="D43" s="234">
        <v>-0.48500000000005999</v>
      </c>
      <c r="E43" s="235">
        <v>91.122</v>
      </c>
      <c r="F43" s="236" t="e">
        <f>IF(LEN(B43)=12,IF(_xll.MKV("EUR.CM_INSTRUMENT.PXE."&amp;B43, "DateFirstSettlement")&gt;=41275,"Y","N"),"")</f>
        <v>#REF!</v>
      </c>
      <c r="G43" s="237" t="e">
        <f>IF(ISBLANK(B43),"",IF(LEN(B43)&lt;=4,VLOOKUP(B43,MARKET!$B$2:$Y$11,COLUMN(MARKET!Y28)-1,FALSE),VLOOKUP(B43,MARKET!$A$13:$Y$315,COLUMN(MARKET!$Y$1),FALSE)))</f>
        <v>#NUM!</v>
      </c>
      <c r="H43" s="238" t="e">
        <f t="shared" si="0"/>
        <v>#NUM!</v>
      </c>
      <c r="I43" s="239" t="e">
        <f t="shared" si="3"/>
        <v>#NUM!</v>
      </c>
      <c r="J43" s="240" t="e">
        <f>IF(ISBLANK(E43),"",IF(LEN(B43)&lt;=4,VLOOKUP(B43,MARKET!$B$2:$P$11,14,FALSE),VLOOKUP(B43,MARKET!$A$2:$P$315,16,FALSE)))</f>
        <v>#REF!</v>
      </c>
      <c r="K43" s="241" t="e">
        <f>IF(ISBLANK(E43),"",IF(LEN(B43)&lt;=4,VLOOKUP(B43,MARKET!$B$2:$P$11,13,FALSE),VLOOKUP(B43,MARKET!$A$2:$P$315,14,FALSE)))</f>
        <v>#NUM!</v>
      </c>
      <c r="L43" s="242" t="e">
        <f t="shared" si="1"/>
        <v>#REF!</v>
      </c>
      <c r="M43" s="317" t="str">
        <f t="shared" si="2"/>
        <v/>
      </c>
      <c r="N43" s="243"/>
      <c r="Q43" s="270" t="s">
        <v>23</v>
      </c>
      <c r="R43" s="271">
        <f>SUMIFS($H$3:$H$100,$A$3:$A$100,Q43)</f>
        <v>0</v>
      </c>
      <c r="S43" s="271">
        <f>SUMIFS($L$3:$L$100,$A$3:$A$100,Q43)</f>
        <v>0</v>
      </c>
      <c r="U43" s="268"/>
      <c r="V43" s="269"/>
      <c r="W43" s="272"/>
      <c r="Y43" s="215" t="str">
        <f t="shared" si="4"/>
        <v>IT</v>
      </c>
      <c r="Z43" s="259" t="e">
        <f t="shared" si="5"/>
        <v>#NUM!</v>
      </c>
      <c r="AA43" s="260"/>
      <c r="AB43" s="259" t="e">
        <f t="shared" si="6"/>
        <v>#NUM!</v>
      </c>
      <c r="AC43" s="260"/>
      <c r="AD43" s="259" t="e">
        <f t="shared" si="7"/>
        <v>#NUM!</v>
      </c>
      <c r="AE43" s="260"/>
      <c r="AF43" s="259" t="e">
        <f t="shared" si="8"/>
        <v>#NUM!</v>
      </c>
      <c r="AG43" s="260"/>
      <c r="AH43" s="259" t="e">
        <f t="shared" si="9"/>
        <v>#NUM!</v>
      </c>
      <c r="AI43" s="260"/>
      <c r="AJ43" s="259" t="e">
        <f t="shared" si="18"/>
        <v>#NUM!</v>
      </c>
      <c r="AK43" s="261"/>
      <c r="AL43" s="259" t="e">
        <f t="shared" si="10"/>
        <v>#NUM!</v>
      </c>
      <c r="AM43" s="262" t="e">
        <f t="shared" si="11"/>
        <v>#NUM!</v>
      </c>
      <c r="AO43" s="259" t="e">
        <f t="shared" si="12"/>
        <v>#NUM!</v>
      </c>
      <c r="AP43" s="260"/>
      <c r="AQ43" s="259" t="e">
        <f t="shared" si="13"/>
        <v>#NUM!</v>
      </c>
      <c r="AR43" s="260"/>
      <c r="AS43" s="259" t="e">
        <f t="shared" si="14"/>
        <v>#NUM!</v>
      </c>
      <c r="AT43" s="260"/>
      <c r="AU43" s="259" t="e">
        <f t="shared" si="15"/>
        <v>#NUM!</v>
      </c>
      <c r="AV43" s="260"/>
      <c r="AW43" s="259" t="e">
        <f t="shared" si="16"/>
        <v>#NUM!</v>
      </c>
      <c r="AX43" s="260"/>
      <c r="AY43" s="259" t="e">
        <f t="shared" si="19"/>
        <v>#NUM!</v>
      </c>
      <c r="AZ43" s="261"/>
      <c r="BA43" s="259" t="e">
        <f t="shared" si="17"/>
        <v>#NUM!</v>
      </c>
      <c r="BB43" s="211"/>
    </row>
    <row r="44" spans="1:54">
      <c r="A44" s="232" t="str">
        <f>IF(ISBLANK(B44),"",IF(LEN(B44)=4,LEFT(VLOOKUP(B44,MARKET!$B$2:$AN$11,COLUMN(MARKET!AN40)-1,FALSE),2),LEFT(B44,2)))</f>
        <v>IT</v>
      </c>
      <c r="B44" s="303" t="s">
        <v>92</v>
      </c>
      <c r="C44" s="233" t="str">
        <f>IF(ISBLANK(B44),"",IF(LEN(B44)&lt;=4,_xll.BDP(VLOOKUP(B44,MARKET!$B$2:$AN$11,COLUMN([1]MARKET!AN43)-1,FALSE)&amp;" Corp","security des"),_xll.BDP(B44&amp;" Corp","security des")))</f>
        <v>BTPS 4 1/2 05/01/23</v>
      </c>
      <c r="D44" s="234">
        <v>5.0359999999999898</v>
      </c>
      <c r="E44" s="235">
        <v>106.8485</v>
      </c>
      <c r="F44" s="236" t="e">
        <f>IF(LEN(B44)=12,IF(_xll.MKV("EUR.CM_INSTRUMENT.PXE."&amp;B44, "DateFirstSettlement")&gt;=41275,"Y","N"),"")</f>
        <v>#REF!</v>
      </c>
      <c r="G44" s="237" t="e">
        <f>IF(ISBLANK(B44),"",IF(LEN(B44)&lt;=4,VLOOKUP(B44,MARKET!$B$2:$Y$11,COLUMN(MARKET!Y29)-1,FALSE),VLOOKUP(B44,MARKET!$A$13:$Y$315,COLUMN(MARKET!$Y$1),FALSE)))</f>
        <v>#NUM!</v>
      </c>
      <c r="H44" s="238" t="e">
        <f t="shared" si="0"/>
        <v>#NUM!</v>
      </c>
      <c r="I44" s="239" t="e">
        <f t="shared" si="3"/>
        <v>#NUM!</v>
      </c>
      <c r="J44" s="240" t="e">
        <f>IF(ISBLANK(E44),"",IF(LEN(B44)&lt;=4,VLOOKUP(B44,MARKET!$B$2:$P$11,14,FALSE),VLOOKUP(B44,MARKET!$A$2:$P$315,16,FALSE)))</f>
        <v>#REF!</v>
      </c>
      <c r="K44" s="241" t="e">
        <f>IF(ISBLANK(E44),"",IF(LEN(B44)&lt;=4,VLOOKUP(B44,MARKET!$B$2:$P$11,13,FALSE),VLOOKUP(B44,MARKET!$A$2:$P$315,14,FALSE)))</f>
        <v>#NUM!</v>
      </c>
      <c r="L44" s="242" t="e">
        <f t="shared" si="1"/>
        <v>#REF!</v>
      </c>
      <c r="M44" s="317" t="str">
        <f t="shared" si="2"/>
        <v/>
      </c>
      <c r="N44" s="243"/>
      <c r="Q44" s="270" t="s">
        <v>369</v>
      </c>
      <c r="R44" s="271">
        <f>SUMIFS($H$3:$H$100,$A$3:$A$100,Q44)</f>
        <v>0</v>
      </c>
      <c r="S44" s="271">
        <f>SUMIFS($L$3:$L$100,$A$3:$A$100,Q44)</f>
        <v>0</v>
      </c>
      <c r="U44" s="273"/>
      <c r="V44" s="269"/>
      <c r="W44" s="272"/>
      <c r="Y44" s="215" t="str">
        <f t="shared" si="4"/>
        <v>IT</v>
      </c>
      <c r="Z44" s="259" t="e">
        <f t="shared" si="5"/>
        <v>#NUM!</v>
      </c>
      <c r="AA44" s="260"/>
      <c r="AB44" s="259" t="e">
        <f t="shared" si="6"/>
        <v>#NUM!</v>
      </c>
      <c r="AC44" s="260"/>
      <c r="AD44" s="259" t="e">
        <f t="shared" si="7"/>
        <v>#NUM!</v>
      </c>
      <c r="AE44" s="260"/>
      <c r="AF44" s="259" t="e">
        <f t="shared" si="8"/>
        <v>#NUM!</v>
      </c>
      <c r="AG44" s="260"/>
      <c r="AH44" s="259" t="e">
        <f t="shared" si="9"/>
        <v>#NUM!</v>
      </c>
      <c r="AI44" s="260"/>
      <c r="AJ44" s="259" t="e">
        <f t="shared" si="18"/>
        <v>#NUM!</v>
      </c>
      <c r="AK44" s="261"/>
      <c r="AL44" s="259" t="e">
        <f t="shared" si="10"/>
        <v>#NUM!</v>
      </c>
      <c r="AM44" s="262" t="e">
        <f t="shared" si="11"/>
        <v>#NUM!</v>
      </c>
      <c r="AO44" s="259" t="e">
        <f t="shared" si="12"/>
        <v>#NUM!</v>
      </c>
      <c r="AP44" s="260"/>
      <c r="AQ44" s="259" t="e">
        <f t="shared" si="13"/>
        <v>#NUM!</v>
      </c>
      <c r="AR44" s="260"/>
      <c r="AS44" s="259" t="e">
        <f t="shared" si="14"/>
        <v>#NUM!</v>
      </c>
      <c r="AT44" s="260"/>
      <c r="AU44" s="259" t="e">
        <f t="shared" si="15"/>
        <v>#NUM!</v>
      </c>
      <c r="AV44" s="260"/>
      <c r="AW44" s="259" t="e">
        <f t="shared" si="16"/>
        <v>#NUM!</v>
      </c>
      <c r="AX44" s="260"/>
      <c r="AY44" s="259" t="e">
        <f t="shared" si="19"/>
        <v>#NUM!</v>
      </c>
      <c r="AZ44" s="261"/>
      <c r="BA44" s="259" t="e">
        <f t="shared" si="17"/>
        <v>#NUM!</v>
      </c>
      <c r="BB44" s="211"/>
    </row>
    <row r="45" spans="1:54">
      <c r="A45" s="232" t="str">
        <f>IF(ISBLANK(B45),"",IF(LEN(B45)=4,LEFT(VLOOKUP(B45,MARKET!$B$2:$AN$11,COLUMN(MARKET!AN41)-1,FALSE),2),LEFT(B45,2)))</f>
        <v/>
      </c>
      <c r="B45" s="219"/>
      <c r="C45" s="233" t="str">
        <f>IF(ISBLANK(B45),"",IF(LEN(B45)&lt;=4,_xll.BDP(VLOOKUP(B45,MARKET!$B$2:$AN$11,COLUMN([1]MARKET!AN44)-1,FALSE)&amp;" Corp","security des"),_xll.BDP(B45&amp;" Corp","security des")))</f>
        <v/>
      </c>
      <c r="D45" s="234"/>
      <c r="E45" s="235"/>
      <c r="F45" s="236" t="str">
        <f>IF(LEN(B45)=12,IF(_xll.MKV("EUR.CM_INSTRUMENT.PXE."&amp;B45, "DateFirstSettlement")&gt;=41275,"Y","N"),"")</f>
        <v/>
      </c>
      <c r="G45" s="237" t="str">
        <f>IF(ISBLANK(B45),"",IF(LEN(B45)&lt;=4,VLOOKUP(B45,MARKET!$B$2:$Y$11,COLUMN(MARKET!Y30)-1,FALSE),VLOOKUP(B45,MARKET!$A$13:$Y$315,COLUMN(MARKET!$Y$1),FALSE)))</f>
        <v/>
      </c>
      <c r="H45" s="238" t="str">
        <f t="shared" si="0"/>
        <v/>
      </c>
      <c r="I45" s="239" t="str">
        <f t="shared" si="3"/>
        <v/>
      </c>
      <c r="J45" s="240" t="str">
        <f>IF(ISBLANK(E45),"",IF(LEN(B45)&lt;=4,VLOOKUP(B45,MARKET!$B$2:$P$11,14,FALSE),VLOOKUP(B45,MARKET!$A$2:$P$315,16,FALSE)))</f>
        <v/>
      </c>
      <c r="K45" s="241" t="str">
        <f>IF(ISBLANK(E45),"",IF(LEN(B45)&lt;=4,VLOOKUP(B45,MARKET!$B$2:$P$11,13,FALSE),VLOOKUP(B45,MARKET!$A$2:$P$315,14,FALSE)))</f>
        <v/>
      </c>
      <c r="L45" s="242" t="str">
        <f t="shared" si="1"/>
        <v/>
      </c>
      <c r="M45" s="317" t="str">
        <f t="shared" si="2"/>
        <v/>
      </c>
      <c r="N45" s="243"/>
      <c r="Q45" s="270" t="s">
        <v>370</v>
      </c>
      <c r="R45" s="271">
        <f>SUMIFS($H$3:$H$100,$A$3:$A$100,Q45)</f>
        <v>0</v>
      </c>
      <c r="S45" s="271">
        <f>SUMIFS($L$3:$L$100,$A$3:$A$100,Q45)</f>
        <v>0</v>
      </c>
      <c r="V45" s="269"/>
      <c r="Y45" s="215" t="str">
        <f t="shared" si="4"/>
        <v>IT</v>
      </c>
      <c r="Z45" s="259" t="e">
        <f t="shared" si="5"/>
        <v>#NUM!</v>
      </c>
      <c r="AA45" s="260"/>
      <c r="AB45" s="259" t="e">
        <f t="shared" si="6"/>
        <v>#NUM!</v>
      </c>
      <c r="AC45" s="260"/>
      <c r="AD45" s="259" t="e">
        <f t="shared" si="7"/>
        <v>#NUM!</v>
      </c>
      <c r="AE45" s="260"/>
      <c r="AF45" s="259" t="e">
        <f t="shared" si="8"/>
        <v>#NUM!</v>
      </c>
      <c r="AG45" s="260"/>
      <c r="AH45" s="259" t="e">
        <f t="shared" si="9"/>
        <v>#NUM!</v>
      </c>
      <c r="AI45" s="260"/>
      <c r="AJ45" s="259" t="e">
        <f t="shared" si="18"/>
        <v>#NUM!</v>
      </c>
      <c r="AK45" s="261"/>
      <c r="AL45" s="259" t="e">
        <f t="shared" si="10"/>
        <v>#NUM!</v>
      </c>
      <c r="AM45" s="262" t="e">
        <f t="shared" si="11"/>
        <v>#NUM!</v>
      </c>
      <c r="AO45" s="259" t="e">
        <f t="shared" si="12"/>
        <v>#NUM!</v>
      </c>
      <c r="AP45" s="260"/>
      <c r="AQ45" s="259" t="e">
        <f t="shared" si="13"/>
        <v>#NUM!</v>
      </c>
      <c r="AR45" s="260"/>
      <c r="AS45" s="259" t="e">
        <f t="shared" si="14"/>
        <v>#NUM!</v>
      </c>
      <c r="AT45" s="260"/>
      <c r="AU45" s="259" t="e">
        <f t="shared" si="15"/>
        <v>#NUM!</v>
      </c>
      <c r="AV45" s="260"/>
      <c r="AW45" s="259" t="e">
        <f t="shared" si="16"/>
        <v>#NUM!</v>
      </c>
      <c r="AX45" s="260"/>
      <c r="AY45" s="259" t="e">
        <f t="shared" si="19"/>
        <v>#NUM!</v>
      </c>
      <c r="AZ45" s="261"/>
      <c r="BA45" s="259" t="e">
        <f t="shared" si="17"/>
        <v>#NUM!</v>
      </c>
      <c r="BB45" s="211"/>
    </row>
    <row r="46" spans="1:54" ht="14.25">
      <c r="A46" s="232" t="str">
        <f>IF(ISBLANK(B46),"",IF(LEN(B46)=4,LEFT(VLOOKUP(B46,MARKET!$B$2:$AN$11,COLUMN(MARKET!AN42)-1,FALSE),2),LEFT(B46,2)))</f>
        <v>IT</v>
      </c>
      <c r="B46" s="303" t="s">
        <v>93</v>
      </c>
      <c r="C46" s="233" t="str">
        <f>IF(ISBLANK(B46),"",IF(LEN(B46)&lt;=4,_xll.BDP(VLOOKUP(B46,MARKET!$B$2:$AN$11,COLUMN([1]MARKET!AN45)-1,FALSE)&amp;" Corp","security des"),_xll.BDP(B46&amp;" Corp","security des")))</f>
        <v>BTPS 4 3/4 08/01/23</v>
      </c>
      <c r="D46" s="234">
        <v>-7.7330000000000201</v>
      </c>
      <c r="E46" s="235">
        <v>107.979</v>
      </c>
      <c r="F46" s="236" t="e">
        <f>IF(LEN(B46)=12,IF(_xll.MKV("EUR.CM_INSTRUMENT.PXE."&amp;B46, "DateFirstSettlement")&gt;=41275,"Y","N"),"")</f>
        <v>#REF!</v>
      </c>
      <c r="G46" s="237" t="e">
        <f>IF(ISBLANK(B46),"",IF(LEN(B46)&lt;=4,VLOOKUP(B46,MARKET!$B$2:$Y$11,COLUMN(MARKET!Y31)-1,FALSE),VLOOKUP(B46,MARKET!$A$13:$Y$315,COLUMN(MARKET!$Y$1),FALSE)))</f>
        <v>#NUM!</v>
      </c>
      <c r="H46" s="238" t="e">
        <f t="shared" si="0"/>
        <v>#NUM!</v>
      </c>
      <c r="I46" s="239" t="e">
        <f t="shared" si="3"/>
        <v>#NUM!</v>
      </c>
      <c r="J46" s="240" t="e">
        <f>IF(ISBLANK(E46),"",IF(LEN(B46)&lt;=4,VLOOKUP(B46,MARKET!$B$2:$P$11,14,FALSE),VLOOKUP(B46,MARKET!$A$2:$P$315,16,FALSE)))</f>
        <v>#REF!</v>
      </c>
      <c r="K46" s="241" t="e">
        <f>IF(ISBLANK(E46),"",IF(LEN(B46)&lt;=4,VLOOKUP(B46,MARKET!$B$2:$P$11,13,FALSE),VLOOKUP(B46,MARKET!$A$2:$P$315,14,FALSE)))</f>
        <v>#NUM!</v>
      </c>
      <c r="L46" s="242" t="e">
        <f t="shared" si="1"/>
        <v>#REF!</v>
      </c>
      <c r="M46" s="317" t="str">
        <f t="shared" si="2"/>
        <v/>
      </c>
      <c r="N46" s="243"/>
      <c r="Q46" s="274" t="s">
        <v>373</v>
      </c>
      <c r="R46" s="275">
        <f>SUM(R42:R45)</f>
        <v>0</v>
      </c>
      <c r="S46" s="275">
        <f>SUM(S42:S45)</f>
        <v>0</v>
      </c>
      <c r="V46" s="269"/>
      <c r="W46"/>
      <c r="Y46" s="215" t="str">
        <f t="shared" si="4"/>
        <v>IT</v>
      </c>
      <c r="Z46" s="259" t="e">
        <f t="shared" si="5"/>
        <v>#NUM!</v>
      </c>
      <c r="AA46" s="260"/>
      <c r="AB46" s="259" t="e">
        <f t="shared" si="6"/>
        <v>#NUM!</v>
      </c>
      <c r="AC46" s="260"/>
      <c r="AD46" s="259" t="e">
        <f t="shared" si="7"/>
        <v>#NUM!</v>
      </c>
      <c r="AE46" s="260"/>
      <c r="AF46" s="259" t="e">
        <f t="shared" si="8"/>
        <v>#NUM!</v>
      </c>
      <c r="AG46" s="260"/>
      <c r="AH46" s="259" t="e">
        <f t="shared" si="9"/>
        <v>#NUM!</v>
      </c>
      <c r="AI46" s="260"/>
      <c r="AJ46" s="259" t="e">
        <f t="shared" si="18"/>
        <v>#NUM!</v>
      </c>
      <c r="AK46" s="261"/>
      <c r="AL46" s="259" t="e">
        <f t="shared" si="10"/>
        <v>#NUM!</v>
      </c>
      <c r="AM46" s="262" t="e">
        <f t="shared" si="11"/>
        <v>#NUM!</v>
      </c>
      <c r="AO46" s="259" t="e">
        <f t="shared" si="12"/>
        <v>#NUM!</v>
      </c>
      <c r="AP46" s="260"/>
      <c r="AQ46" s="259" t="e">
        <f t="shared" si="13"/>
        <v>#NUM!</v>
      </c>
      <c r="AR46" s="260"/>
      <c r="AS46" s="259" t="e">
        <f t="shared" si="14"/>
        <v>#NUM!</v>
      </c>
      <c r="AT46" s="260"/>
      <c r="AU46" s="259" t="e">
        <f t="shared" si="15"/>
        <v>#NUM!</v>
      </c>
      <c r="AV46" s="260"/>
      <c r="AW46" s="259" t="e">
        <f t="shared" si="16"/>
        <v>#NUM!</v>
      </c>
      <c r="AX46" s="260"/>
      <c r="AY46" s="259" t="e">
        <f t="shared" si="19"/>
        <v>#NUM!</v>
      </c>
      <c r="AZ46" s="261"/>
      <c r="BA46" s="259" t="e">
        <f t="shared" si="17"/>
        <v>#NUM!</v>
      </c>
      <c r="BB46" s="211"/>
    </row>
    <row r="47" spans="1:54">
      <c r="A47" s="232" t="str">
        <f>IF(ISBLANK(B47),"",IF(LEN(B47)=4,LEFT(VLOOKUP(B47,MARKET!$B$2:$AN$11,COLUMN(MARKET!AN43)-1,FALSE),2),LEFT(B47,2)))</f>
        <v>IT</v>
      </c>
      <c r="B47" s="219" t="s">
        <v>389</v>
      </c>
      <c r="C47" s="233" t="str">
        <f>IF(ISBLANK(B47),"",IF(LEN(B47)&lt;=4,_xll.BDP(VLOOKUP(B47,MARKET!$B$2:$AN$11,COLUMN([1]MARKET!AN46)-1,FALSE)&amp;" Corp","security des"),_xll.BDP(B47&amp;" Corp","security des")))</f>
        <v>BTPS 0.65 10/15/23</v>
      </c>
      <c r="D47" s="234">
        <v>5.75499999999992</v>
      </c>
      <c r="E47" s="235">
        <v>88.597499999999997</v>
      </c>
      <c r="F47" s="236" t="e">
        <f>IF(LEN(B47)=12,IF(_xll.MKV("EUR.CM_INSTRUMENT.PXE."&amp;B47, "DateFirstSettlement")&gt;=41275,"Y","N"),"")</f>
        <v>#REF!</v>
      </c>
      <c r="G47" s="237" t="e">
        <f>IF(ISBLANK(B47),"",IF(LEN(B47)&lt;=4,VLOOKUP(B47,MARKET!$B$2:$Y$11,COLUMN(MARKET!Y32)-1,FALSE),VLOOKUP(B47,MARKET!$A$13:$Y$315,COLUMN(MARKET!$Y$1),FALSE)))</f>
        <v>#NUM!</v>
      </c>
      <c r="H47" s="238" t="e">
        <f t="shared" si="0"/>
        <v>#NUM!</v>
      </c>
      <c r="I47" s="239" t="e">
        <f t="shared" si="3"/>
        <v>#NUM!</v>
      </c>
      <c r="J47" s="240" t="e">
        <f>IF(ISBLANK(E47),"",IF(LEN(B47)&lt;=4,VLOOKUP(B47,MARKET!$B$2:$P$11,14,FALSE),VLOOKUP(B47,MARKET!$A$2:$P$315,16,FALSE)))</f>
        <v>#REF!</v>
      </c>
      <c r="K47" s="241" t="e">
        <f>IF(ISBLANK(E47),"",IF(LEN(B47)&lt;=4,VLOOKUP(B47,MARKET!$B$2:$P$11,13,FALSE),VLOOKUP(B47,MARKET!$A$2:$P$315,14,FALSE)))</f>
        <v>#NUM!</v>
      </c>
      <c r="L47" s="242" t="e">
        <f t="shared" si="1"/>
        <v>#REF!</v>
      </c>
      <c r="M47" s="317" t="str">
        <f t="shared" si="2"/>
        <v/>
      </c>
      <c r="N47" s="243"/>
      <c r="Q47" s="276" t="s">
        <v>366</v>
      </c>
      <c r="R47" s="277" t="e">
        <f>SUMIFS($H$3:$H$100,$A$3:$A$100,Q47)</f>
        <v>#NUM!</v>
      </c>
      <c r="S47" s="277" t="e">
        <f>SUMIFS($L$3:$L$100,$A$3:$A$100,Q47)</f>
        <v>#REF!</v>
      </c>
      <c r="V47" s="269"/>
      <c r="W47"/>
      <c r="Y47" s="215" t="str">
        <f t="shared" si="4"/>
        <v>IT</v>
      </c>
      <c r="Z47" s="259" t="e">
        <f t="shared" si="5"/>
        <v>#NUM!</v>
      </c>
      <c r="AA47" s="260"/>
      <c r="AB47" s="259" t="e">
        <f t="shared" si="6"/>
        <v>#NUM!</v>
      </c>
      <c r="AC47" s="260"/>
      <c r="AD47" s="259" t="e">
        <f t="shared" si="7"/>
        <v>#NUM!</v>
      </c>
      <c r="AE47" s="260"/>
      <c r="AF47" s="259" t="e">
        <f t="shared" si="8"/>
        <v>#NUM!</v>
      </c>
      <c r="AG47" s="260"/>
      <c r="AH47" s="259" t="e">
        <f t="shared" si="9"/>
        <v>#NUM!</v>
      </c>
      <c r="AI47" s="260"/>
      <c r="AJ47" s="259" t="e">
        <f t="shared" si="18"/>
        <v>#NUM!</v>
      </c>
      <c r="AK47" s="261"/>
      <c r="AL47" s="259" t="e">
        <f t="shared" si="10"/>
        <v>#NUM!</v>
      </c>
      <c r="AM47" s="262" t="e">
        <f t="shared" si="11"/>
        <v>#NUM!</v>
      </c>
      <c r="AO47" s="259" t="e">
        <f t="shared" si="12"/>
        <v>#NUM!</v>
      </c>
      <c r="AP47" s="260"/>
      <c r="AQ47" s="259" t="e">
        <f t="shared" si="13"/>
        <v>#NUM!</v>
      </c>
      <c r="AR47" s="260"/>
      <c r="AS47" s="259" t="e">
        <f t="shared" si="14"/>
        <v>#NUM!</v>
      </c>
      <c r="AT47" s="260"/>
      <c r="AU47" s="259" t="e">
        <f t="shared" si="15"/>
        <v>#NUM!</v>
      </c>
      <c r="AV47" s="260"/>
      <c r="AW47" s="259" t="e">
        <f t="shared" si="16"/>
        <v>#NUM!</v>
      </c>
      <c r="AX47" s="260"/>
      <c r="AY47" s="259" t="e">
        <f t="shared" si="19"/>
        <v>#NUM!</v>
      </c>
      <c r="AZ47" s="261"/>
      <c r="BA47" s="259" t="e">
        <f t="shared" si="17"/>
        <v>#NUM!</v>
      </c>
      <c r="BB47" s="211"/>
    </row>
    <row r="48" spans="1:54">
      <c r="A48" s="232" t="str">
        <f>IF(ISBLANK(B48),"",IF(LEN(B48)=4,LEFT(VLOOKUP(B48,MARKET!$B$2:$AN$11,COLUMN(MARKET!AN44)-1,FALSE),2),LEFT(B48,2)))</f>
        <v>IT</v>
      </c>
      <c r="B48" s="219" t="s">
        <v>94</v>
      </c>
      <c r="C48" s="233" t="str">
        <f>IF(ISBLANK(B48),"",IF(LEN(B48)&lt;=4,_xll.BDP(VLOOKUP(B48,MARKET!$B$2:$AN$11,COLUMN([1]MARKET!AN47)-1,FALSE)&amp;" Corp","security des"),_xll.BDP(B48&amp;" Corp","security des")))</f>
        <v>BTPS 9 11/01/23</v>
      </c>
      <c r="D48" s="234">
        <v>-3.8425558799999999</v>
      </c>
      <c r="E48" s="235">
        <v>129.92099999999999</v>
      </c>
      <c r="F48" s="236" t="e">
        <f>IF(LEN(B48)=12,IF(_xll.MKV("EUR.CM_INSTRUMENT.PXE."&amp;B48, "DateFirstSettlement")&gt;=41275,"Y","N"),"")</f>
        <v>#REF!</v>
      </c>
      <c r="G48" s="237" t="e">
        <f>IF(ISBLANK(B48),"",IF(LEN(B48)&lt;=4,VLOOKUP(B48,MARKET!$B$2:$Y$11,COLUMN(MARKET!Y33)-1,FALSE),VLOOKUP(B48,MARKET!$A$13:$Y$315,COLUMN(MARKET!$Y$1),FALSE)))</f>
        <v>#NUM!</v>
      </c>
      <c r="H48" s="238" t="e">
        <f t="shared" si="0"/>
        <v>#NUM!</v>
      </c>
      <c r="I48" s="239" t="e">
        <f t="shared" si="3"/>
        <v>#NUM!</v>
      </c>
      <c r="J48" s="240" t="e">
        <f>IF(ISBLANK(E48),"",IF(LEN(B48)&lt;=4,VLOOKUP(B48,MARKET!$B$2:$P$11,14,FALSE),VLOOKUP(B48,MARKET!$A$2:$P$315,16,FALSE)))</f>
        <v>#REF!</v>
      </c>
      <c r="K48" s="241" t="e">
        <f>IF(ISBLANK(E48),"",IF(LEN(B48)&lt;=4,VLOOKUP(B48,MARKET!$B$2:$P$11,13,FALSE),VLOOKUP(B48,MARKET!$A$2:$P$315,14,FALSE)))</f>
        <v>#NUM!</v>
      </c>
      <c r="L48" s="242" t="e">
        <f t="shared" si="1"/>
        <v>#REF!</v>
      </c>
      <c r="M48" s="317" t="str">
        <f t="shared" si="2"/>
        <v/>
      </c>
      <c r="N48" s="243"/>
      <c r="Q48" s="276" t="s">
        <v>365</v>
      </c>
      <c r="R48" s="277" t="e">
        <f>SUMIFS($H$3:$H$100,$A$3:$A$100,Q48)</f>
        <v>#NUM!</v>
      </c>
      <c r="S48" s="277" t="e">
        <f>SUMIFS($L$3:$L$100,$A$3:$A$100,Q48)</f>
        <v>#REF!</v>
      </c>
      <c r="V48" s="269"/>
      <c r="W48"/>
      <c r="Y48" s="215" t="str">
        <f t="shared" si="4"/>
        <v>IT</v>
      </c>
      <c r="Z48" s="259" t="e">
        <f t="shared" si="5"/>
        <v>#NUM!</v>
      </c>
      <c r="AA48" s="260"/>
      <c r="AB48" s="259" t="e">
        <f t="shared" si="6"/>
        <v>#NUM!</v>
      </c>
      <c r="AC48" s="260"/>
      <c r="AD48" s="259" t="e">
        <f t="shared" si="7"/>
        <v>#NUM!</v>
      </c>
      <c r="AE48" s="260"/>
      <c r="AF48" s="259" t="e">
        <f t="shared" si="8"/>
        <v>#NUM!</v>
      </c>
      <c r="AG48" s="260"/>
      <c r="AH48" s="259" t="e">
        <f t="shared" si="9"/>
        <v>#NUM!</v>
      </c>
      <c r="AI48" s="260"/>
      <c r="AJ48" s="259" t="e">
        <f t="shared" si="18"/>
        <v>#NUM!</v>
      </c>
      <c r="AK48" s="261"/>
      <c r="AL48" s="259" t="e">
        <f t="shared" si="10"/>
        <v>#NUM!</v>
      </c>
      <c r="AM48" s="262" t="e">
        <f t="shared" si="11"/>
        <v>#NUM!</v>
      </c>
      <c r="AO48" s="259" t="e">
        <f t="shared" si="12"/>
        <v>#NUM!</v>
      </c>
      <c r="AP48" s="260"/>
      <c r="AQ48" s="259" t="e">
        <f t="shared" si="13"/>
        <v>#NUM!</v>
      </c>
      <c r="AR48" s="260"/>
      <c r="AS48" s="259" t="e">
        <f t="shared" si="14"/>
        <v>#NUM!</v>
      </c>
      <c r="AT48" s="260"/>
      <c r="AU48" s="259" t="e">
        <f t="shared" si="15"/>
        <v>#NUM!</v>
      </c>
      <c r="AV48" s="260"/>
      <c r="AW48" s="259" t="e">
        <f t="shared" si="16"/>
        <v>#NUM!</v>
      </c>
      <c r="AX48" s="260"/>
      <c r="AY48" s="259" t="e">
        <f t="shared" si="19"/>
        <v>#NUM!</v>
      </c>
      <c r="AZ48" s="261"/>
      <c r="BA48" s="259" t="e">
        <f t="shared" si="17"/>
        <v>#NUM!</v>
      </c>
      <c r="BB48" s="211"/>
    </row>
    <row r="49" spans="1:54">
      <c r="A49" s="232" t="str">
        <f>IF(ISBLANK(B49),"",IF(LEN(B49)=4,LEFT(VLOOKUP(B49,MARKET!$B$2:$AN$11,COLUMN(MARKET!AN45)-1,FALSE),2),LEFT(B49,2)))</f>
        <v>IT</v>
      </c>
      <c r="B49" s="219" t="s">
        <v>409</v>
      </c>
      <c r="C49" s="233" t="str">
        <f>IF(ISBLANK(B49),"",IF(LEN(B49)&lt;=4,_xll.BDP(VLOOKUP(B49,MARKET!$B$2:$AN$11,COLUMN([1]MARKET!AN48)-1,FALSE)&amp;" Corp","security des"),_xll.BDP(B49&amp;" Corp","security des")))</f>
        <v>BTPS 1.85 05/15/24</v>
      </c>
      <c r="D49" s="234">
        <v>6.0379999999999496</v>
      </c>
      <c r="E49" s="235">
        <v>93.364999999999995</v>
      </c>
      <c r="F49" s="236" t="e">
        <f>IF(LEN(B49)=12,IF(_xll.MKV("EUR.CM_INSTRUMENT.PXE."&amp;B49, "DateFirstSettlement")&gt;=41275,"Y","N"),"")</f>
        <v>#REF!</v>
      </c>
      <c r="G49" s="237" t="e">
        <f>IF(ISBLANK(B49),"",IF(LEN(B49)&lt;=4,VLOOKUP(B49,MARKET!$B$2:$Y$11,COLUMN(MARKET!Y34)-1,FALSE),VLOOKUP(B49,MARKET!$A$13:$Y$315,COLUMN(MARKET!$Y$1),FALSE)))</f>
        <v>#NUM!</v>
      </c>
      <c r="H49" s="238" t="e">
        <f t="shared" si="0"/>
        <v>#NUM!</v>
      </c>
      <c r="I49" s="239" t="e">
        <f t="shared" si="3"/>
        <v>#NUM!</v>
      </c>
      <c r="J49" s="240" t="e">
        <f>IF(ISBLANK(E49),"",IF(LEN(B49)&lt;=4,VLOOKUP(B49,MARKET!$B$2:$P$11,14,FALSE),VLOOKUP(B49,MARKET!$A$2:$P$315,16,FALSE)))</f>
        <v>#REF!</v>
      </c>
      <c r="K49" s="241" t="e">
        <f>IF(ISBLANK(E49),"",IF(LEN(B49)&lt;=4,VLOOKUP(B49,MARKET!$B$2:$P$11,13,FALSE),VLOOKUP(B49,MARKET!$A$2:$P$315,14,FALSE)))</f>
        <v>#NUM!</v>
      </c>
      <c r="L49" s="242" t="e">
        <f t="shared" si="1"/>
        <v>#REF!</v>
      </c>
      <c r="M49" s="317" t="str">
        <f t="shared" si="2"/>
        <v/>
      </c>
      <c r="N49" s="243"/>
      <c r="Q49" s="276" t="s">
        <v>367</v>
      </c>
      <c r="R49" s="277">
        <f>SUMIFS($H$3:$H$100,$A$3:$A$100,Q49)</f>
        <v>0</v>
      </c>
      <c r="S49" s="277">
        <f>SUMIFS($L$3:$L$100,$A$3:$A$100,Q49)</f>
        <v>0</v>
      </c>
      <c r="V49" s="269"/>
      <c r="W49"/>
      <c r="Y49" s="215" t="str">
        <f t="shared" si="4"/>
        <v/>
      </c>
      <c r="Z49" s="259">
        <f t="shared" si="5"/>
        <v>0</v>
      </c>
      <c r="AA49" s="260"/>
      <c r="AB49" s="259">
        <f t="shared" si="6"/>
        <v>0</v>
      </c>
      <c r="AC49" s="260"/>
      <c r="AD49" s="259">
        <f t="shared" si="7"/>
        <v>0</v>
      </c>
      <c r="AE49" s="260"/>
      <c r="AF49" s="259">
        <f t="shared" si="8"/>
        <v>0</v>
      </c>
      <c r="AG49" s="260"/>
      <c r="AH49" s="259">
        <f t="shared" si="9"/>
        <v>0</v>
      </c>
      <c r="AI49" s="260"/>
      <c r="AJ49" s="259">
        <f t="shared" si="18"/>
        <v>0</v>
      </c>
      <c r="AK49" s="261"/>
      <c r="AL49" s="259">
        <f t="shared" si="10"/>
        <v>0</v>
      </c>
      <c r="AM49" s="262">
        <f t="shared" si="11"/>
        <v>0</v>
      </c>
      <c r="AO49" s="259">
        <f t="shared" si="12"/>
        <v>0</v>
      </c>
      <c r="AP49" s="260"/>
      <c r="AQ49" s="259">
        <f t="shared" si="13"/>
        <v>0</v>
      </c>
      <c r="AR49" s="260"/>
      <c r="AS49" s="259">
        <f t="shared" si="14"/>
        <v>0</v>
      </c>
      <c r="AT49" s="260"/>
      <c r="AU49" s="259">
        <f t="shared" si="15"/>
        <v>0</v>
      </c>
      <c r="AV49" s="260"/>
      <c r="AW49" s="259">
        <f t="shared" si="16"/>
        <v>0</v>
      </c>
      <c r="AX49" s="260"/>
      <c r="AY49" s="259">
        <f t="shared" si="19"/>
        <v>0</v>
      </c>
      <c r="AZ49" s="261"/>
      <c r="BA49" s="259">
        <f t="shared" si="17"/>
        <v>0</v>
      </c>
      <c r="BB49" s="211"/>
    </row>
    <row r="50" spans="1:54" ht="14.25">
      <c r="A50" s="232" t="str">
        <f>IF(ISBLANK(B50),"",IF(LEN(B50)=4,LEFT(VLOOKUP(B50,MARKET!$B$2:$AN$11,COLUMN(MARKET!AN46)-1,FALSE),2),LEFT(B50,2)))</f>
        <v>IT</v>
      </c>
      <c r="B50" s="219" t="s">
        <v>96</v>
      </c>
      <c r="C50" s="233" t="str">
        <f>IF(ISBLANK(B50),"",IF(LEN(B50)&lt;=4,_xll.BDP(VLOOKUP(B50,MARKET!$B$2:$AN$11,COLUMN([1]MARKET!AN49)-1,FALSE)&amp;" Corp","security des"),_xll.BDP(B50&amp;" Corp","security des")))</f>
        <v>BTPS 3 3/4 09/01/24</v>
      </c>
      <c r="D50" s="234">
        <v>1.7199999999998401</v>
      </c>
      <c r="E50" s="235">
        <v>103.9</v>
      </c>
      <c r="F50" s="236" t="e">
        <f>IF(LEN(B50)=12,IF(_xll.MKV("EUR.CM_INSTRUMENT.PXE."&amp;B50, "DateFirstSettlement")&gt;=41275,"Y","N"),"")</f>
        <v>#REF!</v>
      </c>
      <c r="G50" s="237" t="e">
        <f>IF(ISBLANK(B50),"",IF(LEN(B50)&lt;=4,VLOOKUP(B50,MARKET!$B$2:$Y$11,COLUMN(MARKET!Y35)-1,FALSE),VLOOKUP(B50,MARKET!$A$13:$Y$315,COLUMN(MARKET!$Y$1),FALSE)))</f>
        <v>#NUM!</v>
      </c>
      <c r="H50" s="238" t="e">
        <f t="shared" si="0"/>
        <v>#NUM!</v>
      </c>
      <c r="I50" s="239" t="e">
        <f t="shared" si="3"/>
        <v>#NUM!</v>
      </c>
      <c r="J50" s="240" t="e">
        <f>IF(ISBLANK(E50),"",IF(LEN(B50)&lt;=4,VLOOKUP(B50,MARKET!$B$2:$P$11,14,FALSE),VLOOKUP(B50,MARKET!$A$2:$P$315,16,FALSE)))</f>
        <v>#REF!</v>
      </c>
      <c r="K50" s="241" t="e">
        <f>IF(ISBLANK(E50),"",IF(LEN(B50)&lt;=4,VLOOKUP(B50,MARKET!$B$2:$P$11,13,FALSE),VLOOKUP(B50,MARKET!$A$2:$P$315,14,FALSE)))</f>
        <v>#NUM!</v>
      </c>
      <c r="L50" s="242" t="e">
        <f t="shared" si="1"/>
        <v>#REF!</v>
      </c>
      <c r="M50" s="317" t="str">
        <f t="shared" si="2"/>
        <v/>
      </c>
      <c r="N50" s="243"/>
      <c r="Q50" s="278" t="s">
        <v>374</v>
      </c>
      <c r="R50" s="279" t="e">
        <f>SUM(R47:R49)</f>
        <v>#NUM!</v>
      </c>
      <c r="S50" s="279" t="e">
        <f>SUM(S47:S49)</f>
        <v>#REF!</v>
      </c>
      <c r="V50" s="269"/>
      <c r="W50"/>
      <c r="Y50" s="215" t="str">
        <f t="shared" si="4"/>
        <v>IT</v>
      </c>
      <c r="Z50" s="259" t="e">
        <f t="shared" si="5"/>
        <v>#NUM!</v>
      </c>
      <c r="AA50" s="260"/>
      <c r="AB50" s="259" t="e">
        <f t="shared" si="6"/>
        <v>#NUM!</v>
      </c>
      <c r="AC50" s="260"/>
      <c r="AD50" s="259" t="e">
        <f t="shared" si="7"/>
        <v>#NUM!</v>
      </c>
      <c r="AE50" s="260"/>
      <c r="AF50" s="259" t="e">
        <f t="shared" si="8"/>
        <v>#NUM!</v>
      </c>
      <c r="AG50" s="260"/>
      <c r="AH50" s="259" t="e">
        <f t="shared" si="9"/>
        <v>#NUM!</v>
      </c>
      <c r="AI50" s="260"/>
      <c r="AJ50" s="259" t="e">
        <f t="shared" si="18"/>
        <v>#NUM!</v>
      </c>
      <c r="AK50" s="261"/>
      <c r="AL50" s="259" t="e">
        <f t="shared" si="10"/>
        <v>#NUM!</v>
      </c>
      <c r="AM50" s="262" t="e">
        <f t="shared" si="11"/>
        <v>#NUM!</v>
      </c>
      <c r="AO50" s="259" t="e">
        <f t="shared" si="12"/>
        <v>#NUM!</v>
      </c>
      <c r="AP50" s="260"/>
      <c r="AQ50" s="259" t="e">
        <f t="shared" si="13"/>
        <v>#NUM!</v>
      </c>
      <c r="AR50" s="260"/>
      <c r="AS50" s="259" t="e">
        <f t="shared" si="14"/>
        <v>#NUM!</v>
      </c>
      <c r="AT50" s="260"/>
      <c r="AU50" s="259" t="e">
        <f t="shared" si="15"/>
        <v>#NUM!</v>
      </c>
      <c r="AV50" s="260"/>
      <c r="AW50" s="259" t="e">
        <f t="shared" si="16"/>
        <v>#NUM!</v>
      </c>
      <c r="AX50" s="260"/>
      <c r="AY50" s="259" t="e">
        <f t="shared" si="19"/>
        <v>#NUM!</v>
      </c>
      <c r="AZ50" s="261"/>
      <c r="BA50" s="259" t="e">
        <f t="shared" si="17"/>
        <v>#NUM!</v>
      </c>
      <c r="BB50" s="211"/>
    </row>
    <row r="51" spans="1:54" ht="14.25">
      <c r="A51" s="232" t="str">
        <f>IF(ISBLANK(B51),"",IF(LEN(B51)=4,LEFT(VLOOKUP(B51,MARKET!$B$2:$AN$11,COLUMN(MARKET!AN47)-1,FALSE),2),LEFT(B51,2)))</f>
        <v>IT</v>
      </c>
      <c r="B51" s="219" t="s">
        <v>458</v>
      </c>
      <c r="C51" s="233" t="str">
        <f>IF(ISBLANK(B51),"",IF(LEN(B51)&lt;=4,_xll.BDP(VLOOKUP(B51,MARKET!$B$2:$AN$11,COLUMN([1]MARKET!AN50)-1,FALSE)&amp;" Corp","security des"),_xll.BDP(B51&amp;" Corp","security des")))</f>
        <v>BTPS 1.45 11/15/24</v>
      </c>
      <c r="D51" s="234">
        <v>25.379000000000101</v>
      </c>
      <c r="E51" s="235">
        <v>90.961500000000001</v>
      </c>
      <c r="F51" s="236" t="e">
        <f>IF(LEN(B51)=12,IF(_xll.MKV("EUR.CM_INSTRUMENT.PXE."&amp;B51, "DateFirstSettlement")&gt;=41275,"Y","N"),"")</f>
        <v>#REF!</v>
      </c>
      <c r="G51" s="237" t="e">
        <f>IF(ISBLANK(B51),"",IF(LEN(B51)&lt;=4,VLOOKUP(B51,MARKET!$B$2:$Y$11,COLUMN(MARKET!Y36)-1,FALSE),VLOOKUP(B51,MARKET!$A$13:$Y$315,COLUMN(MARKET!$Y$1),FALSE)))</f>
        <v>#NUM!</v>
      </c>
      <c r="H51" s="238" t="e">
        <f t="shared" si="0"/>
        <v>#NUM!</v>
      </c>
      <c r="I51" s="239" t="e">
        <f t="shared" si="3"/>
        <v>#NUM!</v>
      </c>
      <c r="J51" s="240" t="e">
        <f>IF(ISBLANK(E51),"",IF(LEN(B51)&lt;=4,VLOOKUP(B51,MARKET!$B$2:$P$11,14,FALSE),VLOOKUP(B51,MARKET!$A$2:$P$315,16,FALSE)))</f>
        <v>#REF!</v>
      </c>
      <c r="K51" s="241" t="e">
        <f>IF(ISBLANK(E51),"",IF(LEN(B51)&lt;=4,VLOOKUP(B51,MARKET!$B$2:$P$11,13,FALSE),VLOOKUP(B51,MARKET!$A$2:$P$315,14,FALSE)))</f>
        <v>#NUM!</v>
      </c>
      <c r="L51" s="242" t="e">
        <f t="shared" si="1"/>
        <v>#REF!</v>
      </c>
      <c r="M51" s="317" t="str">
        <f t="shared" si="2"/>
        <v/>
      </c>
      <c r="N51" s="243"/>
      <c r="Q51" s="280" t="s">
        <v>356</v>
      </c>
      <c r="R51" s="281" t="e">
        <f>+R50+R46</f>
        <v>#NUM!</v>
      </c>
      <c r="S51" s="281" t="e">
        <f>+S50+S46</f>
        <v>#REF!</v>
      </c>
      <c r="V51" s="269"/>
      <c r="W51"/>
      <c r="Y51" s="215" t="str">
        <f t="shared" si="4"/>
        <v>IT</v>
      </c>
      <c r="Z51" s="259" t="e">
        <f t="shared" si="5"/>
        <v>#NUM!</v>
      </c>
      <c r="AA51" s="260"/>
      <c r="AB51" s="259" t="e">
        <f t="shared" si="6"/>
        <v>#NUM!</v>
      </c>
      <c r="AC51" s="260"/>
      <c r="AD51" s="259" t="e">
        <f t="shared" si="7"/>
        <v>#NUM!</v>
      </c>
      <c r="AE51" s="260"/>
      <c r="AF51" s="259" t="e">
        <f t="shared" si="8"/>
        <v>#NUM!</v>
      </c>
      <c r="AG51" s="260"/>
      <c r="AH51" s="259" t="e">
        <f t="shared" si="9"/>
        <v>#NUM!</v>
      </c>
      <c r="AI51" s="260"/>
      <c r="AJ51" s="259" t="e">
        <f t="shared" si="18"/>
        <v>#NUM!</v>
      </c>
      <c r="AK51" s="261"/>
      <c r="AL51" s="259" t="e">
        <f t="shared" si="10"/>
        <v>#NUM!</v>
      </c>
      <c r="AM51" s="262" t="e">
        <f t="shared" si="11"/>
        <v>#NUM!</v>
      </c>
      <c r="AO51" s="259" t="e">
        <f t="shared" si="12"/>
        <v>#NUM!</v>
      </c>
      <c r="AP51" s="260"/>
      <c r="AQ51" s="259" t="e">
        <f t="shared" si="13"/>
        <v>#NUM!</v>
      </c>
      <c r="AR51" s="260"/>
      <c r="AS51" s="259" t="e">
        <f t="shared" si="14"/>
        <v>#NUM!</v>
      </c>
      <c r="AT51" s="260"/>
      <c r="AU51" s="259" t="e">
        <f t="shared" si="15"/>
        <v>#NUM!</v>
      </c>
      <c r="AV51" s="260"/>
      <c r="AW51" s="259" t="e">
        <f t="shared" si="16"/>
        <v>#NUM!</v>
      </c>
      <c r="AX51" s="260"/>
      <c r="AY51" s="259" t="e">
        <f t="shared" si="19"/>
        <v>#NUM!</v>
      </c>
      <c r="AZ51" s="261"/>
      <c r="BA51" s="259" t="e">
        <f t="shared" si="17"/>
        <v>#NUM!</v>
      </c>
      <c r="BB51" s="211"/>
    </row>
    <row r="52" spans="1:54">
      <c r="A52" s="232" t="str">
        <f>IF(ISBLANK(B52),"",IF(LEN(B52)=4,LEFT(VLOOKUP(B52,MARKET!$B$2:$AN$11,COLUMN(MARKET!AN49)-1,FALSE),2),LEFT(B52,2)))</f>
        <v>IT</v>
      </c>
      <c r="B52" s="219" t="s">
        <v>97</v>
      </c>
      <c r="C52" s="233" t="str">
        <f>IF(ISBLANK(B52),"",IF(LEN(B52)&lt;=4,_xll.BDP(VLOOKUP(B52,MARKET!$B$2:$AN$11,COLUMN([1]MARKET!AN51)-1,FALSE)&amp;" Corp","security des"),_xll.BDP(B52&amp;" Corp","security des")))</f>
        <v>BTPS 2 1/2 12/01/24</v>
      </c>
      <c r="D52" s="234">
        <v>-49.113999999999997</v>
      </c>
      <c r="E52" s="235">
        <v>97.896500000000003</v>
      </c>
      <c r="F52" s="236" t="e">
        <f>IF(LEN(B52)=12,IF(_xll.MKV("EUR.CM_INSTRUMENT.PXE."&amp;B52, "DateFirstSettlement")&gt;=41275,"Y","N"),"")</f>
        <v>#REF!</v>
      </c>
      <c r="G52" s="237" t="e">
        <f>IF(ISBLANK(B52),"",IF(LEN(B52)&lt;=4,VLOOKUP(B52,MARKET!$B$2:$Y$11,COLUMN(MARKET!Y37)-1,FALSE),VLOOKUP(B52,MARKET!$A$13:$Y$315,COLUMN(MARKET!$Y$1),FALSE)))</f>
        <v>#NUM!</v>
      </c>
      <c r="H52" s="238" t="e">
        <f t="shared" si="0"/>
        <v>#NUM!</v>
      </c>
      <c r="I52" s="239" t="e">
        <f t="shared" si="3"/>
        <v>#NUM!</v>
      </c>
      <c r="J52" s="240" t="e">
        <f>IF(ISBLANK(E52),"",IF(LEN(B52)&lt;=4,VLOOKUP(B52,MARKET!$B$2:$P$11,14,FALSE),VLOOKUP(B52,MARKET!$A$2:$P$315,16,FALSE)))</f>
        <v>#REF!</v>
      </c>
      <c r="K52" s="241" t="e">
        <f>IF(ISBLANK(E52),"",IF(LEN(B52)&lt;=4,VLOOKUP(B52,MARKET!$B$2:$P$11,13,FALSE),VLOOKUP(B52,MARKET!$A$2:$P$315,14,FALSE)))</f>
        <v>#NUM!</v>
      </c>
      <c r="L52" s="242" t="e">
        <f t="shared" si="1"/>
        <v>#REF!</v>
      </c>
      <c r="M52" s="317" t="str">
        <f t="shared" si="2"/>
        <v/>
      </c>
      <c r="N52" s="243"/>
      <c r="V52" s="269"/>
      <c r="W52"/>
      <c r="Y52" s="215" t="str">
        <f t="shared" si="4"/>
        <v>IT</v>
      </c>
      <c r="Z52" s="259" t="e">
        <f t="shared" si="5"/>
        <v>#NUM!</v>
      </c>
      <c r="AA52" s="260"/>
      <c r="AB52" s="259" t="e">
        <f t="shared" si="6"/>
        <v>#NUM!</v>
      </c>
      <c r="AC52" s="260"/>
      <c r="AD52" s="259" t="e">
        <f t="shared" si="7"/>
        <v>#NUM!</v>
      </c>
      <c r="AE52" s="260"/>
      <c r="AF52" s="259" t="e">
        <f t="shared" si="8"/>
        <v>#NUM!</v>
      </c>
      <c r="AG52" s="260"/>
      <c r="AH52" s="259" t="e">
        <f t="shared" si="9"/>
        <v>#NUM!</v>
      </c>
      <c r="AI52" s="260"/>
      <c r="AJ52" s="259" t="e">
        <f t="shared" si="18"/>
        <v>#NUM!</v>
      </c>
      <c r="AK52" s="261"/>
      <c r="AL52" s="259" t="e">
        <f t="shared" si="10"/>
        <v>#NUM!</v>
      </c>
      <c r="AM52" s="262" t="e">
        <f t="shared" si="11"/>
        <v>#NUM!</v>
      </c>
      <c r="AO52" s="259" t="e">
        <f t="shared" si="12"/>
        <v>#NUM!</v>
      </c>
      <c r="AP52" s="260"/>
      <c r="AQ52" s="259" t="e">
        <f t="shared" si="13"/>
        <v>#NUM!</v>
      </c>
      <c r="AR52" s="260"/>
      <c r="AS52" s="259" t="e">
        <f t="shared" si="14"/>
        <v>#NUM!</v>
      </c>
      <c r="AT52" s="260"/>
      <c r="AU52" s="259" t="e">
        <f t="shared" si="15"/>
        <v>#NUM!</v>
      </c>
      <c r="AV52" s="260"/>
      <c r="AW52" s="259" t="e">
        <f t="shared" si="16"/>
        <v>#NUM!</v>
      </c>
      <c r="AX52" s="260"/>
      <c r="AY52" s="259" t="e">
        <f t="shared" si="19"/>
        <v>#NUM!</v>
      </c>
      <c r="AZ52" s="261"/>
      <c r="BA52" s="259" t="e">
        <f t="shared" si="17"/>
        <v>#NUM!</v>
      </c>
      <c r="BB52" s="211"/>
    </row>
    <row r="53" spans="1:54">
      <c r="A53" s="232" t="str">
        <f>IF(ISBLANK(B53),"",IF(LEN(B53)=4,LEFT(VLOOKUP(B53,MARKET!$B$2:$AN$11,COLUMN(MARKET!AN51)-1,FALSE),2),LEFT(B53,2)))</f>
        <v>IT</v>
      </c>
      <c r="B53" s="219" t="s">
        <v>470</v>
      </c>
      <c r="C53" s="233" t="str">
        <f>IF(ISBLANK(B53),"",IF(LEN(B53)&lt;=4,_xll.BDP(VLOOKUP(B53,MARKET!$B$2:$AN$11,COLUMN([1]MARKET!AN52)-1,FALSE)&amp;" Corp","security des"),_xll.BDP(B53&amp;" Corp","security des")))</f>
        <v>BTPS 1.45 05/15/25</v>
      </c>
      <c r="D53" s="234">
        <v>22.372</v>
      </c>
      <c r="E53" s="235">
        <v>90.763000000000005</v>
      </c>
      <c r="F53" s="236" t="e">
        <f>IF(LEN(B53)=12,IF(_xll.MKV("EUR.CM_INSTRUMENT.PXE."&amp;B53, "DateFirstSettlement")&gt;=41275,"Y","N"),"")</f>
        <v>#REF!</v>
      </c>
      <c r="G53" s="237" t="e">
        <f>IF(ISBLANK(B53),"",IF(LEN(B53)&lt;=4,VLOOKUP(B53,MARKET!$B$2:$Y$11,COLUMN(MARKET!Y39)-1,FALSE),VLOOKUP(B53,MARKET!$A$13:$Y$315,COLUMN(MARKET!$Y$1),FALSE)))</f>
        <v>#NUM!</v>
      </c>
      <c r="H53" s="238" t="e">
        <f t="shared" si="0"/>
        <v>#NUM!</v>
      </c>
      <c r="I53" s="239" t="e">
        <f t="shared" si="3"/>
        <v>#NUM!</v>
      </c>
      <c r="J53" s="240" t="e">
        <f>IF(ISBLANK(E53),"",IF(LEN(B53)&lt;=4,VLOOKUP(B53,MARKET!$B$2:$P$11,14,FALSE),VLOOKUP(B53,MARKET!$A$2:$P$315,16,FALSE)))</f>
        <v>#REF!</v>
      </c>
      <c r="K53" s="241" t="e">
        <f>IF(ISBLANK(E53),"",IF(LEN(B53)&lt;=4,VLOOKUP(B53,MARKET!$B$2:$P$11,13,FALSE),VLOOKUP(B53,MARKET!$A$2:$P$315,14,FALSE)))</f>
        <v>#NUM!</v>
      </c>
      <c r="L53" s="242" t="e">
        <f t="shared" si="1"/>
        <v>#REF!</v>
      </c>
      <c r="M53" s="317" t="str">
        <f t="shared" si="2"/>
        <v/>
      </c>
      <c r="N53" s="243"/>
      <c r="Q53" s="282"/>
      <c r="R53" s="283"/>
      <c r="S53" s="284"/>
      <c r="T53" s="284"/>
      <c r="U53" s="284"/>
      <c r="V53" s="269"/>
      <c r="W53"/>
      <c r="Y53" s="215" t="str">
        <f t="shared" si="4"/>
        <v>IT</v>
      </c>
      <c r="Z53" s="259" t="e">
        <f t="shared" si="5"/>
        <v>#NUM!</v>
      </c>
      <c r="AA53" s="260"/>
      <c r="AB53" s="259" t="e">
        <f t="shared" si="6"/>
        <v>#NUM!</v>
      </c>
      <c r="AC53" s="260"/>
      <c r="AD53" s="259" t="e">
        <f t="shared" si="7"/>
        <v>#NUM!</v>
      </c>
      <c r="AE53" s="260"/>
      <c r="AF53" s="259" t="e">
        <f t="shared" si="8"/>
        <v>#NUM!</v>
      </c>
      <c r="AG53" s="260"/>
      <c r="AH53" s="259" t="e">
        <f t="shared" si="9"/>
        <v>#NUM!</v>
      </c>
      <c r="AI53" s="260"/>
      <c r="AJ53" s="259" t="e">
        <f t="shared" si="18"/>
        <v>#NUM!</v>
      </c>
      <c r="AK53" s="261"/>
      <c r="AL53" s="259" t="e">
        <f t="shared" si="10"/>
        <v>#NUM!</v>
      </c>
      <c r="AM53" s="262" t="e">
        <f t="shared" si="11"/>
        <v>#NUM!</v>
      </c>
      <c r="AO53" s="259" t="e">
        <f t="shared" si="12"/>
        <v>#NUM!</v>
      </c>
      <c r="AP53" s="260"/>
      <c r="AQ53" s="259" t="e">
        <f t="shared" si="13"/>
        <v>#NUM!</v>
      </c>
      <c r="AR53" s="260"/>
      <c r="AS53" s="259" t="e">
        <f t="shared" si="14"/>
        <v>#NUM!</v>
      </c>
      <c r="AT53" s="260"/>
      <c r="AU53" s="259" t="e">
        <f t="shared" si="15"/>
        <v>#NUM!</v>
      </c>
      <c r="AV53" s="260"/>
      <c r="AW53" s="259" t="e">
        <f t="shared" si="16"/>
        <v>#NUM!</v>
      </c>
      <c r="AX53" s="260"/>
      <c r="AY53" s="259" t="e">
        <f t="shared" si="19"/>
        <v>#NUM!</v>
      </c>
      <c r="AZ53" s="261"/>
      <c r="BA53" s="259" t="e">
        <f t="shared" si="17"/>
        <v>#NUM!</v>
      </c>
      <c r="BB53" s="211"/>
    </row>
    <row r="54" spans="1:54">
      <c r="A54" s="232" t="str">
        <f>IF(ISBLANK(B54),"",IF(LEN(B54)=4,LEFT(VLOOKUP(B54,MARKET!$B$2:$AN$11,COLUMN(MARKET!AN52)-1,FALSE),2),LEFT(B54,2)))</f>
        <v/>
      </c>
      <c r="B54" s="219"/>
      <c r="C54" s="233" t="str">
        <f>IF(ISBLANK(B54),"",IF(LEN(B54)&lt;=4,_xll.BDP(VLOOKUP(B54,MARKET!$B$2:$AN$11,COLUMN([1]MARKET!AN53)-1,FALSE)&amp;" Corp","security des"),_xll.BDP(B54&amp;" Corp","security des")))</f>
        <v/>
      </c>
      <c r="D54" s="234"/>
      <c r="E54" s="235"/>
      <c r="F54" s="236" t="str">
        <f>IF(LEN(B54)=12,IF(_xll.MKV("EUR.CM_INSTRUMENT.PXE."&amp;B54, "DateFirstSettlement")&gt;=41275,"Y","N"),"")</f>
        <v/>
      </c>
      <c r="G54" s="237" t="str">
        <f>IF(ISBLANK(B54),"",IF(LEN(B54)&lt;=4,VLOOKUP(B54,MARKET!$B$2:$Y$11,COLUMN(MARKET!Y40)-1,FALSE),VLOOKUP(B54,MARKET!$A$13:$Y$315,COLUMN(MARKET!$Y$1),FALSE)))</f>
        <v/>
      </c>
      <c r="H54" s="238" t="str">
        <f t="shared" si="0"/>
        <v/>
      </c>
      <c r="I54" s="239" t="str">
        <f t="shared" si="3"/>
        <v/>
      </c>
      <c r="J54" s="240" t="str">
        <f>IF(ISBLANK(E54),"",IF(LEN(B54)&lt;=4,VLOOKUP(B54,MARKET!$B$2:$P$11,14,FALSE),VLOOKUP(B54,MARKET!$A$2:$P$315,16,FALSE)))</f>
        <v/>
      </c>
      <c r="K54" s="241" t="str">
        <f>IF(ISBLANK(E54),"",IF(LEN(B54)&lt;=4,VLOOKUP(B54,MARKET!$B$2:$P$11,13,FALSE),VLOOKUP(B54,MARKET!$A$2:$P$315,14,FALSE)))</f>
        <v/>
      </c>
      <c r="L54" s="242" t="str">
        <f t="shared" si="1"/>
        <v/>
      </c>
      <c r="M54" s="317" t="str">
        <f t="shared" si="2"/>
        <v/>
      </c>
      <c r="N54" s="243"/>
      <c r="Q54" s="282"/>
      <c r="R54" s="283"/>
      <c r="S54" s="284"/>
      <c r="T54" s="284"/>
      <c r="U54" s="282"/>
      <c r="V54" s="269"/>
      <c r="W54"/>
      <c r="Y54" s="215" t="str">
        <f t="shared" si="4"/>
        <v>IT</v>
      </c>
      <c r="Z54" s="259" t="e">
        <f t="shared" si="5"/>
        <v>#NUM!</v>
      </c>
      <c r="AA54" s="260"/>
      <c r="AB54" s="259" t="e">
        <f t="shared" si="6"/>
        <v>#NUM!</v>
      </c>
      <c r="AC54" s="260"/>
      <c r="AD54" s="259" t="e">
        <f t="shared" si="7"/>
        <v>#NUM!</v>
      </c>
      <c r="AE54" s="260"/>
      <c r="AF54" s="259" t="e">
        <f t="shared" si="8"/>
        <v>#NUM!</v>
      </c>
      <c r="AG54" s="260"/>
      <c r="AH54" s="259" t="e">
        <f t="shared" si="9"/>
        <v>#NUM!</v>
      </c>
      <c r="AI54" s="260"/>
      <c r="AJ54" s="259" t="e">
        <f t="shared" si="18"/>
        <v>#NUM!</v>
      </c>
      <c r="AK54" s="261"/>
      <c r="AL54" s="259" t="e">
        <f t="shared" si="10"/>
        <v>#NUM!</v>
      </c>
      <c r="AM54" s="262" t="e">
        <f t="shared" si="11"/>
        <v>#NUM!</v>
      </c>
      <c r="AO54" s="259" t="e">
        <f t="shared" si="12"/>
        <v>#NUM!</v>
      </c>
      <c r="AP54" s="260"/>
      <c r="AQ54" s="259" t="e">
        <f t="shared" si="13"/>
        <v>#NUM!</v>
      </c>
      <c r="AR54" s="260"/>
      <c r="AS54" s="259" t="e">
        <f t="shared" si="14"/>
        <v>#NUM!</v>
      </c>
      <c r="AT54" s="260"/>
      <c r="AU54" s="259" t="e">
        <f t="shared" si="15"/>
        <v>#NUM!</v>
      </c>
      <c r="AV54" s="260"/>
      <c r="AW54" s="259" t="e">
        <f t="shared" si="16"/>
        <v>#NUM!</v>
      </c>
      <c r="AX54" s="260"/>
      <c r="AY54" s="259" t="e">
        <f t="shared" si="19"/>
        <v>#NUM!</v>
      </c>
      <c r="AZ54" s="261"/>
      <c r="BA54" s="259" t="e">
        <f t="shared" si="17"/>
        <v>#NUM!</v>
      </c>
      <c r="BB54" s="211"/>
    </row>
    <row r="55" spans="1:54">
      <c r="A55" s="232" t="str">
        <f>IF(ISBLANK(B55),"",IF(LEN(B55)=4,LEFT(VLOOKUP(B55,MARKET!$B$2:$AN$11,COLUMN(MARKET!AN53)-1,FALSE),2),LEFT(B55,2)))</f>
        <v>IT</v>
      </c>
      <c r="B55" s="219" t="s">
        <v>99</v>
      </c>
      <c r="C55" s="233" t="str">
        <f>IF(ISBLANK(B55),"",IF(LEN(B55)&lt;=4,_xll.BDP(VLOOKUP(B55,MARKET!$B$2:$AN$11,COLUMN([1]MARKET!AN54)-1,FALSE)&amp;" Corp","security des"),_xll.BDP(B55&amp;" Corp","security des")))</f>
        <v>BTPS 1 1/2 06/01/25</v>
      </c>
      <c r="D55" s="234">
        <v>-0.99899999999996503</v>
      </c>
      <c r="E55" s="235">
        <v>90.207499999999996</v>
      </c>
      <c r="F55" s="236" t="e">
        <f>IF(LEN(B55)=12,IF(_xll.MKV("EUR.CM_INSTRUMENT.PXE."&amp;B55, "DateFirstSettlement")&gt;=41275,"Y","N"),"")</f>
        <v>#REF!</v>
      </c>
      <c r="G55" s="237" t="e">
        <f>IF(ISBLANK(B55),"",IF(LEN(B55)&lt;=4,VLOOKUP(B55,MARKET!$B$2:$Y$11,COLUMN(MARKET!Y41)-1,FALSE),VLOOKUP(B55,MARKET!$A$13:$Y$315,COLUMN(MARKET!$Y$1),FALSE)))</f>
        <v>#NUM!</v>
      </c>
      <c r="H55" s="238" t="e">
        <f t="shared" si="0"/>
        <v>#NUM!</v>
      </c>
      <c r="I55" s="239" t="e">
        <f t="shared" si="3"/>
        <v>#NUM!</v>
      </c>
      <c r="J55" s="240" t="e">
        <f>IF(ISBLANK(E55),"",IF(LEN(B55)&lt;=4,VLOOKUP(B55,MARKET!$B$2:$P$11,14,FALSE),VLOOKUP(B55,MARKET!$A$2:$P$315,16,FALSE)))</f>
        <v>#REF!</v>
      </c>
      <c r="K55" s="241" t="e">
        <f>IF(ISBLANK(E55),"",IF(LEN(B55)&lt;=4,VLOOKUP(B55,MARKET!$B$2:$P$11,13,FALSE),VLOOKUP(B55,MARKET!$A$2:$P$315,14,FALSE)))</f>
        <v>#NUM!</v>
      </c>
      <c r="L55" s="242" t="e">
        <f t="shared" si="1"/>
        <v>#REF!</v>
      </c>
      <c r="M55" s="317" t="str">
        <f t="shared" si="2"/>
        <v/>
      </c>
      <c r="N55" s="243"/>
      <c r="Q55" s="282"/>
      <c r="R55" s="285"/>
      <c r="S55" s="284"/>
      <c r="T55" s="284"/>
      <c r="U55" s="282"/>
      <c r="V55" s="269"/>
      <c r="W55"/>
      <c r="Y55" s="215" t="str">
        <f t="shared" si="4"/>
        <v>IT</v>
      </c>
      <c r="Z55" s="259" t="e">
        <f t="shared" si="5"/>
        <v>#NUM!</v>
      </c>
      <c r="AA55" s="260"/>
      <c r="AB55" s="259" t="e">
        <f t="shared" si="6"/>
        <v>#NUM!</v>
      </c>
      <c r="AC55" s="260"/>
      <c r="AD55" s="259" t="e">
        <f t="shared" si="7"/>
        <v>#NUM!</v>
      </c>
      <c r="AE55" s="260"/>
      <c r="AF55" s="259" t="e">
        <f t="shared" si="8"/>
        <v>#NUM!</v>
      </c>
      <c r="AG55" s="260"/>
      <c r="AH55" s="259" t="e">
        <f t="shared" si="9"/>
        <v>#NUM!</v>
      </c>
      <c r="AI55" s="260"/>
      <c r="AJ55" s="259" t="e">
        <f t="shared" si="18"/>
        <v>#NUM!</v>
      </c>
      <c r="AK55" s="261"/>
      <c r="AL55" s="259" t="e">
        <f t="shared" si="10"/>
        <v>#NUM!</v>
      </c>
      <c r="AM55" s="262" t="e">
        <f t="shared" si="11"/>
        <v>#NUM!</v>
      </c>
      <c r="AO55" s="259" t="e">
        <f t="shared" si="12"/>
        <v>#NUM!</v>
      </c>
      <c r="AP55" s="260"/>
      <c r="AQ55" s="259" t="e">
        <f t="shared" si="13"/>
        <v>#NUM!</v>
      </c>
      <c r="AR55" s="260"/>
      <c r="AS55" s="259" t="e">
        <f t="shared" si="14"/>
        <v>#NUM!</v>
      </c>
      <c r="AT55" s="260"/>
      <c r="AU55" s="259" t="e">
        <f t="shared" si="15"/>
        <v>#NUM!</v>
      </c>
      <c r="AV55" s="260"/>
      <c r="AW55" s="259" t="e">
        <f t="shared" si="16"/>
        <v>#NUM!</v>
      </c>
      <c r="AX55" s="260"/>
      <c r="AY55" s="259" t="e">
        <f t="shared" si="19"/>
        <v>#NUM!</v>
      </c>
      <c r="AZ55" s="261"/>
      <c r="BA55" s="259" t="e">
        <f t="shared" si="17"/>
        <v>#NUM!</v>
      </c>
      <c r="BB55" s="211"/>
    </row>
    <row r="56" spans="1:54">
      <c r="A56" s="232" t="str">
        <f>IF(ISBLANK(B56),"",IF(LEN(B56)=4,LEFT(VLOOKUP(B56,MARKET!$B$2:$AN$11,COLUMN(MARKET!AN54)-1,FALSE),2),LEFT(B56,2)))</f>
        <v/>
      </c>
      <c r="B56" s="219"/>
      <c r="C56" s="233" t="str">
        <f>IF(ISBLANK(B56),"",IF(LEN(B56)&lt;=4,_xll.BDP(VLOOKUP(B56,MARKET!$B$2:$AN$11,COLUMN([1]MARKET!AN55)-1,FALSE)&amp;" Corp","security des"),_xll.BDP(B56&amp;" Corp","security des")))</f>
        <v/>
      </c>
      <c r="D56" s="234"/>
      <c r="E56" s="235"/>
      <c r="F56" s="236" t="str">
        <f>IF(LEN(B56)=12,IF(_xll.MKV("EUR.CM_INSTRUMENT.PXE."&amp;B56, "DateFirstSettlement")&gt;=41275,"Y","N"),"")</f>
        <v/>
      </c>
      <c r="G56" s="237" t="str">
        <f>IF(ISBLANK(B56),"",IF(LEN(B56)&lt;=4,VLOOKUP(B56,MARKET!$B$2:$Y$11,COLUMN(MARKET!Y42)-1,FALSE),VLOOKUP(B56,MARKET!$A$13:$Y$315,COLUMN(MARKET!$Y$1),FALSE)))</f>
        <v/>
      </c>
      <c r="H56" s="238" t="str">
        <f t="shared" si="0"/>
        <v/>
      </c>
      <c r="I56" s="239" t="str">
        <f t="shared" si="3"/>
        <v/>
      </c>
      <c r="J56" s="240" t="str">
        <f>IF(ISBLANK(E56),"",IF(LEN(B56)&lt;=4,VLOOKUP(B56,MARKET!$B$2:$P$11,14,FALSE),VLOOKUP(B56,MARKET!$A$2:$P$315,16,FALSE)))</f>
        <v/>
      </c>
      <c r="K56" s="241" t="str">
        <f>IF(ISBLANK(E56),"",IF(LEN(B56)&lt;=4,VLOOKUP(B56,MARKET!$B$2:$P$11,13,FALSE),VLOOKUP(B56,MARKET!$A$2:$P$315,14,FALSE)))</f>
        <v/>
      </c>
      <c r="L56" s="242" t="str">
        <f t="shared" si="1"/>
        <v/>
      </c>
      <c r="M56" s="317" t="str">
        <f t="shared" si="2"/>
        <v/>
      </c>
      <c r="N56" s="243"/>
      <c r="P56" s="282"/>
      <c r="Q56" s="282"/>
      <c r="R56" s="282"/>
      <c r="S56" s="282"/>
      <c r="T56" s="310" t="s">
        <v>376</v>
      </c>
      <c r="U56" s="311"/>
      <c r="V56" s="310" t="s">
        <v>375</v>
      </c>
      <c r="W56"/>
      <c r="Y56" s="215" t="str">
        <f t="shared" si="4"/>
        <v>IT</v>
      </c>
      <c r="Z56" s="259" t="e">
        <f t="shared" si="5"/>
        <v>#NUM!</v>
      </c>
      <c r="AA56" s="260"/>
      <c r="AB56" s="259" t="e">
        <f t="shared" si="6"/>
        <v>#NUM!</v>
      </c>
      <c r="AC56" s="260"/>
      <c r="AD56" s="259" t="e">
        <f t="shared" si="7"/>
        <v>#NUM!</v>
      </c>
      <c r="AE56" s="260"/>
      <c r="AF56" s="259" t="e">
        <f t="shared" si="8"/>
        <v>#NUM!</v>
      </c>
      <c r="AG56" s="260"/>
      <c r="AH56" s="259" t="e">
        <f t="shared" si="9"/>
        <v>#NUM!</v>
      </c>
      <c r="AI56" s="260"/>
      <c r="AJ56" s="259" t="e">
        <f t="shared" si="18"/>
        <v>#NUM!</v>
      </c>
      <c r="AK56" s="261"/>
      <c r="AL56" s="259" t="e">
        <f t="shared" si="10"/>
        <v>#NUM!</v>
      </c>
      <c r="AM56" s="262" t="e">
        <f t="shared" si="11"/>
        <v>#NUM!</v>
      </c>
      <c r="AO56" s="259" t="e">
        <f t="shared" si="12"/>
        <v>#NUM!</v>
      </c>
      <c r="AP56" s="260"/>
      <c r="AQ56" s="259" t="e">
        <f t="shared" si="13"/>
        <v>#NUM!</v>
      </c>
      <c r="AR56" s="260"/>
      <c r="AS56" s="259" t="e">
        <f t="shared" si="14"/>
        <v>#NUM!</v>
      </c>
      <c r="AT56" s="260"/>
      <c r="AU56" s="259" t="e">
        <f t="shared" si="15"/>
        <v>#NUM!</v>
      </c>
      <c r="AV56" s="260"/>
      <c r="AW56" s="259" t="e">
        <f t="shared" si="16"/>
        <v>#NUM!</v>
      </c>
      <c r="AX56" s="260"/>
      <c r="AY56" s="259" t="e">
        <f t="shared" si="19"/>
        <v>#NUM!</v>
      </c>
      <c r="AZ56" s="261"/>
      <c r="BA56" s="259" t="e">
        <f t="shared" si="17"/>
        <v>#NUM!</v>
      </c>
      <c r="BB56" s="211"/>
    </row>
    <row r="57" spans="1:54">
      <c r="A57" s="232" t="str">
        <f>IF(ISBLANK(B57),"",IF(LEN(B57)=4,LEFT(VLOOKUP(B57,MARKET!$B$2:$AN$11,COLUMN(MARKET!AN56)-1,FALSE),2),LEFT(B57,2)))</f>
        <v>IT</v>
      </c>
      <c r="B57" s="219" t="s">
        <v>100</v>
      </c>
      <c r="C57" s="233" t="str">
        <f>IF(ISBLANK(B57),"",IF(LEN(B57)&lt;=4,_xll.BDP(VLOOKUP(B57,MARKET!$B$2:$AN$11,COLUMN([1]MARKET!AN56)-1,FALSE)&amp;" Corp","security des"),_xll.BDP(B57&amp;" Corp","security des")))</f>
        <v>BTPS 2 12/01/25</v>
      </c>
      <c r="D57" s="234">
        <v>10.957000000000001</v>
      </c>
      <c r="E57" s="235">
        <v>92.905500000000004</v>
      </c>
      <c r="F57" s="236" t="e">
        <f>IF(LEN(B57)=12,IF(_xll.MKV("EUR.CM_INSTRUMENT.PXE."&amp;B57, "DateFirstSettlement")&gt;=41275,"Y","N"),"")</f>
        <v>#REF!</v>
      </c>
      <c r="G57" s="237" t="e">
        <f>IF(ISBLANK(B57),"",IF(LEN(B57)&lt;=4,VLOOKUP(B57,MARKET!$B$2:$Y$11,COLUMN(MARKET!Y43)-1,FALSE),VLOOKUP(B57,MARKET!$A$13:$Y$315,COLUMN(MARKET!$Y$1),FALSE)))</f>
        <v>#NUM!</v>
      </c>
      <c r="H57" s="238" t="e">
        <f t="shared" si="0"/>
        <v>#NUM!</v>
      </c>
      <c r="I57" s="239" t="e">
        <f t="shared" si="3"/>
        <v>#NUM!</v>
      </c>
      <c r="J57" s="240" t="e">
        <f>IF(ISBLANK(E57),"",IF(LEN(B57)&lt;=4,VLOOKUP(B57,MARKET!$B$2:$P$11,14,FALSE),VLOOKUP(B57,MARKET!$A$2:$P$315,16,FALSE)))</f>
        <v>#REF!</v>
      </c>
      <c r="K57" s="241" t="e">
        <f>IF(ISBLANK(E57),"",IF(LEN(B57)&lt;=4,VLOOKUP(B57,MARKET!$B$2:$P$11,13,FALSE),VLOOKUP(B57,MARKET!$A$2:$P$315,14,FALSE)))</f>
        <v>#NUM!</v>
      </c>
      <c r="L57" s="242" t="e">
        <f t="shared" si="1"/>
        <v>#REF!</v>
      </c>
      <c r="M57" s="317" t="str">
        <f t="shared" si="2"/>
        <v/>
      </c>
      <c r="N57" s="243"/>
      <c r="P57" s="282"/>
      <c r="Q57" s="282"/>
      <c r="R57" s="282"/>
      <c r="S57" s="282"/>
      <c r="T57" s="282"/>
      <c r="U57" s="282"/>
      <c r="V57" s="282"/>
      <c r="W57"/>
      <c r="Y57" s="215" t="str">
        <f t="shared" si="4"/>
        <v>IT</v>
      </c>
      <c r="Z57" s="259" t="e">
        <f t="shared" si="5"/>
        <v>#NUM!</v>
      </c>
      <c r="AA57" s="260"/>
      <c r="AB57" s="259" t="e">
        <f t="shared" si="6"/>
        <v>#NUM!</v>
      </c>
      <c r="AC57" s="260"/>
      <c r="AD57" s="259" t="e">
        <f t="shared" si="7"/>
        <v>#NUM!</v>
      </c>
      <c r="AE57" s="260"/>
      <c r="AF57" s="259" t="e">
        <f t="shared" si="8"/>
        <v>#NUM!</v>
      </c>
      <c r="AG57" s="260"/>
      <c r="AH57" s="259" t="e">
        <f t="shared" si="9"/>
        <v>#NUM!</v>
      </c>
      <c r="AI57" s="260"/>
      <c r="AJ57" s="259" t="e">
        <f t="shared" si="18"/>
        <v>#NUM!</v>
      </c>
      <c r="AK57" s="261"/>
      <c r="AL57" s="259" t="e">
        <f t="shared" si="10"/>
        <v>#NUM!</v>
      </c>
      <c r="AM57" s="262" t="e">
        <f t="shared" si="11"/>
        <v>#NUM!</v>
      </c>
      <c r="AO57" s="259" t="e">
        <f t="shared" si="12"/>
        <v>#NUM!</v>
      </c>
      <c r="AP57" s="260"/>
      <c r="AQ57" s="259" t="e">
        <f t="shared" si="13"/>
        <v>#NUM!</v>
      </c>
      <c r="AR57" s="260"/>
      <c r="AS57" s="259" t="e">
        <f t="shared" si="14"/>
        <v>#NUM!</v>
      </c>
      <c r="AT57" s="260"/>
      <c r="AU57" s="259" t="e">
        <f t="shared" si="15"/>
        <v>#NUM!</v>
      </c>
      <c r="AV57" s="260"/>
      <c r="AW57" s="259" t="e">
        <f t="shared" si="16"/>
        <v>#NUM!</v>
      </c>
      <c r="AX57" s="260"/>
      <c r="AY57" s="259" t="e">
        <f t="shared" si="19"/>
        <v>#NUM!</v>
      </c>
      <c r="AZ57" s="261"/>
      <c r="BA57" s="259" t="e">
        <f t="shared" si="17"/>
        <v>#NUM!</v>
      </c>
      <c r="BB57" s="211"/>
    </row>
    <row r="58" spans="1:54">
      <c r="A58" s="232" t="str">
        <f>IF(ISBLANK(B58),"",IF(LEN(B58)=4,LEFT(VLOOKUP(B58,MARKET!$B$2:$AN$11,COLUMN(MARKET!AN57)-1,FALSE),2),LEFT(B58,2)))</f>
        <v>IT</v>
      </c>
      <c r="B58" s="219" t="s">
        <v>101</v>
      </c>
      <c r="C58" s="233" t="str">
        <f>IF(ISBLANK(B58),"",IF(LEN(B58)&lt;=4,_xll.BDP(VLOOKUP(B58,MARKET!$B$2:$AN$11,COLUMN([1]MARKET!AN57)-1,FALSE)&amp;" Corp","security des"),_xll.BDP(B58&amp;" Corp","security des")))</f>
        <v>BTPS 4 1/2 03/01/26</v>
      </c>
      <c r="D58" s="234">
        <v>8.0679999999999605</v>
      </c>
      <c r="E58" s="235">
        <v>109.7765</v>
      </c>
      <c r="F58" s="236" t="e">
        <f>IF(LEN(B58)=12,IF(_xll.MKV("EUR.CM_INSTRUMENT.PXE."&amp;B58, "DateFirstSettlement")&gt;=41275,"Y","N"),"")</f>
        <v>#REF!</v>
      </c>
      <c r="G58" s="237" t="e">
        <f>IF(ISBLANK(B58),"",IF(LEN(B58)&lt;=4,VLOOKUP(B58,MARKET!$B$2:$Y$11,COLUMN(MARKET!Y44)-1,FALSE),VLOOKUP(B58,MARKET!$A$13:$Y$315,COLUMN(MARKET!$Y$1),FALSE)))</f>
        <v>#NUM!</v>
      </c>
      <c r="H58" s="238" t="e">
        <f t="shared" si="0"/>
        <v>#NUM!</v>
      </c>
      <c r="I58" s="239" t="e">
        <f t="shared" si="3"/>
        <v>#NUM!</v>
      </c>
      <c r="J58" s="240" t="e">
        <f>IF(ISBLANK(E58),"",IF(LEN(B58)&lt;=4,VLOOKUP(B58,MARKET!$B$2:$P$11,14,FALSE),VLOOKUP(B58,MARKET!$A$2:$P$315,16,FALSE)))</f>
        <v>#REF!</v>
      </c>
      <c r="K58" s="241" t="e">
        <f>IF(ISBLANK(E58),"",IF(LEN(B58)&lt;=4,VLOOKUP(B58,MARKET!$B$2:$P$11,13,FALSE),VLOOKUP(B58,MARKET!$A$2:$P$315,14,FALSE)))</f>
        <v>#NUM!</v>
      </c>
      <c r="L58" s="242" t="e">
        <f t="shared" ref="L58:L61" si="20">IF(ISBLANK(E58),"",IF(LEN(B58)&lt;=4,(J58-E58)*D58*1000,(J58-E58)*D58*10000))</f>
        <v>#REF!</v>
      </c>
      <c r="M58" s="317" t="str">
        <f t="shared" si="2"/>
        <v/>
      </c>
      <c r="N58" s="243"/>
      <c r="P58" s="219" t="s">
        <v>452</v>
      </c>
      <c r="Q58" s="233" t="str">
        <f>IF(ISBLANK(P58),"",IF(LEN(P58)&lt;=4,_xll.BDP(VLOOKUP(P58,MARKET!$B$2:$AN$11,COLUMN([1]MARKET!AN63)-1,FALSE)&amp;" Corp","security des"),_xll.BDP(P58&amp;" Corp","security des")))</f>
        <v>BTPS 2.05 08/01/27</v>
      </c>
      <c r="R58" s="306">
        <v>15</v>
      </c>
      <c r="S58" s="304">
        <v>100.983</v>
      </c>
      <c r="T58" s="304" t="e">
        <f>IF(ISBLANK(S58),"",IF(LEN(P58)&lt;=4,VLOOKUP(P58,MARKET!$B$2:$P$11,14,FALSE),VLOOKUP(P58,MARKET!$A$2:$P$315,16,FALSE)))</f>
        <v>#REF!</v>
      </c>
      <c r="U58" s="307" t="e">
        <f>(R58)*(T58-S58)*10000</f>
        <v>#REF!</v>
      </c>
      <c r="V58" s="282"/>
      <c r="W58"/>
      <c r="Y58" s="215" t="str">
        <f t="shared" si="4"/>
        <v/>
      </c>
      <c r="Z58" s="259">
        <f t="shared" si="5"/>
        <v>0</v>
      </c>
      <c r="AA58" s="260"/>
      <c r="AB58" s="259">
        <f t="shared" si="6"/>
        <v>0</v>
      </c>
      <c r="AC58" s="260"/>
      <c r="AD58" s="259">
        <f t="shared" si="7"/>
        <v>0</v>
      </c>
      <c r="AE58" s="260"/>
      <c r="AF58" s="259">
        <f t="shared" si="8"/>
        <v>0</v>
      </c>
      <c r="AG58" s="260"/>
      <c r="AH58" s="259">
        <f t="shared" si="9"/>
        <v>0</v>
      </c>
      <c r="AI58" s="260"/>
      <c r="AJ58" s="259">
        <f t="shared" si="18"/>
        <v>0</v>
      </c>
      <c r="AK58" s="261"/>
      <c r="AL58" s="259">
        <f t="shared" si="10"/>
        <v>0</v>
      </c>
      <c r="AM58" s="262">
        <f t="shared" si="11"/>
        <v>0</v>
      </c>
      <c r="AO58" s="259">
        <f t="shared" si="12"/>
        <v>0</v>
      </c>
      <c r="AP58" s="260"/>
      <c r="AQ58" s="259">
        <f t="shared" si="13"/>
        <v>0</v>
      </c>
      <c r="AR58" s="260"/>
      <c r="AS58" s="259">
        <f t="shared" si="14"/>
        <v>0</v>
      </c>
      <c r="AT58" s="260"/>
      <c r="AU58" s="259">
        <f t="shared" si="15"/>
        <v>0</v>
      </c>
      <c r="AV58" s="260"/>
      <c r="AW58" s="259">
        <f t="shared" si="16"/>
        <v>0</v>
      </c>
      <c r="AX58" s="260"/>
      <c r="AY58" s="259">
        <f t="shared" si="19"/>
        <v>0</v>
      </c>
      <c r="AZ58" s="261"/>
      <c r="BA58" s="259">
        <f t="shared" si="17"/>
        <v>0</v>
      </c>
      <c r="BB58" s="211"/>
    </row>
    <row r="59" spans="1:54">
      <c r="A59" s="232" t="str">
        <f>IF(ISBLANK(B59),"",IF(LEN(B59)=4,LEFT(VLOOKUP(B59,MARKET!$B$2:$AN$11,COLUMN(MARKET!AN58)-1,FALSE),2),LEFT(B59,2)))</f>
        <v>IT</v>
      </c>
      <c r="B59" s="219" t="s">
        <v>102</v>
      </c>
      <c r="C59" s="233" t="str">
        <f>IF(ISBLANK(B59),"",IF(LEN(B59)&lt;=4,_xll.BDP(VLOOKUP(B59,MARKET!$B$2:$AN$11,COLUMN([1]MARKET!AN58)-1,FALSE)&amp;" Corp","security des"),_xll.BDP(B59&amp;" Corp","security des")))</f>
        <v>BTPS 1.6 06/01/26</v>
      </c>
      <c r="D59" s="234">
        <v>2.5339999999998599</v>
      </c>
      <c r="E59" s="235">
        <v>89.620500000000007</v>
      </c>
      <c r="F59" s="236" t="e">
        <f>IF(LEN(B59)=12,IF(_xll.MKV("EUR.CM_INSTRUMENT.PXE."&amp;B59, "DateFirstSettlement")&gt;=41275,"Y","N"),"")</f>
        <v>#REF!</v>
      </c>
      <c r="G59" s="237" t="e">
        <f>IF(ISBLANK(B59),"",IF(LEN(B59)&lt;=4,VLOOKUP(B59,MARKET!$B$2:$Y$11,COLUMN(MARKET!Y45)-1,FALSE),VLOOKUP(B59,MARKET!$A$13:$Y$315,COLUMN(MARKET!$Y$1),FALSE)))</f>
        <v>#NUM!</v>
      </c>
      <c r="H59" s="238" t="e">
        <f t="shared" si="0"/>
        <v>#NUM!</v>
      </c>
      <c r="I59" s="239" t="e">
        <f t="shared" si="3"/>
        <v>#NUM!</v>
      </c>
      <c r="J59" s="240" t="e">
        <f>IF(ISBLANK(E59),"",IF(LEN(B59)&lt;=4,VLOOKUP(B59,MARKET!$B$2:$P$11,14,FALSE),VLOOKUP(B59,MARKET!$A$2:$P$315,16,FALSE)))</f>
        <v>#REF!</v>
      </c>
      <c r="K59" s="241" t="e">
        <f>IF(ISBLANK(E59),"",IF(LEN(B59)&lt;=4,VLOOKUP(B59,MARKET!$B$2:$P$11,13,FALSE),VLOOKUP(B59,MARKET!$A$2:$P$315,14,FALSE)))</f>
        <v>#NUM!</v>
      </c>
      <c r="L59" s="242" t="e">
        <f t="shared" si="20"/>
        <v>#REF!</v>
      </c>
      <c r="M59" s="317" t="str">
        <f t="shared" si="2"/>
        <v/>
      </c>
      <c r="N59" s="243"/>
      <c r="P59" s="282"/>
      <c r="Q59" s="282"/>
      <c r="R59" s="305"/>
      <c r="S59" s="304"/>
      <c r="T59" s="305"/>
      <c r="U59" s="308"/>
      <c r="V59" s="309" t="e">
        <f>U58+U60</f>
        <v>#REF!</v>
      </c>
      <c r="W59" s="384">
        <v>2.73</v>
      </c>
      <c r="Y59" s="215" t="str">
        <f t="shared" si="4"/>
        <v>IT</v>
      </c>
      <c r="Z59" s="259" t="e">
        <f t="shared" si="5"/>
        <v>#NUM!</v>
      </c>
      <c r="AA59" s="260"/>
      <c r="AB59" s="259" t="e">
        <f t="shared" si="6"/>
        <v>#NUM!</v>
      </c>
      <c r="AC59" s="260"/>
      <c r="AD59" s="259" t="e">
        <f t="shared" si="7"/>
        <v>#NUM!</v>
      </c>
      <c r="AE59" s="260"/>
      <c r="AF59" s="259" t="e">
        <f t="shared" si="8"/>
        <v>#NUM!</v>
      </c>
      <c r="AG59" s="260"/>
      <c r="AH59" s="259" t="e">
        <f t="shared" si="9"/>
        <v>#NUM!</v>
      </c>
      <c r="AI59" s="260"/>
      <c r="AJ59" s="259" t="e">
        <f t="shared" si="18"/>
        <v>#NUM!</v>
      </c>
      <c r="AK59" s="261"/>
      <c r="AL59" s="259" t="e">
        <f t="shared" si="10"/>
        <v>#NUM!</v>
      </c>
      <c r="AM59" s="262" t="e">
        <f t="shared" si="11"/>
        <v>#NUM!</v>
      </c>
      <c r="AO59" s="259" t="e">
        <f t="shared" si="12"/>
        <v>#NUM!</v>
      </c>
      <c r="AP59" s="260"/>
      <c r="AQ59" s="259" t="e">
        <f t="shared" si="13"/>
        <v>#NUM!</v>
      </c>
      <c r="AR59" s="260"/>
      <c r="AS59" s="259" t="e">
        <f t="shared" si="14"/>
        <v>#NUM!</v>
      </c>
      <c r="AT59" s="260"/>
      <c r="AU59" s="259" t="e">
        <f t="shared" si="15"/>
        <v>#NUM!</v>
      </c>
      <c r="AV59" s="260"/>
      <c r="AW59" s="259" t="e">
        <f t="shared" si="16"/>
        <v>#NUM!</v>
      </c>
      <c r="AX59" s="260"/>
      <c r="AY59" s="259" t="e">
        <f t="shared" si="19"/>
        <v>#NUM!</v>
      </c>
      <c r="AZ59" s="261"/>
      <c r="BA59" s="259" t="e">
        <f t="shared" si="17"/>
        <v>#NUM!</v>
      </c>
      <c r="BB59" s="211"/>
    </row>
    <row r="60" spans="1:54">
      <c r="A60" s="232" t="str">
        <f>IF(ISBLANK(B60),"",IF(LEN(B60)=4,LEFT(VLOOKUP(B60,MARKET!$B$2:$AN$11,COLUMN(MARKET!AN43)-1,FALSE),2),LEFT(B60,2)))</f>
        <v>IT</v>
      </c>
      <c r="B60" s="219" t="s">
        <v>103</v>
      </c>
      <c r="C60" s="233" t="str">
        <f>IF(ISBLANK(B60),"",IF(LEN(B60)&lt;=4,_xll.BDP(VLOOKUP(B60,MARKET!$B$2:$AN$11,COLUMN([1]MARKET!AN59)-1,FALSE)&amp;" Corp","security des"),_xll.BDP(B60&amp;" Corp","security des")))</f>
        <v>BTPS 7 1/4 11/01/26</v>
      </c>
      <c r="D60" s="234">
        <v>-2.0757601200000302</v>
      </c>
      <c r="E60" s="235">
        <v>130.88550000000001</v>
      </c>
      <c r="F60" s="236" t="e">
        <f>IF(LEN(B60)=12,IF(_xll.MKV("EUR.CM_INSTRUMENT.PXE."&amp;B60, "DateFirstSettlement")&gt;=41275,"Y","N"),"")</f>
        <v>#REF!</v>
      </c>
      <c r="G60" s="237" t="e">
        <f>IF(ISBLANK(B60),"",IF(LEN(B60)&lt;=4,VLOOKUP(B60,MARKET!$B$2:$Y$11,COLUMN(MARKET!Y46)-1,FALSE),VLOOKUP(B60,MARKET!$A$13:$Y$315,COLUMN(MARKET!$Y$1),FALSE)))</f>
        <v>#NUM!</v>
      </c>
      <c r="H60" s="238" t="e">
        <f t="shared" si="0"/>
        <v>#NUM!</v>
      </c>
      <c r="I60" s="239" t="e">
        <f t="shared" si="3"/>
        <v>#NUM!</v>
      </c>
      <c r="J60" s="240" t="e">
        <f>IF(ISBLANK(E60),"",IF(LEN(B60)&lt;=4,VLOOKUP(B60,MARKET!$B$2:$P$11,14,FALSE),VLOOKUP(B60,MARKET!$A$2:$P$315,16,FALSE)))</f>
        <v>#REF!</v>
      </c>
      <c r="K60" s="241" t="e">
        <f>IF(ISBLANK(E60),"",IF(LEN(B60)&lt;=4,VLOOKUP(B60,MARKET!$B$2:$P$11,13,FALSE),VLOOKUP(B60,MARKET!$A$2:$P$315,14,FALSE)))</f>
        <v>#NUM!</v>
      </c>
      <c r="L60" s="242" t="e">
        <f t="shared" si="20"/>
        <v>#REF!</v>
      </c>
      <c r="M60" s="317" t="str">
        <f t="shared" ref="M60:M61" si="21">IF(ISNUMBER(L60),(E60-J60)/G60*100,"")</f>
        <v/>
      </c>
      <c r="N60" s="243"/>
      <c r="P60" s="219" t="s">
        <v>419</v>
      </c>
      <c r="Q60" s="233" t="e">
        <f>IF(ISBLANK(P60),"",IF(LEN(P60)&lt;=4,_xll.BDP(VLOOKUP(P60,MARKET!$B$2:$AN$11,COLUMN([1]MARKET!AN65)-1,FALSE)&amp;" Corp","security des"),_xll.BDP(P60&amp;" Corp","security des")))</f>
        <v>#REF!</v>
      </c>
      <c r="R60" s="306">
        <v>-11</v>
      </c>
      <c r="S60" s="304">
        <v>136.87</v>
      </c>
      <c r="T60" s="305" t="e">
        <f>IF(ISBLANK(S60),"",IF(LEN(P60)&lt;=4,VLOOKUP(P60,MARKET!$B$2:$P$11,14,FALSE),VLOOKUP(P60,MARKET!$A$2:$P$315,16,FALSE)))</f>
        <v>#REF!</v>
      </c>
      <c r="U60" s="307" t="e">
        <f>(R60)*(T60-S60)*10000</f>
        <v>#REF!</v>
      </c>
      <c r="V60" s="282"/>
      <c r="W60"/>
      <c r="Y60" s="215" t="str">
        <f t="shared" si="4"/>
        <v/>
      </c>
      <c r="Z60" s="259">
        <f t="shared" si="5"/>
        <v>0</v>
      </c>
      <c r="AA60" s="260"/>
      <c r="AB60" s="259">
        <f t="shared" si="6"/>
        <v>0</v>
      </c>
      <c r="AC60" s="260"/>
      <c r="AD60" s="259">
        <f t="shared" si="7"/>
        <v>0</v>
      </c>
      <c r="AE60" s="260"/>
      <c r="AF60" s="259">
        <f t="shared" si="8"/>
        <v>0</v>
      </c>
      <c r="AG60" s="260"/>
      <c r="AH60" s="259">
        <f t="shared" si="9"/>
        <v>0</v>
      </c>
      <c r="AI60" s="260"/>
      <c r="AJ60" s="259">
        <f t="shared" si="18"/>
        <v>0</v>
      </c>
      <c r="AK60" s="261"/>
      <c r="AL60" s="259">
        <f t="shared" si="10"/>
        <v>0</v>
      </c>
      <c r="AM60" s="262">
        <f t="shared" si="11"/>
        <v>0</v>
      </c>
      <c r="AO60" s="259">
        <f t="shared" si="12"/>
        <v>0</v>
      </c>
      <c r="AP60" s="260"/>
      <c r="AQ60" s="259">
        <f t="shared" si="13"/>
        <v>0</v>
      </c>
      <c r="AR60" s="260"/>
      <c r="AS60" s="259">
        <f t="shared" si="14"/>
        <v>0</v>
      </c>
      <c r="AT60" s="260"/>
      <c r="AU60" s="259">
        <f t="shared" si="15"/>
        <v>0</v>
      </c>
      <c r="AV60" s="260"/>
      <c r="AW60" s="259">
        <f t="shared" si="16"/>
        <v>0</v>
      </c>
      <c r="AX60" s="260"/>
      <c r="AY60" s="259">
        <f t="shared" si="19"/>
        <v>0</v>
      </c>
      <c r="AZ60" s="261"/>
      <c r="BA60" s="259">
        <f t="shared" si="17"/>
        <v>0</v>
      </c>
      <c r="BB60" s="211"/>
    </row>
    <row r="61" spans="1:54">
      <c r="A61" s="232" t="str">
        <f>IF(ISBLANK(B61),"",IF(LEN(B61)=4,LEFT(VLOOKUP(B61,MARKET!$B$2:$AN$11,COLUMN(MARKET!AN44)-1,FALSE),2),LEFT(B61,2)))</f>
        <v>IT</v>
      </c>
      <c r="B61" s="219" t="s">
        <v>388</v>
      </c>
      <c r="C61" s="233" t="str">
        <f>IF(ISBLANK(B61),"",IF(LEN(B61)&lt;=4,_xll.BDP(VLOOKUP(B61,MARKET!$B$2:$AN$11,COLUMN([1]MARKET!AN60)-1,FALSE)&amp;" Corp","security des"),_xll.BDP(B61&amp;" Corp","security des")))</f>
        <v>BTPS 1 1/4 12/01/26</v>
      </c>
      <c r="D61" s="234">
        <v>-11.1709999999999</v>
      </c>
      <c r="E61" s="235">
        <v>87.866</v>
      </c>
      <c r="F61" s="236" t="e">
        <f>IF(LEN(B61)=12,IF(_xll.MKV("EUR.CM_INSTRUMENT.PXE."&amp;B61, "DateFirstSettlement")&gt;=41275,"Y","N"),"")</f>
        <v>#REF!</v>
      </c>
      <c r="G61" s="237" t="e">
        <f>IF(ISBLANK(B61),"",IF(LEN(B61)&lt;=4,VLOOKUP(B61,MARKET!$B$2:$Y$11,COLUMN(MARKET!Y47)-1,FALSE),VLOOKUP(B61,MARKET!$A$13:$Y$315,COLUMN(MARKET!$Y$1),FALSE)))</f>
        <v>#NUM!</v>
      </c>
      <c r="H61" s="238" t="e">
        <f t="shared" si="0"/>
        <v>#NUM!</v>
      </c>
      <c r="I61" s="239" t="e">
        <f t="shared" si="3"/>
        <v>#NUM!</v>
      </c>
      <c r="J61" s="240" t="e">
        <f>IF(ISBLANK(E61),"",IF(LEN(B61)&lt;=4,VLOOKUP(B61,MARKET!$B$2:$P$11,14,FALSE),VLOOKUP(B61,MARKET!$A$2:$P$315,16,FALSE)))</f>
        <v>#REF!</v>
      </c>
      <c r="K61" s="241" t="e">
        <f>IF(ISBLANK(E61),"",IF(LEN(B61)&lt;=4,VLOOKUP(B61,MARKET!$B$2:$P$11,13,FALSE),VLOOKUP(B61,MARKET!$A$2:$P$315,14,FALSE)))</f>
        <v>#NUM!</v>
      </c>
      <c r="L61" s="242" t="e">
        <f t="shared" si="20"/>
        <v>#REF!</v>
      </c>
      <c r="M61" s="317" t="str">
        <f t="shared" si="21"/>
        <v/>
      </c>
      <c r="N61" s="243"/>
      <c r="P61" s="318"/>
      <c r="Q61" s="282"/>
      <c r="R61" s="282"/>
      <c r="S61" s="282"/>
      <c r="T61" s="282"/>
      <c r="U61" s="305"/>
      <c r="V61" s="282"/>
      <c r="W61"/>
      <c r="Y61" s="215" t="str">
        <f t="shared" si="4"/>
        <v>IT</v>
      </c>
      <c r="Z61" s="259" t="e">
        <f t="shared" si="5"/>
        <v>#NUM!</v>
      </c>
      <c r="AA61" s="260"/>
      <c r="AB61" s="259" t="e">
        <f t="shared" si="6"/>
        <v>#NUM!</v>
      </c>
      <c r="AC61" s="260"/>
      <c r="AD61" s="259" t="e">
        <f t="shared" si="7"/>
        <v>#NUM!</v>
      </c>
      <c r="AE61" s="260"/>
      <c r="AF61" s="259" t="e">
        <f t="shared" si="8"/>
        <v>#NUM!</v>
      </c>
      <c r="AG61" s="260"/>
      <c r="AH61" s="259" t="e">
        <f t="shared" si="9"/>
        <v>#NUM!</v>
      </c>
      <c r="AI61" s="260"/>
      <c r="AJ61" s="259" t="e">
        <f t="shared" si="18"/>
        <v>#NUM!</v>
      </c>
      <c r="AK61" s="261"/>
      <c r="AL61" s="259" t="e">
        <f t="shared" si="10"/>
        <v>#NUM!</v>
      </c>
      <c r="AM61" s="262" t="e">
        <f t="shared" si="11"/>
        <v>#NUM!</v>
      </c>
      <c r="AO61" s="259" t="e">
        <f t="shared" si="12"/>
        <v>#NUM!</v>
      </c>
      <c r="AP61" s="260"/>
      <c r="AQ61" s="259" t="e">
        <f t="shared" si="13"/>
        <v>#NUM!</v>
      </c>
      <c r="AR61" s="260"/>
      <c r="AS61" s="259" t="e">
        <f t="shared" si="14"/>
        <v>#NUM!</v>
      </c>
      <c r="AT61" s="260"/>
      <c r="AU61" s="259" t="e">
        <f t="shared" si="15"/>
        <v>#NUM!</v>
      </c>
      <c r="AV61" s="260"/>
      <c r="AW61" s="259" t="e">
        <f t="shared" si="16"/>
        <v>#NUM!</v>
      </c>
      <c r="AX61" s="260"/>
      <c r="AY61" s="259" t="e">
        <f t="shared" si="19"/>
        <v>#NUM!</v>
      </c>
      <c r="AZ61" s="261"/>
      <c r="BA61" s="259" t="e">
        <f t="shared" si="17"/>
        <v>#NUM!</v>
      </c>
      <c r="BB61" s="211"/>
    </row>
    <row r="62" spans="1:54">
      <c r="A62" s="232" t="str">
        <f>IF(ISBLANK(B62),"",IF(LEN(B62)=4,LEFT(VLOOKUP(B62,MARKET!$B$2:$AN$11,COLUMN(MARKET!AN46)-1,FALSE),2),LEFT(B62,2)))</f>
        <v>IT</v>
      </c>
      <c r="B62" s="219" t="s">
        <v>395</v>
      </c>
      <c r="C62" s="233" t="str">
        <f>IF(ISBLANK(B62),"",IF(LEN(B62)&lt;=4,_xll.BDP(VLOOKUP(B62,MARKET!$B$2:$AN$11,COLUMN([1]MARKET!AN61)-1,FALSE)&amp;" Corp","security des"),_xll.BDP(B62&amp;" Corp","security des")))</f>
        <v>BTPS 2.2 06/01/27</v>
      </c>
      <c r="D62" s="286">
        <v>7.1080000000000298</v>
      </c>
      <c r="E62" s="235">
        <v>93.046999999999997</v>
      </c>
      <c r="F62" s="236" t="e">
        <f>IF(LEN(B62)=12,IF(_xll.MKV("EUR.CM_INSTRUMENT.PXE."&amp;B62, "DateFirstSettlement")&gt;=41275,"Y","N"),"")</f>
        <v>#REF!</v>
      </c>
      <c r="G62" s="237" t="e">
        <f>IF(ISBLANK(B62),"",IF(LEN(B62)&lt;=4,VLOOKUP(B62,MARKET!$B$2:$Y$11,COLUMN(MARKET!Y48)-1,FALSE),VLOOKUP(B62,MARKET!$A$13:$Y$315,COLUMN(MARKET!$Y$1),FALSE)))</f>
        <v>#NUM!</v>
      </c>
      <c r="H62" s="238" t="e">
        <f t="shared" si="0"/>
        <v>#NUM!</v>
      </c>
      <c r="I62" s="239" t="e">
        <f t="shared" si="3"/>
        <v>#NUM!</v>
      </c>
      <c r="J62" s="240" t="e">
        <f>IF(ISBLANK(E62),"",IF(LEN(B62)&lt;=4,VLOOKUP(B62,MARKET!$B$2:$P$11,14,FALSE),VLOOKUP(B62,MARKET!$A$2:$P$315,16,FALSE)))</f>
        <v>#REF!</v>
      </c>
      <c r="K62" s="241" t="e">
        <f>IF(ISBLANK(E62),"",IF(LEN(B62)&lt;=4,VLOOKUP(B62,MARKET!$B$2:$P$11,13,FALSE),VLOOKUP(B62,MARKET!$A$2:$P$315,14,FALSE)))</f>
        <v>#NUM!</v>
      </c>
      <c r="L62" s="242" t="e">
        <f t="shared" si="1"/>
        <v>#REF!</v>
      </c>
      <c r="M62" s="317" t="str">
        <f t="shared" si="2"/>
        <v/>
      </c>
      <c r="N62" s="243"/>
      <c r="P62" s="282"/>
      <c r="Q62" s="282"/>
      <c r="R62" s="282"/>
      <c r="S62" s="282"/>
      <c r="T62" s="282"/>
      <c r="U62" s="319"/>
      <c r="V62" s="282"/>
      <c r="W62"/>
      <c r="Y62" s="215" t="str">
        <f t="shared" si="4"/>
        <v>IT</v>
      </c>
      <c r="Z62" s="259" t="e">
        <f t="shared" si="5"/>
        <v>#NUM!</v>
      </c>
      <c r="AA62" s="211"/>
      <c r="AB62" s="259" t="e">
        <f t="shared" si="6"/>
        <v>#NUM!</v>
      </c>
      <c r="AC62" s="211"/>
      <c r="AD62" s="259" t="e">
        <f t="shared" si="7"/>
        <v>#NUM!</v>
      </c>
      <c r="AE62" s="211"/>
      <c r="AF62" s="259" t="e">
        <f t="shared" si="8"/>
        <v>#NUM!</v>
      </c>
      <c r="AG62" s="211"/>
      <c r="AH62" s="259" t="e">
        <f t="shared" si="9"/>
        <v>#NUM!</v>
      </c>
      <c r="AI62" s="211"/>
      <c r="AJ62" s="259" t="e">
        <f t="shared" si="18"/>
        <v>#NUM!</v>
      </c>
      <c r="AK62" s="211"/>
      <c r="AL62" s="259" t="e">
        <f t="shared" si="10"/>
        <v>#NUM!</v>
      </c>
      <c r="AM62" s="262" t="e">
        <f t="shared" si="11"/>
        <v>#NUM!</v>
      </c>
      <c r="AN62" s="287"/>
      <c r="AO62" s="259" t="e">
        <f t="shared" si="12"/>
        <v>#NUM!</v>
      </c>
      <c r="AP62" s="211"/>
      <c r="AQ62" s="259" t="e">
        <f t="shared" si="13"/>
        <v>#NUM!</v>
      </c>
      <c r="AR62" s="211"/>
      <c r="AS62" s="259" t="e">
        <f t="shared" si="14"/>
        <v>#NUM!</v>
      </c>
      <c r="AT62" s="211"/>
      <c r="AU62" s="259" t="e">
        <f t="shared" si="15"/>
        <v>#NUM!</v>
      </c>
      <c r="AV62" s="211"/>
      <c r="AW62" s="259" t="e">
        <f t="shared" si="16"/>
        <v>#NUM!</v>
      </c>
      <c r="AX62" s="211"/>
      <c r="AY62" s="259" t="e">
        <f t="shared" si="19"/>
        <v>#NUM!</v>
      </c>
      <c r="AZ62" s="211"/>
      <c r="BA62" s="259" t="e">
        <f t="shared" si="17"/>
        <v>#NUM!</v>
      </c>
      <c r="BB62" s="211"/>
    </row>
    <row r="63" spans="1:54">
      <c r="A63" s="232" t="str">
        <f>IF(ISBLANK(B63),"",IF(LEN(B63)=4,LEFT(VLOOKUP(B63,MARKET!$B$2:$AN$11,COLUMN(MARKET!AN47)-1,FALSE),2),LEFT(B63,2)))</f>
        <v>IT</v>
      </c>
      <c r="B63" s="219" t="s">
        <v>452</v>
      </c>
      <c r="C63" s="233" t="str">
        <f>IF(ISBLANK(B63),"",IF(LEN(B63)&lt;=4,_xll.BDP(VLOOKUP(B63,MARKET!$B$2:$AN$11,COLUMN([1]MARKET!AN62)-1,FALSE)&amp;" Corp","security des"),_xll.BDP(B63&amp;" Corp","security des")))</f>
        <v>BTPS 2.05 08/01/27</v>
      </c>
      <c r="D63" s="288">
        <v>7.0029999999997798</v>
      </c>
      <c r="E63" s="235">
        <v>91.399500000000003</v>
      </c>
      <c r="F63" s="236" t="e">
        <f>IF(LEN(B63)=12,IF(_xll.MKV("EUR.CM_INSTRUMENT.PXE."&amp;B63, "DateFirstSettlement")&gt;=41275,"Y","N"),"")</f>
        <v>#REF!</v>
      </c>
      <c r="G63" s="237" t="e">
        <f>IF(ISBLANK(B63),"",IF(LEN(B63)&lt;=4,VLOOKUP(B63,MARKET!$B$2:$Y$11,COLUMN(MARKET!Y49)-1,FALSE),VLOOKUP(B63,MARKET!$A$13:$Y$315,COLUMN(MARKET!$Y$1),FALSE)))</f>
        <v>#NUM!</v>
      </c>
      <c r="H63" s="238" t="e">
        <f t="shared" si="0"/>
        <v>#NUM!</v>
      </c>
      <c r="I63" s="239" t="e">
        <f t="shared" si="3"/>
        <v>#NUM!</v>
      </c>
      <c r="J63" s="240" t="e">
        <f>IF(ISBLANK(E63),"",IF(LEN(B63)&lt;=4,VLOOKUP(B63,MARKET!$B$2:$P$11,14,FALSE),VLOOKUP(B63,MARKET!$A$2:$P$315,16,FALSE)))</f>
        <v>#REF!</v>
      </c>
      <c r="K63" s="241" t="e">
        <f>IF(ISBLANK(E63),"",IF(LEN(B63)&lt;=4,VLOOKUP(B63,MARKET!$B$2:$P$11,13,FALSE),VLOOKUP(B63,MARKET!$A$2:$P$315,14,FALSE)))</f>
        <v>#NUM!</v>
      </c>
      <c r="L63" s="242" t="e">
        <f t="shared" si="1"/>
        <v>#REF!</v>
      </c>
      <c r="M63" s="317" t="str">
        <f t="shared" si="2"/>
        <v/>
      </c>
      <c r="N63" s="243"/>
      <c r="P63" s="303" t="s">
        <v>463</v>
      </c>
      <c r="Q63" s="233" t="str">
        <f>IF(ISBLANK(P63),"",IF(LEN(P63)&lt;=4,_xll.BDP(VLOOKUP(P63,MARKET!$B$2:$AN$11,COLUMN([1]MARKET!AN69)-1,FALSE)&amp;" Corp","security des"),_xll.BDP(P63&amp;" Corp","security des")))</f>
        <v>BTPS 2 02/01/28</v>
      </c>
      <c r="R63" s="306">
        <v>-25</v>
      </c>
      <c r="S63" s="304">
        <v>99.131</v>
      </c>
      <c r="T63" s="304" t="e">
        <f>IF(ISBLANK(S63),"",IF(LEN(P63)&lt;=4,VLOOKUP(P63,MARKET!$B$2:$P$11,14,FALSE),VLOOKUP(P63,MARKET!$A$2:$P$315,16,FALSE)))</f>
        <v>#REF!</v>
      </c>
      <c r="U63" s="307" t="e">
        <f>(R63)*(T63-S63)*10000</f>
        <v>#REF!</v>
      </c>
      <c r="W63"/>
      <c r="Y63" s="215" t="str">
        <f t="shared" si="4"/>
        <v>IT</v>
      </c>
      <c r="Z63" s="259" t="e">
        <f t="shared" si="5"/>
        <v>#NUM!</v>
      </c>
      <c r="AA63" s="211"/>
      <c r="AB63" s="259" t="e">
        <f t="shared" si="6"/>
        <v>#NUM!</v>
      </c>
      <c r="AC63" s="211"/>
      <c r="AD63" s="259" t="e">
        <f t="shared" si="7"/>
        <v>#NUM!</v>
      </c>
      <c r="AE63" s="211"/>
      <c r="AF63" s="259" t="e">
        <f t="shared" si="8"/>
        <v>#NUM!</v>
      </c>
      <c r="AG63" s="211"/>
      <c r="AH63" s="259" t="e">
        <f t="shared" si="9"/>
        <v>#NUM!</v>
      </c>
      <c r="AI63" s="211"/>
      <c r="AJ63" s="259" t="e">
        <f t="shared" si="18"/>
        <v>#NUM!</v>
      </c>
      <c r="AK63" s="211"/>
      <c r="AL63" s="259" t="e">
        <f t="shared" si="10"/>
        <v>#NUM!</v>
      </c>
      <c r="AM63" s="262" t="e">
        <f t="shared" si="11"/>
        <v>#NUM!</v>
      </c>
      <c r="AN63" s="287"/>
      <c r="AO63" s="259" t="e">
        <f t="shared" si="12"/>
        <v>#NUM!</v>
      </c>
      <c r="AP63" s="211"/>
      <c r="AQ63" s="259" t="e">
        <f t="shared" si="13"/>
        <v>#NUM!</v>
      </c>
      <c r="AR63" s="211"/>
      <c r="AS63" s="259" t="e">
        <f t="shared" si="14"/>
        <v>#NUM!</v>
      </c>
      <c r="AT63" s="211"/>
      <c r="AU63" s="259" t="e">
        <f t="shared" si="15"/>
        <v>#NUM!</v>
      </c>
      <c r="AV63" s="211"/>
      <c r="AW63" s="259" t="e">
        <f t="shared" si="16"/>
        <v>#NUM!</v>
      </c>
      <c r="AX63" s="211"/>
      <c r="AY63" s="259" t="e">
        <f t="shared" si="19"/>
        <v>#NUM!</v>
      </c>
      <c r="AZ63" s="211"/>
      <c r="BA63" s="259" t="e">
        <f t="shared" si="17"/>
        <v>#NUM!</v>
      </c>
      <c r="BB63" s="211"/>
    </row>
    <row r="64" spans="1:54">
      <c r="A64" s="232" t="str">
        <f>IF(ISBLANK(B64),"",IF(LEN(B64)=4,LEFT(VLOOKUP(B64,MARKET!$B$2:$AN$11,COLUMN(MARKET!AN49)-1,FALSE),2),LEFT(B64,2)))</f>
        <v>IT</v>
      </c>
      <c r="B64" s="219" t="s">
        <v>463</v>
      </c>
      <c r="C64" s="233" t="str">
        <f>IF(ISBLANK(B64),"",IF(LEN(B64)&lt;=4,_xll.BDP(VLOOKUP(B64,MARKET!$B$2:$AN$11,COLUMN([1]MARKET!AN63)-1,FALSE)&amp;" Corp","security des"),_xll.BDP(B64&amp;" Corp","security des")))</f>
        <v>BTPS 2 02/01/28</v>
      </c>
      <c r="D64" s="288">
        <v>-18.607000000000099</v>
      </c>
      <c r="E64" s="235">
        <v>90.682000000000002</v>
      </c>
      <c r="F64" s="236" t="e">
        <f>IF(LEN(B64)=12,IF(_xll.MKV("EUR.CM_INSTRUMENT.PXE."&amp;B64, "DateFirstSettlement")&gt;=41275,"Y","N"),"")</f>
        <v>#REF!</v>
      </c>
      <c r="G64" s="237" t="e">
        <f>IF(ISBLANK(B64),"",IF(LEN(B64)&lt;=4,VLOOKUP(B64,MARKET!$B$2:$Y$11,COLUMN(MARKET!Y51)-1,FALSE),VLOOKUP(B64,MARKET!$A$13:$Y$315,COLUMN(MARKET!$Y$1),FALSE)))</f>
        <v>#NUM!</v>
      </c>
      <c r="H64" s="238" t="e">
        <f t="shared" si="0"/>
        <v>#NUM!</v>
      </c>
      <c r="I64" s="239" t="e">
        <f t="shared" si="3"/>
        <v>#NUM!</v>
      </c>
      <c r="J64" s="240" t="e">
        <f>IF(ISBLANK(E64),"",IF(LEN(B64)&lt;=4,VLOOKUP(B64,MARKET!$B$2:$P$11,14,FALSE),VLOOKUP(B64,MARKET!$A$2:$P$315,16,FALSE)))</f>
        <v>#REF!</v>
      </c>
      <c r="K64" s="241" t="e">
        <f>IF(ISBLANK(E64),"",IF(LEN(B64)&lt;=4,VLOOKUP(B64,MARKET!$B$2:$P$11,13,FALSE),VLOOKUP(B64,MARKET!$A$2:$P$315,14,FALSE)))</f>
        <v>#NUM!</v>
      </c>
      <c r="L64" s="242" t="e">
        <f t="shared" si="1"/>
        <v>#REF!</v>
      </c>
      <c r="M64" s="317" t="str">
        <f t="shared" si="2"/>
        <v/>
      </c>
      <c r="N64" s="243"/>
      <c r="P64" s="282"/>
      <c r="Q64" s="282"/>
      <c r="R64" s="305"/>
      <c r="S64" s="304"/>
      <c r="T64" s="305"/>
      <c r="U64" s="308"/>
      <c r="V64" s="309" t="e">
        <f>U63+U65</f>
        <v>#REF!</v>
      </c>
      <c r="W64" s="384">
        <v>2.7374999999999998</v>
      </c>
      <c r="Y64" s="215" t="str">
        <f t="shared" si="4"/>
        <v>IT</v>
      </c>
      <c r="Z64" s="259" t="e">
        <f t="shared" si="5"/>
        <v>#NUM!</v>
      </c>
      <c r="AA64" s="211"/>
      <c r="AB64" s="259" t="e">
        <f t="shared" si="6"/>
        <v>#NUM!</v>
      </c>
      <c r="AC64" s="211"/>
      <c r="AD64" s="259" t="e">
        <f t="shared" si="7"/>
        <v>#NUM!</v>
      </c>
      <c r="AE64" s="211"/>
      <c r="AF64" s="259" t="e">
        <f t="shared" si="8"/>
        <v>#NUM!</v>
      </c>
      <c r="AG64" s="211"/>
      <c r="AH64" s="259" t="e">
        <f t="shared" si="9"/>
        <v>#NUM!</v>
      </c>
      <c r="AI64" s="211"/>
      <c r="AJ64" s="259" t="e">
        <f t="shared" si="18"/>
        <v>#NUM!</v>
      </c>
      <c r="AK64" s="211"/>
      <c r="AL64" s="259" t="e">
        <f t="shared" si="10"/>
        <v>#NUM!</v>
      </c>
      <c r="AM64" s="262" t="e">
        <f t="shared" si="11"/>
        <v>#NUM!</v>
      </c>
      <c r="AN64" s="287"/>
      <c r="AO64" s="259" t="e">
        <f t="shared" si="12"/>
        <v>#NUM!</v>
      </c>
      <c r="AP64" s="211"/>
      <c r="AQ64" s="259" t="e">
        <f t="shared" si="13"/>
        <v>#NUM!</v>
      </c>
      <c r="AR64" s="211"/>
      <c r="AS64" s="259" t="e">
        <f t="shared" si="14"/>
        <v>#NUM!</v>
      </c>
      <c r="AT64" s="211"/>
      <c r="AU64" s="259" t="e">
        <f t="shared" si="15"/>
        <v>#NUM!</v>
      </c>
      <c r="AV64" s="211"/>
      <c r="AW64" s="259" t="e">
        <f t="shared" si="16"/>
        <v>#NUM!</v>
      </c>
      <c r="AX64" s="211"/>
      <c r="AY64" s="259" t="e">
        <f t="shared" si="19"/>
        <v>#NUM!</v>
      </c>
      <c r="AZ64" s="211"/>
      <c r="BA64" s="259" t="e">
        <f t="shared" si="17"/>
        <v>#NUM!</v>
      </c>
      <c r="BB64" s="211"/>
    </row>
    <row r="65" spans="1:54">
      <c r="A65" s="232" t="str">
        <f>IF(ISBLANK(B65),"",IF(LEN(B65)=4,LEFT(VLOOKUP(B65,MARKET!$B$2:$AN$11,COLUMN(MARKET!AN51)-1,FALSE),2),LEFT(B65,2)))</f>
        <v/>
      </c>
      <c r="B65" s="219"/>
      <c r="C65" s="233" t="str">
        <f>IF(ISBLANK(B65),"",IF(LEN(B65)&lt;=4,_xll.BDP(VLOOKUP(B65,MARKET!$B$2:$AN$11,COLUMN([1]MARKET!AN64)-1,FALSE)&amp;" Corp","security des"),_xll.BDP(B65&amp;" Corp","security des")))</f>
        <v/>
      </c>
      <c r="D65" s="288"/>
      <c r="E65" s="235"/>
      <c r="F65" s="236" t="str">
        <f>IF(LEN(B65)=12,IF(_xll.MKV("EUR.CM_INSTRUMENT.PXE."&amp;B65, "DateFirstSettlement")&gt;=41275,"Y","N"),"")</f>
        <v/>
      </c>
      <c r="G65" s="237" t="str">
        <f>IF(ISBLANK(B65),"",IF(LEN(B65)&lt;=4,VLOOKUP(B65,MARKET!$B$2:$Y$11,COLUMN(MARKET!Y52)-1,FALSE),VLOOKUP(B65,MARKET!$A$13:$Y$315,COLUMN(MARKET!$Y$1),FALSE)))</f>
        <v/>
      </c>
      <c r="H65" s="238" t="str">
        <f t="shared" si="0"/>
        <v/>
      </c>
      <c r="I65" s="239" t="str">
        <f t="shared" si="3"/>
        <v/>
      </c>
      <c r="J65" s="240" t="str">
        <f>IF(ISBLANK(E65),"",IF(LEN(B65)&lt;=4,VLOOKUP(B65,MARKET!$B$2:$P$11,14,FALSE),VLOOKUP(B65,MARKET!$A$2:$P$315,16,FALSE)))</f>
        <v/>
      </c>
      <c r="K65" s="241" t="str">
        <f>IF(ISBLANK(E65),"",IF(LEN(B65)&lt;=4,VLOOKUP(B65,MARKET!$B$2:$P$11,13,FALSE),VLOOKUP(B65,MARKET!$A$2:$P$315,14,FALSE)))</f>
        <v/>
      </c>
      <c r="L65" s="242" t="str">
        <f t="shared" si="1"/>
        <v/>
      </c>
      <c r="M65" s="317" t="str">
        <f t="shared" si="2"/>
        <v/>
      </c>
      <c r="N65" s="243"/>
      <c r="P65" s="216" t="s">
        <v>11</v>
      </c>
      <c r="Q65" s="233" t="e">
        <f>IF(ISBLANK(P65),"",IF(LEN(P65)&lt;=4,_xll.BDP(VLOOKUP(P65,MARKET!$B$2:$AN$11,COLUMN([1]MARKET!AN71)-1,FALSE)&amp;" Corp","security des"),_xll.BDP(P65&amp;" Corp","security des")))</f>
        <v>#REF!</v>
      </c>
      <c r="R65" s="306">
        <v>19</v>
      </c>
      <c r="S65" s="304">
        <v>136.06</v>
      </c>
      <c r="T65" s="305" t="e">
        <f>IF(ISBLANK(S65),"",IF(LEN(P65)&lt;=4,VLOOKUP(P65,MARKET!$B$2:$P$11,14,FALSE),VLOOKUP(P65,MARKET!$A$2:$P$315,16,FALSE)))</f>
        <v>#REF!</v>
      </c>
      <c r="U65" s="307" t="e">
        <f>(R65)*(T65-S65)*10000</f>
        <v>#REF!</v>
      </c>
      <c r="W65"/>
      <c r="X65" s="289"/>
      <c r="Y65" s="215" t="str">
        <f t="shared" si="4"/>
        <v>IT</v>
      </c>
      <c r="Z65" s="259" t="e">
        <f t="shared" si="5"/>
        <v>#NUM!</v>
      </c>
      <c r="AA65" s="211"/>
      <c r="AB65" s="259" t="e">
        <f t="shared" si="6"/>
        <v>#NUM!</v>
      </c>
      <c r="AC65" s="211"/>
      <c r="AD65" s="259" t="e">
        <f t="shared" si="7"/>
        <v>#NUM!</v>
      </c>
      <c r="AE65" s="211"/>
      <c r="AF65" s="259" t="e">
        <f t="shared" si="8"/>
        <v>#NUM!</v>
      </c>
      <c r="AG65" s="211"/>
      <c r="AH65" s="259" t="e">
        <f t="shared" si="9"/>
        <v>#NUM!</v>
      </c>
      <c r="AI65" s="211"/>
      <c r="AJ65" s="259" t="e">
        <f t="shared" si="18"/>
        <v>#NUM!</v>
      </c>
      <c r="AK65" s="211"/>
      <c r="AL65" s="259" t="e">
        <f t="shared" si="10"/>
        <v>#NUM!</v>
      </c>
      <c r="AM65" s="262" t="e">
        <f t="shared" si="11"/>
        <v>#NUM!</v>
      </c>
      <c r="AN65" s="287"/>
      <c r="AO65" s="259" t="e">
        <f t="shared" si="12"/>
        <v>#NUM!</v>
      </c>
      <c r="AP65" s="211"/>
      <c r="AQ65" s="259" t="e">
        <f t="shared" si="13"/>
        <v>#NUM!</v>
      </c>
      <c r="AR65" s="211"/>
      <c r="AS65" s="259" t="e">
        <f t="shared" si="14"/>
        <v>#NUM!</v>
      </c>
      <c r="AT65" s="211"/>
      <c r="AU65" s="259" t="e">
        <f t="shared" si="15"/>
        <v>#NUM!</v>
      </c>
      <c r="AV65" s="211"/>
      <c r="AW65" s="259" t="e">
        <f t="shared" si="16"/>
        <v>#NUM!</v>
      </c>
      <c r="AX65" s="211"/>
      <c r="AY65" s="259" t="e">
        <f t="shared" si="19"/>
        <v>#NUM!</v>
      </c>
      <c r="AZ65" s="211"/>
      <c r="BA65" s="259" t="e">
        <f t="shared" si="17"/>
        <v>#NUM!</v>
      </c>
      <c r="BB65" s="211"/>
    </row>
    <row r="66" spans="1:54">
      <c r="A66" s="232" t="str">
        <f>IF(ISBLANK(B66),"",IF(LEN(B66)=4,LEFT(VLOOKUP(B66,MARKET!$B$2:$AN$11,COLUMN(MARKET!AN52)-1,FALSE),2),LEFT(B66,2)))</f>
        <v>IT</v>
      </c>
      <c r="B66" s="303" t="s">
        <v>105</v>
      </c>
      <c r="C66" s="233" t="str">
        <f>IF(ISBLANK(B66),"",IF(LEN(B66)&lt;=4,_xll.BDP(VLOOKUP(B66,MARKET!$B$2:$AN$11,COLUMN([1]MARKET!AN65)-1,FALSE)&amp;" Corp","security des"),_xll.BDP(B66&amp;" Corp","security des")))</f>
        <v>BTPS 4 3/4 09/01/28</v>
      </c>
      <c r="D66" s="288">
        <v>-12.077999999999999</v>
      </c>
      <c r="E66" s="235">
        <v>112.4145</v>
      </c>
      <c r="F66" s="236" t="e">
        <f>IF(LEN(B66)=12,IF(_xll.MKV("EUR.CM_INSTRUMENT.PXE."&amp;B66, "DateFirstSettlement")&gt;=41275,"Y","N"),"")</f>
        <v>#REF!</v>
      </c>
      <c r="G66" s="237" t="e">
        <f>IF(ISBLANK(B66),"",IF(LEN(B66)&lt;=4,VLOOKUP(B66,MARKET!$B$2:$Y$11,COLUMN(MARKET!Y53)-1,FALSE),VLOOKUP(B66,MARKET!$A$13:$Y$315,COLUMN(MARKET!$Y$1),FALSE)))</f>
        <v>#NUM!</v>
      </c>
      <c r="H66" s="238" t="e">
        <f t="shared" si="0"/>
        <v>#NUM!</v>
      </c>
      <c r="I66" s="239" t="e">
        <f t="shared" si="3"/>
        <v>#NUM!</v>
      </c>
      <c r="J66" s="240" t="e">
        <f>IF(ISBLANK(E66),"",IF(LEN(B66)&lt;=4,VLOOKUP(B66,MARKET!$B$2:$P$11,14,FALSE),VLOOKUP(B66,MARKET!$A$2:$P$315,16,FALSE)))</f>
        <v>#REF!</v>
      </c>
      <c r="K66" s="241" t="e">
        <f>IF(ISBLANK(E66),"",IF(LEN(B66)&lt;=4,VLOOKUP(B66,MARKET!$B$2:$P$11,13,FALSE),VLOOKUP(B66,MARKET!$A$2:$P$315,14,FALSE)))</f>
        <v>#NUM!</v>
      </c>
      <c r="L66" s="242" t="e">
        <f t="shared" si="1"/>
        <v>#REF!</v>
      </c>
      <c r="M66" s="317" t="str">
        <f t="shared" si="2"/>
        <v/>
      </c>
      <c r="N66" s="243"/>
      <c r="W66"/>
      <c r="X66" s="289"/>
      <c r="Y66" s="215" t="str">
        <f t="shared" si="4"/>
        <v>IT</v>
      </c>
      <c r="Z66" s="259" t="e">
        <f t="shared" si="5"/>
        <v>#NUM!</v>
      </c>
      <c r="AA66" s="211"/>
      <c r="AB66" s="259" t="e">
        <f t="shared" si="6"/>
        <v>#NUM!</v>
      </c>
      <c r="AC66" s="211"/>
      <c r="AD66" s="259" t="e">
        <f t="shared" si="7"/>
        <v>#NUM!</v>
      </c>
      <c r="AE66" s="211"/>
      <c r="AF66" s="259" t="e">
        <f t="shared" si="8"/>
        <v>#NUM!</v>
      </c>
      <c r="AG66" s="211"/>
      <c r="AH66" s="259" t="e">
        <f t="shared" si="9"/>
        <v>#NUM!</v>
      </c>
      <c r="AI66" s="211"/>
      <c r="AJ66" s="259" t="e">
        <f t="shared" si="18"/>
        <v>#NUM!</v>
      </c>
      <c r="AK66" s="211"/>
      <c r="AL66" s="259" t="e">
        <f t="shared" si="10"/>
        <v>#NUM!</v>
      </c>
      <c r="AM66" s="262" t="e">
        <f t="shared" si="11"/>
        <v>#NUM!</v>
      </c>
      <c r="AN66" s="287"/>
      <c r="AO66" s="259" t="e">
        <f t="shared" si="12"/>
        <v>#NUM!</v>
      </c>
      <c r="AP66" s="211"/>
      <c r="AQ66" s="259" t="e">
        <f t="shared" si="13"/>
        <v>#NUM!</v>
      </c>
      <c r="AR66" s="211"/>
      <c r="AS66" s="259" t="e">
        <f t="shared" si="14"/>
        <v>#NUM!</v>
      </c>
      <c r="AT66" s="211"/>
      <c r="AU66" s="259" t="e">
        <f t="shared" si="15"/>
        <v>#NUM!</v>
      </c>
      <c r="AV66" s="211"/>
      <c r="AW66" s="259" t="e">
        <f t="shared" si="16"/>
        <v>#NUM!</v>
      </c>
      <c r="AX66" s="211"/>
      <c r="AY66" s="259" t="e">
        <f t="shared" si="19"/>
        <v>#NUM!</v>
      </c>
      <c r="AZ66" s="211"/>
      <c r="BA66" s="259" t="e">
        <f t="shared" si="17"/>
        <v>#NUM!</v>
      </c>
      <c r="BB66" s="211"/>
    </row>
    <row r="67" spans="1:54">
      <c r="A67" s="232" t="e">
        <f>IF(ISBLANK(B67),"",IF(LEN(B67)=4,LEFT(VLOOKUP(B67,MARKET!$B$2:$AN$11,COLUMN(MARKET!AN53)-1,FALSE),2),LEFT(B67,2)))</f>
        <v>#REF!</v>
      </c>
      <c r="B67" s="303" t="s">
        <v>419</v>
      </c>
      <c r="C67" s="233" t="e">
        <f>IF(ISBLANK(B67),"",IF(LEN(B67)&lt;=4,_xll.BDP(VLOOKUP(B67,MARKET!$B$2:$AN$11,COLUMN([1]MARKET!AN66)-1,FALSE)&amp;" Corp","security des"),_xll.BDP(B67&amp;" Corp","security des")))</f>
        <v>#REF!</v>
      </c>
      <c r="D67" s="288">
        <v>238</v>
      </c>
      <c r="E67" s="235">
        <v>122.77</v>
      </c>
      <c r="F67" s="236" t="str">
        <f>IF(LEN(B67)=12,IF(_xll.MKV("EUR.CM_INSTRUMENT.PXE."&amp;B67, "DateFirstSettlement")&gt;=41275,"Y","N"),"")</f>
        <v/>
      </c>
      <c r="G67" s="237" t="e">
        <f>IF(ISBLANK(B67),"",IF(LEN(B67)&lt;=4,VLOOKUP(B67,MARKET!$B$2:$Y$11,COLUMN(MARKET!Y54)-1,FALSE),VLOOKUP(B67,MARKET!$A$13:$Y$315,COLUMN(MARKET!$Y$1),FALSE)))</f>
        <v>#REF!</v>
      </c>
      <c r="H67" s="238" t="e">
        <f t="shared" ref="H67:H130" si="22">IF(ISBLANK(E67),"",IF(LEN(B67)&lt;=4,-D67*10*G67,-D67*100*G67))</f>
        <v>#REF!</v>
      </c>
      <c r="I67" s="239" t="e">
        <f t="shared" si="3"/>
        <v>#REF!</v>
      </c>
      <c r="J67" s="240" t="e">
        <f>IF(ISBLANK(E67),"",IF(LEN(B67)&lt;=4,VLOOKUP(B67,MARKET!$B$2:$P$11,14,FALSE),VLOOKUP(B67,MARKET!$A$2:$P$315,16,FALSE)))</f>
        <v>#REF!</v>
      </c>
      <c r="K67" s="241" t="e">
        <f>IF(ISBLANK(E67),"",IF(LEN(B67)&lt;=4,VLOOKUP(B67,MARKET!$B$2:$P$11,13,FALSE),VLOOKUP(B67,MARKET!$A$2:$P$315,14,FALSE)))</f>
        <v>#NUM!</v>
      </c>
      <c r="L67" s="242" t="e">
        <f t="shared" ref="L67:L130" si="23">IF(ISBLANK(E67),"",IF(LEN(B67)&lt;=4,(J67-E67)*D67*1000,(J67-E67)*D67*10000))</f>
        <v>#REF!</v>
      </c>
      <c r="M67" s="317" t="str">
        <f t="shared" ref="M67:M130" si="24">IF(ISNUMBER(L67),(E67-J67)/G67*100,"")</f>
        <v/>
      </c>
      <c r="N67" s="243"/>
      <c r="Q67" s="282"/>
      <c r="R67" s="283"/>
      <c r="S67" s="284"/>
      <c r="T67" s="284"/>
      <c r="U67" s="284"/>
      <c r="W67"/>
      <c r="X67" s="289"/>
      <c r="Y67" s="215" t="str">
        <f t="shared" si="4"/>
        <v>IT</v>
      </c>
      <c r="Z67" s="259" t="e">
        <f t="shared" si="5"/>
        <v>#NUM!</v>
      </c>
      <c r="AA67" s="211"/>
      <c r="AB67" s="259" t="e">
        <f t="shared" si="6"/>
        <v>#NUM!</v>
      </c>
      <c r="AC67" s="211"/>
      <c r="AD67" s="259" t="e">
        <f t="shared" si="7"/>
        <v>#NUM!</v>
      </c>
      <c r="AE67" s="211"/>
      <c r="AF67" s="259" t="e">
        <f t="shared" si="8"/>
        <v>#NUM!</v>
      </c>
      <c r="AG67" s="211"/>
      <c r="AH67" s="259" t="e">
        <f t="shared" si="9"/>
        <v>#NUM!</v>
      </c>
      <c r="AI67" s="211"/>
      <c r="AJ67" s="259" t="e">
        <f t="shared" si="18"/>
        <v>#NUM!</v>
      </c>
      <c r="AK67" s="211"/>
      <c r="AL67" s="259" t="e">
        <f t="shared" si="10"/>
        <v>#NUM!</v>
      </c>
      <c r="AM67" s="262" t="e">
        <f t="shared" si="11"/>
        <v>#NUM!</v>
      </c>
      <c r="AN67" s="287"/>
      <c r="AO67" s="259" t="e">
        <f t="shared" si="12"/>
        <v>#NUM!</v>
      </c>
      <c r="AP67" s="211"/>
      <c r="AQ67" s="259" t="e">
        <f t="shared" si="13"/>
        <v>#NUM!</v>
      </c>
      <c r="AR67" s="211"/>
      <c r="AS67" s="259" t="e">
        <f t="shared" si="14"/>
        <v>#NUM!</v>
      </c>
      <c r="AT67" s="211"/>
      <c r="AU67" s="259" t="e">
        <f t="shared" si="15"/>
        <v>#NUM!</v>
      </c>
      <c r="AV67" s="211"/>
      <c r="AW67" s="259" t="e">
        <f t="shared" si="16"/>
        <v>#NUM!</v>
      </c>
      <c r="AX67" s="211"/>
      <c r="AY67" s="259" t="e">
        <f t="shared" si="19"/>
        <v>#NUM!</v>
      </c>
      <c r="AZ67" s="211"/>
      <c r="BA67" s="259" t="e">
        <f t="shared" si="17"/>
        <v>#NUM!</v>
      </c>
      <c r="BB67" s="211"/>
    </row>
    <row r="68" spans="1:54">
      <c r="A68" s="232" t="str">
        <f>IF(ISBLANK(B68),"",IF(LEN(B68)=4,LEFT(VLOOKUP(B68,MARKET!$B$2:$AN$11,COLUMN(MARKET!AN54)-1,FALSE),2),LEFT(B68,2)))</f>
        <v>IT</v>
      </c>
      <c r="B68" s="267" t="s">
        <v>106</v>
      </c>
      <c r="C68" s="233" t="str">
        <f>IF(ISBLANK(B68),"",IF(LEN(B68)&lt;=4,_xll.BDP(VLOOKUP(B68,MARKET!$B$2:$AN$11,COLUMN([1]MARKET!AN67)-1,FALSE)&amp;" Corp","security des"),_xll.BDP(B68&amp;" Corp","security des")))</f>
        <v>BTPS 5 1/4 11/01/29</v>
      </c>
      <c r="D68" s="288">
        <v>-5.4539999999999997</v>
      </c>
      <c r="E68" s="235">
        <v>117.919</v>
      </c>
      <c r="F68" s="236" t="e">
        <f>IF(LEN(B68)=12,IF(_xll.MKV("EUR.CM_INSTRUMENT.PXE."&amp;B68, "DateFirstSettlement")&gt;=41275,"Y","N"),"")</f>
        <v>#REF!</v>
      </c>
      <c r="G68" s="237" t="e">
        <f>IF(ISBLANK(B68),"",IF(LEN(B68)&lt;=4,VLOOKUP(B68,MARKET!$B$2:$Y$11,COLUMN(MARKET!Y56)-1,FALSE),VLOOKUP(B68,MARKET!$A$13:$Y$315,COLUMN(MARKET!$Y$1),FALSE)))</f>
        <v>#NUM!</v>
      </c>
      <c r="H68" s="238" t="e">
        <f t="shared" si="22"/>
        <v>#NUM!</v>
      </c>
      <c r="I68" s="239" t="e">
        <f t="shared" ref="I68:I131" si="25">IF(ISBLANK(B68),"",IF(G68&lt;=$AA$3,"3y",IF(AND(G68&gt;$AA$3,G68&lt;=$AC$3),"5y",IF(AND(G68&gt;$AC$3,G68&lt;=$AE$3),"7y",IF(AND(G68&gt;$AE$3,G68&lt;=$AG$3),"10y",IF(AND(G68&gt;$AG$3,G68&lt;=$AI$3),"15y",IF(AND(G68&gt;$AI$3,G68&lt;=$AK$3),"20y","30y")))))))</f>
        <v>#NUM!</v>
      </c>
      <c r="J68" s="240" t="e">
        <f>IF(ISBLANK(E68),"",IF(LEN(B68)&lt;=4,VLOOKUP(B68,MARKET!$B$2:$P$11,14,FALSE),VLOOKUP(B68,MARKET!$A$2:$P$315,16,FALSE)))</f>
        <v>#REF!</v>
      </c>
      <c r="K68" s="241" t="e">
        <f>IF(ISBLANK(E68),"",IF(LEN(B68)&lt;=4,VLOOKUP(B68,MARKET!$B$2:$P$11,13,FALSE),VLOOKUP(B68,MARKET!$A$2:$P$315,14,FALSE)))</f>
        <v>#NUM!</v>
      </c>
      <c r="L68" s="242" t="e">
        <f t="shared" si="23"/>
        <v>#REF!</v>
      </c>
      <c r="M68" s="317" t="str">
        <f t="shared" si="24"/>
        <v/>
      </c>
      <c r="N68" s="243"/>
      <c r="P68" s="219" t="s">
        <v>395</v>
      </c>
      <c r="Q68" s="233" t="str">
        <f>IF(ISBLANK(P68),"",IF(LEN(P68)&lt;=4,_xll.BDP(VLOOKUP(P68,MARKET!$B$2:$AN$11,COLUMN([1]MARKET!AN73)-1,FALSE)&amp;" Corp","security des"),_xll.BDP(P68&amp;" Corp","security des")))</f>
        <v>BTPS 2.2 06/01/27</v>
      </c>
      <c r="R68" s="306">
        <v>-25</v>
      </c>
      <c r="S68" s="304">
        <v>100.794</v>
      </c>
      <c r="T68" s="304" t="e">
        <f>IF(ISBLANK(S68),"",IF(LEN(P68)&lt;=4,VLOOKUP(P68,MARKET!$B$2:$P$11,14,FALSE),VLOOKUP(P68,MARKET!$A$2:$P$315,16,FALSE)))</f>
        <v>#REF!</v>
      </c>
      <c r="U68" s="307" t="e">
        <f>(R68)*(T68-S68)*10000</f>
        <v>#REF!</v>
      </c>
      <c r="W68"/>
      <c r="X68" s="289"/>
      <c r="Y68" s="215" t="str">
        <f t="shared" si="4"/>
        <v>IT</v>
      </c>
      <c r="Z68" s="259" t="e">
        <f t="shared" si="5"/>
        <v>#NUM!</v>
      </c>
      <c r="AA68" s="211"/>
      <c r="AB68" s="259" t="e">
        <f t="shared" si="6"/>
        <v>#NUM!</v>
      </c>
      <c r="AC68" s="211"/>
      <c r="AD68" s="259" t="e">
        <f t="shared" si="7"/>
        <v>#NUM!</v>
      </c>
      <c r="AE68" s="211"/>
      <c r="AF68" s="259" t="e">
        <f t="shared" si="8"/>
        <v>#NUM!</v>
      </c>
      <c r="AG68" s="211"/>
      <c r="AH68" s="259" t="e">
        <f t="shared" si="9"/>
        <v>#NUM!</v>
      </c>
      <c r="AI68" s="211"/>
      <c r="AJ68" s="259" t="e">
        <f t="shared" si="18"/>
        <v>#NUM!</v>
      </c>
      <c r="AK68" s="211"/>
      <c r="AL68" s="259" t="e">
        <f t="shared" si="10"/>
        <v>#NUM!</v>
      </c>
      <c r="AM68" s="262" t="e">
        <f t="shared" si="11"/>
        <v>#NUM!</v>
      </c>
      <c r="AN68" s="287"/>
      <c r="AO68" s="259" t="e">
        <f t="shared" si="12"/>
        <v>#NUM!</v>
      </c>
      <c r="AP68" s="211"/>
      <c r="AQ68" s="259" t="e">
        <f t="shared" si="13"/>
        <v>#NUM!</v>
      </c>
      <c r="AR68" s="211"/>
      <c r="AS68" s="259" t="e">
        <f t="shared" si="14"/>
        <v>#NUM!</v>
      </c>
      <c r="AT68" s="211"/>
      <c r="AU68" s="259" t="e">
        <f t="shared" si="15"/>
        <v>#NUM!</v>
      </c>
      <c r="AV68" s="211"/>
      <c r="AW68" s="259" t="e">
        <f t="shared" si="16"/>
        <v>#NUM!</v>
      </c>
      <c r="AX68" s="211"/>
      <c r="AY68" s="259" t="e">
        <f t="shared" si="19"/>
        <v>#NUM!</v>
      </c>
      <c r="AZ68" s="211"/>
      <c r="BA68" s="259" t="e">
        <f t="shared" si="17"/>
        <v>#NUM!</v>
      </c>
      <c r="BB68" s="211"/>
    </row>
    <row r="69" spans="1:54">
      <c r="A69" s="232" t="str">
        <f>IF(ISBLANK(B69),"",IF(LEN(B69)=4,LEFT(VLOOKUP(B69,MARKET!$B$2:$AN$11,COLUMN(MARKET!AN56)-1,FALSE),2),LEFT(B69,2)))</f>
        <v>IT</v>
      </c>
      <c r="B69" s="219" t="s">
        <v>107</v>
      </c>
      <c r="C69" s="233" t="str">
        <f>IF(ISBLANK(B69),"",IF(LEN(B69)&lt;=4,_xll.BDP(VLOOKUP(B69,MARKET!$B$2:$AN$11,COLUMN([1]MARKET!AN68)-1,FALSE)&amp;" Corp","security des"),_xll.BDP(B69&amp;" Corp","security des")))</f>
        <v>BTPS 3 1/2 03/01/30</v>
      </c>
      <c r="D69" s="288">
        <v>5.6160000000000103</v>
      </c>
      <c r="E69" s="235">
        <v>100.999</v>
      </c>
      <c r="F69" s="236" t="e">
        <f>IF(LEN(B69)=12,IF(_xll.MKV("EUR.CM_INSTRUMENT.PXE."&amp;B69, "DateFirstSettlement")&gt;=41275,"Y","N"),"")</f>
        <v>#REF!</v>
      </c>
      <c r="G69" s="237" t="e">
        <f>IF(ISBLANK(B69),"",IF(LEN(B69)&lt;=4,VLOOKUP(B69,MARKET!$B$2:$Y$11,COLUMN(MARKET!Y57)-1,FALSE),VLOOKUP(B69,MARKET!$A$13:$Y$315,COLUMN(MARKET!$Y$1),FALSE)))</f>
        <v>#NUM!</v>
      </c>
      <c r="H69" s="238" t="e">
        <f t="shared" si="22"/>
        <v>#NUM!</v>
      </c>
      <c r="I69" s="239" t="e">
        <f t="shared" si="25"/>
        <v>#NUM!</v>
      </c>
      <c r="J69" s="240" t="e">
        <f>IF(ISBLANK(E69),"",IF(LEN(B69)&lt;=4,VLOOKUP(B69,MARKET!$B$2:$P$11,14,FALSE),VLOOKUP(B69,MARKET!$A$2:$P$315,16,FALSE)))</f>
        <v>#REF!</v>
      </c>
      <c r="K69" s="241" t="e">
        <f>IF(ISBLANK(E69),"",IF(LEN(B69)&lt;=4,VLOOKUP(B69,MARKET!$B$2:$P$11,13,FALSE),VLOOKUP(B69,MARKET!$A$2:$P$315,14,FALSE)))</f>
        <v>#NUM!</v>
      </c>
      <c r="L69" s="242" t="e">
        <f t="shared" si="23"/>
        <v>#REF!</v>
      </c>
      <c r="M69" s="317" t="str">
        <f t="shared" si="24"/>
        <v/>
      </c>
      <c r="N69" s="243"/>
      <c r="P69" s="282"/>
      <c r="Q69" s="282"/>
      <c r="R69" s="305"/>
      <c r="S69" s="304"/>
      <c r="T69" s="305"/>
      <c r="U69" s="308"/>
      <c r="V69" s="309" t="e">
        <f>U68+U70</f>
        <v>#REF!</v>
      </c>
      <c r="W69" s="384">
        <v>2.7825000000000002</v>
      </c>
      <c r="Y69" s="215" t="str">
        <f t="shared" si="4"/>
        <v/>
      </c>
      <c r="Z69" s="259">
        <f t="shared" si="5"/>
        <v>0</v>
      </c>
      <c r="AA69" s="211"/>
      <c r="AB69" s="259">
        <f t="shared" si="6"/>
        <v>0</v>
      </c>
      <c r="AC69" s="211"/>
      <c r="AD69" s="259">
        <f t="shared" si="7"/>
        <v>0</v>
      </c>
      <c r="AE69" s="211"/>
      <c r="AF69" s="259">
        <f t="shared" si="8"/>
        <v>0</v>
      </c>
      <c r="AG69" s="211"/>
      <c r="AH69" s="259">
        <f t="shared" si="9"/>
        <v>0</v>
      </c>
      <c r="AI69" s="211"/>
      <c r="AJ69" s="259">
        <f t="shared" si="18"/>
        <v>0</v>
      </c>
      <c r="AK69" s="211"/>
      <c r="AL69" s="259">
        <f t="shared" si="10"/>
        <v>0</v>
      </c>
      <c r="AM69" s="262">
        <f t="shared" si="11"/>
        <v>0</v>
      </c>
      <c r="AN69" s="287"/>
      <c r="AO69" s="259">
        <f t="shared" si="12"/>
        <v>0</v>
      </c>
      <c r="AP69" s="211"/>
      <c r="AQ69" s="259">
        <f t="shared" si="13"/>
        <v>0</v>
      </c>
      <c r="AR69" s="211"/>
      <c r="AS69" s="259">
        <f t="shared" si="14"/>
        <v>0</v>
      </c>
      <c r="AT69" s="211"/>
      <c r="AU69" s="259">
        <f t="shared" si="15"/>
        <v>0</v>
      </c>
      <c r="AV69" s="211"/>
      <c r="AW69" s="259">
        <f t="shared" si="16"/>
        <v>0</v>
      </c>
      <c r="AX69" s="211"/>
      <c r="AY69" s="259">
        <f t="shared" si="19"/>
        <v>0</v>
      </c>
      <c r="AZ69" s="211"/>
      <c r="BA69" s="259">
        <f t="shared" si="17"/>
        <v>0</v>
      </c>
      <c r="BB69" s="211"/>
    </row>
    <row r="70" spans="1:54">
      <c r="A70" s="232" t="str">
        <f>IF(ISBLANK(B70),"",IF(LEN(B70)=4,LEFT(VLOOKUP(B70,MARKET!$B$2:$AN$11,COLUMN(MARKET!AN57)-1,FALSE),2),LEFT(B70,2)))</f>
        <v>IT</v>
      </c>
      <c r="B70" s="267" t="s">
        <v>110</v>
      </c>
      <c r="C70" s="233" t="str">
        <f>IF(ISBLANK(B70),"",IF(LEN(B70)&lt;=4,_xll.BDP(VLOOKUP(B70,MARKET!$B$2:$AN$11,COLUMN([1]MARKET!AN69)-1,FALSE)&amp;" Corp","security des"),_xll.BDP(B70&amp;" Corp","security des")))</f>
        <v>BTPS 5 3/4 02/01/33</v>
      </c>
      <c r="D70" s="288">
        <v>0.26600000000000001</v>
      </c>
      <c r="E70" s="235">
        <v>126.2025</v>
      </c>
      <c r="F70" s="236" t="e">
        <f>IF(LEN(B70)=12,IF(_xll.MKV("EUR.CM_INSTRUMENT.PXE."&amp;B70, "DateFirstSettlement")&gt;=41275,"Y","N"),"")</f>
        <v>#REF!</v>
      </c>
      <c r="G70" s="237" t="e">
        <f>IF(ISBLANK(B70),"",IF(LEN(B70)&lt;=4,VLOOKUP(B70,MARKET!$B$2:$Y$11,COLUMN(MARKET!Y58)-1,FALSE),VLOOKUP(B70,MARKET!$A$13:$Y$315,COLUMN(MARKET!$Y$1),FALSE)))</f>
        <v>#NUM!</v>
      </c>
      <c r="H70" s="238" t="e">
        <f t="shared" si="22"/>
        <v>#NUM!</v>
      </c>
      <c r="I70" s="239" t="e">
        <f t="shared" si="25"/>
        <v>#NUM!</v>
      </c>
      <c r="J70" s="240" t="e">
        <f>IF(ISBLANK(E70),"",IF(LEN(B70)&lt;=4,VLOOKUP(B70,MARKET!$B$2:$P$11,14,FALSE),VLOOKUP(B70,MARKET!$A$2:$P$315,16,FALSE)))</f>
        <v>#REF!</v>
      </c>
      <c r="K70" s="241" t="e">
        <f>IF(ISBLANK(E70),"",IF(LEN(B70)&lt;=4,VLOOKUP(B70,MARKET!$B$2:$P$11,13,FALSE),VLOOKUP(B70,MARKET!$A$2:$P$315,14,FALSE)))</f>
        <v>#NUM!</v>
      </c>
      <c r="L70" s="242" t="e">
        <f t="shared" si="23"/>
        <v>#REF!</v>
      </c>
      <c r="M70" s="317" t="str">
        <f t="shared" si="24"/>
        <v/>
      </c>
      <c r="N70" s="243"/>
      <c r="P70" s="303" t="s">
        <v>419</v>
      </c>
      <c r="Q70" s="233" t="e">
        <f>IF(ISBLANK(P70),"",IF(LEN(P70)&lt;=4,_xll.BDP(VLOOKUP(P70,MARKET!$B$2:$AN$11,COLUMN([1]MARKET!AN75)-1,FALSE)&amp;" Corp","security des"),_xll.BDP(P70&amp;" Corp","security des")))</f>
        <v>#REF!</v>
      </c>
      <c r="R70" s="306">
        <v>18.3</v>
      </c>
      <c r="S70" s="304">
        <v>134.96</v>
      </c>
      <c r="T70" s="305" t="e">
        <f>IF(ISBLANK(S70),"",IF(LEN(P70)&lt;=4,VLOOKUP(P70,MARKET!$B$2:$P$11,14,FALSE),VLOOKUP(P70,MARKET!$A$2:$P$315,16,FALSE)))</f>
        <v>#REF!</v>
      </c>
      <c r="U70" s="307" t="e">
        <f>(R70)*(T70-S70)*10000</f>
        <v>#REF!</v>
      </c>
      <c r="W70"/>
      <c r="Y70" s="215" t="str">
        <f t="shared" si="4"/>
        <v>IT</v>
      </c>
      <c r="Z70" s="259" t="e">
        <f t="shared" si="5"/>
        <v>#NUM!</v>
      </c>
      <c r="AA70" s="211"/>
      <c r="AB70" s="259" t="e">
        <f t="shared" si="6"/>
        <v>#NUM!</v>
      </c>
      <c r="AC70" s="211"/>
      <c r="AD70" s="259" t="e">
        <f t="shared" si="7"/>
        <v>#NUM!</v>
      </c>
      <c r="AE70" s="211"/>
      <c r="AF70" s="259" t="e">
        <f t="shared" si="8"/>
        <v>#NUM!</v>
      </c>
      <c r="AG70" s="211"/>
      <c r="AH70" s="259" t="e">
        <f t="shared" si="9"/>
        <v>#NUM!</v>
      </c>
      <c r="AI70" s="211"/>
      <c r="AJ70" s="259" t="e">
        <f t="shared" si="18"/>
        <v>#NUM!</v>
      </c>
      <c r="AK70" s="211"/>
      <c r="AL70" s="259" t="e">
        <f t="shared" si="10"/>
        <v>#NUM!</v>
      </c>
      <c r="AM70" s="262" t="e">
        <f t="shared" si="11"/>
        <v>#NUM!</v>
      </c>
      <c r="AN70" s="287"/>
      <c r="AO70" s="259" t="e">
        <f t="shared" si="12"/>
        <v>#NUM!</v>
      </c>
      <c r="AP70" s="211"/>
      <c r="AQ70" s="259" t="e">
        <f t="shared" si="13"/>
        <v>#NUM!</v>
      </c>
      <c r="AR70" s="211"/>
      <c r="AS70" s="259" t="e">
        <f t="shared" si="14"/>
        <v>#NUM!</v>
      </c>
      <c r="AT70" s="211"/>
      <c r="AU70" s="259" t="e">
        <f t="shared" si="15"/>
        <v>#NUM!</v>
      </c>
      <c r="AV70" s="211"/>
      <c r="AW70" s="259" t="e">
        <f t="shared" si="16"/>
        <v>#NUM!</v>
      </c>
      <c r="AX70" s="211"/>
      <c r="AY70" s="259" t="e">
        <f t="shared" si="19"/>
        <v>#NUM!</v>
      </c>
      <c r="AZ70" s="211"/>
      <c r="BA70" s="259" t="e">
        <f t="shared" si="17"/>
        <v>#NUM!</v>
      </c>
      <c r="BB70" s="211"/>
    </row>
    <row r="71" spans="1:54">
      <c r="A71" s="232" t="str">
        <f>IF(ISBLANK(B71),"",IF(LEN(B71)=4,LEFT(VLOOKUP(B71,MARKET!$B$2:$AN$11,COLUMN(MARKET!AN59)-1,FALSE),2),LEFT(B71,2)))</f>
        <v/>
      </c>
      <c r="B71" s="219"/>
      <c r="C71" s="233" t="str">
        <f>IF(ISBLANK(B71),"",IF(LEN(B71)&lt;=4,_xll.BDP(VLOOKUP(B71,MARKET!$B$2:$AN$11,COLUMN([1]MARKET!AN70)-1,FALSE)&amp;" Corp","security des"),_xll.BDP(B71&amp;" Corp","security des")))</f>
        <v/>
      </c>
      <c r="D71" s="288"/>
      <c r="E71" s="235"/>
      <c r="F71" s="236" t="str">
        <f>IF(LEN(B71)=12,IF(_xll.MKV("EUR.CM_INSTRUMENT.PXE."&amp;B71, "DateFirstSettlement")&gt;=41275,"Y","N"),"")</f>
        <v/>
      </c>
      <c r="G71" s="237" t="str">
        <f>IF(ISBLANK(B71),"",IF(LEN(B71)&lt;=4,VLOOKUP(B71,MARKET!$B$2:$Y$11,COLUMN(MARKET!Y59)-1,FALSE),VLOOKUP(B71,MARKET!$A$13:$Y$315,COLUMN(MARKET!$Y$1),FALSE)))</f>
        <v/>
      </c>
      <c r="H71" s="238" t="str">
        <f t="shared" si="22"/>
        <v/>
      </c>
      <c r="I71" s="239" t="str">
        <f t="shared" si="25"/>
        <v/>
      </c>
      <c r="J71" s="240" t="str">
        <f>IF(ISBLANK(E71),"",IF(LEN(B71)&lt;=4,VLOOKUP(B71,MARKET!$B$2:$P$11,14,FALSE),VLOOKUP(B71,MARKET!$A$2:$P$315,16,FALSE)))</f>
        <v/>
      </c>
      <c r="K71" s="241" t="str">
        <f>IF(ISBLANK(E71),"",IF(LEN(B71)&lt;=4,VLOOKUP(B71,MARKET!$B$2:$P$11,13,FALSE),VLOOKUP(B71,MARKET!$A$2:$P$315,14,FALSE)))</f>
        <v/>
      </c>
      <c r="L71" s="242" t="str">
        <f t="shared" si="23"/>
        <v/>
      </c>
      <c r="M71" s="317" t="str">
        <f t="shared" si="24"/>
        <v/>
      </c>
      <c r="N71" s="243"/>
      <c r="Q71" s="284"/>
      <c r="R71" s="283"/>
      <c r="S71" s="284"/>
      <c r="T71" s="284"/>
      <c r="U71" s="284"/>
      <c r="W71"/>
      <c r="Y71" s="215" t="e">
        <f t="shared" ref="Y71:Y134" si="26">+A67</f>
        <v>#REF!</v>
      </c>
      <c r="Z71" s="259" t="e">
        <f t="shared" ref="Z71:Z97" si="27">IF(I67=$Z$6,H67,0)</f>
        <v>#REF!</v>
      </c>
      <c r="AA71" s="211"/>
      <c r="AB71" s="259" t="e">
        <f t="shared" ref="AB71:AB134" si="28">IF(I67=$AB$6,H67,0)</f>
        <v>#REF!</v>
      </c>
      <c r="AC71" s="211"/>
      <c r="AD71" s="259" t="e">
        <f t="shared" ref="AD71:AD134" si="29">IF(I67=$AD$6,H67,0)</f>
        <v>#REF!</v>
      </c>
      <c r="AE71" s="211"/>
      <c r="AF71" s="259" t="e">
        <f t="shared" ref="AF71:AF134" si="30">IF(I67=$AF$6,H67,0)</f>
        <v>#REF!</v>
      </c>
      <c r="AG71" s="211"/>
      <c r="AH71" s="259" t="e">
        <f t="shared" ref="AH71:AH134" si="31">IF(I67=$AH$6,H67,0)</f>
        <v>#REF!</v>
      </c>
      <c r="AI71" s="211"/>
      <c r="AJ71" s="259" t="e">
        <f t="shared" si="18"/>
        <v>#REF!</v>
      </c>
      <c r="AK71" s="211"/>
      <c r="AL71" s="259" t="e">
        <f t="shared" ref="AL71:AL134" si="32">IF(I67=$AL$6,H67,0)</f>
        <v>#REF!</v>
      </c>
      <c r="AM71" s="262" t="e">
        <f t="shared" ref="AM71:AM134" si="33">SUM(Z71:AL71)</f>
        <v>#REF!</v>
      </c>
      <c r="AN71" s="287"/>
      <c r="AO71" s="259" t="e">
        <f t="shared" ref="AO71:AO134" si="34">IF(I67=$Z$6,L67,0)</f>
        <v>#REF!</v>
      </c>
      <c r="AP71" s="211"/>
      <c r="AQ71" s="259" t="e">
        <f t="shared" ref="AQ71:AQ134" si="35">IF(I67=$AB$6,L67,0)</f>
        <v>#REF!</v>
      </c>
      <c r="AR71" s="211"/>
      <c r="AS71" s="259" t="e">
        <f t="shared" ref="AS71:AS134" si="36">IF(I67=$AD$6,L67,0)</f>
        <v>#REF!</v>
      </c>
      <c r="AT71" s="211"/>
      <c r="AU71" s="259" t="e">
        <f t="shared" ref="AU71:AU134" si="37">IF(I67=$AF$6,L67,0)</f>
        <v>#REF!</v>
      </c>
      <c r="AV71" s="211"/>
      <c r="AW71" s="259" t="e">
        <f t="shared" ref="AW71:AW134" si="38">IF(I67=$AH$6,L67,0)</f>
        <v>#REF!</v>
      </c>
      <c r="AX71" s="211"/>
      <c r="AY71" s="259" t="e">
        <f t="shared" si="19"/>
        <v>#REF!</v>
      </c>
      <c r="AZ71" s="211"/>
      <c r="BA71" s="259" t="e">
        <f t="shared" ref="BA71:BA134" si="39">IF(I67=$AL$6,L67,0)</f>
        <v>#REF!</v>
      </c>
      <c r="BB71" s="211"/>
    </row>
    <row r="72" spans="1:54">
      <c r="A72" s="232" t="str">
        <f>IF(ISBLANK(B72),"",IF(LEN(B72)=4,LEFT(VLOOKUP(B72,MARKET!$B$2:$AN$11,COLUMN(MARKET!AN60)-1,FALSE),2),LEFT(B72,2)))</f>
        <v/>
      </c>
      <c r="B72" s="219"/>
      <c r="C72" s="233" t="str">
        <f>IF(ISBLANK(B72),"",IF(LEN(B72)&lt;=4,_xll.BDP(VLOOKUP(B72,MARKET!$B$2:$AN$11,COLUMN([1]MARKET!AN71)-1,FALSE)&amp;" Corp","security des"),_xll.BDP(B72&amp;" Corp","security des")))</f>
        <v/>
      </c>
      <c r="D72" s="288"/>
      <c r="E72" s="235"/>
      <c r="F72" s="236" t="str">
        <f>IF(LEN(B72)=12,IF(_xll.MKV("EUR.CM_INSTRUMENT.PXE."&amp;B72, "DateFirstSettlement")&gt;=41275,"Y","N"),"")</f>
        <v/>
      </c>
      <c r="G72" s="237" t="str">
        <f>IF(ISBLANK(B72),"",IF(LEN(B72)&lt;=4,VLOOKUP(B72,MARKET!$B$2:$Y$11,COLUMN(MARKET!Y60)-1,FALSE),VLOOKUP(B72,MARKET!$A$13:$Y$315,COLUMN(MARKET!$Y$1),FALSE)))</f>
        <v/>
      </c>
      <c r="H72" s="238" t="str">
        <f t="shared" si="22"/>
        <v/>
      </c>
      <c r="I72" s="239" t="str">
        <f t="shared" si="25"/>
        <v/>
      </c>
      <c r="J72" s="240" t="str">
        <f>IF(ISBLANK(E72),"",IF(LEN(B72)&lt;=4,VLOOKUP(B72,MARKET!$B$2:$P$11,14,FALSE),VLOOKUP(B72,MARKET!$A$2:$P$315,16,FALSE)))</f>
        <v/>
      </c>
      <c r="K72" s="241" t="str">
        <f>IF(ISBLANK(E72),"",IF(LEN(B72)&lt;=4,VLOOKUP(B72,MARKET!$B$2:$P$11,13,FALSE),VLOOKUP(B72,MARKET!$A$2:$P$315,14,FALSE)))</f>
        <v/>
      </c>
      <c r="L72" s="242" t="str">
        <f t="shared" si="23"/>
        <v/>
      </c>
      <c r="M72" s="317" t="str">
        <f t="shared" si="24"/>
        <v/>
      </c>
      <c r="N72" s="243"/>
      <c r="Q72" s="284"/>
      <c r="R72" s="283"/>
      <c r="S72" s="284"/>
      <c r="T72" s="284"/>
      <c r="U72" s="284"/>
      <c r="W72"/>
      <c r="Y72" s="215" t="str">
        <f t="shared" si="26"/>
        <v>IT</v>
      </c>
      <c r="Z72" s="259" t="e">
        <f t="shared" si="27"/>
        <v>#NUM!</v>
      </c>
      <c r="AA72" s="211"/>
      <c r="AB72" s="259" t="e">
        <f t="shared" si="28"/>
        <v>#NUM!</v>
      </c>
      <c r="AC72" s="211"/>
      <c r="AD72" s="259" t="e">
        <f t="shared" si="29"/>
        <v>#NUM!</v>
      </c>
      <c r="AE72" s="211"/>
      <c r="AF72" s="259" t="e">
        <f t="shared" si="30"/>
        <v>#NUM!</v>
      </c>
      <c r="AG72" s="211"/>
      <c r="AH72" s="259" t="e">
        <f t="shared" si="31"/>
        <v>#NUM!</v>
      </c>
      <c r="AI72" s="211"/>
      <c r="AJ72" s="259" t="e">
        <f t="shared" ref="AJ72:AJ135" si="40">IF(I68=$AJ$6,H68,0)</f>
        <v>#NUM!</v>
      </c>
      <c r="AK72" s="211"/>
      <c r="AL72" s="259" t="e">
        <f t="shared" si="32"/>
        <v>#NUM!</v>
      </c>
      <c r="AM72" s="262" t="e">
        <f t="shared" si="33"/>
        <v>#NUM!</v>
      </c>
      <c r="AN72" s="287"/>
      <c r="AO72" s="259" t="e">
        <f t="shared" si="34"/>
        <v>#NUM!</v>
      </c>
      <c r="AP72" s="211"/>
      <c r="AQ72" s="259" t="e">
        <f t="shared" si="35"/>
        <v>#NUM!</v>
      </c>
      <c r="AR72" s="211"/>
      <c r="AS72" s="259" t="e">
        <f t="shared" si="36"/>
        <v>#NUM!</v>
      </c>
      <c r="AT72" s="211"/>
      <c r="AU72" s="259" t="e">
        <f t="shared" si="37"/>
        <v>#NUM!</v>
      </c>
      <c r="AV72" s="211"/>
      <c r="AW72" s="259" t="e">
        <f t="shared" si="38"/>
        <v>#NUM!</v>
      </c>
      <c r="AX72" s="211"/>
      <c r="AY72" s="259" t="e">
        <f t="shared" ref="AY72:AY135" si="41">IF(I68=$AJ$6,L68,0)</f>
        <v>#NUM!</v>
      </c>
      <c r="AZ72" s="211"/>
      <c r="BA72" s="259" t="e">
        <f t="shared" si="39"/>
        <v>#NUM!</v>
      </c>
      <c r="BB72" s="211"/>
    </row>
    <row r="73" spans="1:54">
      <c r="A73" s="232" t="str">
        <f>IF(ISBLANK(B73),"",IF(LEN(B73)=4,LEFT(VLOOKUP(B73,MARKET!$B$2:$AN$11,COLUMN(MARKET!AN62)-1,FALSE),2),LEFT(B73,2)))</f>
        <v/>
      </c>
      <c r="B73" s="267"/>
      <c r="C73" s="233" t="str">
        <f>IF(ISBLANK(B73),"",IF(LEN(B73)&lt;=4,_xll.BDP(VLOOKUP(B73,MARKET!$B$2:$AN$11,COLUMN([1]MARKET!AN72)-1,FALSE)&amp;" Corp","security des"),_xll.BDP(B73&amp;" Corp","security des")))</f>
        <v/>
      </c>
      <c r="D73" s="288"/>
      <c r="E73" s="235"/>
      <c r="F73" s="236" t="str">
        <f>IF(LEN(B73)=12,IF(_xll.MKV("EUR.CM_INSTRUMENT.PXE."&amp;B73, "DateFirstSettlement")&gt;=41275,"Y","N"),"")</f>
        <v/>
      </c>
      <c r="G73" s="237" t="str">
        <f>IF(ISBLANK(B73),"",IF(LEN(B73)&lt;=4,VLOOKUP(B73,MARKET!$B$2:$Y$11,COLUMN(MARKET!Y61)-1,FALSE),VLOOKUP(B73,MARKET!$A$13:$Y$315,COLUMN(MARKET!$Y$1),FALSE)))</f>
        <v/>
      </c>
      <c r="H73" s="238" t="str">
        <f t="shared" si="22"/>
        <v/>
      </c>
      <c r="I73" s="239" t="str">
        <f t="shared" si="25"/>
        <v/>
      </c>
      <c r="J73" s="240" t="str">
        <f>IF(ISBLANK(E73),"",IF(LEN(B73)&lt;=4,VLOOKUP(B73,MARKET!$B$2:$P$11,14,FALSE),VLOOKUP(B73,MARKET!$A$2:$P$315,16,FALSE)))</f>
        <v/>
      </c>
      <c r="K73" s="241" t="str">
        <f>IF(ISBLANK(E73),"",IF(LEN(B73)&lt;=4,VLOOKUP(B73,MARKET!$B$2:$P$11,13,FALSE),VLOOKUP(B73,MARKET!$A$2:$P$315,14,FALSE)))</f>
        <v/>
      </c>
      <c r="L73" s="242" t="str">
        <f t="shared" si="23"/>
        <v/>
      </c>
      <c r="M73" s="317" t="str">
        <f t="shared" si="24"/>
        <v/>
      </c>
      <c r="N73" s="243"/>
      <c r="P73" s="219" t="s">
        <v>395</v>
      </c>
      <c r="Q73" s="233" t="str">
        <f>IF(ISBLANK(P73),"",IF(LEN(P73)&lt;=4,_xll.BDP(VLOOKUP(P73,MARKET!$B$2:$AN$11,COLUMN([1]MARKET!AN78)-1,FALSE)&amp;" Corp","security des"),_xll.BDP(P73&amp;" Corp","security des")))</f>
        <v>BTPS 2.2 06/01/27</v>
      </c>
      <c r="R73" s="306">
        <v>20</v>
      </c>
      <c r="S73" s="304">
        <v>102.1</v>
      </c>
      <c r="T73" s="304" t="e">
        <f>IF(ISBLANK(S73),"",IF(LEN(P73)&lt;=4,VLOOKUP(P73,MARKET!$B$2:$P$11,14,FALSE),VLOOKUP(P73,MARKET!$A$2:$P$315,16,FALSE)))</f>
        <v>#REF!</v>
      </c>
      <c r="U73" s="307" t="e">
        <f>(R73)*(T73-S73)*10000</f>
        <v>#REF!</v>
      </c>
      <c r="W73"/>
      <c r="Y73" s="215" t="str">
        <f t="shared" si="26"/>
        <v>IT</v>
      </c>
      <c r="Z73" s="259" t="e">
        <f t="shared" si="27"/>
        <v>#NUM!</v>
      </c>
      <c r="AA73" s="211"/>
      <c r="AB73" s="259" t="e">
        <f t="shared" si="28"/>
        <v>#NUM!</v>
      </c>
      <c r="AC73" s="211"/>
      <c r="AD73" s="259" t="e">
        <f t="shared" si="29"/>
        <v>#NUM!</v>
      </c>
      <c r="AE73" s="211"/>
      <c r="AF73" s="259" t="e">
        <f t="shared" si="30"/>
        <v>#NUM!</v>
      </c>
      <c r="AG73" s="211"/>
      <c r="AH73" s="259" t="e">
        <f t="shared" si="31"/>
        <v>#NUM!</v>
      </c>
      <c r="AI73" s="211"/>
      <c r="AJ73" s="259" t="e">
        <f t="shared" si="40"/>
        <v>#NUM!</v>
      </c>
      <c r="AK73" s="211"/>
      <c r="AL73" s="259" t="e">
        <f t="shared" si="32"/>
        <v>#NUM!</v>
      </c>
      <c r="AM73" s="262" t="e">
        <f t="shared" si="33"/>
        <v>#NUM!</v>
      </c>
      <c r="AN73" s="287"/>
      <c r="AO73" s="259" t="e">
        <f t="shared" si="34"/>
        <v>#NUM!</v>
      </c>
      <c r="AP73" s="211"/>
      <c r="AQ73" s="259" t="e">
        <f t="shared" si="35"/>
        <v>#NUM!</v>
      </c>
      <c r="AR73" s="211"/>
      <c r="AS73" s="259" t="e">
        <f t="shared" si="36"/>
        <v>#NUM!</v>
      </c>
      <c r="AT73" s="211"/>
      <c r="AU73" s="259" t="e">
        <f t="shared" si="37"/>
        <v>#NUM!</v>
      </c>
      <c r="AV73" s="211"/>
      <c r="AW73" s="259" t="e">
        <f t="shared" si="38"/>
        <v>#NUM!</v>
      </c>
      <c r="AX73" s="211"/>
      <c r="AY73" s="259" t="e">
        <f t="shared" si="41"/>
        <v>#NUM!</v>
      </c>
      <c r="AZ73" s="211"/>
      <c r="BA73" s="259" t="e">
        <f t="shared" si="39"/>
        <v>#NUM!</v>
      </c>
      <c r="BB73" s="211"/>
    </row>
    <row r="74" spans="1:54">
      <c r="A74" s="232" t="str">
        <f>IF(ISBLANK(B74),"",IF(LEN(B74)=4,LEFT(VLOOKUP(B74,MARKET!$B$2:$AN$11,COLUMN(MARKET!AN64)-1,FALSE),2),LEFT(B74,2)))</f>
        <v/>
      </c>
      <c r="B74" s="219"/>
      <c r="C74" s="233" t="str">
        <f>IF(ISBLANK(B74),"",IF(LEN(B74)&lt;=4,_xll.BDP(VLOOKUP(B74,MARKET!$B$2:$AN$11,COLUMN([1]MARKET!AN73)-1,FALSE)&amp;" Corp","security des"),_xll.BDP(B74&amp;" Corp","security des")))</f>
        <v/>
      </c>
      <c r="D74" s="288"/>
      <c r="E74" s="235"/>
      <c r="F74" s="236" t="str">
        <f>IF(LEN(B74)=12,IF(_xll.MKV("EUR.CM_INSTRUMENT.PXE."&amp;B74, "DateFirstSettlement")&gt;=41275,"Y","N"),"")</f>
        <v/>
      </c>
      <c r="G74" s="237" t="str">
        <f>IF(ISBLANK(B74),"",IF(LEN(B74)&lt;=4,VLOOKUP(B74,MARKET!$B$2:$Y$11,COLUMN(MARKET!Y62)-1,FALSE),VLOOKUP(B74,MARKET!$A$13:$Y$315,COLUMN(MARKET!$Y$1),FALSE)))</f>
        <v/>
      </c>
      <c r="H74" s="238" t="str">
        <f t="shared" si="22"/>
        <v/>
      </c>
      <c r="I74" s="239" t="str">
        <f t="shared" si="25"/>
        <v/>
      </c>
      <c r="J74" s="240" t="str">
        <f>IF(ISBLANK(E74),"",IF(LEN(B74)&lt;=4,VLOOKUP(B74,MARKET!$B$2:$P$11,14,FALSE),VLOOKUP(B74,MARKET!$A$2:$P$315,16,FALSE)))</f>
        <v/>
      </c>
      <c r="K74" s="241" t="str">
        <f>IF(ISBLANK(E74),"",IF(LEN(B74)&lt;=4,VLOOKUP(B74,MARKET!$B$2:$P$11,13,FALSE),VLOOKUP(B74,MARKET!$A$2:$P$315,14,FALSE)))</f>
        <v/>
      </c>
      <c r="L74" s="242" t="str">
        <f t="shared" si="23"/>
        <v/>
      </c>
      <c r="M74" s="317" t="str">
        <f t="shared" si="24"/>
        <v/>
      </c>
      <c r="N74" s="243"/>
      <c r="P74" s="282"/>
      <c r="Q74" s="282"/>
      <c r="R74" s="305"/>
      <c r="S74" s="304"/>
      <c r="T74" s="305"/>
      <c r="U74" s="308"/>
      <c r="V74" s="309" t="e">
        <f>U73+U75</f>
        <v>#REF!</v>
      </c>
      <c r="W74" s="384">
        <v>2.7</v>
      </c>
      <c r="Y74" s="215" t="str">
        <f t="shared" si="26"/>
        <v>IT</v>
      </c>
      <c r="Z74" s="259" t="e">
        <f t="shared" si="27"/>
        <v>#NUM!</v>
      </c>
      <c r="AA74" s="211"/>
      <c r="AB74" s="259" t="e">
        <f t="shared" si="28"/>
        <v>#NUM!</v>
      </c>
      <c r="AC74" s="211"/>
      <c r="AD74" s="259" t="e">
        <f t="shared" si="29"/>
        <v>#NUM!</v>
      </c>
      <c r="AE74" s="211"/>
      <c r="AF74" s="259" t="e">
        <f t="shared" si="30"/>
        <v>#NUM!</v>
      </c>
      <c r="AG74" s="211"/>
      <c r="AH74" s="259" t="e">
        <f t="shared" si="31"/>
        <v>#NUM!</v>
      </c>
      <c r="AI74" s="211"/>
      <c r="AJ74" s="259" t="e">
        <f t="shared" si="40"/>
        <v>#NUM!</v>
      </c>
      <c r="AK74" s="211"/>
      <c r="AL74" s="259" t="e">
        <f t="shared" si="32"/>
        <v>#NUM!</v>
      </c>
      <c r="AM74" s="262" t="e">
        <f t="shared" si="33"/>
        <v>#NUM!</v>
      </c>
      <c r="AN74" s="287"/>
      <c r="AO74" s="259" t="e">
        <f t="shared" si="34"/>
        <v>#NUM!</v>
      </c>
      <c r="AP74" s="211"/>
      <c r="AQ74" s="259" t="e">
        <f t="shared" si="35"/>
        <v>#NUM!</v>
      </c>
      <c r="AR74" s="211"/>
      <c r="AS74" s="259" t="e">
        <f t="shared" si="36"/>
        <v>#NUM!</v>
      </c>
      <c r="AT74" s="211"/>
      <c r="AU74" s="259" t="e">
        <f t="shared" si="37"/>
        <v>#NUM!</v>
      </c>
      <c r="AV74" s="211"/>
      <c r="AW74" s="259" t="e">
        <f t="shared" si="38"/>
        <v>#NUM!</v>
      </c>
      <c r="AX74" s="211"/>
      <c r="AY74" s="259" t="e">
        <f t="shared" si="41"/>
        <v>#NUM!</v>
      </c>
      <c r="AZ74" s="211"/>
      <c r="BA74" s="259" t="e">
        <f t="shared" si="39"/>
        <v>#NUM!</v>
      </c>
      <c r="BB74" s="211"/>
    </row>
    <row r="75" spans="1:54">
      <c r="A75" s="232" t="str">
        <f>IF(ISBLANK(B75),"",IF(LEN(B75)=4,LEFT(VLOOKUP(B75,MARKET!$B$2:$AN$11,COLUMN(MARKET!AN65)-1,FALSE),2),LEFT(B75,2)))</f>
        <v/>
      </c>
      <c r="B75" s="219"/>
      <c r="C75" s="233" t="str">
        <f>IF(ISBLANK(B75),"",IF(LEN(B75)&lt;=4,_xll.BDP(VLOOKUP(B75,MARKET!$B$2:$AN$11,COLUMN([1]MARKET!AN74)-1,FALSE)&amp;" Corp","security des"),_xll.BDP(B75&amp;" Corp","security des")))</f>
        <v/>
      </c>
      <c r="D75" s="288"/>
      <c r="E75" s="235"/>
      <c r="F75" s="236" t="str">
        <f>IF(LEN(B75)=12,IF(_xll.MKV("EUR.CM_INSTRUMENT.PXE."&amp;B75, "DateFirstSettlement")&gt;=41275,"Y","N"),"")</f>
        <v/>
      </c>
      <c r="G75" s="237" t="str">
        <f>IF(ISBLANK(B75),"",IF(LEN(B75)&lt;=4,VLOOKUP(B75,MARKET!$B$2:$Y$11,COLUMN(MARKET!Y64)-1,FALSE),VLOOKUP(B75,MARKET!$A$13:$Y$315,COLUMN(MARKET!$Y$1),FALSE)))</f>
        <v/>
      </c>
      <c r="H75" s="238" t="str">
        <f t="shared" si="22"/>
        <v/>
      </c>
      <c r="I75" s="239" t="str">
        <f t="shared" si="25"/>
        <v/>
      </c>
      <c r="J75" s="240" t="str">
        <f>IF(ISBLANK(E75),"",IF(LEN(B75)&lt;=4,VLOOKUP(B75,MARKET!$B$2:$P$11,14,FALSE),VLOOKUP(B75,MARKET!$A$2:$P$315,16,FALSE)))</f>
        <v/>
      </c>
      <c r="K75" s="241" t="str">
        <f>IF(ISBLANK(E75),"",IF(LEN(B75)&lt;=4,VLOOKUP(B75,MARKET!$B$2:$P$11,13,FALSE),VLOOKUP(B75,MARKET!$A$2:$P$315,14,FALSE)))</f>
        <v/>
      </c>
      <c r="L75" s="242" t="str">
        <f t="shared" si="23"/>
        <v/>
      </c>
      <c r="M75" s="317" t="str">
        <f t="shared" si="24"/>
        <v/>
      </c>
      <c r="N75" s="243"/>
      <c r="P75" s="219" t="s">
        <v>11</v>
      </c>
      <c r="Q75" s="233" t="e">
        <f>IF(ISBLANK(P75),"",IF(LEN(P75)&lt;=4,_xll.BDP(VLOOKUP(P75,MARKET!$B$2:$AN$11,COLUMN([1]MARKET!AN80)-1,FALSE)&amp;" Corp","security des"),_xll.BDP(P75&amp;" Corp","security des")))</f>
        <v>#REF!</v>
      </c>
      <c r="R75" s="306">
        <v>-14.6</v>
      </c>
      <c r="S75" s="304">
        <v>136.08000000000001</v>
      </c>
      <c r="T75" s="305" t="e">
        <f>IF(ISBLANK(S75),"",IF(LEN(P75)&lt;=4,VLOOKUP(P75,MARKET!$B$2:$P$11,14,FALSE),VLOOKUP(P75,MARKET!$A$2:$P$315,16,FALSE)))</f>
        <v>#REF!</v>
      </c>
      <c r="U75" s="307" t="e">
        <f>(R75)*(T75-S75)*10000</f>
        <v>#REF!</v>
      </c>
      <c r="Y75" s="215" t="str">
        <f t="shared" si="26"/>
        <v/>
      </c>
      <c r="Z75" s="259">
        <f t="shared" si="27"/>
        <v>0</v>
      </c>
      <c r="AA75" s="211"/>
      <c r="AB75" s="259">
        <f t="shared" si="28"/>
        <v>0</v>
      </c>
      <c r="AC75" s="211"/>
      <c r="AD75" s="259">
        <f t="shared" si="29"/>
        <v>0</v>
      </c>
      <c r="AE75" s="211"/>
      <c r="AF75" s="259">
        <f t="shared" si="30"/>
        <v>0</v>
      </c>
      <c r="AG75" s="211"/>
      <c r="AH75" s="259">
        <f t="shared" si="31"/>
        <v>0</v>
      </c>
      <c r="AI75" s="211"/>
      <c r="AJ75" s="259">
        <f t="shared" si="40"/>
        <v>0</v>
      </c>
      <c r="AK75" s="211"/>
      <c r="AL75" s="259">
        <f t="shared" si="32"/>
        <v>0</v>
      </c>
      <c r="AM75" s="262">
        <f t="shared" si="33"/>
        <v>0</v>
      </c>
      <c r="AN75" s="287"/>
      <c r="AO75" s="259">
        <f t="shared" si="34"/>
        <v>0</v>
      </c>
      <c r="AP75" s="211"/>
      <c r="AQ75" s="259">
        <f t="shared" si="35"/>
        <v>0</v>
      </c>
      <c r="AR75" s="211"/>
      <c r="AS75" s="259">
        <f t="shared" si="36"/>
        <v>0</v>
      </c>
      <c r="AT75" s="211"/>
      <c r="AU75" s="259">
        <f t="shared" si="37"/>
        <v>0</v>
      </c>
      <c r="AV75" s="211"/>
      <c r="AW75" s="259">
        <f t="shared" si="38"/>
        <v>0</v>
      </c>
      <c r="AX75" s="211"/>
      <c r="AY75" s="259">
        <f t="shared" si="41"/>
        <v>0</v>
      </c>
      <c r="AZ75" s="211"/>
      <c r="BA75" s="259">
        <f t="shared" si="39"/>
        <v>0</v>
      </c>
      <c r="BB75" s="211"/>
    </row>
    <row r="76" spans="1:54">
      <c r="A76" s="232" t="str">
        <f>IF(ISBLANK(B76),"",IF(LEN(B76)=4,LEFT(VLOOKUP(B76,MARKET!$B$2:$AN$11,COLUMN(MARKET!AN67)-1,FALSE),2),LEFT(B76,2)))</f>
        <v/>
      </c>
      <c r="B76" s="219"/>
      <c r="C76" s="233" t="str">
        <f>IF(ISBLANK(B76),"",IF(LEN(B76)&lt;=4,_xll.BDP(VLOOKUP(B76,MARKET!$B$2:$AN$11,COLUMN([1]MARKET!AN75)-1,FALSE)&amp;" Corp","security des"),_xll.BDP(B76&amp;" Corp","security des")))</f>
        <v/>
      </c>
      <c r="D76" s="288"/>
      <c r="E76" s="235"/>
      <c r="F76" s="236" t="str">
        <f>IF(LEN(B76)=12,IF(_xll.MKV("EUR.CM_INSTRUMENT.PXE."&amp;B76, "DateFirstSettlement")&gt;=41275,"Y","N"),"")</f>
        <v/>
      </c>
      <c r="G76" s="237" t="str">
        <f>IF(ISBLANK(B76),"",IF(LEN(B76)&lt;=4,VLOOKUP(B76,MARKET!$B$2:$Y$11,COLUMN(MARKET!Y65)-1,FALSE),VLOOKUP(B76,MARKET!$A$13:$Y$315,COLUMN(MARKET!$Y$1),FALSE)))</f>
        <v/>
      </c>
      <c r="H76" s="238" t="str">
        <f t="shared" si="22"/>
        <v/>
      </c>
      <c r="I76" s="239" t="str">
        <f t="shared" si="25"/>
        <v/>
      </c>
      <c r="J76" s="240" t="str">
        <f>IF(ISBLANK(E76),"",IF(LEN(B76)&lt;=4,VLOOKUP(B76,MARKET!$B$2:$P$11,14,FALSE),VLOOKUP(B76,MARKET!$A$2:$P$315,16,FALSE)))</f>
        <v/>
      </c>
      <c r="K76" s="241" t="str">
        <f>IF(ISBLANK(E76),"",IF(LEN(B76)&lt;=4,VLOOKUP(B76,MARKET!$B$2:$P$11,13,FALSE),VLOOKUP(B76,MARKET!$A$2:$P$315,14,FALSE)))</f>
        <v/>
      </c>
      <c r="L76" s="242" t="str">
        <f t="shared" si="23"/>
        <v/>
      </c>
      <c r="M76" s="317" t="str">
        <f t="shared" si="24"/>
        <v/>
      </c>
      <c r="N76" s="243"/>
      <c r="Q76" s="282"/>
      <c r="R76" s="284"/>
      <c r="S76" s="284"/>
      <c r="T76" s="284"/>
      <c r="U76" s="284"/>
      <c r="Y76" s="215" t="str">
        <f t="shared" si="26"/>
        <v/>
      </c>
      <c r="Z76" s="259">
        <f t="shared" si="27"/>
        <v>0</v>
      </c>
      <c r="AA76" s="211"/>
      <c r="AB76" s="259">
        <f t="shared" si="28"/>
        <v>0</v>
      </c>
      <c r="AC76" s="211"/>
      <c r="AD76" s="259">
        <f t="shared" si="29"/>
        <v>0</v>
      </c>
      <c r="AE76" s="211"/>
      <c r="AF76" s="259">
        <f t="shared" si="30"/>
        <v>0</v>
      </c>
      <c r="AG76" s="211"/>
      <c r="AH76" s="259">
        <f t="shared" si="31"/>
        <v>0</v>
      </c>
      <c r="AI76" s="211"/>
      <c r="AJ76" s="259">
        <f t="shared" si="40"/>
        <v>0</v>
      </c>
      <c r="AK76" s="211"/>
      <c r="AL76" s="259">
        <f t="shared" si="32"/>
        <v>0</v>
      </c>
      <c r="AM76" s="262">
        <f t="shared" si="33"/>
        <v>0</v>
      </c>
      <c r="AN76" s="287"/>
      <c r="AO76" s="259">
        <f t="shared" si="34"/>
        <v>0</v>
      </c>
      <c r="AP76" s="211"/>
      <c r="AQ76" s="259">
        <f t="shared" si="35"/>
        <v>0</v>
      </c>
      <c r="AR76" s="211"/>
      <c r="AS76" s="259">
        <f t="shared" si="36"/>
        <v>0</v>
      </c>
      <c r="AT76" s="211"/>
      <c r="AU76" s="259">
        <f t="shared" si="37"/>
        <v>0</v>
      </c>
      <c r="AV76" s="211"/>
      <c r="AW76" s="259">
        <f t="shared" si="38"/>
        <v>0</v>
      </c>
      <c r="AX76" s="211"/>
      <c r="AY76" s="259">
        <f t="shared" si="41"/>
        <v>0</v>
      </c>
      <c r="AZ76" s="211"/>
      <c r="BA76" s="259">
        <f t="shared" si="39"/>
        <v>0</v>
      </c>
      <c r="BB76" s="211"/>
    </row>
    <row r="77" spans="1:54">
      <c r="A77" s="232" t="str">
        <f>IF(ISBLANK(B77),"",IF(LEN(B77)=4,LEFT(VLOOKUP(B77,MARKET!$B$2:$AN$11,COLUMN(MARKET!AN68)-1,FALSE),2),LEFT(B77,2)))</f>
        <v/>
      </c>
      <c r="B77" s="267"/>
      <c r="C77" s="233" t="str">
        <f>IF(ISBLANK(B77),"",IF(LEN(B77)&lt;=4,_xll.BDP(VLOOKUP(B77,MARKET!$B$2:$AN$11,COLUMN([1]MARKET!AN76)-1,FALSE)&amp;" Corp","security des"),_xll.BDP(B77&amp;" Corp","security des")))</f>
        <v/>
      </c>
      <c r="D77" s="288"/>
      <c r="E77" s="235"/>
      <c r="F77" s="236" t="str">
        <f>IF(LEN(B77)=12,IF(_xll.MKV("EUR.CM_INSTRUMENT.PXE."&amp;B77, "DateFirstSettlement")&gt;=41275,"Y","N"),"")</f>
        <v/>
      </c>
      <c r="G77" s="237" t="str">
        <f>IF(ISBLANK(B77),"",IF(LEN(B77)&lt;=4,VLOOKUP(B77,MARKET!$B$2:$Y$11,COLUMN(MARKET!Y67)-1,FALSE),VLOOKUP(B77,MARKET!$A$13:$Y$315,COLUMN(MARKET!$Y$1),FALSE)))</f>
        <v/>
      </c>
      <c r="H77" s="238" t="str">
        <f t="shared" si="22"/>
        <v/>
      </c>
      <c r="I77" s="239" t="str">
        <f t="shared" si="25"/>
        <v/>
      </c>
      <c r="J77" s="240" t="str">
        <f>IF(ISBLANK(E77),"",IF(LEN(B77)&lt;=4,VLOOKUP(B77,MARKET!$B$2:$P$11,14,FALSE),VLOOKUP(B77,MARKET!$A$2:$P$315,16,FALSE)))</f>
        <v/>
      </c>
      <c r="K77" s="241" t="str">
        <f>IF(ISBLANK(E77),"",IF(LEN(B77)&lt;=4,VLOOKUP(B77,MARKET!$B$2:$P$11,13,FALSE),VLOOKUP(B77,MARKET!$A$2:$P$315,14,FALSE)))</f>
        <v/>
      </c>
      <c r="L77" s="242" t="str">
        <f t="shared" si="23"/>
        <v/>
      </c>
      <c r="M77" s="317" t="str">
        <f t="shared" si="24"/>
        <v/>
      </c>
      <c r="N77" s="243"/>
      <c r="Y77" s="215" t="str">
        <f t="shared" si="26"/>
        <v/>
      </c>
      <c r="Z77" s="259">
        <f t="shared" si="27"/>
        <v>0</v>
      </c>
      <c r="AA77" s="211"/>
      <c r="AB77" s="259">
        <f t="shared" si="28"/>
        <v>0</v>
      </c>
      <c r="AC77" s="211"/>
      <c r="AD77" s="259">
        <f t="shared" si="29"/>
        <v>0</v>
      </c>
      <c r="AE77" s="211"/>
      <c r="AF77" s="259">
        <f t="shared" si="30"/>
        <v>0</v>
      </c>
      <c r="AG77" s="211"/>
      <c r="AH77" s="259">
        <f t="shared" si="31"/>
        <v>0</v>
      </c>
      <c r="AI77" s="211"/>
      <c r="AJ77" s="259">
        <f t="shared" si="40"/>
        <v>0</v>
      </c>
      <c r="AK77" s="211"/>
      <c r="AL77" s="259">
        <f t="shared" si="32"/>
        <v>0</v>
      </c>
      <c r="AM77" s="262">
        <f t="shared" si="33"/>
        <v>0</v>
      </c>
      <c r="AN77" s="287"/>
      <c r="AO77" s="259">
        <f t="shared" si="34"/>
        <v>0</v>
      </c>
      <c r="AP77" s="211"/>
      <c r="AQ77" s="259">
        <f t="shared" si="35"/>
        <v>0</v>
      </c>
      <c r="AR77" s="211"/>
      <c r="AS77" s="259">
        <f t="shared" si="36"/>
        <v>0</v>
      </c>
      <c r="AT77" s="211"/>
      <c r="AU77" s="259">
        <f t="shared" si="37"/>
        <v>0</v>
      </c>
      <c r="AV77" s="211"/>
      <c r="AW77" s="259">
        <f t="shared" si="38"/>
        <v>0</v>
      </c>
      <c r="AX77" s="211"/>
      <c r="AY77" s="259">
        <f t="shared" si="41"/>
        <v>0</v>
      </c>
      <c r="AZ77" s="211"/>
      <c r="BA77" s="259">
        <f t="shared" si="39"/>
        <v>0</v>
      </c>
      <c r="BB77" s="211"/>
    </row>
    <row r="78" spans="1:54">
      <c r="A78" s="232" t="str">
        <f>IF(ISBLANK(B78),"",IF(LEN(B78)=4,LEFT(VLOOKUP(B78,MARKET!$B$2:$AN$11,COLUMN(MARKET!AN69)-1,FALSE),2),LEFT(B78,2)))</f>
        <v/>
      </c>
      <c r="B78" s="267"/>
      <c r="C78" s="233" t="str">
        <f>IF(ISBLANK(B78),"",IF(LEN(B78)&lt;=4,_xll.BDP(VLOOKUP(B78,MARKET!$B$2:$AN$11,COLUMN([1]MARKET!AN77)-1,FALSE)&amp;" Corp","security des"),_xll.BDP(B78&amp;" Corp","security des")))</f>
        <v/>
      </c>
      <c r="D78" s="288"/>
      <c r="E78" s="235"/>
      <c r="F78" s="236" t="str">
        <f>IF(LEN(B78)=12,IF(_xll.MKV("EUR.CM_INSTRUMENT.PXE."&amp;B78, "DateFirstSettlement")&gt;=41275,"Y","N"),"")</f>
        <v/>
      </c>
      <c r="G78" s="237" t="str">
        <f>IF(ISBLANK(B78),"",IF(LEN(B78)&lt;=4,VLOOKUP(B78,MARKET!$B$2:$Y$11,COLUMN(MARKET!Y68)-1,FALSE),VLOOKUP(B78,MARKET!$A$13:$Y$315,COLUMN(MARKET!$Y$1),FALSE)))</f>
        <v/>
      </c>
      <c r="H78" s="238" t="str">
        <f t="shared" si="22"/>
        <v/>
      </c>
      <c r="I78" s="239" t="str">
        <f t="shared" si="25"/>
        <v/>
      </c>
      <c r="J78" s="240" t="str">
        <f>IF(ISBLANK(E78),"",IF(LEN(B78)&lt;=4,VLOOKUP(B78,MARKET!$B$2:$P$11,14,FALSE),VLOOKUP(B78,MARKET!$A$2:$P$315,16,FALSE)))</f>
        <v/>
      </c>
      <c r="K78" s="241" t="str">
        <f>IF(ISBLANK(E78),"",IF(LEN(B78)&lt;=4,VLOOKUP(B78,MARKET!$B$2:$P$11,13,FALSE),VLOOKUP(B78,MARKET!$A$2:$P$315,14,FALSE)))</f>
        <v/>
      </c>
      <c r="L78" s="242" t="str">
        <f t="shared" si="23"/>
        <v/>
      </c>
      <c r="M78" s="317" t="str">
        <f t="shared" si="24"/>
        <v/>
      </c>
      <c r="N78" s="243"/>
      <c r="P78" s="219" t="s">
        <v>452</v>
      </c>
      <c r="Q78" s="233" t="str">
        <f>IF(ISBLANK(P78),"",IF(LEN(P78)&lt;=4,_xll.BDP(VLOOKUP(P78,MARKET!$B$2:$AN$11,COLUMN([1]MARKET!AN83)-1,FALSE)&amp;" Corp","security des"),_xll.BDP(P78&amp;" Corp","security des")))</f>
        <v>BTPS 2.05 08/01/27</v>
      </c>
      <c r="R78" s="306">
        <v>20</v>
      </c>
      <c r="S78" s="304">
        <v>100.29</v>
      </c>
      <c r="T78" s="304" t="e">
        <f>IF(ISBLANK(S78),"",IF(LEN(P78)&lt;=4,VLOOKUP(P78,MARKET!$B$2:$P$11,14,FALSE),VLOOKUP(P78,MARKET!$A$2:$P$315,16,FALSE)))</f>
        <v>#REF!</v>
      </c>
      <c r="U78" s="307" t="e">
        <f>(R78)*(T78-S78)*10000</f>
        <v>#REF!</v>
      </c>
      <c r="Y78" s="215" t="str">
        <f t="shared" si="26"/>
        <v/>
      </c>
      <c r="Z78" s="259">
        <f t="shared" si="27"/>
        <v>0</v>
      </c>
      <c r="AA78" s="211"/>
      <c r="AB78" s="259">
        <f t="shared" si="28"/>
        <v>0</v>
      </c>
      <c r="AC78" s="211"/>
      <c r="AD78" s="259">
        <f t="shared" si="29"/>
        <v>0</v>
      </c>
      <c r="AE78" s="211"/>
      <c r="AF78" s="259">
        <f t="shared" si="30"/>
        <v>0</v>
      </c>
      <c r="AG78" s="211"/>
      <c r="AH78" s="259">
        <f t="shared" si="31"/>
        <v>0</v>
      </c>
      <c r="AI78" s="211"/>
      <c r="AJ78" s="259">
        <f t="shared" si="40"/>
        <v>0</v>
      </c>
      <c r="AK78" s="211"/>
      <c r="AL78" s="259">
        <f t="shared" si="32"/>
        <v>0</v>
      </c>
      <c r="AM78" s="262">
        <f t="shared" si="33"/>
        <v>0</v>
      </c>
      <c r="AN78" s="287"/>
      <c r="AO78" s="259">
        <f t="shared" si="34"/>
        <v>0</v>
      </c>
      <c r="AP78" s="211"/>
      <c r="AQ78" s="259">
        <f t="shared" si="35"/>
        <v>0</v>
      </c>
      <c r="AR78" s="211"/>
      <c r="AS78" s="259">
        <f t="shared" si="36"/>
        <v>0</v>
      </c>
      <c r="AT78" s="211"/>
      <c r="AU78" s="259">
        <f t="shared" si="37"/>
        <v>0</v>
      </c>
      <c r="AV78" s="211"/>
      <c r="AW78" s="259">
        <f t="shared" si="38"/>
        <v>0</v>
      </c>
      <c r="AX78" s="211"/>
      <c r="AY78" s="259">
        <f t="shared" si="41"/>
        <v>0</v>
      </c>
      <c r="AZ78" s="211"/>
      <c r="BA78" s="259">
        <f t="shared" si="39"/>
        <v>0</v>
      </c>
      <c r="BB78" s="211"/>
    </row>
    <row r="79" spans="1:54">
      <c r="A79" s="232" t="str">
        <f>IF(ISBLANK(B79),"",IF(LEN(B79)=4,LEFT(VLOOKUP(B79,MARKET!$B$2:$AN$11,COLUMN(MARKET!AN70)-1,FALSE),2),LEFT(B79,2)))</f>
        <v/>
      </c>
      <c r="B79" s="219"/>
      <c r="C79" s="233" t="str">
        <f>IF(ISBLANK(B79),"",IF(LEN(B79)&lt;=4,_xll.BDP(VLOOKUP(B79,MARKET!$B$2:$AN$11,COLUMN([1]MARKET!AN78)-1,FALSE)&amp;" Corp","security des"),_xll.BDP(B79&amp;" Corp","security des")))</f>
        <v/>
      </c>
      <c r="D79" s="288"/>
      <c r="E79" s="235"/>
      <c r="F79" s="236" t="str">
        <f>IF(LEN(B79)=12,IF(_xll.MKV("EUR.CM_INSTRUMENT.PXE."&amp;B79, "DateFirstSettlement")&gt;=41275,"Y","N"),"")</f>
        <v/>
      </c>
      <c r="G79" s="237" t="str">
        <f>IF(ISBLANK(B79),"",IF(LEN(B79)&lt;=4,VLOOKUP(B79,MARKET!$B$2:$Y$11,COLUMN(MARKET!Y69)-1,FALSE),VLOOKUP(B79,MARKET!$A$13:$Y$315,COLUMN(MARKET!$Y$1),FALSE)))</f>
        <v/>
      </c>
      <c r="H79" s="238" t="str">
        <f t="shared" si="22"/>
        <v/>
      </c>
      <c r="I79" s="239" t="str">
        <f t="shared" si="25"/>
        <v/>
      </c>
      <c r="J79" s="240" t="str">
        <f>IF(ISBLANK(E79),"",IF(LEN(B79)&lt;=4,VLOOKUP(B79,MARKET!$B$2:$P$11,14,FALSE),VLOOKUP(B79,MARKET!$A$2:$P$315,16,FALSE)))</f>
        <v/>
      </c>
      <c r="K79" s="241" t="str">
        <f>IF(ISBLANK(E79),"",IF(LEN(B79)&lt;=4,VLOOKUP(B79,MARKET!$B$2:$P$11,13,FALSE),VLOOKUP(B79,MARKET!$A$2:$P$315,14,FALSE)))</f>
        <v/>
      </c>
      <c r="L79" s="242" t="str">
        <f t="shared" si="23"/>
        <v/>
      </c>
      <c r="M79" s="317" t="str">
        <f t="shared" si="24"/>
        <v/>
      </c>
      <c r="N79" s="243"/>
      <c r="P79" s="282"/>
      <c r="Q79" s="282"/>
      <c r="R79" s="305"/>
      <c r="S79" s="304"/>
      <c r="T79" s="305"/>
      <c r="U79" s="308"/>
      <c r="V79" s="309" t="e">
        <f>U78+U80</f>
        <v>#REF!</v>
      </c>
      <c r="W79" s="384">
        <v>1.95</v>
      </c>
      <c r="Y79" s="215" t="str">
        <f t="shared" si="26"/>
        <v/>
      </c>
      <c r="Z79" s="259">
        <f t="shared" si="27"/>
        <v>0</v>
      </c>
      <c r="AA79" s="211"/>
      <c r="AB79" s="259">
        <f t="shared" si="28"/>
        <v>0</v>
      </c>
      <c r="AC79" s="211"/>
      <c r="AD79" s="259">
        <f t="shared" si="29"/>
        <v>0</v>
      </c>
      <c r="AE79" s="211"/>
      <c r="AF79" s="259">
        <f t="shared" si="30"/>
        <v>0</v>
      </c>
      <c r="AG79" s="211"/>
      <c r="AH79" s="259">
        <f t="shared" si="31"/>
        <v>0</v>
      </c>
      <c r="AI79" s="211"/>
      <c r="AJ79" s="259">
        <f t="shared" si="40"/>
        <v>0</v>
      </c>
      <c r="AK79" s="211"/>
      <c r="AL79" s="259">
        <f t="shared" si="32"/>
        <v>0</v>
      </c>
      <c r="AM79" s="262">
        <f t="shared" si="33"/>
        <v>0</v>
      </c>
      <c r="AN79" s="287"/>
      <c r="AO79" s="259">
        <f t="shared" si="34"/>
        <v>0</v>
      </c>
      <c r="AP79" s="211"/>
      <c r="AQ79" s="259">
        <f t="shared" si="35"/>
        <v>0</v>
      </c>
      <c r="AR79" s="211"/>
      <c r="AS79" s="259">
        <f t="shared" si="36"/>
        <v>0</v>
      </c>
      <c r="AT79" s="211"/>
      <c r="AU79" s="259">
        <f t="shared" si="37"/>
        <v>0</v>
      </c>
      <c r="AV79" s="211"/>
      <c r="AW79" s="259">
        <f t="shared" si="38"/>
        <v>0</v>
      </c>
      <c r="AX79" s="211"/>
      <c r="AY79" s="259">
        <f t="shared" si="41"/>
        <v>0</v>
      </c>
      <c r="AZ79" s="211"/>
      <c r="BA79" s="259">
        <f t="shared" si="39"/>
        <v>0</v>
      </c>
      <c r="BB79" s="211"/>
    </row>
    <row r="80" spans="1:54">
      <c r="A80" s="232" t="str">
        <f>IF(ISBLANK(B80),"",IF(LEN(B80)=4,LEFT(VLOOKUP(B80,MARKET!$B$2:$AN$11,COLUMN(MARKET!AN71)-1,FALSE),2),LEFT(B80,2)))</f>
        <v/>
      </c>
      <c r="B80" s="267"/>
      <c r="C80" s="233" t="str">
        <f>IF(ISBLANK(B80),"",IF(LEN(B80)&lt;=4,_xll.BDP(VLOOKUP(B80,MARKET!$B$2:$AN$11,COLUMN([1]MARKET!AN79)-1,FALSE)&amp;" Corp","security des"),_xll.BDP(B80&amp;" Corp","security des")))</f>
        <v/>
      </c>
      <c r="D80" s="288"/>
      <c r="E80" s="235"/>
      <c r="F80" s="236" t="str">
        <f>IF(LEN(B80)=12,IF(_xll.MKV("EUR.CM_INSTRUMENT.PXE."&amp;B80, "DateFirstSettlement")&gt;=41275,"Y","N"),"")</f>
        <v/>
      </c>
      <c r="G80" s="237" t="str">
        <f>IF(ISBLANK(B80),"",IF(LEN(B80)&lt;=4,VLOOKUP(B80,MARKET!$B$2:$Y$11,COLUMN(MARKET!Y70)-1,FALSE),VLOOKUP(B80,MARKET!$A$13:$Y$315,COLUMN(MARKET!$Y$1),FALSE)))</f>
        <v/>
      </c>
      <c r="H80" s="238" t="str">
        <f t="shared" si="22"/>
        <v/>
      </c>
      <c r="I80" s="239" t="str">
        <f t="shared" si="25"/>
        <v/>
      </c>
      <c r="J80" s="240" t="str">
        <f>IF(ISBLANK(E80),"",IF(LEN(B80)&lt;=4,VLOOKUP(B80,MARKET!$B$2:$P$11,14,FALSE),VLOOKUP(B80,MARKET!$A$2:$P$315,16,FALSE)))</f>
        <v/>
      </c>
      <c r="K80" s="241" t="str">
        <f>IF(ISBLANK(E80),"",IF(LEN(B80)&lt;=4,VLOOKUP(B80,MARKET!$B$2:$P$11,13,FALSE),VLOOKUP(B80,MARKET!$A$2:$P$315,14,FALSE)))</f>
        <v/>
      </c>
      <c r="L80" s="242" t="str">
        <f t="shared" si="23"/>
        <v/>
      </c>
      <c r="M80" s="317" t="str">
        <f t="shared" si="24"/>
        <v/>
      </c>
      <c r="N80" s="243"/>
      <c r="P80" s="219" t="s">
        <v>11</v>
      </c>
      <c r="Q80" s="233" t="e">
        <f>IF(ISBLANK(P80),"",IF(LEN(P80)&lt;=4,_xll.BDP(VLOOKUP(P80,MARKET!$B$2:$AN$11,COLUMN([1]MARKET!AN85)-1,FALSE)&amp;" Corp","security des"),_xll.BDP(P80&amp;" Corp","security des")))</f>
        <v>#REF!</v>
      </c>
      <c r="R80" s="306">
        <v>-14.7</v>
      </c>
      <c r="S80" s="304">
        <v>135.72999999999999</v>
      </c>
      <c r="T80" s="305" t="e">
        <f>IF(ISBLANK(S80),"",IF(LEN(P80)&lt;=4,VLOOKUP(P80,MARKET!$B$2:$P$11,14,FALSE),VLOOKUP(P80,MARKET!$A$2:$P$315,16,FALSE)))</f>
        <v>#REF!</v>
      </c>
      <c r="U80" s="307" t="e">
        <f>(R80)*(T80-S80)*10000</f>
        <v>#REF!</v>
      </c>
      <c r="Y80" s="215" t="str">
        <f t="shared" si="26"/>
        <v/>
      </c>
      <c r="Z80" s="259">
        <f t="shared" si="27"/>
        <v>0</v>
      </c>
      <c r="AA80" s="211"/>
      <c r="AB80" s="259">
        <f t="shared" si="28"/>
        <v>0</v>
      </c>
      <c r="AC80" s="211"/>
      <c r="AD80" s="259">
        <f t="shared" si="29"/>
        <v>0</v>
      </c>
      <c r="AE80" s="211"/>
      <c r="AF80" s="259">
        <f t="shared" si="30"/>
        <v>0</v>
      </c>
      <c r="AG80" s="211"/>
      <c r="AH80" s="259">
        <f t="shared" si="31"/>
        <v>0</v>
      </c>
      <c r="AI80" s="211"/>
      <c r="AJ80" s="259">
        <f t="shared" si="40"/>
        <v>0</v>
      </c>
      <c r="AK80" s="211"/>
      <c r="AL80" s="259">
        <f t="shared" si="32"/>
        <v>0</v>
      </c>
      <c r="AM80" s="262">
        <f t="shared" si="33"/>
        <v>0</v>
      </c>
      <c r="AN80" s="287"/>
      <c r="AO80" s="259">
        <f t="shared" si="34"/>
        <v>0</v>
      </c>
      <c r="AP80" s="211"/>
      <c r="AQ80" s="259">
        <f t="shared" si="35"/>
        <v>0</v>
      </c>
      <c r="AR80" s="211"/>
      <c r="AS80" s="259">
        <f t="shared" si="36"/>
        <v>0</v>
      </c>
      <c r="AT80" s="211"/>
      <c r="AU80" s="259">
        <f t="shared" si="37"/>
        <v>0</v>
      </c>
      <c r="AV80" s="211"/>
      <c r="AW80" s="259">
        <f t="shared" si="38"/>
        <v>0</v>
      </c>
      <c r="AX80" s="211"/>
      <c r="AY80" s="259">
        <f t="shared" si="41"/>
        <v>0</v>
      </c>
      <c r="AZ80" s="211"/>
      <c r="BA80" s="259">
        <f t="shared" si="39"/>
        <v>0</v>
      </c>
      <c r="BB80" s="211"/>
    </row>
    <row r="81" spans="1:54" ht="15">
      <c r="A81" s="232" t="str">
        <f>IF(ISBLANK(B81),"",IF(LEN(B81)=4,LEFT(VLOOKUP(B81,MARKET!$B$2:$AN$11,COLUMN(MARKET!AN72)-1,FALSE),2),LEFT(B81,2)))</f>
        <v/>
      </c>
      <c r="B81" s="267"/>
      <c r="C81" s="233" t="str">
        <f>IF(ISBLANK(B81),"",IF(LEN(B81)&lt;=4,_xll.BDP(VLOOKUP(B81,MARKET!$B$2:$AN$11,COLUMN([1]MARKET!AN80)-1,FALSE)&amp;" Corp","security des"),_xll.BDP(B81&amp;" Corp","security des")))</f>
        <v/>
      </c>
      <c r="D81" s="288"/>
      <c r="E81" s="235"/>
      <c r="F81" s="236" t="str">
        <f>IF(LEN(B81)=12,IF(_xll.MKV("EUR.CM_INSTRUMENT.PXE."&amp;B81, "DateFirstSettlement")&gt;=41275,"Y","N"),"")</f>
        <v/>
      </c>
      <c r="G81" s="237" t="str">
        <f>IF(ISBLANK(B81),"",IF(LEN(B81)&lt;=4,VLOOKUP(B81,MARKET!$B$2:$Y$11,COLUMN(MARKET!Y71)-1,FALSE),VLOOKUP(B81,MARKET!$A$13:$Y$315,COLUMN(MARKET!$Y$1),FALSE)))</f>
        <v/>
      </c>
      <c r="H81" s="238" t="str">
        <f t="shared" si="22"/>
        <v/>
      </c>
      <c r="I81" s="239" t="str">
        <f t="shared" si="25"/>
        <v/>
      </c>
      <c r="J81" s="240" t="str">
        <f>IF(ISBLANK(E81),"",IF(LEN(B81)&lt;=4,VLOOKUP(B81,MARKET!$B$2:$P$11,14,FALSE),VLOOKUP(B81,MARKET!$A$2:$P$315,16,FALSE)))</f>
        <v/>
      </c>
      <c r="K81" s="241" t="str">
        <f>IF(ISBLANK(E81),"",IF(LEN(B81)&lt;=4,VLOOKUP(B81,MARKET!$B$2:$P$11,13,FALSE),VLOOKUP(B81,MARKET!$A$2:$P$315,14,FALSE)))</f>
        <v/>
      </c>
      <c r="L81" s="242" t="str">
        <f t="shared" si="23"/>
        <v/>
      </c>
      <c r="M81" s="317" t="str">
        <f t="shared" si="24"/>
        <v/>
      </c>
      <c r="N81" s="243"/>
      <c r="Q81" s="284"/>
      <c r="R81" s="290"/>
      <c r="S81" s="284"/>
      <c r="T81" s="284"/>
      <c r="U81" s="284"/>
      <c r="Y81" s="215" t="str">
        <f t="shared" si="26"/>
        <v/>
      </c>
      <c r="Z81" s="259">
        <f t="shared" si="27"/>
        <v>0</v>
      </c>
      <c r="AA81" s="211"/>
      <c r="AB81" s="259">
        <f t="shared" si="28"/>
        <v>0</v>
      </c>
      <c r="AC81" s="211"/>
      <c r="AD81" s="259">
        <f t="shared" si="29"/>
        <v>0</v>
      </c>
      <c r="AE81" s="211"/>
      <c r="AF81" s="259">
        <f t="shared" si="30"/>
        <v>0</v>
      </c>
      <c r="AG81" s="211"/>
      <c r="AH81" s="259">
        <f t="shared" si="31"/>
        <v>0</v>
      </c>
      <c r="AI81" s="211"/>
      <c r="AJ81" s="259">
        <f t="shared" si="40"/>
        <v>0</v>
      </c>
      <c r="AK81" s="211"/>
      <c r="AL81" s="259">
        <f t="shared" si="32"/>
        <v>0</v>
      </c>
      <c r="AM81" s="262">
        <f t="shared" si="33"/>
        <v>0</v>
      </c>
      <c r="AN81" s="287"/>
      <c r="AO81" s="259">
        <f t="shared" si="34"/>
        <v>0</v>
      </c>
      <c r="AP81" s="211"/>
      <c r="AQ81" s="259">
        <f t="shared" si="35"/>
        <v>0</v>
      </c>
      <c r="AR81" s="211"/>
      <c r="AS81" s="259">
        <f t="shared" si="36"/>
        <v>0</v>
      </c>
      <c r="AT81" s="211"/>
      <c r="AU81" s="259">
        <f t="shared" si="37"/>
        <v>0</v>
      </c>
      <c r="AV81" s="211"/>
      <c r="AW81" s="259">
        <f t="shared" si="38"/>
        <v>0</v>
      </c>
      <c r="AX81" s="211"/>
      <c r="AY81" s="259">
        <f t="shared" si="41"/>
        <v>0</v>
      </c>
      <c r="AZ81" s="211"/>
      <c r="BA81" s="259">
        <f t="shared" si="39"/>
        <v>0</v>
      </c>
      <c r="BB81" s="211"/>
    </row>
    <row r="82" spans="1:54">
      <c r="A82" s="232" t="str">
        <f>IF(ISBLANK(B82),"",IF(LEN(B82)=4,LEFT(VLOOKUP(B82,MARKET!$B$2:$AN$11,COLUMN(MARKET!AN75)-1,FALSE),2),LEFT(B82,2)))</f>
        <v/>
      </c>
      <c r="B82" s="267"/>
      <c r="C82" s="233" t="str">
        <f>IF(ISBLANK(B82),"",IF(LEN(B82)&lt;=4,_xll.BDP(VLOOKUP(B82,MARKET!$B$2:$AN$11,COLUMN([1]MARKET!AN81)-1,FALSE)&amp;" Corp","security des"),_xll.BDP(B82&amp;" Corp","security des")))</f>
        <v/>
      </c>
      <c r="D82" s="288"/>
      <c r="E82" s="235"/>
      <c r="F82" s="236" t="str">
        <f>IF(LEN(B82)=12,IF(_xll.MKV("EUR.CM_INSTRUMENT.PXE."&amp;B82, "DateFirstSettlement")&gt;=41275,"Y","N"),"")</f>
        <v/>
      </c>
      <c r="G82" s="237" t="str">
        <f>IF(ISBLANK(B82),"",IF(LEN(B82)&lt;=4,VLOOKUP(B82,MARKET!$B$2:$Y$11,COLUMN(MARKET!Y72)-1,FALSE),VLOOKUP(B82,MARKET!$A$13:$Y$315,COLUMN(MARKET!$Y$1),FALSE)))</f>
        <v/>
      </c>
      <c r="H82" s="238" t="str">
        <f t="shared" si="22"/>
        <v/>
      </c>
      <c r="I82" s="239" t="str">
        <f t="shared" si="25"/>
        <v/>
      </c>
      <c r="J82" s="240" t="str">
        <f>IF(ISBLANK(E82),"",IF(LEN(B82)&lt;=4,VLOOKUP(B82,MARKET!$B$2:$P$11,14,FALSE),VLOOKUP(B82,MARKET!$A$2:$P$315,16,FALSE)))</f>
        <v/>
      </c>
      <c r="K82" s="241" t="str">
        <f>IF(ISBLANK(E82),"",IF(LEN(B82)&lt;=4,VLOOKUP(B82,MARKET!$B$2:$P$11,13,FALSE),VLOOKUP(B82,MARKET!$A$2:$P$315,14,FALSE)))</f>
        <v/>
      </c>
      <c r="L82" s="242" t="str">
        <f t="shared" si="23"/>
        <v/>
      </c>
      <c r="M82" s="317" t="str">
        <f t="shared" si="24"/>
        <v/>
      </c>
      <c r="N82" s="243"/>
      <c r="Q82" s="291"/>
      <c r="R82" s="291"/>
      <c r="S82" s="292"/>
      <c r="T82" s="293"/>
      <c r="U82" s="293"/>
      <c r="Y82" s="215" t="str">
        <f t="shared" si="26"/>
        <v/>
      </c>
      <c r="Z82" s="259">
        <f t="shared" si="27"/>
        <v>0</v>
      </c>
      <c r="AA82" s="211"/>
      <c r="AB82" s="259">
        <f t="shared" si="28"/>
        <v>0</v>
      </c>
      <c r="AC82" s="211"/>
      <c r="AD82" s="259">
        <f t="shared" si="29"/>
        <v>0</v>
      </c>
      <c r="AE82" s="211"/>
      <c r="AF82" s="259">
        <f t="shared" si="30"/>
        <v>0</v>
      </c>
      <c r="AG82" s="211"/>
      <c r="AH82" s="259">
        <f t="shared" si="31"/>
        <v>0</v>
      </c>
      <c r="AI82" s="211"/>
      <c r="AJ82" s="259">
        <f t="shared" si="40"/>
        <v>0</v>
      </c>
      <c r="AK82" s="211"/>
      <c r="AL82" s="259">
        <f t="shared" si="32"/>
        <v>0</v>
      </c>
      <c r="AM82" s="262">
        <f t="shared" si="33"/>
        <v>0</v>
      </c>
      <c r="AN82" s="287"/>
      <c r="AO82" s="259">
        <f t="shared" si="34"/>
        <v>0</v>
      </c>
      <c r="AP82" s="211"/>
      <c r="AQ82" s="259">
        <f t="shared" si="35"/>
        <v>0</v>
      </c>
      <c r="AR82" s="211"/>
      <c r="AS82" s="259">
        <f t="shared" si="36"/>
        <v>0</v>
      </c>
      <c r="AT82" s="211"/>
      <c r="AU82" s="259">
        <f t="shared" si="37"/>
        <v>0</v>
      </c>
      <c r="AV82" s="211"/>
      <c r="AW82" s="259">
        <f t="shared" si="38"/>
        <v>0</v>
      </c>
      <c r="AX82" s="211"/>
      <c r="AY82" s="259">
        <f t="shared" si="41"/>
        <v>0</v>
      </c>
      <c r="AZ82" s="211"/>
      <c r="BA82" s="259">
        <f t="shared" si="39"/>
        <v>0</v>
      </c>
      <c r="BB82" s="211"/>
    </row>
    <row r="83" spans="1:54">
      <c r="A83" s="232" t="str">
        <f>IF(ISBLANK(B83),"",IF(LEN(B83)=4,LEFT(VLOOKUP(B83,MARKET!$B$2:$AN$11,COLUMN(MARKET!AN77)-1,FALSE),2),LEFT(B83,2)))</f>
        <v/>
      </c>
      <c r="B83" s="303"/>
      <c r="C83" s="233" t="str">
        <f>IF(ISBLANK(B83),"",IF(LEN(B83)&lt;=4,_xll.BDP(VLOOKUP(B83,MARKET!$B$2:$AN$11,COLUMN([1]MARKET!AN82)-1,FALSE)&amp;" Corp","security des"),_xll.BDP(B83&amp;" Corp","security des")))</f>
        <v/>
      </c>
      <c r="D83" s="288"/>
      <c r="E83" s="235"/>
      <c r="F83" s="236" t="str">
        <f>IF(LEN(B83)=12,IF(_xll.MKV("EUR.CM_INSTRUMENT.PXE."&amp;B83, "DateFirstSettlement")&gt;=41275,"Y","N"),"")</f>
        <v/>
      </c>
      <c r="G83" s="237" t="str">
        <f>IF(ISBLANK(B83),"",IF(LEN(B83)&lt;=4,VLOOKUP(B83,MARKET!$B$2:$Y$11,COLUMN(MARKET!Y73)-1,FALSE),VLOOKUP(B83,MARKET!$A$13:$Y$315,COLUMN(MARKET!$Y$1),FALSE)))</f>
        <v/>
      </c>
      <c r="H83" s="238" t="str">
        <f t="shared" si="22"/>
        <v/>
      </c>
      <c r="I83" s="239" t="str">
        <f t="shared" si="25"/>
        <v/>
      </c>
      <c r="J83" s="240" t="str">
        <f>IF(ISBLANK(E83),"",IF(LEN(B83)&lt;=4,VLOOKUP(B83,MARKET!$B$2:$P$11,14,FALSE),VLOOKUP(B83,MARKET!$A$2:$P$315,16,FALSE)))</f>
        <v/>
      </c>
      <c r="K83" s="241" t="str">
        <f>IF(ISBLANK(E83),"",IF(LEN(B83)&lt;=4,VLOOKUP(B83,MARKET!$B$2:$P$11,13,FALSE),VLOOKUP(B83,MARKET!$A$2:$P$315,14,FALSE)))</f>
        <v/>
      </c>
      <c r="L83" s="242" t="str">
        <f t="shared" si="23"/>
        <v/>
      </c>
      <c r="M83" s="317" t="str">
        <f t="shared" si="24"/>
        <v/>
      </c>
      <c r="N83" s="243"/>
      <c r="P83" s="219" t="s">
        <v>452</v>
      </c>
      <c r="Q83" s="233" t="str">
        <f>IF(ISBLANK(P83),"",IF(LEN(P83)&lt;=4,_xll.BDP(VLOOKUP(P83,MARKET!$B$2:$AN$11,COLUMN([1]MARKET!AN88)-1,FALSE)&amp;" Corp","security des"),_xll.BDP(P83&amp;" Corp","security des")))</f>
        <v>BTPS 2.05 08/01/27</v>
      </c>
      <c r="R83" s="306">
        <v>-20</v>
      </c>
      <c r="S83" s="304">
        <v>100.322</v>
      </c>
      <c r="T83" s="304" t="e">
        <f>IF(ISBLANK(S83),"",IF(LEN(P83)&lt;=4,VLOOKUP(P83,MARKET!$B$2:$P$11,14,FALSE),VLOOKUP(P83,MARKET!$A$2:$P$315,16,FALSE)))</f>
        <v>#REF!</v>
      </c>
      <c r="U83" s="307" t="e">
        <f>(R83)*(T83-S83)*10000</f>
        <v>#REF!</v>
      </c>
      <c r="Y83" s="215" t="str">
        <f t="shared" si="26"/>
        <v/>
      </c>
      <c r="Z83" s="259">
        <f t="shared" si="27"/>
        <v>0</v>
      </c>
      <c r="AA83" s="211"/>
      <c r="AB83" s="259">
        <f t="shared" si="28"/>
        <v>0</v>
      </c>
      <c r="AC83" s="211"/>
      <c r="AD83" s="259">
        <f t="shared" si="29"/>
        <v>0</v>
      </c>
      <c r="AE83" s="211"/>
      <c r="AF83" s="259">
        <f t="shared" si="30"/>
        <v>0</v>
      </c>
      <c r="AG83" s="211"/>
      <c r="AH83" s="259">
        <f t="shared" si="31"/>
        <v>0</v>
      </c>
      <c r="AI83" s="211"/>
      <c r="AJ83" s="259">
        <f t="shared" si="40"/>
        <v>0</v>
      </c>
      <c r="AK83" s="211"/>
      <c r="AL83" s="259">
        <f t="shared" si="32"/>
        <v>0</v>
      </c>
      <c r="AM83" s="262">
        <f t="shared" si="33"/>
        <v>0</v>
      </c>
      <c r="AN83" s="287"/>
      <c r="AO83" s="259">
        <f t="shared" si="34"/>
        <v>0</v>
      </c>
      <c r="AP83" s="211"/>
      <c r="AQ83" s="259">
        <f t="shared" si="35"/>
        <v>0</v>
      </c>
      <c r="AR83" s="211"/>
      <c r="AS83" s="259">
        <f t="shared" si="36"/>
        <v>0</v>
      </c>
      <c r="AT83" s="211"/>
      <c r="AU83" s="259">
        <f t="shared" si="37"/>
        <v>0</v>
      </c>
      <c r="AV83" s="211"/>
      <c r="AW83" s="259">
        <f t="shared" si="38"/>
        <v>0</v>
      </c>
      <c r="AX83" s="211"/>
      <c r="AY83" s="259">
        <f t="shared" si="41"/>
        <v>0</v>
      </c>
      <c r="AZ83" s="211"/>
      <c r="BA83" s="259">
        <f t="shared" si="39"/>
        <v>0</v>
      </c>
      <c r="BB83" s="211"/>
    </row>
    <row r="84" spans="1:54">
      <c r="A84" s="232" t="str">
        <f>IF(ISBLANK(B84),"",IF(LEN(B84)=4,LEFT(VLOOKUP(B84,MARKET!$B$2:$AN$11,COLUMN(MARKET!AN78)-1,FALSE),2),LEFT(B84,2)))</f>
        <v/>
      </c>
      <c r="B84" s="303"/>
      <c r="C84" s="233" t="str">
        <f>IF(ISBLANK(B84),"",IF(LEN(B84)&lt;=4,_xll.BDP(VLOOKUP(B84,MARKET!$B$2:$AN$11,COLUMN([1]MARKET!AN83)-1,FALSE)&amp;" Corp","security des"),_xll.BDP(B84&amp;" Corp","security des")))</f>
        <v/>
      </c>
      <c r="D84" s="288"/>
      <c r="E84" s="235"/>
      <c r="F84" s="236" t="str">
        <f>IF(LEN(B84)=12,IF(_xll.MKV("EUR.CM_INSTRUMENT.PXE."&amp;B84, "DateFirstSettlement")&gt;=41275,"Y","N"),"")</f>
        <v/>
      </c>
      <c r="G84" s="237" t="str">
        <f>IF(ISBLANK(B84),"",IF(LEN(B84)&lt;=4,VLOOKUP(B84,MARKET!$B$2:$Y$11,COLUMN(MARKET!Y74)-1,FALSE),VLOOKUP(B84,MARKET!$A$13:$Y$315,COLUMN(MARKET!$Y$1),FALSE)))</f>
        <v/>
      </c>
      <c r="H84" s="238" t="str">
        <f t="shared" si="22"/>
        <v/>
      </c>
      <c r="I84" s="239" t="str">
        <f t="shared" si="25"/>
        <v/>
      </c>
      <c r="J84" s="240" t="str">
        <f>IF(ISBLANK(E84),"",IF(LEN(B84)&lt;=4,VLOOKUP(B84,MARKET!$B$2:$P$11,14,FALSE),VLOOKUP(B84,MARKET!$A$2:$P$315,16,FALSE)))</f>
        <v/>
      </c>
      <c r="K84" s="241" t="str">
        <f>IF(ISBLANK(E84),"",IF(LEN(B84)&lt;=4,VLOOKUP(B84,MARKET!$B$2:$P$11,13,FALSE),VLOOKUP(B84,MARKET!$A$2:$P$315,14,FALSE)))</f>
        <v/>
      </c>
      <c r="L84" s="242" t="str">
        <f t="shared" si="23"/>
        <v/>
      </c>
      <c r="M84" s="317" t="str">
        <f t="shared" si="24"/>
        <v/>
      </c>
      <c r="N84" s="243"/>
      <c r="P84" s="282"/>
      <c r="Q84" s="282"/>
      <c r="R84" s="305"/>
      <c r="S84" s="304"/>
      <c r="T84" s="305"/>
      <c r="U84" s="308"/>
      <c r="V84" s="309" t="e">
        <f>U83+U85</f>
        <v>#REF!</v>
      </c>
      <c r="W84" s="413">
        <v>1.9550000000000001</v>
      </c>
      <c r="Y84" s="215" t="str">
        <f t="shared" si="26"/>
        <v/>
      </c>
      <c r="Z84" s="259">
        <f t="shared" si="27"/>
        <v>0</v>
      </c>
      <c r="AA84" s="211"/>
      <c r="AB84" s="259">
        <f t="shared" si="28"/>
        <v>0</v>
      </c>
      <c r="AC84" s="211"/>
      <c r="AD84" s="259">
        <f t="shared" si="29"/>
        <v>0</v>
      </c>
      <c r="AE84" s="211"/>
      <c r="AF84" s="259">
        <f t="shared" si="30"/>
        <v>0</v>
      </c>
      <c r="AG84" s="211"/>
      <c r="AH84" s="259">
        <f t="shared" si="31"/>
        <v>0</v>
      </c>
      <c r="AI84" s="211"/>
      <c r="AJ84" s="259">
        <f t="shared" si="40"/>
        <v>0</v>
      </c>
      <c r="AK84" s="211"/>
      <c r="AL84" s="259">
        <f t="shared" si="32"/>
        <v>0</v>
      </c>
      <c r="AM84" s="262">
        <f t="shared" si="33"/>
        <v>0</v>
      </c>
      <c r="AN84" s="287"/>
      <c r="AO84" s="259">
        <f t="shared" si="34"/>
        <v>0</v>
      </c>
      <c r="AP84" s="211"/>
      <c r="AQ84" s="259">
        <f t="shared" si="35"/>
        <v>0</v>
      </c>
      <c r="AR84" s="211"/>
      <c r="AS84" s="259">
        <f t="shared" si="36"/>
        <v>0</v>
      </c>
      <c r="AT84" s="211"/>
      <c r="AU84" s="259">
        <f t="shared" si="37"/>
        <v>0</v>
      </c>
      <c r="AV84" s="211"/>
      <c r="AW84" s="259">
        <f t="shared" si="38"/>
        <v>0</v>
      </c>
      <c r="AX84" s="211"/>
      <c r="AY84" s="259">
        <f t="shared" si="41"/>
        <v>0</v>
      </c>
      <c r="AZ84" s="211"/>
      <c r="BA84" s="259">
        <f t="shared" si="39"/>
        <v>0</v>
      </c>
      <c r="BB84" s="211"/>
    </row>
    <row r="85" spans="1:54">
      <c r="A85" s="232" t="str">
        <f>IF(ISBLANK(B85),"",IF(LEN(B85)=4,LEFT(VLOOKUP(B85,MARKET!$B$2:$AN$11,COLUMN(MARKET!AN79)-1,FALSE),2),LEFT(B85,2)))</f>
        <v/>
      </c>
      <c r="B85" s="303"/>
      <c r="C85" s="233" t="str">
        <f>IF(ISBLANK(B85),"",IF(LEN(B85)&lt;=4,_xll.BDP(VLOOKUP(B85,MARKET!$B$2:$AN$11,COLUMN([1]MARKET!AN84)-1,FALSE)&amp;" Corp","security des"),_xll.BDP(B85&amp;" Corp","security des")))</f>
        <v/>
      </c>
      <c r="D85" s="288"/>
      <c r="E85" s="235"/>
      <c r="F85" s="236" t="str">
        <f>IF(LEN(B85)=12,IF(_xll.MKV("EUR.CM_INSTRUMENT.PXE."&amp;B85, "DateFirstSettlement")&gt;=41275,"Y","N"),"")</f>
        <v/>
      </c>
      <c r="G85" s="237" t="str">
        <f>IF(ISBLANK(B85),"",IF(LEN(B85)&lt;=4,VLOOKUP(B85,MARKET!$B$2:$Y$11,COLUMN(MARKET!Y75)-1,FALSE),VLOOKUP(B85,MARKET!$A$13:$Y$315,COLUMN(MARKET!$Y$1),FALSE)))</f>
        <v/>
      </c>
      <c r="H85" s="238" t="str">
        <f t="shared" si="22"/>
        <v/>
      </c>
      <c r="I85" s="239" t="str">
        <f t="shared" si="25"/>
        <v/>
      </c>
      <c r="J85" s="240" t="str">
        <f>IF(ISBLANK(E85),"",IF(LEN(B85)&lt;=4,VLOOKUP(B85,MARKET!$B$2:$P$11,14,FALSE),VLOOKUP(B85,MARKET!$A$2:$P$315,16,FALSE)))</f>
        <v/>
      </c>
      <c r="K85" s="241" t="str">
        <f>IF(ISBLANK(E85),"",IF(LEN(B85)&lt;=4,VLOOKUP(B85,MARKET!$B$2:$P$11,13,FALSE),VLOOKUP(B85,MARKET!$A$2:$P$315,14,FALSE)))</f>
        <v/>
      </c>
      <c r="L85" s="242" t="str">
        <f t="shared" si="23"/>
        <v/>
      </c>
      <c r="M85" s="317" t="str">
        <f t="shared" si="24"/>
        <v/>
      </c>
      <c r="N85" s="243"/>
      <c r="P85" s="219" t="s">
        <v>11</v>
      </c>
      <c r="Q85" s="233" t="e">
        <f>IF(ISBLANK(P85),"",IF(LEN(P85)&lt;=4,_xll.BDP(VLOOKUP(P85,MARKET!$B$2:$AN$11,COLUMN([1]MARKET!AN90)-1,FALSE)&amp;" Corp","security des"),_xll.BDP(P85&amp;" Corp","security des")))</f>
        <v>#REF!</v>
      </c>
      <c r="R85" s="306">
        <v>14.7</v>
      </c>
      <c r="S85" s="304">
        <v>135.77000000000001</v>
      </c>
      <c r="T85" s="305" t="e">
        <f>IF(ISBLANK(S85),"",IF(LEN(P85)&lt;=4,VLOOKUP(P85,MARKET!$B$2:$P$11,14,FALSE),VLOOKUP(P85,MARKET!$A$2:$P$315,16,FALSE)))</f>
        <v>#REF!</v>
      </c>
      <c r="U85" s="307" t="e">
        <f>(R85)*(T85-S85)*10000</f>
        <v>#REF!</v>
      </c>
      <c r="Y85" s="215" t="str">
        <f t="shared" si="26"/>
        <v/>
      </c>
      <c r="Z85" s="259">
        <f t="shared" si="27"/>
        <v>0</v>
      </c>
      <c r="AA85" s="211"/>
      <c r="AB85" s="259">
        <f t="shared" si="28"/>
        <v>0</v>
      </c>
      <c r="AC85" s="211"/>
      <c r="AD85" s="259">
        <f t="shared" si="29"/>
        <v>0</v>
      </c>
      <c r="AE85" s="211"/>
      <c r="AF85" s="259">
        <f t="shared" si="30"/>
        <v>0</v>
      </c>
      <c r="AG85" s="211"/>
      <c r="AH85" s="259">
        <f t="shared" si="31"/>
        <v>0</v>
      </c>
      <c r="AI85" s="211"/>
      <c r="AJ85" s="259">
        <f t="shared" si="40"/>
        <v>0</v>
      </c>
      <c r="AK85" s="211"/>
      <c r="AL85" s="259">
        <f t="shared" si="32"/>
        <v>0</v>
      </c>
      <c r="AM85" s="262">
        <f t="shared" si="33"/>
        <v>0</v>
      </c>
      <c r="AN85" s="287"/>
      <c r="AO85" s="259">
        <f t="shared" si="34"/>
        <v>0</v>
      </c>
      <c r="AP85" s="211"/>
      <c r="AQ85" s="259">
        <f t="shared" si="35"/>
        <v>0</v>
      </c>
      <c r="AR85" s="211"/>
      <c r="AS85" s="259">
        <f t="shared" si="36"/>
        <v>0</v>
      </c>
      <c r="AT85" s="211"/>
      <c r="AU85" s="259">
        <f t="shared" si="37"/>
        <v>0</v>
      </c>
      <c r="AV85" s="211"/>
      <c r="AW85" s="259">
        <f t="shared" si="38"/>
        <v>0</v>
      </c>
      <c r="AX85" s="211"/>
      <c r="AY85" s="259">
        <f t="shared" si="41"/>
        <v>0</v>
      </c>
      <c r="AZ85" s="211"/>
      <c r="BA85" s="259">
        <f t="shared" si="39"/>
        <v>0</v>
      </c>
      <c r="BB85" s="211"/>
    </row>
    <row r="86" spans="1:54">
      <c r="A86" s="232" t="str">
        <f>IF(ISBLANK(B86),"",IF(LEN(B86)=4,LEFT(VLOOKUP(B86,MARKET!$B$2:$AN$11,COLUMN(MARKET!AN80)-1,FALSE),2),LEFT(B86,2)))</f>
        <v/>
      </c>
      <c r="B86" s="303"/>
      <c r="C86" s="233" t="str">
        <f>IF(ISBLANK(B86),"",IF(LEN(B86)&lt;=4,_xll.BDP(VLOOKUP(B86,MARKET!$B$2:$AN$11,COLUMN([1]MARKET!AN85)-1,FALSE)&amp;" Corp","security des"),_xll.BDP(B86&amp;" Corp","security des")))</f>
        <v/>
      </c>
      <c r="D86" s="288"/>
      <c r="E86" s="235"/>
      <c r="F86" s="236" t="str">
        <f>IF(LEN(B86)=12,IF(_xll.MKV("EUR.CM_INSTRUMENT.PXE."&amp;B86, "DateFirstSettlement")&gt;=41275,"Y","N"),"")</f>
        <v/>
      </c>
      <c r="G86" s="237" t="str">
        <f>IF(ISBLANK(B86),"",IF(LEN(B86)&lt;=4,VLOOKUP(B86,MARKET!$B$2:$Y$11,COLUMN(MARKET!Y77)-1,FALSE),VLOOKUP(B86,MARKET!$A$13:$Y$315,COLUMN(MARKET!$Y$1),FALSE)))</f>
        <v/>
      </c>
      <c r="H86" s="238" t="str">
        <f t="shared" si="22"/>
        <v/>
      </c>
      <c r="I86" s="239" t="str">
        <f t="shared" si="25"/>
        <v/>
      </c>
      <c r="J86" s="240" t="str">
        <f>IF(ISBLANK(E86),"",IF(LEN(B86)&lt;=4,VLOOKUP(B86,MARKET!$B$2:$P$11,14,FALSE),VLOOKUP(B86,MARKET!$A$2:$P$315,16,FALSE)))</f>
        <v/>
      </c>
      <c r="K86" s="241" t="str">
        <f>IF(ISBLANK(E86),"",IF(LEN(B86)&lt;=4,VLOOKUP(B86,MARKET!$B$2:$P$11,13,FALSE),VLOOKUP(B86,MARKET!$A$2:$P$315,14,FALSE)))</f>
        <v/>
      </c>
      <c r="L86" s="242" t="str">
        <f t="shared" si="23"/>
        <v/>
      </c>
      <c r="M86" s="317" t="str">
        <f t="shared" si="24"/>
        <v/>
      </c>
      <c r="N86" s="243"/>
      <c r="Q86" s="291"/>
      <c r="R86" s="291"/>
      <c r="S86" s="292"/>
      <c r="T86" s="293"/>
      <c r="U86" s="293"/>
      <c r="Y86" s="215" t="str">
        <f t="shared" si="26"/>
        <v/>
      </c>
      <c r="Z86" s="259">
        <f t="shared" si="27"/>
        <v>0</v>
      </c>
      <c r="AA86" s="211"/>
      <c r="AB86" s="259">
        <f t="shared" si="28"/>
        <v>0</v>
      </c>
      <c r="AC86" s="211"/>
      <c r="AD86" s="259">
        <f t="shared" si="29"/>
        <v>0</v>
      </c>
      <c r="AE86" s="211"/>
      <c r="AF86" s="259">
        <f t="shared" si="30"/>
        <v>0</v>
      </c>
      <c r="AG86" s="211"/>
      <c r="AH86" s="259">
        <f t="shared" si="31"/>
        <v>0</v>
      </c>
      <c r="AI86" s="211"/>
      <c r="AJ86" s="259">
        <f t="shared" si="40"/>
        <v>0</v>
      </c>
      <c r="AK86" s="211"/>
      <c r="AL86" s="259">
        <f t="shared" si="32"/>
        <v>0</v>
      </c>
      <c r="AM86" s="262">
        <f t="shared" si="33"/>
        <v>0</v>
      </c>
      <c r="AN86" s="287"/>
      <c r="AO86" s="259">
        <f t="shared" si="34"/>
        <v>0</v>
      </c>
      <c r="AP86" s="211"/>
      <c r="AQ86" s="259">
        <f t="shared" si="35"/>
        <v>0</v>
      </c>
      <c r="AR86" s="211"/>
      <c r="AS86" s="259">
        <f t="shared" si="36"/>
        <v>0</v>
      </c>
      <c r="AT86" s="211"/>
      <c r="AU86" s="259">
        <f t="shared" si="37"/>
        <v>0</v>
      </c>
      <c r="AV86" s="211"/>
      <c r="AW86" s="259">
        <f t="shared" si="38"/>
        <v>0</v>
      </c>
      <c r="AX86" s="211"/>
      <c r="AY86" s="259">
        <f t="shared" si="41"/>
        <v>0</v>
      </c>
      <c r="AZ86" s="211"/>
      <c r="BA86" s="259">
        <f t="shared" si="39"/>
        <v>0</v>
      </c>
      <c r="BB86" s="211"/>
    </row>
    <row r="87" spans="1:54">
      <c r="A87" s="232" t="str">
        <f>IF(ISBLANK(B87),"",IF(LEN(B87)=4,LEFT(VLOOKUP(B87,MARKET!$B$2:$AN$11,COLUMN(MARKET!AN81)-1,FALSE),2),LEFT(B87,2)))</f>
        <v/>
      </c>
      <c r="B87" s="219"/>
      <c r="C87" s="233" t="str">
        <f>IF(ISBLANK(B87),"",IF(LEN(B87)&lt;=4,_xll.BDP(VLOOKUP(B87,MARKET!$B$2:$AN$11,COLUMN([1]MARKET!AN86)-1,FALSE)&amp;" Corp","security des"),_xll.BDP(B87&amp;" Corp","security des")))</f>
        <v/>
      </c>
      <c r="D87" s="288"/>
      <c r="E87" s="235"/>
      <c r="F87" s="236" t="str">
        <f>IF(LEN(B87)=12,IF(_xll.MKV("EUR.CM_INSTRUMENT.PXE."&amp;B87, "DateFirstSettlement")&gt;=41275,"Y","N"),"")</f>
        <v/>
      </c>
      <c r="G87" s="237" t="str">
        <f>IF(ISBLANK(B87),"",IF(LEN(B87)&lt;=4,VLOOKUP(B87,MARKET!$B$2:$Y$11,COLUMN(MARKET!Y78)-1,FALSE),VLOOKUP(B87,MARKET!$A$13:$Y$315,COLUMN(MARKET!$Y$1),FALSE)))</f>
        <v/>
      </c>
      <c r="H87" s="238" t="str">
        <f t="shared" si="22"/>
        <v/>
      </c>
      <c r="I87" s="239" t="str">
        <f t="shared" si="25"/>
        <v/>
      </c>
      <c r="J87" s="240" t="str">
        <f>IF(ISBLANK(E87),"",IF(LEN(B87)&lt;=4,VLOOKUP(B87,MARKET!$B$2:$P$11,14,FALSE),VLOOKUP(B87,MARKET!$A$2:$P$315,16,FALSE)))</f>
        <v/>
      </c>
      <c r="K87" s="241" t="str">
        <f>IF(ISBLANK(E87),"",IF(LEN(B87)&lt;=4,VLOOKUP(B87,MARKET!$B$2:$P$11,13,FALSE),VLOOKUP(B87,MARKET!$A$2:$P$315,14,FALSE)))</f>
        <v/>
      </c>
      <c r="L87" s="242" t="str">
        <f t="shared" si="23"/>
        <v/>
      </c>
      <c r="M87" s="317" t="str">
        <f t="shared" si="24"/>
        <v/>
      </c>
      <c r="N87" s="243"/>
      <c r="Q87" s="291"/>
      <c r="R87" s="315"/>
      <c r="S87" s="292"/>
      <c r="T87" s="293"/>
      <c r="U87" s="293"/>
      <c r="Y87" s="215" t="str">
        <f t="shared" si="26"/>
        <v/>
      </c>
      <c r="Z87" s="259">
        <f t="shared" si="27"/>
        <v>0</v>
      </c>
      <c r="AA87" s="211"/>
      <c r="AB87" s="259">
        <f t="shared" si="28"/>
        <v>0</v>
      </c>
      <c r="AC87" s="211"/>
      <c r="AD87" s="259">
        <f t="shared" si="29"/>
        <v>0</v>
      </c>
      <c r="AE87" s="211"/>
      <c r="AF87" s="259">
        <f t="shared" si="30"/>
        <v>0</v>
      </c>
      <c r="AG87" s="211"/>
      <c r="AH87" s="259">
        <f t="shared" si="31"/>
        <v>0</v>
      </c>
      <c r="AI87" s="211"/>
      <c r="AJ87" s="259">
        <f t="shared" si="40"/>
        <v>0</v>
      </c>
      <c r="AK87" s="211"/>
      <c r="AL87" s="259">
        <f t="shared" si="32"/>
        <v>0</v>
      </c>
      <c r="AM87" s="262">
        <f t="shared" si="33"/>
        <v>0</v>
      </c>
      <c r="AN87" s="287"/>
      <c r="AO87" s="259">
        <f t="shared" si="34"/>
        <v>0</v>
      </c>
      <c r="AP87" s="211"/>
      <c r="AQ87" s="259">
        <f t="shared" si="35"/>
        <v>0</v>
      </c>
      <c r="AR87" s="211"/>
      <c r="AS87" s="259">
        <f t="shared" si="36"/>
        <v>0</v>
      </c>
      <c r="AT87" s="211"/>
      <c r="AU87" s="259">
        <f t="shared" si="37"/>
        <v>0</v>
      </c>
      <c r="AV87" s="211"/>
      <c r="AW87" s="259">
        <f t="shared" si="38"/>
        <v>0</v>
      </c>
      <c r="AX87" s="211"/>
      <c r="AY87" s="259">
        <f t="shared" si="41"/>
        <v>0</v>
      </c>
      <c r="AZ87" s="211"/>
      <c r="BA87" s="259">
        <f t="shared" si="39"/>
        <v>0</v>
      </c>
      <c r="BB87" s="211"/>
    </row>
    <row r="88" spans="1:54">
      <c r="A88" s="232" t="str">
        <f>IF(ISBLANK(B88),"",IF(LEN(B88)=4,LEFT(VLOOKUP(B88,MARKET!$B$2:$AN$11,COLUMN(MARKET!AN82)-1,FALSE),2),LEFT(B88,2)))</f>
        <v/>
      </c>
      <c r="B88" s="219"/>
      <c r="C88" s="233" t="str">
        <f>IF(ISBLANK(B88),"",IF(LEN(B88)&lt;=4,_xll.BDP(VLOOKUP(B88,MARKET!$B$2:$AN$11,COLUMN([1]MARKET!AN87)-1,FALSE)&amp;" Corp","security des"),_xll.BDP(B88&amp;" Corp","security des")))</f>
        <v/>
      </c>
      <c r="D88" s="288"/>
      <c r="E88" s="235"/>
      <c r="F88" s="236" t="str">
        <f>IF(LEN(B88)=12,IF(_xll.MKV("EUR.CM_INSTRUMENT.PXE."&amp;B88, "DateFirstSettlement")&gt;=41275,"Y","N"),"")</f>
        <v/>
      </c>
      <c r="G88" s="237" t="str">
        <f>IF(ISBLANK(B88),"",IF(LEN(B88)&lt;=4,VLOOKUP(B88,MARKET!$B$2:$Y$11,COLUMN(MARKET!Y79)-1,FALSE),VLOOKUP(B88,MARKET!$A$13:$Y$315,COLUMN(MARKET!$Y$1),FALSE)))</f>
        <v/>
      </c>
      <c r="H88" s="238" t="str">
        <f t="shared" si="22"/>
        <v/>
      </c>
      <c r="I88" s="239" t="str">
        <f t="shared" si="25"/>
        <v/>
      </c>
      <c r="J88" s="240" t="str">
        <f>IF(ISBLANK(E88),"",IF(LEN(B88)&lt;=4,VLOOKUP(B88,MARKET!$B$2:$P$11,14,FALSE),VLOOKUP(B88,MARKET!$A$2:$P$315,16,FALSE)))</f>
        <v/>
      </c>
      <c r="K88" s="241" t="str">
        <f>IF(ISBLANK(E88),"",IF(LEN(B88)&lt;=4,VLOOKUP(B88,MARKET!$B$2:$P$11,13,FALSE),VLOOKUP(B88,MARKET!$A$2:$P$315,14,FALSE)))</f>
        <v/>
      </c>
      <c r="L88" s="242" t="str">
        <f t="shared" si="23"/>
        <v/>
      </c>
      <c r="M88" s="317" t="str">
        <f t="shared" si="24"/>
        <v/>
      </c>
      <c r="N88" s="243"/>
      <c r="P88" s="219" t="s">
        <v>452</v>
      </c>
      <c r="Q88" s="233" t="str">
        <f>IF(ISBLANK(P88),"",IF(LEN(P88)&lt;=4,_xll.BDP(VLOOKUP(P88,MARKET!$B$2:$AN$11,COLUMN([1]MARKET!AN93)-1,FALSE)&amp;" Corp","security des"),_xll.BDP(P88&amp;" Corp","security des")))</f>
        <v>BTPS 2.05 08/01/27</v>
      </c>
      <c r="R88" s="306">
        <v>20</v>
      </c>
      <c r="S88" s="304">
        <v>102.54</v>
      </c>
      <c r="T88" s="304" t="e">
        <f>IF(ISBLANK(S88),"",IF(LEN(P88)&lt;=4,VLOOKUP(P88,MARKET!$B$2:$P$11,14,FALSE),VLOOKUP(P88,MARKET!$A$2:$P$315,16,FALSE)))</f>
        <v>#REF!</v>
      </c>
      <c r="U88" s="307" t="e">
        <f>(R88)*(T88-S88)*10000</f>
        <v>#REF!</v>
      </c>
      <c r="Y88" s="215" t="str">
        <f t="shared" si="26"/>
        <v/>
      </c>
      <c r="Z88" s="259">
        <f t="shared" si="27"/>
        <v>0</v>
      </c>
      <c r="AA88" s="211"/>
      <c r="AB88" s="259">
        <f t="shared" si="28"/>
        <v>0</v>
      </c>
      <c r="AC88" s="211"/>
      <c r="AD88" s="259">
        <f t="shared" si="29"/>
        <v>0</v>
      </c>
      <c r="AE88" s="211"/>
      <c r="AF88" s="259">
        <f t="shared" si="30"/>
        <v>0</v>
      </c>
      <c r="AG88" s="211"/>
      <c r="AH88" s="259">
        <f t="shared" si="31"/>
        <v>0</v>
      </c>
      <c r="AI88" s="211"/>
      <c r="AJ88" s="259">
        <f t="shared" si="40"/>
        <v>0</v>
      </c>
      <c r="AK88" s="211"/>
      <c r="AL88" s="259">
        <f t="shared" si="32"/>
        <v>0</v>
      </c>
      <c r="AM88" s="262">
        <f t="shared" si="33"/>
        <v>0</v>
      </c>
      <c r="AN88" s="287"/>
      <c r="AO88" s="259">
        <f t="shared" si="34"/>
        <v>0</v>
      </c>
      <c r="AP88" s="211"/>
      <c r="AQ88" s="259">
        <f t="shared" si="35"/>
        <v>0</v>
      </c>
      <c r="AR88" s="211"/>
      <c r="AS88" s="259">
        <f t="shared" si="36"/>
        <v>0</v>
      </c>
      <c r="AT88" s="211"/>
      <c r="AU88" s="259">
        <f t="shared" si="37"/>
        <v>0</v>
      </c>
      <c r="AV88" s="211"/>
      <c r="AW88" s="259">
        <f t="shared" si="38"/>
        <v>0</v>
      </c>
      <c r="AX88" s="211"/>
      <c r="AY88" s="259">
        <f t="shared" si="41"/>
        <v>0</v>
      </c>
      <c r="AZ88" s="211"/>
      <c r="BA88" s="259">
        <f t="shared" si="39"/>
        <v>0</v>
      </c>
      <c r="BB88" s="211"/>
    </row>
    <row r="89" spans="1:54">
      <c r="A89" s="232" t="str">
        <f>IF(ISBLANK(B89),"",IF(LEN(B89)=4,LEFT(VLOOKUP(B89,MARKET!$B$2:$AN$11,COLUMN(MARKET!AN84)-1,FALSE),2),LEFT(B89,2)))</f>
        <v/>
      </c>
      <c r="B89" s="219"/>
      <c r="C89" s="233" t="str">
        <f>IF(ISBLANK(B89),"",IF(LEN(B89)&lt;=4,_xll.BDP(VLOOKUP(B89,MARKET!$B$2:$AN$11,COLUMN([1]MARKET!AN88)-1,FALSE)&amp;" Corp","security des"),_xll.BDP(B89&amp;" Corp","security des")))</f>
        <v/>
      </c>
      <c r="D89" s="288"/>
      <c r="E89" s="235"/>
      <c r="F89" s="236" t="str">
        <f>IF(LEN(B89)=12,IF(_xll.MKV("EUR.CM_INSTRUMENT.PXE."&amp;B89, "DateFirstSettlement")&gt;=41275,"Y","N"),"")</f>
        <v/>
      </c>
      <c r="G89" s="237" t="str">
        <f>IF(ISBLANK(B89),"",IF(LEN(B89)&lt;=4,VLOOKUP(B89,MARKET!$B$2:$Y$11,COLUMN(MARKET!Y80)-1,FALSE),VLOOKUP(B89,MARKET!$A$13:$Y$315,COLUMN(MARKET!$Y$1),FALSE)))</f>
        <v/>
      </c>
      <c r="H89" s="238" t="str">
        <f t="shared" si="22"/>
        <v/>
      </c>
      <c r="I89" s="239" t="str">
        <f t="shared" si="25"/>
        <v/>
      </c>
      <c r="J89" s="240" t="str">
        <f>IF(ISBLANK(E89),"",IF(LEN(B89)&lt;=4,VLOOKUP(B89,MARKET!$B$2:$P$11,14,FALSE),VLOOKUP(B89,MARKET!$A$2:$P$315,16,FALSE)))</f>
        <v/>
      </c>
      <c r="K89" s="241" t="str">
        <f>IF(ISBLANK(E89),"",IF(LEN(B89)&lt;=4,VLOOKUP(B89,MARKET!$B$2:$P$11,13,FALSE),VLOOKUP(B89,MARKET!$A$2:$P$315,14,FALSE)))</f>
        <v/>
      </c>
      <c r="L89" s="242" t="str">
        <f t="shared" si="23"/>
        <v/>
      </c>
      <c r="M89" s="317" t="str">
        <f t="shared" si="24"/>
        <v/>
      </c>
      <c r="N89" s="243"/>
      <c r="P89" s="282"/>
      <c r="Q89" s="282"/>
      <c r="R89" s="305"/>
      <c r="S89" s="304"/>
      <c r="T89" s="305"/>
      <c r="U89" s="308"/>
      <c r="V89" s="309" t="e">
        <f>U88+U90</f>
        <v>#REF!</v>
      </c>
      <c r="W89" s="412">
        <v>18.015999999999998</v>
      </c>
      <c r="Y89" s="215" t="str">
        <f t="shared" si="26"/>
        <v/>
      </c>
      <c r="Z89" s="259">
        <f t="shared" si="27"/>
        <v>0</v>
      </c>
      <c r="AA89" s="211"/>
      <c r="AB89" s="259">
        <f t="shared" si="28"/>
        <v>0</v>
      </c>
      <c r="AC89" s="211"/>
      <c r="AD89" s="259">
        <f t="shared" si="29"/>
        <v>0</v>
      </c>
      <c r="AE89" s="211"/>
      <c r="AF89" s="259">
        <f t="shared" si="30"/>
        <v>0</v>
      </c>
      <c r="AG89" s="211"/>
      <c r="AH89" s="259">
        <f t="shared" si="31"/>
        <v>0</v>
      </c>
      <c r="AI89" s="211"/>
      <c r="AJ89" s="259">
        <f t="shared" si="40"/>
        <v>0</v>
      </c>
      <c r="AK89" s="211"/>
      <c r="AL89" s="259">
        <f t="shared" si="32"/>
        <v>0</v>
      </c>
      <c r="AM89" s="262">
        <f t="shared" si="33"/>
        <v>0</v>
      </c>
      <c r="AN89" s="287"/>
      <c r="AO89" s="259">
        <f t="shared" si="34"/>
        <v>0</v>
      </c>
      <c r="AP89" s="211"/>
      <c r="AQ89" s="259">
        <f t="shared" si="35"/>
        <v>0</v>
      </c>
      <c r="AR89" s="211"/>
      <c r="AS89" s="259">
        <f t="shared" si="36"/>
        <v>0</v>
      </c>
      <c r="AT89" s="211"/>
      <c r="AU89" s="259">
        <f t="shared" si="37"/>
        <v>0</v>
      </c>
      <c r="AV89" s="211"/>
      <c r="AW89" s="259">
        <f t="shared" si="38"/>
        <v>0</v>
      </c>
      <c r="AX89" s="211"/>
      <c r="AY89" s="259">
        <f t="shared" si="41"/>
        <v>0</v>
      </c>
      <c r="AZ89" s="211"/>
      <c r="BA89" s="259">
        <f t="shared" si="39"/>
        <v>0</v>
      </c>
      <c r="BB89" s="211"/>
    </row>
    <row r="90" spans="1:54">
      <c r="A90" s="232" t="str">
        <f>IF(ISBLANK(B90),"",IF(LEN(B90)=4,LEFT(VLOOKUP(B90,MARKET!$B$2:$AN$11,COLUMN(MARKET!AN85)-1,FALSE),2),LEFT(B90,2)))</f>
        <v/>
      </c>
      <c r="B90" s="219"/>
      <c r="C90" s="233" t="str">
        <f>IF(ISBLANK(B90),"",IF(LEN(B90)&lt;=4,_xll.BDP(VLOOKUP(B90,MARKET!$B$2:$AN$11,COLUMN([1]MARKET!AN89)-1,FALSE)&amp;" Corp","security des"),_xll.BDP(B90&amp;" Corp","security des")))</f>
        <v/>
      </c>
      <c r="D90" s="288"/>
      <c r="E90" s="235"/>
      <c r="F90" s="236" t="str">
        <f>IF(LEN(B90)=12,IF(_xll.MKV("EUR.CM_INSTRUMENT.PXE."&amp;B90, "DateFirstSettlement")&gt;=41275,"Y","N"),"")</f>
        <v/>
      </c>
      <c r="G90" s="237" t="str">
        <f>IF(ISBLANK(B90),"",IF(LEN(B90)&lt;=4,VLOOKUP(B90,MARKET!$B$2:$Y$11,COLUMN(MARKET!Y81)-1,FALSE),VLOOKUP(B90,MARKET!$A$13:$Y$315,COLUMN(MARKET!$Y$1),FALSE)))</f>
        <v/>
      </c>
      <c r="H90" s="238" t="str">
        <f t="shared" si="22"/>
        <v/>
      </c>
      <c r="I90" s="239" t="str">
        <f t="shared" si="25"/>
        <v/>
      </c>
      <c r="J90" s="240" t="str">
        <f>IF(ISBLANK(E90),"",IF(LEN(B90)&lt;=4,VLOOKUP(B90,MARKET!$B$2:$P$11,14,FALSE),VLOOKUP(B90,MARKET!$A$2:$P$315,16,FALSE)))</f>
        <v/>
      </c>
      <c r="K90" s="241" t="str">
        <f>IF(ISBLANK(E90),"",IF(LEN(B90)&lt;=4,VLOOKUP(B90,MARKET!$B$2:$P$11,13,FALSE),VLOOKUP(B90,MARKET!$A$2:$P$315,14,FALSE)))</f>
        <v/>
      </c>
      <c r="L90" s="242" t="str">
        <f t="shared" si="23"/>
        <v/>
      </c>
      <c r="M90" s="317" t="str">
        <f t="shared" si="24"/>
        <v/>
      </c>
      <c r="N90" s="243"/>
      <c r="P90" s="219" t="s">
        <v>419</v>
      </c>
      <c r="Q90" s="233" t="e">
        <f>IF(ISBLANK(P90),"",IF(LEN(P90)&lt;=4,_xll.BDP(VLOOKUP(P90,MARKET!$B$2:$AN$11,COLUMN([1]MARKET!AN95)-1,FALSE)&amp;" Corp","security des"),_xll.BDP(P90&amp;" Corp","security des")))</f>
        <v>#REF!</v>
      </c>
      <c r="R90" s="306">
        <v>0</v>
      </c>
      <c r="S90" s="304">
        <v>140.85</v>
      </c>
      <c r="T90" s="305" t="e">
        <f>IF(ISBLANK(S90),"",IF(LEN(P90)&lt;=4,VLOOKUP(P90,MARKET!$B$2:$P$11,14,FALSE),VLOOKUP(P90,MARKET!$A$2:$P$315,16,FALSE)))</f>
        <v>#REF!</v>
      </c>
      <c r="U90" s="307" t="e">
        <f>(R90)*(T90-S90)*10000</f>
        <v>#REF!</v>
      </c>
      <c r="Y90" s="215" t="str">
        <f t="shared" si="26"/>
        <v/>
      </c>
      <c r="Z90" s="259">
        <f t="shared" si="27"/>
        <v>0</v>
      </c>
      <c r="AA90" s="211"/>
      <c r="AB90" s="259">
        <f t="shared" si="28"/>
        <v>0</v>
      </c>
      <c r="AC90" s="211"/>
      <c r="AD90" s="259">
        <f t="shared" si="29"/>
        <v>0</v>
      </c>
      <c r="AE90" s="211"/>
      <c r="AF90" s="259">
        <f t="shared" si="30"/>
        <v>0</v>
      </c>
      <c r="AG90" s="211"/>
      <c r="AH90" s="259">
        <f t="shared" si="31"/>
        <v>0</v>
      </c>
      <c r="AI90" s="211"/>
      <c r="AJ90" s="259">
        <f t="shared" si="40"/>
        <v>0</v>
      </c>
      <c r="AK90" s="211"/>
      <c r="AL90" s="259">
        <f t="shared" si="32"/>
        <v>0</v>
      </c>
      <c r="AM90" s="262">
        <f t="shared" si="33"/>
        <v>0</v>
      </c>
      <c r="AN90" s="287"/>
      <c r="AO90" s="259">
        <f t="shared" si="34"/>
        <v>0</v>
      </c>
      <c r="AP90" s="211"/>
      <c r="AQ90" s="259">
        <f t="shared" si="35"/>
        <v>0</v>
      </c>
      <c r="AR90" s="211"/>
      <c r="AS90" s="259">
        <f t="shared" si="36"/>
        <v>0</v>
      </c>
      <c r="AT90" s="211"/>
      <c r="AU90" s="259">
        <f t="shared" si="37"/>
        <v>0</v>
      </c>
      <c r="AV90" s="211"/>
      <c r="AW90" s="259">
        <f t="shared" si="38"/>
        <v>0</v>
      </c>
      <c r="AX90" s="211"/>
      <c r="AY90" s="259">
        <f t="shared" si="41"/>
        <v>0</v>
      </c>
      <c r="AZ90" s="211"/>
      <c r="BA90" s="259">
        <f t="shared" si="39"/>
        <v>0</v>
      </c>
      <c r="BB90" s="211"/>
    </row>
    <row r="91" spans="1:54">
      <c r="A91" s="232" t="str">
        <f>IF(ISBLANK(B91),"",IF(LEN(B91)=4,LEFT(VLOOKUP(B91,MARKET!$B$2:$AN$11,COLUMN(MARKET!AN86)-1,FALSE),2),LEFT(B91,2)))</f>
        <v/>
      </c>
      <c r="B91" s="219"/>
      <c r="C91" s="233" t="str">
        <f>IF(ISBLANK(B91),"",IF(LEN(B91)&lt;=4,_xll.BDP(VLOOKUP(B91,MARKET!$B$2:$AN$11,COLUMN([1]MARKET!AN90)-1,FALSE)&amp;" Corp","security des"),_xll.BDP(B91&amp;" Corp","security des")))</f>
        <v/>
      </c>
      <c r="D91" s="288"/>
      <c r="E91" s="235"/>
      <c r="F91" s="236" t="str">
        <f>IF(LEN(B91)=12,IF(_xll.MKV("EUR.CM_INSTRUMENT.PXE."&amp;B91, "DateFirstSettlement")&gt;=41275,"Y","N"),"")</f>
        <v/>
      </c>
      <c r="G91" s="237" t="str">
        <f>IF(ISBLANK(B91),"",IF(LEN(B91)&lt;=4,VLOOKUP(B91,MARKET!$B$2:$Y$11,COLUMN(MARKET!Y82)-1,FALSE),VLOOKUP(B91,MARKET!$A$13:$Y$315,COLUMN(MARKET!$Y$1),FALSE)))</f>
        <v/>
      </c>
      <c r="H91" s="238" t="str">
        <f t="shared" si="22"/>
        <v/>
      </c>
      <c r="I91" s="239" t="str">
        <f t="shared" si="25"/>
        <v/>
      </c>
      <c r="J91" s="240" t="str">
        <f>IF(ISBLANK(E91),"",IF(LEN(B91)&lt;=4,VLOOKUP(B91,MARKET!$B$2:$P$11,14,FALSE),VLOOKUP(B91,MARKET!$A$2:$P$315,16,FALSE)))</f>
        <v/>
      </c>
      <c r="K91" s="241" t="str">
        <f>IF(ISBLANK(E91),"",IF(LEN(B91)&lt;=4,VLOOKUP(B91,MARKET!$B$2:$P$11,13,FALSE),VLOOKUP(B91,MARKET!$A$2:$P$315,14,FALSE)))</f>
        <v/>
      </c>
      <c r="L91" s="242" t="str">
        <f t="shared" si="23"/>
        <v/>
      </c>
      <c r="M91" s="317" t="str">
        <f t="shared" si="24"/>
        <v/>
      </c>
      <c r="N91" s="243"/>
      <c r="Q91" s="291"/>
      <c r="R91" s="291"/>
      <c r="S91" s="292"/>
      <c r="T91" s="293"/>
      <c r="U91" s="293"/>
      <c r="Y91" s="215" t="str">
        <f t="shared" si="26"/>
        <v/>
      </c>
      <c r="Z91" s="259">
        <f t="shared" si="27"/>
        <v>0</v>
      </c>
      <c r="AA91" s="211"/>
      <c r="AB91" s="259">
        <f t="shared" si="28"/>
        <v>0</v>
      </c>
      <c r="AC91" s="211"/>
      <c r="AD91" s="259">
        <f t="shared" si="29"/>
        <v>0</v>
      </c>
      <c r="AE91" s="211"/>
      <c r="AF91" s="259">
        <f t="shared" si="30"/>
        <v>0</v>
      </c>
      <c r="AG91" s="211"/>
      <c r="AH91" s="259">
        <f t="shared" si="31"/>
        <v>0</v>
      </c>
      <c r="AI91" s="211"/>
      <c r="AJ91" s="259">
        <f t="shared" si="40"/>
        <v>0</v>
      </c>
      <c r="AK91" s="211"/>
      <c r="AL91" s="259">
        <f t="shared" si="32"/>
        <v>0</v>
      </c>
      <c r="AM91" s="262">
        <f t="shared" si="33"/>
        <v>0</v>
      </c>
      <c r="AN91" s="287"/>
      <c r="AO91" s="259">
        <f t="shared" si="34"/>
        <v>0</v>
      </c>
      <c r="AP91" s="211"/>
      <c r="AQ91" s="259">
        <f t="shared" si="35"/>
        <v>0</v>
      </c>
      <c r="AR91" s="211"/>
      <c r="AS91" s="259">
        <f t="shared" si="36"/>
        <v>0</v>
      </c>
      <c r="AT91" s="211"/>
      <c r="AU91" s="259">
        <f t="shared" si="37"/>
        <v>0</v>
      </c>
      <c r="AV91" s="211"/>
      <c r="AW91" s="259">
        <f t="shared" si="38"/>
        <v>0</v>
      </c>
      <c r="AX91" s="211"/>
      <c r="AY91" s="259">
        <f t="shared" si="41"/>
        <v>0</v>
      </c>
      <c r="AZ91" s="211"/>
      <c r="BA91" s="259">
        <f t="shared" si="39"/>
        <v>0</v>
      </c>
      <c r="BB91" s="211"/>
    </row>
    <row r="92" spans="1:54">
      <c r="A92" s="232" t="str">
        <f>IF(ISBLANK(B92),"",IF(LEN(B92)=4,LEFT(VLOOKUP(B92,MARKET!$B$2:$AN$11,COLUMN(MARKET!AN87)-1,FALSE),2),LEFT(B92,2)))</f>
        <v/>
      </c>
      <c r="B92" s="219"/>
      <c r="C92" s="233" t="str">
        <f>IF(ISBLANK(B92),"",IF(LEN(B92)&lt;=4,_xll.BDP(VLOOKUP(B92,MARKET!$B$2:$AN$11,COLUMN([1]MARKET!AN91)-1,FALSE)&amp;" Corp","security des"),_xll.BDP(B92&amp;" Corp","security des")))</f>
        <v/>
      </c>
      <c r="D92" s="288"/>
      <c r="E92" s="235"/>
      <c r="F92" s="236" t="str">
        <f>IF(LEN(B92)=12,IF(_xll.MKV("EUR.CM_INSTRUMENT.PXE."&amp;B92, "DateFirstSettlement")&gt;=41275,"Y","N"),"")</f>
        <v/>
      </c>
      <c r="G92" s="237" t="str">
        <f>IF(ISBLANK(B92),"",IF(LEN(B92)&lt;=4,VLOOKUP(B92,MARKET!$B$2:$Y$11,COLUMN(MARKET!Y83)-1,FALSE),VLOOKUP(B92,MARKET!$A$13:$Y$315,COLUMN(MARKET!$Y$1),FALSE)))</f>
        <v/>
      </c>
      <c r="H92" s="238" t="str">
        <f t="shared" si="22"/>
        <v/>
      </c>
      <c r="I92" s="239" t="str">
        <f t="shared" si="25"/>
        <v/>
      </c>
      <c r="J92" s="240" t="str">
        <f>IF(ISBLANK(E92),"",IF(LEN(B92)&lt;=4,VLOOKUP(B92,MARKET!$B$2:$P$11,14,FALSE),VLOOKUP(B92,MARKET!$A$2:$P$315,16,FALSE)))</f>
        <v/>
      </c>
      <c r="K92" s="241" t="str">
        <f>IF(ISBLANK(E92),"",IF(LEN(B92)&lt;=4,VLOOKUP(B92,MARKET!$B$2:$P$11,13,FALSE),VLOOKUP(B92,MARKET!$A$2:$P$315,14,FALSE)))</f>
        <v/>
      </c>
      <c r="L92" s="242" t="str">
        <f t="shared" si="23"/>
        <v/>
      </c>
      <c r="M92" s="317" t="str">
        <f t="shared" si="24"/>
        <v/>
      </c>
      <c r="N92" s="243"/>
      <c r="Q92" s="291"/>
      <c r="R92" s="291"/>
      <c r="S92" s="292"/>
      <c r="T92" s="293"/>
      <c r="U92" s="293"/>
      <c r="Y92" s="215" t="str">
        <f t="shared" si="26"/>
        <v/>
      </c>
      <c r="Z92" s="259">
        <f t="shared" si="27"/>
        <v>0</v>
      </c>
      <c r="AA92" s="211"/>
      <c r="AB92" s="259">
        <f t="shared" si="28"/>
        <v>0</v>
      </c>
      <c r="AC92" s="211"/>
      <c r="AD92" s="259">
        <f t="shared" si="29"/>
        <v>0</v>
      </c>
      <c r="AE92" s="211"/>
      <c r="AF92" s="259">
        <f t="shared" si="30"/>
        <v>0</v>
      </c>
      <c r="AG92" s="211"/>
      <c r="AH92" s="259">
        <f t="shared" si="31"/>
        <v>0</v>
      </c>
      <c r="AI92" s="211"/>
      <c r="AJ92" s="259">
        <f t="shared" si="40"/>
        <v>0</v>
      </c>
      <c r="AK92" s="211"/>
      <c r="AL92" s="259">
        <f t="shared" si="32"/>
        <v>0</v>
      </c>
      <c r="AM92" s="262">
        <f t="shared" si="33"/>
        <v>0</v>
      </c>
      <c r="AN92" s="287"/>
      <c r="AO92" s="259">
        <f t="shared" si="34"/>
        <v>0</v>
      </c>
      <c r="AP92" s="211"/>
      <c r="AQ92" s="259">
        <f t="shared" si="35"/>
        <v>0</v>
      </c>
      <c r="AR92" s="211"/>
      <c r="AS92" s="259">
        <f t="shared" si="36"/>
        <v>0</v>
      </c>
      <c r="AT92" s="211"/>
      <c r="AU92" s="259">
        <f t="shared" si="37"/>
        <v>0</v>
      </c>
      <c r="AV92" s="211"/>
      <c r="AW92" s="259">
        <f t="shared" si="38"/>
        <v>0</v>
      </c>
      <c r="AX92" s="211"/>
      <c r="AY92" s="259">
        <f t="shared" si="41"/>
        <v>0</v>
      </c>
      <c r="AZ92" s="211"/>
      <c r="BA92" s="259">
        <f t="shared" si="39"/>
        <v>0</v>
      </c>
      <c r="BB92" s="211"/>
    </row>
    <row r="93" spans="1:54">
      <c r="A93" s="232" t="str">
        <f>IF(ISBLANK(B93),"",IF(LEN(B93)=4,LEFT(VLOOKUP(B93,MARKET!$B$2:$AN$11,COLUMN(MARKET!AN88)-1,FALSE),2),LEFT(B93,2)))</f>
        <v/>
      </c>
      <c r="B93" s="219"/>
      <c r="C93" s="233" t="str">
        <f>IF(ISBLANK(B93),"",IF(LEN(B93)&lt;=4,_xll.BDP(VLOOKUP(B93,MARKET!$B$2:$AN$11,COLUMN([1]MARKET!AN92)-1,FALSE)&amp;" Corp","security des"),_xll.BDP(B93&amp;" Corp","security des")))</f>
        <v/>
      </c>
      <c r="D93" s="288"/>
      <c r="E93" s="235"/>
      <c r="F93" s="236" t="str">
        <f>IF(LEN(B93)=12,IF(_xll.MKV("EUR.CM_INSTRUMENT.PXE."&amp;B93, "DateFirstSettlement")&gt;=41275,"Y","N"),"")</f>
        <v/>
      </c>
      <c r="G93" s="237" t="str">
        <f>IF(ISBLANK(B93),"",IF(LEN(B93)&lt;=4,VLOOKUP(B93,MARKET!$B$2:$Y$11,COLUMN(MARKET!Y84)-1,FALSE),VLOOKUP(B93,MARKET!$A$13:$Y$315,COLUMN(MARKET!$Y$1),FALSE)))</f>
        <v/>
      </c>
      <c r="H93" s="238" t="str">
        <f t="shared" si="22"/>
        <v/>
      </c>
      <c r="I93" s="239" t="str">
        <f t="shared" si="25"/>
        <v/>
      </c>
      <c r="J93" s="240" t="str">
        <f>IF(ISBLANK(E93),"",IF(LEN(B93)&lt;=4,VLOOKUP(B93,MARKET!$B$2:$P$11,14,FALSE),VLOOKUP(B93,MARKET!$A$2:$P$315,16,FALSE)))</f>
        <v/>
      </c>
      <c r="K93" s="241" t="str">
        <f>IF(ISBLANK(E93),"",IF(LEN(B93)&lt;=4,VLOOKUP(B93,MARKET!$B$2:$P$11,13,FALSE),VLOOKUP(B93,MARKET!$A$2:$P$315,14,FALSE)))</f>
        <v/>
      </c>
      <c r="L93" s="242" t="str">
        <f t="shared" si="23"/>
        <v/>
      </c>
      <c r="M93" s="317" t="str">
        <f t="shared" si="24"/>
        <v/>
      </c>
      <c r="N93" s="243"/>
      <c r="P93" s="219" t="s">
        <v>104</v>
      </c>
      <c r="Q93" s="233" t="str">
        <f>IF(ISBLANK(P93),"",IF(LEN(P93)&lt;=4,_xll.BDP(VLOOKUP(P93,MARKET!$B$2:$AN$11,COLUMN([1]MARKET!AN98)-1,FALSE)&amp;" Corp","security des"),_xll.BDP(P93&amp;" Corp","security des")))</f>
        <v>BTPS 6 1/2 11/01/27</v>
      </c>
      <c r="R93" s="306">
        <v>15</v>
      </c>
      <c r="S93" s="304">
        <v>142.43</v>
      </c>
      <c r="T93" s="304" t="e">
        <f>IF(ISBLANK(S93),"",IF(LEN(P93)&lt;=4,VLOOKUP(P93,MARKET!$B$2:$P$11,14,FALSE),VLOOKUP(P93,MARKET!$A$2:$P$315,16,FALSE)))</f>
        <v>#REF!</v>
      </c>
      <c r="U93" s="307" t="e">
        <f>(R93)*(T93-S93)*10000</f>
        <v>#REF!</v>
      </c>
      <c r="Y93" s="215" t="str">
        <f t="shared" si="26"/>
        <v/>
      </c>
      <c r="Z93" s="259">
        <f t="shared" si="27"/>
        <v>0</v>
      </c>
      <c r="AA93" s="211"/>
      <c r="AB93" s="259">
        <f t="shared" si="28"/>
        <v>0</v>
      </c>
      <c r="AC93" s="211"/>
      <c r="AD93" s="259">
        <f t="shared" si="29"/>
        <v>0</v>
      </c>
      <c r="AE93" s="211"/>
      <c r="AF93" s="259">
        <f t="shared" si="30"/>
        <v>0</v>
      </c>
      <c r="AG93" s="211"/>
      <c r="AH93" s="259">
        <f t="shared" si="31"/>
        <v>0</v>
      </c>
      <c r="AI93" s="211"/>
      <c r="AJ93" s="259">
        <f t="shared" si="40"/>
        <v>0</v>
      </c>
      <c r="AK93" s="211"/>
      <c r="AL93" s="259">
        <f t="shared" si="32"/>
        <v>0</v>
      </c>
      <c r="AM93" s="262">
        <f t="shared" si="33"/>
        <v>0</v>
      </c>
      <c r="AN93" s="287"/>
      <c r="AO93" s="259">
        <f t="shared" si="34"/>
        <v>0</v>
      </c>
      <c r="AP93" s="211"/>
      <c r="AQ93" s="259">
        <f t="shared" si="35"/>
        <v>0</v>
      </c>
      <c r="AR93" s="211"/>
      <c r="AS93" s="259">
        <f t="shared" si="36"/>
        <v>0</v>
      </c>
      <c r="AT93" s="211"/>
      <c r="AU93" s="259">
        <f t="shared" si="37"/>
        <v>0</v>
      </c>
      <c r="AV93" s="211"/>
      <c r="AW93" s="259">
        <f t="shared" si="38"/>
        <v>0</v>
      </c>
      <c r="AX93" s="211"/>
      <c r="AY93" s="259">
        <f t="shared" si="41"/>
        <v>0</v>
      </c>
      <c r="AZ93" s="211"/>
      <c r="BA93" s="259">
        <f t="shared" si="39"/>
        <v>0</v>
      </c>
      <c r="BB93" s="211"/>
    </row>
    <row r="94" spans="1:54">
      <c r="A94" s="232" t="str">
        <f>IF(ISBLANK(B94),"",IF(LEN(B94)=4,LEFT(VLOOKUP(B94,MARKET!$B$2:$AN$11,COLUMN(MARKET!AN89)-1,FALSE),2),LEFT(B94,2)))</f>
        <v/>
      </c>
      <c r="B94" s="219"/>
      <c r="C94" s="233" t="str">
        <f>IF(ISBLANK(B94),"",IF(LEN(B94)&lt;=4,_xll.BDP(VLOOKUP(B94,MARKET!$B$2:$AN$11,COLUMN([1]MARKET!AN93)-1,FALSE)&amp;" Corp","security des"),_xll.BDP(B94&amp;" Corp","security des")))</f>
        <v/>
      </c>
      <c r="D94" s="288"/>
      <c r="E94" s="235"/>
      <c r="F94" s="236" t="str">
        <f>IF(LEN(B94)=12,IF(_xll.MKV("EUR.CM_INSTRUMENT.PXE."&amp;B94, "DateFirstSettlement")&gt;=41275,"Y","N"),"")</f>
        <v/>
      </c>
      <c r="G94" s="237" t="str">
        <f>IF(ISBLANK(B94),"",IF(LEN(B94)&lt;=4,VLOOKUP(B94,MARKET!$B$2:$Y$11,COLUMN(MARKET!Y85)-1,FALSE),VLOOKUP(B94,MARKET!$A$13:$Y$315,COLUMN(MARKET!$Y$1),FALSE)))</f>
        <v/>
      </c>
      <c r="H94" s="238" t="str">
        <f t="shared" si="22"/>
        <v/>
      </c>
      <c r="I94" s="239" t="str">
        <f t="shared" si="25"/>
        <v/>
      </c>
      <c r="J94" s="240" t="str">
        <f>IF(ISBLANK(E94),"",IF(LEN(B94)&lt;=4,VLOOKUP(B94,MARKET!$B$2:$P$11,14,FALSE),VLOOKUP(B94,MARKET!$A$2:$P$315,16,FALSE)))</f>
        <v/>
      </c>
      <c r="K94" s="241" t="str">
        <f>IF(ISBLANK(E94),"",IF(LEN(B94)&lt;=4,VLOOKUP(B94,MARKET!$B$2:$P$11,13,FALSE),VLOOKUP(B94,MARKET!$A$2:$P$315,14,FALSE)))</f>
        <v/>
      </c>
      <c r="L94" s="242" t="str">
        <f t="shared" si="23"/>
        <v/>
      </c>
      <c r="M94" s="317" t="str">
        <f t="shared" si="24"/>
        <v/>
      </c>
      <c r="N94" s="243"/>
      <c r="P94" s="282"/>
      <c r="Q94" s="282"/>
      <c r="R94" s="305"/>
      <c r="S94" s="304"/>
      <c r="T94" s="305"/>
      <c r="U94" s="308"/>
      <c r="V94" s="309" t="e">
        <f>U93+U95</f>
        <v>#REF!</v>
      </c>
      <c r="Y94" s="215" t="str">
        <f t="shared" si="26"/>
        <v/>
      </c>
      <c r="Z94" s="259">
        <f t="shared" si="27"/>
        <v>0</v>
      </c>
      <c r="AA94" s="211"/>
      <c r="AB94" s="259">
        <f t="shared" si="28"/>
        <v>0</v>
      </c>
      <c r="AC94" s="211"/>
      <c r="AD94" s="259">
        <f t="shared" si="29"/>
        <v>0</v>
      </c>
      <c r="AE94" s="211"/>
      <c r="AF94" s="259">
        <f t="shared" si="30"/>
        <v>0</v>
      </c>
      <c r="AG94" s="211"/>
      <c r="AH94" s="259">
        <f t="shared" si="31"/>
        <v>0</v>
      </c>
      <c r="AI94" s="211"/>
      <c r="AJ94" s="259">
        <f t="shared" si="40"/>
        <v>0</v>
      </c>
      <c r="AK94" s="211"/>
      <c r="AL94" s="259">
        <f t="shared" si="32"/>
        <v>0</v>
      </c>
      <c r="AM94" s="262">
        <f t="shared" si="33"/>
        <v>0</v>
      </c>
      <c r="AN94" s="287"/>
      <c r="AO94" s="259">
        <f t="shared" si="34"/>
        <v>0</v>
      </c>
      <c r="AP94" s="211"/>
      <c r="AQ94" s="259">
        <f t="shared" si="35"/>
        <v>0</v>
      </c>
      <c r="AR94" s="211"/>
      <c r="AS94" s="259">
        <f t="shared" si="36"/>
        <v>0</v>
      </c>
      <c r="AT94" s="211"/>
      <c r="AU94" s="259">
        <f t="shared" si="37"/>
        <v>0</v>
      </c>
      <c r="AV94" s="211"/>
      <c r="AW94" s="259">
        <f t="shared" si="38"/>
        <v>0</v>
      </c>
      <c r="AX94" s="211"/>
      <c r="AY94" s="259">
        <f t="shared" si="41"/>
        <v>0</v>
      </c>
      <c r="AZ94" s="211"/>
      <c r="BA94" s="259">
        <f t="shared" si="39"/>
        <v>0</v>
      </c>
      <c r="BB94" s="211"/>
    </row>
    <row r="95" spans="1:54">
      <c r="A95" s="232" t="str">
        <f>IF(ISBLANK(B95),"",IF(LEN(B95)=4,LEFT(VLOOKUP(B95,MARKET!$B$2:$AN$11,COLUMN(MARKET!AN90)-1,FALSE),2),LEFT(B95,2)))</f>
        <v/>
      </c>
      <c r="B95" s="219"/>
      <c r="C95" s="233" t="str">
        <f>IF(ISBLANK(B95),"",IF(LEN(B95)&lt;=4,_xll.BDP(VLOOKUP(B95,MARKET!$B$2:$AN$11,COLUMN([1]MARKET!AN94)-1,FALSE)&amp;" Corp","security des"),_xll.BDP(B95&amp;" Corp","security des")))</f>
        <v/>
      </c>
      <c r="D95" s="288"/>
      <c r="E95" s="235"/>
      <c r="F95" s="236" t="str">
        <f>IF(LEN(B95)=12,IF(_xll.MKV("EUR.CM_INSTRUMENT.PXE."&amp;B95, "DateFirstSettlement")&gt;=41275,"Y","N"),"")</f>
        <v/>
      </c>
      <c r="G95" s="237" t="str">
        <f>IF(ISBLANK(B95),"",IF(LEN(B95)&lt;=4,VLOOKUP(B95,MARKET!$B$2:$Y$11,COLUMN(MARKET!Y86)-1,FALSE),VLOOKUP(B95,MARKET!$A$13:$Y$315,COLUMN(MARKET!$Y$1),FALSE)))</f>
        <v/>
      </c>
      <c r="H95" s="238" t="str">
        <f t="shared" si="22"/>
        <v/>
      </c>
      <c r="I95" s="239" t="str">
        <f t="shared" si="25"/>
        <v/>
      </c>
      <c r="J95" s="240" t="str">
        <f>IF(ISBLANK(E95),"",IF(LEN(B95)&lt;=4,VLOOKUP(B95,MARKET!$B$2:$P$11,14,FALSE),VLOOKUP(B95,MARKET!$A$2:$P$315,16,FALSE)))</f>
        <v/>
      </c>
      <c r="K95" s="241" t="str">
        <f>IF(ISBLANK(E95),"",IF(LEN(B95)&lt;=4,VLOOKUP(B95,MARKET!$B$2:$P$11,13,FALSE),VLOOKUP(B95,MARKET!$A$2:$P$315,14,FALSE)))</f>
        <v/>
      </c>
      <c r="L95" s="242" t="str">
        <f t="shared" si="23"/>
        <v/>
      </c>
      <c r="M95" s="317" t="str">
        <f t="shared" si="24"/>
        <v/>
      </c>
      <c r="N95" s="243"/>
      <c r="P95" s="303" t="s">
        <v>11</v>
      </c>
      <c r="Q95" s="233" t="e">
        <f>IF(ISBLANK(P95),"",IF(LEN(P95)&lt;=4,_xll.BDP(VLOOKUP(P95,MARKET!$B$2:$AN$11,COLUMN([1]MARKET!AN100)-1,FALSE)&amp;" Corp","security des"),_xll.BDP(P95&amp;" Corp","security des")))</f>
        <v>#REF!</v>
      </c>
      <c r="R95" s="306">
        <v>-17.3</v>
      </c>
      <c r="S95" s="304">
        <v>133.69</v>
      </c>
      <c r="T95" s="305" t="e">
        <f>IF(ISBLANK(S95),"",IF(LEN(P95)&lt;=4,VLOOKUP(P95,MARKET!$B$2:$P$11,14,FALSE),VLOOKUP(P95,MARKET!$A$2:$P$315,16,FALSE)))</f>
        <v>#REF!</v>
      </c>
      <c r="U95" s="307" t="e">
        <f>(R95)*(T95-S95)*10000</f>
        <v>#REF!</v>
      </c>
      <c r="Y95" s="215" t="str">
        <f t="shared" si="26"/>
        <v/>
      </c>
      <c r="Z95" s="259">
        <f t="shared" si="27"/>
        <v>0</v>
      </c>
      <c r="AA95" s="211"/>
      <c r="AB95" s="259">
        <f t="shared" si="28"/>
        <v>0</v>
      </c>
      <c r="AC95" s="211"/>
      <c r="AD95" s="259">
        <f t="shared" si="29"/>
        <v>0</v>
      </c>
      <c r="AE95" s="211"/>
      <c r="AF95" s="259">
        <f t="shared" si="30"/>
        <v>0</v>
      </c>
      <c r="AG95" s="211"/>
      <c r="AH95" s="259">
        <f t="shared" si="31"/>
        <v>0</v>
      </c>
      <c r="AI95" s="211"/>
      <c r="AJ95" s="259">
        <f t="shared" si="40"/>
        <v>0</v>
      </c>
      <c r="AK95" s="211"/>
      <c r="AL95" s="259">
        <f t="shared" si="32"/>
        <v>0</v>
      </c>
      <c r="AM95" s="262">
        <f t="shared" si="33"/>
        <v>0</v>
      </c>
      <c r="AN95" s="287"/>
      <c r="AO95" s="259">
        <f t="shared" si="34"/>
        <v>0</v>
      </c>
      <c r="AP95" s="211"/>
      <c r="AQ95" s="259">
        <f t="shared" si="35"/>
        <v>0</v>
      </c>
      <c r="AR95" s="211"/>
      <c r="AS95" s="259">
        <f t="shared" si="36"/>
        <v>0</v>
      </c>
      <c r="AT95" s="211"/>
      <c r="AU95" s="259">
        <f t="shared" si="37"/>
        <v>0</v>
      </c>
      <c r="AV95" s="211"/>
      <c r="AW95" s="259">
        <f t="shared" si="38"/>
        <v>0</v>
      </c>
      <c r="AX95" s="211"/>
      <c r="AY95" s="259">
        <f t="shared" si="41"/>
        <v>0</v>
      </c>
      <c r="AZ95" s="211"/>
      <c r="BA95" s="259">
        <f t="shared" si="39"/>
        <v>0</v>
      </c>
      <c r="BB95" s="211"/>
    </row>
    <row r="96" spans="1:54">
      <c r="A96" s="232" t="str">
        <f>IF(ISBLANK(B96),"",IF(LEN(B96)=4,LEFT(VLOOKUP(B96,MARKET!$B$2:$AN$11,COLUMN(MARKET!AN91)-1,FALSE),2),LEFT(B96,2)))</f>
        <v/>
      </c>
      <c r="B96" s="219"/>
      <c r="C96" s="233" t="str">
        <f>IF(ISBLANK(B96),"",IF(LEN(B96)&lt;=4,_xll.BDP(VLOOKUP(B96,MARKET!$B$2:$AN$11,COLUMN([1]MARKET!AN95)-1,FALSE)&amp;" Corp","security des"),_xll.BDP(B96&amp;" Corp","security des")))</f>
        <v/>
      </c>
      <c r="D96" s="288"/>
      <c r="E96" s="235"/>
      <c r="F96" s="236" t="str">
        <f>IF(LEN(B96)=12,IF(_xll.MKV("EUR.CM_INSTRUMENT.PXE."&amp;B96, "DateFirstSettlement")&gt;=41275,"Y","N"),"")</f>
        <v/>
      </c>
      <c r="G96" s="237" t="str">
        <f>IF(ISBLANK(B96),"",IF(LEN(B96)&lt;=4,VLOOKUP(B96,MARKET!$B$2:$Y$11,COLUMN(MARKET!Y87)-1,FALSE),VLOOKUP(B96,MARKET!$A$13:$Y$315,COLUMN(MARKET!$Y$1),FALSE)))</f>
        <v/>
      </c>
      <c r="H96" s="238" t="str">
        <f t="shared" si="22"/>
        <v/>
      </c>
      <c r="I96" s="239" t="str">
        <f t="shared" si="25"/>
        <v/>
      </c>
      <c r="J96" s="240" t="str">
        <f>IF(ISBLANK(E96),"",IF(LEN(B96)&lt;=4,VLOOKUP(B96,MARKET!$B$2:$P$11,14,FALSE),VLOOKUP(B96,MARKET!$A$2:$P$315,16,FALSE)))</f>
        <v/>
      </c>
      <c r="K96" s="241" t="str">
        <f>IF(ISBLANK(E96),"",IF(LEN(B96)&lt;=4,VLOOKUP(B96,MARKET!$B$2:$P$11,13,FALSE),VLOOKUP(B96,MARKET!$A$2:$P$315,14,FALSE)))</f>
        <v/>
      </c>
      <c r="L96" s="242" t="str">
        <f t="shared" si="23"/>
        <v/>
      </c>
      <c r="M96" s="317" t="str">
        <f t="shared" si="24"/>
        <v/>
      </c>
      <c r="N96" s="243"/>
      <c r="Q96" s="313"/>
      <c r="R96" s="312"/>
      <c r="Y96" s="215" t="str">
        <f t="shared" si="26"/>
        <v/>
      </c>
      <c r="Z96" s="259">
        <f t="shared" si="27"/>
        <v>0</v>
      </c>
      <c r="AA96" s="211"/>
      <c r="AB96" s="259">
        <f t="shared" si="28"/>
        <v>0</v>
      </c>
      <c r="AC96" s="211"/>
      <c r="AD96" s="259">
        <f t="shared" si="29"/>
        <v>0</v>
      </c>
      <c r="AE96" s="211"/>
      <c r="AF96" s="259">
        <f t="shared" si="30"/>
        <v>0</v>
      </c>
      <c r="AG96" s="211"/>
      <c r="AH96" s="259">
        <f t="shared" si="31"/>
        <v>0</v>
      </c>
      <c r="AI96" s="211"/>
      <c r="AJ96" s="259">
        <f t="shared" si="40"/>
        <v>0</v>
      </c>
      <c r="AK96" s="211"/>
      <c r="AL96" s="259">
        <f t="shared" si="32"/>
        <v>0</v>
      </c>
      <c r="AM96" s="262">
        <f t="shared" si="33"/>
        <v>0</v>
      </c>
      <c r="AN96" s="287"/>
      <c r="AO96" s="259">
        <f t="shared" si="34"/>
        <v>0</v>
      </c>
      <c r="AP96" s="211"/>
      <c r="AQ96" s="259">
        <f t="shared" si="35"/>
        <v>0</v>
      </c>
      <c r="AR96" s="211"/>
      <c r="AS96" s="259">
        <f t="shared" si="36"/>
        <v>0</v>
      </c>
      <c r="AT96" s="211"/>
      <c r="AU96" s="259">
        <f t="shared" si="37"/>
        <v>0</v>
      </c>
      <c r="AV96" s="211"/>
      <c r="AW96" s="259">
        <f t="shared" si="38"/>
        <v>0</v>
      </c>
      <c r="AX96" s="211"/>
      <c r="AY96" s="259">
        <f t="shared" si="41"/>
        <v>0</v>
      </c>
      <c r="AZ96" s="211"/>
      <c r="BA96" s="259">
        <f t="shared" si="39"/>
        <v>0</v>
      </c>
      <c r="BB96" s="211"/>
    </row>
    <row r="97" spans="1:54">
      <c r="A97" s="232" t="str">
        <f>IF(ISBLANK(B97),"",IF(LEN(B97)=4,LEFT(VLOOKUP(B97,MARKET!$B$2:$AN$11,COLUMN(MARKET!#REF!)-1,FALSE),2),LEFT(B97,2)))</f>
        <v/>
      </c>
      <c r="B97" s="219"/>
      <c r="C97" s="233" t="str">
        <f>IF(ISBLANK(B97),"",IF(LEN(B97)&lt;=4,_xll.BDP(VLOOKUP(B97,MARKET!$B$2:$AN$11,COLUMN([1]MARKET!AN96)-1,FALSE)&amp;" Corp","security des"),_xll.BDP(B97&amp;" Corp","security des")))</f>
        <v/>
      </c>
      <c r="D97" s="288"/>
      <c r="E97" s="235"/>
      <c r="F97" s="236" t="str">
        <f>IF(LEN(B97)=12,IF(_xll.MKV("EUR.CM_INSTRUMENT.PXE."&amp;B97, "DateFirstSettlement")&gt;=41275,"Y","N"),"")</f>
        <v/>
      </c>
      <c r="G97" s="237" t="str">
        <f>IF(ISBLANK(B97),"",IF(LEN(B97)&lt;=4,VLOOKUP(B97,MARKET!$B$2:$Y$11,COLUMN(MARKET!Y88)-1,FALSE),VLOOKUP(B97,MARKET!$A$13:$Y$315,COLUMN(MARKET!$Y$1),FALSE)))</f>
        <v/>
      </c>
      <c r="H97" s="238" t="str">
        <f t="shared" si="22"/>
        <v/>
      </c>
      <c r="I97" s="239" t="str">
        <f t="shared" si="25"/>
        <v/>
      </c>
      <c r="J97" s="240" t="str">
        <f>IF(ISBLANK(E97),"",IF(LEN(B97)&lt;=4,VLOOKUP(B97,MARKET!$B$2:$P$11,14,FALSE),VLOOKUP(B97,MARKET!$A$2:$P$315,16,FALSE)))</f>
        <v/>
      </c>
      <c r="K97" s="241" t="str">
        <f>IF(ISBLANK(E97),"",IF(LEN(B97)&lt;=4,VLOOKUP(B97,MARKET!$B$2:$P$11,13,FALSE),VLOOKUP(B97,MARKET!$A$2:$P$315,14,FALSE)))</f>
        <v/>
      </c>
      <c r="L97" s="242" t="str">
        <f t="shared" si="23"/>
        <v/>
      </c>
      <c r="M97" s="317" t="str">
        <f t="shared" si="24"/>
        <v/>
      </c>
      <c r="N97" s="243"/>
      <c r="Q97" s="313"/>
      <c r="R97" s="312"/>
      <c r="Y97" s="215" t="str">
        <f t="shared" si="26"/>
        <v/>
      </c>
      <c r="Z97" s="259">
        <f t="shared" si="27"/>
        <v>0</v>
      </c>
      <c r="AA97" s="211"/>
      <c r="AB97" s="259">
        <f t="shared" si="28"/>
        <v>0</v>
      </c>
      <c r="AC97" s="211"/>
      <c r="AD97" s="259">
        <f t="shared" si="29"/>
        <v>0</v>
      </c>
      <c r="AE97" s="211"/>
      <c r="AF97" s="259">
        <f t="shared" si="30"/>
        <v>0</v>
      </c>
      <c r="AG97" s="211"/>
      <c r="AH97" s="259">
        <f t="shared" si="31"/>
        <v>0</v>
      </c>
      <c r="AI97" s="211"/>
      <c r="AJ97" s="259">
        <f t="shared" si="40"/>
        <v>0</v>
      </c>
      <c r="AK97" s="211"/>
      <c r="AL97" s="259">
        <f t="shared" si="32"/>
        <v>0</v>
      </c>
      <c r="AM97" s="262">
        <f t="shared" si="33"/>
        <v>0</v>
      </c>
      <c r="AN97" s="287"/>
      <c r="AO97" s="259">
        <f t="shared" si="34"/>
        <v>0</v>
      </c>
      <c r="AP97" s="211"/>
      <c r="AQ97" s="259">
        <f t="shared" si="35"/>
        <v>0</v>
      </c>
      <c r="AR97" s="211"/>
      <c r="AS97" s="259">
        <f t="shared" si="36"/>
        <v>0</v>
      </c>
      <c r="AT97" s="211"/>
      <c r="AU97" s="259">
        <f t="shared" si="37"/>
        <v>0</v>
      </c>
      <c r="AV97" s="211"/>
      <c r="AW97" s="259">
        <f t="shared" si="38"/>
        <v>0</v>
      </c>
      <c r="AX97" s="211"/>
      <c r="AY97" s="259">
        <f t="shared" si="41"/>
        <v>0</v>
      </c>
      <c r="AZ97" s="211"/>
      <c r="BA97" s="259">
        <f t="shared" si="39"/>
        <v>0</v>
      </c>
      <c r="BB97" s="211"/>
    </row>
    <row r="98" spans="1:54">
      <c r="A98" s="232" t="str">
        <f>IF(ISBLANK(B98),"",IF(LEN(B98)=4,LEFT(VLOOKUP(B98,MARKET!$B$2:$AN$11,COLUMN(MARKET!#REF!)-1,FALSE),2),LEFT(B98,2)))</f>
        <v/>
      </c>
      <c r="B98" s="219"/>
      <c r="C98" s="233" t="str">
        <f>IF(ISBLANK(B98),"",IF(LEN(B98)&lt;=4,_xll.BDP(VLOOKUP(B98,MARKET!$B$2:$AN$11,COLUMN([1]MARKET!AN97)-1,FALSE)&amp;" Corp","security des"),_xll.BDP(B98&amp;" Corp","security des")))</f>
        <v/>
      </c>
      <c r="D98" s="288"/>
      <c r="E98" s="235"/>
      <c r="F98" s="236" t="str">
        <f>IF(LEN(B98)=12,IF(_xll.MKV("EUR.CM_INSTRUMENT.PXE."&amp;B98, "DateFirstSettlement")&gt;=41275,"Y","N"),"")</f>
        <v/>
      </c>
      <c r="G98" s="237" t="str">
        <f>IF(ISBLANK(B98),"",IF(LEN(B98)&lt;=4,VLOOKUP(B98,MARKET!$B$2:$Y$11,COLUMN(MARKET!Y89)-1,FALSE),VLOOKUP(B98,MARKET!$A$13:$Y$315,COLUMN(MARKET!$Y$1),FALSE)))</f>
        <v/>
      </c>
      <c r="H98" s="238" t="str">
        <f t="shared" si="22"/>
        <v/>
      </c>
      <c r="I98" s="239" t="str">
        <f t="shared" si="25"/>
        <v/>
      </c>
      <c r="J98" s="240" t="str">
        <f>IF(ISBLANK(E98),"",IF(LEN(B98)&lt;=4,VLOOKUP(B98,MARKET!$B$2:$P$11,14,FALSE),VLOOKUP(B98,MARKET!$A$2:$P$315,16,FALSE)))</f>
        <v/>
      </c>
      <c r="K98" s="241" t="str">
        <f>IF(ISBLANK(E98),"",IF(LEN(B98)&lt;=4,VLOOKUP(B98,MARKET!$B$2:$P$11,13,FALSE),VLOOKUP(B98,MARKET!$A$2:$P$315,14,FALSE)))</f>
        <v/>
      </c>
      <c r="L98" s="242" t="str">
        <f t="shared" si="23"/>
        <v/>
      </c>
      <c r="M98" s="317" t="str">
        <f t="shared" si="24"/>
        <v/>
      </c>
      <c r="N98" s="243"/>
      <c r="P98" s="219" t="s">
        <v>453</v>
      </c>
      <c r="Q98" s="233" t="str">
        <f>IF(ISBLANK(P98),"",IF(LEN(P98)&lt;=4,_xll.BDP(VLOOKUP(P98,MARKET!$B$2:$AN$11,COLUMN([1]MARKET!AN103)-1,FALSE)&amp;" Corp","security des"),_xll.BDP(P98&amp;" Corp","security des")))</f>
        <v>SPGB 1.45 10/31/27</v>
      </c>
      <c r="R98" s="306">
        <v>18</v>
      </c>
      <c r="S98" s="304">
        <v>100.43</v>
      </c>
      <c r="T98" s="304" t="e">
        <f>IF(ISBLANK(S98),"",IF(LEN(P98)&lt;=4,VLOOKUP(P98,MARKET!$B$2:$P$11,14,FALSE),VLOOKUP(P98,MARKET!$A$2:$P$315,16,FALSE)))</f>
        <v>#REF!</v>
      </c>
      <c r="U98" s="307" t="e">
        <f>(R98)*(T98-S98)*10000</f>
        <v>#REF!</v>
      </c>
      <c r="Y98" s="215" t="str">
        <f t="shared" ref="Y98:Y103" si="42">+A94</f>
        <v/>
      </c>
      <c r="Z98" s="259">
        <f t="shared" ref="Z98:Z103" si="43">IF(I94=$Z$6,H94,0)</f>
        <v>0</v>
      </c>
      <c r="AA98" s="211"/>
      <c r="AB98" s="259">
        <f t="shared" ref="AB98:AB103" si="44">IF(I94=$AB$6,H94,0)</f>
        <v>0</v>
      </c>
      <c r="AC98" s="211"/>
      <c r="AD98" s="259">
        <f t="shared" ref="AD98:AD103" si="45">IF(I94=$AD$6,H94,0)</f>
        <v>0</v>
      </c>
      <c r="AE98" s="211"/>
      <c r="AF98" s="259">
        <f t="shared" ref="AF98:AF103" si="46">IF(I94=$AF$6,H94,0)</f>
        <v>0</v>
      </c>
      <c r="AG98" s="211"/>
      <c r="AH98" s="259">
        <f t="shared" ref="AH98:AH103" si="47">IF(I94=$AH$6,H94,0)</f>
        <v>0</v>
      </c>
      <c r="AI98" s="211"/>
      <c r="AJ98" s="259">
        <f t="shared" ref="AJ98:AJ103" si="48">IF(I94=$AJ$6,H94,0)</f>
        <v>0</v>
      </c>
      <c r="AK98" s="211"/>
      <c r="AL98" s="259">
        <f t="shared" ref="AL98:AL103" si="49">IF(I94=$AL$6,H94,0)</f>
        <v>0</v>
      </c>
      <c r="AM98" s="262">
        <f t="shared" si="33"/>
        <v>0</v>
      </c>
      <c r="AN98" s="287"/>
      <c r="AO98" s="259">
        <f t="shared" ref="AO98:AO103" si="50">IF(I94=$Z$6,L94,0)</f>
        <v>0</v>
      </c>
      <c r="AP98" s="211"/>
      <c r="AQ98" s="259">
        <f t="shared" ref="AQ98:AQ103" si="51">IF(I94=$AB$6,L94,0)</f>
        <v>0</v>
      </c>
      <c r="AR98" s="211"/>
      <c r="AS98" s="259">
        <f t="shared" ref="AS98:AS103" si="52">IF(I94=$AD$6,L94,0)</f>
        <v>0</v>
      </c>
      <c r="AT98" s="211"/>
      <c r="AU98" s="259">
        <f t="shared" ref="AU98:AU103" si="53">IF(I94=$AF$6,L94,0)</f>
        <v>0</v>
      </c>
      <c r="AV98" s="211"/>
      <c r="AW98" s="259">
        <f t="shared" ref="AW98:AW103" si="54">IF(I94=$AH$6,L94,0)</f>
        <v>0</v>
      </c>
      <c r="AX98" s="211"/>
      <c r="AY98" s="259">
        <f t="shared" ref="AY98:AY103" si="55">IF(I94=$AJ$6,L94,0)</f>
        <v>0</v>
      </c>
      <c r="AZ98" s="211"/>
      <c r="BA98" s="259">
        <f t="shared" ref="BA98:BA103" si="56">IF(I94=$AL$6,L94,0)</f>
        <v>0</v>
      </c>
      <c r="BB98" s="211"/>
    </row>
    <row r="99" spans="1:54">
      <c r="A99" s="232" t="str">
        <f>IF(ISBLANK(B99),"",IF(LEN(B99)=4,LEFT(VLOOKUP(B99,MARKET!$B$2:$AN$11,COLUMN(MARKET!#REF!)-1,FALSE),2),LEFT(B99,2)))</f>
        <v/>
      </c>
      <c r="B99" s="219"/>
      <c r="C99" s="233" t="str">
        <f>IF(ISBLANK(B99),"",IF(LEN(B99)&lt;=4,_xll.BDP(VLOOKUP(B99,MARKET!$B$2:$AN$11,COLUMN([1]MARKET!AN98)-1,FALSE)&amp;" Corp","security des"),_xll.BDP(B99&amp;" Corp","security des")))</f>
        <v/>
      </c>
      <c r="D99" s="288"/>
      <c r="E99" s="235"/>
      <c r="F99" s="236" t="str">
        <f>IF(LEN(B99)=12,IF(_xll.MKV("EUR.CM_INSTRUMENT.PXE."&amp;B99, "DateFirstSettlement")&gt;=41275,"Y","N"),"")</f>
        <v/>
      </c>
      <c r="G99" s="237" t="str">
        <f>IF(ISBLANK(B99),"",IF(LEN(B99)&lt;=4,VLOOKUP(B99,MARKET!$B$2:$Y$11,COLUMN(MARKET!Y90)-1,FALSE),VLOOKUP(B99,MARKET!$A$13:$Y$315,COLUMN(MARKET!$Y$1),FALSE)))</f>
        <v/>
      </c>
      <c r="H99" s="238" t="str">
        <f t="shared" si="22"/>
        <v/>
      </c>
      <c r="I99" s="239" t="str">
        <f t="shared" si="25"/>
        <v/>
      </c>
      <c r="J99" s="240" t="str">
        <f>IF(ISBLANK(E99),"",IF(LEN(B99)&lt;=4,VLOOKUP(B99,MARKET!$B$2:$P$11,14,FALSE),VLOOKUP(B99,MARKET!$A$2:$P$315,16,FALSE)))</f>
        <v/>
      </c>
      <c r="K99" s="241" t="str">
        <f>IF(ISBLANK(E99),"",IF(LEN(B99)&lt;=4,VLOOKUP(B99,MARKET!$B$2:$P$11,13,FALSE),VLOOKUP(B99,MARKET!$A$2:$P$315,14,FALSE)))</f>
        <v/>
      </c>
      <c r="L99" s="242" t="str">
        <f t="shared" si="23"/>
        <v/>
      </c>
      <c r="M99" s="317" t="str">
        <f t="shared" si="24"/>
        <v/>
      </c>
      <c r="N99" s="243"/>
      <c r="P99" s="282"/>
      <c r="Q99" s="282"/>
      <c r="R99" s="305"/>
      <c r="S99" s="304"/>
      <c r="T99" s="305"/>
      <c r="U99" s="308"/>
      <c r="V99" s="309" t="e">
        <f>U98+U100+U102</f>
        <v>#REF!</v>
      </c>
      <c r="Y99" s="215" t="str">
        <f t="shared" si="42"/>
        <v/>
      </c>
      <c r="Z99" s="259">
        <f t="shared" si="43"/>
        <v>0</v>
      </c>
      <c r="AA99" s="211"/>
      <c r="AB99" s="259">
        <f t="shared" si="44"/>
        <v>0</v>
      </c>
      <c r="AC99" s="211"/>
      <c r="AD99" s="259">
        <f t="shared" si="45"/>
        <v>0</v>
      </c>
      <c r="AE99" s="211"/>
      <c r="AF99" s="259">
        <f t="shared" si="46"/>
        <v>0</v>
      </c>
      <c r="AG99" s="211"/>
      <c r="AH99" s="259">
        <f t="shared" si="47"/>
        <v>0</v>
      </c>
      <c r="AI99" s="211"/>
      <c r="AJ99" s="259">
        <f t="shared" si="48"/>
        <v>0</v>
      </c>
      <c r="AK99" s="211"/>
      <c r="AL99" s="259">
        <f t="shared" si="49"/>
        <v>0</v>
      </c>
      <c r="AM99" s="262">
        <f t="shared" si="33"/>
        <v>0</v>
      </c>
      <c r="AN99" s="287"/>
      <c r="AO99" s="259">
        <f t="shared" si="50"/>
        <v>0</v>
      </c>
      <c r="AP99" s="211"/>
      <c r="AQ99" s="259">
        <f t="shared" si="51"/>
        <v>0</v>
      </c>
      <c r="AR99" s="211"/>
      <c r="AS99" s="259">
        <f t="shared" si="52"/>
        <v>0</v>
      </c>
      <c r="AT99" s="211"/>
      <c r="AU99" s="259">
        <f t="shared" si="53"/>
        <v>0</v>
      </c>
      <c r="AV99" s="211"/>
      <c r="AW99" s="259">
        <f t="shared" si="54"/>
        <v>0</v>
      </c>
      <c r="AX99" s="211"/>
      <c r="AY99" s="259">
        <f t="shared" si="55"/>
        <v>0</v>
      </c>
      <c r="AZ99" s="211"/>
      <c r="BA99" s="259">
        <f t="shared" si="56"/>
        <v>0</v>
      </c>
      <c r="BB99" s="211"/>
    </row>
    <row r="100" spans="1:54">
      <c r="A100" s="232" t="str">
        <f>IF(ISBLANK(B100),"",IF(LEN(B100)=4,LEFT(VLOOKUP(B100,MARKET!$B$2:$AN$11,COLUMN(MARKET!AN93)-1,FALSE),2),LEFT(B100,2)))</f>
        <v/>
      </c>
      <c r="B100" s="219"/>
      <c r="C100" s="233" t="str">
        <f>IF(ISBLANK(B100),"",IF(LEN(B100)&lt;=4,_xll.BDP(VLOOKUP(B100,MARKET!$B$2:$AN$11,COLUMN([1]MARKET!AN99)-1,FALSE)&amp;" Corp","security des"),_xll.BDP(B100&amp;" Corp","security des")))</f>
        <v/>
      </c>
      <c r="D100" s="288"/>
      <c r="E100" s="235"/>
      <c r="F100" s="236" t="str">
        <f>IF(LEN(B100)=12,IF(_xll.MKV("EUR.CM_INSTRUMENT.PXE."&amp;B100, "DateFirstSettlement")&gt;=41275,"Y","N"),"")</f>
        <v/>
      </c>
      <c r="G100" s="237" t="str">
        <f>IF(ISBLANK(B100),"",IF(LEN(B100)&lt;=4,VLOOKUP(B100,MARKET!$B$2:$Y$11,COLUMN(MARKET!Y91)-1,FALSE),VLOOKUP(B100,MARKET!$A$13:$Y$315,COLUMN(MARKET!$Y$1),FALSE)))</f>
        <v/>
      </c>
      <c r="H100" s="238" t="str">
        <f t="shared" si="22"/>
        <v/>
      </c>
      <c r="I100" s="239" t="str">
        <f t="shared" si="25"/>
        <v/>
      </c>
      <c r="J100" s="240" t="str">
        <f>IF(ISBLANK(E100),"",IF(LEN(B100)&lt;=4,VLOOKUP(B100,MARKET!$B$2:$P$11,14,FALSE),VLOOKUP(B100,MARKET!$A$2:$P$315,16,FALSE)))</f>
        <v/>
      </c>
      <c r="K100" s="241" t="str">
        <f>IF(ISBLANK(E100),"",IF(LEN(B100)&lt;=4,VLOOKUP(B100,MARKET!$B$2:$P$11,13,FALSE),VLOOKUP(B100,MARKET!$A$2:$P$315,14,FALSE)))</f>
        <v/>
      </c>
      <c r="L100" s="242" t="str">
        <f t="shared" si="23"/>
        <v/>
      </c>
      <c r="M100" s="317" t="str">
        <f t="shared" si="24"/>
        <v/>
      </c>
      <c r="N100" s="243"/>
      <c r="P100" s="219" t="s">
        <v>11</v>
      </c>
      <c r="Q100" s="233" t="e">
        <f>IF(ISBLANK(P100),"",IF(LEN(P100)&lt;=4,_xll.BDP(VLOOKUP(P100,MARKET!$B$2:$AN$11,COLUMN([1]MARKET!AN105)-1,FALSE)&amp;" Corp","security des"),_xll.BDP(P100&amp;" Corp","security des")))</f>
        <v>#REF!</v>
      </c>
      <c r="R100" s="306">
        <v>-14</v>
      </c>
      <c r="S100" s="304">
        <v>136.32</v>
      </c>
      <c r="T100" s="305" t="e">
        <f>IF(ISBLANK(S100),"",IF(LEN(P100)&lt;=4,VLOOKUP(P100,MARKET!$B$2:$P$11,14,FALSE),VLOOKUP(P100,MARKET!$A$2:$P$315,16,FALSE)))</f>
        <v>#REF!</v>
      </c>
      <c r="U100" s="307" t="e">
        <f>(R100)*(T100-S100)*10000</f>
        <v>#REF!</v>
      </c>
      <c r="Y100" s="215" t="str">
        <f t="shared" si="42"/>
        <v/>
      </c>
      <c r="Z100" s="259">
        <f t="shared" si="43"/>
        <v>0</v>
      </c>
      <c r="AA100" s="211"/>
      <c r="AB100" s="259">
        <f t="shared" si="44"/>
        <v>0</v>
      </c>
      <c r="AC100" s="211"/>
      <c r="AD100" s="259">
        <f t="shared" si="45"/>
        <v>0</v>
      </c>
      <c r="AE100" s="211"/>
      <c r="AF100" s="259">
        <f t="shared" si="46"/>
        <v>0</v>
      </c>
      <c r="AG100" s="211"/>
      <c r="AH100" s="259">
        <f t="shared" si="47"/>
        <v>0</v>
      </c>
      <c r="AI100" s="211"/>
      <c r="AJ100" s="259">
        <f t="shared" si="48"/>
        <v>0</v>
      </c>
      <c r="AK100" s="211"/>
      <c r="AL100" s="259">
        <f t="shared" si="49"/>
        <v>0</v>
      </c>
      <c r="AM100" s="262">
        <f t="shared" si="33"/>
        <v>0</v>
      </c>
      <c r="AN100" s="287"/>
      <c r="AO100" s="259">
        <f t="shared" si="50"/>
        <v>0</v>
      </c>
      <c r="AP100" s="211"/>
      <c r="AQ100" s="259">
        <f t="shared" si="51"/>
        <v>0</v>
      </c>
      <c r="AR100" s="211"/>
      <c r="AS100" s="259">
        <f t="shared" si="52"/>
        <v>0</v>
      </c>
      <c r="AT100" s="211"/>
      <c r="AU100" s="259">
        <f t="shared" si="53"/>
        <v>0</v>
      </c>
      <c r="AV100" s="211"/>
      <c r="AW100" s="259">
        <f t="shared" si="54"/>
        <v>0</v>
      </c>
      <c r="AX100" s="211"/>
      <c r="AY100" s="259">
        <f t="shared" si="55"/>
        <v>0</v>
      </c>
      <c r="AZ100" s="211"/>
      <c r="BA100" s="259">
        <f t="shared" si="56"/>
        <v>0</v>
      </c>
      <c r="BB100" s="211"/>
    </row>
    <row r="101" spans="1:54">
      <c r="A101" s="232" t="str">
        <f>IF(ISBLANK(B101),"",IF(LEN(B101)=4,LEFT(VLOOKUP(B101,MARKET!$B$2:$AN$11,COLUMN(MARKET!AN94)-1,FALSE),2),LEFT(B101,2)))</f>
        <v/>
      </c>
      <c r="B101" s="219"/>
      <c r="C101" s="233" t="str">
        <f>IF(ISBLANK(B101),"",IF(LEN(B101)&lt;=4,_xll.BDP(VLOOKUP(B101,MARKET!$B$2:$AN$11,COLUMN([1]MARKET!AN100)-1,FALSE)&amp;" Corp","security des"),_xll.BDP(B101&amp;" Corp","security des")))</f>
        <v/>
      </c>
      <c r="D101" s="288"/>
      <c r="E101" s="235"/>
      <c r="F101" s="236" t="str">
        <f>IF(LEN(B101)=12,IF(_xll.MKV("EUR.CM_INSTRUMENT.PXE."&amp;B101, "DateFirstSettlement")&gt;=41275,"Y","N"),"")</f>
        <v/>
      </c>
      <c r="G101" s="237" t="str">
        <f>IF(ISBLANK(B101),"",IF(LEN(B101)&lt;=4,VLOOKUP(B101,MARKET!$B$2:$Y$11,COLUMN(MARKET!Y92)-1,FALSE),VLOOKUP(B101,MARKET!$A$13:$Y$315,COLUMN(MARKET!$Y$1),FALSE)))</f>
        <v/>
      </c>
      <c r="H101" s="238" t="str">
        <f t="shared" si="22"/>
        <v/>
      </c>
      <c r="I101" s="239" t="str">
        <f t="shared" si="25"/>
        <v/>
      </c>
      <c r="J101" s="240" t="str">
        <f>IF(ISBLANK(E101),"",IF(LEN(B101)&lt;=4,VLOOKUP(B101,MARKET!$B$2:$P$11,14,FALSE),VLOOKUP(B101,MARKET!$A$2:$P$315,16,FALSE)))</f>
        <v/>
      </c>
      <c r="K101" s="241" t="str">
        <f>IF(ISBLANK(E101),"",IF(LEN(B101)&lt;=4,VLOOKUP(B101,MARKET!$B$2:$P$11,13,FALSE),VLOOKUP(B101,MARKET!$A$2:$P$315,14,FALSE)))</f>
        <v/>
      </c>
      <c r="L101" s="242" t="str">
        <f t="shared" si="23"/>
        <v/>
      </c>
      <c r="M101" s="317" t="str">
        <f t="shared" si="24"/>
        <v/>
      </c>
      <c r="N101" s="243"/>
      <c r="Y101" s="215" t="str">
        <f t="shared" si="42"/>
        <v/>
      </c>
      <c r="Z101" s="259">
        <f t="shared" si="43"/>
        <v>0</v>
      </c>
      <c r="AA101" s="211"/>
      <c r="AB101" s="259">
        <f t="shared" si="44"/>
        <v>0</v>
      </c>
      <c r="AC101" s="211"/>
      <c r="AD101" s="259">
        <f t="shared" si="45"/>
        <v>0</v>
      </c>
      <c r="AE101" s="211"/>
      <c r="AF101" s="259">
        <f t="shared" si="46"/>
        <v>0</v>
      </c>
      <c r="AG101" s="211"/>
      <c r="AH101" s="259">
        <f t="shared" si="47"/>
        <v>0</v>
      </c>
      <c r="AI101" s="211"/>
      <c r="AJ101" s="259">
        <f t="shared" si="48"/>
        <v>0</v>
      </c>
      <c r="AK101" s="211"/>
      <c r="AL101" s="259">
        <f t="shared" si="49"/>
        <v>0</v>
      </c>
      <c r="AM101" s="262">
        <f t="shared" si="33"/>
        <v>0</v>
      </c>
      <c r="AN101" s="287"/>
      <c r="AO101" s="259">
        <f t="shared" si="50"/>
        <v>0</v>
      </c>
      <c r="AP101" s="211"/>
      <c r="AQ101" s="259">
        <f t="shared" si="51"/>
        <v>0</v>
      </c>
      <c r="AR101" s="211"/>
      <c r="AS101" s="259">
        <f t="shared" si="52"/>
        <v>0</v>
      </c>
      <c r="AT101" s="211"/>
      <c r="AU101" s="259">
        <f t="shared" si="53"/>
        <v>0</v>
      </c>
      <c r="AV101" s="211"/>
      <c r="AW101" s="259">
        <f t="shared" si="54"/>
        <v>0</v>
      </c>
      <c r="AX101" s="211"/>
      <c r="AY101" s="259">
        <f t="shared" si="55"/>
        <v>0</v>
      </c>
      <c r="AZ101" s="211"/>
      <c r="BA101" s="259">
        <f t="shared" si="56"/>
        <v>0</v>
      </c>
      <c r="BB101" s="211"/>
    </row>
    <row r="102" spans="1:54">
      <c r="A102" s="232" t="str">
        <f>IF(ISBLANK(B102),"",IF(LEN(B102)=4,LEFT(VLOOKUP(B102,MARKET!$B$2:$AN$11,COLUMN(MARKET!AN95)-1,FALSE),2),LEFT(B102,2)))</f>
        <v/>
      </c>
      <c r="B102" s="219"/>
      <c r="C102" s="233" t="str">
        <f>IF(ISBLANK(B102),"",IF(LEN(B102)&lt;=4,_xll.BDP(VLOOKUP(B102,MARKET!$B$2:$AN$11,COLUMN([1]MARKET!AN101)-1,FALSE)&amp;" Corp","security des"),_xll.BDP(B102&amp;" Corp","security des")))</f>
        <v/>
      </c>
      <c r="D102" s="288"/>
      <c r="E102" s="235"/>
      <c r="F102" s="236" t="str">
        <f>IF(LEN(B102)=12,IF(_xll.MKV("EUR.CM_INSTRUMENT.PXE."&amp;B102, "DateFirstSettlement")&gt;=41275,"Y","N"),"")</f>
        <v/>
      </c>
      <c r="G102" s="237" t="str">
        <f>IF(ISBLANK(B102),"",IF(LEN(B102)&lt;=4,VLOOKUP(B102,MARKET!$B$2:$Y$11,COLUMN(MARKET!#REF!)-1,FALSE),VLOOKUP(B102,MARKET!$A$13:$Y$315,COLUMN(MARKET!$Y$1),FALSE)))</f>
        <v/>
      </c>
      <c r="H102" s="238" t="str">
        <f t="shared" si="22"/>
        <v/>
      </c>
      <c r="I102" s="239" t="str">
        <f t="shared" si="25"/>
        <v/>
      </c>
      <c r="J102" s="240" t="str">
        <f>IF(ISBLANK(E102),"",IF(LEN(B102)&lt;=4,VLOOKUP(B102,MARKET!$B$2:$P$11,14,FALSE),VLOOKUP(B102,MARKET!$A$2:$P$315,16,FALSE)))</f>
        <v/>
      </c>
      <c r="K102" s="241" t="str">
        <f>IF(ISBLANK(E102),"",IF(LEN(B102)&lt;=4,VLOOKUP(B102,MARKET!$B$2:$P$11,13,FALSE),VLOOKUP(B102,MARKET!$A$2:$P$315,14,FALSE)))</f>
        <v/>
      </c>
      <c r="L102" s="242" t="str">
        <f t="shared" si="23"/>
        <v/>
      </c>
      <c r="M102" s="317" t="str">
        <f t="shared" si="24"/>
        <v/>
      </c>
      <c r="N102" s="243"/>
      <c r="T102" s="305"/>
      <c r="U102" s="307"/>
      <c r="Y102" s="215" t="str">
        <f t="shared" si="42"/>
        <v/>
      </c>
      <c r="Z102" s="259">
        <f t="shared" si="43"/>
        <v>0</v>
      </c>
      <c r="AA102" s="211"/>
      <c r="AB102" s="259">
        <f t="shared" si="44"/>
        <v>0</v>
      </c>
      <c r="AC102" s="211"/>
      <c r="AD102" s="259">
        <f t="shared" si="45"/>
        <v>0</v>
      </c>
      <c r="AE102" s="211"/>
      <c r="AF102" s="259">
        <f t="shared" si="46"/>
        <v>0</v>
      </c>
      <c r="AG102" s="211"/>
      <c r="AH102" s="259">
        <f t="shared" si="47"/>
        <v>0</v>
      </c>
      <c r="AI102" s="211"/>
      <c r="AJ102" s="259">
        <f t="shared" si="48"/>
        <v>0</v>
      </c>
      <c r="AK102" s="211"/>
      <c r="AL102" s="259">
        <f t="shared" si="49"/>
        <v>0</v>
      </c>
      <c r="AM102" s="262">
        <f t="shared" si="33"/>
        <v>0</v>
      </c>
      <c r="AN102" s="287"/>
      <c r="AO102" s="259">
        <f t="shared" si="50"/>
        <v>0</v>
      </c>
      <c r="AP102" s="211"/>
      <c r="AQ102" s="259">
        <f t="shared" si="51"/>
        <v>0</v>
      </c>
      <c r="AR102" s="211"/>
      <c r="AS102" s="259">
        <f t="shared" si="52"/>
        <v>0</v>
      </c>
      <c r="AT102" s="211"/>
      <c r="AU102" s="259">
        <f t="shared" si="53"/>
        <v>0</v>
      </c>
      <c r="AV102" s="211"/>
      <c r="AW102" s="259">
        <f t="shared" si="54"/>
        <v>0</v>
      </c>
      <c r="AX102" s="211"/>
      <c r="AY102" s="259">
        <f t="shared" si="55"/>
        <v>0</v>
      </c>
      <c r="AZ102" s="211"/>
      <c r="BA102" s="259">
        <f t="shared" si="56"/>
        <v>0</v>
      </c>
      <c r="BB102" s="211"/>
    </row>
    <row r="103" spans="1:54">
      <c r="A103" s="232" t="str">
        <f>IF(ISBLANK(B103),"",IF(LEN(B103)=4,LEFT(VLOOKUP(B103,MARKET!$B$2:$AN$11,COLUMN(MARKET!AN96)-1,FALSE),2),LEFT(B103,2)))</f>
        <v/>
      </c>
      <c r="B103" s="219"/>
      <c r="C103" s="233" t="str">
        <f>IF(ISBLANK(B103),"",IF(LEN(B103)&lt;=4,_xll.BDP(VLOOKUP(B103,MARKET!$B$2:$AN$11,COLUMN([1]MARKET!AN102)-1,FALSE)&amp;" Corp","security des"),_xll.BDP(B103&amp;" Corp","security des")))</f>
        <v/>
      </c>
      <c r="D103" s="288"/>
      <c r="E103" s="235"/>
      <c r="F103" s="236" t="str">
        <f>IF(LEN(B103)=12,IF(_xll.MKV("EUR.CM_INSTRUMENT.PXE."&amp;B103, "DateFirstSettlement")&gt;=41275,"Y","N"),"")</f>
        <v/>
      </c>
      <c r="G103" s="237" t="str">
        <f>IF(ISBLANK(B103),"",IF(LEN(B103)&lt;=4,VLOOKUP(B103,MARKET!$B$2:$Y$11,COLUMN(MARKET!Y93)-1,FALSE),VLOOKUP(B103,MARKET!$A$13:$Y$315,COLUMN(MARKET!$Y$1),FALSE)))</f>
        <v/>
      </c>
      <c r="H103" s="238" t="str">
        <f t="shared" si="22"/>
        <v/>
      </c>
      <c r="I103" s="239" t="str">
        <f t="shared" si="25"/>
        <v/>
      </c>
      <c r="J103" s="240" t="str">
        <f>IF(ISBLANK(E103),"",IF(LEN(B103)&lt;=4,VLOOKUP(B103,MARKET!$B$2:$P$11,14,FALSE),VLOOKUP(B103,MARKET!$A$2:$P$315,16,FALSE)))</f>
        <v/>
      </c>
      <c r="K103" s="241" t="str">
        <f>IF(ISBLANK(E103),"",IF(LEN(B103)&lt;=4,VLOOKUP(B103,MARKET!$B$2:$P$11,13,FALSE),VLOOKUP(B103,MARKET!$A$2:$P$315,14,FALSE)))</f>
        <v/>
      </c>
      <c r="L103" s="242" t="str">
        <f t="shared" si="23"/>
        <v/>
      </c>
      <c r="M103" s="317" t="str">
        <f t="shared" si="24"/>
        <v/>
      </c>
      <c r="N103" s="243"/>
      <c r="P103" s="219" t="s">
        <v>105</v>
      </c>
      <c r="Q103" s="233" t="str">
        <f>IF(ISBLANK(P103),"",IF(LEN(P103)&lt;=4,_xll.BDP(VLOOKUP(P103,MARKET!$B$2:$AN$11,COLUMN([1]MARKET!AN110)-1,FALSE)&amp;" Corp","security des"),_xll.BDP(P103&amp;" Corp","security des")))</f>
        <v>BTPS 4 3/4 09/01/28</v>
      </c>
      <c r="R103" s="306">
        <v>15</v>
      </c>
      <c r="S103" s="304">
        <v>122.44</v>
      </c>
      <c r="T103" s="304" t="e">
        <f>IF(ISBLANK(S103),"",IF(LEN(P103)&lt;=4,VLOOKUP(P103,MARKET!$B$2:$P$11,14,FALSE),VLOOKUP(P103,MARKET!$A$2:$P$315,16,FALSE)))</f>
        <v>#REF!</v>
      </c>
      <c r="U103" s="307" t="e">
        <f>(R103)*(T103-S103)*10000</f>
        <v>#REF!</v>
      </c>
      <c r="Y103" s="215" t="str">
        <f t="shared" si="42"/>
        <v/>
      </c>
      <c r="Z103" s="259">
        <f t="shared" si="43"/>
        <v>0</v>
      </c>
      <c r="AA103" s="211"/>
      <c r="AB103" s="259">
        <f t="shared" si="44"/>
        <v>0</v>
      </c>
      <c r="AC103" s="211"/>
      <c r="AD103" s="259">
        <f t="shared" si="45"/>
        <v>0</v>
      </c>
      <c r="AE103" s="211"/>
      <c r="AF103" s="259">
        <f t="shared" si="46"/>
        <v>0</v>
      </c>
      <c r="AG103" s="211"/>
      <c r="AH103" s="259">
        <f t="shared" si="47"/>
        <v>0</v>
      </c>
      <c r="AI103" s="211"/>
      <c r="AJ103" s="259">
        <f t="shared" si="48"/>
        <v>0</v>
      </c>
      <c r="AK103" s="211"/>
      <c r="AL103" s="259">
        <f t="shared" si="49"/>
        <v>0</v>
      </c>
      <c r="AM103" s="262">
        <f t="shared" si="33"/>
        <v>0</v>
      </c>
      <c r="AN103" s="287"/>
      <c r="AO103" s="259">
        <f t="shared" si="50"/>
        <v>0</v>
      </c>
      <c r="AP103" s="211"/>
      <c r="AQ103" s="259">
        <f t="shared" si="51"/>
        <v>0</v>
      </c>
      <c r="AR103" s="211"/>
      <c r="AS103" s="259">
        <f t="shared" si="52"/>
        <v>0</v>
      </c>
      <c r="AT103" s="211"/>
      <c r="AU103" s="259">
        <f t="shared" si="53"/>
        <v>0</v>
      </c>
      <c r="AV103" s="211"/>
      <c r="AW103" s="259">
        <f t="shared" si="54"/>
        <v>0</v>
      </c>
      <c r="AX103" s="211"/>
      <c r="AY103" s="259">
        <f t="shared" si="55"/>
        <v>0</v>
      </c>
      <c r="AZ103" s="211"/>
      <c r="BA103" s="259">
        <f t="shared" si="56"/>
        <v>0</v>
      </c>
      <c r="BB103" s="211"/>
    </row>
    <row r="104" spans="1:54">
      <c r="A104" s="232" t="str">
        <f>IF(ISBLANK(B104),"",IF(LEN(B104)=4,LEFT(VLOOKUP(B104,MARKET!$B$2:$AN$11,COLUMN(MARKET!AN97)-1,FALSE),2),LEFT(B104,2)))</f>
        <v/>
      </c>
      <c r="B104" s="219"/>
      <c r="C104" s="233" t="str">
        <f>IF(ISBLANK(B104),"",IF(LEN(B104)&lt;=4,_xll.BDP(VLOOKUP(B104,MARKET!$B$2:$AN$11,COLUMN([1]MARKET!AN103)-1,FALSE)&amp;" Corp","security des"),_xll.BDP(B104&amp;" Corp","security des")))</f>
        <v/>
      </c>
      <c r="D104" s="288"/>
      <c r="E104" s="235"/>
      <c r="F104" s="236" t="str">
        <f>IF(LEN(B104)=12,IF(_xll.MKV("EUR.CM_INSTRUMENT.PXE."&amp;B104, "DateFirstSettlement")&gt;=41275,"Y","N"),"")</f>
        <v/>
      </c>
      <c r="G104" s="237" t="str">
        <f>IF(ISBLANK(B104),"",IF(LEN(B104)&lt;=4,VLOOKUP(B104,MARKET!$B$2:$Y$11,COLUMN(MARKET!Y94)-1,FALSE),VLOOKUP(B104,MARKET!$A$13:$Y$315,COLUMN(MARKET!$Y$1),FALSE)))</f>
        <v/>
      </c>
      <c r="H104" s="238" t="str">
        <f t="shared" si="22"/>
        <v/>
      </c>
      <c r="I104" s="239" t="str">
        <f t="shared" si="25"/>
        <v/>
      </c>
      <c r="J104" s="240" t="str">
        <f>IF(ISBLANK(E104),"",IF(LEN(B104)&lt;=4,VLOOKUP(B104,MARKET!$B$2:$P$11,14,FALSE),VLOOKUP(B104,MARKET!$A$2:$P$315,16,FALSE)))</f>
        <v/>
      </c>
      <c r="K104" s="241" t="str">
        <f>IF(ISBLANK(E104),"",IF(LEN(B104)&lt;=4,VLOOKUP(B104,MARKET!$B$2:$P$11,13,FALSE),VLOOKUP(B104,MARKET!$A$2:$P$315,14,FALSE)))</f>
        <v/>
      </c>
      <c r="L104" s="242" t="str">
        <f t="shared" si="23"/>
        <v/>
      </c>
      <c r="M104" s="317" t="str">
        <f t="shared" si="24"/>
        <v/>
      </c>
      <c r="N104" s="243"/>
      <c r="P104" s="282"/>
      <c r="Q104" s="282"/>
      <c r="R104" s="305"/>
      <c r="S104" s="304"/>
      <c r="T104" s="305"/>
      <c r="U104" s="308"/>
      <c r="V104" s="309" t="e">
        <f>U103+U105+U109</f>
        <v>#REF!</v>
      </c>
      <c r="Y104" s="215" t="str">
        <f t="shared" si="26"/>
        <v/>
      </c>
      <c r="Z104" s="259">
        <f t="shared" ref="Z104:Z134" si="57">IF(I100=$Z$6,H100,0)</f>
        <v>0</v>
      </c>
      <c r="AA104" s="211"/>
      <c r="AB104" s="259">
        <f t="shared" si="28"/>
        <v>0</v>
      </c>
      <c r="AC104" s="211"/>
      <c r="AD104" s="259">
        <f t="shared" si="29"/>
        <v>0</v>
      </c>
      <c r="AE104" s="211"/>
      <c r="AF104" s="259">
        <f t="shared" si="30"/>
        <v>0</v>
      </c>
      <c r="AG104" s="211"/>
      <c r="AH104" s="259">
        <f t="shared" si="31"/>
        <v>0</v>
      </c>
      <c r="AI104" s="211"/>
      <c r="AJ104" s="259">
        <f t="shared" si="40"/>
        <v>0</v>
      </c>
      <c r="AK104" s="211"/>
      <c r="AL104" s="259">
        <f t="shared" si="32"/>
        <v>0</v>
      </c>
      <c r="AM104" s="262">
        <f t="shared" si="33"/>
        <v>0</v>
      </c>
      <c r="AN104" s="287"/>
      <c r="AO104" s="259">
        <f t="shared" si="34"/>
        <v>0</v>
      </c>
      <c r="AP104" s="211"/>
      <c r="AQ104" s="259">
        <f t="shared" si="35"/>
        <v>0</v>
      </c>
      <c r="AR104" s="211"/>
      <c r="AS104" s="259">
        <f t="shared" si="36"/>
        <v>0</v>
      </c>
      <c r="AT104" s="211"/>
      <c r="AU104" s="259">
        <f t="shared" si="37"/>
        <v>0</v>
      </c>
      <c r="AV104" s="211"/>
      <c r="AW104" s="259">
        <f t="shared" si="38"/>
        <v>0</v>
      </c>
      <c r="AX104" s="211"/>
      <c r="AY104" s="259">
        <f t="shared" si="41"/>
        <v>0</v>
      </c>
      <c r="AZ104" s="211"/>
      <c r="BA104" s="259">
        <f t="shared" si="39"/>
        <v>0</v>
      </c>
      <c r="BB104" s="211"/>
    </row>
    <row r="105" spans="1:54">
      <c r="A105" s="232" t="str">
        <f>IF(ISBLANK(B105),"",IF(LEN(B105)=4,LEFT(VLOOKUP(B105,MARKET!$B$2:$AN$11,COLUMN(MARKET!AN98)-1,FALSE),2),LEFT(B105,2)))</f>
        <v/>
      </c>
      <c r="B105" s="219"/>
      <c r="C105" s="233" t="str">
        <f>IF(ISBLANK(B105),"",IF(LEN(B105)&lt;=4,_xll.BDP(VLOOKUP(B105,MARKET!$B$2:$AN$11,COLUMN([1]MARKET!AN104)-1,FALSE)&amp;" Corp","security des"),_xll.BDP(B105&amp;" Corp","security des")))</f>
        <v/>
      </c>
      <c r="D105" s="288"/>
      <c r="E105" s="235"/>
      <c r="F105" s="236" t="str">
        <f>IF(LEN(B105)=12,IF(_xll.MKV("EUR.CM_INSTRUMENT.PXE."&amp;B105, "DateFirstSettlement")&gt;=41275,"Y","N"),"")</f>
        <v/>
      </c>
      <c r="G105" s="237" t="str">
        <f>IF(ISBLANK(B105),"",IF(LEN(B105)&lt;=4,VLOOKUP(B105,MARKET!$B$2:$Y$11,COLUMN(MARKET!Y95)-1,FALSE),VLOOKUP(B105,MARKET!$A$13:$Y$315,COLUMN(MARKET!$Y$1),FALSE)))</f>
        <v/>
      </c>
      <c r="H105" s="238" t="str">
        <f t="shared" si="22"/>
        <v/>
      </c>
      <c r="I105" s="239" t="str">
        <f t="shared" si="25"/>
        <v/>
      </c>
      <c r="J105" s="240" t="str">
        <f>IF(ISBLANK(E105),"",IF(LEN(B105)&lt;=4,VLOOKUP(B105,MARKET!$B$2:$P$11,14,FALSE),VLOOKUP(B105,MARKET!$A$2:$P$315,16,FALSE)))</f>
        <v/>
      </c>
      <c r="K105" s="241" t="str">
        <f>IF(ISBLANK(E105),"",IF(LEN(B105)&lt;=4,VLOOKUP(B105,MARKET!$B$2:$P$11,13,FALSE),VLOOKUP(B105,MARKET!$A$2:$P$315,14,FALSE)))</f>
        <v/>
      </c>
      <c r="L105" s="242" t="str">
        <f t="shared" si="23"/>
        <v/>
      </c>
      <c r="M105" s="317" t="str">
        <f t="shared" si="24"/>
        <v/>
      </c>
      <c r="N105" s="243"/>
      <c r="P105" s="219" t="s">
        <v>388</v>
      </c>
      <c r="Q105" s="233" t="str">
        <f>IF(ISBLANK(P105),"",IF(LEN(P105)&lt;=4,_xll.BDP(VLOOKUP(P105,MARKET!$B$2:$AN$11,COLUMN([1]MARKET!AN112)-1,FALSE)&amp;" Corp","security des"),_xll.BDP(P105&amp;" Corp","security des")))</f>
        <v>BTPS 1 1/4 12/01/26</v>
      </c>
      <c r="R105" s="306">
        <v>-20.2</v>
      </c>
      <c r="S105" s="304">
        <v>91.55</v>
      </c>
      <c r="T105" s="305" t="e">
        <f>IF(ISBLANK(S105),"",IF(LEN(P105)&lt;=4,VLOOKUP(P105,MARKET!$B$2:$P$11,14,FALSE),VLOOKUP(P105,MARKET!$A$2:$P$315,16,FALSE)))</f>
        <v>#REF!</v>
      </c>
      <c r="U105" s="307" t="e">
        <f>(R105)*(T105-S105)*10000</f>
        <v>#REF!</v>
      </c>
      <c r="Y105" s="215" t="str">
        <f t="shared" si="26"/>
        <v/>
      </c>
      <c r="Z105" s="259">
        <f t="shared" si="57"/>
        <v>0</v>
      </c>
      <c r="AA105" s="211"/>
      <c r="AB105" s="259">
        <f t="shared" si="28"/>
        <v>0</v>
      </c>
      <c r="AC105" s="211"/>
      <c r="AD105" s="259">
        <f t="shared" si="29"/>
        <v>0</v>
      </c>
      <c r="AE105" s="211"/>
      <c r="AF105" s="259">
        <f t="shared" si="30"/>
        <v>0</v>
      </c>
      <c r="AG105" s="211"/>
      <c r="AH105" s="259">
        <f t="shared" si="31"/>
        <v>0</v>
      </c>
      <c r="AI105" s="211"/>
      <c r="AJ105" s="259">
        <f t="shared" si="40"/>
        <v>0</v>
      </c>
      <c r="AK105" s="211"/>
      <c r="AL105" s="259">
        <f t="shared" si="32"/>
        <v>0</v>
      </c>
      <c r="AM105" s="262">
        <f t="shared" si="33"/>
        <v>0</v>
      </c>
      <c r="AN105" s="287"/>
      <c r="AO105" s="259">
        <f t="shared" si="34"/>
        <v>0</v>
      </c>
      <c r="AP105" s="211"/>
      <c r="AQ105" s="259">
        <f t="shared" si="35"/>
        <v>0</v>
      </c>
      <c r="AR105" s="211"/>
      <c r="AS105" s="259">
        <f t="shared" si="36"/>
        <v>0</v>
      </c>
      <c r="AT105" s="211"/>
      <c r="AU105" s="259">
        <f t="shared" si="37"/>
        <v>0</v>
      </c>
      <c r="AV105" s="211"/>
      <c r="AW105" s="259">
        <f t="shared" si="38"/>
        <v>0</v>
      </c>
      <c r="AX105" s="211"/>
      <c r="AY105" s="259">
        <f t="shared" si="41"/>
        <v>0</v>
      </c>
      <c r="AZ105" s="211"/>
      <c r="BA105" s="259">
        <f t="shared" si="39"/>
        <v>0</v>
      </c>
      <c r="BB105" s="211"/>
    </row>
    <row r="106" spans="1:54">
      <c r="A106" s="232" t="str">
        <f>IF(ISBLANK(B106),"",IF(LEN(B106)=4,LEFT(VLOOKUP(B106,MARKET!$B$2:$AN$11,COLUMN(MARKET!AN99)-1,FALSE),2),LEFT(B106,2)))</f>
        <v/>
      </c>
      <c r="B106" s="219"/>
      <c r="C106" s="233" t="str">
        <f>IF(ISBLANK(B106),"",IF(LEN(B106)&lt;=4,_xll.BDP(VLOOKUP(B106,MARKET!$B$2:$AN$11,COLUMN([1]MARKET!AN105)-1,FALSE)&amp;" Corp","security des"),_xll.BDP(B106&amp;" Corp","security des")))</f>
        <v/>
      </c>
      <c r="D106" s="288"/>
      <c r="E106" s="235"/>
      <c r="F106" s="236" t="str">
        <f>IF(LEN(B106)=12,IF(_xll.MKV("EUR.CM_INSTRUMENT.PXE."&amp;B106, "DateFirstSettlement")&gt;=41275,"Y","N"),"")</f>
        <v/>
      </c>
      <c r="G106" s="237" t="str">
        <f>IF(ISBLANK(B106),"",IF(LEN(B106)&lt;=4,VLOOKUP(B106,MARKET!$B$2:$Y$11,COLUMN(MARKET!Y96)-1,FALSE),VLOOKUP(B106,MARKET!$A$13:$Y$315,COLUMN(MARKET!$Y$1),FALSE)))</f>
        <v/>
      </c>
      <c r="H106" s="238" t="str">
        <f t="shared" si="22"/>
        <v/>
      </c>
      <c r="I106" s="239" t="str">
        <f t="shared" si="25"/>
        <v/>
      </c>
      <c r="J106" s="240" t="str">
        <f>IF(ISBLANK(E106),"",IF(LEN(B106)&lt;=4,VLOOKUP(B106,MARKET!$B$2:$P$11,14,FALSE),VLOOKUP(B106,MARKET!$A$2:$P$315,16,FALSE)))</f>
        <v/>
      </c>
      <c r="K106" s="241" t="str">
        <f>IF(ISBLANK(E106),"",IF(LEN(B106)&lt;=4,VLOOKUP(B106,MARKET!$B$2:$P$11,13,FALSE),VLOOKUP(B106,MARKET!$A$2:$P$315,14,FALSE)))</f>
        <v/>
      </c>
      <c r="L106" s="242" t="str">
        <f t="shared" si="23"/>
        <v/>
      </c>
      <c r="M106" s="317" t="str">
        <f t="shared" si="24"/>
        <v/>
      </c>
      <c r="Y106" s="215" t="str">
        <f t="shared" si="26"/>
        <v/>
      </c>
      <c r="Z106" s="259">
        <f t="shared" si="57"/>
        <v>0</v>
      </c>
      <c r="AA106" s="211"/>
      <c r="AB106" s="259">
        <f t="shared" si="28"/>
        <v>0</v>
      </c>
      <c r="AC106" s="211"/>
      <c r="AD106" s="259">
        <f t="shared" si="29"/>
        <v>0</v>
      </c>
      <c r="AE106" s="211"/>
      <c r="AF106" s="259">
        <f t="shared" si="30"/>
        <v>0</v>
      </c>
      <c r="AG106" s="211"/>
      <c r="AH106" s="259">
        <f t="shared" si="31"/>
        <v>0</v>
      </c>
      <c r="AI106" s="211"/>
      <c r="AJ106" s="259">
        <f t="shared" si="40"/>
        <v>0</v>
      </c>
      <c r="AK106" s="211"/>
      <c r="AL106" s="259">
        <f t="shared" si="32"/>
        <v>0</v>
      </c>
      <c r="AM106" s="262">
        <f t="shared" si="33"/>
        <v>0</v>
      </c>
      <c r="AN106" s="287"/>
      <c r="AO106" s="259">
        <f t="shared" si="34"/>
        <v>0</v>
      </c>
      <c r="AP106" s="211"/>
      <c r="AQ106" s="259">
        <f t="shared" si="35"/>
        <v>0</v>
      </c>
      <c r="AR106" s="211"/>
      <c r="AS106" s="259">
        <f t="shared" si="36"/>
        <v>0</v>
      </c>
      <c r="AT106" s="211"/>
      <c r="AU106" s="259">
        <f t="shared" si="37"/>
        <v>0</v>
      </c>
      <c r="AV106" s="211"/>
      <c r="AW106" s="259">
        <f t="shared" si="38"/>
        <v>0</v>
      </c>
      <c r="AX106" s="211"/>
      <c r="AY106" s="259">
        <f t="shared" si="41"/>
        <v>0</v>
      </c>
      <c r="AZ106" s="211"/>
      <c r="BA106" s="259">
        <f t="shared" si="39"/>
        <v>0</v>
      </c>
      <c r="BB106" s="211"/>
    </row>
    <row r="107" spans="1:54">
      <c r="A107" s="232" t="str">
        <f>IF(ISBLANK(B107),"",IF(LEN(B107)=4,LEFT(VLOOKUP(B107,MARKET!$B$2:$AN$11,COLUMN(MARKET!#REF!)-1,FALSE),2),LEFT(B107,2)))</f>
        <v/>
      </c>
      <c r="B107" s="219"/>
      <c r="C107" s="233" t="str">
        <f>IF(ISBLANK(B107),"",IF(LEN(B107)&lt;=4,_xll.BDP(VLOOKUP(B107,MARKET!$B$2:$AN$11,COLUMN([1]MARKET!AN106)-1,FALSE)&amp;" Corp","security des"),_xll.BDP(B107&amp;" Corp","security des")))</f>
        <v/>
      </c>
      <c r="D107" s="288"/>
      <c r="E107" s="235"/>
      <c r="F107" s="236" t="str">
        <f>IF(LEN(B107)=12,IF(_xll.MKV("EUR.CM_INSTRUMENT.PXE."&amp;B107, "DateFirstSettlement")&gt;=41275,"Y","N"),"")</f>
        <v/>
      </c>
      <c r="G107" s="237" t="str">
        <f>IF(ISBLANK(B107),"",IF(LEN(B107)&lt;=4,VLOOKUP(B107,MARKET!$B$2:$Y$11,COLUMN(MARKET!Y97)-1,FALSE),VLOOKUP(B107,MARKET!$A$13:$Y$315,COLUMN(MARKET!$Y$1),FALSE)))</f>
        <v/>
      </c>
      <c r="H107" s="238" t="str">
        <f t="shared" si="22"/>
        <v/>
      </c>
      <c r="I107" s="239" t="str">
        <f t="shared" si="25"/>
        <v/>
      </c>
      <c r="J107" s="240" t="str">
        <f>IF(ISBLANK(E107),"",IF(LEN(B107)&lt;=4,VLOOKUP(B107,MARKET!$B$2:$P$11,14,FALSE),VLOOKUP(B107,MARKET!$A$2:$P$315,16,FALSE)))</f>
        <v/>
      </c>
      <c r="K107" s="241" t="str">
        <f>IF(ISBLANK(E107),"",IF(LEN(B107)&lt;=4,VLOOKUP(B107,MARKET!$B$2:$P$11,13,FALSE),VLOOKUP(B107,MARKET!$A$2:$P$315,14,FALSE)))</f>
        <v/>
      </c>
      <c r="L107" s="242" t="str">
        <f t="shared" si="23"/>
        <v/>
      </c>
      <c r="M107" s="317" t="str">
        <f t="shared" si="24"/>
        <v/>
      </c>
      <c r="Y107" s="215" t="str">
        <f t="shared" si="26"/>
        <v/>
      </c>
      <c r="Z107" s="259">
        <f t="shared" si="57"/>
        <v>0</v>
      </c>
      <c r="AA107" s="211"/>
      <c r="AB107" s="259">
        <f t="shared" si="28"/>
        <v>0</v>
      </c>
      <c r="AC107" s="211"/>
      <c r="AD107" s="259">
        <f t="shared" si="29"/>
        <v>0</v>
      </c>
      <c r="AE107" s="211"/>
      <c r="AF107" s="259">
        <f t="shared" si="30"/>
        <v>0</v>
      </c>
      <c r="AG107" s="211"/>
      <c r="AH107" s="259">
        <f t="shared" si="31"/>
        <v>0</v>
      </c>
      <c r="AI107" s="211"/>
      <c r="AJ107" s="259">
        <f t="shared" si="40"/>
        <v>0</v>
      </c>
      <c r="AK107" s="211"/>
      <c r="AL107" s="259">
        <f t="shared" si="32"/>
        <v>0</v>
      </c>
      <c r="AM107" s="262">
        <f t="shared" si="33"/>
        <v>0</v>
      </c>
      <c r="AN107" s="287"/>
      <c r="AO107" s="259">
        <f t="shared" si="34"/>
        <v>0</v>
      </c>
      <c r="AP107" s="211"/>
      <c r="AQ107" s="259">
        <f t="shared" si="35"/>
        <v>0</v>
      </c>
      <c r="AR107" s="211"/>
      <c r="AS107" s="259">
        <f t="shared" si="36"/>
        <v>0</v>
      </c>
      <c r="AT107" s="211"/>
      <c r="AU107" s="259">
        <f t="shared" si="37"/>
        <v>0</v>
      </c>
      <c r="AV107" s="211"/>
      <c r="AW107" s="259">
        <f t="shared" si="38"/>
        <v>0</v>
      </c>
      <c r="AX107" s="211"/>
      <c r="AY107" s="259">
        <f t="shared" si="41"/>
        <v>0</v>
      </c>
      <c r="AZ107" s="211"/>
      <c r="BA107" s="259">
        <f t="shared" si="39"/>
        <v>0</v>
      </c>
      <c r="BB107" s="211"/>
    </row>
    <row r="108" spans="1:54">
      <c r="A108" s="232" t="str">
        <f>IF(ISBLANK(B108),"",IF(LEN(B108)=4,LEFT(VLOOKUP(B108,MARKET!$B$2:$AN$11,COLUMN(MARKET!#REF!)-1,FALSE),2),LEFT(B108,2)))</f>
        <v/>
      </c>
      <c r="B108" s="219"/>
      <c r="C108" s="233" t="str">
        <f>IF(ISBLANK(B108),"",IF(LEN(B108)&lt;=4,_xll.BDP(VLOOKUP(B108,MARKET!$B$2:$AN$11,COLUMN([1]MARKET!AN107)-1,FALSE)&amp;" Corp","security des"),_xll.BDP(B108&amp;" Corp","security des")))</f>
        <v/>
      </c>
      <c r="D108" s="288"/>
      <c r="E108" s="235"/>
      <c r="F108" s="236" t="str">
        <f>IF(LEN(B108)=12,IF(_xll.MKV("EUR.CM_INSTRUMENT.PXE."&amp;B108, "DateFirstSettlement")&gt;=41275,"Y","N"),"")</f>
        <v/>
      </c>
      <c r="G108" s="237" t="str">
        <f>IF(ISBLANK(B108),"",IF(LEN(B108)&lt;=4,VLOOKUP(B108,MARKET!$B$2:$Y$11,COLUMN(MARKET!Y98)-1,FALSE),VLOOKUP(B108,MARKET!$A$13:$Y$315,COLUMN(MARKET!$Y$1),FALSE)))</f>
        <v/>
      </c>
      <c r="H108" s="238" t="str">
        <f t="shared" si="22"/>
        <v/>
      </c>
      <c r="I108" s="239" t="str">
        <f t="shared" si="25"/>
        <v/>
      </c>
      <c r="J108" s="240" t="str">
        <f>IF(ISBLANK(E108),"",IF(LEN(B108)&lt;=4,VLOOKUP(B108,MARKET!$B$2:$P$11,14,FALSE),VLOOKUP(B108,MARKET!$A$2:$P$315,16,FALSE)))</f>
        <v/>
      </c>
      <c r="K108" s="241" t="str">
        <f>IF(ISBLANK(E108),"",IF(LEN(B108)&lt;=4,VLOOKUP(B108,MARKET!$B$2:$P$11,13,FALSE),VLOOKUP(B108,MARKET!$A$2:$P$315,14,FALSE)))</f>
        <v/>
      </c>
      <c r="L108" s="242" t="str">
        <f t="shared" si="23"/>
        <v/>
      </c>
      <c r="M108" s="317" t="str">
        <f t="shared" si="24"/>
        <v/>
      </c>
      <c r="Y108" s="215" t="str">
        <f t="shared" si="26"/>
        <v/>
      </c>
      <c r="Z108" s="259">
        <f t="shared" si="57"/>
        <v>0</v>
      </c>
      <c r="AA108" s="211"/>
      <c r="AB108" s="259">
        <f t="shared" si="28"/>
        <v>0</v>
      </c>
      <c r="AC108" s="211"/>
      <c r="AD108" s="259">
        <f t="shared" si="29"/>
        <v>0</v>
      </c>
      <c r="AE108" s="211"/>
      <c r="AF108" s="259">
        <f t="shared" si="30"/>
        <v>0</v>
      </c>
      <c r="AG108" s="211"/>
      <c r="AH108" s="259">
        <f t="shared" si="31"/>
        <v>0</v>
      </c>
      <c r="AI108" s="211"/>
      <c r="AJ108" s="259">
        <f t="shared" si="40"/>
        <v>0</v>
      </c>
      <c r="AK108" s="211"/>
      <c r="AL108" s="259">
        <f t="shared" si="32"/>
        <v>0</v>
      </c>
      <c r="AM108" s="262">
        <f t="shared" si="33"/>
        <v>0</v>
      </c>
      <c r="AN108" s="287"/>
      <c r="AO108" s="259">
        <f t="shared" si="34"/>
        <v>0</v>
      </c>
      <c r="AP108" s="211"/>
      <c r="AQ108" s="259">
        <f t="shared" si="35"/>
        <v>0</v>
      </c>
      <c r="AR108" s="211"/>
      <c r="AS108" s="259">
        <f t="shared" si="36"/>
        <v>0</v>
      </c>
      <c r="AT108" s="211"/>
      <c r="AU108" s="259">
        <f t="shared" si="37"/>
        <v>0</v>
      </c>
      <c r="AV108" s="211"/>
      <c r="AW108" s="259">
        <f t="shared" si="38"/>
        <v>0</v>
      </c>
      <c r="AX108" s="211"/>
      <c r="AY108" s="259">
        <f t="shared" si="41"/>
        <v>0</v>
      </c>
      <c r="AZ108" s="211"/>
      <c r="BA108" s="259">
        <f t="shared" si="39"/>
        <v>0</v>
      </c>
      <c r="BB108" s="211"/>
    </row>
    <row r="109" spans="1:54">
      <c r="A109" s="232" t="str">
        <f>IF(ISBLANK(B109),"",IF(LEN(B109)=4,LEFT(VLOOKUP(B109,MARKET!$B$2:$AN$11,COLUMN(MARKET!#REF!)-1,FALSE),2),LEFT(B109,2)))</f>
        <v/>
      </c>
      <c r="B109" s="219"/>
      <c r="C109" s="233" t="str">
        <f>IF(ISBLANK(B109),"",IF(LEN(B109)&lt;=4,_xll.BDP(VLOOKUP(B109,MARKET!$B$2:$AN$11,COLUMN([1]MARKET!AN108)-1,FALSE)&amp;" Corp","security des"),_xll.BDP(B109&amp;" Corp","security des")))</f>
        <v/>
      </c>
      <c r="D109" s="288"/>
      <c r="E109" s="235"/>
      <c r="F109" s="236" t="str">
        <f>IF(LEN(B109)=12,IF(_xll.MKV("EUR.CM_INSTRUMENT.PXE."&amp;B109, "DateFirstSettlement")&gt;=41275,"Y","N"),"")</f>
        <v/>
      </c>
      <c r="G109" s="237" t="str">
        <f>IF(ISBLANK(B109),"",IF(LEN(B109)&lt;=4,VLOOKUP(B109,MARKET!$B$2:$Y$11,COLUMN(MARKET!Y99)-1,FALSE),VLOOKUP(B109,MARKET!$A$13:$Y$315,COLUMN(MARKET!$Y$1),FALSE)))</f>
        <v/>
      </c>
      <c r="H109" s="238" t="str">
        <f t="shared" si="22"/>
        <v/>
      </c>
      <c r="I109" s="239" t="str">
        <f t="shared" si="25"/>
        <v/>
      </c>
      <c r="J109" s="240" t="str">
        <f>IF(ISBLANK(E109),"",IF(LEN(B109)&lt;=4,VLOOKUP(B109,MARKET!$B$2:$P$11,14,FALSE),VLOOKUP(B109,MARKET!$A$2:$P$315,16,FALSE)))</f>
        <v/>
      </c>
      <c r="K109" s="241" t="str">
        <f>IF(ISBLANK(E109),"",IF(LEN(B109)&lt;=4,VLOOKUP(B109,MARKET!$B$2:$P$11,13,FALSE),VLOOKUP(B109,MARKET!$A$2:$P$315,14,FALSE)))</f>
        <v/>
      </c>
      <c r="L109" s="242" t="str">
        <f t="shared" si="23"/>
        <v/>
      </c>
      <c r="M109" s="317" t="str">
        <f t="shared" si="24"/>
        <v/>
      </c>
      <c r="P109" s="313"/>
      <c r="Q109" s="313"/>
      <c r="R109" s="313"/>
      <c r="S109" s="313"/>
      <c r="T109" s="313"/>
      <c r="U109" s="313"/>
      <c r="V109" s="313"/>
      <c r="Y109" s="215" t="str">
        <f t="shared" si="26"/>
        <v/>
      </c>
      <c r="Z109" s="259">
        <f t="shared" si="57"/>
        <v>0</v>
      </c>
      <c r="AA109" s="211"/>
      <c r="AB109" s="259">
        <f t="shared" si="28"/>
        <v>0</v>
      </c>
      <c r="AC109" s="211"/>
      <c r="AD109" s="259">
        <f t="shared" si="29"/>
        <v>0</v>
      </c>
      <c r="AE109" s="211"/>
      <c r="AF109" s="259">
        <f t="shared" si="30"/>
        <v>0</v>
      </c>
      <c r="AG109" s="211"/>
      <c r="AH109" s="259">
        <f t="shared" si="31"/>
        <v>0</v>
      </c>
      <c r="AI109" s="211"/>
      <c r="AJ109" s="259">
        <f t="shared" si="40"/>
        <v>0</v>
      </c>
      <c r="AK109" s="211"/>
      <c r="AL109" s="259">
        <f t="shared" si="32"/>
        <v>0</v>
      </c>
      <c r="AM109" s="262">
        <f t="shared" si="33"/>
        <v>0</v>
      </c>
      <c r="AN109" s="287"/>
      <c r="AO109" s="259">
        <f t="shared" si="34"/>
        <v>0</v>
      </c>
      <c r="AP109" s="211"/>
      <c r="AQ109" s="259">
        <f t="shared" si="35"/>
        <v>0</v>
      </c>
      <c r="AR109" s="211"/>
      <c r="AS109" s="259">
        <f t="shared" si="36"/>
        <v>0</v>
      </c>
      <c r="AT109" s="211"/>
      <c r="AU109" s="259">
        <f t="shared" si="37"/>
        <v>0</v>
      </c>
      <c r="AV109" s="211"/>
      <c r="AW109" s="259">
        <f t="shared" si="38"/>
        <v>0</v>
      </c>
      <c r="AX109" s="211"/>
      <c r="AY109" s="259">
        <f t="shared" si="41"/>
        <v>0</v>
      </c>
      <c r="AZ109" s="211"/>
      <c r="BA109" s="259">
        <f t="shared" si="39"/>
        <v>0</v>
      </c>
      <c r="BB109" s="211"/>
    </row>
    <row r="110" spans="1:54">
      <c r="A110" s="232" t="str">
        <f>IF(ISBLANK(B110),"",IF(LEN(B110)=4,LEFT(VLOOKUP(B110,MARKET!$B$2:$AN$11,COLUMN(MARKET!#REF!)-1,FALSE),2),LEFT(B110,2)))</f>
        <v/>
      </c>
      <c r="B110" s="219"/>
      <c r="C110" s="233" t="str">
        <f>IF(ISBLANK(B110),"",IF(LEN(B110)&lt;=4,_xll.BDP(VLOOKUP(B110,MARKET!$B$2:$AN$11,COLUMN([1]MARKET!AN109)-1,FALSE)&amp;" Corp","security des"),_xll.BDP(B110&amp;" Corp","security des")))</f>
        <v/>
      </c>
      <c r="D110" s="288"/>
      <c r="E110" s="235"/>
      <c r="F110" s="236" t="str">
        <f>IF(LEN(B110)=12,IF(_xll.MKV("EUR.CM_INSTRUMENT.PXE."&amp;B110, "DateFirstSettlement")&gt;=41275,"Y","N"),"")</f>
        <v/>
      </c>
      <c r="G110" s="237" t="str">
        <f>IF(ISBLANK(B110),"",IF(LEN(B110)&lt;=4,VLOOKUP(B110,MARKET!$B$2:$Y$11,COLUMN(MARKET!Y100)-1,FALSE),VLOOKUP(B110,MARKET!$A$13:$Y$315,COLUMN(MARKET!$Y$1),FALSE)))</f>
        <v/>
      </c>
      <c r="H110" s="238" t="str">
        <f t="shared" si="22"/>
        <v/>
      </c>
      <c r="I110" s="239" t="str">
        <f t="shared" si="25"/>
        <v/>
      </c>
      <c r="J110" s="240" t="str">
        <f>IF(ISBLANK(E110),"",IF(LEN(B110)&lt;=4,VLOOKUP(B110,MARKET!$B$2:$P$11,14,FALSE),VLOOKUP(B110,MARKET!$A$2:$P$315,16,FALSE)))</f>
        <v/>
      </c>
      <c r="K110" s="241" t="str">
        <f>IF(ISBLANK(E110),"",IF(LEN(B110)&lt;=4,VLOOKUP(B110,MARKET!$B$2:$P$11,13,FALSE),VLOOKUP(B110,MARKET!$A$2:$P$315,14,FALSE)))</f>
        <v/>
      </c>
      <c r="L110" s="242" t="str">
        <f t="shared" si="23"/>
        <v/>
      </c>
      <c r="M110" s="317" t="str">
        <f t="shared" si="24"/>
        <v/>
      </c>
      <c r="P110" s="313"/>
      <c r="Q110" s="313"/>
      <c r="R110" s="313"/>
      <c r="S110" s="313"/>
      <c r="T110" s="313"/>
      <c r="U110" s="313"/>
      <c r="V110" s="313"/>
      <c r="Y110" s="215" t="str">
        <f t="shared" si="26"/>
        <v/>
      </c>
      <c r="Z110" s="259">
        <f t="shared" si="57"/>
        <v>0</v>
      </c>
      <c r="AA110" s="211"/>
      <c r="AB110" s="259">
        <f t="shared" si="28"/>
        <v>0</v>
      </c>
      <c r="AC110" s="211"/>
      <c r="AD110" s="259">
        <f t="shared" si="29"/>
        <v>0</v>
      </c>
      <c r="AE110" s="211"/>
      <c r="AF110" s="259">
        <f t="shared" si="30"/>
        <v>0</v>
      </c>
      <c r="AG110" s="211"/>
      <c r="AH110" s="259">
        <f t="shared" si="31"/>
        <v>0</v>
      </c>
      <c r="AI110" s="211"/>
      <c r="AJ110" s="259">
        <f t="shared" si="40"/>
        <v>0</v>
      </c>
      <c r="AK110" s="211"/>
      <c r="AL110" s="259">
        <f t="shared" si="32"/>
        <v>0</v>
      </c>
      <c r="AM110" s="262">
        <f t="shared" si="33"/>
        <v>0</v>
      </c>
      <c r="AN110" s="287"/>
      <c r="AO110" s="259">
        <f t="shared" si="34"/>
        <v>0</v>
      </c>
      <c r="AP110" s="211"/>
      <c r="AQ110" s="259">
        <f t="shared" si="35"/>
        <v>0</v>
      </c>
      <c r="AR110" s="211"/>
      <c r="AS110" s="259">
        <f t="shared" si="36"/>
        <v>0</v>
      </c>
      <c r="AT110" s="211"/>
      <c r="AU110" s="259">
        <f t="shared" si="37"/>
        <v>0</v>
      </c>
      <c r="AV110" s="211"/>
      <c r="AW110" s="259">
        <f t="shared" si="38"/>
        <v>0</v>
      </c>
      <c r="AX110" s="211"/>
      <c r="AY110" s="259">
        <f t="shared" si="41"/>
        <v>0</v>
      </c>
      <c r="AZ110" s="211"/>
      <c r="BA110" s="259">
        <f t="shared" si="39"/>
        <v>0</v>
      </c>
      <c r="BB110" s="211"/>
    </row>
    <row r="111" spans="1:54">
      <c r="A111" s="232" t="str">
        <f>IF(ISBLANK(B111),"",IF(LEN(B111)=4,LEFT(VLOOKUP(B111,MARKET!$B$2:$AN$11,COLUMN(MARKET!#REF!)-1,FALSE),2),LEFT(B111,2)))</f>
        <v/>
      </c>
      <c r="B111" s="219"/>
      <c r="C111" s="233" t="str">
        <f>IF(ISBLANK(B111),"",IF(LEN(B111)&lt;=4,_xll.BDP(VLOOKUP(B111,MARKET!$B$2:$AN$11,COLUMN([1]MARKET!AN110)-1,FALSE)&amp;" Corp","security des"),_xll.BDP(B111&amp;" Corp","security des")))</f>
        <v/>
      </c>
      <c r="D111" s="288"/>
      <c r="E111" s="294"/>
      <c r="F111" s="236" t="str">
        <f>IF(LEN(B111)=12,IF(_xll.MKV("EUR.CM_INSTRUMENT.PXE."&amp;B111, "DateFirstSettlement")&gt;=41275,"Y","N"),"")</f>
        <v/>
      </c>
      <c r="G111" s="237" t="str">
        <f>IF(ISBLANK(B111),"",IF(LEN(B111)&lt;=4,VLOOKUP(B111,MARKET!$B$2:$Y$11,COLUMN(MARKET!Y101)-1,FALSE),VLOOKUP(B111,MARKET!$A$13:$Y$315,COLUMN(MARKET!$Y$1),FALSE)))</f>
        <v/>
      </c>
      <c r="H111" s="238" t="str">
        <f t="shared" si="22"/>
        <v/>
      </c>
      <c r="I111" s="239" t="str">
        <f t="shared" si="25"/>
        <v/>
      </c>
      <c r="J111" s="240" t="str">
        <f>IF(ISBLANK(E111),"",IF(LEN(B111)&lt;=4,VLOOKUP(B111,MARKET!$B$2:$P$11,14,FALSE),VLOOKUP(B111,MARKET!$A$2:$P$315,16,FALSE)))</f>
        <v/>
      </c>
      <c r="K111" s="241" t="str">
        <f>IF(ISBLANK(E111),"",IF(LEN(B111)&lt;=4,VLOOKUP(B111,MARKET!$B$2:$P$11,13,FALSE),VLOOKUP(B111,MARKET!$A$2:$P$315,14,FALSE)))</f>
        <v/>
      </c>
      <c r="L111" s="242" t="str">
        <f t="shared" si="23"/>
        <v/>
      </c>
      <c r="M111" s="317" t="str">
        <f t="shared" si="24"/>
        <v/>
      </c>
      <c r="P111" s="320"/>
      <c r="Q111" s="320"/>
      <c r="R111" s="320"/>
      <c r="S111" s="320"/>
      <c r="T111" s="313"/>
      <c r="U111" s="313"/>
      <c r="V111" s="313"/>
      <c r="W111" s="314"/>
      <c r="Y111" s="215" t="str">
        <f t="shared" si="26"/>
        <v/>
      </c>
      <c r="Z111" s="259">
        <f t="shared" si="57"/>
        <v>0</v>
      </c>
      <c r="AA111" s="211"/>
      <c r="AB111" s="259">
        <f t="shared" si="28"/>
        <v>0</v>
      </c>
      <c r="AC111" s="211"/>
      <c r="AD111" s="259">
        <f t="shared" si="29"/>
        <v>0</v>
      </c>
      <c r="AE111" s="211"/>
      <c r="AF111" s="259">
        <f t="shared" si="30"/>
        <v>0</v>
      </c>
      <c r="AG111" s="211"/>
      <c r="AH111" s="259">
        <f t="shared" si="31"/>
        <v>0</v>
      </c>
      <c r="AI111" s="211"/>
      <c r="AJ111" s="259">
        <f t="shared" si="40"/>
        <v>0</v>
      </c>
      <c r="AK111" s="211"/>
      <c r="AL111" s="259">
        <f t="shared" si="32"/>
        <v>0</v>
      </c>
      <c r="AM111" s="262">
        <f t="shared" si="33"/>
        <v>0</v>
      </c>
      <c r="AN111" s="287"/>
      <c r="AO111" s="259">
        <f t="shared" si="34"/>
        <v>0</v>
      </c>
      <c r="AP111" s="211"/>
      <c r="AQ111" s="259">
        <f t="shared" si="35"/>
        <v>0</v>
      </c>
      <c r="AR111" s="211"/>
      <c r="AS111" s="259">
        <f t="shared" si="36"/>
        <v>0</v>
      </c>
      <c r="AT111" s="211"/>
      <c r="AU111" s="259">
        <f t="shared" si="37"/>
        <v>0</v>
      </c>
      <c r="AV111" s="211"/>
      <c r="AW111" s="259">
        <f t="shared" si="38"/>
        <v>0</v>
      </c>
      <c r="AX111" s="211"/>
      <c r="AY111" s="259">
        <f t="shared" si="41"/>
        <v>0</v>
      </c>
      <c r="AZ111" s="211"/>
      <c r="BA111" s="259">
        <f t="shared" si="39"/>
        <v>0</v>
      </c>
      <c r="BB111" s="211"/>
    </row>
    <row r="112" spans="1:54">
      <c r="A112" s="232" t="str">
        <f>IF(ISBLANK(B112),"",IF(LEN(B112)=4,LEFT(VLOOKUP(B112,MARKET!$B$2:$AN$11,COLUMN(MARKET!AN102)-1,FALSE),2),LEFT(B112,2)))</f>
        <v/>
      </c>
      <c r="B112" s="219"/>
      <c r="C112" s="233" t="str">
        <f>IF(ISBLANK(B112),"",IF(LEN(B112)&lt;=4,_xll.BDP(VLOOKUP(B112,MARKET!$B$2:$AN$11,COLUMN([1]MARKET!AN111)-1,FALSE)&amp;" Corp","security des"),_xll.BDP(B112&amp;" Corp","security des")))</f>
        <v/>
      </c>
      <c r="D112" s="288"/>
      <c r="E112" s="294"/>
      <c r="F112" s="236" t="str">
        <f>IF(LEN(B112)=12,IF(_xll.MKV("EUR.CM_INSTRUMENT.PXE."&amp;B112, "DateFirstSettlement")&gt;=41275,"Y","N"),"")</f>
        <v/>
      </c>
      <c r="G112" s="237" t="str">
        <f>IF(ISBLANK(B112),"",IF(LEN(B112)&lt;=4,VLOOKUP(B112,MARKET!$B$2:$Y$11,COLUMN(MARKET!#REF!)-1,FALSE),VLOOKUP(B112,MARKET!$A$13:$Y$315,COLUMN(MARKET!$Y$1),FALSE)))</f>
        <v/>
      </c>
      <c r="H112" s="238" t="str">
        <f t="shared" si="22"/>
        <v/>
      </c>
      <c r="I112" s="239" t="str">
        <f t="shared" si="25"/>
        <v/>
      </c>
      <c r="J112" s="240" t="str">
        <f>IF(ISBLANK(E112),"",IF(LEN(B112)&lt;=4,VLOOKUP(B112,MARKET!$B$2:$P$11,14,FALSE),VLOOKUP(B112,MARKET!$A$2:$P$315,16,FALSE)))</f>
        <v/>
      </c>
      <c r="K112" s="241" t="str">
        <f>IF(ISBLANK(E112),"",IF(LEN(B112)&lt;=4,VLOOKUP(B112,MARKET!$B$2:$P$11,13,FALSE),VLOOKUP(B112,MARKET!$A$2:$P$315,14,FALSE)))</f>
        <v/>
      </c>
      <c r="L112" s="242" t="str">
        <f t="shared" si="23"/>
        <v/>
      </c>
      <c r="M112" s="317" t="str">
        <f t="shared" si="24"/>
        <v/>
      </c>
      <c r="P112" s="320"/>
      <c r="Q112" s="320"/>
      <c r="R112" s="320"/>
      <c r="S112" s="320"/>
      <c r="T112" s="313"/>
      <c r="U112" s="313"/>
      <c r="V112" s="313"/>
      <c r="W112" s="314"/>
      <c r="Y112" s="215" t="str">
        <f t="shared" si="26"/>
        <v/>
      </c>
      <c r="Z112" s="259">
        <f t="shared" si="57"/>
        <v>0</v>
      </c>
      <c r="AA112" s="211"/>
      <c r="AB112" s="259">
        <f t="shared" si="28"/>
        <v>0</v>
      </c>
      <c r="AC112" s="211"/>
      <c r="AD112" s="259">
        <f t="shared" si="29"/>
        <v>0</v>
      </c>
      <c r="AE112" s="211"/>
      <c r="AF112" s="259">
        <f t="shared" si="30"/>
        <v>0</v>
      </c>
      <c r="AG112" s="211"/>
      <c r="AH112" s="259">
        <f t="shared" si="31"/>
        <v>0</v>
      </c>
      <c r="AI112" s="211"/>
      <c r="AJ112" s="259">
        <f t="shared" si="40"/>
        <v>0</v>
      </c>
      <c r="AK112" s="211"/>
      <c r="AL112" s="259">
        <f t="shared" si="32"/>
        <v>0</v>
      </c>
      <c r="AM112" s="262">
        <f t="shared" si="33"/>
        <v>0</v>
      </c>
      <c r="AN112" s="287"/>
      <c r="AO112" s="259">
        <f t="shared" si="34"/>
        <v>0</v>
      </c>
      <c r="AP112" s="211"/>
      <c r="AQ112" s="259">
        <f t="shared" si="35"/>
        <v>0</v>
      </c>
      <c r="AR112" s="211"/>
      <c r="AS112" s="259">
        <f t="shared" si="36"/>
        <v>0</v>
      </c>
      <c r="AT112" s="211"/>
      <c r="AU112" s="259">
        <f t="shared" si="37"/>
        <v>0</v>
      </c>
      <c r="AV112" s="211"/>
      <c r="AW112" s="259">
        <f t="shared" si="38"/>
        <v>0</v>
      </c>
      <c r="AX112" s="211"/>
      <c r="AY112" s="259">
        <f t="shared" si="41"/>
        <v>0</v>
      </c>
      <c r="AZ112" s="211"/>
      <c r="BA112" s="259">
        <f t="shared" si="39"/>
        <v>0</v>
      </c>
      <c r="BB112" s="211"/>
    </row>
    <row r="113" spans="1:54">
      <c r="A113" s="232" t="str">
        <f>IF(ISBLANK(B113),"",IF(LEN(B113)=4,LEFT(VLOOKUP(B113,MARKET!$B$2:$AN$11,COLUMN(MARKET!AN103)-1,FALSE),2),LEFT(B113,2)))</f>
        <v/>
      </c>
      <c r="B113" s="219"/>
      <c r="C113" s="233" t="str">
        <f>IF(ISBLANK(B113),"",IF(LEN(B113)&lt;=4,_xll.BDP(VLOOKUP(B113,MARKET!$B$2:$AN$11,COLUMN([1]MARKET!AN112)-1,FALSE)&amp;" Corp","security des"),_xll.BDP(B113&amp;" Corp","security des")))</f>
        <v/>
      </c>
      <c r="D113" s="288"/>
      <c r="E113" s="294"/>
      <c r="F113" s="236" t="str">
        <f>IF(LEN(B113)=12,IF(_xll.MKV("EUR.CM_INSTRUMENT.PXE."&amp;B113, "DateFirstSettlement")&gt;=41275,"Y","N"),"")</f>
        <v/>
      </c>
      <c r="G113" s="237" t="str">
        <f>IF(ISBLANK(B113),"",IF(LEN(B113)&lt;=4,VLOOKUP(B113,MARKET!$B$2:$Y$11,COLUMN(MARKET!#REF!)-1,FALSE),VLOOKUP(B113,MARKET!$A$13:$Y$315,COLUMN(MARKET!$Y$1),FALSE)))</f>
        <v/>
      </c>
      <c r="H113" s="238" t="str">
        <f t="shared" si="22"/>
        <v/>
      </c>
      <c r="I113" s="239" t="str">
        <f t="shared" si="25"/>
        <v/>
      </c>
      <c r="J113" s="240" t="str">
        <f>IF(ISBLANK(E113),"",IF(LEN(B113)&lt;=4,VLOOKUP(B113,MARKET!$B$2:$P$11,14,FALSE),VLOOKUP(B113,MARKET!$A$2:$P$315,16,FALSE)))</f>
        <v/>
      </c>
      <c r="K113" s="241" t="str">
        <f>IF(ISBLANK(E113),"",IF(LEN(B113)&lt;=4,VLOOKUP(B113,MARKET!$B$2:$P$11,13,FALSE),VLOOKUP(B113,MARKET!$A$2:$P$315,14,FALSE)))</f>
        <v/>
      </c>
      <c r="L113" s="242" t="str">
        <f t="shared" si="23"/>
        <v/>
      </c>
      <c r="M113" s="317" t="str">
        <f t="shared" si="24"/>
        <v/>
      </c>
      <c r="P113" s="320"/>
      <c r="Q113" s="320"/>
      <c r="R113" s="320"/>
      <c r="S113" s="320"/>
      <c r="T113" s="320"/>
      <c r="U113" s="313"/>
      <c r="V113" s="313"/>
      <c r="W113" s="314"/>
      <c r="Y113" s="215" t="str">
        <f t="shared" si="26"/>
        <v/>
      </c>
      <c r="Z113" s="259">
        <f t="shared" si="57"/>
        <v>0</v>
      </c>
      <c r="AA113" s="211"/>
      <c r="AB113" s="259">
        <f t="shared" si="28"/>
        <v>0</v>
      </c>
      <c r="AC113" s="211"/>
      <c r="AD113" s="259">
        <f t="shared" si="29"/>
        <v>0</v>
      </c>
      <c r="AE113" s="211"/>
      <c r="AF113" s="259">
        <f t="shared" si="30"/>
        <v>0</v>
      </c>
      <c r="AG113" s="211"/>
      <c r="AH113" s="259">
        <f t="shared" si="31"/>
        <v>0</v>
      </c>
      <c r="AI113" s="211"/>
      <c r="AJ113" s="259">
        <f t="shared" si="40"/>
        <v>0</v>
      </c>
      <c r="AK113" s="211"/>
      <c r="AL113" s="259">
        <f t="shared" si="32"/>
        <v>0</v>
      </c>
      <c r="AM113" s="262">
        <f t="shared" si="33"/>
        <v>0</v>
      </c>
      <c r="AN113" s="287"/>
      <c r="AO113" s="259">
        <f t="shared" si="34"/>
        <v>0</v>
      </c>
      <c r="AP113" s="211"/>
      <c r="AQ113" s="259">
        <f t="shared" si="35"/>
        <v>0</v>
      </c>
      <c r="AR113" s="211"/>
      <c r="AS113" s="259">
        <f t="shared" si="36"/>
        <v>0</v>
      </c>
      <c r="AT113" s="211"/>
      <c r="AU113" s="259">
        <f t="shared" si="37"/>
        <v>0</v>
      </c>
      <c r="AV113" s="211"/>
      <c r="AW113" s="259">
        <f t="shared" si="38"/>
        <v>0</v>
      </c>
      <c r="AX113" s="211"/>
      <c r="AY113" s="259">
        <f t="shared" si="41"/>
        <v>0</v>
      </c>
      <c r="AZ113" s="211"/>
      <c r="BA113" s="259">
        <f t="shared" si="39"/>
        <v>0</v>
      </c>
      <c r="BB113" s="211"/>
    </row>
    <row r="114" spans="1:54">
      <c r="A114" s="232" t="str">
        <f>IF(ISBLANK(B114),"",IF(LEN(B114)=4,LEFT(VLOOKUP(B114,MARKET!$B$2:$AN$11,COLUMN(MARKET!AN104)-1,FALSE),2),LEFT(B114,2)))</f>
        <v/>
      </c>
      <c r="B114" s="219"/>
      <c r="C114" s="233" t="str">
        <f>IF(ISBLANK(B114),"",IF(LEN(B114)&lt;=4,_xll.BDP(VLOOKUP(B114,MARKET!$B$2:$AN$11,COLUMN([1]MARKET!AN113)-1,FALSE)&amp;" Corp","security des"),_xll.BDP(B114&amp;" Corp","security des")))</f>
        <v/>
      </c>
      <c r="D114" s="288"/>
      <c r="E114" s="294"/>
      <c r="F114" s="236" t="str">
        <f>IF(LEN(B114)=12,IF(_xll.MKV("EUR.CM_INSTRUMENT.PXE."&amp;B114, "DateFirstSettlement")&gt;=41275,"Y","N"),"")</f>
        <v/>
      </c>
      <c r="G114" s="237" t="str">
        <f>IF(ISBLANK(B114),"",IF(LEN(B114)&lt;=4,VLOOKUP(B114,MARKET!$B$2:$Y$11,COLUMN(MARKET!Y102)-1,FALSE),VLOOKUP(B114,MARKET!$A$13:$Y$315,COLUMN(MARKET!$Y$1),FALSE)))</f>
        <v/>
      </c>
      <c r="H114" s="238" t="str">
        <f t="shared" si="22"/>
        <v/>
      </c>
      <c r="I114" s="239" t="str">
        <f t="shared" si="25"/>
        <v/>
      </c>
      <c r="J114" s="240" t="str">
        <f>IF(ISBLANK(E114),"",IF(LEN(B114)&lt;=4,VLOOKUP(B114,MARKET!$B$2:$P$11,14,FALSE),VLOOKUP(B114,MARKET!$A$2:$P$315,16,FALSE)))</f>
        <v/>
      </c>
      <c r="K114" s="241" t="str">
        <f>IF(ISBLANK(E114),"",IF(LEN(B114)&lt;=4,VLOOKUP(B114,MARKET!$B$2:$P$11,13,FALSE),VLOOKUP(B114,MARKET!$A$2:$P$315,14,FALSE)))</f>
        <v/>
      </c>
      <c r="L114" s="242" t="str">
        <f t="shared" si="23"/>
        <v/>
      </c>
      <c r="M114" s="317" t="str">
        <f t="shared" si="24"/>
        <v/>
      </c>
      <c r="P114" s="320"/>
      <c r="Q114" s="320"/>
      <c r="R114" s="320"/>
      <c r="S114" s="320"/>
      <c r="T114" s="320"/>
      <c r="U114" s="313"/>
      <c r="V114" s="313"/>
      <c r="W114" s="314"/>
      <c r="Y114" s="215" t="str">
        <f t="shared" si="26"/>
        <v/>
      </c>
      <c r="Z114" s="259">
        <f t="shared" si="57"/>
        <v>0</v>
      </c>
      <c r="AA114" s="211"/>
      <c r="AB114" s="259">
        <f t="shared" si="28"/>
        <v>0</v>
      </c>
      <c r="AC114" s="211"/>
      <c r="AD114" s="259">
        <f t="shared" si="29"/>
        <v>0</v>
      </c>
      <c r="AE114" s="211"/>
      <c r="AF114" s="259">
        <f t="shared" si="30"/>
        <v>0</v>
      </c>
      <c r="AG114" s="211"/>
      <c r="AH114" s="259">
        <f t="shared" si="31"/>
        <v>0</v>
      </c>
      <c r="AI114" s="211"/>
      <c r="AJ114" s="259">
        <f t="shared" si="40"/>
        <v>0</v>
      </c>
      <c r="AK114" s="211"/>
      <c r="AL114" s="259">
        <f t="shared" si="32"/>
        <v>0</v>
      </c>
      <c r="AM114" s="262">
        <f t="shared" si="33"/>
        <v>0</v>
      </c>
      <c r="AN114" s="287"/>
      <c r="AO114" s="259">
        <f t="shared" si="34"/>
        <v>0</v>
      </c>
      <c r="AP114" s="211"/>
      <c r="AQ114" s="259">
        <f t="shared" si="35"/>
        <v>0</v>
      </c>
      <c r="AR114" s="211"/>
      <c r="AS114" s="259">
        <f t="shared" si="36"/>
        <v>0</v>
      </c>
      <c r="AT114" s="211"/>
      <c r="AU114" s="259">
        <f t="shared" si="37"/>
        <v>0</v>
      </c>
      <c r="AV114" s="211"/>
      <c r="AW114" s="259">
        <f t="shared" si="38"/>
        <v>0</v>
      </c>
      <c r="AX114" s="211"/>
      <c r="AY114" s="259">
        <f t="shared" si="41"/>
        <v>0</v>
      </c>
      <c r="AZ114" s="211"/>
      <c r="BA114" s="259">
        <f t="shared" si="39"/>
        <v>0</v>
      </c>
      <c r="BB114" s="211"/>
    </row>
    <row r="115" spans="1:54">
      <c r="A115" s="232" t="str">
        <f>IF(ISBLANK(B115),"",IF(LEN(B115)=4,LEFT(VLOOKUP(B115,MARKET!$B$2:$AN$11,COLUMN(MARKET!AN105)-1,FALSE),2),LEFT(B115,2)))</f>
        <v/>
      </c>
      <c r="B115" s="219"/>
      <c r="C115" s="233" t="str">
        <f>IF(ISBLANK(B115),"",IF(LEN(B115)&lt;=4,_xll.BDP(VLOOKUP(B115,MARKET!$B$2:$AN$11,COLUMN([1]MARKET!AN114)-1,FALSE)&amp;" Corp","security des"),_xll.BDP(B115&amp;" Corp","security des")))</f>
        <v/>
      </c>
      <c r="D115" s="288"/>
      <c r="E115" s="294"/>
      <c r="F115" s="236" t="str">
        <f>IF(LEN(B115)=12,IF(_xll.MKV("EUR.CM_INSTRUMENT.PXE."&amp;B115, "DateFirstSettlement")&gt;=41275,"Y","N"),"")</f>
        <v/>
      </c>
      <c r="G115" s="237" t="str">
        <f>IF(ISBLANK(B115),"",IF(LEN(B115)&lt;=4,VLOOKUP(B115,MARKET!$B$2:$Y$11,COLUMN(MARKET!Y103)-1,FALSE),VLOOKUP(B115,MARKET!$A$13:$Y$315,COLUMN(MARKET!$Y$1),FALSE)))</f>
        <v/>
      </c>
      <c r="H115" s="238" t="str">
        <f t="shared" si="22"/>
        <v/>
      </c>
      <c r="I115" s="239" t="str">
        <f t="shared" si="25"/>
        <v/>
      </c>
      <c r="J115" s="240" t="str">
        <f>IF(ISBLANK(E115),"",IF(LEN(B115)&lt;=4,VLOOKUP(B115,MARKET!$B$2:$P$11,14,FALSE),VLOOKUP(B115,MARKET!$A$2:$P$315,16,FALSE)))</f>
        <v/>
      </c>
      <c r="K115" s="241" t="str">
        <f>IF(ISBLANK(E115),"",IF(LEN(B115)&lt;=4,VLOOKUP(B115,MARKET!$B$2:$P$11,13,FALSE),VLOOKUP(B115,MARKET!$A$2:$P$315,14,FALSE)))</f>
        <v/>
      </c>
      <c r="L115" s="242" t="str">
        <f t="shared" si="23"/>
        <v/>
      </c>
      <c r="M115" s="317" t="str">
        <f t="shared" si="24"/>
        <v/>
      </c>
      <c r="P115" s="320"/>
      <c r="Q115" s="320"/>
      <c r="R115" s="321"/>
      <c r="S115" s="320"/>
      <c r="T115" s="320"/>
      <c r="V115" s="313"/>
      <c r="W115" s="314"/>
      <c r="Y115" s="215" t="str">
        <f t="shared" si="26"/>
        <v/>
      </c>
      <c r="Z115" s="259">
        <f t="shared" si="57"/>
        <v>0</v>
      </c>
      <c r="AA115" s="211"/>
      <c r="AB115" s="259">
        <f t="shared" si="28"/>
        <v>0</v>
      </c>
      <c r="AC115" s="211"/>
      <c r="AD115" s="259">
        <f t="shared" si="29"/>
        <v>0</v>
      </c>
      <c r="AE115" s="211"/>
      <c r="AF115" s="259">
        <f t="shared" si="30"/>
        <v>0</v>
      </c>
      <c r="AG115" s="211"/>
      <c r="AH115" s="259">
        <f t="shared" si="31"/>
        <v>0</v>
      </c>
      <c r="AI115" s="211"/>
      <c r="AJ115" s="259">
        <f t="shared" si="40"/>
        <v>0</v>
      </c>
      <c r="AK115" s="211"/>
      <c r="AL115" s="259">
        <f t="shared" si="32"/>
        <v>0</v>
      </c>
      <c r="AM115" s="262">
        <f t="shared" si="33"/>
        <v>0</v>
      </c>
      <c r="AN115" s="287"/>
      <c r="AO115" s="259">
        <f t="shared" si="34"/>
        <v>0</v>
      </c>
      <c r="AP115" s="211"/>
      <c r="AQ115" s="259">
        <f t="shared" si="35"/>
        <v>0</v>
      </c>
      <c r="AR115" s="211"/>
      <c r="AS115" s="259">
        <f t="shared" si="36"/>
        <v>0</v>
      </c>
      <c r="AT115" s="211"/>
      <c r="AU115" s="259">
        <f t="shared" si="37"/>
        <v>0</v>
      </c>
      <c r="AV115" s="211"/>
      <c r="AW115" s="259">
        <f t="shared" si="38"/>
        <v>0</v>
      </c>
      <c r="AX115" s="211"/>
      <c r="AY115" s="259">
        <f t="shared" si="41"/>
        <v>0</v>
      </c>
      <c r="AZ115" s="211"/>
      <c r="BA115" s="259">
        <f t="shared" si="39"/>
        <v>0</v>
      </c>
      <c r="BB115" s="211"/>
    </row>
    <row r="116" spans="1:54">
      <c r="A116" s="232" t="str">
        <f>IF(ISBLANK(B116),"",IF(LEN(B116)=4,LEFT(VLOOKUP(B116,MARKET!$B$2:$AN$11,COLUMN(MARKET!AN106)-1,FALSE),2),LEFT(B116,2)))</f>
        <v/>
      </c>
      <c r="B116" s="219"/>
      <c r="C116" s="233" t="str">
        <f>IF(ISBLANK(B116),"",IF(LEN(B116)&lt;=4,_xll.BDP(VLOOKUP(B116,MARKET!$B$2:$AN$11,COLUMN([1]MARKET!AN115)-1,FALSE)&amp;" Corp","security des"),_xll.BDP(B116&amp;" Corp","security des")))</f>
        <v/>
      </c>
      <c r="D116" s="288"/>
      <c r="E116" s="294"/>
      <c r="F116" s="236" t="str">
        <f>IF(LEN(B116)=12,IF(_xll.MKV("EUR.CM_INSTRUMENT.PXE."&amp;B116, "DateFirstSettlement")&gt;=41275,"Y","N"),"")</f>
        <v/>
      </c>
      <c r="G116" s="237" t="str">
        <f>IF(ISBLANK(B116),"",IF(LEN(B116)&lt;=4,VLOOKUP(B116,MARKET!$B$2:$Y$11,COLUMN(MARKET!Y104)-1,FALSE),VLOOKUP(B116,MARKET!$A$13:$Y$315,COLUMN(MARKET!$Y$1),FALSE)))</f>
        <v/>
      </c>
      <c r="H116" s="238" t="str">
        <f t="shared" si="22"/>
        <v/>
      </c>
      <c r="I116" s="239" t="str">
        <f t="shared" si="25"/>
        <v/>
      </c>
      <c r="J116" s="240" t="str">
        <f>IF(ISBLANK(E116),"",IF(LEN(B116)&lt;=4,VLOOKUP(B116,MARKET!$B$2:$P$11,14,FALSE),VLOOKUP(B116,MARKET!$A$2:$P$315,16,FALSE)))</f>
        <v/>
      </c>
      <c r="K116" s="241" t="str">
        <f>IF(ISBLANK(E116),"",IF(LEN(B116)&lt;=4,VLOOKUP(B116,MARKET!$B$2:$P$11,13,FALSE),VLOOKUP(B116,MARKET!$A$2:$P$315,14,FALSE)))</f>
        <v/>
      </c>
      <c r="L116" s="242" t="str">
        <f t="shared" si="23"/>
        <v/>
      </c>
      <c r="M116" s="317" t="str">
        <f t="shared" si="24"/>
        <v/>
      </c>
      <c r="P116" s="320"/>
      <c r="Q116" s="320"/>
      <c r="R116" s="321"/>
      <c r="S116" s="320"/>
      <c r="T116" s="320"/>
      <c r="V116" s="313"/>
      <c r="W116" s="314"/>
      <c r="Y116" s="215" t="str">
        <f t="shared" si="26"/>
        <v/>
      </c>
      <c r="Z116" s="259">
        <f t="shared" si="57"/>
        <v>0</v>
      </c>
      <c r="AA116" s="211"/>
      <c r="AB116" s="259">
        <f t="shared" si="28"/>
        <v>0</v>
      </c>
      <c r="AC116" s="211"/>
      <c r="AD116" s="259">
        <f t="shared" si="29"/>
        <v>0</v>
      </c>
      <c r="AE116" s="211"/>
      <c r="AF116" s="259">
        <f t="shared" si="30"/>
        <v>0</v>
      </c>
      <c r="AG116" s="211"/>
      <c r="AH116" s="259">
        <f t="shared" si="31"/>
        <v>0</v>
      </c>
      <c r="AI116" s="211"/>
      <c r="AJ116" s="259">
        <f t="shared" si="40"/>
        <v>0</v>
      </c>
      <c r="AK116" s="211"/>
      <c r="AL116" s="259">
        <f t="shared" si="32"/>
        <v>0</v>
      </c>
      <c r="AM116" s="262">
        <f t="shared" si="33"/>
        <v>0</v>
      </c>
      <c r="AN116" s="287"/>
      <c r="AO116" s="259">
        <f t="shared" si="34"/>
        <v>0</v>
      </c>
      <c r="AP116" s="211"/>
      <c r="AQ116" s="259">
        <f t="shared" si="35"/>
        <v>0</v>
      </c>
      <c r="AR116" s="211"/>
      <c r="AS116" s="259">
        <f t="shared" si="36"/>
        <v>0</v>
      </c>
      <c r="AT116" s="211"/>
      <c r="AU116" s="259">
        <f t="shared" si="37"/>
        <v>0</v>
      </c>
      <c r="AV116" s="211"/>
      <c r="AW116" s="259">
        <f t="shared" si="38"/>
        <v>0</v>
      </c>
      <c r="AX116" s="211"/>
      <c r="AY116" s="259">
        <f t="shared" si="41"/>
        <v>0</v>
      </c>
      <c r="AZ116" s="211"/>
      <c r="BA116" s="259">
        <f t="shared" si="39"/>
        <v>0</v>
      </c>
      <c r="BB116" s="211"/>
    </row>
    <row r="117" spans="1:54">
      <c r="A117" s="232" t="str">
        <f>IF(ISBLANK(B117),"",IF(LEN(B117)=4,LEFT(VLOOKUP(B117,MARKET!$B$2:$AN$11,COLUMN(MARKET!AN107)-1,FALSE),2),LEFT(B117,2)))</f>
        <v/>
      </c>
      <c r="B117" s="219"/>
      <c r="C117" s="233" t="str">
        <f>IF(ISBLANK(B117),"",IF(LEN(B117)&lt;=4,_xll.BDP(VLOOKUP(B117,MARKET!$B$2:$AN$11,COLUMN([1]MARKET!AN116)-1,FALSE)&amp;" Corp","security des"),_xll.BDP(B117&amp;" Corp","security des")))</f>
        <v/>
      </c>
      <c r="D117" s="288"/>
      <c r="E117" s="294"/>
      <c r="F117" s="236" t="str">
        <f>IF(LEN(B117)=12,IF(_xll.MKV("EUR.CM_INSTRUMENT.PXE."&amp;B117, "DateFirstSettlement")&gt;=41275,"Y","N"),"")</f>
        <v/>
      </c>
      <c r="G117" s="237" t="str">
        <f>IF(ISBLANK(B117),"",IF(LEN(B117)&lt;=4,VLOOKUP(B117,MARKET!$B$2:$Y$11,COLUMN(MARKET!Y105)-1,FALSE),VLOOKUP(B117,MARKET!$A$13:$Y$315,COLUMN(MARKET!$Y$1),FALSE)))</f>
        <v/>
      </c>
      <c r="H117" s="238" t="str">
        <f t="shared" si="22"/>
        <v/>
      </c>
      <c r="I117" s="239" t="str">
        <f t="shared" si="25"/>
        <v/>
      </c>
      <c r="J117" s="240" t="str">
        <f>IF(ISBLANK(E117),"",IF(LEN(B117)&lt;=4,VLOOKUP(B117,MARKET!$B$2:$P$11,14,FALSE),VLOOKUP(B117,MARKET!$A$2:$P$315,16,FALSE)))</f>
        <v/>
      </c>
      <c r="K117" s="241" t="str">
        <f>IF(ISBLANK(E117),"",IF(LEN(B117)&lt;=4,VLOOKUP(B117,MARKET!$B$2:$P$11,13,FALSE),VLOOKUP(B117,MARKET!$A$2:$P$315,14,FALSE)))</f>
        <v/>
      </c>
      <c r="L117" s="242" t="str">
        <f t="shared" si="23"/>
        <v/>
      </c>
      <c r="M117" s="317" t="str">
        <f t="shared" si="24"/>
        <v/>
      </c>
      <c r="P117" s="320"/>
      <c r="Q117" s="320"/>
      <c r="R117" s="321"/>
      <c r="S117" s="320"/>
      <c r="T117" s="320"/>
      <c r="V117" s="313"/>
      <c r="W117" s="314"/>
      <c r="Y117" s="215" t="str">
        <f t="shared" si="26"/>
        <v/>
      </c>
      <c r="Z117" s="259">
        <f t="shared" si="57"/>
        <v>0</v>
      </c>
      <c r="AA117" s="211"/>
      <c r="AB117" s="259">
        <f t="shared" si="28"/>
        <v>0</v>
      </c>
      <c r="AC117" s="211"/>
      <c r="AD117" s="259">
        <f t="shared" si="29"/>
        <v>0</v>
      </c>
      <c r="AE117" s="211"/>
      <c r="AF117" s="259">
        <f t="shared" si="30"/>
        <v>0</v>
      </c>
      <c r="AG117" s="211"/>
      <c r="AH117" s="259">
        <f t="shared" si="31"/>
        <v>0</v>
      </c>
      <c r="AI117" s="211"/>
      <c r="AJ117" s="259">
        <f t="shared" si="40"/>
        <v>0</v>
      </c>
      <c r="AK117" s="211"/>
      <c r="AL117" s="259">
        <f t="shared" si="32"/>
        <v>0</v>
      </c>
      <c r="AM117" s="262">
        <f t="shared" si="33"/>
        <v>0</v>
      </c>
      <c r="AN117" s="287"/>
      <c r="AO117" s="259">
        <f t="shared" si="34"/>
        <v>0</v>
      </c>
      <c r="AP117" s="211"/>
      <c r="AQ117" s="259">
        <f t="shared" si="35"/>
        <v>0</v>
      </c>
      <c r="AR117" s="211"/>
      <c r="AS117" s="259">
        <f t="shared" si="36"/>
        <v>0</v>
      </c>
      <c r="AT117" s="211"/>
      <c r="AU117" s="259">
        <f t="shared" si="37"/>
        <v>0</v>
      </c>
      <c r="AV117" s="211"/>
      <c r="AW117" s="259">
        <f t="shared" si="38"/>
        <v>0</v>
      </c>
      <c r="AX117" s="211"/>
      <c r="AY117" s="259">
        <f t="shared" si="41"/>
        <v>0</v>
      </c>
      <c r="AZ117" s="211"/>
      <c r="BA117" s="259">
        <f t="shared" si="39"/>
        <v>0</v>
      </c>
      <c r="BB117" s="211"/>
    </row>
    <row r="118" spans="1:54">
      <c r="A118" s="232" t="str">
        <f>IF(ISBLANK(B118),"",IF(LEN(B118)=4,LEFT(VLOOKUP(B118,MARKET!$B$2:$AN$11,COLUMN(MARKET!AN108)-1,FALSE),2),LEFT(B118,2)))</f>
        <v/>
      </c>
      <c r="B118" s="219"/>
      <c r="C118" s="233" t="str">
        <f>IF(ISBLANK(B118),"",IF(LEN(B118)&lt;=4,_xll.BDP(VLOOKUP(B118,MARKET!$B$2:$AN$11,COLUMN([1]MARKET!AN117)-1,FALSE)&amp;" Corp","security des"),_xll.BDP(B118&amp;" Corp","security des")))</f>
        <v/>
      </c>
      <c r="D118" s="288"/>
      <c r="E118" s="294"/>
      <c r="F118" s="236" t="str">
        <f>IF(LEN(B118)=12,IF(_xll.MKV("EUR.CM_INSTRUMENT.PXE."&amp;B118, "DateFirstSettlement")&gt;=41275,"Y","N"),"")</f>
        <v/>
      </c>
      <c r="G118" s="237" t="str">
        <f>IF(ISBLANK(B118),"",IF(LEN(B118)&lt;=4,VLOOKUP(B118,MARKET!$B$2:$Y$11,COLUMN(MARKET!Y106)-1,FALSE),VLOOKUP(B118,MARKET!$A$13:$Y$315,COLUMN(MARKET!$Y$1),FALSE)))</f>
        <v/>
      </c>
      <c r="H118" s="238" t="str">
        <f t="shared" si="22"/>
        <v/>
      </c>
      <c r="I118" s="239" t="str">
        <f t="shared" si="25"/>
        <v/>
      </c>
      <c r="J118" s="240" t="str">
        <f>IF(ISBLANK(E118),"",IF(LEN(B118)&lt;=4,VLOOKUP(B118,MARKET!$B$2:$P$11,14,FALSE),VLOOKUP(B118,MARKET!$A$2:$P$315,16,FALSE)))</f>
        <v/>
      </c>
      <c r="K118" s="241" t="str">
        <f>IF(ISBLANK(E118),"",IF(LEN(B118)&lt;=4,VLOOKUP(B118,MARKET!$B$2:$P$11,13,FALSE),VLOOKUP(B118,MARKET!$A$2:$P$315,14,FALSE)))</f>
        <v/>
      </c>
      <c r="L118" s="242" t="str">
        <f t="shared" si="23"/>
        <v/>
      </c>
      <c r="M118" s="317" t="str">
        <f t="shared" si="24"/>
        <v/>
      </c>
      <c r="P118" s="320"/>
      <c r="Q118" s="320"/>
      <c r="R118" s="321"/>
      <c r="S118" s="320"/>
      <c r="T118" s="320"/>
      <c r="V118" s="313"/>
      <c r="W118" s="314"/>
      <c r="Y118" s="215" t="str">
        <f t="shared" si="26"/>
        <v/>
      </c>
      <c r="Z118" s="259">
        <f t="shared" si="57"/>
        <v>0</v>
      </c>
      <c r="AA118" s="211"/>
      <c r="AB118" s="259">
        <f t="shared" si="28"/>
        <v>0</v>
      </c>
      <c r="AC118" s="211"/>
      <c r="AD118" s="259">
        <f t="shared" si="29"/>
        <v>0</v>
      </c>
      <c r="AE118" s="211"/>
      <c r="AF118" s="259">
        <f t="shared" si="30"/>
        <v>0</v>
      </c>
      <c r="AG118" s="211"/>
      <c r="AH118" s="259">
        <f t="shared" si="31"/>
        <v>0</v>
      </c>
      <c r="AI118" s="211"/>
      <c r="AJ118" s="259">
        <f t="shared" si="40"/>
        <v>0</v>
      </c>
      <c r="AK118" s="211"/>
      <c r="AL118" s="259">
        <f t="shared" si="32"/>
        <v>0</v>
      </c>
      <c r="AM118" s="262">
        <f t="shared" si="33"/>
        <v>0</v>
      </c>
      <c r="AN118" s="287"/>
      <c r="AO118" s="259">
        <f t="shared" si="34"/>
        <v>0</v>
      </c>
      <c r="AP118" s="211"/>
      <c r="AQ118" s="259">
        <f t="shared" si="35"/>
        <v>0</v>
      </c>
      <c r="AR118" s="211"/>
      <c r="AS118" s="259">
        <f t="shared" si="36"/>
        <v>0</v>
      </c>
      <c r="AT118" s="211"/>
      <c r="AU118" s="259">
        <f t="shared" si="37"/>
        <v>0</v>
      </c>
      <c r="AV118" s="211"/>
      <c r="AW118" s="259">
        <f t="shared" si="38"/>
        <v>0</v>
      </c>
      <c r="AX118" s="211"/>
      <c r="AY118" s="259">
        <f t="shared" si="41"/>
        <v>0</v>
      </c>
      <c r="AZ118" s="211"/>
      <c r="BA118" s="259">
        <f t="shared" si="39"/>
        <v>0</v>
      </c>
      <c r="BB118" s="211"/>
    </row>
    <row r="119" spans="1:54">
      <c r="A119" s="232" t="str">
        <f>IF(ISBLANK(B119),"",IF(LEN(B119)=4,LEFT(VLOOKUP(B119,MARKET!$B$2:$AN$11,COLUMN(MARKET!AN109)-1,FALSE),2),LEFT(B119,2)))</f>
        <v/>
      </c>
      <c r="B119" s="219"/>
      <c r="C119" s="233" t="str">
        <f>IF(ISBLANK(B119),"",IF(LEN(B119)&lt;=4,_xll.BDP(VLOOKUP(B119,MARKET!$B$2:$AN$11,COLUMN([1]MARKET!AN118)-1,FALSE)&amp;" Corp","security des"),_xll.BDP(B119&amp;" Corp","security des")))</f>
        <v/>
      </c>
      <c r="D119" s="288"/>
      <c r="E119" s="294"/>
      <c r="F119" s="236" t="str">
        <f>IF(LEN(B119)=12,IF(_xll.MKV("EUR.CM_INSTRUMENT.PXE."&amp;B119, "DateFirstSettlement")&gt;=41275,"Y","N"),"")</f>
        <v/>
      </c>
      <c r="G119" s="237" t="str">
        <f>IF(ISBLANK(B119),"",IF(LEN(B119)&lt;=4,VLOOKUP(B119,MARKET!$B$2:$Y$11,COLUMN(MARKET!Y107)-1,FALSE),VLOOKUP(B119,MARKET!$A$13:$Y$315,COLUMN(MARKET!$Y$1),FALSE)))</f>
        <v/>
      </c>
      <c r="H119" s="238" t="str">
        <f t="shared" si="22"/>
        <v/>
      </c>
      <c r="I119" s="239" t="str">
        <f t="shared" si="25"/>
        <v/>
      </c>
      <c r="J119" s="240" t="str">
        <f>IF(ISBLANK(E119),"",IF(LEN(B119)&lt;=4,VLOOKUP(B119,MARKET!$B$2:$P$11,14,FALSE),VLOOKUP(B119,MARKET!$A$2:$P$315,16,FALSE)))</f>
        <v/>
      </c>
      <c r="K119" s="241" t="str">
        <f>IF(ISBLANK(E119),"",IF(LEN(B119)&lt;=4,VLOOKUP(B119,MARKET!$B$2:$P$11,13,FALSE),VLOOKUP(B119,MARKET!$A$2:$P$315,14,FALSE)))</f>
        <v/>
      </c>
      <c r="L119" s="242" t="str">
        <f t="shared" si="23"/>
        <v/>
      </c>
      <c r="M119" s="317" t="str">
        <f t="shared" si="24"/>
        <v/>
      </c>
      <c r="P119" s="320"/>
      <c r="Q119" s="320"/>
      <c r="R119" s="321"/>
      <c r="S119" s="320"/>
      <c r="T119" s="320"/>
      <c r="V119" s="313"/>
      <c r="W119" s="314"/>
      <c r="Y119" s="215" t="str">
        <f t="shared" si="26"/>
        <v/>
      </c>
      <c r="Z119" s="259">
        <f t="shared" si="57"/>
        <v>0</v>
      </c>
      <c r="AA119" s="211"/>
      <c r="AB119" s="259">
        <f t="shared" si="28"/>
        <v>0</v>
      </c>
      <c r="AC119" s="211"/>
      <c r="AD119" s="259">
        <f t="shared" si="29"/>
        <v>0</v>
      </c>
      <c r="AE119" s="211"/>
      <c r="AF119" s="259">
        <f t="shared" si="30"/>
        <v>0</v>
      </c>
      <c r="AG119" s="211"/>
      <c r="AH119" s="259">
        <f t="shared" si="31"/>
        <v>0</v>
      </c>
      <c r="AI119" s="211"/>
      <c r="AJ119" s="259">
        <f t="shared" si="40"/>
        <v>0</v>
      </c>
      <c r="AK119" s="211"/>
      <c r="AL119" s="259">
        <f t="shared" si="32"/>
        <v>0</v>
      </c>
      <c r="AM119" s="262">
        <f t="shared" si="33"/>
        <v>0</v>
      </c>
      <c r="AN119" s="287"/>
      <c r="AO119" s="259">
        <f t="shared" si="34"/>
        <v>0</v>
      </c>
      <c r="AP119" s="211"/>
      <c r="AQ119" s="259">
        <f t="shared" si="35"/>
        <v>0</v>
      </c>
      <c r="AR119" s="211"/>
      <c r="AS119" s="259">
        <f t="shared" si="36"/>
        <v>0</v>
      </c>
      <c r="AT119" s="211"/>
      <c r="AU119" s="259">
        <f t="shared" si="37"/>
        <v>0</v>
      </c>
      <c r="AV119" s="211"/>
      <c r="AW119" s="259">
        <f t="shared" si="38"/>
        <v>0</v>
      </c>
      <c r="AX119" s="211"/>
      <c r="AY119" s="259">
        <f t="shared" si="41"/>
        <v>0</v>
      </c>
      <c r="AZ119" s="211"/>
      <c r="BA119" s="259">
        <f t="shared" si="39"/>
        <v>0</v>
      </c>
      <c r="BB119" s="211"/>
    </row>
    <row r="120" spans="1:54">
      <c r="A120" s="232" t="str">
        <f>IF(ISBLANK(B120),"",IF(LEN(B120)=4,LEFT(VLOOKUP(B120,MARKET!$B$2:$AN$11,COLUMN(MARKET!AN110)-1,FALSE),2),LEFT(B120,2)))</f>
        <v/>
      </c>
      <c r="B120" s="219"/>
      <c r="C120" s="233" t="str">
        <f>IF(ISBLANK(B120),"",IF(LEN(B120)&lt;=4,_xll.BDP(VLOOKUP(B120,MARKET!$B$2:$AN$11,COLUMN([1]MARKET!AN119)-1,FALSE)&amp;" Corp","security des"),_xll.BDP(B120&amp;" Corp","security des")))</f>
        <v/>
      </c>
      <c r="D120" s="288"/>
      <c r="E120" s="294"/>
      <c r="F120" s="236" t="str">
        <f>IF(LEN(B120)=12,IF(_xll.MKV("EUR.CM_INSTRUMENT.PXE."&amp;B120, "DateFirstSettlement")&gt;=41275,"Y","N"),"")</f>
        <v/>
      </c>
      <c r="G120" s="237" t="str">
        <f>IF(ISBLANK(B120),"",IF(LEN(B120)&lt;=4,VLOOKUP(B120,MARKET!$B$2:$Y$11,COLUMN(MARKET!Y108)-1,FALSE),VLOOKUP(B120,MARKET!$A$13:$Y$315,COLUMN(MARKET!$Y$1),FALSE)))</f>
        <v/>
      </c>
      <c r="H120" s="238" t="str">
        <f t="shared" si="22"/>
        <v/>
      </c>
      <c r="I120" s="239" t="str">
        <f t="shared" si="25"/>
        <v/>
      </c>
      <c r="J120" s="240" t="str">
        <f>IF(ISBLANK(E120),"",IF(LEN(B120)&lt;=4,VLOOKUP(B120,MARKET!$B$2:$P$11,14,FALSE),VLOOKUP(B120,MARKET!$A$2:$P$315,16,FALSE)))</f>
        <v/>
      </c>
      <c r="K120" s="241" t="str">
        <f>IF(ISBLANK(E120),"",IF(LEN(B120)&lt;=4,VLOOKUP(B120,MARKET!$B$2:$P$11,13,FALSE),VLOOKUP(B120,MARKET!$A$2:$P$315,14,FALSE)))</f>
        <v/>
      </c>
      <c r="L120" s="242" t="str">
        <f t="shared" si="23"/>
        <v/>
      </c>
      <c r="M120" s="317" t="str">
        <f t="shared" si="24"/>
        <v/>
      </c>
      <c r="P120" s="320"/>
      <c r="Q120" s="320"/>
      <c r="R120" s="321"/>
      <c r="S120" s="320"/>
      <c r="T120" s="320"/>
      <c r="V120" s="313"/>
      <c r="W120" s="314"/>
      <c r="Y120" s="215" t="str">
        <f t="shared" si="26"/>
        <v/>
      </c>
      <c r="Z120" s="259">
        <f t="shared" si="57"/>
        <v>0</v>
      </c>
      <c r="AA120" s="211"/>
      <c r="AB120" s="259">
        <f t="shared" si="28"/>
        <v>0</v>
      </c>
      <c r="AC120" s="211"/>
      <c r="AD120" s="259">
        <f t="shared" si="29"/>
        <v>0</v>
      </c>
      <c r="AE120" s="211"/>
      <c r="AF120" s="259">
        <f t="shared" si="30"/>
        <v>0</v>
      </c>
      <c r="AG120" s="211"/>
      <c r="AH120" s="259">
        <f t="shared" si="31"/>
        <v>0</v>
      </c>
      <c r="AI120" s="211"/>
      <c r="AJ120" s="259">
        <f t="shared" si="40"/>
        <v>0</v>
      </c>
      <c r="AK120" s="211"/>
      <c r="AL120" s="259">
        <f t="shared" si="32"/>
        <v>0</v>
      </c>
      <c r="AM120" s="262">
        <f t="shared" si="33"/>
        <v>0</v>
      </c>
      <c r="AN120" s="287"/>
      <c r="AO120" s="259">
        <f t="shared" si="34"/>
        <v>0</v>
      </c>
      <c r="AP120" s="211"/>
      <c r="AQ120" s="259">
        <f t="shared" si="35"/>
        <v>0</v>
      </c>
      <c r="AR120" s="211"/>
      <c r="AS120" s="259">
        <f t="shared" si="36"/>
        <v>0</v>
      </c>
      <c r="AT120" s="211"/>
      <c r="AU120" s="259">
        <f t="shared" si="37"/>
        <v>0</v>
      </c>
      <c r="AV120" s="211"/>
      <c r="AW120" s="259">
        <f t="shared" si="38"/>
        <v>0</v>
      </c>
      <c r="AX120" s="211"/>
      <c r="AY120" s="259">
        <f t="shared" si="41"/>
        <v>0</v>
      </c>
      <c r="AZ120" s="211"/>
      <c r="BA120" s="259">
        <f t="shared" si="39"/>
        <v>0</v>
      </c>
      <c r="BB120" s="211"/>
    </row>
    <row r="121" spans="1:54">
      <c r="A121" s="232" t="str">
        <f>IF(ISBLANK(B121),"",IF(LEN(B121)=4,LEFT(VLOOKUP(B121,MARKET!$B$2:$AN$11,COLUMN(MARKET!AN111)-1,FALSE),2),LEFT(B121,2)))</f>
        <v/>
      </c>
      <c r="B121" s="219"/>
      <c r="C121" s="233" t="str">
        <f>IF(ISBLANK(B121),"",IF(LEN(B121)&lt;=4,_xll.BDP(VLOOKUP(B121,MARKET!$B$2:$AN$11,COLUMN([1]MARKET!AN120)-1,FALSE)&amp;" Corp","security des"),_xll.BDP(B121&amp;" Corp","security des")))</f>
        <v/>
      </c>
      <c r="D121" s="288"/>
      <c r="E121" s="294"/>
      <c r="F121" s="236" t="str">
        <f>IF(LEN(B121)=12,IF(_xll.MKV("EUR.CM_INSTRUMENT.PXE."&amp;B121, "DateFirstSettlement")&gt;=41275,"Y","N"),"")</f>
        <v/>
      </c>
      <c r="G121" s="237" t="str">
        <f>IF(ISBLANK(B121),"",IF(LEN(B121)&lt;=4,VLOOKUP(B121,MARKET!$B$2:$Y$11,COLUMN(MARKET!Y109)-1,FALSE),VLOOKUP(B121,MARKET!$A$13:$Y$315,COLUMN(MARKET!$Y$1),FALSE)))</f>
        <v/>
      </c>
      <c r="H121" s="238" t="str">
        <f t="shared" si="22"/>
        <v/>
      </c>
      <c r="I121" s="239" t="str">
        <f t="shared" si="25"/>
        <v/>
      </c>
      <c r="J121" s="240" t="str">
        <f>IF(ISBLANK(E121),"",IF(LEN(B121)&lt;=4,VLOOKUP(B121,MARKET!$B$2:$P$11,14,FALSE),VLOOKUP(B121,MARKET!$A$2:$P$315,16,FALSE)))</f>
        <v/>
      </c>
      <c r="K121" s="241" t="str">
        <f>IF(ISBLANK(E121),"",IF(LEN(B121)&lt;=4,VLOOKUP(B121,MARKET!$B$2:$P$11,13,FALSE),VLOOKUP(B121,MARKET!$A$2:$P$315,14,FALSE)))</f>
        <v/>
      </c>
      <c r="L121" s="242" t="str">
        <f t="shared" si="23"/>
        <v/>
      </c>
      <c r="M121" s="317" t="str">
        <f t="shared" si="24"/>
        <v/>
      </c>
      <c r="P121" s="320"/>
      <c r="Q121" s="320"/>
      <c r="R121" s="321"/>
      <c r="S121" s="320"/>
      <c r="T121" s="320"/>
      <c r="V121" s="313"/>
      <c r="W121" s="314"/>
      <c r="Y121" s="215" t="str">
        <f t="shared" si="26"/>
        <v/>
      </c>
      <c r="Z121" s="259">
        <f t="shared" si="57"/>
        <v>0</v>
      </c>
      <c r="AA121" s="211"/>
      <c r="AB121" s="259">
        <f t="shared" si="28"/>
        <v>0</v>
      </c>
      <c r="AC121" s="211"/>
      <c r="AD121" s="259">
        <f t="shared" si="29"/>
        <v>0</v>
      </c>
      <c r="AE121" s="211"/>
      <c r="AF121" s="259">
        <f t="shared" si="30"/>
        <v>0</v>
      </c>
      <c r="AG121" s="211"/>
      <c r="AH121" s="259">
        <f t="shared" si="31"/>
        <v>0</v>
      </c>
      <c r="AI121" s="211"/>
      <c r="AJ121" s="259">
        <f t="shared" si="40"/>
        <v>0</v>
      </c>
      <c r="AK121" s="211"/>
      <c r="AL121" s="259">
        <f t="shared" si="32"/>
        <v>0</v>
      </c>
      <c r="AM121" s="262">
        <f t="shared" si="33"/>
        <v>0</v>
      </c>
      <c r="AN121" s="287"/>
      <c r="AO121" s="259">
        <f t="shared" si="34"/>
        <v>0</v>
      </c>
      <c r="AP121" s="211"/>
      <c r="AQ121" s="259">
        <f t="shared" si="35"/>
        <v>0</v>
      </c>
      <c r="AR121" s="211"/>
      <c r="AS121" s="259">
        <f t="shared" si="36"/>
        <v>0</v>
      </c>
      <c r="AT121" s="211"/>
      <c r="AU121" s="259">
        <f t="shared" si="37"/>
        <v>0</v>
      </c>
      <c r="AV121" s="211"/>
      <c r="AW121" s="259">
        <f t="shared" si="38"/>
        <v>0</v>
      </c>
      <c r="AX121" s="211"/>
      <c r="AY121" s="259">
        <f t="shared" si="41"/>
        <v>0</v>
      </c>
      <c r="AZ121" s="211"/>
      <c r="BA121" s="259">
        <f t="shared" si="39"/>
        <v>0</v>
      </c>
      <c r="BB121" s="211"/>
    </row>
    <row r="122" spans="1:54">
      <c r="A122" s="232" t="str">
        <f>IF(ISBLANK(B122),"",IF(LEN(B122)=4,LEFT(VLOOKUP(B122,MARKET!$B$2:$AN$11,COLUMN(MARKET!AN112)-1,FALSE),2),LEFT(B122,2)))</f>
        <v/>
      </c>
      <c r="B122" s="219"/>
      <c r="C122" s="233" t="str">
        <f>IF(ISBLANK(B122),"",IF(LEN(B122)&lt;=4,_xll.BDP(VLOOKUP(B122,MARKET!$B$2:$AN$11,COLUMN([1]MARKET!AN121)-1,FALSE)&amp;" Corp","security des"),_xll.BDP(B122&amp;" Corp","security des")))</f>
        <v/>
      </c>
      <c r="D122" s="288"/>
      <c r="E122" s="294"/>
      <c r="F122" s="236" t="str">
        <f>IF(LEN(B122)=12,IF(_xll.MKV("EUR.CM_INSTRUMENT.PXE."&amp;B122, "DateFirstSettlement")&gt;=41275,"Y","N"),"")</f>
        <v/>
      </c>
      <c r="G122" s="237" t="str">
        <f>IF(ISBLANK(B122),"",IF(LEN(B122)&lt;=4,VLOOKUP(B122,MARKET!$B$2:$Y$11,COLUMN(MARKET!Y110)-1,FALSE),VLOOKUP(B122,MARKET!$A$13:$Y$315,COLUMN(MARKET!$Y$1),FALSE)))</f>
        <v/>
      </c>
      <c r="H122" s="238" t="str">
        <f t="shared" si="22"/>
        <v/>
      </c>
      <c r="I122" s="239" t="str">
        <f t="shared" si="25"/>
        <v/>
      </c>
      <c r="J122" s="240" t="str">
        <f>IF(ISBLANK(E122),"",IF(LEN(B122)&lt;=4,VLOOKUP(B122,MARKET!$B$2:$P$11,14,FALSE),VLOOKUP(B122,MARKET!$A$2:$P$315,16,FALSE)))</f>
        <v/>
      </c>
      <c r="K122" s="241" t="str">
        <f>IF(ISBLANK(E122),"",IF(LEN(B122)&lt;=4,VLOOKUP(B122,MARKET!$B$2:$P$11,13,FALSE),VLOOKUP(B122,MARKET!$A$2:$P$315,14,FALSE)))</f>
        <v/>
      </c>
      <c r="L122" s="242" t="str">
        <f t="shared" si="23"/>
        <v/>
      </c>
      <c r="M122" s="317" t="str">
        <f t="shared" si="24"/>
        <v/>
      </c>
      <c r="P122" s="320"/>
      <c r="Q122" s="320"/>
      <c r="R122" s="321"/>
      <c r="S122" s="320"/>
      <c r="T122" s="320"/>
      <c r="V122" s="313"/>
      <c r="W122" s="314"/>
      <c r="Y122" s="215" t="str">
        <f t="shared" si="26"/>
        <v/>
      </c>
      <c r="Z122" s="259">
        <f t="shared" si="57"/>
        <v>0</v>
      </c>
      <c r="AA122" s="211"/>
      <c r="AB122" s="259">
        <f t="shared" si="28"/>
        <v>0</v>
      </c>
      <c r="AC122" s="211"/>
      <c r="AD122" s="259">
        <f t="shared" si="29"/>
        <v>0</v>
      </c>
      <c r="AE122" s="211"/>
      <c r="AF122" s="259">
        <f t="shared" si="30"/>
        <v>0</v>
      </c>
      <c r="AG122" s="211"/>
      <c r="AH122" s="259">
        <f t="shared" si="31"/>
        <v>0</v>
      </c>
      <c r="AI122" s="211"/>
      <c r="AJ122" s="259">
        <f t="shared" si="40"/>
        <v>0</v>
      </c>
      <c r="AK122" s="211"/>
      <c r="AL122" s="259">
        <f t="shared" si="32"/>
        <v>0</v>
      </c>
      <c r="AM122" s="262">
        <f t="shared" si="33"/>
        <v>0</v>
      </c>
      <c r="AN122" s="287"/>
      <c r="AO122" s="259">
        <f t="shared" si="34"/>
        <v>0</v>
      </c>
      <c r="AP122" s="211"/>
      <c r="AQ122" s="259">
        <f t="shared" si="35"/>
        <v>0</v>
      </c>
      <c r="AR122" s="211"/>
      <c r="AS122" s="259">
        <f t="shared" si="36"/>
        <v>0</v>
      </c>
      <c r="AT122" s="211"/>
      <c r="AU122" s="259">
        <f t="shared" si="37"/>
        <v>0</v>
      </c>
      <c r="AV122" s="211"/>
      <c r="AW122" s="259">
        <f t="shared" si="38"/>
        <v>0</v>
      </c>
      <c r="AX122" s="211"/>
      <c r="AY122" s="259">
        <f t="shared" si="41"/>
        <v>0</v>
      </c>
      <c r="AZ122" s="211"/>
      <c r="BA122" s="259">
        <f t="shared" si="39"/>
        <v>0</v>
      </c>
      <c r="BB122" s="211"/>
    </row>
    <row r="123" spans="1:54">
      <c r="A123" s="232" t="str">
        <f>IF(ISBLANK(B123),"",IF(LEN(B123)=4,LEFT(VLOOKUP(B123,MARKET!$B$2:$AN$11,COLUMN(MARKET!AN113)-1,FALSE),2),LEFT(B123,2)))</f>
        <v/>
      </c>
      <c r="B123" s="219"/>
      <c r="C123" s="233" t="str">
        <f>IF(ISBLANK(B123),"",IF(LEN(B123)&lt;=4,_xll.BDP(VLOOKUP(B123,MARKET!$B$2:$AN$11,COLUMN([1]MARKET!AN122)-1,FALSE)&amp;" Corp","security des"),_xll.BDP(B123&amp;" Corp","security des")))</f>
        <v/>
      </c>
      <c r="D123" s="288"/>
      <c r="E123" s="294"/>
      <c r="F123" s="236" t="str">
        <f>IF(LEN(B123)=12,IF(_xll.MKV("EUR.CM_INSTRUMENT.PXE."&amp;B123, "DateFirstSettlement")&gt;=41275,"Y","N"),"")</f>
        <v/>
      </c>
      <c r="G123" s="237" t="str">
        <f>IF(ISBLANK(B123),"",IF(LEN(B123)&lt;=4,VLOOKUP(B123,MARKET!$B$2:$Y$11,COLUMN(MARKET!Y111)-1,FALSE),VLOOKUP(B123,MARKET!$A$13:$Y$315,COLUMN(MARKET!$Y$1),FALSE)))</f>
        <v/>
      </c>
      <c r="H123" s="238" t="str">
        <f t="shared" si="22"/>
        <v/>
      </c>
      <c r="I123" s="239" t="str">
        <f t="shared" si="25"/>
        <v/>
      </c>
      <c r="J123" s="240" t="str">
        <f>IF(ISBLANK(E123),"",IF(LEN(B123)&lt;=4,VLOOKUP(B123,MARKET!$B$2:$P$11,14,FALSE),VLOOKUP(B123,MARKET!$A$2:$P$315,16,FALSE)))</f>
        <v/>
      </c>
      <c r="K123" s="241" t="str">
        <f>IF(ISBLANK(E123),"",IF(LEN(B123)&lt;=4,VLOOKUP(B123,MARKET!$B$2:$P$11,13,FALSE),VLOOKUP(B123,MARKET!$A$2:$P$315,14,FALSE)))</f>
        <v/>
      </c>
      <c r="L123" s="242" t="str">
        <f t="shared" si="23"/>
        <v/>
      </c>
      <c r="M123" s="317" t="str">
        <f t="shared" si="24"/>
        <v/>
      </c>
      <c r="P123" s="320"/>
      <c r="Q123" s="320"/>
      <c r="R123" s="321"/>
      <c r="S123" s="320"/>
      <c r="T123" s="320"/>
      <c r="V123" s="313"/>
      <c r="W123" s="314"/>
      <c r="Y123" s="215" t="str">
        <f t="shared" si="26"/>
        <v/>
      </c>
      <c r="Z123" s="259">
        <f t="shared" si="57"/>
        <v>0</v>
      </c>
      <c r="AA123" s="211"/>
      <c r="AB123" s="259">
        <f t="shared" si="28"/>
        <v>0</v>
      </c>
      <c r="AC123" s="211"/>
      <c r="AD123" s="259">
        <f t="shared" si="29"/>
        <v>0</v>
      </c>
      <c r="AE123" s="211"/>
      <c r="AF123" s="259">
        <f t="shared" si="30"/>
        <v>0</v>
      </c>
      <c r="AG123" s="211"/>
      <c r="AH123" s="259">
        <f t="shared" si="31"/>
        <v>0</v>
      </c>
      <c r="AI123" s="211"/>
      <c r="AJ123" s="259">
        <f t="shared" si="40"/>
        <v>0</v>
      </c>
      <c r="AK123" s="211"/>
      <c r="AL123" s="259">
        <f t="shared" si="32"/>
        <v>0</v>
      </c>
      <c r="AM123" s="262">
        <f t="shared" si="33"/>
        <v>0</v>
      </c>
      <c r="AN123" s="287"/>
      <c r="AO123" s="259">
        <f t="shared" si="34"/>
        <v>0</v>
      </c>
      <c r="AP123" s="211"/>
      <c r="AQ123" s="259">
        <f t="shared" si="35"/>
        <v>0</v>
      </c>
      <c r="AR123" s="211"/>
      <c r="AS123" s="259">
        <f t="shared" si="36"/>
        <v>0</v>
      </c>
      <c r="AT123" s="211"/>
      <c r="AU123" s="259">
        <f t="shared" si="37"/>
        <v>0</v>
      </c>
      <c r="AV123" s="211"/>
      <c r="AW123" s="259">
        <f t="shared" si="38"/>
        <v>0</v>
      </c>
      <c r="AX123" s="211"/>
      <c r="AY123" s="259">
        <f t="shared" si="41"/>
        <v>0</v>
      </c>
      <c r="AZ123" s="211"/>
      <c r="BA123" s="259">
        <f t="shared" si="39"/>
        <v>0</v>
      </c>
      <c r="BB123" s="211"/>
    </row>
    <row r="124" spans="1:54">
      <c r="A124" s="232" t="str">
        <f>IF(ISBLANK(B124),"",IF(LEN(B124)=4,LEFT(VLOOKUP(B124,MARKET!$B$2:$AN$11,COLUMN(MARKET!AN114)-1,FALSE),2),LEFT(B124,2)))</f>
        <v/>
      </c>
      <c r="B124" s="219"/>
      <c r="C124" s="233" t="str">
        <f>IF(ISBLANK(B124),"",IF(LEN(B124)&lt;=4,_xll.BDP(VLOOKUP(B124,MARKET!$B$2:$AN$11,COLUMN([1]MARKET!AN123)-1,FALSE)&amp;" Corp","security des"),_xll.BDP(B124&amp;" Corp","security des")))</f>
        <v/>
      </c>
      <c r="D124" s="288"/>
      <c r="E124" s="294"/>
      <c r="F124" s="236" t="str">
        <f>IF(LEN(B124)=12,IF(_xll.MKV("EUR.CM_INSTRUMENT.PXE."&amp;B124, "DateFirstSettlement")&gt;=41275,"Y","N"),"")</f>
        <v/>
      </c>
      <c r="G124" s="237" t="str">
        <f>IF(ISBLANK(B124),"",IF(LEN(B124)&lt;=4,VLOOKUP(B124,MARKET!$B$2:$Y$11,COLUMN(MARKET!Y112)-1,FALSE),VLOOKUP(B124,MARKET!$A$13:$Y$315,COLUMN(MARKET!$Y$1),FALSE)))</f>
        <v/>
      </c>
      <c r="H124" s="238" t="str">
        <f t="shared" si="22"/>
        <v/>
      </c>
      <c r="I124" s="239" t="str">
        <f t="shared" si="25"/>
        <v/>
      </c>
      <c r="J124" s="240" t="str">
        <f>IF(ISBLANK(E124),"",IF(LEN(B124)&lt;=4,VLOOKUP(B124,MARKET!$B$2:$P$11,14,FALSE),VLOOKUP(B124,MARKET!$A$2:$P$315,16,FALSE)))</f>
        <v/>
      </c>
      <c r="K124" s="241" t="str">
        <f>IF(ISBLANK(E124),"",IF(LEN(B124)&lt;=4,VLOOKUP(B124,MARKET!$B$2:$P$11,13,FALSE),VLOOKUP(B124,MARKET!$A$2:$P$315,14,FALSE)))</f>
        <v/>
      </c>
      <c r="L124" s="242" t="str">
        <f t="shared" si="23"/>
        <v/>
      </c>
      <c r="M124" s="317" t="str">
        <f t="shared" si="24"/>
        <v/>
      </c>
      <c r="P124" s="320"/>
      <c r="Q124" s="320"/>
      <c r="R124" s="321"/>
      <c r="S124" s="320"/>
      <c r="V124" s="313"/>
      <c r="W124" s="314"/>
      <c r="Y124" s="215" t="str">
        <f t="shared" si="26"/>
        <v/>
      </c>
      <c r="Z124" s="259">
        <f t="shared" si="57"/>
        <v>0</v>
      </c>
      <c r="AA124" s="211"/>
      <c r="AB124" s="259">
        <f t="shared" si="28"/>
        <v>0</v>
      </c>
      <c r="AC124" s="211"/>
      <c r="AD124" s="259">
        <f t="shared" si="29"/>
        <v>0</v>
      </c>
      <c r="AE124" s="211"/>
      <c r="AF124" s="259">
        <f t="shared" si="30"/>
        <v>0</v>
      </c>
      <c r="AG124" s="211"/>
      <c r="AH124" s="259">
        <f t="shared" si="31"/>
        <v>0</v>
      </c>
      <c r="AI124" s="211"/>
      <c r="AJ124" s="259">
        <f t="shared" si="40"/>
        <v>0</v>
      </c>
      <c r="AK124" s="211"/>
      <c r="AL124" s="259">
        <f t="shared" si="32"/>
        <v>0</v>
      </c>
      <c r="AM124" s="262">
        <f t="shared" si="33"/>
        <v>0</v>
      </c>
      <c r="AN124" s="287"/>
      <c r="AO124" s="259">
        <f t="shared" si="34"/>
        <v>0</v>
      </c>
      <c r="AP124" s="211"/>
      <c r="AQ124" s="259">
        <f t="shared" si="35"/>
        <v>0</v>
      </c>
      <c r="AR124" s="211"/>
      <c r="AS124" s="259">
        <f t="shared" si="36"/>
        <v>0</v>
      </c>
      <c r="AT124" s="211"/>
      <c r="AU124" s="259">
        <f t="shared" si="37"/>
        <v>0</v>
      </c>
      <c r="AV124" s="211"/>
      <c r="AW124" s="259">
        <f t="shared" si="38"/>
        <v>0</v>
      </c>
      <c r="AX124" s="211"/>
      <c r="AY124" s="259">
        <f t="shared" si="41"/>
        <v>0</v>
      </c>
      <c r="AZ124" s="211"/>
      <c r="BA124" s="259">
        <f t="shared" si="39"/>
        <v>0</v>
      </c>
      <c r="BB124" s="211"/>
    </row>
    <row r="125" spans="1:54">
      <c r="A125" s="232" t="str">
        <f>IF(ISBLANK(B125),"",IF(LEN(B125)=4,LEFT(VLOOKUP(B125,MARKET!$B$2:$AN$11,COLUMN(MARKET!AN115)-1,FALSE),2),LEFT(B125,2)))</f>
        <v/>
      </c>
      <c r="B125" s="219"/>
      <c r="C125" s="233" t="str">
        <f>IF(ISBLANK(B125),"",IF(LEN(B125)&lt;=4,_xll.BDP(VLOOKUP(B125,MARKET!$B$2:$AN$11,COLUMN([1]MARKET!AN124)-1,FALSE)&amp;" Corp","security des"),_xll.BDP(B125&amp;" Corp","security des")))</f>
        <v/>
      </c>
      <c r="D125" s="288"/>
      <c r="E125" s="294"/>
      <c r="F125" s="236" t="str">
        <f>IF(LEN(B125)=12,IF(_xll.MKV("EUR.CM_INSTRUMENT.PXE."&amp;B125, "DateFirstSettlement")&gt;=41275,"Y","N"),"")</f>
        <v/>
      </c>
      <c r="G125" s="237" t="str">
        <f>IF(ISBLANK(B125),"",IF(LEN(B125)&lt;=4,VLOOKUP(B125,MARKET!$B$2:$Y$11,COLUMN(MARKET!Y113)-1,FALSE),VLOOKUP(B125,MARKET!$A$13:$Y$315,COLUMN(MARKET!$Y$1),FALSE)))</f>
        <v/>
      </c>
      <c r="H125" s="238" t="str">
        <f t="shared" si="22"/>
        <v/>
      </c>
      <c r="I125" s="239" t="str">
        <f t="shared" si="25"/>
        <v/>
      </c>
      <c r="J125" s="240" t="str">
        <f>IF(ISBLANK(E125),"",IF(LEN(B125)&lt;=4,VLOOKUP(B125,MARKET!$B$2:$P$11,14,FALSE),VLOOKUP(B125,MARKET!$A$2:$P$315,16,FALSE)))</f>
        <v/>
      </c>
      <c r="K125" s="241" t="str">
        <f>IF(ISBLANK(E125),"",IF(LEN(B125)&lt;=4,VLOOKUP(B125,MARKET!$B$2:$P$11,13,FALSE),VLOOKUP(B125,MARKET!$A$2:$P$315,14,FALSE)))</f>
        <v/>
      </c>
      <c r="L125" s="242" t="str">
        <f t="shared" si="23"/>
        <v/>
      </c>
      <c r="M125" s="317" t="str">
        <f t="shared" si="24"/>
        <v/>
      </c>
      <c r="P125" s="320"/>
      <c r="Q125" s="320"/>
      <c r="R125" s="321"/>
      <c r="S125" s="320"/>
      <c r="V125" s="313"/>
      <c r="W125" s="314"/>
      <c r="Y125" s="215" t="str">
        <f t="shared" si="26"/>
        <v/>
      </c>
      <c r="Z125" s="259">
        <f t="shared" si="57"/>
        <v>0</v>
      </c>
      <c r="AA125" s="211"/>
      <c r="AB125" s="259">
        <f t="shared" si="28"/>
        <v>0</v>
      </c>
      <c r="AC125" s="211"/>
      <c r="AD125" s="259">
        <f t="shared" si="29"/>
        <v>0</v>
      </c>
      <c r="AE125" s="211"/>
      <c r="AF125" s="259">
        <f t="shared" si="30"/>
        <v>0</v>
      </c>
      <c r="AG125" s="211"/>
      <c r="AH125" s="259">
        <f t="shared" si="31"/>
        <v>0</v>
      </c>
      <c r="AI125" s="211"/>
      <c r="AJ125" s="259">
        <f t="shared" si="40"/>
        <v>0</v>
      </c>
      <c r="AK125" s="211"/>
      <c r="AL125" s="259">
        <f t="shared" si="32"/>
        <v>0</v>
      </c>
      <c r="AM125" s="262">
        <f t="shared" si="33"/>
        <v>0</v>
      </c>
      <c r="AN125" s="287"/>
      <c r="AO125" s="259">
        <f t="shared" si="34"/>
        <v>0</v>
      </c>
      <c r="AP125" s="211"/>
      <c r="AQ125" s="259">
        <f t="shared" si="35"/>
        <v>0</v>
      </c>
      <c r="AR125" s="211"/>
      <c r="AS125" s="259">
        <f t="shared" si="36"/>
        <v>0</v>
      </c>
      <c r="AT125" s="211"/>
      <c r="AU125" s="259">
        <f t="shared" si="37"/>
        <v>0</v>
      </c>
      <c r="AV125" s="211"/>
      <c r="AW125" s="259">
        <f t="shared" si="38"/>
        <v>0</v>
      </c>
      <c r="AX125" s="211"/>
      <c r="AY125" s="259">
        <f t="shared" si="41"/>
        <v>0</v>
      </c>
      <c r="AZ125" s="211"/>
      <c r="BA125" s="259">
        <f t="shared" si="39"/>
        <v>0</v>
      </c>
      <c r="BB125" s="211"/>
    </row>
    <row r="126" spans="1:54">
      <c r="A126" s="232" t="str">
        <f>IF(ISBLANK(B126),"",IF(LEN(B126)=4,LEFT(VLOOKUP(B126,MARKET!$B$2:$AN$11,COLUMN(MARKET!AN116)-1,FALSE),2),LEFT(B126,2)))</f>
        <v/>
      </c>
      <c r="B126" s="219"/>
      <c r="C126" s="233" t="str">
        <f>IF(ISBLANK(B126),"",IF(LEN(B126)&lt;=4,_xll.BDP(VLOOKUP(B126,MARKET!$B$2:$AN$11,COLUMN([1]MARKET!AN125)-1,FALSE)&amp;" Corp","security des"),_xll.BDP(B126&amp;" Corp","security des")))</f>
        <v/>
      </c>
      <c r="D126" s="288"/>
      <c r="E126" s="294"/>
      <c r="F126" s="236" t="str">
        <f>IF(LEN(B126)=12,IF(_xll.MKV("EUR.CM_INSTRUMENT.PXE."&amp;B126, "DateFirstSettlement")&gt;=41275,"Y","N"),"")</f>
        <v/>
      </c>
      <c r="G126" s="237" t="str">
        <f>IF(ISBLANK(B126),"",IF(LEN(B126)&lt;=4,VLOOKUP(B126,MARKET!$B$2:$Y$11,COLUMN(MARKET!Y114)-1,FALSE),VLOOKUP(B126,MARKET!$A$13:$Y$315,COLUMN(MARKET!$Y$1),FALSE)))</f>
        <v/>
      </c>
      <c r="H126" s="238" t="str">
        <f t="shared" si="22"/>
        <v/>
      </c>
      <c r="I126" s="239" t="str">
        <f t="shared" si="25"/>
        <v/>
      </c>
      <c r="J126" s="240" t="str">
        <f>IF(ISBLANK(E126),"",IF(LEN(B126)&lt;=4,VLOOKUP(B126,MARKET!$B$2:$P$11,14,FALSE),VLOOKUP(B126,MARKET!$A$2:$P$315,16,FALSE)))</f>
        <v/>
      </c>
      <c r="K126" s="241" t="str">
        <f>IF(ISBLANK(E126),"",IF(LEN(B126)&lt;=4,VLOOKUP(B126,MARKET!$B$2:$P$11,13,FALSE),VLOOKUP(B126,MARKET!$A$2:$P$315,14,FALSE)))</f>
        <v/>
      </c>
      <c r="L126" s="242" t="str">
        <f t="shared" si="23"/>
        <v/>
      </c>
      <c r="M126" s="317" t="str">
        <f t="shared" si="24"/>
        <v/>
      </c>
      <c r="P126" s="320"/>
      <c r="Q126" s="320"/>
      <c r="R126" s="321"/>
      <c r="S126" s="320"/>
      <c r="V126" s="313"/>
      <c r="W126" s="314"/>
      <c r="Y126" s="215" t="str">
        <f t="shared" si="26"/>
        <v/>
      </c>
      <c r="Z126" s="259">
        <f t="shared" si="57"/>
        <v>0</v>
      </c>
      <c r="AA126" s="211"/>
      <c r="AB126" s="259">
        <f t="shared" si="28"/>
        <v>0</v>
      </c>
      <c r="AC126" s="211"/>
      <c r="AD126" s="259">
        <f t="shared" si="29"/>
        <v>0</v>
      </c>
      <c r="AE126" s="211"/>
      <c r="AF126" s="259">
        <f t="shared" si="30"/>
        <v>0</v>
      </c>
      <c r="AG126" s="211"/>
      <c r="AH126" s="259">
        <f t="shared" si="31"/>
        <v>0</v>
      </c>
      <c r="AI126" s="211"/>
      <c r="AJ126" s="259">
        <f t="shared" si="40"/>
        <v>0</v>
      </c>
      <c r="AK126" s="211"/>
      <c r="AL126" s="259">
        <f t="shared" si="32"/>
        <v>0</v>
      </c>
      <c r="AM126" s="262">
        <f t="shared" si="33"/>
        <v>0</v>
      </c>
      <c r="AN126" s="287"/>
      <c r="AO126" s="259">
        <f t="shared" si="34"/>
        <v>0</v>
      </c>
      <c r="AP126" s="211"/>
      <c r="AQ126" s="259">
        <f t="shared" si="35"/>
        <v>0</v>
      </c>
      <c r="AR126" s="211"/>
      <c r="AS126" s="259">
        <f t="shared" si="36"/>
        <v>0</v>
      </c>
      <c r="AT126" s="211"/>
      <c r="AU126" s="259">
        <f t="shared" si="37"/>
        <v>0</v>
      </c>
      <c r="AV126" s="211"/>
      <c r="AW126" s="259">
        <f t="shared" si="38"/>
        <v>0</v>
      </c>
      <c r="AX126" s="211"/>
      <c r="AY126" s="259">
        <f t="shared" si="41"/>
        <v>0</v>
      </c>
      <c r="AZ126" s="211"/>
      <c r="BA126" s="259">
        <f t="shared" si="39"/>
        <v>0</v>
      </c>
      <c r="BB126" s="211"/>
    </row>
    <row r="127" spans="1:54">
      <c r="A127" s="232" t="str">
        <f>IF(ISBLANK(B127),"",IF(LEN(B127)=4,LEFT(VLOOKUP(B127,MARKET!$B$2:$AN$11,COLUMN(MARKET!AN118)-1,FALSE),2),LEFT(B127,2)))</f>
        <v/>
      </c>
      <c r="B127" s="219"/>
      <c r="C127" s="233" t="str">
        <f>IF(ISBLANK(B127),"",IF(LEN(B127)&lt;=4,_xll.BDP(VLOOKUP(B127,MARKET!$B$2:$AN$11,COLUMN([1]MARKET!AN126)-1,FALSE)&amp;" Corp","security des"),_xll.BDP(B127&amp;" Corp","security des")))</f>
        <v/>
      </c>
      <c r="D127" s="288"/>
      <c r="E127" s="294"/>
      <c r="F127" s="236" t="str">
        <f>IF(LEN(B127)=12,IF(_xll.MKV("EUR.CM_INSTRUMENT.PXE."&amp;B127, "DateFirstSettlement")&gt;=41275,"Y","N"),"")</f>
        <v/>
      </c>
      <c r="G127" s="237" t="str">
        <f>IF(ISBLANK(B127),"",IF(LEN(B127)&lt;=4,VLOOKUP(B127,MARKET!$B$2:$Y$11,COLUMN(MARKET!Y115)-1,FALSE),VLOOKUP(B127,MARKET!$A$13:$Y$315,COLUMN(MARKET!$Y$1),FALSE)))</f>
        <v/>
      </c>
      <c r="H127" s="238" t="str">
        <f t="shared" si="22"/>
        <v/>
      </c>
      <c r="I127" s="239" t="str">
        <f t="shared" si="25"/>
        <v/>
      </c>
      <c r="J127" s="240" t="str">
        <f>IF(ISBLANK(E127),"",IF(LEN(B127)&lt;=4,VLOOKUP(B127,MARKET!$B$2:$P$11,14,FALSE),VLOOKUP(B127,MARKET!$A$2:$P$315,16,FALSE)))</f>
        <v/>
      </c>
      <c r="K127" s="241" t="str">
        <f>IF(ISBLANK(E127),"",IF(LEN(B127)&lt;=4,VLOOKUP(B127,MARKET!$B$2:$P$11,13,FALSE),VLOOKUP(B127,MARKET!$A$2:$P$315,14,FALSE)))</f>
        <v/>
      </c>
      <c r="L127" s="242" t="str">
        <f t="shared" si="23"/>
        <v/>
      </c>
      <c r="M127" s="317" t="str">
        <f t="shared" si="24"/>
        <v/>
      </c>
      <c r="P127" s="320"/>
      <c r="Q127" s="320"/>
      <c r="R127" s="320"/>
      <c r="S127" s="320"/>
      <c r="T127" s="320"/>
      <c r="V127" s="313"/>
      <c r="W127" s="314"/>
      <c r="Y127" s="215" t="str">
        <f t="shared" si="26"/>
        <v/>
      </c>
      <c r="Z127" s="259">
        <f t="shared" si="57"/>
        <v>0</v>
      </c>
      <c r="AA127" s="211"/>
      <c r="AB127" s="259">
        <f t="shared" si="28"/>
        <v>0</v>
      </c>
      <c r="AC127" s="211"/>
      <c r="AD127" s="259">
        <f t="shared" si="29"/>
        <v>0</v>
      </c>
      <c r="AE127" s="211"/>
      <c r="AF127" s="259">
        <f t="shared" si="30"/>
        <v>0</v>
      </c>
      <c r="AG127" s="211"/>
      <c r="AH127" s="259">
        <f t="shared" si="31"/>
        <v>0</v>
      </c>
      <c r="AI127" s="211"/>
      <c r="AJ127" s="259">
        <f t="shared" si="40"/>
        <v>0</v>
      </c>
      <c r="AK127" s="211"/>
      <c r="AL127" s="259">
        <f t="shared" si="32"/>
        <v>0</v>
      </c>
      <c r="AM127" s="262">
        <f t="shared" si="33"/>
        <v>0</v>
      </c>
      <c r="AN127" s="287"/>
      <c r="AO127" s="259">
        <f t="shared" si="34"/>
        <v>0</v>
      </c>
      <c r="AP127" s="211"/>
      <c r="AQ127" s="259">
        <f t="shared" si="35"/>
        <v>0</v>
      </c>
      <c r="AR127" s="211"/>
      <c r="AS127" s="259">
        <f t="shared" si="36"/>
        <v>0</v>
      </c>
      <c r="AT127" s="211"/>
      <c r="AU127" s="259">
        <f t="shared" si="37"/>
        <v>0</v>
      </c>
      <c r="AV127" s="211"/>
      <c r="AW127" s="259">
        <f t="shared" si="38"/>
        <v>0</v>
      </c>
      <c r="AX127" s="211"/>
      <c r="AY127" s="259">
        <f t="shared" si="41"/>
        <v>0</v>
      </c>
      <c r="AZ127" s="211"/>
      <c r="BA127" s="259">
        <f t="shared" si="39"/>
        <v>0</v>
      </c>
      <c r="BB127" s="211"/>
    </row>
    <row r="128" spans="1:54">
      <c r="A128" s="232" t="str">
        <f>IF(ISBLANK(B128),"",IF(LEN(B128)=4,LEFT(VLOOKUP(B128,MARKET!$B$2:$AN$11,COLUMN(MARKET!AN119)-1,FALSE),2),LEFT(B128,2)))</f>
        <v/>
      </c>
      <c r="B128" s="219"/>
      <c r="C128" s="233" t="str">
        <f>IF(ISBLANK(B128),"",IF(LEN(B128)&lt;=4,_xll.BDP(VLOOKUP(B128,MARKET!$B$2:$AN$11,COLUMN([1]MARKET!AN127)-1,FALSE)&amp;" Corp","security des"),_xll.BDP(B128&amp;" Corp","security des")))</f>
        <v/>
      </c>
      <c r="D128" s="288"/>
      <c r="E128" s="294"/>
      <c r="F128" s="236" t="str">
        <f>IF(LEN(B128)=12,IF(_xll.MKV("EUR.CM_INSTRUMENT.PXE."&amp;B128, "DateFirstSettlement")&gt;=41275,"Y","N"),"")</f>
        <v/>
      </c>
      <c r="G128" s="237" t="str">
        <f>IF(ISBLANK(B128),"",IF(LEN(B128)&lt;=4,VLOOKUP(B128,MARKET!$B$2:$Y$11,COLUMN(MARKET!Y116)-1,FALSE),VLOOKUP(B128,MARKET!$A$13:$Y$315,COLUMN(MARKET!$Y$1),FALSE)))</f>
        <v/>
      </c>
      <c r="H128" s="238" t="str">
        <f t="shared" si="22"/>
        <v/>
      </c>
      <c r="I128" s="239" t="str">
        <f t="shared" si="25"/>
        <v/>
      </c>
      <c r="J128" s="240" t="str">
        <f>IF(ISBLANK(E128),"",IF(LEN(B128)&lt;=4,VLOOKUP(B128,MARKET!$B$2:$P$11,14,FALSE),VLOOKUP(B128,MARKET!$A$2:$P$315,16,FALSE)))</f>
        <v/>
      </c>
      <c r="K128" s="241" t="str">
        <f>IF(ISBLANK(E128),"",IF(LEN(B128)&lt;=4,VLOOKUP(B128,MARKET!$B$2:$P$11,13,FALSE),VLOOKUP(B128,MARKET!$A$2:$P$315,14,FALSE)))</f>
        <v/>
      </c>
      <c r="L128" s="242" t="str">
        <f t="shared" si="23"/>
        <v/>
      </c>
      <c r="M128" s="317" t="str">
        <f t="shared" si="24"/>
        <v/>
      </c>
      <c r="P128" s="320"/>
      <c r="Q128" s="320"/>
      <c r="R128" s="320"/>
      <c r="S128" s="320"/>
      <c r="T128" s="320"/>
      <c r="V128" s="313"/>
      <c r="W128" s="314"/>
      <c r="Y128" s="215" t="str">
        <f t="shared" si="26"/>
        <v/>
      </c>
      <c r="Z128" s="259">
        <f t="shared" si="57"/>
        <v>0</v>
      </c>
      <c r="AA128" s="211"/>
      <c r="AB128" s="259">
        <f t="shared" si="28"/>
        <v>0</v>
      </c>
      <c r="AC128" s="211"/>
      <c r="AD128" s="259">
        <f t="shared" si="29"/>
        <v>0</v>
      </c>
      <c r="AE128" s="211"/>
      <c r="AF128" s="259">
        <f t="shared" si="30"/>
        <v>0</v>
      </c>
      <c r="AG128" s="211"/>
      <c r="AH128" s="259">
        <f t="shared" si="31"/>
        <v>0</v>
      </c>
      <c r="AI128" s="211"/>
      <c r="AJ128" s="259">
        <f t="shared" si="40"/>
        <v>0</v>
      </c>
      <c r="AK128" s="211"/>
      <c r="AL128" s="259">
        <f t="shared" si="32"/>
        <v>0</v>
      </c>
      <c r="AM128" s="262">
        <f t="shared" si="33"/>
        <v>0</v>
      </c>
      <c r="AN128" s="287"/>
      <c r="AO128" s="259">
        <f t="shared" si="34"/>
        <v>0</v>
      </c>
      <c r="AP128" s="211"/>
      <c r="AQ128" s="259">
        <f t="shared" si="35"/>
        <v>0</v>
      </c>
      <c r="AR128" s="211"/>
      <c r="AS128" s="259">
        <f t="shared" si="36"/>
        <v>0</v>
      </c>
      <c r="AT128" s="211"/>
      <c r="AU128" s="259">
        <f t="shared" si="37"/>
        <v>0</v>
      </c>
      <c r="AV128" s="211"/>
      <c r="AW128" s="259">
        <f t="shared" si="38"/>
        <v>0</v>
      </c>
      <c r="AX128" s="211"/>
      <c r="AY128" s="259">
        <f t="shared" si="41"/>
        <v>0</v>
      </c>
      <c r="AZ128" s="211"/>
      <c r="BA128" s="259">
        <f t="shared" si="39"/>
        <v>0</v>
      </c>
      <c r="BB128" s="211"/>
    </row>
    <row r="129" spans="1:54">
      <c r="A129" s="232" t="str">
        <f>IF(ISBLANK(B129),"",IF(LEN(B129)=4,LEFT(VLOOKUP(B129,MARKET!$B$2:$AN$11,COLUMN(MARKET!AN120)-1,FALSE),2),LEFT(B129,2)))</f>
        <v/>
      </c>
      <c r="B129" s="219"/>
      <c r="C129" s="233" t="str">
        <f>IF(ISBLANK(B129),"",IF(LEN(B129)&lt;=4,_xll.BDP(VLOOKUP(B129,MARKET!$B$2:$AN$11,COLUMN([1]MARKET!AN128)-1,FALSE)&amp;" Corp","security des"),_xll.BDP(B129&amp;" Corp","security des")))</f>
        <v/>
      </c>
      <c r="D129" s="288"/>
      <c r="E129" s="294"/>
      <c r="F129" s="236" t="str">
        <f>IF(LEN(B129)=12,IF(_xll.MKV("EUR.CM_INSTRUMENT.PXE."&amp;B129, "DateFirstSettlement")&gt;=41275,"Y","N"),"")</f>
        <v/>
      </c>
      <c r="G129" s="237" t="str">
        <f>IF(ISBLANK(B129),"",IF(LEN(B129)&lt;=4,VLOOKUP(B129,MARKET!$B$2:$Y$11,COLUMN(MARKET!Y117)-1,FALSE),VLOOKUP(B129,MARKET!$A$13:$Y$315,COLUMN(MARKET!$Y$1),FALSE)))</f>
        <v/>
      </c>
      <c r="H129" s="238" t="str">
        <f t="shared" si="22"/>
        <v/>
      </c>
      <c r="I129" s="239" t="str">
        <f t="shared" si="25"/>
        <v/>
      </c>
      <c r="J129" s="240" t="str">
        <f>IF(ISBLANK(E129),"",IF(LEN(B129)&lt;=4,VLOOKUP(B129,MARKET!$B$2:$P$11,14,FALSE),VLOOKUP(B129,MARKET!$A$2:$P$315,16,FALSE)))</f>
        <v/>
      </c>
      <c r="K129" s="241" t="str">
        <f>IF(ISBLANK(E129),"",IF(LEN(B129)&lt;=4,VLOOKUP(B129,MARKET!$B$2:$P$11,13,FALSE),VLOOKUP(B129,MARKET!$A$2:$P$315,14,FALSE)))</f>
        <v/>
      </c>
      <c r="L129" s="242" t="str">
        <f t="shared" si="23"/>
        <v/>
      </c>
      <c r="M129" s="317" t="str">
        <f t="shared" si="24"/>
        <v/>
      </c>
      <c r="P129" s="320"/>
      <c r="Q129" s="320"/>
      <c r="R129" s="320"/>
      <c r="S129" s="320"/>
      <c r="T129" s="320"/>
      <c r="V129" s="313"/>
      <c r="W129" s="314"/>
      <c r="Y129" s="215" t="str">
        <f t="shared" si="26"/>
        <v/>
      </c>
      <c r="Z129" s="259">
        <f t="shared" si="57"/>
        <v>0</v>
      </c>
      <c r="AA129" s="211"/>
      <c r="AB129" s="259">
        <f t="shared" si="28"/>
        <v>0</v>
      </c>
      <c r="AC129" s="211"/>
      <c r="AD129" s="259">
        <f t="shared" si="29"/>
        <v>0</v>
      </c>
      <c r="AE129" s="211"/>
      <c r="AF129" s="259">
        <f t="shared" si="30"/>
        <v>0</v>
      </c>
      <c r="AG129" s="211"/>
      <c r="AH129" s="259">
        <f t="shared" si="31"/>
        <v>0</v>
      </c>
      <c r="AI129" s="211"/>
      <c r="AJ129" s="259">
        <f t="shared" si="40"/>
        <v>0</v>
      </c>
      <c r="AK129" s="211"/>
      <c r="AL129" s="259">
        <f t="shared" si="32"/>
        <v>0</v>
      </c>
      <c r="AM129" s="262">
        <f t="shared" si="33"/>
        <v>0</v>
      </c>
      <c r="AN129" s="287"/>
      <c r="AO129" s="259">
        <f t="shared" si="34"/>
        <v>0</v>
      </c>
      <c r="AP129" s="211"/>
      <c r="AQ129" s="259">
        <f t="shared" si="35"/>
        <v>0</v>
      </c>
      <c r="AR129" s="211"/>
      <c r="AS129" s="259">
        <f t="shared" si="36"/>
        <v>0</v>
      </c>
      <c r="AT129" s="211"/>
      <c r="AU129" s="259">
        <f t="shared" si="37"/>
        <v>0</v>
      </c>
      <c r="AV129" s="211"/>
      <c r="AW129" s="259">
        <f t="shared" si="38"/>
        <v>0</v>
      </c>
      <c r="AX129" s="211"/>
      <c r="AY129" s="259">
        <f t="shared" si="41"/>
        <v>0</v>
      </c>
      <c r="AZ129" s="211"/>
      <c r="BA129" s="259">
        <f t="shared" si="39"/>
        <v>0</v>
      </c>
      <c r="BB129" s="211"/>
    </row>
    <row r="130" spans="1:54">
      <c r="A130" s="232" t="str">
        <f>IF(ISBLANK(B130),"",IF(LEN(B130)=4,LEFT(VLOOKUP(B130,MARKET!$B$2:$AN$11,COLUMN(MARKET!AN121)-1,FALSE),2),LEFT(B130,2)))</f>
        <v/>
      </c>
      <c r="B130" s="267"/>
      <c r="C130" s="233" t="str">
        <f>IF(ISBLANK(B130),"",IF(LEN(B130)&lt;=4,_xll.BDP(VLOOKUP(B130,MARKET!$B$2:$AN$11,COLUMN([1]MARKET!AN129)-1,FALSE)&amp;" Corp","security des"),_xll.BDP(B130&amp;" Corp","security des")))</f>
        <v/>
      </c>
      <c r="D130" s="288"/>
      <c r="E130" s="294"/>
      <c r="F130" s="236" t="str">
        <f>IF(LEN(B130)=12,IF(_xll.MKV("EUR.CM_INSTRUMENT.PXE."&amp;B130, "DateFirstSettlement")&gt;=41275,"Y","N"),"")</f>
        <v/>
      </c>
      <c r="G130" s="237" t="str">
        <f>IF(ISBLANK(B130),"",IF(LEN(B130)&lt;=4,VLOOKUP(B130,MARKET!$B$2:$Y$11,COLUMN(MARKET!Y118)-1,FALSE),VLOOKUP(B130,MARKET!$A$13:$Y$315,COLUMN(MARKET!$Y$1),FALSE)))</f>
        <v/>
      </c>
      <c r="H130" s="238" t="str">
        <f t="shared" si="22"/>
        <v/>
      </c>
      <c r="I130" s="239" t="str">
        <f t="shared" si="25"/>
        <v/>
      </c>
      <c r="J130" s="240" t="str">
        <f>IF(ISBLANK(E130),"",IF(LEN(B130)&lt;=4,VLOOKUP(B130,MARKET!$B$2:$P$11,14,FALSE),VLOOKUP(B130,MARKET!$A$2:$P$315,16,FALSE)))</f>
        <v/>
      </c>
      <c r="K130" s="241" t="str">
        <f>IF(ISBLANK(E130),"",IF(LEN(B130)&lt;=4,VLOOKUP(B130,MARKET!$B$2:$P$11,13,FALSE),VLOOKUP(B130,MARKET!$A$2:$P$315,14,FALSE)))</f>
        <v/>
      </c>
      <c r="L130" s="242" t="str">
        <f t="shared" si="23"/>
        <v/>
      </c>
      <c r="M130" s="317" t="str">
        <f t="shared" si="24"/>
        <v/>
      </c>
      <c r="P130" s="320"/>
      <c r="Q130" s="320"/>
      <c r="R130" s="320"/>
      <c r="S130" s="320"/>
      <c r="T130" s="320"/>
      <c r="Y130" s="215" t="str">
        <f t="shared" si="26"/>
        <v/>
      </c>
      <c r="Z130" s="259">
        <f t="shared" si="57"/>
        <v>0</v>
      </c>
      <c r="AA130" s="211"/>
      <c r="AB130" s="259">
        <f t="shared" si="28"/>
        <v>0</v>
      </c>
      <c r="AC130" s="211"/>
      <c r="AD130" s="259">
        <f t="shared" si="29"/>
        <v>0</v>
      </c>
      <c r="AE130" s="211"/>
      <c r="AF130" s="259">
        <f t="shared" si="30"/>
        <v>0</v>
      </c>
      <c r="AG130" s="211"/>
      <c r="AH130" s="259">
        <f t="shared" si="31"/>
        <v>0</v>
      </c>
      <c r="AI130" s="211"/>
      <c r="AJ130" s="259">
        <f t="shared" si="40"/>
        <v>0</v>
      </c>
      <c r="AK130" s="211"/>
      <c r="AL130" s="259">
        <f t="shared" si="32"/>
        <v>0</v>
      </c>
      <c r="AM130" s="262">
        <f t="shared" si="33"/>
        <v>0</v>
      </c>
      <c r="AN130" s="287"/>
      <c r="AO130" s="259">
        <f t="shared" si="34"/>
        <v>0</v>
      </c>
      <c r="AP130" s="211"/>
      <c r="AQ130" s="259">
        <f t="shared" si="35"/>
        <v>0</v>
      </c>
      <c r="AR130" s="211"/>
      <c r="AS130" s="259">
        <f t="shared" si="36"/>
        <v>0</v>
      </c>
      <c r="AT130" s="211"/>
      <c r="AU130" s="259">
        <f t="shared" si="37"/>
        <v>0</v>
      </c>
      <c r="AV130" s="211"/>
      <c r="AW130" s="259">
        <f t="shared" si="38"/>
        <v>0</v>
      </c>
      <c r="AX130" s="211"/>
      <c r="AY130" s="259">
        <f t="shared" si="41"/>
        <v>0</v>
      </c>
      <c r="AZ130" s="211"/>
      <c r="BA130" s="259">
        <f t="shared" si="39"/>
        <v>0</v>
      </c>
      <c r="BB130" s="211"/>
    </row>
    <row r="131" spans="1:54">
      <c r="A131" s="232" t="str">
        <f>IF(ISBLANK(B131),"",IF(LEN(B131)=4,LEFT(VLOOKUP(B131,MARKET!$B$2:$AN$11,COLUMN(MARKET!AN122)-1,FALSE),2),LEFT(B131,2)))</f>
        <v/>
      </c>
      <c r="B131" s="219"/>
      <c r="C131" s="233" t="str">
        <f>IF(ISBLANK(B131),"",IF(LEN(B131)&lt;=4,_xll.BDP(VLOOKUP(B131,MARKET!$B$2:$AN$11,COLUMN([1]MARKET!AN130)-1,FALSE)&amp;" Corp","security des"),_xll.BDP(B131&amp;" Corp","security des")))</f>
        <v/>
      </c>
      <c r="D131" s="288"/>
      <c r="E131" s="294"/>
      <c r="F131" s="236" t="str">
        <f>IF(LEN(B131)=12,IF(_xll.MKV("EUR.CM_INSTRUMENT.PXE."&amp;B131, "DateFirstSettlement")&gt;=41275,"Y","N"),"")</f>
        <v/>
      </c>
      <c r="G131" s="237" t="str">
        <f>IF(ISBLANK(B131),"",IF(LEN(B131)&lt;=4,VLOOKUP(B131,MARKET!$B$2:$Y$11,COLUMN(MARKET!Y119)-1,FALSE),VLOOKUP(B131,MARKET!$A$13:$Y$315,COLUMN(MARKET!$Y$1),FALSE)))</f>
        <v/>
      </c>
      <c r="H131" s="238" t="str">
        <f t="shared" ref="H131:H194" si="58">IF(ISBLANK(E131),"",IF(LEN(B131)&lt;=4,-D131*10*G131,-D131*100*G131))</f>
        <v/>
      </c>
      <c r="I131" s="239" t="str">
        <f t="shared" si="25"/>
        <v/>
      </c>
      <c r="J131" s="240" t="str">
        <f>IF(ISBLANK(E131),"",IF(LEN(B131)&lt;=4,VLOOKUP(B131,MARKET!$B$2:$P$11,14,FALSE),VLOOKUP(B131,MARKET!$A$2:$P$315,16,FALSE)))</f>
        <v/>
      </c>
      <c r="K131" s="241" t="str">
        <f>IF(ISBLANK(E131),"",IF(LEN(B131)&lt;=4,VLOOKUP(B131,MARKET!$B$2:$P$11,13,FALSE),VLOOKUP(B131,MARKET!$A$2:$P$315,14,FALSE)))</f>
        <v/>
      </c>
      <c r="L131" s="242" t="str">
        <f t="shared" ref="L131:L194" si="59">IF(ISBLANK(E131),"",IF(LEN(B131)&lt;=4,(J131-E131)*D131*1000,(J131-E131)*D131*10000))</f>
        <v/>
      </c>
      <c r="M131" s="317" t="str">
        <f t="shared" ref="M131:M194" si="60">IF(ISNUMBER(L131),(E131-J131)/G131*100,"")</f>
        <v/>
      </c>
      <c r="P131" s="320"/>
      <c r="Q131" s="320"/>
      <c r="R131" s="320"/>
      <c r="S131" s="320"/>
      <c r="Y131" s="215" t="str">
        <f t="shared" si="26"/>
        <v/>
      </c>
      <c r="Z131" s="259">
        <f t="shared" si="57"/>
        <v>0</v>
      </c>
      <c r="AA131" s="211"/>
      <c r="AB131" s="259">
        <f t="shared" si="28"/>
        <v>0</v>
      </c>
      <c r="AC131" s="211"/>
      <c r="AD131" s="259">
        <f t="shared" si="29"/>
        <v>0</v>
      </c>
      <c r="AE131" s="211"/>
      <c r="AF131" s="259">
        <f t="shared" si="30"/>
        <v>0</v>
      </c>
      <c r="AG131" s="211"/>
      <c r="AH131" s="259">
        <f t="shared" si="31"/>
        <v>0</v>
      </c>
      <c r="AI131" s="211"/>
      <c r="AJ131" s="259">
        <f t="shared" si="40"/>
        <v>0</v>
      </c>
      <c r="AK131" s="211"/>
      <c r="AL131" s="259">
        <f t="shared" si="32"/>
        <v>0</v>
      </c>
      <c r="AM131" s="262">
        <f t="shared" si="33"/>
        <v>0</v>
      </c>
      <c r="AN131" s="287"/>
      <c r="AO131" s="259">
        <f t="shared" si="34"/>
        <v>0</v>
      </c>
      <c r="AP131" s="211"/>
      <c r="AQ131" s="259">
        <f t="shared" si="35"/>
        <v>0</v>
      </c>
      <c r="AR131" s="211"/>
      <c r="AS131" s="259">
        <f t="shared" si="36"/>
        <v>0</v>
      </c>
      <c r="AT131" s="211"/>
      <c r="AU131" s="259">
        <f t="shared" si="37"/>
        <v>0</v>
      </c>
      <c r="AV131" s="211"/>
      <c r="AW131" s="259">
        <f t="shared" si="38"/>
        <v>0</v>
      </c>
      <c r="AX131" s="211"/>
      <c r="AY131" s="259">
        <f t="shared" si="41"/>
        <v>0</v>
      </c>
      <c r="AZ131" s="211"/>
      <c r="BA131" s="259">
        <f t="shared" si="39"/>
        <v>0</v>
      </c>
      <c r="BB131" s="211"/>
    </row>
    <row r="132" spans="1:54">
      <c r="A132" s="232" t="str">
        <f>IF(ISBLANK(B132),"",IF(LEN(B132)=4,LEFT(VLOOKUP(B132,MARKET!$B$2:$AN$11,COLUMN(MARKET!AN123)-1,FALSE),2),LEFT(B132,2)))</f>
        <v/>
      </c>
      <c r="B132" s="219"/>
      <c r="C132" s="233" t="str">
        <f>IF(ISBLANK(B132),"",IF(LEN(B132)&lt;=4,_xll.BDP(VLOOKUP(B132,MARKET!$B$2:$AN$11,COLUMN([1]MARKET!AN131)-1,FALSE)&amp;" Corp","security des"),_xll.BDP(B132&amp;" Corp","security des")))</f>
        <v/>
      </c>
      <c r="D132" s="288"/>
      <c r="E132" s="294"/>
      <c r="F132" s="236" t="str">
        <f>IF(LEN(B132)=12,IF(_xll.MKV("EUR.CM_INSTRUMENT.PXE."&amp;B132, "DateFirstSettlement")&gt;=41275,"Y","N"),"")</f>
        <v/>
      </c>
      <c r="G132" s="237" t="str">
        <f>IF(ISBLANK(B132),"",IF(LEN(B132)&lt;=4,VLOOKUP(B132,MARKET!$B$2:$Y$11,COLUMN(MARKET!Y120)-1,FALSE),VLOOKUP(B132,MARKET!$A$13:$Y$315,COLUMN(MARKET!$Y$1),FALSE)))</f>
        <v/>
      </c>
      <c r="H132" s="238" t="str">
        <f t="shared" si="58"/>
        <v/>
      </c>
      <c r="I132" s="239" t="str">
        <f t="shared" ref="I132:I195" si="61">IF(ISBLANK(B132),"",IF(G132&lt;=$AA$3,"3y",IF(AND(G132&gt;$AA$3,G132&lt;=$AC$3),"5y",IF(AND(G132&gt;$AC$3,G132&lt;=$AE$3),"7y",IF(AND(G132&gt;$AE$3,G132&lt;=$AG$3),"10y",IF(AND(G132&gt;$AG$3,G132&lt;=$AI$3),"15y",IF(AND(G132&gt;$AI$3,G132&lt;=$AK$3),"20y","30y")))))))</f>
        <v/>
      </c>
      <c r="J132" s="240" t="str">
        <f>IF(ISBLANK(E132),"",IF(LEN(B132)&lt;=4,VLOOKUP(B132,MARKET!$B$2:$P$11,14,FALSE),VLOOKUP(B132,MARKET!$A$2:$P$315,16,FALSE)))</f>
        <v/>
      </c>
      <c r="K132" s="241" t="str">
        <f>IF(ISBLANK(E132),"",IF(LEN(B132)&lt;=4,VLOOKUP(B132,MARKET!$B$2:$P$11,13,FALSE),VLOOKUP(B132,MARKET!$A$2:$P$315,14,FALSE)))</f>
        <v/>
      </c>
      <c r="L132" s="242" t="str">
        <f t="shared" si="59"/>
        <v/>
      </c>
      <c r="M132" s="317" t="str">
        <f t="shared" si="60"/>
        <v/>
      </c>
      <c r="P132" s="320"/>
      <c r="Q132" s="320"/>
      <c r="R132" s="320"/>
      <c r="S132" s="320"/>
      <c r="Y132" s="215" t="str">
        <f t="shared" si="26"/>
        <v/>
      </c>
      <c r="Z132" s="259">
        <f t="shared" si="57"/>
        <v>0</v>
      </c>
      <c r="AA132" s="211"/>
      <c r="AB132" s="259">
        <f t="shared" si="28"/>
        <v>0</v>
      </c>
      <c r="AC132" s="211"/>
      <c r="AD132" s="259">
        <f t="shared" si="29"/>
        <v>0</v>
      </c>
      <c r="AE132" s="211"/>
      <c r="AF132" s="259">
        <f t="shared" si="30"/>
        <v>0</v>
      </c>
      <c r="AG132" s="211"/>
      <c r="AH132" s="259">
        <f t="shared" si="31"/>
        <v>0</v>
      </c>
      <c r="AI132" s="211"/>
      <c r="AJ132" s="259">
        <f t="shared" si="40"/>
        <v>0</v>
      </c>
      <c r="AK132" s="211"/>
      <c r="AL132" s="259">
        <f t="shared" si="32"/>
        <v>0</v>
      </c>
      <c r="AM132" s="262">
        <f t="shared" si="33"/>
        <v>0</v>
      </c>
      <c r="AN132" s="287"/>
      <c r="AO132" s="259">
        <f t="shared" si="34"/>
        <v>0</v>
      </c>
      <c r="AP132" s="211"/>
      <c r="AQ132" s="259">
        <f t="shared" si="35"/>
        <v>0</v>
      </c>
      <c r="AR132" s="211"/>
      <c r="AS132" s="259">
        <f t="shared" si="36"/>
        <v>0</v>
      </c>
      <c r="AT132" s="211"/>
      <c r="AU132" s="259">
        <f t="shared" si="37"/>
        <v>0</v>
      </c>
      <c r="AV132" s="211"/>
      <c r="AW132" s="259">
        <f t="shared" si="38"/>
        <v>0</v>
      </c>
      <c r="AX132" s="211"/>
      <c r="AY132" s="259">
        <f t="shared" si="41"/>
        <v>0</v>
      </c>
      <c r="AZ132" s="211"/>
      <c r="BA132" s="259">
        <f t="shared" si="39"/>
        <v>0</v>
      </c>
      <c r="BB132" s="211"/>
    </row>
    <row r="133" spans="1:54">
      <c r="A133" s="232" t="str">
        <f>IF(ISBLANK(B133),"",IF(LEN(B133)=4,LEFT(VLOOKUP(B133,MARKET!$B$2:$AN$11,COLUMN(MARKET!AN124)-1,FALSE),2),LEFT(B133,2)))</f>
        <v/>
      </c>
      <c r="B133" s="219"/>
      <c r="C133" s="233" t="str">
        <f>IF(ISBLANK(B133),"",IF(LEN(B133)&lt;=4,_xll.BDP(VLOOKUP(B133,MARKET!$B$2:$AN$11,COLUMN([1]MARKET!AN132)-1,FALSE)&amp;" Corp","security des"),_xll.BDP(B133&amp;" Corp","security des")))</f>
        <v/>
      </c>
      <c r="D133" s="288"/>
      <c r="E133" s="294"/>
      <c r="F133" s="236" t="str">
        <f>IF(LEN(B133)=12,IF(_xll.MKV("EUR.CM_INSTRUMENT.PXE."&amp;B133, "DateFirstSettlement")&gt;=41275,"Y","N"),"")</f>
        <v/>
      </c>
      <c r="G133" s="237" t="str">
        <f>IF(ISBLANK(B133),"",IF(LEN(B133)&lt;=4,VLOOKUP(B133,MARKET!$B$2:$Y$11,COLUMN(MARKET!Y121)-1,FALSE),VLOOKUP(B133,MARKET!$A$13:$Y$315,COLUMN(MARKET!$Y$1),FALSE)))</f>
        <v/>
      </c>
      <c r="H133" s="238" t="str">
        <f t="shared" si="58"/>
        <v/>
      </c>
      <c r="I133" s="239" t="str">
        <f t="shared" si="61"/>
        <v/>
      </c>
      <c r="J133" s="240" t="str">
        <f>IF(ISBLANK(E133),"",IF(LEN(B133)&lt;=4,VLOOKUP(B133,MARKET!$B$2:$P$11,14,FALSE),VLOOKUP(B133,MARKET!$A$2:$P$315,16,FALSE)))</f>
        <v/>
      </c>
      <c r="K133" s="241" t="str">
        <f>IF(ISBLANK(E133),"",IF(LEN(B133)&lt;=4,VLOOKUP(B133,MARKET!$B$2:$P$11,13,FALSE),VLOOKUP(B133,MARKET!$A$2:$P$315,14,FALSE)))</f>
        <v/>
      </c>
      <c r="L133" s="242" t="str">
        <f t="shared" si="59"/>
        <v/>
      </c>
      <c r="M133" s="317" t="str">
        <f t="shared" si="60"/>
        <v/>
      </c>
      <c r="P133" s="320"/>
      <c r="Q133" s="320"/>
      <c r="R133" s="320"/>
      <c r="S133" s="320"/>
      <c r="Y133" s="215" t="str">
        <f t="shared" si="26"/>
        <v/>
      </c>
      <c r="Z133" s="259">
        <f t="shared" si="57"/>
        <v>0</v>
      </c>
      <c r="AA133" s="211"/>
      <c r="AB133" s="259">
        <f t="shared" si="28"/>
        <v>0</v>
      </c>
      <c r="AC133" s="211"/>
      <c r="AD133" s="259">
        <f t="shared" si="29"/>
        <v>0</v>
      </c>
      <c r="AE133" s="211"/>
      <c r="AF133" s="259">
        <f t="shared" si="30"/>
        <v>0</v>
      </c>
      <c r="AG133" s="211"/>
      <c r="AH133" s="259">
        <f t="shared" si="31"/>
        <v>0</v>
      </c>
      <c r="AI133" s="211"/>
      <c r="AJ133" s="259">
        <f t="shared" si="40"/>
        <v>0</v>
      </c>
      <c r="AK133" s="211"/>
      <c r="AL133" s="259">
        <f t="shared" si="32"/>
        <v>0</v>
      </c>
      <c r="AM133" s="262">
        <f t="shared" si="33"/>
        <v>0</v>
      </c>
      <c r="AN133" s="287"/>
      <c r="AO133" s="259">
        <f t="shared" si="34"/>
        <v>0</v>
      </c>
      <c r="AP133" s="211"/>
      <c r="AQ133" s="259">
        <f t="shared" si="35"/>
        <v>0</v>
      </c>
      <c r="AR133" s="211"/>
      <c r="AS133" s="259">
        <f t="shared" si="36"/>
        <v>0</v>
      </c>
      <c r="AT133" s="211"/>
      <c r="AU133" s="259">
        <f t="shared" si="37"/>
        <v>0</v>
      </c>
      <c r="AV133" s="211"/>
      <c r="AW133" s="259">
        <f t="shared" si="38"/>
        <v>0</v>
      </c>
      <c r="AX133" s="211"/>
      <c r="AY133" s="259">
        <f t="shared" si="41"/>
        <v>0</v>
      </c>
      <c r="AZ133" s="211"/>
      <c r="BA133" s="259">
        <f t="shared" si="39"/>
        <v>0</v>
      </c>
      <c r="BB133" s="211"/>
    </row>
    <row r="134" spans="1:54">
      <c r="A134" s="232" t="str">
        <f>IF(ISBLANK(B134),"",IF(LEN(B134)=4,LEFT(VLOOKUP(B134,MARKET!$B$2:$AN$11,COLUMN(MARKET!AN125)-1,FALSE),2),LEFT(B134,2)))</f>
        <v/>
      </c>
      <c r="B134" s="219"/>
      <c r="C134" s="233" t="str">
        <f>IF(ISBLANK(B134),"",IF(LEN(B134)&lt;=4,_xll.BDP(VLOOKUP(B134,MARKET!$B$2:$AN$11,COLUMN([1]MARKET!AN133)-1,FALSE)&amp;" Corp","security des"),_xll.BDP(B134&amp;" Corp","security des")))</f>
        <v/>
      </c>
      <c r="D134" s="288"/>
      <c r="E134" s="294"/>
      <c r="F134" s="236" t="str">
        <f>IF(LEN(B134)=12,IF(_xll.MKV("EUR.CM_INSTRUMENT.PXE."&amp;B134, "DateFirstSettlement")&gt;=41275,"Y","N"),"")</f>
        <v/>
      </c>
      <c r="G134" s="237" t="str">
        <f>IF(ISBLANK(B134),"",IF(LEN(B134)&lt;=4,VLOOKUP(B134,MARKET!$B$2:$Y$11,COLUMN(MARKET!Y122)-1,FALSE),VLOOKUP(B134,MARKET!$A$13:$Y$315,COLUMN(MARKET!$Y$1),FALSE)))</f>
        <v/>
      </c>
      <c r="H134" s="238" t="str">
        <f t="shared" si="58"/>
        <v/>
      </c>
      <c r="I134" s="239" t="str">
        <f t="shared" si="61"/>
        <v/>
      </c>
      <c r="J134" s="240" t="str">
        <f>IF(ISBLANK(E134),"",IF(LEN(B134)&lt;=4,VLOOKUP(B134,MARKET!$B$2:$P$11,14,FALSE),VLOOKUP(B134,MARKET!$A$2:$P$315,16,FALSE)))</f>
        <v/>
      </c>
      <c r="K134" s="241" t="str">
        <f>IF(ISBLANK(E134),"",IF(LEN(B134)&lt;=4,VLOOKUP(B134,MARKET!$B$2:$P$11,13,FALSE),VLOOKUP(B134,MARKET!$A$2:$P$315,14,FALSE)))</f>
        <v/>
      </c>
      <c r="L134" s="242" t="str">
        <f t="shared" si="59"/>
        <v/>
      </c>
      <c r="M134" s="317" t="str">
        <f t="shared" si="60"/>
        <v/>
      </c>
      <c r="P134" s="320"/>
      <c r="Q134" s="320"/>
      <c r="R134" s="320"/>
      <c r="S134" s="320"/>
      <c r="Y134" s="215" t="str">
        <f t="shared" si="26"/>
        <v/>
      </c>
      <c r="Z134" s="259">
        <f t="shared" si="57"/>
        <v>0</v>
      </c>
      <c r="AA134" s="211"/>
      <c r="AB134" s="259">
        <f t="shared" si="28"/>
        <v>0</v>
      </c>
      <c r="AC134" s="211"/>
      <c r="AD134" s="259">
        <f t="shared" si="29"/>
        <v>0</v>
      </c>
      <c r="AE134" s="211"/>
      <c r="AF134" s="259">
        <f t="shared" si="30"/>
        <v>0</v>
      </c>
      <c r="AG134" s="211"/>
      <c r="AH134" s="259">
        <f t="shared" si="31"/>
        <v>0</v>
      </c>
      <c r="AI134" s="211"/>
      <c r="AJ134" s="259">
        <f t="shared" si="40"/>
        <v>0</v>
      </c>
      <c r="AK134" s="211"/>
      <c r="AL134" s="259">
        <f t="shared" si="32"/>
        <v>0</v>
      </c>
      <c r="AM134" s="262">
        <f t="shared" si="33"/>
        <v>0</v>
      </c>
      <c r="AN134" s="287"/>
      <c r="AO134" s="259">
        <f t="shared" si="34"/>
        <v>0</v>
      </c>
      <c r="AP134" s="211"/>
      <c r="AQ134" s="259">
        <f t="shared" si="35"/>
        <v>0</v>
      </c>
      <c r="AR134" s="211"/>
      <c r="AS134" s="259">
        <f t="shared" si="36"/>
        <v>0</v>
      </c>
      <c r="AT134" s="211"/>
      <c r="AU134" s="259">
        <f t="shared" si="37"/>
        <v>0</v>
      </c>
      <c r="AV134" s="211"/>
      <c r="AW134" s="259">
        <f t="shared" si="38"/>
        <v>0</v>
      </c>
      <c r="AX134" s="211"/>
      <c r="AY134" s="259">
        <f t="shared" si="41"/>
        <v>0</v>
      </c>
      <c r="AZ134" s="211"/>
      <c r="BA134" s="259">
        <f t="shared" si="39"/>
        <v>0</v>
      </c>
      <c r="BB134" s="211"/>
    </row>
    <row r="135" spans="1:54">
      <c r="A135" s="232" t="str">
        <f>IF(ISBLANK(B135),"",IF(LEN(B135)=4,LEFT(VLOOKUP(B135,MARKET!$B$2:$AN$11,COLUMN(MARKET!AN126)-1,FALSE),2),LEFT(B135,2)))</f>
        <v/>
      </c>
      <c r="B135" s="267"/>
      <c r="C135" s="233" t="str">
        <f>IF(ISBLANK(B135),"",IF(LEN(B135)&lt;=4,_xll.BDP(VLOOKUP(B135,MARKET!$B$2:$AN$11,COLUMN([1]MARKET!AN134)-1,FALSE)&amp;" Corp","security des"),_xll.BDP(B135&amp;" Corp","security des")))</f>
        <v/>
      </c>
      <c r="D135" s="288"/>
      <c r="E135" s="294"/>
      <c r="F135" s="236" t="str">
        <f>IF(LEN(B135)=12,IF(_xll.MKV("EUR.CM_INSTRUMENT.PXE."&amp;B135, "DateFirstSettlement")&gt;=41275,"Y","N"),"")</f>
        <v/>
      </c>
      <c r="G135" s="237" t="str">
        <f>IF(ISBLANK(B135),"",IF(LEN(B135)&lt;=4,VLOOKUP(B135,MARKET!$B$2:$Y$11,COLUMN(MARKET!Y123)-1,FALSE),VLOOKUP(B135,MARKET!$A$13:$Y$315,COLUMN(MARKET!$Y$1),FALSE)))</f>
        <v/>
      </c>
      <c r="H135" s="238" t="str">
        <f t="shared" si="58"/>
        <v/>
      </c>
      <c r="I135" s="239" t="str">
        <f t="shared" si="61"/>
        <v/>
      </c>
      <c r="J135" s="240" t="str">
        <f>IF(ISBLANK(E135),"",IF(LEN(B135)&lt;=4,VLOOKUP(B135,MARKET!$B$2:$P$11,14,FALSE),VLOOKUP(B135,MARKET!$A$2:$P$315,16,FALSE)))</f>
        <v/>
      </c>
      <c r="K135" s="241" t="str">
        <f>IF(ISBLANK(E135),"",IF(LEN(B135)&lt;=4,VLOOKUP(B135,MARKET!$B$2:$P$11,13,FALSE),VLOOKUP(B135,MARKET!$A$2:$P$315,14,FALSE)))</f>
        <v/>
      </c>
      <c r="L135" s="242" t="str">
        <f t="shared" si="59"/>
        <v/>
      </c>
      <c r="M135" s="317" t="str">
        <f t="shared" si="60"/>
        <v/>
      </c>
      <c r="P135" s="320"/>
      <c r="Q135" s="269"/>
      <c r="R135" s="320"/>
      <c r="S135" s="320"/>
      <c r="Y135" s="215" t="str">
        <f t="shared" ref="Y135:Y198" si="62">+A131</f>
        <v/>
      </c>
      <c r="Z135" s="259">
        <f t="shared" ref="Z135:Z198" si="63">IF(I131=$Z$6,H131,0)</f>
        <v>0</v>
      </c>
      <c r="AA135" s="211"/>
      <c r="AB135" s="259">
        <f t="shared" ref="AB135:AB198" si="64">IF(I131=$AB$6,H131,0)</f>
        <v>0</v>
      </c>
      <c r="AC135" s="211"/>
      <c r="AD135" s="259">
        <f t="shared" ref="AD135:AD198" si="65">IF(I131=$AD$6,H131,0)</f>
        <v>0</v>
      </c>
      <c r="AE135" s="211"/>
      <c r="AF135" s="259">
        <f t="shared" ref="AF135:AF198" si="66">IF(I131=$AF$6,H131,0)</f>
        <v>0</v>
      </c>
      <c r="AG135" s="211"/>
      <c r="AH135" s="259">
        <f t="shared" ref="AH135:AH198" si="67">IF(I131=$AH$6,H131,0)</f>
        <v>0</v>
      </c>
      <c r="AI135" s="211"/>
      <c r="AJ135" s="259">
        <f t="shared" si="40"/>
        <v>0</v>
      </c>
      <c r="AK135" s="211"/>
      <c r="AL135" s="259">
        <f t="shared" ref="AL135:AL198" si="68">IF(I131=$AL$6,H131,0)</f>
        <v>0</v>
      </c>
      <c r="AM135" s="262">
        <f t="shared" ref="AM135:AM198" si="69">SUM(Z135:AL135)</f>
        <v>0</v>
      </c>
      <c r="AN135" s="287"/>
      <c r="AO135" s="259">
        <f t="shared" ref="AO135:AO198" si="70">IF(I131=$Z$6,L131,0)</f>
        <v>0</v>
      </c>
      <c r="AP135" s="211"/>
      <c r="AQ135" s="259">
        <f t="shared" ref="AQ135:AQ198" si="71">IF(I131=$AB$6,L131,0)</f>
        <v>0</v>
      </c>
      <c r="AR135" s="211"/>
      <c r="AS135" s="259">
        <f t="shared" ref="AS135:AS198" si="72">IF(I131=$AD$6,L131,0)</f>
        <v>0</v>
      </c>
      <c r="AT135" s="211"/>
      <c r="AU135" s="259">
        <f t="shared" ref="AU135:AU198" si="73">IF(I131=$AF$6,L131,0)</f>
        <v>0</v>
      </c>
      <c r="AV135" s="211"/>
      <c r="AW135" s="259">
        <f t="shared" ref="AW135:AW198" si="74">IF(I131=$AH$6,L131,0)</f>
        <v>0</v>
      </c>
      <c r="AX135" s="211"/>
      <c r="AY135" s="259">
        <f t="shared" si="41"/>
        <v>0</v>
      </c>
      <c r="AZ135" s="211"/>
      <c r="BA135" s="259">
        <f t="shared" ref="BA135:BA198" si="75">IF(I131=$AL$6,L131,0)</f>
        <v>0</v>
      </c>
      <c r="BB135" s="211"/>
    </row>
    <row r="136" spans="1:54">
      <c r="A136" s="232" t="str">
        <f>IF(ISBLANK(B136),"",IF(LEN(B136)=4,LEFT(VLOOKUP(B136,MARKET!$B$2:$AN$11,COLUMN(MARKET!AN127)-1,FALSE),2),LEFT(B136,2)))</f>
        <v/>
      </c>
      <c r="B136" s="219"/>
      <c r="C136" s="233" t="str">
        <f>IF(ISBLANK(B136),"",IF(LEN(B136)&lt;=4,_xll.BDP(VLOOKUP(B136,MARKET!$B$2:$AN$11,COLUMN([1]MARKET!AN135)-1,FALSE)&amp;" Corp","security des"),_xll.BDP(B136&amp;" Corp","security des")))</f>
        <v/>
      </c>
      <c r="D136" s="288"/>
      <c r="E136" s="294"/>
      <c r="F136" s="236" t="str">
        <f>IF(LEN(B136)=12,IF(_xll.MKV("EUR.CM_INSTRUMENT.PXE."&amp;B136, "DateFirstSettlement")&gt;=41275,"Y","N"),"")</f>
        <v/>
      </c>
      <c r="G136" s="237" t="str">
        <f>IF(ISBLANK(B136),"",IF(LEN(B136)&lt;=4,VLOOKUP(B136,MARKET!$B$2:$Y$11,COLUMN(MARKET!Y124)-1,FALSE),VLOOKUP(B136,MARKET!$A$13:$Y$315,COLUMN(MARKET!$Y$1),FALSE)))</f>
        <v/>
      </c>
      <c r="H136" s="238" t="str">
        <f t="shared" si="58"/>
        <v/>
      </c>
      <c r="I136" s="239" t="str">
        <f t="shared" si="61"/>
        <v/>
      </c>
      <c r="J136" s="240" t="str">
        <f>IF(ISBLANK(E136),"",IF(LEN(B136)&lt;=4,VLOOKUP(B136,MARKET!$B$2:$P$11,14,FALSE),VLOOKUP(B136,MARKET!$A$2:$P$315,16,FALSE)))</f>
        <v/>
      </c>
      <c r="K136" s="241" t="str">
        <f>IF(ISBLANK(E136),"",IF(LEN(B136)&lt;=4,VLOOKUP(B136,MARKET!$B$2:$P$11,13,FALSE),VLOOKUP(B136,MARKET!$A$2:$P$315,14,FALSE)))</f>
        <v/>
      </c>
      <c r="L136" s="242" t="str">
        <f t="shared" si="59"/>
        <v/>
      </c>
      <c r="M136" s="317" t="str">
        <f t="shared" si="60"/>
        <v/>
      </c>
      <c r="P136" s="320"/>
      <c r="Q136" s="320"/>
      <c r="R136" s="320"/>
      <c r="S136" s="320"/>
      <c r="Y136" s="215" t="str">
        <f t="shared" si="62"/>
        <v/>
      </c>
      <c r="Z136" s="259">
        <f t="shared" si="63"/>
        <v>0</v>
      </c>
      <c r="AA136" s="211"/>
      <c r="AB136" s="259">
        <f t="shared" si="64"/>
        <v>0</v>
      </c>
      <c r="AC136" s="211"/>
      <c r="AD136" s="259">
        <f t="shared" si="65"/>
        <v>0</v>
      </c>
      <c r="AE136" s="211"/>
      <c r="AF136" s="259">
        <f t="shared" si="66"/>
        <v>0</v>
      </c>
      <c r="AG136" s="211"/>
      <c r="AH136" s="259">
        <f t="shared" si="67"/>
        <v>0</v>
      </c>
      <c r="AI136" s="211"/>
      <c r="AJ136" s="259">
        <f t="shared" ref="AJ136:AJ199" si="76">IF(I132=$AJ$6,H132,0)</f>
        <v>0</v>
      </c>
      <c r="AK136" s="211"/>
      <c r="AL136" s="259">
        <f t="shared" si="68"/>
        <v>0</v>
      </c>
      <c r="AM136" s="262">
        <f t="shared" si="69"/>
        <v>0</v>
      </c>
      <c r="AN136" s="287"/>
      <c r="AO136" s="259">
        <f t="shared" si="70"/>
        <v>0</v>
      </c>
      <c r="AP136" s="211"/>
      <c r="AQ136" s="259">
        <f t="shared" si="71"/>
        <v>0</v>
      </c>
      <c r="AR136" s="211"/>
      <c r="AS136" s="259">
        <f t="shared" si="72"/>
        <v>0</v>
      </c>
      <c r="AT136" s="211"/>
      <c r="AU136" s="259">
        <f t="shared" si="73"/>
        <v>0</v>
      </c>
      <c r="AV136" s="211"/>
      <c r="AW136" s="259">
        <f t="shared" si="74"/>
        <v>0</v>
      </c>
      <c r="AX136" s="211"/>
      <c r="AY136" s="259">
        <f t="shared" ref="AY136:AY199" si="77">IF(I132=$AJ$6,L132,0)</f>
        <v>0</v>
      </c>
      <c r="AZ136" s="211"/>
      <c r="BA136" s="259">
        <f t="shared" si="75"/>
        <v>0</v>
      </c>
      <c r="BB136" s="211"/>
    </row>
    <row r="137" spans="1:54">
      <c r="A137" s="232" t="str">
        <f>IF(ISBLANK(B137),"",IF(LEN(B137)=4,LEFT(VLOOKUP(B137,MARKET!$B$2:$AN$11,COLUMN(MARKET!AN128)-1,FALSE),2),LEFT(B137,2)))</f>
        <v/>
      </c>
      <c r="B137" s="267"/>
      <c r="C137" s="233" t="str">
        <f>IF(ISBLANK(B137),"",IF(LEN(B137)&lt;=4,_xll.BDP(VLOOKUP(B137,MARKET!$B$2:$AN$11,COLUMN([1]MARKET!AN136)-1,FALSE)&amp;" Corp","security des"),_xll.BDP(B137&amp;" Corp","security des")))</f>
        <v/>
      </c>
      <c r="D137" s="288"/>
      <c r="E137" s="294"/>
      <c r="F137" s="236" t="str">
        <f>IF(LEN(B137)=12,IF(_xll.MKV("EUR.CM_INSTRUMENT.PXE."&amp;B137, "DateFirstSettlement")&gt;=41275,"Y","N"),"")</f>
        <v/>
      </c>
      <c r="G137" s="237" t="str">
        <f>IF(ISBLANK(B137),"",IF(LEN(B137)&lt;=4,VLOOKUP(B137,MARKET!$B$2:$Y$11,COLUMN(MARKET!Y125)-1,FALSE),VLOOKUP(B137,MARKET!$A$13:$Y$315,COLUMN(MARKET!$Y$1),FALSE)))</f>
        <v/>
      </c>
      <c r="H137" s="238" t="str">
        <f t="shared" si="58"/>
        <v/>
      </c>
      <c r="I137" s="239" t="str">
        <f t="shared" si="61"/>
        <v/>
      </c>
      <c r="J137" s="240" t="str">
        <f>IF(ISBLANK(E137),"",IF(LEN(B137)&lt;=4,VLOOKUP(B137,MARKET!$B$2:$P$11,14,FALSE),VLOOKUP(B137,MARKET!$A$2:$P$315,16,FALSE)))</f>
        <v/>
      </c>
      <c r="K137" s="241" t="str">
        <f>IF(ISBLANK(E137),"",IF(LEN(B137)&lt;=4,VLOOKUP(B137,MARKET!$B$2:$P$11,13,FALSE),VLOOKUP(B137,MARKET!$A$2:$P$315,14,FALSE)))</f>
        <v/>
      </c>
      <c r="L137" s="242" t="str">
        <f t="shared" si="59"/>
        <v/>
      </c>
      <c r="M137" s="317" t="str">
        <f t="shared" si="60"/>
        <v/>
      </c>
      <c r="P137" s="320"/>
      <c r="Q137" s="320"/>
      <c r="R137" s="320"/>
      <c r="S137" s="320"/>
      <c r="Y137" s="215" t="str">
        <f t="shared" si="62"/>
        <v/>
      </c>
      <c r="Z137" s="259">
        <f t="shared" si="63"/>
        <v>0</v>
      </c>
      <c r="AA137" s="211"/>
      <c r="AB137" s="259">
        <f t="shared" si="64"/>
        <v>0</v>
      </c>
      <c r="AC137" s="211"/>
      <c r="AD137" s="259">
        <f t="shared" si="65"/>
        <v>0</v>
      </c>
      <c r="AE137" s="211"/>
      <c r="AF137" s="259">
        <f t="shared" si="66"/>
        <v>0</v>
      </c>
      <c r="AG137" s="211"/>
      <c r="AH137" s="259">
        <f t="shared" si="67"/>
        <v>0</v>
      </c>
      <c r="AI137" s="211"/>
      <c r="AJ137" s="259">
        <f t="shared" si="76"/>
        <v>0</v>
      </c>
      <c r="AK137" s="211"/>
      <c r="AL137" s="259">
        <f t="shared" si="68"/>
        <v>0</v>
      </c>
      <c r="AM137" s="262">
        <f t="shared" si="69"/>
        <v>0</v>
      </c>
      <c r="AN137" s="287"/>
      <c r="AO137" s="259">
        <f t="shared" si="70"/>
        <v>0</v>
      </c>
      <c r="AP137" s="211"/>
      <c r="AQ137" s="259">
        <f t="shared" si="71"/>
        <v>0</v>
      </c>
      <c r="AR137" s="211"/>
      <c r="AS137" s="259">
        <f t="shared" si="72"/>
        <v>0</v>
      </c>
      <c r="AT137" s="211"/>
      <c r="AU137" s="259">
        <f t="shared" si="73"/>
        <v>0</v>
      </c>
      <c r="AV137" s="211"/>
      <c r="AW137" s="259">
        <f t="shared" si="74"/>
        <v>0</v>
      </c>
      <c r="AX137" s="211"/>
      <c r="AY137" s="259">
        <f t="shared" si="77"/>
        <v>0</v>
      </c>
      <c r="AZ137" s="211"/>
      <c r="BA137" s="259">
        <f t="shared" si="75"/>
        <v>0</v>
      </c>
      <c r="BB137" s="211"/>
    </row>
    <row r="138" spans="1:54">
      <c r="A138" s="232" t="str">
        <f>IF(ISBLANK(B138),"",IF(LEN(B138)=4,LEFT(VLOOKUP(B138,MARKET!$B$2:$AN$11,COLUMN(MARKET!AN132)-1,FALSE),2),LEFT(B138,2)))</f>
        <v/>
      </c>
      <c r="B138" s="219"/>
      <c r="C138" s="233" t="str">
        <f>IF(ISBLANK(B138),"",IF(LEN(B138)&lt;=4,_xll.BDP(VLOOKUP(B138,MARKET!$B$2:$AN$11,COLUMN([1]MARKET!AN137)-1,FALSE)&amp;" Corp","security des"),_xll.BDP(B138&amp;" Corp","security des")))</f>
        <v/>
      </c>
      <c r="D138" s="288"/>
      <c r="E138" s="294"/>
      <c r="F138" s="236" t="str">
        <f>IF(LEN(B138)=12,IF(_xll.MKV("EUR.CM_INSTRUMENT.PXE."&amp;B138, "DateFirstSettlement")&gt;=41275,"Y","N"),"")</f>
        <v/>
      </c>
      <c r="G138" s="237" t="str">
        <f>IF(ISBLANK(B138),"",IF(LEN(B138)&lt;=4,VLOOKUP(B138,MARKET!$B$2:$Y$11,COLUMN(MARKET!Y126)-1,FALSE),VLOOKUP(B138,MARKET!$A$13:$Y$315,COLUMN(MARKET!$Y$1),FALSE)))</f>
        <v/>
      </c>
      <c r="H138" s="238" t="str">
        <f t="shared" si="58"/>
        <v/>
      </c>
      <c r="I138" s="239" t="str">
        <f t="shared" si="61"/>
        <v/>
      </c>
      <c r="J138" s="240" t="str">
        <f>IF(ISBLANK(E138),"",IF(LEN(B138)&lt;=4,VLOOKUP(B138,MARKET!$B$2:$P$11,14,FALSE),VLOOKUP(B138,MARKET!$A$2:$P$315,16,FALSE)))</f>
        <v/>
      </c>
      <c r="K138" s="241" t="str">
        <f>IF(ISBLANK(E138),"",IF(LEN(B138)&lt;=4,VLOOKUP(B138,MARKET!$B$2:$P$11,13,FALSE),VLOOKUP(B138,MARKET!$A$2:$P$315,14,FALSE)))</f>
        <v/>
      </c>
      <c r="L138" s="242" t="str">
        <f t="shared" si="59"/>
        <v/>
      </c>
      <c r="M138" s="317" t="str">
        <f t="shared" si="60"/>
        <v/>
      </c>
      <c r="P138" s="320"/>
      <c r="Q138" s="320"/>
      <c r="R138" s="320"/>
      <c r="S138" s="320"/>
      <c r="Y138" s="215" t="str">
        <f t="shared" si="62"/>
        <v/>
      </c>
      <c r="Z138" s="259">
        <f t="shared" si="63"/>
        <v>0</v>
      </c>
      <c r="AA138" s="211"/>
      <c r="AB138" s="259">
        <f t="shared" si="64"/>
        <v>0</v>
      </c>
      <c r="AC138" s="211"/>
      <c r="AD138" s="259">
        <f t="shared" si="65"/>
        <v>0</v>
      </c>
      <c r="AE138" s="211"/>
      <c r="AF138" s="259">
        <f t="shared" si="66"/>
        <v>0</v>
      </c>
      <c r="AG138" s="211"/>
      <c r="AH138" s="259">
        <f t="shared" si="67"/>
        <v>0</v>
      </c>
      <c r="AI138" s="211"/>
      <c r="AJ138" s="259">
        <f t="shared" si="76"/>
        <v>0</v>
      </c>
      <c r="AK138" s="211"/>
      <c r="AL138" s="259">
        <f t="shared" si="68"/>
        <v>0</v>
      </c>
      <c r="AM138" s="262">
        <f t="shared" si="69"/>
        <v>0</v>
      </c>
      <c r="AN138" s="287"/>
      <c r="AO138" s="259">
        <f t="shared" si="70"/>
        <v>0</v>
      </c>
      <c r="AP138" s="211"/>
      <c r="AQ138" s="259">
        <f t="shared" si="71"/>
        <v>0</v>
      </c>
      <c r="AR138" s="211"/>
      <c r="AS138" s="259">
        <f t="shared" si="72"/>
        <v>0</v>
      </c>
      <c r="AT138" s="211"/>
      <c r="AU138" s="259">
        <f t="shared" si="73"/>
        <v>0</v>
      </c>
      <c r="AV138" s="211"/>
      <c r="AW138" s="259">
        <f t="shared" si="74"/>
        <v>0</v>
      </c>
      <c r="AX138" s="211"/>
      <c r="AY138" s="259">
        <f t="shared" si="77"/>
        <v>0</v>
      </c>
      <c r="AZ138" s="211"/>
      <c r="BA138" s="259">
        <f t="shared" si="75"/>
        <v>0</v>
      </c>
      <c r="BB138" s="211"/>
    </row>
    <row r="139" spans="1:54">
      <c r="A139" s="232" t="str">
        <f>IF(ISBLANK(B139),"",IF(LEN(B139)=4,LEFT(VLOOKUP(B139,MARKET!$B$2:$AN$11,COLUMN(MARKET!AN133)-1,FALSE),2),LEFT(B139,2)))</f>
        <v/>
      </c>
      <c r="B139" s="219"/>
      <c r="C139" s="233" t="str">
        <f>IF(ISBLANK(B139),"",IF(LEN(B139)&lt;=4,_xll.BDP(VLOOKUP(B139,MARKET!$B$2:$AN$11,COLUMN([1]MARKET!AN138)-1,FALSE)&amp;" Corp","security des"),_xll.BDP(B139&amp;" Corp","security des")))</f>
        <v/>
      </c>
      <c r="D139" s="288"/>
      <c r="E139" s="294"/>
      <c r="F139" s="236" t="str">
        <f>IF(LEN(B139)=12,IF(_xll.MKV("EUR.CM_INSTRUMENT.PXE."&amp;B139, "DateFirstSettlement")&gt;=41275,"Y","N"),"")</f>
        <v/>
      </c>
      <c r="G139" s="237" t="str">
        <f>IF(ISBLANK(B139),"",IF(LEN(B139)&lt;=4,VLOOKUP(B139,MARKET!$B$2:$Y$11,COLUMN(MARKET!Y127)-1,FALSE),VLOOKUP(B139,MARKET!$A$13:$Y$315,COLUMN(MARKET!$Y$1),FALSE)))</f>
        <v/>
      </c>
      <c r="H139" s="238" t="str">
        <f t="shared" si="58"/>
        <v/>
      </c>
      <c r="I139" s="239" t="str">
        <f t="shared" si="61"/>
        <v/>
      </c>
      <c r="J139" s="240" t="str">
        <f>IF(ISBLANK(E139),"",IF(LEN(B139)&lt;=4,VLOOKUP(B139,MARKET!$B$2:$P$11,14,FALSE),VLOOKUP(B139,MARKET!$A$2:$P$315,16,FALSE)))</f>
        <v/>
      </c>
      <c r="K139" s="241" t="str">
        <f>IF(ISBLANK(E139),"",IF(LEN(B139)&lt;=4,VLOOKUP(B139,MARKET!$B$2:$P$11,13,FALSE),VLOOKUP(B139,MARKET!$A$2:$P$315,14,FALSE)))</f>
        <v/>
      </c>
      <c r="L139" s="242" t="str">
        <f t="shared" si="59"/>
        <v/>
      </c>
      <c r="M139" s="317" t="str">
        <f t="shared" si="60"/>
        <v/>
      </c>
      <c r="P139" s="320"/>
      <c r="Q139" s="320"/>
      <c r="R139" s="320"/>
      <c r="S139" s="320"/>
      <c r="Y139" s="215" t="str">
        <f t="shared" si="62"/>
        <v/>
      </c>
      <c r="Z139" s="259">
        <f t="shared" si="63"/>
        <v>0</v>
      </c>
      <c r="AA139" s="211"/>
      <c r="AB139" s="259">
        <f t="shared" si="64"/>
        <v>0</v>
      </c>
      <c r="AC139" s="211"/>
      <c r="AD139" s="259">
        <f t="shared" si="65"/>
        <v>0</v>
      </c>
      <c r="AE139" s="211"/>
      <c r="AF139" s="259">
        <f t="shared" si="66"/>
        <v>0</v>
      </c>
      <c r="AG139" s="211"/>
      <c r="AH139" s="259">
        <f t="shared" si="67"/>
        <v>0</v>
      </c>
      <c r="AI139" s="211"/>
      <c r="AJ139" s="259">
        <f t="shared" si="76"/>
        <v>0</v>
      </c>
      <c r="AK139" s="211"/>
      <c r="AL139" s="259">
        <f t="shared" si="68"/>
        <v>0</v>
      </c>
      <c r="AM139" s="262">
        <f t="shared" si="69"/>
        <v>0</v>
      </c>
      <c r="AN139" s="287"/>
      <c r="AO139" s="259">
        <f t="shared" si="70"/>
        <v>0</v>
      </c>
      <c r="AP139" s="211"/>
      <c r="AQ139" s="259">
        <f t="shared" si="71"/>
        <v>0</v>
      </c>
      <c r="AR139" s="211"/>
      <c r="AS139" s="259">
        <f t="shared" si="72"/>
        <v>0</v>
      </c>
      <c r="AT139" s="211"/>
      <c r="AU139" s="259">
        <f t="shared" si="73"/>
        <v>0</v>
      </c>
      <c r="AV139" s="211"/>
      <c r="AW139" s="259">
        <f t="shared" si="74"/>
        <v>0</v>
      </c>
      <c r="AX139" s="211"/>
      <c r="AY139" s="259">
        <f t="shared" si="77"/>
        <v>0</v>
      </c>
      <c r="AZ139" s="211"/>
      <c r="BA139" s="259">
        <f t="shared" si="75"/>
        <v>0</v>
      </c>
      <c r="BB139" s="211"/>
    </row>
    <row r="140" spans="1:54">
      <c r="A140" s="232" t="str">
        <f>IF(ISBLANK(B140),"",IF(LEN(B140)=4,LEFT(VLOOKUP(B140,MARKET!$B$2:$AN$11,COLUMN(MARKET!AN134)-1,FALSE),2),LEFT(B140,2)))</f>
        <v/>
      </c>
      <c r="B140" s="219"/>
      <c r="C140" s="233" t="str">
        <f>IF(ISBLANK(B140),"",IF(LEN(B140)&lt;=4,_xll.BDP(VLOOKUP(B140,MARKET!$B$2:$AN$11,COLUMN([1]MARKET!AN139)-1,FALSE)&amp;" Corp","security des"),_xll.BDP(B140&amp;" Corp","security des")))</f>
        <v/>
      </c>
      <c r="D140" s="288"/>
      <c r="E140" s="294"/>
      <c r="F140" s="236" t="str">
        <f>IF(LEN(B140)=12,IF(_xll.MKV("EUR.CM_INSTRUMENT.PXE."&amp;B140, "DateFirstSettlement")&gt;=41275,"Y","N"),"")</f>
        <v/>
      </c>
      <c r="G140" s="237" t="str">
        <f>IF(ISBLANK(B140),"",IF(LEN(B140)&lt;=4,VLOOKUP(B140,MARKET!$B$2:$Y$11,COLUMN(MARKET!Y128)-1,FALSE),VLOOKUP(B140,MARKET!$A$13:$Y$315,COLUMN(MARKET!$Y$1),FALSE)))</f>
        <v/>
      </c>
      <c r="H140" s="238" t="str">
        <f t="shared" si="58"/>
        <v/>
      </c>
      <c r="I140" s="239" t="str">
        <f t="shared" si="61"/>
        <v/>
      </c>
      <c r="J140" s="240" t="str">
        <f>IF(ISBLANK(E140),"",IF(LEN(B140)&lt;=4,VLOOKUP(B140,MARKET!$B$2:$P$11,14,FALSE),VLOOKUP(B140,MARKET!$A$2:$P$315,16,FALSE)))</f>
        <v/>
      </c>
      <c r="K140" s="241" t="str">
        <f>IF(ISBLANK(E140),"",IF(LEN(B140)&lt;=4,VLOOKUP(B140,MARKET!$B$2:$P$11,13,FALSE),VLOOKUP(B140,MARKET!$A$2:$P$315,14,FALSE)))</f>
        <v/>
      </c>
      <c r="L140" s="242" t="str">
        <f t="shared" si="59"/>
        <v/>
      </c>
      <c r="M140" s="317" t="str">
        <f t="shared" si="60"/>
        <v/>
      </c>
      <c r="P140" s="320"/>
      <c r="Q140" s="320"/>
      <c r="R140" s="320"/>
      <c r="S140" s="320"/>
      <c r="Y140" s="215" t="str">
        <f t="shared" si="62"/>
        <v/>
      </c>
      <c r="Z140" s="259">
        <f t="shared" si="63"/>
        <v>0</v>
      </c>
      <c r="AA140" s="211"/>
      <c r="AB140" s="259">
        <f t="shared" si="64"/>
        <v>0</v>
      </c>
      <c r="AC140" s="211"/>
      <c r="AD140" s="259">
        <f t="shared" si="65"/>
        <v>0</v>
      </c>
      <c r="AE140" s="211"/>
      <c r="AF140" s="259">
        <f t="shared" si="66"/>
        <v>0</v>
      </c>
      <c r="AG140" s="211"/>
      <c r="AH140" s="259">
        <f t="shared" si="67"/>
        <v>0</v>
      </c>
      <c r="AI140" s="211"/>
      <c r="AJ140" s="259">
        <f t="shared" si="76"/>
        <v>0</v>
      </c>
      <c r="AK140" s="211"/>
      <c r="AL140" s="259">
        <f t="shared" si="68"/>
        <v>0</v>
      </c>
      <c r="AM140" s="262">
        <f t="shared" si="69"/>
        <v>0</v>
      </c>
      <c r="AN140" s="287"/>
      <c r="AO140" s="259">
        <f t="shared" si="70"/>
        <v>0</v>
      </c>
      <c r="AP140" s="211"/>
      <c r="AQ140" s="259">
        <f t="shared" si="71"/>
        <v>0</v>
      </c>
      <c r="AR140" s="211"/>
      <c r="AS140" s="259">
        <f t="shared" si="72"/>
        <v>0</v>
      </c>
      <c r="AT140" s="211"/>
      <c r="AU140" s="259">
        <f t="shared" si="73"/>
        <v>0</v>
      </c>
      <c r="AV140" s="211"/>
      <c r="AW140" s="259">
        <f t="shared" si="74"/>
        <v>0</v>
      </c>
      <c r="AX140" s="211"/>
      <c r="AY140" s="259">
        <f t="shared" si="77"/>
        <v>0</v>
      </c>
      <c r="AZ140" s="211"/>
      <c r="BA140" s="259">
        <f t="shared" si="75"/>
        <v>0</v>
      </c>
      <c r="BB140" s="211"/>
    </row>
    <row r="141" spans="1:54">
      <c r="A141" s="232" t="str">
        <f>IF(ISBLANK(B141),"",IF(LEN(B141)=4,LEFT(VLOOKUP(B141,MARKET!$B$2:$AN$11,COLUMN(MARKET!AN135)-1,FALSE),2),LEFT(B141,2)))</f>
        <v/>
      </c>
      <c r="B141" s="267"/>
      <c r="C141" s="233" t="str">
        <f>IF(ISBLANK(B141),"",IF(LEN(B141)&lt;=4,_xll.BDP(VLOOKUP(B141,MARKET!$B$2:$AN$11,COLUMN([1]MARKET!AN140)-1,FALSE)&amp;" Corp","security des"),_xll.BDP(B141&amp;" Corp","security des")))</f>
        <v/>
      </c>
      <c r="D141" s="288"/>
      <c r="E141" s="294"/>
      <c r="F141" s="236" t="str">
        <f>IF(LEN(B141)=12,IF(_xll.MKV("EUR.CM_INSTRUMENT.PXE."&amp;B141, "DateFirstSettlement")&gt;=41275,"Y","N"),"")</f>
        <v/>
      </c>
      <c r="G141" s="237" t="str">
        <f>IF(ISBLANK(B141),"",IF(LEN(B141)&lt;=4,VLOOKUP(B141,MARKET!$B$2:$Y$11,COLUMN(MARKET!Y129)-1,FALSE),VLOOKUP(B141,MARKET!$A$13:$Y$315,COLUMN(MARKET!$Y$1),FALSE)))</f>
        <v/>
      </c>
      <c r="H141" s="238" t="str">
        <f t="shared" si="58"/>
        <v/>
      </c>
      <c r="I141" s="239" t="str">
        <f t="shared" si="61"/>
        <v/>
      </c>
      <c r="J141" s="240" t="str">
        <f>IF(ISBLANK(E141),"",IF(LEN(B141)&lt;=4,VLOOKUP(B141,MARKET!$B$2:$P$11,14,FALSE),VLOOKUP(B141,MARKET!$A$2:$P$315,16,FALSE)))</f>
        <v/>
      </c>
      <c r="K141" s="241" t="str">
        <f>IF(ISBLANK(E141),"",IF(LEN(B141)&lt;=4,VLOOKUP(B141,MARKET!$B$2:$P$11,13,FALSE),VLOOKUP(B141,MARKET!$A$2:$P$315,14,FALSE)))</f>
        <v/>
      </c>
      <c r="L141" s="242" t="str">
        <f t="shared" si="59"/>
        <v/>
      </c>
      <c r="M141" s="317" t="str">
        <f t="shared" si="60"/>
        <v/>
      </c>
      <c r="P141" s="320"/>
      <c r="Q141" s="320"/>
      <c r="R141" s="320"/>
      <c r="S141" s="320"/>
      <c r="Y141" s="215" t="str">
        <f t="shared" si="62"/>
        <v/>
      </c>
      <c r="Z141" s="259">
        <f t="shared" si="63"/>
        <v>0</v>
      </c>
      <c r="AA141" s="211"/>
      <c r="AB141" s="259">
        <f t="shared" si="64"/>
        <v>0</v>
      </c>
      <c r="AC141" s="211"/>
      <c r="AD141" s="259">
        <f t="shared" si="65"/>
        <v>0</v>
      </c>
      <c r="AE141" s="211"/>
      <c r="AF141" s="259">
        <f t="shared" si="66"/>
        <v>0</v>
      </c>
      <c r="AG141" s="211"/>
      <c r="AH141" s="259">
        <f t="shared" si="67"/>
        <v>0</v>
      </c>
      <c r="AI141" s="211"/>
      <c r="AJ141" s="259">
        <f t="shared" si="76"/>
        <v>0</v>
      </c>
      <c r="AK141" s="211"/>
      <c r="AL141" s="259">
        <f t="shared" si="68"/>
        <v>0</v>
      </c>
      <c r="AM141" s="262">
        <f t="shared" si="69"/>
        <v>0</v>
      </c>
      <c r="AN141" s="287"/>
      <c r="AO141" s="259">
        <f t="shared" si="70"/>
        <v>0</v>
      </c>
      <c r="AP141" s="211"/>
      <c r="AQ141" s="259">
        <f t="shared" si="71"/>
        <v>0</v>
      </c>
      <c r="AR141" s="211"/>
      <c r="AS141" s="259">
        <f t="shared" si="72"/>
        <v>0</v>
      </c>
      <c r="AT141" s="211"/>
      <c r="AU141" s="259">
        <f t="shared" si="73"/>
        <v>0</v>
      </c>
      <c r="AV141" s="211"/>
      <c r="AW141" s="259">
        <f t="shared" si="74"/>
        <v>0</v>
      </c>
      <c r="AX141" s="211"/>
      <c r="AY141" s="259">
        <f t="shared" si="77"/>
        <v>0</v>
      </c>
      <c r="AZ141" s="211"/>
      <c r="BA141" s="259">
        <f t="shared" si="75"/>
        <v>0</v>
      </c>
      <c r="BB141" s="211"/>
    </row>
    <row r="142" spans="1:54">
      <c r="A142" s="232" t="str">
        <f>IF(ISBLANK(B142),"",IF(LEN(B142)=4,LEFT(VLOOKUP(B142,MARKET!$B$2:$AN$11,COLUMN(MARKET!AN137)-1,FALSE),2),LEFT(B142,2)))</f>
        <v/>
      </c>
      <c r="B142" s="219"/>
      <c r="C142" s="233" t="str">
        <f>IF(ISBLANK(B142),"",IF(LEN(B142)&lt;=4,_xll.BDP(VLOOKUP(B142,MARKET!$B$2:$AN$11,COLUMN([1]MARKET!AN141)-1,FALSE)&amp;" Corp","security des"),_xll.BDP(B142&amp;" Corp","security des")))</f>
        <v/>
      </c>
      <c r="D142" s="288"/>
      <c r="E142" s="294"/>
      <c r="F142" s="236" t="str">
        <f>IF(LEN(B142)=12,IF(_xll.MKV("EUR.CM_INSTRUMENT.PXE."&amp;B142, "DateFirstSettlement")&gt;=41275,"Y","N"),"")</f>
        <v/>
      </c>
      <c r="G142" s="237" t="str">
        <f>IF(ISBLANK(B142),"",IF(LEN(B142)&lt;=4,VLOOKUP(B142,MARKET!$B$2:$Y$11,COLUMN(MARKET!Y130)-1,FALSE),VLOOKUP(B142,MARKET!$A$13:$Y$315,COLUMN(MARKET!$Y$1),FALSE)))</f>
        <v/>
      </c>
      <c r="H142" s="238" t="str">
        <f t="shared" si="58"/>
        <v/>
      </c>
      <c r="I142" s="239" t="str">
        <f t="shared" si="61"/>
        <v/>
      </c>
      <c r="J142" s="240" t="str">
        <f>IF(ISBLANK(E142),"",IF(LEN(B142)&lt;=4,VLOOKUP(B142,MARKET!$B$2:$P$11,14,FALSE),VLOOKUP(B142,MARKET!$A$2:$P$315,16,FALSE)))</f>
        <v/>
      </c>
      <c r="K142" s="241" t="str">
        <f>IF(ISBLANK(E142),"",IF(LEN(B142)&lt;=4,VLOOKUP(B142,MARKET!$B$2:$P$11,13,FALSE),VLOOKUP(B142,MARKET!$A$2:$P$315,14,FALSE)))</f>
        <v/>
      </c>
      <c r="L142" s="242" t="str">
        <f t="shared" si="59"/>
        <v/>
      </c>
      <c r="M142" s="317" t="str">
        <f t="shared" si="60"/>
        <v/>
      </c>
      <c r="P142" s="320"/>
      <c r="Q142" s="320"/>
      <c r="R142" s="320"/>
      <c r="S142" s="320"/>
      <c r="Y142" s="215" t="str">
        <f t="shared" si="62"/>
        <v/>
      </c>
      <c r="Z142" s="259">
        <f t="shared" si="63"/>
        <v>0</v>
      </c>
      <c r="AA142" s="211"/>
      <c r="AB142" s="259">
        <f t="shared" si="64"/>
        <v>0</v>
      </c>
      <c r="AC142" s="211"/>
      <c r="AD142" s="259">
        <f t="shared" si="65"/>
        <v>0</v>
      </c>
      <c r="AE142" s="211"/>
      <c r="AF142" s="259">
        <f t="shared" si="66"/>
        <v>0</v>
      </c>
      <c r="AG142" s="211"/>
      <c r="AH142" s="259">
        <f t="shared" si="67"/>
        <v>0</v>
      </c>
      <c r="AI142" s="211"/>
      <c r="AJ142" s="259">
        <f t="shared" si="76"/>
        <v>0</v>
      </c>
      <c r="AK142" s="211"/>
      <c r="AL142" s="259">
        <f t="shared" si="68"/>
        <v>0</v>
      </c>
      <c r="AM142" s="262">
        <f t="shared" si="69"/>
        <v>0</v>
      </c>
      <c r="AN142" s="287"/>
      <c r="AO142" s="259">
        <f t="shared" si="70"/>
        <v>0</v>
      </c>
      <c r="AP142" s="211"/>
      <c r="AQ142" s="259">
        <f t="shared" si="71"/>
        <v>0</v>
      </c>
      <c r="AR142" s="211"/>
      <c r="AS142" s="259">
        <f t="shared" si="72"/>
        <v>0</v>
      </c>
      <c r="AT142" s="211"/>
      <c r="AU142" s="259">
        <f t="shared" si="73"/>
        <v>0</v>
      </c>
      <c r="AV142" s="211"/>
      <c r="AW142" s="259">
        <f t="shared" si="74"/>
        <v>0</v>
      </c>
      <c r="AX142" s="211"/>
      <c r="AY142" s="259">
        <f t="shared" si="77"/>
        <v>0</v>
      </c>
      <c r="AZ142" s="211"/>
      <c r="BA142" s="259">
        <f t="shared" si="75"/>
        <v>0</v>
      </c>
      <c r="BB142" s="211"/>
    </row>
    <row r="143" spans="1:54">
      <c r="A143" s="232" t="str">
        <f>IF(ISBLANK(B143),"",IF(LEN(B143)=4,LEFT(VLOOKUP(B143,MARKET!$B$2:$AN$11,COLUMN(MARKET!AN138)-1,FALSE),2),LEFT(B143,2)))</f>
        <v/>
      </c>
      <c r="B143" s="219"/>
      <c r="C143" s="233" t="str">
        <f>IF(ISBLANK(B143),"",IF(LEN(B143)&lt;=4,_xll.BDP(VLOOKUP(B143,MARKET!$B$2:$AN$11,COLUMN([1]MARKET!AN142)-1,FALSE)&amp;" Corp","security des"),_xll.BDP(B143&amp;" Corp","security des")))</f>
        <v/>
      </c>
      <c r="D143" s="288"/>
      <c r="E143" s="294"/>
      <c r="F143" s="236" t="str">
        <f>IF(LEN(B143)=12,IF(_xll.MKV("EUR.CM_INSTRUMENT.PXE."&amp;B143, "DateFirstSettlement")&gt;=41275,"Y","N"),"")</f>
        <v/>
      </c>
      <c r="G143" s="237" t="str">
        <f>IF(ISBLANK(B143),"",IF(LEN(B143)&lt;=4,VLOOKUP(B143,MARKET!$B$2:$Y$11,COLUMN(MARKET!Y132)-1,FALSE),VLOOKUP(B143,MARKET!$A$13:$Y$315,COLUMN(MARKET!$Y$1),FALSE)))</f>
        <v/>
      </c>
      <c r="H143" s="238" t="str">
        <f t="shared" si="58"/>
        <v/>
      </c>
      <c r="I143" s="239" t="str">
        <f t="shared" si="61"/>
        <v/>
      </c>
      <c r="J143" s="240" t="str">
        <f>IF(ISBLANK(E143),"",IF(LEN(B143)&lt;=4,VLOOKUP(B143,MARKET!$B$2:$P$11,14,FALSE),VLOOKUP(B143,MARKET!$A$2:$P$315,16,FALSE)))</f>
        <v/>
      </c>
      <c r="K143" s="241" t="str">
        <f>IF(ISBLANK(E143),"",IF(LEN(B143)&lt;=4,VLOOKUP(B143,MARKET!$B$2:$P$11,13,FALSE),VLOOKUP(B143,MARKET!$A$2:$P$315,14,FALSE)))</f>
        <v/>
      </c>
      <c r="L143" s="242" t="str">
        <f t="shared" si="59"/>
        <v/>
      </c>
      <c r="M143" s="317" t="str">
        <f t="shared" si="60"/>
        <v/>
      </c>
      <c r="P143" s="320"/>
      <c r="Q143" s="320"/>
      <c r="R143" s="320"/>
      <c r="S143" s="320"/>
      <c r="Y143" s="215" t="str">
        <f t="shared" si="62"/>
        <v/>
      </c>
      <c r="Z143" s="259">
        <f t="shared" si="63"/>
        <v>0</v>
      </c>
      <c r="AA143" s="211"/>
      <c r="AB143" s="259">
        <f t="shared" si="64"/>
        <v>0</v>
      </c>
      <c r="AC143" s="211"/>
      <c r="AD143" s="259">
        <f t="shared" si="65"/>
        <v>0</v>
      </c>
      <c r="AE143" s="211"/>
      <c r="AF143" s="259">
        <f t="shared" si="66"/>
        <v>0</v>
      </c>
      <c r="AG143" s="211"/>
      <c r="AH143" s="259">
        <f t="shared" si="67"/>
        <v>0</v>
      </c>
      <c r="AI143" s="211"/>
      <c r="AJ143" s="259">
        <f t="shared" si="76"/>
        <v>0</v>
      </c>
      <c r="AK143" s="211"/>
      <c r="AL143" s="259">
        <f t="shared" si="68"/>
        <v>0</v>
      </c>
      <c r="AM143" s="262">
        <f t="shared" si="69"/>
        <v>0</v>
      </c>
      <c r="AN143" s="287"/>
      <c r="AO143" s="259">
        <f t="shared" si="70"/>
        <v>0</v>
      </c>
      <c r="AP143" s="211"/>
      <c r="AQ143" s="259">
        <f t="shared" si="71"/>
        <v>0</v>
      </c>
      <c r="AR143" s="211"/>
      <c r="AS143" s="259">
        <f t="shared" si="72"/>
        <v>0</v>
      </c>
      <c r="AT143" s="211"/>
      <c r="AU143" s="259">
        <f t="shared" si="73"/>
        <v>0</v>
      </c>
      <c r="AV143" s="211"/>
      <c r="AW143" s="259">
        <f t="shared" si="74"/>
        <v>0</v>
      </c>
      <c r="AX143" s="211"/>
      <c r="AY143" s="259">
        <f t="shared" si="77"/>
        <v>0</v>
      </c>
      <c r="AZ143" s="211"/>
      <c r="BA143" s="259">
        <f t="shared" si="75"/>
        <v>0</v>
      </c>
      <c r="BB143" s="211"/>
    </row>
    <row r="144" spans="1:54">
      <c r="A144" s="232" t="str">
        <f>IF(ISBLANK(B144),"",IF(LEN(B144)=4,LEFT(VLOOKUP(B144,MARKET!$B$2:$AN$11,COLUMN(MARKET!AN139)-1,FALSE),2),LEFT(B144,2)))</f>
        <v/>
      </c>
      <c r="B144" s="219"/>
      <c r="C144" s="233" t="str">
        <f>IF(ISBLANK(B144),"",IF(LEN(B144)&lt;=4,_xll.BDP(VLOOKUP(B144,MARKET!$B$2:$AN$11,COLUMN([1]MARKET!AN143)-1,FALSE)&amp;" Corp","security des"),_xll.BDP(B144&amp;" Corp","security des")))</f>
        <v/>
      </c>
      <c r="D144" s="288"/>
      <c r="E144" s="294"/>
      <c r="F144" s="236" t="str">
        <f>IF(LEN(B144)=12,IF(_xll.MKV("EUR.CM_INSTRUMENT.PXE."&amp;B144, "DateFirstSettlement")&gt;=41275,"Y","N"),"")</f>
        <v/>
      </c>
      <c r="G144" s="237" t="str">
        <f>IF(ISBLANK(B144),"",IF(LEN(B144)&lt;=4,VLOOKUP(B144,MARKET!$B$2:$Y$11,COLUMN(MARKET!Y133)-1,FALSE),VLOOKUP(B144,MARKET!$A$13:$Y$315,COLUMN(MARKET!$Y$1),FALSE)))</f>
        <v/>
      </c>
      <c r="H144" s="238" t="str">
        <f t="shared" si="58"/>
        <v/>
      </c>
      <c r="I144" s="239" t="str">
        <f t="shared" si="61"/>
        <v/>
      </c>
      <c r="J144" s="240" t="str">
        <f>IF(ISBLANK(E144),"",IF(LEN(B144)&lt;=4,VLOOKUP(B144,MARKET!$B$2:$P$11,14,FALSE),VLOOKUP(B144,MARKET!$A$2:$P$315,16,FALSE)))</f>
        <v/>
      </c>
      <c r="K144" s="241" t="str">
        <f>IF(ISBLANK(E144),"",IF(LEN(B144)&lt;=4,VLOOKUP(B144,MARKET!$B$2:$P$11,13,FALSE),VLOOKUP(B144,MARKET!$A$2:$P$315,14,FALSE)))</f>
        <v/>
      </c>
      <c r="L144" s="242" t="str">
        <f t="shared" si="59"/>
        <v/>
      </c>
      <c r="M144" s="317" t="str">
        <f t="shared" si="60"/>
        <v/>
      </c>
      <c r="P144" s="320"/>
      <c r="Q144" s="320"/>
      <c r="R144" s="320"/>
      <c r="S144" s="320"/>
      <c r="Y144" s="215" t="str">
        <f t="shared" si="62"/>
        <v/>
      </c>
      <c r="Z144" s="259">
        <f t="shared" si="63"/>
        <v>0</v>
      </c>
      <c r="AA144" s="211"/>
      <c r="AB144" s="259">
        <f t="shared" si="64"/>
        <v>0</v>
      </c>
      <c r="AC144" s="211"/>
      <c r="AD144" s="259">
        <f t="shared" si="65"/>
        <v>0</v>
      </c>
      <c r="AE144" s="211"/>
      <c r="AF144" s="259">
        <f t="shared" si="66"/>
        <v>0</v>
      </c>
      <c r="AG144" s="211"/>
      <c r="AH144" s="259">
        <f t="shared" si="67"/>
        <v>0</v>
      </c>
      <c r="AI144" s="211"/>
      <c r="AJ144" s="259">
        <f t="shared" si="76"/>
        <v>0</v>
      </c>
      <c r="AK144" s="211"/>
      <c r="AL144" s="259">
        <f t="shared" si="68"/>
        <v>0</v>
      </c>
      <c r="AM144" s="262">
        <f t="shared" si="69"/>
        <v>0</v>
      </c>
      <c r="AN144" s="287"/>
      <c r="AO144" s="259">
        <f t="shared" si="70"/>
        <v>0</v>
      </c>
      <c r="AP144" s="211"/>
      <c r="AQ144" s="259">
        <f t="shared" si="71"/>
        <v>0</v>
      </c>
      <c r="AR144" s="211"/>
      <c r="AS144" s="259">
        <f t="shared" si="72"/>
        <v>0</v>
      </c>
      <c r="AT144" s="211"/>
      <c r="AU144" s="259">
        <f t="shared" si="73"/>
        <v>0</v>
      </c>
      <c r="AV144" s="211"/>
      <c r="AW144" s="259">
        <f t="shared" si="74"/>
        <v>0</v>
      </c>
      <c r="AX144" s="211"/>
      <c r="AY144" s="259">
        <f t="shared" si="77"/>
        <v>0</v>
      </c>
      <c r="AZ144" s="211"/>
      <c r="BA144" s="259">
        <f t="shared" si="75"/>
        <v>0</v>
      </c>
      <c r="BB144" s="211"/>
    </row>
    <row r="145" spans="1:54">
      <c r="A145" s="232" t="str">
        <f>IF(ISBLANK(B145),"",IF(LEN(B145)=4,LEFT(VLOOKUP(B145,MARKET!$B$2:$AN$11,COLUMN(MARKET!AN140)-1,FALSE),2),LEFT(B145,2)))</f>
        <v/>
      </c>
      <c r="B145" s="219"/>
      <c r="C145" s="233" t="str">
        <f>IF(ISBLANK(B145),"",IF(LEN(B145)&lt;=4,_xll.BDP(VLOOKUP(B145,MARKET!$B$2:$AN$11,COLUMN([1]MARKET!AN144)-1,FALSE)&amp;" Corp","security des"),_xll.BDP(B145&amp;" Corp","security des")))</f>
        <v/>
      </c>
      <c r="D145" s="288"/>
      <c r="E145" s="294"/>
      <c r="F145" s="236" t="str">
        <f>IF(LEN(B145)=12,IF(_xll.MKV("EUR.CM_INSTRUMENT.PXE."&amp;B145, "DateFirstSettlement")&gt;=41275,"Y","N"),"")</f>
        <v/>
      </c>
      <c r="G145" s="237" t="str">
        <f>IF(ISBLANK(B145),"",IF(LEN(B145)&lt;=4,VLOOKUP(B145,MARKET!$B$2:$Y$11,COLUMN(MARKET!Y134)-1,FALSE),VLOOKUP(B145,MARKET!$A$13:$Y$315,COLUMN(MARKET!$Y$1),FALSE)))</f>
        <v/>
      </c>
      <c r="H145" s="238" t="str">
        <f t="shared" si="58"/>
        <v/>
      </c>
      <c r="I145" s="239" t="str">
        <f t="shared" si="61"/>
        <v/>
      </c>
      <c r="J145" s="240" t="str">
        <f>IF(ISBLANK(E145),"",IF(LEN(B145)&lt;=4,VLOOKUP(B145,MARKET!$B$2:$P$11,14,FALSE),VLOOKUP(B145,MARKET!$A$2:$P$315,16,FALSE)))</f>
        <v/>
      </c>
      <c r="K145" s="241" t="str">
        <f>IF(ISBLANK(E145),"",IF(LEN(B145)&lt;=4,VLOOKUP(B145,MARKET!$B$2:$P$11,13,FALSE),VLOOKUP(B145,MARKET!$A$2:$P$315,14,FALSE)))</f>
        <v/>
      </c>
      <c r="L145" s="242" t="str">
        <f t="shared" si="59"/>
        <v/>
      </c>
      <c r="M145" s="317" t="str">
        <f t="shared" si="60"/>
        <v/>
      </c>
      <c r="P145" s="320"/>
      <c r="Q145" s="320"/>
      <c r="R145" s="320"/>
      <c r="S145" s="320"/>
      <c r="Y145" s="215" t="str">
        <f t="shared" si="62"/>
        <v/>
      </c>
      <c r="Z145" s="259">
        <f t="shared" si="63"/>
        <v>0</v>
      </c>
      <c r="AA145" s="211"/>
      <c r="AB145" s="259">
        <f t="shared" si="64"/>
        <v>0</v>
      </c>
      <c r="AC145" s="211"/>
      <c r="AD145" s="259">
        <f t="shared" si="65"/>
        <v>0</v>
      </c>
      <c r="AE145" s="211"/>
      <c r="AF145" s="259">
        <f t="shared" si="66"/>
        <v>0</v>
      </c>
      <c r="AG145" s="211"/>
      <c r="AH145" s="259">
        <f t="shared" si="67"/>
        <v>0</v>
      </c>
      <c r="AI145" s="211"/>
      <c r="AJ145" s="259">
        <f t="shared" si="76"/>
        <v>0</v>
      </c>
      <c r="AK145" s="211"/>
      <c r="AL145" s="259">
        <f t="shared" si="68"/>
        <v>0</v>
      </c>
      <c r="AM145" s="262">
        <f t="shared" si="69"/>
        <v>0</v>
      </c>
      <c r="AN145" s="287"/>
      <c r="AO145" s="259">
        <f t="shared" si="70"/>
        <v>0</v>
      </c>
      <c r="AP145" s="211"/>
      <c r="AQ145" s="259">
        <f t="shared" si="71"/>
        <v>0</v>
      </c>
      <c r="AR145" s="211"/>
      <c r="AS145" s="259">
        <f t="shared" si="72"/>
        <v>0</v>
      </c>
      <c r="AT145" s="211"/>
      <c r="AU145" s="259">
        <f t="shared" si="73"/>
        <v>0</v>
      </c>
      <c r="AV145" s="211"/>
      <c r="AW145" s="259">
        <f t="shared" si="74"/>
        <v>0</v>
      </c>
      <c r="AX145" s="211"/>
      <c r="AY145" s="259">
        <f t="shared" si="77"/>
        <v>0</v>
      </c>
      <c r="AZ145" s="211"/>
      <c r="BA145" s="259">
        <f t="shared" si="75"/>
        <v>0</v>
      </c>
      <c r="BB145" s="211"/>
    </row>
    <row r="146" spans="1:54">
      <c r="A146" s="232" t="str">
        <f>IF(ISBLANK(B146),"",IF(LEN(B146)=4,LEFT(VLOOKUP(B146,MARKET!$B$2:$AN$11,COLUMN(MARKET!AN141)-1,FALSE),2),LEFT(B146,2)))</f>
        <v/>
      </c>
      <c r="B146" s="219"/>
      <c r="C146" s="233" t="str">
        <f>IF(ISBLANK(B146),"",IF(LEN(B146)&lt;=4,_xll.BDP(VLOOKUP(B146,MARKET!$B$2:$AN$11,COLUMN([1]MARKET!AN145)-1,FALSE)&amp;" Corp","security des"),_xll.BDP(B146&amp;" Corp","security des")))</f>
        <v/>
      </c>
      <c r="D146" s="288"/>
      <c r="E146" s="294"/>
      <c r="F146" s="236" t="str">
        <f>IF(LEN(B146)=12,IF(_xll.MKV("EUR.CM_INSTRUMENT.PXE."&amp;B146, "DateFirstSettlement")&gt;=41275,"Y","N"),"")</f>
        <v/>
      </c>
      <c r="G146" s="237" t="str">
        <f>IF(ISBLANK(B146),"",IF(LEN(B146)&lt;=4,VLOOKUP(B146,MARKET!$B$2:$Y$11,COLUMN(MARKET!Y135)-1,FALSE),VLOOKUP(B146,MARKET!$A$13:$Y$315,COLUMN(MARKET!$Y$1),FALSE)))</f>
        <v/>
      </c>
      <c r="H146" s="238" t="str">
        <f t="shared" si="58"/>
        <v/>
      </c>
      <c r="I146" s="239" t="str">
        <f t="shared" si="61"/>
        <v/>
      </c>
      <c r="J146" s="240" t="str">
        <f>IF(ISBLANK(E146),"",IF(LEN(B146)&lt;=4,VLOOKUP(B146,MARKET!$B$2:$P$11,14,FALSE),VLOOKUP(B146,MARKET!$A$2:$P$315,16,FALSE)))</f>
        <v/>
      </c>
      <c r="K146" s="241" t="str">
        <f>IF(ISBLANK(E146),"",IF(LEN(B146)&lt;=4,VLOOKUP(B146,MARKET!$B$2:$P$11,13,FALSE),VLOOKUP(B146,MARKET!$A$2:$P$315,14,FALSE)))</f>
        <v/>
      </c>
      <c r="L146" s="242" t="str">
        <f t="shared" si="59"/>
        <v/>
      </c>
      <c r="M146" s="317" t="str">
        <f t="shared" si="60"/>
        <v/>
      </c>
      <c r="P146" s="320"/>
      <c r="Q146" s="320"/>
      <c r="R146" s="320"/>
      <c r="S146" s="320"/>
      <c r="Y146" s="215" t="str">
        <f t="shared" si="62"/>
        <v/>
      </c>
      <c r="Z146" s="259">
        <f t="shared" si="63"/>
        <v>0</v>
      </c>
      <c r="AA146" s="211"/>
      <c r="AB146" s="259">
        <f t="shared" si="64"/>
        <v>0</v>
      </c>
      <c r="AC146" s="211"/>
      <c r="AD146" s="259">
        <f t="shared" si="65"/>
        <v>0</v>
      </c>
      <c r="AE146" s="211"/>
      <c r="AF146" s="259">
        <f t="shared" si="66"/>
        <v>0</v>
      </c>
      <c r="AG146" s="211"/>
      <c r="AH146" s="259">
        <f t="shared" si="67"/>
        <v>0</v>
      </c>
      <c r="AI146" s="211"/>
      <c r="AJ146" s="259">
        <f t="shared" si="76"/>
        <v>0</v>
      </c>
      <c r="AK146" s="211"/>
      <c r="AL146" s="259">
        <f t="shared" si="68"/>
        <v>0</v>
      </c>
      <c r="AM146" s="262">
        <f t="shared" si="69"/>
        <v>0</v>
      </c>
      <c r="AN146" s="287"/>
      <c r="AO146" s="259">
        <f t="shared" si="70"/>
        <v>0</v>
      </c>
      <c r="AP146" s="211"/>
      <c r="AQ146" s="259">
        <f t="shared" si="71"/>
        <v>0</v>
      </c>
      <c r="AR146" s="211"/>
      <c r="AS146" s="259">
        <f t="shared" si="72"/>
        <v>0</v>
      </c>
      <c r="AT146" s="211"/>
      <c r="AU146" s="259">
        <f t="shared" si="73"/>
        <v>0</v>
      </c>
      <c r="AV146" s="211"/>
      <c r="AW146" s="259">
        <f t="shared" si="74"/>
        <v>0</v>
      </c>
      <c r="AX146" s="211"/>
      <c r="AY146" s="259">
        <f t="shared" si="77"/>
        <v>0</v>
      </c>
      <c r="AZ146" s="211"/>
      <c r="BA146" s="259">
        <f t="shared" si="75"/>
        <v>0</v>
      </c>
      <c r="BB146" s="211"/>
    </row>
    <row r="147" spans="1:54">
      <c r="A147" s="232" t="str">
        <f>IF(ISBLANK(B147),"",IF(LEN(B147)=4,LEFT(VLOOKUP(B147,MARKET!$B$2:$AN$11,COLUMN(MARKET!#REF!)-1,FALSE),2),LEFT(B147,2)))</f>
        <v/>
      </c>
      <c r="B147" s="219"/>
      <c r="C147" s="233" t="str">
        <f>IF(ISBLANK(B147),"",IF(LEN(B147)&lt;=4,_xll.BDP(VLOOKUP(B147,MARKET!$B$2:$AN$11,COLUMN([1]MARKET!AN146)-1,FALSE)&amp;" Corp","security des"),_xll.BDP(B147&amp;" Corp","security des")))</f>
        <v/>
      </c>
      <c r="D147" s="288"/>
      <c r="E147" s="294"/>
      <c r="F147" s="236" t="str">
        <f>IF(LEN(B147)=12,IF(_xll.MKV("EUR.CM_INSTRUMENT.PXE."&amp;B147, "DateFirstSettlement")&gt;=41275,"Y","N"),"")</f>
        <v/>
      </c>
      <c r="G147" s="237" t="str">
        <f>IF(ISBLANK(B147),"",IF(LEN(B147)&lt;=4,VLOOKUP(B147,MARKET!$B$2:$Y$11,COLUMN(MARKET!Y136)-1,FALSE),VLOOKUP(B147,MARKET!$A$13:$Y$315,COLUMN(MARKET!$Y$1),FALSE)))</f>
        <v/>
      </c>
      <c r="H147" s="238" t="str">
        <f t="shared" si="58"/>
        <v/>
      </c>
      <c r="I147" s="239" t="str">
        <f t="shared" si="61"/>
        <v/>
      </c>
      <c r="J147" s="240" t="str">
        <f>IF(ISBLANK(E147),"",IF(LEN(B147)&lt;=4,VLOOKUP(B147,MARKET!$B$2:$P$11,14,FALSE),VLOOKUP(B147,MARKET!$A$2:$P$315,16,FALSE)))</f>
        <v/>
      </c>
      <c r="K147" s="241" t="str">
        <f>IF(ISBLANK(E147),"",IF(LEN(B147)&lt;=4,VLOOKUP(B147,MARKET!$B$2:$P$11,13,FALSE),VLOOKUP(B147,MARKET!$A$2:$P$315,14,FALSE)))</f>
        <v/>
      </c>
      <c r="L147" s="242" t="str">
        <f t="shared" si="59"/>
        <v/>
      </c>
      <c r="M147" s="317" t="str">
        <f t="shared" si="60"/>
        <v/>
      </c>
      <c r="P147" s="320"/>
      <c r="Q147" s="320"/>
      <c r="R147" s="320"/>
      <c r="S147" s="320"/>
      <c r="Y147" s="215" t="str">
        <f t="shared" si="62"/>
        <v/>
      </c>
      <c r="Z147" s="259">
        <f t="shared" si="63"/>
        <v>0</v>
      </c>
      <c r="AA147" s="211"/>
      <c r="AB147" s="259">
        <f t="shared" si="64"/>
        <v>0</v>
      </c>
      <c r="AC147" s="211"/>
      <c r="AD147" s="259">
        <f t="shared" si="65"/>
        <v>0</v>
      </c>
      <c r="AE147" s="211"/>
      <c r="AF147" s="259">
        <f t="shared" si="66"/>
        <v>0</v>
      </c>
      <c r="AG147" s="211"/>
      <c r="AH147" s="259">
        <f t="shared" si="67"/>
        <v>0</v>
      </c>
      <c r="AI147" s="211"/>
      <c r="AJ147" s="259">
        <f t="shared" si="76"/>
        <v>0</v>
      </c>
      <c r="AK147" s="211"/>
      <c r="AL147" s="259">
        <f t="shared" si="68"/>
        <v>0</v>
      </c>
      <c r="AM147" s="262">
        <f t="shared" si="69"/>
        <v>0</v>
      </c>
      <c r="AN147" s="287"/>
      <c r="AO147" s="259">
        <f t="shared" si="70"/>
        <v>0</v>
      </c>
      <c r="AP147" s="211"/>
      <c r="AQ147" s="259">
        <f t="shared" si="71"/>
        <v>0</v>
      </c>
      <c r="AR147" s="211"/>
      <c r="AS147" s="259">
        <f t="shared" si="72"/>
        <v>0</v>
      </c>
      <c r="AT147" s="211"/>
      <c r="AU147" s="259">
        <f t="shared" si="73"/>
        <v>0</v>
      </c>
      <c r="AV147" s="211"/>
      <c r="AW147" s="259">
        <f t="shared" si="74"/>
        <v>0</v>
      </c>
      <c r="AX147" s="211"/>
      <c r="AY147" s="259">
        <f t="shared" si="77"/>
        <v>0</v>
      </c>
      <c r="AZ147" s="211"/>
      <c r="BA147" s="259">
        <f t="shared" si="75"/>
        <v>0</v>
      </c>
      <c r="BB147" s="211"/>
    </row>
    <row r="148" spans="1:54">
      <c r="A148" s="232" t="str">
        <f>IF(ISBLANK(B148),"",IF(LEN(B148)=4,LEFT(VLOOKUP(B148,MARKET!$B$2:$AN$11,COLUMN(MARKET!#REF!)-1,FALSE),2),LEFT(B148,2)))</f>
        <v/>
      </c>
      <c r="B148" s="219"/>
      <c r="C148" s="233" t="str">
        <f>IF(ISBLANK(B148),"",IF(LEN(B148)&lt;=4,_xll.BDP(VLOOKUP(B148,MARKET!$B$2:$AN$11,COLUMN([1]MARKET!AN147)-1,FALSE)&amp;" Corp","security des"),_xll.BDP(B148&amp;" Corp","security des")))</f>
        <v/>
      </c>
      <c r="D148" s="288"/>
      <c r="E148" s="294"/>
      <c r="F148" s="236" t="str">
        <f>IF(LEN(B148)=12,IF(_xll.MKV("EUR.CM_INSTRUMENT.PXE."&amp;B148, "DateFirstSettlement")&gt;=41275,"Y","N"),"")</f>
        <v/>
      </c>
      <c r="G148" s="237" t="str">
        <f>IF(ISBLANK(B148),"",IF(LEN(B148)&lt;=4,VLOOKUP(B148,MARKET!$B$2:$Y$11,COLUMN(MARKET!Y137)-1,FALSE),VLOOKUP(B148,MARKET!$A$13:$Y$315,COLUMN(MARKET!$Y$1),FALSE)))</f>
        <v/>
      </c>
      <c r="H148" s="238" t="str">
        <f t="shared" si="58"/>
        <v/>
      </c>
      <c r="I148" s="239" t="str">
        <f t="shared" si="61"/>
        <v/>
      </c>
      <c r="J148" s="240" t="str">
        <f>IF(ISBLANK(E148),"",IF(LEN(B148)&lt;=4,VLOOKUP(B148,MARKET!$B$2:$P$11,14,FALSE),VLOOKUP(B148,MARKET!$A$2:$P$315,16,FALSE)))</f>
        <v/>
      </c>
      <c r="K148" s="241" t="str">
        <f>IF(ISBLANK(E148),"",IF(LEN(B148)&lt;=4,VLOOKUP(B148,MARKET!$B$2:$P$11,13,FALSE),VLOOKUP(B148,MARKET!$A$2:$P$315,14,FALSE)))</f>
        <v/>
      </c>
      <c r="L148" s="242" t="str">
        <f t="shared" si="59"/>
        <v/>
      </c>
      <c r="M148" s="317" t="str">
        <f t="shared" si="60"/>
        <v/>
      </c>
      <c r="P148" s="320"/>
      <c r="Q148" s="320"/>
      <c r="R148" s="320"/>
      <c r="S148" s="320"/>
      <c r="Y148" s="215" t="str">
        <f t="shared" si="62"/>
        <v/>
      </c>
      <c r="Z148" s="259">
        <f t="shared" si="63"/>
        <v>0</v>
      </c>
      <c r="AA148" s="211"/>
      <c r="AB148" s="259">
        <f t="shared" si="64"/>
        <v>0</v>
      </c>
      <c r="AC148" s="211"/>
      <c r="AD148" s="259">
        <f t="shared" si="65"/>
        <v>0</v>
      </c>
      <c r="AE148" s="211"/>
      <c r="AF148" s="259">
        <f t="shared" si="66"/>
        <v>0</v>
      </c>
      <c r="AG148" s="211"/>
      <c r="AH148" s="259">
        <f t="shared" si="67"/>
        <v>0</v>
      </c>
      <c r="AI148" s="211"/>
      <c r="AJ148" s="259">
        <f t="shared" si="76"/>
        <v>0</v>
      </c>
      <c r="AK148" s="211"/>
      <c r="AL148" s="259">
        <f t="shared" si="68"/>
        <v>0</v>
      </c>
      <c r="AM148" s="262">
        <f t="shared" si="69"/>
        <v>0</v>
      </c>
      <c r="AN148" s="287"/>
      <c r="AO148" s="259">
        <f t="shared" si="70"/>
        <v>0</v>
      </c>
      <c r="AP148" s="211"/>
      <c r="AQ148" s="259">
        <f t="shared" si="71"/>
        <v>0</v>
      </c>
      <c r="AR148" s="211"/>
      <c r="AS148" s="259">
        <f t="shared" si="72"/>
        <v>0</v>
      </c>
      <c r="AT148" s="211"/>
      <c r="AU148" s="259">
        <f t="shared" si="73"/>
        <v>0</v>
      </c>
      <c r="AV148" s="211"/>
      <c r="AW148" s="259">
        <f t="shared" si="74"/>
        <v>0</v>
      </c>
      <c r="AX148" s="211"/>
      <c r="AY148" s="259">
        <f t="shared" si="77"/>
        <v>0</v>
      </c>
      <c r="AZ148" s="211"/>
      <c r="BA148" s="259">
        <f t="shared" si="75"/>
        <v>0</v>
      </c>
      <c r="BB148" s="211"/>
    </row>
    <row r="149" spans="1:54">
      <c r="A149" s="232" t="str">
        <f>IF(ISBLANK(B149),"",IF(LEN(B149)=4,LEFT(VLOOKUP(B149,MARKET!$B$2:$AN$11,COLUMN(MARKET!#REF!)-1,FALSE),2),LEFT(B149,2)))</f>
        <v/>
      </c>
      <c r="B149" s="219"/>
      <c r="C149" s="233" t="str">
        <f>IF(ISBLANK(B149),"",IF(LEN(B149)&lt;=4,_xll.BDP(VLOOKUP(B149,MARKET!$B$2:$AN$11,COLUMN([1]MARKET!AN148)-1,FALSE)&amp;" Corp","security des"),_xll.BDP(B149&amp;" Corp","security des")))</f>
        <v/>
      </c>
      <c r="D149" s="288"/>
      <c r="E149" s="294"/>
      <c r="F149" s="236" t="str">
        <f>IF(LEN(B149)=12,IF(_xll.MKV("EUR.CM_INSTRUMENT.PXE."&amp;B149, "DateFirstSettlement")&gt;=41275,"Y","N"),"")</f>
        <v/>
      </c>
      <c r="G149" s="237" t="str">
        <f>IF(ISBLANK(B149),"",IF(LEN(B149)&lt;=4,VLOOKUP(B149,MARKET!$B$2:$Y$11,COLUMN(MARKET!Y138)-1,FALSE),VLOOKUP(B149,MARKET!$A$13:$Y$315,COLUMN(MARKET!$Y$1),FALSE)))</f>
        <v/>
      </c>
      <c r="H149" s="238" t="str">
        <f t="shared" si="58"/>
        <v/>
      </c>
      <c r="I149" s="239" t="str">
        <f t="shared" si="61"/>
        <v/>
      </c>
      <c r="J149" s="240" t="str">
        <f>IF(ISBLANK(E149),"",IF(LEN(B149)&lt;=4,VLOOKUP(B149,MARKET!$B$2:$P$11,14,FALSE),VLOOKUP(B149,MARKET!$A$2:$P$315,16,FALSE)))</f>
        <v/>
      </c>
      <c r="K149" s="241" t="str">
        <f>IF(ISBLANK(E149),"",IF(LEN(B149)&lt;=4,VLOOKUP(B149,MARKET!$B$2:$P$11,13,FALSE),VLOOKUP(B149,MARKET!$A$2:$P$315,14,FALSE)))</f>
        <v/>
      </c>
      <c r="L149" s="242" t="str">
        <f t="shared" si="59"/>
        <v/>
      </c>
      <c r="M149" s="317" t="str">
        <f t="shared" si="60"/>
        <v/>
      </c>
      <c r="P149" s="320"/>
      <c r="Q149" s="320"/>
      <c r="R149" s="320"/>
      <c r="S149" s="320"/>
      <c r="Y149" s="215" t="str">
        <f t="shared" si="62"/>
        <v/>
      </c>
      <c r="Z149" s="259">
        <f t="shared" si="63"/>
        <v>0</v>
      </c>
      <c r="AA149" s="211"/>
      <c r="AB149" s="259">
        <f t="shared" si="64"/>
        <v>0</v>
      </c>
      <c r="AC149" s="211"/>
      <c r="AD149" s="259">
        <f t="shared" si="65"/>
        <v>0</v>
      </c>
      <c r="AE149" s="211"/>
      <c r="AF149" s="259">
        <f t="shared" si="66"/>
        <v>0</v>
      </c>
      <c r="AG149" s="211"/>
      <c r="AH149" s="259">
        <f t="shared" si="67"/>
        <v>0</v>
      </c>
      <c r="AI149" s="211"/>
      <c r="AJ149" s="259">
        <f t="shared" si="76"/>
        <v>0</v>
      </c>
      <c r="AK149" s="211"/>
      <c r="AL149" s="259">
        <f t="shared" si="68"/>
        <v>0</v>
      </c>
      <c r="AM149" s="262">
        <f t="shared" si="69"/>
        <v>0</v>
      </c>
      <c r="AN149" s="287"/>
      <c r="AO149" s="259">
        <f t="shared" si="70"/>
        <v>0</v>
      </c>
      <c r="AP149" s="211"/>
      <c r="AQ149" s="259">
        <f t="shared" si="71"/>
        <v>0</v>
      </c>
      <c r="AR149" s="211"/>
      <c r="AS149" s="259">
        <f t="shared" si="72"/>
        <v>0</v>
      </c>
      <c r="AT149" s="211"/>
      <c r="AU149" s="259">
        <f t="shared" si="73"/>
        <v>0</v>
      </c>
      <c r="AV149" s="211"/>
      <c r="AW149" s="259">
        <f t="shared" si="74"/>
        <v>0</v>
      </c>
      <c r="AX149" s="211"/>
      <c r="AY149" s="259">
        <f t="shared" si="77"/>
        <v>0</v>
      </c>
      <c r="AZ149" s="211"/>
      <c r="BA149" s="259">
        <f t="shared" si="75"/>
        <v>0</v>
      </c>
      <c r="BB149" s="211"/>
    </row>
    <row r="150" spans="1:54">
      <c r="A150" s="232" t="str">
        <f>IF(ISBLANK(B150),"",IF(LEN(B150)=4,LEFT(VLOOKUP(B150,MARKET!$B$2:$AN$11,COLUMN(MARKET!#REF!)-1,FALSE),2),LEFT(B150,2)))</f>
        <v/>
      </c>
      <c r="B150" s="219"/>
      <c r="C150" s="233" t="str">
        <f>IF(ISBLANK(B150),"",IF(LEN(B150)&lt;=4,_xll.BDP(VLOOKUP(B150,MARKET!$B$2:$AN$11,COLUMN([1]MARKET!AN149)-1,FALSE)&amp;" Corp","security des"),_xll.BDP(B150&amp;" Corp","security des")))</f>
        <v/>
      </c>
      <c r="D150" s="288"/>
      <c r="E150" s="294"/>
      <c r="F150" s="236" t="str">
        <f>IF(LEN(B150)=12,IF(_xll.MKV("EUR.CM_INSTRUMENT.PXE."&amp;B150, "DateFirstSettlement")&gt;=41275,"Y","N"),"")</f>
        <v/>
      </c>
      <c r="G150" s="237" t="str">
        <f>IF(ISBLANK(B150),"",IF(LEN(B150)&lt;=4,VLOOKUP(B150,MARKET!$B$2:$Y$11,COLUMN(MARKET!Y139)-1,FALSE),VLOOKUP(B150,MARKET!$A$13:$Y$315,COLUMN(MARKET!$Y$1),FALSE)))</f>
        <v/>
      </c>
      <c r="H150" s="238" t="str">
        <f t="shared" si="58"/>
        <v/>
      </c>
      <c r="I150" s="239" t="str">
        <f t="shared" si="61"/>
        <v/>
      </c>
      <c r="J150" s="240" t="str">
        <f>IF(ISBLANK(E150),"",IF(LEN(B150)&lt;=4,VLOOKUP(B150,MARKET!$B$2:$P$11,14,FALSE),VLOOKUP(B150,MARKET!$A$2:$P$315,16,FALSE)))</f>
        <v/>
      </c>
      <c r="K150" s="241" t="str">
        <f>IF(ISBLANK(E150),"",IF(LEN(B150)&lt;=4,VLOOKUP(B150,MARKET!$B$2:$P$11,13,FALSE),VLOOKUP(B150,MARKET!$A$2:$P$315,14,FALSE)))</f>
        <v/>
      </c>
      <c r="L150" s="242" t="str">
        <f t="shared" si="59"/>
        <v/>
      </c>
      <c r="M150" s="317" t="str">
        <f t="shared" si="60"/>
        <v/>
      </c>
      <c r="P150" s="320"/>
      <c r="Q150" s="320"/>
      <c r="R150" s="320"/>
      <c r="S150" s="320"/>
      <c r="Y150" s="215" t="str">
        <f t="shared" si="62"/>
        <v/>
      </c>
      <c r="Z150" s="259">
        <f t="shared" si="63"/>
        <v>0</v>
      </c>
      <c r="AA150" s="211"/>
      <c r="AB150" s="259">
        <f t="shared" si="64"/>
        <v>0</v>
      </c>
      <c r="AC150" s="211"/>
      <c r="AD150" s="259">
        <f t="shared" si="65"/>
        <v>0</v>
      </c>
      <c r="AE150" s="211"/>
      <c r="AF150" s="259">
        <f t="shared" si="66"/>
        <v>0</v>
      </c>
      <c r="AG150" s="211"/>
      <c r="AH150" s="259">
        <f t="shared" si="67"/>
        <v>0</v>
      </c>
      <c r="AI150" s="211"/>
      <c r="AJ150" s="259">
        <f t="shared" si="76"/>
        <v>0</v>
      </c>
      <c r="AK150" s="211"/>
      <c r="AL150" s="259">
        <f t="shared" si="68"/>
        <v>0</v>
      </c>
      <c r="AM150" s="262">
        <f t="shared" si="69"/>
        <v>0</v>
      </c>
      <c r="AN150" s="287"/>
      <c r="AO150" s="259">
        <f t="shared" si="70"/>
        <v>0</v>
      </c>
      <c r="AP150" s="211"/>
      <c r="AQ150" s="259">
        <f t="shared" si="71"/>
        <v>0</v>
      </c>
      <c r="AR150" s="211"/>
      <c r="AS150" s="259">
        <f t="shared" si="72"/>
        <v>0</v>
      </c>
      <c r="AT150" s="211"/>
      <c r="AU150" s="259">
        <f t="shared" si="73"/>
        <v>0</v>
      </c>
      <c r="AV150" s="211"/>
      <c r="AW150" s="259">
        <f t="shared" si="74"/>
        <v>0</v>
      </c>
      <c r="AX150" s="211"/>
      <c r="AY150" s="259">
        <f t="shared" si="77"/>
        <v>0</v>
      </c>
      <c r="AZ150" s="211"/>
      <c r="BA150" s="259">
        <f t="shared" si="75"/>
        <v>0</v>
      </c>
      <c r="BB150" s="211"/>
    </row>
    <row r="151" spans="1:54">
      <c r="A151" s="232" t="str">
        <f>IF(ISBLANK(B151),"",IF(LEN(B151)=4,LEFT(VLOOKUP(B151,MARKET!$B$2:$AN$11,COLUMN(MARKET!#REF!)-1,FALSE),2),LEFT(B151,2)))</f>
        <v/>
      </c>
      <c r="B151" s="219"/>
      <c r="C151" s="233" t="str">
        <f>IF(ISBLANK(B151),"",IF(LEN(B151)&lt;=4,_xll.BDP(VLOOKUP(B151,MARKET!$B$2:$AN$11,COLUMN([1]MARKET!AN150)-1,FALSE)&amp;" Corp","security des"),_xll.BDP(B151&amp;" Corp","security des")))</f>
        <v/>
      </c>
      <c r="D151" s="288"/>
      <c r="E151" s="294"/>
      <c r="F151" s="236" t="str">
        <f>IF(LEN(B151)=12,IF(_xll.MKV("EUR.CM_INSTRUMENT.PXE."&amp;B151, "DateFirstSettlement")&gt;=41275,"Y","N"),"")</f>
        <v/>
      </c>
      <c r="G151" s="237" t="str">
        <f>IF(ISBLANK(B151),"",IF(LEN(B151)&lt;=4,VLOOKUP(B151,MARKET!$B$2:$Y$11,COLUMN(MARKET!Y140)-1,FALSE),VLOOKUP(B151,MARKET!$A$13:$Y$315,COLUMN(MARKET!$Y$1),FALSE)))</f>
        <v/>
      </c>
      <c r="H151" s="238" t="str">
        <f t="shared" si="58"/>
        <v/>
      </c>
      <c r="I151" s="239" t="str">
        <f t="shared" si="61"/>
        <v/>
      </c>
      <c r="J151" s="240" t="str">
        <f>IF(ISBLANK(E151),"",IF(LEN(B151)&lt;=4,VLOOKUP(B151,MARKET!$B$2:$P$11,14,FALSE),VLOOKUP(B151,MARKET!$A$2:$P$315,16,FALSE)))</f>
        <v/>
      </c>
      <c r="K151" s="241" t="str">
        <f>IF(ISBLANK(E151),"",IF(LEN(B151)&lt;=4,VLOOKUP(B151,MARKET!$B$2:$P$11,13,FALSE),VLOOKUP(B151,MARKET!$A$2:$P$315,14,FALSE)))</f>
        <v/>
      </c>
      <c r="L151" s="242" t="str">
        <f t="shared" si="59"/>
        <v/>
      </c>
      <c r="M151" s="317" t="str">
        <f t="shared" si="60"/>
        <v/>
      </c>
      <c r="P151" s="320"/>
      <c r="Q151" s="320"/>
      <c r="R151" s="320"/>
      <c r="S151" s="320"/>
      <c r="Y151" s="215" t="str">
        <f t="shared" si="62"/>
        <v/>
      </c>
      <c r="Z151" s="259">
        <f t="shared" si="63"/>
        <v>0</v>
      </c>
      <c r="AA151" s="211"/>
      <c r="AB151" s="259">
        <f t="shared" si="64"/>
        <v>0</v>
      </c>
      <c r="AC151" s="211"/>
      <c r="AD151" s="259">
        <f t="shared" si="65"/>
        <v>0</v>
      </c>
      <c r="AE151" s="211"/>
      <c r="AF151" s="259">
        <f t="shared" si="66"/>
        <v>0</v>
      </c>
      <c r="AG151" s="211"/>
      <c r="AH151" s="259">
        <f t="shared" si="67"/>
        <v>0</v>
      </c>
      <c r="AI151" s="211"/>
      <c r="AJ151" s="259">
        <f t="shared" si="76"/>
        <v>0</v>
      </c>
      <c r="AK151" s="211"/>
      <c r="AL151" s="259">
        <f t="shared" si="68"/>
        <v>0</v>
      </c>
      <c r="AM151" s="262">
        <f t="shared" si="69"/>
        <v>0</v>
      </c>
      <c r="AN151" s="287"/>
      <c r="AO151" s="259">
        <f t="shared" si="70"/>
        <v>0</v>
      </c>
      <c r="AP151" s="211"/>
      <c r="AQ151" s="259">
        <f t="shared" si="71"/>
        <v>0</v>
      </c>
      <c r="AR151" s="211"/>
      <c r="AS151" s="259">
        <f t="shared" si="72"/>
        <v>0</v>
      </c>
      <c r="AT151" s="211"/>
      <c r="AU151" s="259">
        <f t="shared" si="73"/>
        <v>0</v>
      </c>
      <c r="AV151" s="211"/>
      <c r="AW151" s="259">
        <f t="shared" si="74"/>
        <v>0</v>
      </c>
      <c r="AX151" s="211"/>
      <c r="AY151" s="259">
        <f t="shared" si="77"/>
        <v>0</v>
      </c>
      <c r="AZ151" s="211"/>
      <c r="BA151" s="259">
        <f t="shared" si="75"/>
        <v>0</v>
      </c>
      <c r="BB151" s="211"/>
    </row>
    <row r="152" spans="1:54">
      <c r="A152" s="232" t="str">
        <f>IF(ISBLANK(B152),"",IF(LEN(B152)=4,LEFT(VLOOKUP(B152,MARKET!$B$2:$AN$11,COLUMN(MARKET!#REF!)-1,FALSE),2),LEFT(B152,2)))</f>
        <v/>
      </c>
      <c r="B152" s="219"/>
      <c r="C152" s="233" t="str">
        <f>IF(ISBLANK(B152),"",IF(LEN(B152)&lt;=4,_xll.BDP(VLOOKUP(B152,MARKET!$B$2:$AN$11,COLUMN([1]MARKET!AN151)-1,FALSE)&amp;" Corp","security des"),_xll.BDP(B152&amp;" Corp","security des")))</f>
        <v/>
      </c>
      <c r="D152" s="288"/>
      <c r="E152" s="294"/>
      <c r="F152" s="236" t="str">
        <f>IF(LEN(B152)=12,IF(_xll.MKV("EUR.CM_INSTRUMENT.PXE."&amp;B152, "DateFirstSettlement")&gt;=41275,"Y","N"),"")</f>
        <v/>
      </c>
      <c r="G152" s="237" t="str">
        <f>IF(ISBLANK(B152),"",IF(LEN(B152)&lt;=4,VLOOKUP(B152,MARKET!$B$2:$Y$11,COLUMN(MARKET!Y141)-1,FALSE),VLOOKUP(B152,MARKET!$A$13:$Y$315,COLUMN(MARKET!$Y$1),FALSE)))</f>
        <v/>
      </c>
      <c r="H152" s="238" t="str">
        <f t="shared" si="58"/>
        <v/>
      </c>
      <c r="I152" s="239" t="str">
        <f t="shared" si="61"/>
        <v/>
      </c>
      <c r="J152" s="240" t="str">
        <f>IF(ISBLANK(E152),"",IF(LEN(B152)&lt;=4,VLOOKUP(B152,MARKET!$B$2:$P$11,14,FALSE),VLOOKUP(B152,MARKET!$A$2:$P$315,16,FALSE)))</f>
        <v/>
      </c>
      <c r="K152" s="241" t="str">
        <f>IF(ISBLANK(E152),"",IF(LEN(B152)&lt;=4,VLOOKUP(B152,MARKET!$B$2:$P$11,13,FALSE),VLOOKUP(B152,MARKET!$A$2:$P$315,14,FALSE)))</f>
        <v/>
      </c>
      <c r="L152" s="242" t="str">
        <f t="shared" si="59"/>
        <v/>
      </c>
      <c r="M152" s="317" t="str">
        <f t="shared" si="60"/>
        <v/>
      </c>
      <c r="P152" s="320"/>
      <c r="Q152" s="320"/>
      <c r="R152" s="320"/>
      <c r="S152" s="320"/>
      <c r="Y152" s="215" t="str">
        <f t="shared" si="62"/>
        <v/>
      </c>
      <c r="Z152" s="259">
        <f t="shared" si="63"/>
        <v>0</v>
      </c>
      <c r="AA152" s="211"/>
      <c r="AB152" s="259">
        <f t="shared" si="64"/>
        <v>0</v>
      </c>
      <c r="AC152" s="211"/>
      <c r="AD152" s="259">
        <f t="shared" si="65"/>
        <v>0</v>
      </c>
      <c r="AE152" s="211"/>
      <c r="AF152" s="259">
        <f t="shared" si="66"/>
        <v>0</v>
      </c>
      <c r="AG152" s="211"/>
      <c r="AH152" s="259">
        <f t="shared" si="67"/>
        <v>0</v>
      </c>
      <c r="AI152" s="211"/>
      <c r="AJ152" s="259">
        <f t="shared" si="76"/>
        <v>0</v>
      </c>
      <c r="AK152" s="211"/>
      <c r="AL152" s="259">
        <f t="shared" si="68"/>
        <v>0</v>
      </c>
      <c r="AM152" s="262">
        <f t="shared" si="69"/>
        <v>0</v>
      </c>
      <c r="AN152" s="287"/>
      <c r="AO152" s="259">
        <f t="shared" si="70"/>
        <v>0</v>
      </c>
      <c r="AP152" s="211"/>
      <c r="AQ152" s="259">
        <f t="shared" si="71"/>
        <v>0</v>
      </c>
      <c r="AR152" s="211"/>
      <c r="AS152" s="259">
        <f t="shared" si="72"/>
        <v>0</v>
      </c>
      <c r="AT152" s="211"/>
      <c r="AU152" s="259">
        <f t="shared" si="73"/>
        <v>0</v>
      </c>
      <c r="AV152" s="211"/>
      <c r="AW152" s="259">
        <f t="shared" si="74"/>
        <v>0</v>
      </c>
      <c r="AX152" s="211"/>
      <c r="AY152" s="259">
        <f t="shared" si="77"/>
        <v>0</v>
      </c>
      <c r="AZ152" s="211"/>
      <c r="BA152" s="259">
        <f t="shared" si="75"/>
        <v>0</v>
      </c>
      <c r="BB152" s="211"/>
    </row>
    <row r="153" spans="1:54">
      <c r="A153" s="232" t="str">
        <f>IF(ISBLANK(B153),"",IF(LEN(B153)=4,LEFT(VLOOKUP(B153,MARKET!$B$2:$AN$11,COLUMN(MARKET!#REF!)-1,FALSE),2),LEFT(B153,2)))</f>
        <v/>
      </c>
      <c r="B153" s="219"/>
      <c r="C153" s="233" t="str">
        <f>IF(ISBLANK(B153),"",IF(LEN(B153)&lt;=4,_xll.BDP(VLOOKUP(B153,MARKET!$B$2:$AN$11,COLUMN([1]MARKET!AN152)-1,FALSE)&amp;" Corp","security des"),_xll.BDP(B153&amp;" Corp","security des")))</f>
        <v/>
      </c>
      <c r="D153" s="288"/>
      <c r="E153" s="294"/>
      <c r="F153" s="236" t="str">
        <f>IF(LEN(B153)=12,IF(_xll.MKV("EUR.CM_INSTRUMENT.PXE."&amp;B153, "DateFirstSettlement")&gt;=41275,"Y","N"),"")</f>
        <v/>
      </c>
      <c r="G153" s="237" t="str">
        <f>IF(ISBLANK(B153),"",IF(LEN(B153)&lt;=4,VLOOKUP(B153,MARKET!$B$2:$Y$11,COLUMN(MARKET!#REF!)-1,FALSE),VLOOKUP(B153,MARKET!$A$13:$Y$315,COLUMN(MARKET!$Y$1),FALSE)))</f>
        <v/>
      </c>
      <c r="H153" s="238" t="str">
        <f t="shared" si="58"/>
        <v/>
      </c>
      <c r="I153" s="239" t="str">
        <f t="shared" si="61"/>
        <v/>
      </c>
      <c r="J153" s="240" t="str">
        <f>IF(ISBLANK(E153),"",IF(LEN(B153)&lt;=4,VLOOKUP(B153,MARKET!$B$2:$P$11,14,FALSE),VLOOKUP(B153,MARKET!$A$2:$P$315,16,FALSE)))</f>
        <v/>
      </c>
      <c r="K153" s="241" t="str">
        <f>IF(ISBLANK(E153),"",IF(LEN(B153)&lt;=4,VLOOKUP(B153,MARKET!$B$2:$P$11,13,FALSE),VLOOKUP(B153,MARKET!$A$2:$P$315,14,FALSE)))</f>
        <v/>
      </c>
      <c r="L153" s="242" t="str">
        <f t="shared" si="59"/>
        <v/>
      </c>
      <c r="M153" s="317" t="str">
        <f t="shared" si="60"/>
        <v/>
      </c>
      <c r="P153" s="320"/>
      <c r="Q153" s="320"/>
      <c r="R153" s="320"/>
      <c r="S153" s="320"/>
      <c r="Y153" s="215" t="str">
        <f t="shared" si="62"/>
        <v/>
      </c>
      <c r="Z153" s="259">
        <f t="shared" si="63"/>
        <v>0</v>
      </c>
      <c r="AA153" s="211"/>
      <c r="AB153" s="259">
        <f t="shared" si="64"/>
        <v>0</v>
      </c>
      <c r="AC153" s="211"/>
      <c r="AD153" s="259">
        <f t="shared" si="65"/>
        <v>0</v>
      </c>
      <c r="AE153" s="211"/>
      <c r="AF153" s="259">
        <f t="shared" si="66"/>
        <v>0</v>
      </c>
      <c r="AG153" s="211"/>
      <c r="AH153" s="259">
        <f t="shared" si="67"/>
        <v>0</v>
      </c>
      <c r="AI153" s="211"/>
      <c r="AJ153" s="259">
        <f t="shared" si="76"/>
        <v>0</v>
      </c>
      <c r="AK153" s="211"/>
      <c r="AL153" s="259">
        <f t="shared" si="68"/>
        <v>0</v>
      </c>
      <c r="AM153" s="262">
        <f t="shared" si="69"/>
        <v>0</v>
      </c>
      <c r="AN153" s="287"/>
      <c r="AO153" s="259">
        <f t="shared" si="70"/>
        <v>0</v>
      </c>
      <c r="AP153" s="211"/>
      <c r="AQ153" s="259">
        <f t="shared" si="71"/>
        <v>0</v>
      </c>
      <c r="AR153" s="211"/>
      <c r="AS153" s="259">
        <f t="shared" si="72"/>
        <v>0</v>
      </c>
      <c r="AT153" s="211"/>
      <c r="AU153" s="259">
        <f t="shared" si="73"/>
        <v>0</v>
      </c>
      <c r="AV153" s="211"/>
      <c r="AW153" s="259">
        <f t="shared" si="74"/>
        <v>0</v>
      </c>
      <c r="AX153" s="211"/>
      <c r="AY153" s="259">
        <f t="shared" si="77"/>
        <v>0</v>
      </c>
      <c r="AZ153" s="211"/>
      <c r="BA153" s="259">
        <f t="shared" si="75"/>
        <v>0</v>
      </c>
      <c r="BB153" s="211"/>
    </row>
    <row r="154" spans="1:54">
      <c r="A154" s="232" t="str">
        <f>IF(ISBLANK(B154),"",IF(LEN(B154)=4,LEFT(VLOOKUP(B154,MARKET!$B$2:$AN$11,COLUMN(MARKET!#REF!)-1,FALSE),2),LEFT(B154,2)))</f>
        <v/>
      </c>
      <c r="B154" s="219"/>
      <c r="C154" s="233" t="str">
        <f>IF(ISBLANK(B154),"",IF(LEN(B154)&lt;=4,_xll.BDP(VLOOKUP(B154,MARKET!$B$2:$AN$11,COLUMN([1]MARKET!AN153)-1,FALSE)&amp;" Corp","security des"),_xll.BDP(B154&amp;" Corp","security des")))</f>
        <v/>
      </c>
      <c r="D154" s="288"/>
      <c r="E154" s="294"/>
      <c r="F154" s="236" t="str">
        <f>IF(LEN(B154)=12,IF(_xll.MKV("EUR.CM_INSTRUMENT.PXE."&amp;B154, "DateFirstSettlement")&gt;=41275,"Y","N"),"")</f>
        <v/>
      </c>
      <c r="G154" s="237" t="str">
        <f>IF(ISBLANK(B154),"",IF(LEN(B154)&lt;=4,VLOOKUP(B154,MARKET!$B$2:$Y$11,COLUMN(MARKET!#REF!)-1,FALSE),VLOOKUP(B154,MARKET!$A$13:$Y$315,COLUMN(MARKET!$Y$1),FALSE)))</f>
        <v/>
      </c>
      <c r="H154" s="238" t="str">
        <f t="shared" si="58"/>
        <v/>
      </c>
      <c r="I154" s="239" t="str">
        <f t="shared" si="61"/>
        <v/>
      </c>
      <c r="J154" s="240" t="str">
        <f>IF(ISBLANK(E154),"",IF(LEN(B154)&lt;=4,VLOOKUP(B154,MARKET!$B$2:$P$11,14,FALSE),VLOOKUP(B154,MARKET!$A$2:$P$315,16,FALSE)))</f>
        <v/>
      </c>
      <c r="K154" s="241" t="str">
        <f>IF(ISBLANK(E154),"",IF(LEN(B154)&lt;=4,VLOOKUP(B154,MARKET!$B$2:$P$11,13,FALSE),VLOOKUP(B154,MARKET!$A$2:$P$315,14,FALSE)))</f>
        <v/>
      </c>
      <c r="L154" s="242" t="str">
        <f t="shared" si="59"/>
        <v/>
      </c>
      <c r="M154" s="317" t="str">
        <f t="shared" si="60"/>
        <v/>
      </c>
      <c r="P154" s="320"/>
      <c r="Q154" s="320"/>
      <c r="R154" s="320"/>
      <c r="S154" s="320"/>
      <c r="Y154" s="215" t="str">
        <f t="shared" si="62"/>
        <v/>
      </c>
      <c r="Z154" s="259">
        <f t="shared" si="63"/>
        <v>0</v>
      </c>
      <c r="AA154" s="211"/>
      <c r="AB154" s="259">
        <f t="shared" si="64"/>
        <v>0</v>
      </c>
      <c r="AC154" s="211"/>
      <c r="AD154" s="259">
        <f t="shared" si="65"/>
        <v>0</v>
      </c>
      <c r="AE154" s="211"/>
      <c r="AF154" s="259">
        <f t="shared" si="66"/>
        <v>0</v>
      </c>
      <c r="AG154" s="211"/>
      <c r="AH154" s="259">
        <f t="shared" si="67"/>
        <v>0</v>
      </c>
      <c r="AI154" s="211"/>
      <c r="AJ154" s="259">
        <f t="shared" si="76"/>
        <v>0</v>
      </c>
      <c r="AK154" s="211"/>
      <c r="AL154" s="259">
        <f t="shared" si="68"/>
        <v>0</v>
      </c>
      <c r="AM154" s="262">
        <f t="shared" si="69"/>
        <v>0</v>
      </c>
      <c r="AN154" s="287"/>
      <c r="AO154" s="259">
        <f t="shared" si="70"/>
        <v>0</v>
      </c>
      <c r="AP154" s="211"/>
      <c r="AQ154" s="259">
        <f t="shared" si="71"/>
        <v>0</v>
      </c>
      <c r="AR154" s="211"/>
      <c r="AS154" s="259">
        <f t="shared" si="72"/>
        <v>0</v>
      </c>
      <c r="AT154" s="211"/>
      <c r="AU154" s="259">
        <f t="shared" si="73"/>
        <v>0</v>
      </c>
      <c r="AV154" s="211"/>
      <c r="AW154" s="259">
        <f t="shared" si="74"/>
        <v>0</v>
      </c>
      <c r="AX154" s="211"/>
      <c r="AY154" s="259">
        <f t="shared" si="77"/>
        <v>0</v>
      </c>
      <c r="AZ154" s="211"/>
      <c r="BA154" s="259">
        <f t="shared" si="75"/>
        <v>0</v>
      </c>
      <c r="BB154" s="211"/>
    </row>
    <row r="155" spans="1:54">
      <c r="A155" s="232" t="str">
        <f>IF(ISBLANK(B155),"",IF(LEN(B155)=4,LEFT(VLOOKUP(B155,MARKET!$B$2:$AN$11,COLUMN(MARKET!#REF!)-1,FALSE),2),LEFT(B155,2)))</f>
        <v/>
      </c>
      <c r="B155" s="219"/>
      <c r="C155" s="233" t="str">
        <f>IF(ISBLANK(B155),"",IF(LEN(B155)&lt;=4,_xll.BDP(VLOOKUP(B155,MARKET!$B$2:$AN$11,COLUMN([1]MARKET!AN154)-1,FALSE)&amp;" Corp","security des"),_xll.BDP(B155&amp;" Corp","security des")))</f>
        <v/>
      </c>
      <c r="D155" s="288"/>
      <c r="E155" s="294"/>
      <c r="F155" s="236" t="str">
        <f>IF(LEN(B155)=12,IF(_xll.MKV("EUR.CM_INSTRUMENT.PXE."&amp;B155, "DateFirstSettlement")&gt;=41275,"Y","N"),"")</f>
        <v/>
      </c>
      <c r="G155" s="237" t="str">
        <f>IF(ISBLANK(B155),"",IF(LEN(B155)&lt;=4,VLOOKUP(B155,MARKET!$B$2:$Y$11,COLUMN(MARKET!#REF!)-1,FALSE),VLOOKUP(B155,MARKET!$A$13:$Y$315,COLUMN(MARKET!$Y$1),FALSE)))</f>
        <v/>
      </c>
      <c r="H155" s="238" t="str">
        <f t="shared" si="58"/>
        <v/>
      </c>
      <c r="I155" s="239" t="str">
        <f t="shared" si="61"/>
        <v/>
      </c>
      <c r="J155" s="240" t="str">
        <f>IF(ISBLANK(E155),"",IF(LEN(B155)&lt;=4,VLOOKUP(B155,MARKET!$B$2:$P$11,14,FALSE),VLOOKUP(B155,MARKET!$A$2:$P$315,16,FALSE)))</f>
        <v/>
      </c>
      <c r="K155" s="241" t="str">
        <f>IF(ISBLANK(E155),"",IF(LEN(B155)&lt;=4,VLOOKUP(B155,MARKET!$B$2:$P$11,13,FALSE),VLOOKUP(B155,MARKET!$A$2:$P$315,14,FALSE)))</f>
        <v/>
      </c>
      <c r="L155" s="242" t="str">
        <f t="shared" si="59"/>
        <v/>
      </c>
      <c r="M155" s="317" t="str">
        <f t="shared" si="60"/>
        <v/>
      </c>
      <c r="P155" s="320"/>
      <c r="Q155" s="320"/>
      <c r="R155" s="320"/>
      <c r="S155" s="320"/>
      <c r="Y155" s="215" t="str">
        <f t="shared" si="62"/>
        <v/>
      </c>
      <c r="Z155" s="259">
        <f t="shared" si="63"/>
        <v>0</v>
      </c>
      <c r="AA155" s="211"/>
      <c r="AB155" s="259">
        <f t="shared" si="64"/>
        <v>0</v>
      </c>
      <c r="AC155" s="211"/>
      <c r="AD155" s="259">
        <f t="shared" si="65"/>
        <v>0</v>
      </c>
      <c r="AE155" s="211"/>
      <c r="AF155" s="259">
        <f t="shared" si="66"/>
        <v>0</v>
      </c>
      <c r="AG155" s="211"/>
      <c r="AH155" s="259">
        <f t="shared" si="67"/>
        <v>0</v>
      </c>
      <c r="AI155" s="211"/>
      <c r="AJ155" s="259">
        <f t="shared" si="76"/>
        <v>0</v>
      </c>
      <c r="AK155" s="211"/>
      <c r="AL155" s="259">
        <f t="shared" si="68"/>
        <v>0</v>
      </c>
      <c r="AM155" s="262">
        <f t="shared" si="69"/>
        <v>0</v>
      </c>
      <c r="AN155" s="287"/>
      <c r="AO155" s="259">
        <f t="shared" si="70"/>
        <v>0</v>
      </c>
      <c r="AP155" s="211"/>
      <c r="AQ155" s="259">
        <f t="shared" si="71"/>
        <v>0</v>
      </c>
      <c r="AR155" s="211"/>
      <c r="AS155" s="259">
        <f t="shared" si="72"/>
        <v>0</v>
      </c>
      <c r="AT155" s="211"/>
      <c r="AU155" s="259">
        <f t="shared" si="73"/>
        <v>0</v>
      </c>
      <c r="AV155" s="211"/>
      <c r="AW155" s="259">
        <f t="shared" si="74"/>
        <v>0</v>
      </c>
      <c r="AX155" s="211"/>
      <c r="AY155" s="259">
        <f t="shared" si="77"/>
        <v>0</v>
      </c>
      <c r="AZ155" s="211"/>
      <c r="BA155" s="259">
        <f t="shared" si="75"/>
        <v>0</v>
      </c>
      <c r="BB155" s="211"/>
    </row>
    <row r="156" spans="1:54">
      <c r="A156" s="232" t="str">
        <f>IF(ISBLANK(B156),"",IF(LEN(B156)=4,LEFT(VLOOKUP(B156,MARKET!$B$2:$AN$11,COLUMN(MARKET!#REF!)-1,FALSE),2),LEFT(B156,2)))</f>
        <v/>
      </c>
      <c r="B156" s="219"/>
      <c r="C156" s="233" t="str">
        <f>IF(ISBLANK(B156),"",IF(LEN(B156)&lt;=4,_xll.BDP(VLOOKUP(B156,MARKET!$B$2:$AN$11,COLUMN([1]MARKET!AN155)-1,FALSE)&amp;" Corp","security des"),_xll.BDP(B156&amp;" Corp","security des")))</f>
        <v/>
      </c>
      <c r="D156" s="288"/>
      <c r="E156" s="294"/>
      <c r="F156" s="236" t="str">
        <f>IF(LEN(B156)=12,IF(_xll.MKV("EUR.CM_INSTRUMENT.PXE."&amp;B156, "DateFirstSettlement")&gt;=41275,"Y","N"),"")</f>
        <v/>
      </c>
      <c r="G156" s="237" t="str">
        <f>IF(ISBLANK(B156),"",IF(LEN(B156)&lt;=4,VLOOKUP(B156,MARKET!$B$2:$Y$11,COLUMN(MARKET!#REF!)-1,FALSE),VLOOKUP(B156,MARKET!$A$13:$Y$315,COLUMN(MARKET!$Y$1),FALSE)))</f>
        <v/>
      </c>
      <c r="H156" s="238" t="str">
        <f t="shared" si="58"/>
        <v/>
      </c>
      <c r="I156" s="239" t="str">
        <f t="shared" si="61"/>
        <v/>
      </c>
      <c r="J156" s="240" t="str">
        <f>IF(ISBLANK(E156),"",IF(LEN(B156)&lt;=4,VLOOKUP(B156,MARKET!$B$2:$P$11,14,FALSE),VLOOKUP(B156,MARKET!$A$2:$P$315,16,FALSE)))</f>
        <v/>
      </c>
      <c r="K156" s="241" t="str">
        <f>IF(ISBLANK(E156),"",IF(LEN(B156)&lt;=4,VLOOKUP(B156,MARKET!$B$2:$P$11,13,FALSE),VLOOKUP(B156,MARKET!$A$2:$P$315,14,FALSE)))</f>
        <v/>
      </c>
      <c r="L156" s="242" t="str">
        <f t="shared" si="59"/>
        <v/>
      </c>
      <c r="M156" s="317" t="str">
        <f t="shared" si="60"/>
        <v/>
      </c>
      <c r="P156" s="320"/>
      <c r="Q156" s="320"/>
      <c r="R156" s="320"/>
      <c r="S156" s="320"/>
      <c r="Y156" s="215" t="str">
        <f t="shared" si="62"/>
        <v/>
      </c>
      <c r="Z156" s="259">
        <f t="shared" si="63"/>
        <v>0</v>
      </c>
      <c r="AA156" s="211"/>
      <c r="AB156" s="259">
        <f t="shared" si="64"/>
        <v>0</v>
      </c>
      <c r="AC156" s="211"/>
      <c r="AD156" s="259">
        <f t="shared" si="65"/>
        <v>0</v>
      </c>
      <c r="AE156" s="211"/>
      <c r="AF156" s="259">
        <f t="shared" si="66"/>
        <v>0</v>
      </c>
      <c r="AG156" s="211"/>
      <c r="AH156" s="259">
        <f t="shared" si="67"/>
        <v>0</v>
      </c>
      <c r="AI156" s="211"/>
      <c r="AJ156" s="259">
        <f t="shared" si="76"/>
        <v>0</v>
      </c>
      <c r="AK156" s="211"/>
      <c r="AL156" s="259">
        <f t="shared" si="68"/>
        <v>0</v>
      </c>
      <c r="AM156" s="262">
        <f t="shared" si="69"/>
        <v>0</v>
      </c>
      <c r="AN156" s="287"/>
      <c r="AO156" s="259">
        <f t="shared" si="70"/>
        <v>0</v>
      </c>
      <c r="AP156" s="211"/>
      <c r="AQ156" s="259">
        <f t="shared" si="71"/>
        <v>0</v>
      </c>
      <c r="AR156" s="211"/>
      <c r="AS156" s="259">
        <f t="shared" si="72"/>
        <v>0</v>
      </c>
      <c r="AT156" s="211"/>
      <c r="AU156" s="259">
        <f t="shared" si="73"/>
        <v>0</v>
      </c>
      <c r="AV156" s="211"/>
      <c r="AW156" s="259">
        <f t="shared" si="74"/>
        <v>0</v>
      </c>
      <c r="AX156" s="211"/>
      <c r="AY156" s="259">
        <f t="shared" si="77"/>
        <v>0</v>
      </c>
      <c r="AZ156" s="211"/>
      <c r="BA156" s="259">
        <f t="shared" si="75"/>
        <v>0</v>
      </c>
      <c r="BB156" s="211"/>
    </row>
    <row r="157" spans="1:54">
      <c r="A157" s="232" t="str">
        <f>IF(ISBLANK(B157),"",IF(LEN(B157)=4,LEFT(VLOOKUP(B157,MARKET!$B$2:$AN$11,COLUMN(MARKET!#REF!)-1,FALSE),2),LEFT(B157,2)))</f>
        <v/>
      </c>
      <c r="B157" s="219"/>
      <c r="C157" s="233" t="str">
        <f>IF(ISBLANK(B157),"",IF(LEN(B157)&lt;=4,_xll.BDP(VLOOKUP(B157,MARKET!$B$2:$AN$11,COLUMN([1]MARKET!AN156)-1,FALSE)&amp;" Corp","security des"),_xll.BDP(B157&amp;" Corp","security des")))</f>
        <v/>
      </c>
      <c r="D157" s="288"/>
      <c r="E157" s="294"/>
      <c r="F157" s="236" t="str">
        <f>IF(LEN(B157)=12,IF(_xll.MKV("EUR.CM_INSTRUMENT.PXE."&amp;B157, "DateFirstSettlement")&gt;=41275,"Y","N"),"")</f>
        <v/>
      </c>
      <c r="G157" s="237" t="str">
        <f>IF(ISBLANK(B157),"",IF(LEN(B157)&lt;=4,VLOOKUP(B157,MARKET!$B$2:$Y$11,COLUMN(MARKET!Y142)-1,FALSE),VLOOKUP(B157,MARKET!$A$13:$Y$315,COLUMN(MARKET!$Y$1),FALSE)))</f>
        <v/>
      </c>
      <c r="H157" s="238" t="str">
        <f t="shared" si="58"/>
        <v/>
      </c>
      <c r="I157" s="239" t="str">
        <f t="shared" si="61"/>
        <v/>
      </c>
      <c r="J157" s="240" t="str">
        <f>IF(ISBLANK(E157),"",IF(LEN(B157)&lt;=4,VLOOKUP(B157,MARKET!$B$2:$P$11,14,FALSE),VLOOKUP(B157,MARKET!$A$2:$P$315,16,FALSE)))</f>
        <v/>
      </c>
      <c r="K157" s="241" t="str">
        <f>IF(ISBLANK(E157),"",IF(LEN(B157)&lt;=4,VLOOKUP(B157,MARKET!$B$2:$P$11,13,FALSE),VLOOKUP(B157,MARKET!$A$2:$P$315,14,FALSE)))</f>
        <v/>
      </c>
      <c r="L157" s="242" t="str">
        <f t="shared" si="59"/>
        <v/>
      </c>
      <c r="M157" s="317" t="str">
        <f t="shared" si="60"/>
        <v/>
      </c>
      <c r="P157" s="320"/>
      <c r="Q157" s="320"/>
      <c r="R157" s="320"/>
      <c r="S157" s="320"/>
      <c r="Y157" s="215" t="str">
        <f t="shared" si="62"/>
        <v/>
      </c>
      <c r="Z157" s="259">
        <f t="shared" si="63"/>
        <v>0</v>
      </c>
      <c r="AA157" s="211"/>
      <c r="AB157" s="259">
        <f t="shared" si="64"/>
        <v>0</v>
      </c>
      <c r="AC157" s="211"/>
      <c r="AD157" s="259">
        <f t="shared" si="65"/>
        <v>0</v>
      </c>
      <c r="AE157" s="211"/>
      <c r="AF157" s="259">
        <f t="shared" si="66"/>
        <v>0</v>
      </c>
      <c r="AG157" s="211"/>
      <c r="AH157" s="259">
        <f t="shared" si="67"/>
        <v>0</v>
      </c>
      <c r="AI157" s="211"/>
      <c r="AJ157" s="259">
        <f t="shared" si="76"/>
        <v>0</v>
      </c>
      <c r="AK157" s="211"/>
      <c r="AL157" s="259">
        <f t="shared" si="68"/>
        <v>0</v>
      </c>
      <c r="AM157" s="262">
        <f t="shared" si="69"/>
        <v>0</v>
      </c>
      <c r="AN157" s="287"/>
      <c r="AO157" s="259">
        <f t="shared" si="70"/>
        <v>0</v>
      </c>
      <c r="AP157" s="211"/>
      <c r="AQ157" s="259">
        <f t="shared" si="71"/>
        <v>0</v>
      </c>
      <c r="AR157" s="211"/>
      <c r="AS157" s="259">
        <f t="shared" si="72"/>
        <v>0</v>
      </c>
      <c r="AT157" s="211"/>
      <c r="AU157" s="259">
        <f t="shared" si="73"/>
        <v>0</v>
      </c>
      <c r="AV157" s="211"/>
      <c r="AW157" s="259">
        <f t="shared" si="74"/>
        <v>0</v>
      </c>
      <c r="AX157" s="211"/>
      <c r="AY157" s="259">
        <f t="shared" si="77"/>
        <v>0</v>
      </c>
      <c r="AZ157" s="211"/>
      <c r="BA157" s="259">
        <f t="shared" si="75"/>
        <v>0</v>
      </c>
      <c r="BB157" s="211"/>
    </row>
    <row r="158" spans="1:54">
      <c r="A158" s="232" t="str">
        <f>IF(ISBLANK(B158),"",IF(LEN(B158)=4,LEFT(VLOOKUP(B158,MARKET!$B$2:$AN$11,COLUMN(MARKET!#REF!)-1,FALSE),2),LEFT(B158,2)))</f>
        <v/>
      </c>
      <c r="B158" s="219"/>
      <c r="C158" s="233" t="str">
        <f>IF(ISBLANK(B158),"",IF(LEN(B158)&lt;=4,_xll.BDP(VLOOKUP(B158,MARKET!$B$2:$AN$11,COLUMN([1]MARKET!AN157)-1,FALSE)&amp;" Corp","security des"),_xll.BDP(B158&amp;" Corp","security des")))</f>
        <v/>
      </c>
      <c r="D158" s="288"/>
      <c r="E158" s="294"/>
      <c r="F158" s="236" t="str">
        <f>IF(LEN(B158)=12,IF(_xll.MKV("EUR.CM_INSTRUMENT.PXE."&amp;B158, "DateFirstSettlement")&gt;=41275,"Y","N"),"")</f>
        <v/>
      </c>
      <c r="G158" s="237" t="str">
        <f>IF(ISBLANK(B158),"",IF(LEN(B158)&lt;=4,VLOOKUP(B158,MARKET!$B$2:$Y$11,COLUMN(MARKET!Y143)-1,FALSE),VLOOKUP(B158,MARKET!$A$13:$Y$315,COLUMN(MARKET!$Y$1),FALSE)))</f>
        <v/>
      </c>
      <c r="H158" s="238" t="str">
        <f t="shared" si="58"/>
        <v/>
      </c>
      <c r="I158" s="239" t="str">
        <f t="shared" si="61"/>
        <v/>
      </c>
      <c r="J158" s="240" t="str">
        <f>IF(ISBLANK(E158),"",IF(LEN(B158)&lt;=4,VLOOKUP(B158,MARKET!$B$2:$P$11,14,FALSE),VLOOKUP(B158,MARKET!$A$2:$P$315,16,FALSE)))</f>
        <v/>
      </c>
      <c r="K158" s="241" t="str">
        <f>IF(ISBLANK(E158),"",IF(LEN(B158)&lt;=4,VLOOKUP(B158,MARKET!$B$2:$P$11,13,FALSE),VLOOKUP(B158,MARKET!$A$2:$P$315,14,FALSE)))</f>
        <v/>
      </c>
      <c r="L158" s="242" t="str">
        <f t="shared" si="59"/>
        <v/>
      </c>
      <c r="M158" s="317" t="str">
        <f t="shared" si="60"/>
        <v/>
      </c>
      <c r="P158" s="320"/>
      <c r="Q158" s="320"/>
      <c r="R158" s="320"/>
      <c r="S158" s="320"/>
      <c r="Y158" s="215" t="str">
        <f t="shared" si="62"/>
        <v/>
      </c>
      <c r="Z158" s="259">
        <f t="shared" si="63"/>
        <v>0</v>
      </c>
      <c r="AA158" s="211"/>
      <c r="AB158" s="259">
        <f t="shared" si="64"/>
        <v>0</v>
      </c>
      <c r="AC158" s="211"/>
      <c r="AD158" s="259">
        <f t="shared" si="65"/>
        <v>0</v>
      </c>
      <c r="AE158" s="211"/>
      <c r="AF158" s="259">
        <f t="shared" si="66"/>
        <v>0</v>
      </c>
      <c r="AG158" s="211"/>
      <c r="AH158" s="259">
        <f t="shared" si="67"/>
        <v>0</v>
      </c>
      <c r="AI158" s="211"/>
      <c r="AJ158" s="259">
        <f t="shared" si="76"/>
        <v>0</v>
      </c>
      <c r="AK158" s="211"/>
      <c r="AL158" s="259">
        <f t="shared" si="68"/>
        <v>0</v>
      </c>
      <c r="AM158" s="262">
        <f t="shared" si="69"/>
        <v>0</v>
      </c>
      <c r="AN158" s="287"/>
      <c r="AO158" s="259">
        <f t="shared" si="70"/>
        <v>0</v>
      </c>
      <c r="AP158" s="211"/>
      <c r="AQ158" s="259">
        <f t="shared" si="71"/>
        <v>0</v>
      </c>
      <c r="AR158" s="211"/>
      <c r="AS158" s="259">
        <f t="shared" si="72"/>
        <v>0</v>
      </c>
      <c r="AT158" s="211"/>
      <c r="AU158" s="259">
        <f t="shared" si="73"/>
        <v>0</v>
      </c>
      <c r="AV158" s="211"/>
      <c r="AW158" s="259">
        <f t="shared" si="74"/>
        <v>0</v>
      </c>
      <c r="AX158" s="211"/>
      <c r="AY158" s="259">
        <f t="shared" si="77"/>
        <v>0</v>
      </c>
      <c r="AZ158" s="211"/>
      <c r="BA158" s="259">
        <f t="shared" si="75"/>
        <v>0</v>
      </c>
      <c r="BB158" s="211"/>
    </row>
    <row r="159" spans="1:54">
      <c r="A159" s="232" t="str">
        <f>IF(ISBLANK(B159),"",IF(LEN(B159)=4,LEFT(VLOOKUP(B159,MARKET!$B$2:$AN$11,COLUMN(MARKET!#REF!)-1,FALSE),2),LEFT(B159,2)))</f>
        <v/>
      </c>
      <c r="B159" s="219"/>
      <c r="C159" s="233" t="str">
        <f>IF(ISBLANK(B159),"",IF(LEN(B159)&lt;=4,_xll.BDP(VLOOKUP(B159,MARKET!$B$2:$AN$11,COLUMN([1]MARKET!AN158)-1,FALSE)&amp;" Corp","security des"),_xll.BDP(B159&amp;" Corp","security des")))</f>
        <v/>
      </c>
      <c r="D159" s="288"/>
      <c r="E159" s="294"/>
      <c r="F159" s="236" t="str">
        <f>IF(LEN(B159)=12,IF(_xll.MKV("EUR.CM_INSTRUMENT.PXE."&amp;B159, "DateFirstSettlement")&gt;=41275,"Y","N"),"")</f>
        <v/>
      </c>
      <c r="G159" s="237" t="str">
        <f>IF(ISBLANK(B159),"",IF(LEN(B159)&lt;=4,VLOOKUP(B159,MARKET!$B$2:$Y$11,COLUMN(MARKET!Y144)-1,FALSE),VLOOKUP(B159,MARKET!$A$13:$Y$315,COLUMN(MARKET!$Y$1),FALSE)))</f>
        <v/>
      </c>
      <c r="H159" s="238" t="str">
        <f t="shared" si="58"/>
        <v/>
      </c>
      <c r="I159" s="239" t="str">
        <f t="shared" si="61"/>
        <v/>
      </c>
      <c r="J159" s="240" t="str">
        <f>IF(ISBLANK(E159),"",IF(LEN(B159)&lt;=4,VLOOKUP(B159,MARKET!$B$2:$P$11,14,FALSE),VLOOKUP(B159,MARKET!$A$2:$P$315,16,FALSE)))</f>
        <v/>
      </c>
      <c r="K159" s="241" t="str">
        <f>IF(ISBLANK(E159),"",IF(LEN(B159)&lt;=4,VLOOKUP(B159,MARKET!$B$2:$P$11,13,FALSE),VLOOKUP(B159,MARKET!$A$2:$P$315,14,FALSE)))</f>
        <v/>
      </c>
      <c r="L159" s="242" t="str">
        <f t="shared" si="59"/>
        <v/>
      </c>
      <c r="M159" s="317" t="str">
        <f t="shared" si="60"/>
        <v/>
      </c>
      <c r="P159" s="320"/>
      <c r="Q159" s="320"/>
      <c r="R159" s="320"/>
      <c r="S159" s="320"/>
      <c r="Y159" s="215" t="str">
        <f t="shared" si="62"/>
        <v/>
      </c>
      <c r="Z159" s="259">
        <f t="shared" si="63"/>
        <v>0</v>
      </c>
      <c r="AA159" s="211"/>
      <c r="AB159" s="259">
        <f t="shared" si="64"/>
        <v>0</v>
      </c>
      <c r="AC159" s="211"/>
      <c r="AD159" s="259">
        <f t="shared" si="65"/>
        <v>0</v>
      </c>
      <c r="AE159" s="211"/>
      <c r="AF159" s="259">
        <f t="shared" si="66"/>
        <v>0</v>
      </c>
      <c r="AG159" s="211"/>
      <c r="AH159" s="259">
        <f t="shared" si="67"/>
        <v>0</v>
      </c>
      <c r="AI159" s="211"/>
      <c r="AJ159" s="259">
        <f t="shared" si="76"/>
        <v>0</v>
      </c>
      <c r="AK159" s="211"/>
      <c r="AL159" s="259">
        <f t="shared" si="68"/>
        <v>0</v>
      </c>
      <c r="AM159" s="262">
        <f t="shared" si="69"/>
        <v>0</v>
      </c>
      <c r="AN159" s="287"/>
      <c r="AO159" s="259">
        <f t="shared" si="70"/>
        <v>0</v>
      </c>
      <c r="AP159" s="211"/>
      <c r="AQ159" s="259">
        <f t="shared" si="71"/>
        <v>0</v>
      </c>
      <c r="AR159" s="211"/>
      <c r="AS159" s="259">
        <f t="shared" si="72"/>
        <v>0</v>
      </c>
      <c r="AT159" s="211"/>
      <c r="AU159" s="259">
        <f t="shared" si="73"/>
        <v>0</v>
      </c>
      <c r="AV159" s="211"/>
      <c r="AW159" s="259">
        <f t="shared" si="74"/>
        <v>0</v>
      </c>
      <c r="AX159" s="211"/>
      <c r="AY159" s="259">
        <f t="shared" si="77"/>
        <v>0</v>
      </c>
      <c r="AZ159" s="211"/>
      <c r="BA159" s="259">
        <f t="shared" si="75"/>
        <v>0</v>
      </c>
      <c r="BB159" s="211"/>
    </row>
    <row r="160" spans="1:54">
      <c r="A160" s="232" t="str">
        <f>IF(ISBLANK(B160),"",IF(LEN(B160)=4,LEFT(VLOOKUP(B160,MARKET!$B$2:$AN$11,COLUMN(MARKET!AN142)-1,FALSE),2),LEFT(B160,2)))</f>
        <v/>
      </c>
      <c r="B160" s="219"/>
      <c r="C160" s="233" t="str">
        <f>IF(ISBLANK(B160),"",IF(LEN(B160)&lt;=4,_xll.BDP(VLOOKUP(B160,MARKET!$B$2:$AN$11,COLUMN([1]MARKET!AN159)-1,FALSE)&amp;" Corp","security des"),_xll.BDP(B160&amp;" Corp","security des")))</f>
        <v/>
      </c>
      <c r="D160" s="288"/>
      <c r="E160" s="294"/>
      <c r="F160" s="236" t="str">
        <f>IF(LEN(B160)=12,IF(_xll.MKV("EUR.CM_INSTRUMENT.PXE."&amp;B160, "DateFirstSettlement")&gt;=41275,"Y","N"),"")</f>
        <v/>
      </c>
      <c r="G160" s="237" t="str">
        <f>IF(ISBLANK(B160),"",IF(LEN(B160)&lt;=4,VLOOKUP(B160,MARKET!$B$2:$Y$11,COLUMN(MARKET!Y145)-1,FALSE),VLOOKUP(B160,MARKET!$A$13:$Y$315,COLUMN(MARKET!$Y$1),FALSE)))</f>
        <v/>
      </c>
      <c r="H160" s="238" t="str">
        <f t="shared" si="58"/>
        <v/>
      </c>
      <c r="I160" s="239" t="str">
        <f t="shared" si="61"/>
        <v/>
      </c>
      <c r="J160" s="240" t="str">
        <f>IF(ISBLANK(E160),"",IF(LEN(B160)&lt;=4,VLOOKUP(B160,MARKET!$B$2:$P$11,14,FALSE),VLOOKUP(B160,MARKET!$A$2:$P$315,16,FALSE)))</f>
        <v/>
      </c>
      <c r="K160" s="241" t="str">
        <f>IF(ISBLANK(E160),"",IF(LEN(B160)&lt;=4,VLOOKUP(B160,MARKET!$B$2:$P$11,13,FALSE),VLOOKUP(B160,MARKET!$A$2:$P$315,14,FALSE)))</f>
        <v/>
      </c>
      <c r="L160" s="242" t="str">
        <f t="shared" si="59"/>
        <v/>
      </c>
      <c r="M160" s="317" t="str">
        <f t="shared" si="60"/>
        <v/>
      </c>
      <c r="P160" s="320"/>
      <c r="Q160" s="320"/>
      <c r="R160" s="320"/>
      <c r="S160" s="320"/>
      <c r="Y160" s="215" t="str">
        <f t="shared" si="62"/>
        <v/>
      </c>
      <c r="Z160" s="259">
        <f t="shared" si="63"/>
        <v>0</v>
      </c>
      <c r="AA160" s="211"/>
      <c r="AB160" s="259">
        <f t="shared" si="64"/>
        <v>0</v>
      </c>
      <c r="AC160" s="211"/>
      <c r="AD160" s="259">
        <f t="shared" si="65"/>
        <v>0</v>
      </c>
      <c r="AE160" s="211"/>
      <c r="AF160" s="259">
        <f t="shared" si="66"/>
        <v>0</v>
      </c>
      <c r="AG160" s="211"/>
      <c r="AH160" s="259">
        <f t="shared" si="67"/>
        <v>0</v>
      </c>
      <c r="AI160" s="211"/>
      <c r="AJ160" s="259">
        <f t="shared" si="76"/>
        <v>0</v>
      </c>
      <c r="AK160" s="211"/>
      <c r="AL160" s="259">
        <f t="shared" si="68"/>
        <v>0</v>
      </c>
      <c r="AM160" s="262">
        <f t="shared" si="69"/>
        <v>0</v>
      </c>
      <c r="AN160" s="287"/>
      <c r="AO160" s="259">
        <f t="shared" si="70"/>
        <v>0</v>
      </c>
      <c r="AP160" s="211"/>
      <c r="AQ160" s="259">
        <f t="shared" si="71"/>
        <v>0</v>
      </c>
      <c r="AR160" s="211"/>
      <c r="AS160" s="259">
        <f t="shared" si="72"/>
        <v>0</v>
      </c>
      <c r="AT160" s="211"/>
      <c r="AU160" s="259">
        <f t="shared" si="73"/>
        <v>0</v>
      </c>
      <c r="AV160" s="211"/>
      <c r="AW160" s="259">
        <f t="shared" si="74"/>
        <v>0</v>
      </c>
      <c r="AX160" s="211"/>
      <c r="AY160" s="259">
        <f t="shared" si="77"/>
        <v>0</v>
      </c>
      <c r="AZ160" s="211"/>
      <c r="BA160" s="259">
        <f t="shared" si="75"/>
        <v>0</v>
      </c>
      <c r="BB160" s="211"/>
    </row>
    <row r="161" spans="1:54">
      <c r="A161" s="232" t="str">
        <f>IF(ISBLANK(B161),"",IF(LEN(B161)=4,LEFT(VLOOKUP(B161,MARKET!$B$2:$AN$11,COLUMN(MARKET!AN143)-1,FALSE),2),LEFT(B161,2)))</f>
        <v/>
      </c>
      <c r="B161" s="219"/>
      <c r="C161" s="233" t="str">
        <f>IF(ISBLANK(B161),"",IF(LEN(B161)&lt;=4,_xll.BDP(VLOOKUP(B161,MARKET!$B$2:$AN$11,COLUMN([1]MARKET!AN160)-1,FALSE)&amp;" Corp","security des"),_xll.BDP(B161&amp;" Corp","security des")))</f>
        <v/>
      </c>
      <c r="D161" s="288"/>
      <c r="E161" s="294"/>
      <c r="F161" s="236" t="str">
        <f>IF(LEN(B161)=12,IF(_xll.MKV("EUR.CM_INSTRUMENT.PXE."&amp;B161, "DateFirstSettlement")&gt;=41275,"Y","N"),"")</f>
        <v/>
      </c>
      <c r="G161" s="237" t="str">
        <f>IF(ISBLANK(B161),"",IF(LEN(B161)&lt;=4,VLOOKUP(B161,MARKET!$B$2:$Y$11,COLUMN(MARKET!Y146)-1,FALSE),VLOOKUP(B161,MARKET!$A$13:$Y$315,COLUMN(MARKET!$Y$1),FALSE)))</f>
        <v/>
      </c>
      <c r="H161" s="238" t="str">
        <f t="shared" si="58"/>
        <v/>
      </c>
      <c r="I161" s="239" t="str">
        <f t="shared" si="61"/>
        <v/>
      </c>
      <c r="J161" s="240" t="str">
        <f>IF(ISBLANK(E161),"",IF(LEN(B161)&lt;=4,VLOOKUP(B161,MARKET!$B$2:$P$11,14,FALSE),VLOOKUP(B161,MARKET!$A$2:$P$315,16,FALSE)))</f>
        <v/>
      </c>
      <c r="K161" s="241" t="str">
        <f>IF(ISBLANK(E161),"",IF(LEN(B161)&lt;=4,VLOOKUP(B161,MARKET!$B$2:$P$11,13,FALSE),VLOOKUP(B161,MARKET!$A$2:$P$315,14,FALSE)))</f>
        <v/>
      </c>
      <c r="L161" s="242" t="str">
        <f t="shared" si="59"/>
        <v/>
      </c>
      <c r="M161" s="317" t="str">
        <f t="shared" si="60"/>
        <v/>
      </c>
      <c r="P161" s="320"/>
      <c r="Q161" s="320"/>
      <c r="R161" s="320"/>
      <c r="S161" s="320"/>
      <c r="Y161" s="215" t="str">
        <f t="shared" si="62"/>
        <v/>
      </c>
      <c r="Z161" s="259">
        <f t="shared" si="63"/>
        <v>0</v>
      </c>
      <c r="AA161" s="211"/>
      <c r="AB161" s="259">
        <f t="shared" si="64"/>
        <v>0</v>
      </c>
      <c r="AC161" s="211"/>
      <c r="AD161" s="259">
        <f t="shared" si="65"/>
        <v>0</v>
      </c>
      <c r="AE161" s="211"/>
      <c r="AF161" s="259">
        <f t="shared" si="66"/>
        <v>0</v>
      </c>
      <c r="AG161" s="211"/>
      <c r="AH161" s="259">
        <f t="shared" si="67"/>
        <v>0</v>
      </c>
      <c r="AI161" s="211"/>
      <c r="AJ161" s="259">
        <f t="shared" si="76"/>
        <v>0</v>
      </c>
      <c r="AK161" s="211"/>
      <c r="AL161" s="259">
        <f t="shared" si="68"/>
        <v>0</v>
      </c>
      <c r="AM161" s="262">
        <f t="shared" si="69"/>
        <v>0</v>
      </c>
      <c r="AN161" s="287"/>
      <c r="AO161" s="259">
        <f t="shared" si="70"/>
        <v>0</v>
      </c>
      <c r="AP161" s="211"/>
      <c r="AQ161" s="259">
        <f t="shared" si="71"/>
        <v>0</v>
      </c>
      <c r="AR161" s="211"/>
      <c r="AS161" s="259">
        <f t="shared" si="72"/>
        <v>0</v>
      </c>
      <c r="AT161" s="211"/>
      <c r="AU161" s="259">
        <f t="shared" si="73"/>
        <v>0</v>
      </c>
      <c r="AV161" s="211"/>
      <c r="AW161" s="259">
        <f t="shared" si="74"/>
        <v>0</v>
      </c>
      <c r="AX161" s="211"/>
      <c r="AY161" s="259">
        <f t="shared" si="77"/>
        <v>0</v>
      </c>
      <c r="AZ161" s="211"/>
      <c r="BA161" s="259">
        <f t="shared" si="75"/>
        <v>0</v>
      </c>
      <c r="BB161" s="211"/>
    </row>
    <row r="162" spans="1:54">
      <c r="A162" s="232" t="str">
        <f>IF(ISBLANK(B162),"",IF(LEN(B162)=4,LEFT(VLOOKUP(B162,MARKET!$B$2:$AN$11,COLUMN(MARKET!AN144)-1,FALSE),2),LEFT(B162,2)))</f>
        <v/>
      </c>
      <c r="B162" s="219"/>
      <c r="C162" s="233" t="str">
        <f>IF(ISBLANK(B162),"",IF(LEN(B162)&lt;=4,_xll.BDP(VLOOKUP(B162,MARKET!$B$2:$AN$11,COLUMN([1]MARKET!AN161)-1,FALSE)&amp;" Corp","security des"),_xll.BDP(B162&amp;" Corp","security des")))</f>
        <v/>
      </c>
      <c r="D162" s="288"/>
      <c r="E162" s="294"/>
      <c r="F162" s="236" t="str">
        <f>IF(LEN(B162)=12,IF(_xll.MKV("EUR.CM_INSTRUMENT.PXE."&amp;B162, "DateFirstSettlement")&gt;=41275,"Y","N"),"")</f>
        <v/>
      </c>
      <c r="G162" s="237" t="str">
        <f>IF(ISBLANK(B162),"",IF(LEN(B162)&lt;=4,VLOOKUP(B162,MARKET!$B$2:$Y$11,COLUMN(MARKET!Y147)-1,FALSE),VLOOKUP(B162,MARKET!$A$13:$Y$315,COLUMN(MARKET!$Y$1),FALSE)))</f>
        <v/>
      </c>
      <c r="H162" s="238" t="str">
        <f t="shared" si="58"/>
        <v/>
      </c>
      <c r="I162" s="239" t="str">
        <f t="shared" si="61"/>
        <v/>
      </c>
      <c r="J162" s="240" t="str">
        <f>IF(ISBLANK(E162),"",IF(LEN(B162)&lt;=4,VLOOKUP(B162,MARKET!$B$2:$P$11,14,FALSE),VLOOKUP(B162,MARKET!$A$2:$P$315,16,FALSE)))</f>
        <v/>
      </c>
      <c r="K162" s="241" t="str">
        <f>IF(ISBLANK(E162),"",IF(LEN(B162)&lt;=4,VLOOKUP(B162,MARKET!$B$2:$P$11,13,FALSE),VLOOKUP(B162,MARKET!$A$2:$P$315,14,FALSE)))</f>
        <v/>
      </c>
      <c r="L162" s="242" t="str">
        <f t="shared" si="59"/>
        <v/>
      </c>
      <c r="M162" s="317" t="str">
        <f t="shared" si="60"/>
        <v/>
      </c>
      <c r="P162" s="320"/>
      <c r="Q162" s="320"/>
      <c r="R162" s="320"/>
      <c r="S162" s="320"/>
      <c r="Y162" s="215" t="str">
        <f t="shared" si="62"/>
        <v/>
      </c>
      <c r="Z162" s="259">
        <f t="shared" si="63"/>
        <v>0</v>
      </c>
      <c r="AA162" s="211"/>
      <c r="AB162" s="259">
        <f t="shared" si="64"/>
        <v>0</v>
      </c>
      <c r="AC162" s="211"/>
      <c r="AD162" s="259">
        <f t="shared" si="65"/>
        <v>0</v>
      </c>
      <c r="AE162" s="211"/>
      <c r="AF162" s="259">
        <f t="shared" si="66"/>
        <v>0</v>
      </c>
      <c r="AG162" s="211"/>
      <c r="AH162" s="259">
        <f t="shared" si="67"/>
        <v>0</v>
      </c>
      <c r="AI162" s="211"/>
      <c r="AJ162" s="259">
        <f t="shared" si="76"/>
        <v>0</v>
      </c>
      <c r="AK162" s="211"/>
      <c r="AL162" s="259">
        <f t="shared" si="68"/>
        <v>0</v>
      </c>
      <c r="AM162" s="262">
        <f t="shared" si="69"/>
        <v>0</v>
      </c>
      <c r="AN162" s="287"/>
      <c r="AO162" s="259">
        <f t="shared" si="70"/>
        <v>0</v>
      </c>
      <c r="AP162" s="211"/>
      <c r="AQ162" s="259">
        <f t="shared" si="71"/>
        <v>0</v>
      </c>
      <c r="AR162" s="211"/>
      <c r="AS162" s="259">
        <f t="shared" si="72"/>
        <v>0</v>
      </c>
      <c r="AT162" s="211"/>
      <c r="AU162" s="259">
        <f t="shared" si="73"/>
        <v>0</v>
      </c>
      <c r="AV162" s="211"/>
      <c r="AW162" s="259">
        <f t="shared" si="74"/>
        <v>0</v>
      </c>
      <c r="AX162" s="211"/>
      <c r="AY162" s="259">
        <f t="shared" si="77"/>
        <v>0</v>
      </c>
      <c r="AZ162" s="211"/>
      <c r="BA162" s="259">
        <f t="shared" si="75"/>
        <v>0</v>
      </c>
      <c r="BB162" s="211"/>
    </row>
    <row r="163" spans="1:54">
      <c r="A163" s="232" t="str">
        <f>IF(ISBLANK(B163),"",IF(LEN(B163)=4,LEFT(VLOOKUP(B163,MARKET!$B$2:$AN$11,COLUMN(MARKET!AN145)-1,FALSE),2),LEFT(B163,2)))</f>
        <v/>
      </c>
      <c r="B163" s="219"/>
      <c r="C163" s="233" t="str">
        <f>IF(ISBLANK(B163),"",IF(LEN(B163)&lt;=4,_xll.BDP(VLOOKUP(B163,MARKET!$B$2:$AN$11,COLUMN([1]MARKET!AN162)-1,FALSE)&amp;" Corp","security des"),_xll.BDP(B163&amp;" Corp","security des")))</f>
        <v/>
      </c>
      <c r="D163" s="288"/>
      <c r="E163" s="294"/>
      <c r="F163" s="236" t="str">
        <f>IF(LEN(B163)=12,IF(_xll.MKV("EUR.CM_INSTRUMENT.PXE."&amp;B163, "DateFirstSettlement")&gt;=41275,"Y","N"),"")</f>
        <v/>
      </c>
      <c r="G163" s="237" t="str">
        <f>IF(ISBLANK(B163),"",IF(LEN(B163)&lt;=4,VLOOKUP(B163,MARKET!$B$2:$Y$11,COLUMN(MARKET!Y148)-1,FALSE),VLOOKUP(B163,MARKET!$A$13:$Y$315,COLUMN(MARKET!$Y$1),FALSE)))</f>
        <v/>
      </c>
      <c r="H163" s="238" t="str">
        <f t="shared" si="58"/>
        <v/>
      </c>
      <c r="I163" s="239" t="str">
        <f t="shared" si="61"/>
        <v/>
      </c>
      <c r="J163" s="240" t="str">
        <f>IF(ISBLANK(E163),"",IF(LEN(B163)&lt;=4,VLOOKUP(B163,MARKET!$B$2:$P$11,14,FALSE),VLOOKUP(B163,MARKET!$A$2:$P$315,16,FALSE)))</f>
        <v/>
      </c>
      <c r="K163" s="241" t="str">
        <f>IF(ISBLANK(E163),"",IF(LEN(B163)&lt;=4,VLOOKUP(B163,MARKET!$B$2:$P$11,13,FALSE),VLOOKUP(B163,MARKET!$A$2:$P$315,14,FALSE)))</f>
        <v/>
      </c>
      <c r="L163" s="242" t="str">
        <f t="shared" si="59"/>
        <v/>
      </c>
      <c r="M163" s="317" t="str">
        <f t="shared" si="60"/>
        <v/>
      </c>
      <c r="P163" s="320"/>
      <c r="Q163" s="320"/>
      <c r="R163" s="320"/>
      <c r="S163" s="320"/>
      <c r="Y163" s="215" t="str">
        <f t="shared" si="62"/>
        <v/>
      </c>
      <c r="Z163" s="259">
        <f t="shared" si="63"/>
        <v>0</v>
      </c>
      <c r="AA163" s="211"/>
      <c r="AB163" s="259">
        <f t="shared" si="64"/>
        <v>0</v>
      </c>
      <c r="AC163" s="211"/>
      <c r="AD163" s="259">
        <f t="shared" si="65"/>
        <v>0</v>
      </c>
      <c r="AE163" s="211"/>
      <c r="AF163" s="259">
        <f t="shared" si="66"/>
        <v>0</v>
      </c>
      <c r="AG163" s="211"/>
      <c r="AH163" s="259">
        <f t="shared" si="67"/>
        <v>0</v>
      </c>
      <c r="AI163" s="211"/>
      <c r="AJ163" s="259">
        <f t="shared" si="76"/>
        <v>0</v>
      </c>
      <c r="AK163" s="211"/>
      <c r="AL163" s="259">
        <f t="shared" si="68"/>
        <v>0</v>
      </c>
      <c r="AM163" s="262">
        <f t="shared" si="69"/>
        <v>0</v>
      </c>
      <c r="AN163" s="287"/>
      <c r="AO163" s="259">
        <f t="shared" si="70"/>
        <v>0</v>
      </c>
      <c r="AP163" s="211"/>
      <c r="AQ163" s="259">
        <f t="shared" si="71"/>
        <v>0</v>
      </c>
      <c r="AR163" s="211"/>
      <c r="AS163" s="259">
        <f t="shared" si="72"/>
        <v>0</v>
      </c>
      <c r="AT163" s="211"/>
      <c r="AU163" s="259">
        <f t="shared" si="73"/>
        <v>0</v>
      </c>
      <c r="AV163" s="211"/>
      <c r="AW163" s="259">
        <f t="shared" si="74"/>
        <v>0</v>
      </c>
      <c r="AX163" s="211"/>
      <c r="AY163" s="259">
        <f t="shared" si="77"/>
        <v>0</v>
      </c>
      <c r="AZ163" s="211"/>
      <c r="BA163" s="259">
        <f t="shared" si="75"/>
        <v>0</v>
      </c>
      <c r="BB163" s="211"/>
    </row>
    <row r="164" spans="1:54">
      <c r="A164" s="232" t="str">
        <f>IF(ISBLANK(B164),"",IF(LEN(B164)=4,LEFT(VLOOKUP(B164,MARKET!$B$2:$AN$11,COLUMN(MARKET!AN146)-1,FALSE),2),LEFT(B164,2)))</f>
        <v/>
      </c>
      <c r="B164" s="219"/>
      <c r="C164" s="233" t="str">
        <f>IF(ISBLANK(B164),"",IF(LEN(B164)&lt;=4,_xll.BDP(VLOOKUP(B164,MARKET!$B$2:$AN$11,COLUMN([1]MARKET!AN163)-1,FALSE)&amp;" Corp","security des"),_xll.BDP(B164&amp;" Corp","security des")))</f>
        <v/>
      </c>
      <c r="D164" s="288"/>
      <c r="E164" s="294"/>
      <c r="F164" s="236" t="str">
        <f>IF(LEN(B164)=12,IF(_xll.MKV("EUR.CM_INSTRUMENT.PXE."&amp;B164, "DateFirstSettlement")&gt;=41275,"Y","N"),"")</f>
        <v/>
      </c>
      <c r="G164" s="237" t="str">
        <f>IF(ISBLANK(B164),"",IF(LEN(B164)&lt;=4,VLOOKUP(B164,MARKET!$B$2:$Y$11,COLUMN(MARKET!Y149)-1,FALSE),VLOOKUP(B164,MARKET!$A$13:$Y$315,COLUMN(MARKET!$Y$1),FALSE)))</f>
        <v/>
      </c>
      <c r="H164" s="238" t="str">
        <f t="shared" si="58"/>
        <v/>
      </c>
      <c r="I164" s="239" t="str">
        <f t="shared" si="61"/>
        <v/>
      </c>
      <c r="J164" s="240" t="str">
        <f>IF(ISBLANK(E164),"",IF(LEN(B164)&lt;=4,VLOOKUP(B164,MARKET!$B$2:$P$11,14,FALSE),VLOOKUP(B164,MARKET!$A$2:$P$315,16,FALSE)))</f>
        <v/>
      </c>
      <c r="K164" s="241" t="str">
        <f>IF(ISBLANK(E164),"",IF(LEN(B164)&lt;=4,VLOOKUP(B164,MARKET!$B$2:$P$11,13,FALSE),VLOOKUP(B164,MARKET!$A$2:$P$315,14,FALSE)))</f>
        <v/>
      </c>
      <c r="L164" s="242" t="str">
        <f t="shared" si="59"/>
        <v/>
      </c>
      <c r="M164" s="317" t="str">
        <f t="shared" si="60"/>
        <v/>
      </c>
      <c r="P164" s="320"/>
      <c r="Q164" s="320"/>
      <c r="R164" s="320"/>
      <c r="S164" s="320"/>
      <c r="Y164" s="215" t="str">
        <f t="shared" si="62"/>
        <v/>
      </c>
      <c r="Z164" s="259">
        <f t="shared" si="63"/>
        <v>0</v>
      </c>
      <c r="AA164" s="211"/>
      <c r="AB164" s="259">
        <f t="shared" si="64"/>
        <v>0</v>
      </c>
      <c r="AC164" s="211"/>
      <c r="AD164" s="259">
        <f t="shared" si="65"/>
        <v>0</v>
      </c>
      <c r="AE164" s="211"/>
      <c r="AF164" s="259">
        <f t="shared" si="66"/>
        <v>0</v>
      </c>
      <c r="AG164" s="211"/>
      <c r="AH164" s="259">
        <f t="shared" si="67"/>
        <v>0</v>
      </c>
      <c r="AI164" s="211"/>
      <c r="AJ164" s="259">
        <f t="shared" si="76"/>
        <v>0</v>
      </c>
      <c r="AK164" s="211"/>
      <c r="AL164" s="259">
        <f t="shared" si="68"/>
        <v>0</v>
      </c>
      <c r="AM164" s="262">
        <f t="shared" si="69"/>
        <v>0</v>
      </c>
      <c r="AN164" s="287"/>
      <c r="AO164" s="259">
        <f t="shared" si="70"/>
        <v>0</v>
      </c>
      <c r="AP164" s="211"/>
      <c r="AQ164" s="259">
        <f t="shared" si="71"/>
        <v>0</v>
      </c>
      <c r="AR164" s="211"/>
      <c r="AS164" s="259">
        <f t="shared" si="72"/>
        <v>0</v>
      </c>
      <c r="AT164" s="211"/>
      <c r="AU164" s="259">
        <f t="shared" si="73"/>
        <v>0</v>
      </c>
      <c r="AV164" s="211"/>
      <c r="AW164" s="259">
        <f t="shared" si="74"/>
        <v>0</v>
      </c>
      <c r="AX164" s="211"/>
      <c r="AY164" s="259">
        <f t="shared" si="77"/>
        <v>0</v>
      </c>
      <c r="AZ164" s="211"/>
      <c r="BA164" s="259">
        <f t="shared" si="75"/>
        <v>0</v>
      </c>
      <c r="BB164" s="211"/>
    </row>
    <row r="165" spans="1:54">
      <c r="A165" s="232" t="str">
        <f>IF(ISBLANK(B165),"",IF(LEN(B165)=4,LEFT(VLOOKUP(B165,MARKET!$B$2:$AN$11,COLUMN(MARKET!AN147)-1,FALSE),2),LEFT(B165,2)))</f>
        <v/>
      </c>
      <c r="B165" s="219"/>
      <c r="C165" s="233" t="str">
        <f>IF(ISBLANK(B165),"",IF(LEN(B165)&lt;=4,_xll.BDP(VLOOKUP(B165,MARKET!$B$2:$AN$11,COLUMN([1]MARKET!AN164)-1,FALSE)&amp;" Corp","security des"),_xll.BDP(B165&amp;" Corp","security des")))</f>
        <v/>
      </c>
      <c r="D165" s="288"/>
      <c r="E165" s="294"/>
      <c r="F165" s="236" t="str">
        <f>IF(LEN(B165)=12,IF(_xll.MKV("EUR.CM_INSTRUMENT.PXE."&amp;B165, "DateFirstSettlement")&gt;=41275,"Y","N"),"")</f>
        <v/>
      </c>
      <c r="G165" s="237" t="str">
        <f>IF(ISBLANK(B165),"",IF(LEN(B165)&lt;=4,VLOOKUP(B165,MARKET!$B$2:$Y$11,COLUMN(MARKET!Y150)-1,FALSE),VLOOKUP(B165,MARKET!$A$13:$Y$315,COLUMN(MARKET!$Y$1),FALSE)))</f>
        <v/>
      </c>
      <c r="H165" s="238" t="str">
        <f t="shared" si="58"/>
        <v/>
      </c>
      <c r="I165" s="239" t="str">
        <f t="shared" si="61"/>
        <v/>
      </c>
      <c r="J165" s="240" t="str">
        <f>IF(ISBLANK(E165),"",IF(LEN(B165)&lt;=4,VLOOKUP(B165,MARKET!$B$2:$P$11,14,FALSE),VLOOKUP(B165,MARKET!$A$2:$P$315,16,FALSE)))</f>
        <v/>
      </c>
      <c r="K165" s="241" t="str">
        <f>IF(ISBLANK(E165),"",IF(LEN(B165)&lt;=4,VLOOKUP(B165,MARKET!$B$2:$P$11,13,FALSE),VLOOKUP(B165,MARKET!$A$2:$P$315,14,FALSE)))</f>
        <v/>
      </c>
      <c r="L165" s="242" t="str">
        <f t="shared" si="59"/>
        <v/>
      </c>
      <c r="M165" s="317" t="str">
        <f t="shared" si="60"/>
        <v/>
      </c>
      <c r="P165" s="320"/>
      <c r="Q165" s="320"/>
      <c r="R165" s="320"/>
      <c r="S165" s="320"/>
      <c r="Y165" s="215" t="str">
        <f t="shared" si="62"/>
        <v/>
      </c>
      <c r="Z165" s="259">
        <f t="shared" si="63"/>
        <v>0</v>
      </c>
      <c r="AA165" s="211"/>
      <c r="AB165" s="259">
        <f t="shared" si="64"/>
        <v>0</v>
      </c>
      <c r="AC165" s="211"/>
      <c r="AD165" s="259">
        <f t="shared" si="65"/>
        <v>0</v>
      </c>
      <c r="AE165" s="211"/>
      <c r="AF165" s="259">
        <f t="shared" si="66"/>
        <v>0</v>
      </c>
      <c r="AG165" s="211"/>
      <c r="AH165" s="259">
        <f t="shared" si="67"/>
        <v>0</v>
      </c>
      <c r="AI165" s="211"/>
      <c r="AJ165" s="259">
        <f t="shared" si="76"/>
        <v>0</v>
      </c>
      <c r="AK165" s="211"/>
      <c r="AL165" s="259">
        <f t="shared" si="68"/>
        <v>0</v>
      </c>
      <c r="AM165" s="262">
        <f t="shared" si="69"/>
        <v>0</v>
      </c>
      <c r="AN165" s="287"/>
      <c r="AO165" s="259">
        <f t="shared" si="70"/>
        <v>0</v>
      </c>
      <c r="AP165" s="211"/>
      <c r="AQ165" s="259">
        <f t="shared" si="71"/>
        <v>0</v>
      </c>
      <c r="AR165" s="211"/>
      <c r="AS165" s="259">
        <f t="shared" si="72"/>
        <v>0</v>
      </c>
      <c r="AT165" s="211"/>
      <c r="AU165" s="259">
        <f t="shared" si="73"/>
        <v>0</v>
      </c>
      <c r="AV165" s="211"/>
      <c r="AW165" s="259">
        <f t="shared" si="74"/>
        <v>0</v>
      </c>
      <c r="AX165" s="211"/>
      <c r="AY165" s="259">
        <f t="shared" si="77"/>
        <v>0</v>
      </c>
      <c r="AZ165" s="211"/>
      <c r="BA165" s="259">
        <f t="shared" si="75"/>
        <v>0</v>
      </c>
      <c r="BB165" s="211"/>
    </row>
    <row r="166" spans="1:54">
      <c r="A166" s="232" t="str">
        <f>IF(ISBLANK(B166),"",IF(LEN(B166)=4,LEFT(VLOOKUP(B166,MARKET!$B$2:$AN$11,COLUMN(MARKET!AN148)-1,FALSE),2),LEFT(B166,2)))</f>
        <v/>
      </c>
      <c r="B166" s="219"/>
      <c r="C166" s="233" t="str">
        <f>IF(ISBLANK(B166),"",IF(LEN(B166)&lt;=4,_xll.BDP(VLOOKUP(B166,MARKET!$B$2:$AN$11,COLUMN([1]MARKET!AN165)-1,FALSE)&amp;" Corp","security des"),_xll.BDP(B166&amp;" Corp","security des")))</f>
        <v/>
      </c>
      <c r="D166" s="288"/>
      <c r="E166" s="294"/>
      <c r="F166" s="236" t="str">
        <f>IF(LEN(B166)=12,IF(_xll.MKV("EUR.CM_INSTRUMENT.PXE."&amp;B166, "DateFirstSettlement")&gt;=41275,"Y","N"),"")</f>
        <v/>
      </c>
      <c r="G166" s="237" t="str">
        <f>IF(ISBLANK(B166),"",IF(LEN(B166)&lt;=4,VLOOKUP(B166,MARKET!$B$2:$Y$11,COLUMN(MARKET!Y151)-1,FALSE),VLOOKUP(B166,MARKET!$A$13:$Y$315,COLUMN(MARKET!$Y$1),FALSE)))</f>
        <v/>
      </c>
      <c r="H166" s="238" t="str">
        <f t="shared" si="58"/>
        <v/>
      </c>
      <c r="I166" s="239" t="str">
        <f t="shared" si="61"/>
        <v/>
      </c>
      <c r="J166" s="240" t="str">
        <f>IF(ISBLANK(E166),"",IF(LEN(B166)&lt;=4,VLOOKUP(B166,MARKET!$B$2:$P$11,14,FALSE),VLOOKUP(B166,MARKET!$A$2:$P$315,16,FALSE)))</f>
        <v/>
      </c>
      <c r="K166" s="241" t="str">
        <f>IF(ISBLANK(E166),"",IF(LEN(B166)&lt;=4,VLOOKUP(B166,MARKET!$B$2:$P$11,13,FALSE),VLOOKUP(B166,MARKET!$A$2:$P$315,14,FALSE)))</f>
        <v/>
      </c>
      <c r="L166" s="242" t="str">
        <f t="shared" si="59"/>
        <v/>
      </c>
      <c r="M166" s="317" t="str">
        <f t="shared" si="60"/>
        <v/>
      </c>
      <c r="P166" s="320"/>
      <c r="Q166" s="320"/>
      <c r="R166" s="320"/>
      <c r="S166" s="320"/>
      <c r="Y166" s="215" t="str">
        <f t="shared" si="62"/>
        <v/>
      </c>
      <c r="Z166" s="259">
        <f t="shared" si="63"/>
        <v>0</v>
      </c>
      <c r="AA166" s="211"/>
      <c r="AB166" s="259">
        <f t="shared" si="64"/>
        <v>0</v>
      </c>
      <c r="AC166" s="211"/>
      <c r="AD166" s="259">
        <f t="shared" si="65"/>
        <v>0</v>
      </c>
      <c r="AE166" s="211"/>
      <c r="AF166" s="259">
        <f t="shared" si="66"/>
        <v>0</v>
      </c>
      <c r="AG166" s="211"/>
      <c r="AH166" s="259">
        <f t="shared" si="67"/>
        <v>0</v>
      </c>
      <c r="AI166" s="211"/>
      <c r="AJ166" s="259">
        <f t="shared" si="76"/>
        <v>0</v>
      </c>
      <c r="AK166" s="211"/>
      <c r="AL166" s="259">
        <f t="shared" si="68"/>
        <v>0</v>
      </c>
      <c r="AM166" s="262">
        <f t="shared" si="69"/>
        <v>0</v>
      </c>
      <c r="AN166" s="287"/>
      <c r="AO166" s="259">
        <f t="shared" si="70"/>
        <v>0</v>
      </c>
      <c r="AP166" s="211"/>
      <c r="AQ166" s="259">
        <f t="shared" si="71"/>
        <v>0</v>
      </c>
      <c r="AR166" s="211"/>
      <c r="AS166" s="259">
        <f t="shared" si="72"/>
        <v>0</v>
      </c>
      <c r="AT166" s="211"/>
      <c r="AU166" s="259">
        <f t="shared" si="73"/>
        <v>0</v>
      </c>
      <c r="AV166" s="211"/>
      <c r="AW166" s="259">
        <f t="shared" si="74"/>
        <v>0</v>
      </c>
      <c r="AX166" s="211"/>
      <c r="AY166" s="259">
        <f t="shared" si="77"/>
        <v>0</v>
      </c>
      <c r="AZ166" s="211"/>
      <c r="BA166" s="259">
        <f t="shared" si="75"/>
        <v>0</v>
      </c>
      <c r="BB166" s="211"/>
    </row>
    <row r="167" spans="1:54">
      <c r="A167" s="232" t="str">
        <f>IF(ISBLANK(B167),"",IF(LEN(B167)=4,LEFT(VLOOKUP(B167,MARKET!$B$2:$AN$11,COLUMN(MARKET!AN149)-1,FALSE),2),LEFT(B167,2)))</f>
        <v/>
      </c>
      <c r="B167" s="219"/>
      <c r="C167" s="233" t="str">
        <f>IF(ISBLANK(B167),"",IF(LEN(B167)&lt;=4,_xll.BDP(VLOOKUP(B167,MARKET!$B$2:$AN$11,COLUMN([1]MARKET!AN166)-1,FALSE)&amp;" Corp","security des"),_xll.BDP(B167&amp;" Corp","security des")))</f>
        <v/>
      </c>
      <c r="D167" s="288"/>
      <c r="E167" s="294"/>
      <c r="F167" s="236" t="str">
        <f>IF(LEN(B167)=12,IF(_xll.MKV("EUR.CM_INSTRUMENT.PXE."&amp;B167, "DateFirstSettlement")&gt;=41275,"Y","N"),"")</f>
        <v/>
      </c>
      <c r="G167" s="237" t="str">
        <f>IF(ISBLANK(B167),"",IF(LEN(B167)&lt;=4,VLOOKUP(B167,MARKET!$B$2:$Y$11,COLUMN(MARKET!Y152)-1,FALSE),VLOOKUP(B167,MARKET!$A$13:$Y$315,COLUMN(MARKET!$Y$1),FALSE)))</f>
        <v/>
      </c>
      <c r="H167" s="238" t="str">
        <f t="shared" si="58"/>
        <v/>
      </c>
      <c r="I167" s="239" t="str">
        <f t="shared" si="61"/>
        <v/>
      </c>
      <c r="J167" s="240" t="str">
        <f>IF(ISBLANK(E167),"",IF(LEN(B167)&lt;=4,VLOOKUP(B167,MARKET!$B$2:$P$11,14,FALSE),VLOOKUP(B167,MARKET!$A$2:$P$315,16,FALSE)))</f>
        <v/>
      </c>
      <c r="K167" s="241" t="str">
        <f>IF(ISBLANK(E167),"",IF(LEN(B167)&lt;=4,VLOOKUP(B167,MARKET!$B$2:$P$11,13,FALSE),VLOOKUP(B167,MARKET!$A$2:$P$315,14,FALSE)))</f>
        <v/>
      </c>
      <c r="L167" s="242" t="str">
        <f t="shared" si="59"/>
        <v/>
      </c>
      <c r="M167" s="317" t="str">
        <f t="shared" si="60"/>
        <v/>
      </c>
      <c r="P167" s="320"/>
      <c r="Q167" s="320"/>
      <c r="R167" s="320"/>
      <c r="S167" s="320"/>
      <c r="Y167" s="215" t="str">
        <f t="shared" si="62"/>
        <v/>
      </c>
      <c r="Z167" s="259">
        <f t="shared" si="63"/>
        <v>0</v>
      </c>
      <c r="AA167" s="211"/>
      <c r="AB167" s="259">
        <f t="shared" si="64"/>
        <v>0</v>
      </c>
      <c r="AC167" s="211"/>
      <c r="AD167" s="259">
        <f t="shared" si="65"/>
        <v>0</v>
      </c>
      <c r="AE167" s="211"/>
      <c r="AF167" s="259">
        <f t="shared" si="66"/>
        <v>0</v>
      </c>
      <c r="AG167" s="211"/>
      <c r="AH167" s="259">
        <f t="shared" si="67"/>
        <v>0</v>
      </c>
      <c r="AI167" s="211"/>
      <c r="AJ167" s="259">
        <f t="shared" si="76"/>
        <v>0</v>
      </c>
      <c r="AK167" s="211"/>
      <c r="AL167" s="259">
        <f t="shared" si="68"/>
        <v>0</v>
      </c>
      <c r="AM167" s="262">
        <f t="shared" si="69"/>
        <v>0</v>
      </c>
      <c r="AN167" s="287"/>
      <c r="AO167" s="259">
        <f t="shared" si="70"/>
        <v>0</v>
      </c>
      <c r="AP167" s="211"/>
      <c r="AQ167" s="259">
        <f t="shared" si="71"/>
        <v>0</v>
      </c>
      <c r="AR167" s="211"/>
      <c r="AS167" s="259">
        <f t="shared" si="72"/>
        <v>0</v>
      </c>
      <c r="AT167" s="211"/>
      <c r="AU167" s="259">
        <f t="shared" si="73"/>
        <v>0</v>
      </c>
      <c r="AV167" s="211"/>
      <c r="AW167" s="259">
        <f t="shared" si="74"/>
        <v>0</v>
      </c>
      <c r="AX167" s="211"/>
      <c r="AY167" s="259">
        <f t="shared" si="77"/>
        <v>0</v>
      </c>
      <c r="AZ167" s="211"/>
      <c r="BA167" s="259">
        <f t="shared" si="75"/>
        <v>0</v>
      </c>
      <c r="BB167" s="211"/>
    </row>
    <row r="168" spans="1:54">
      <c r="A168" s="232" t="str">
        <f>IF(ISBLANK(B168),"",IF(LEN(B168)=4,LEFT(VLOOKUP(B168,MARKET!$B$2:$AN$11,COLUMN(MARKET!AN151)-1,FALSE),2),LEFT(B168,2)))</f>
        <v/>
      </c>
      <c r="B168" s="219"/>
      <c r="C168" s="233" t="str">
        <f>IF(ISBLANK(B168),"",IF(LEN(B168)&lt;=4,_xll.BDP(VLOOKUP(B168,MARKET!$B$2:$AN$11,COLUMN([1]MARKET!AN167)-1,FALSE)&amp;" Corp","security des"),_xll.BDP(B168&amp;" Corp","security des")))</f>
        <v/>
      </c>
      <c r="D168" s="288"/>
      <c r="E168" s="294"/>
      <c r="F168" s="236" t="str">
        <f>IF(LEN(B168)=12,IF(_xll.MKV("EUR.CM_INSTRUMENT.PXE."&amp;B168, "DateFirstSettlement")&gt;=41275,"Y","N"),"")</f>
        <v/>
      </c>
      <c r="G168" s="237" t="str">
        <f>IF(ISBLANK(B168),"",IF(LEN(B168)&lt;=4,VLOOKUP(B168,MARKET!$B$2:$Y$11,COLUMN(MARKET!Y154)-1,FALSE),VLOOKUP(B168,MARKET!$A$13:$Y$315,COLUMN(MARKET!$Y$1),FALSE)))</f>
        <v/>
      </c>
      <c r="H168" s="238" t="str">
        <f t="shared" si="58"/>
        <v/>
      </c>
      <c r="I168" s="239" t="str">
        <f t="shared" si="61"/>
        <v/>
      </c>
      <c r="J168" s="240" t="str">
        <f>IF(ISBLANK(E168),"",IF(LEN(B168)&lt;=4,VLOOKUP(B168,MARKET!$B$2:$P$11,14,FALSE),VLOOKUP(B168,MARKET!$A$2:$P$315,16,FALSE)))</f>
        <v/>
      </c>
      <c r="K168" s="241" t="str">
        <f>IF(ISBLANK(E168),"",IF(LEN(B168)&lt;=4,VLOOKUP(B168,MARKET!$B$2:$P$11,13,FALSE),VLOOKUP(B168,MARKET!$A$2:$P$315,14,FALSE)))</f>
        <v/>
      </c>
      <c r="L168" s="242" t="str">
        <f t="shared" si="59"/>
        <v/>
      </c>
      <c r="M168" s="317" t="str">
        <f t="shared" si="60"/>
        <v/>
      </c>
      <c r="P168" s="320"/>
      <c r="Q168" s="320"/>
      <c r="R168" s="320"/>
      <c r="S168" s="320"/>
      <c r="Y168" s="215" t="str">
        <f t="shared" si="62"/>
        <v/>
      </c>
      <c r="Z168" s="259">
        <f t="shared" si="63"/>
        <v>0</v>
      </c>
      <c r="AA168" s="211"/>
      <c r="AB168" s="259">
        <f t="shared" si="64"/>
        <v>0</v>
      </c>
      <c r="AC168" s="211"/>
      <c r="AD168" s="259">
        <f t="shared" si="65"/>
        <v>0</v>
      </c>
      <c r="AE168" s="211"/>
      <c r="AF168" s="259">
        <f t="shared" si="66"/>
        <v>0</v>
      </c>
      <c r="AG168" s="211"/>
      <c r="AH168" s="259">
        <f t="shared" si="67"/>
        <v>0</v>
      </c>
      <c r="AI168" s="211"/>
      <c r="AJ168" s="259">
        <f t="shared" si="76"/>
        <v>0</v>
      </c>
      <c r="AK168" s="211"/>
      <c r="AL168" s="259">
        <f t="shared" si="68"/>
        <v>0</v>
      </c>
      <c r="AM168" s="262">
        <f t="shared" si="69"/>
        <v>0</v>
      </c>
      <c r="AN168" s="287"/>
      <c r="AO168" s="259">
        <f t="shared" si="70"/>
        <v>0</v>
      </c>
      <c r="AP168" s="211"/>
      <c r="AQ168" s="259">
        <f t="shared" si="71"/>
        <v>0</v>
      </c>
      <c r="AR168" s="211"/>
      <c r="AS168" s="259">
        <f t="shared" si="72"/>
        <v>0</v>
      </c>
      <c r="AT168" s="211"/>
      <c r="AU168" s="259">
        <f t="shared" si="73"/>
        <v>0</v>
      </c>
      <c r="AV168" s="211"/>
      <c r="AW168" s="259">
        <f t="shared" si="74"/>
        <v>0</v>
      </c>
      <c r="AX168" s="211"/>
      <c r="AY168" s="259">
        <f t="shared" si="77"/>
        <v>0</v>
      </c>
      <c r="AZ168" s="211"/>
      <c r="BA168" s="259">
        <f t="shared" si="75"/>
        <v>0</v>
      </c>
      <c r="BB168" s="211"/>
    </row>
    <row r="169" spans="1:54">
      <c r="A169" s="232" t="str">
        <f>IF(ISBLANK(B169),"",IF(LEN(B169)=4,LEFT(VLOOKUP(B169,MARKET!$B$2:$AN$11,COLUMN(MARKET!AN152)-1,FALSE),2),LEFT(B169,2)))</f>
        <v/>
      </c>
      <c r="B169" s="219"/>
      <c r="C169" s="233" t="str">
        <f>IF(ISBLANK(B169),"",IF(LEN(B169)&lt;=4,_xll.BDP(VLOOKUP(B169,MARKET!$B$2:$AN$11,COLUMN([1]MARKET!AN168)-1,FALSE)&amp;" Corp","security des"),_xll.BDP(B169&amp;" Corp","security des")))</f>
        <v/>
      </c>
      <c r="D169" s="288"/>
      <c r="E169" s="294"/>
      <c r="F169" s="236" t="str">
        <f>IF(LEN(B169)=12,IF(_xll.MKV("EUR.CM_INSTRUMENT.PXE."&amp;B169, "DateFirstSettlement")&gt;=41275,"Y","N"),"")</f>
        <v/>
      </c>
      <c r="G169" s="237" t="str">
        <f>IF(ISBLANK(B169),"",IF(LEN(B169)&lt;=4,VLOOKUP(B169,MARKET!$B$2:$Y$11,COLUMN(MARKET!Y155)-1,FALSE),VLOOKUP(B169,MARKET!$A$13:$Y$315,COLUMN(MARKET!$Y$1),FALSE)))</f>
        <v/>
      </c>
      <c r="H169" s="238" t="str">
        <f t="shared" si="58"/>
        <v/>
      </c>
      <c r="I169" s="239" t="str">
        <f t="shared" si="61"/>
        <v/>
      </c>
      <c r="J169" s="240" t="str">
        <f>IF(ISBLANK(E169),"",IF(LEN(B169)&lt;=4,VLOOKUP(B169,MARKET!$B$2:$P$11,14,FALSE),VLOOKUP(B169,MARKET!$A$2:$P$315,16,FALSE)))</f>
        <v/>
      </c>
      <c r="K169" s="241" t="str">
        <f>IF(ISBLANK(E169),"",IF(LEN(B169)&lt;=4,VLOOKUP(B169,MARKET!$B$2:$P$11,13,FALSE),VLOOKUP(B169,MARKET!$A$2:$P$315,14,FALSE)))</f>
        <v/>
      </c>
      <c r="L169" s="242" t="str">
        <f t="shared" si="59"/>
        <v/>
      </c>
      <c r="M169" s="317" t="str">
        <f t="shared" si="60"/>
        <v/>
      </c>
      <c r="P169" s="320"/>
      <c r="Q169" s="320"/>
      <c r="R169" s="320"/>
      <c r="S169" s="320"/>
      <c r="Y169" s="215" t="str">
        <f t="shared" si="62"/>
        <v/>
      </c>
      <c r="Z169" s="259">
        <f t="shared" si="63"/>
        <v>0</v>
      </c>
      <c r="AA169" s="211"/>
      <c r="AB169" s="259">
        <f t="shared" si="64"/>
        <v>0</v>
      </c>
      <c r="AC169" s="211"/>
      <c r="AD169" s="259">
        <f t="shared" si="65"/>
        <v>0</v>
      </c>
      <c r="AE169" s="211"/>
      <c r="AF169" s="259">
        <f t="shared" si="66"/>
        <v>0</v>
      </c>
      <c r="AG169" s="211"/>
      <c r="AH169" s="259">
        <f t="shared" si="67"/>
        <v>0</v>
      </c>
      <c r="AI169" s="211"/>
      <c r="AJ169" s="259">
        <f t="shared" si="76"/>
        <v>0</v>
      </c>
      <c r="AK169" s="211"/>
      <c r="AL169" s="259">
        <f t="shared" si="68"/>
        <v>0</v>
      </c>
      <c r="AM169" s="262">
        <f t="shared" si="69"/>
        <v>0</v>
      </c>
      <c r="AN169" s="287"/>
      <c r="AO169" s="259">
        <f t="shared" si="70"/>
        <v>0</v>
      </c>
      <c r="AP169" s="211"/>
      <c r="AQ169" s="259">
        <f t="shared" si="71"/>
        <v>0</v>
      </c>
      <c r="AR169" s="211"/>
      <c r="AS169" s="259">
        <f t="shared" si="72"/>
        <v>0</v>
      </c>
      <c r="AT169" s="211"/>
      <c r="AU169" s="259">
        <f t="shared" si="73"/>
        <v>0</v>
      </c>
      <c r="AV169" s="211"/>
      <c r="AW169" s="259">
        <f t="shared" si="74"/>
        <v>0</v>
      </c>
      <c r="AX169" s="211"/>
      <c r="AY169" s="259">
        <f t="shared" si="77"/>
        <v>0</v>
      </c>
      <c r="AZ169" s="211"/>
      <c r="BA169" s="259">
        <f t="shared" si="75"/>
        <v>0</v>
      </c>
      <c r="BB169" s="211"/>
    </row>
    <row r="170" spans="1:54">
      <c r="A170" s="232" t="str">
        <f>IF(ISBLANK(B170),"",IF(LEN(B170)=4,LEFT(VLOOKUP(B170,MARKET!$B$2:$AN$11,COLUMN(MARKET!AN154)-1,FALSE),2),LEFT(B170,2)))</f>
        <v/>
      </c>
      <c r="B170" s="219"/>
      <c r="C170" s="233" t="str">
        <f>IF(ISBLANK(B170),"",IF(LEN(B170)&lt;=4,_xll.BDP(VLOOKUP(B170,MARKET!$B$2:$AN$11,COLUMN([1]MARKET!AN169)-1,FALSE)&amp;" Corp","security des"),_xll.BDP(B170&amp;" Corp","security des")))</f>
        <v/>
      </c>
      <c r="D170" s="288"/>
      <c r="E170" s="294"/>
      <c r="F170" s="236" t="str">
        <f>IF(LEN(B170)=12,IF(_xll.MKV("EUR.CM_INSTRUMENT.PXE."&amp;B170, "DateFirstSettlement")&gt;=41275,"Y","N"),"")</f>
        <v/>
      </c>
      <c r="G170" s="237" t="str">
        <f>IF(ISBLANK(B170),"",IF(LEN(B170)&lt;=4,VLOOKUP(B170,MARKET!$B$2:$Y$11,COLUMN(MARKET!Y156)-1,FALSE),VLOOKUP(B170,MARKET!$A$13:$Y$315,COLUMN(MARKET!$Y$1),FALSE)))</f>
        <v/>
      </c>
      <c r="H170" s="238" t="str">
        <f t="shared" si="58"/>
        <v/>
      </c>
      <c r="I170" s="239" t="str">
        <f t="shared" si="61"/>
        <v/>
      </c>
      <c r="J170" s="240" t="str">
        <f>IF(ISBLANK(E170),"",IF(LEN(B170)&lt;=4,VLOOKUP(B170,MARKET!$B$2:$P$11,14,FALSE),VLOOKUP(B170,MARKET!$A$2:$P$315,16,FALSE)))</f>
        <v/>
      </c>
      <c r="K170" s="241" t="str">
        <f>IF(ISBLANK(E170),"",IF(LEN(B170)&lt;=4,VLOOKUP(B170,MARKET!$B$2:$P$11,13,FALSE),VLOOKUP(B170,MARKET!$A$2:$P$315,14,FALSE)))</f>
        <v/>
      </c>
      <c r="L170" s="242" t="str">
        <f t="shared" si="59"/>
        <v/>
      </c>
      <c r="M170" s="317" t="str">
        <f t="shared" si="60"/>
        <v/>
      </c>
      <c r="P170" s="320"/>
      <c r="Q170" s="320"/>
      <c r="R170" s="320"/>
      <c r="S170" s="320"/>
      <c r="Y170" s="215" t="str">
        <f t="shared" si="62"/>
        <v/>
      </c>
      <c r="Z170" s="259">
        <f t="shared" si="63"/>
        <v>0</v>
      </c>
      <c r="AA170" s="211"/>
      <c r="AB170" s="259">
        <f t="shared" si="64"/>
        <v>0</v>
      </c>
      <c r="AC170" s="211"/>
      <c r="AD170" s="259">
        <f t="shared" si="65"/>
        <v>0</v>
      </c>
      <c r="AE170" s="211"/>
      <c r="AF170" s="259">
        <f t="shared" si="66"/>
        <v>0</v>
      </c>
      <c r="AG170" s="211"/>
      <c r="AH170" s="259">
        <f t="shared" si="67"/>
        <v>0</v>
      </c>
      <c r="AI170" s="211"/>
      <c r="AJ170" s="259">
        <f t="shared" si="76"/>
        <v>0</v>
      </c>
      <c r="AK170" s="211"/>
      <c r="AL170" s="259">
        <f t="shared" si="68"/>
        <v>0</v>
      </c>
      <c r="AM170" s="262">
        <f t="shared" si="69"/>
        <v>0</v>
      </c>
      <c r="AN170" s="287"/>
      <c r="AO170" s="259">
        <f t="shared" si="70"/>
        <v>0</v>
      </c>
      <c r="AP170" s="211"/>
      <c r="AQ170" s="259">
        <f t="shared" si="71"/>
        <v>0</v>
      </c>
      <c r="AR170" s="211"/>
      <c r="AS170" s="259">
        <f t="shared" si="72"/>
        <v>0</v>
      </c>
      <c r="AT170" s="211"/>
      <c r="AU170" s="259">
        <f t="shared" si="73"/>
        <v>0</v>
      </c>
      <c r="AV170" s="211"/>
      <c r="AW170" s="259">
        <f t="shared" si="74"/>
        <v>0</v>
      </c>
      <c r="AX170" s="211"/>
      <c r="AY170" s="259">
        <f t="shared" si="77"/>
        <v>0</v>
      </c>
      <c r="AZ170" s="211"/>
      <c r="BA170" s="259">
        <f t="shared" si="75"/>
        <v>0</v>
      </c>
      <c r="BB170" s="211"/>
    </row>
    <row r="171" spans="1:54">
      <c r="A171" s="232" t="str">
        <f>IF(ISBLANK(B171),"",IF(LEN(B171)=4,LEFT(VLOOKUP(B171,MARKET!$B$2:$AN$11,COLUMN(MARKET!AN155)-1,FALSE),2),LEFT(B171,2)))</f>
        <v/>
      </c>
      <c r="B171" s="219"/>
      <c r="C171" s="233" t="str">
        <f>IF(ISBLANK(B171),"",IF(LEN(B171)&lt;=4,_xll.BDP(VLOOKUP(B171,MARKET!$B$2:$AN$11,COLUMN([1]MARKET!AN170)-1,FALSE)&amp;" Corp","security des"),_xll.BDP(B171&amp;" Corp","security des")))</f>
        <v/>
      </c>
      <c r="D171" s="288"/>
      <c r="E171" s="294"/>
      <c r="F171" s="236" t="str">
        <f>IF(LEN(B171)=12,IF(_xll.MKV("EUR.CM_INSTRUMENT.PXE."&amp;B171, "DateFirstSettlement")&gt;=41275,"Y","N"),"")</f>
        <v/>
      </c>
      <c r="G171" s="237" t="str">
        <f>IF(ISBLANK(B171),"",IF(LEN(B171)&lt;=4,VLOOKUP(B171,MARKET!$B$2:$Y$11,COLUMN(MARKET!Y157)-1,FALSE),VLOOKUP(B171,MARKET!$A$13:$Y$315,COLUMN(MARKET!$Y$1),FALSE)))</f>
        <v/>
      </c>
      <c r="H171" s="238" t="str">
        <f t="shared" si="58"/>
        <v/>
      </c>
      <c r="I171" s="239" t="str">
        <f t="shared" si="61"/>
        <v/>
      </c>
      <c r="J171" s="240" t="str">
        <f>IF(ISBLANK(E171),"",IF(LEN(B171)&lt;=4,VLOOKUP(B171,MARKET!$B$2:$P$11,14,FALSE),VLOOKUP(B171,MARKET!$A$2:$P$315,16,FALSE)))</f>
        <v/>
      </c>
      <c r="K171" s="241" t="str">
        <f>IF(ISBLANK(E171),"",IF(LEN(B171)&lt;=4,VLOOKUP(B171,MARKET!$B$2:$P$11,13,FALSE),VLOOKUP(B171,MARKET!$A$2:$P$315,14,FALSE)))</f>
        <v/>
      </c>
      <c r="L171" s="242" t="str">
        <f t="shared" si="59"/>
        <v/>
      </c>
      <c r="M171" s="317" t="str">
        <f t="shared" si="60"/>
        <v/>
      </c>
      <c r="P171" s="320"/>
      <c r="Q171" s="320"/>
      <c r="R171" s="320"/>
      <c r="S171" s="320"/>
      <c r="Y171" s="215" t="str">
        <f t="shared" si="62"/>
        <v/>
      </c>
      <c r="Z171" s="259">
        <f t="shared" si="63"/>
        <v>0</v>
      </c>
      <c r="AA171" s="211"/>
      <c r="AB171" s="259">
        <f t="shared" si="64"/>
        <v>0</v>
      </c>
      <c r="AC171" s="211"/>
      <c r="AD171" s="259">
        <f t="shared" si="65"/>
        <v>0</v>
      </c>
      <c r="AE171" s="211"/>
      <c r="AF171" s="259">
        <f t="shared" si="66"/>
        <v>0</v>
      </c>
      <c r="AG171" s="211"/>
      <c r="AH171" s="259">
        <f t="shared" si="67"/>
        <v>0</v>
      </c>
      <c r="AI171" s="211"/>
      <c r="AJ171" s="259">
        <f t="shared" si="76"/>
        <v>0</v>
      </c>
      <c r="AK171" s="211"/>
      <c r="AL171" s="259">
        <f t="shared" si="68"/>
        <v>0</v>
      </c>
      <c r="AM171" s="262">
        <f t="shared" si="69"/>
        <v>0</v>
      </c>
      <c r="AN171" s="287"/>
      <c r="AO171" s="259">
        <f t="shared" si="70"/>
        <v>0</v>
      </c>
      <c r="AP171" s="211"/>
      <c r="AQ171" s="259">
        <f t="shared" si="71"/>
        <v>0</v>
      </c>
      <c r="AR171" s="211"/>
      <c r="AS171" s="259">
        <f t="shared" si="72"/>
        <v>0</v>
      </c>
      <c r="AT171" s="211"/>
      <c r="AU171" s="259">
        <f t="shared" si="73"/>
        <v>0</v>
      </c>
      <c r="AV171" s="211"/>
      <c r="AW171" s="259">
        <f t="shared" si="74"/>
        <v>0</v>
      </c>
      <c r="AX171" s="211"/>
      <c r="AY171" s="259">
        <f t="shared" si="77"/>
        <v>0</v>
      </c>
      <c r="AZ171" s="211"/>
      <c r="BA171" s="259">
        <f t="shared" si="75"/>
        <v>0</v>
      </c>
      <c r="BB171" s="211"/>
    </row>
    <row r="172" spans="1:54">
      <c r="A172" s="232" t="str">
        <f>IF(ISBLANK(B172),"",IF(LEN(B172)=4,LEFT(VLOOKUP(B172,MARKET!$B$2:$AN$11,COLUMN(MARKET!AN156)-1,FALSE),2),LEFT(B172,2)))</f>
        <v/>
      </c>
      <c r="B172" s="219"/>
      <c r="C172" s="233" t="str">
        <f>IF(ISBLANK(B172),"",IF(LEN(B172)&lt;=4,_xll.BDP(VLOOKUP(B172,MARKET!$B$2:$AN$11,COLUMN([1]MARKET!AN171)-1,FALSE)&amp;" Corp","security des"),_xll.BDP(B172&amp;" Corp","security des")))</f>
        <v/>
      </c>
      <c r="D172" s="288"/>
      <c r="E172" s="294"/>
      <c r="F172" s="236" t="str">
        <f>IF(LEN(B172)=12,IF(_xll.MKV("EUR.CM_INSTRUMENT.PXE."&amp;B172, "DateFirstSettlement")&gt;=41275,"Y","N"),"")</f>
        <v/>
      </c>
      <c r="G172" s="237" t="str">
        <f>IF(ISBLANK(B172),"",IF(LEN(B172)&lt;=4,VLOOKUP(B172,MARKET!$B$2:$Y$11,COLUMN(MARKET!Y158)-1,FALSE),VLOOKUP(B172,MARKET!$A$13:$Y$315,COLUMN(MARKET!$Y$1),FALSE)))</f>
        <v/>
      </c>
      <c r="H172" s="238" t="str">
        <f t="shared" si="58"/>
        <v/>
      </c>
      <c r="I172" s="239" t="str">
        <f t="shared" si="61"/>
        <v/>
      </c>
      <c r="J172" s="240" t="str">
        <f>IF(ISBLANK(E172),"",IF(LEN(B172)&lt;=4,VLOOKUP(B172,MARKET!$B$2:$P$11,14,FALSE),VLOOKUP(B172,MARKET!$A$2:$P$315,16,FALSE)))</f>
        <v/>
      </c>
      <c r="K172" s="241" t="str">
        <f>IF(ISBLANK(E172),"",IF(LEN(B172)&lt;=4,VLOOKUP(B172,MARKET!$B$2:$P$11,13,FALSE),VLOOKUP(B172,MARKET!$A$2:$P$315,14,FALSE)))</f>
        <v/>
      </c>
      <c r="L172" s="242" t="str">
        <f t="shared" si="59"/>
        <v/>
      </c>
      <c r="M172" s="317" t="str">
        <f t="shared" si="60"/>
        <v/>
      </c>
      <c r="P172" s="320"/>
      <c r="Q172" s="320"/>
      <c r="R172" s="320"/>
      <c r="S172" s="320"/>
      <c r="Y172" s="215" t="str">
        <f t="shared" si="62"/>
        <v/>
      </c>
      <c r="Z172" s="259">
        <f t="shared" si="63"/>
        <v>0</v>
      </c>
      <c r="AA172" s="211"/>
      <c r="AB172" s="259">
        <f t="shared" si="64"/>
        <v>0</v>
      </c>
      <c r="AC172" s="211"/>
      <c r="AD172" s="259">
        <f t="shared" si="65"/>
        <v>0</v>
      </c>
      <c r="AE172" s="211"/>
      <c r="AF172" s="259">
        <f t="shared" si="66"/>
        <v>0</v>
      </c>
      <c r="AG172" s="211"/>
      <c r="AH172" s="259">
        <f t="shared" si="67"/>
        <v>0</v>
      </c>
      <c r="AI172" s="211"/>
      <c r="AJ172" s="259">
        <f t="shared" si="76"/>
        <v>0</v>
      </c>
      <c r="AK172" s="211"/>
      <c r="AL172" s="259">
        <f t="shared" si="68"/>
        <v>0</v>
      </c>
      <c r="AM172" s="262">
        <f t="shared" si="69"/>
        <v>0</v>
      </c>
      <c r="AN172" s="287"/>
      <c r="AO172" s="259">
        <f t="shared" si="70"/>
        <v>0</v>
      </c>
      <c r="AP172" s="211"/>
      <c r="AQ172" s="259">
        <f t="shared" si="71"/>
        <v>0</v>
      </c>
      <c r="AR172" s="211"/>
      <c r="AS172" s="259">
        <f t="shared" si="72"/>
        <v>0</v>
      </c>
      <c r="AT172" s="211"/>
      <c r="AU172" s="259">
        <f t="shared" si="73"/>
        <v>0</v>
      </c>
      <c r="AV172" s="211"/>
      <c r="AW172" s="259">
        <f t="shared" si="74"/>
        <v>0</v>
      </c>
      <c r="AX172" s="211"/>
      <c r="AY172" s="259">
        <f t="shared" si="77"/>
        <v>0</v>
      </c>
      <c r="AZ172" s="211"/>
      <c r="BA172" s="259">
        <f t="shared" si="75"/>
        <v>0</v>
      </c>
      <c r="BB172" s="211"/>
    </row>
    <row r="173" spans="1:54">
      <c r="A173" s="232" t="str">
        <f>IF(ISBLANK(B173),"",IF(LEN(B173)=4,LEFT(VLOOKUP(B173,MARKET!$B$2:$AN$11,COLUMN(MARKET!AN157)-1,FALSE),2),LEFT(B173,2)))</f>
        <v/>
      </c>
      <c r="B173" s="219"/>
      <c r="C173" s="233" t="str">
        <f>IF(ISBLANK(B173),"",IF(LEN(B173)&lt;=4,_xll.BDP(VLOOKUP(B173,MARKET!$B$2:$AN$11,COLUMN([1]MARKET!AN172)-1,FALSE)&amp;" Corp","security des"),_xll.BDP(B173&amp;" Corp","security des")))</f>
        <v/>
      </c>
      <c r="D173" s="288"/>
      <c r="E173" s="294"/>
      <c r="F173" s="236" t="str">
        <f>IF(LEN(B173)=12,IF(_xll.MKV("EUR.CM_INSTRUMENT.PXE."&amp;B173, "DateFirstSettlement")&gt;=41275,"Y","N"),"")</f>
        <v/>
      </c>
      <c r="G173" s="237" t="str">
        <f>IF(ISBLANK(B173),"",IF(LEN(B173)&lt;=4,VLOOKUP(B173,MARKET!$B$2:$Y$11,COLUMN(MARKET!Y159)-1,FALSE),VLOOKUP(B173,MARKET!$A$13:$Y$315,COLUMN(MARKET!$Y$1),FALSE)))</f>
        <v/>
      </c>
      <c r="H173" s="238" t="str">
        <f t="shared" si="58"/>
        <v/>
      </c>
      <c r="I173" s="239" t="str">
        <f t="shared" si="61"/>
        <v/>
      </c>
      <c r="J173" s="240" t="str">
        <f>IF(ISBLANK(E173),"",IF(LEN(B173)&lt;=4,VLOOKUP(B173,MARKET!$B$2:$P$11,14,FALSE),VLOOKUP(B173,MARKET!$A$2:$P$315,16,FALSE)))</f>
        <v/>
      </c>
      <c r="K173" s="241" t="str">
        <f>IF(ISBLANK(E173),"",IF(LEN(B173)&lt;=4,VLOOKUP(B173,MARKET!$B$2:$P$11,13,FALSE),VLOOKUP(B173,MARKET!$A$2:$P$315,14,FALSE)))</f>
        <v/>
      </c>
      <c r="L173" s="242" t="str">
        <f t="shared" si="59"/>
        <v/>
      </c>
      <c r="M173" s="317" t="str">
        <f t="shared" si="60"/>
        <v/>
      </c>
      <c r="P173" s="320"/>
      <c r="Q173" s="320"/>
      <c r="R173" s="320"/>
      <c r="S173" s="320"/>
      <c r="Y173" s="215" t="str">
        <f t="shared" si="62"/>
        <v/>
      </c>
      <c r="Z173" s="259">
        <f t="shared" si="63"/>
        <v>0</v>
      </c>
      <c r="AA173" s="211"/>
      <c r="AB173" s="259">
        <f t="shared" si="64"/>
        <v>0</v>
      </c>
      <c r="AC173" s="211"/>
      <c r="AD173" s="259">
        <f t="shared" si="65"/>
        <v>0</v>
      </c>
      <c r="AE173" s="211"/>
      <c r="AF173" s="259">
        <f t="shared" si="66"/>
        <v>0</v>
      </c>
      <c r="AG173" s="211"/>
      <c r="AH173" s="259">
        <f t="shared" si="67"/>
        <v>0</v>
      </c>
      <c r="AI173" s="211"/>
      <c r="AJ173" s="259">
        <f t="shared" si="76"/>
        <v>0</v>
      </c>
      <c r="AK173" s="211"/>
      <c r="AL173" s="259">
        <f t="shared" si="68"/>
        <v>0</v>
      </c>
      <c r="AM173" s="262">
        <f t="shared" si="69"/>
        <v>0</v>
      </c>
      <c r="AN173" s="287"/>
      <c r="AO173" s="259">
        <f t="shared" si="70"/>
        <v>0</v>
      </c>
      <c r="AP173" s="211"/>
      <c r="AQ173" s="259">
        <f t="shared" si="71"/>
        <v>0</v>
      </c>
      <c r="AR173" s="211"/>
      <c r="AS173" s="259">
        <f t="shared" si="72"/>
        <v>0</v>
      </c>
      <c r="AT173" s="211"/>
      <c r="AU173" s="259">
        <f t="shared" si="73"/>
        <v>0</v>
      </c>
      <c r="AV173" s="211"/>
      <c r="AW173" s="259">
        <f t="shared" si="74"/>
        <v>0</v>
      </c>
      <c r="AX173" s="211"/>
      <c r="AY173" s="259">
        <f t="shared" si="77"/>
        <v>0</v>
      </c>
      <c r="AZ173" s="211"/>
      <c r="BA173" s="259">
        <f t="shared" si="75"/>
        <v>0</v>
      </c>
      <c r="BB173" s="211"/>
    </row>
    <row r="174" spans="1:54">
      <c r="A174" s="232" t="str">
        <f>IF(ISBLANK(B174),"",IF(LEN(B174)=4,LEFT(VLOOKUP(B174,MARKET!$B$2:$AN$11,COLUMN(MARKET!AN158)-1,FALSE),2),LEFT(B174,2)))</f>
        <v/>
      </c>
      <c r="B174" s="219"/>
      <c r="C174" s="233" t="str">
        <f>IF(ISBLANK(B174),"",IF(LEN(B174)&lt;=4,_xll.BDP(VLOOKUP(B174,MARKET!$B$2:$AN$11,COLUMN([1]MARKET!AN173)-1,FALSE)&amp;" Corp","security des"),_xll.BDP(B174&amp;" Corp","security des")))</f>
        <v/>
      </c>
      <c r="D174" s="288"/>
      <c r="E174" s="294"/>
      <c r="F174" s="236" t="str">
        <f>IF(LEN(B174)=12,IF(_xll.MKV("EUR.CM_INSTRUMENT.PXE."&amp;B174, "DateFirstSettlement")&gt;=41275,"Y","N"),"")</f>
        <v/>
      </c>
      <c r="G174" s="237" t="str">
        <f>IF(ISBLANK(B174),"",IF(LEN(B174)&lt;=4,VLOOKUP(B174,MARKET!$B$2:$Y$11,COLUMN(MARKET!Y160)-1,FALSE),VLOOKUP(B174,MARKET!$A$13:$Y$315,COLUMN(MARKET!$Y$1),FALSE)))</f>
        <v/>
      </c>
      <c r="H174" s="238" t="str">
        <f t="shared" si="58"/>
        <v/>
      </c>
      <c r="I174" s="239" t="str">
        <f t="shared" si="61"/>
        <v/>
      </c>
      <c r="J174" s="240" t="str">
        <f>IF(ISBLANK(E174),"",IF(LEN(B174)&lt;=4,VLOOKUP(B174,MARKET!$B$2:$P$11,14,FALSE),VLOOKUP(B174,MARKET!$A$2:$P$315,16,FALSE)))</f>
        <v/>
      </c>
      <c r="K174" s="241" t="str">
        <f>IF(ISBLANK(E174),"",IF(LEN(B174)&lt;=4,VLOOKUP(B174,MARKET!$B$2:$P$11,13,FALSE),VLOOKUP(B174,MARKET!$A$2:$P$315,14,FALSE)))</f>
        <v/>
      </c>
      <c r="L174" s="242" t="str">
        <f t="shared" si="59"/>
        <v/>
      </c>
      <c r="M174" s="317" t="str">
        <f t="shared" si="60"/>
        <v/>
      </c>
      <c r="P174" s="320"/>
      <c r="Q174" s="320"/>
      <c r="R174" s="320"/>
      <c r="S174" s="320"/>
      <c r="Y174" s="215" t="str">
        <f t="shared" si="62"/>
        <v/>
      </c>
      <c r="Z174" s="259">
        <f t="shared" si="63"/>
        <v>0</v>
      </c>
      <c r="AA174" s="211"/>
      <c r="AB174" s="259">
        <f t="shared" si="64"/>
        <v>0</v>
      </c>
      <c r="AC174" s="211"/>
      <c r="AD174" s="259">
        <f t="shared" si="65"/>
        <v>0</v>
      </c>
      <c r="AE174" s="211"/>
      <c r="AF174" s="259">
        <f t="shared" si="66"/>
        <v>0</v>
      </c>
      <c r="AG174" s="211"/>
      <c r="AH174" s="259">
        <f t="shared" si="67"/>
        <v>0</v>
      </c>
      <c r="AI174" s="211"/>
      <c r="AJ174" s="259">
        <f t="shared" si="76"/>
        <v>0</v>
      </c>
      <c r="AK174" s="211"/>
      <c r="AL174" s="259">
        <f t="shared" si="68"/>
        <v>0</v>
      </c>
      <c r="AM174" s="262">
        <f t="shared" si="69"/>
        <v>0</v>
      </c>
      <c r="AN174" s="287"/>
      <c r="AO174" s="259">
        <f t="shared" si="70"/>
        <v>0</v>
      </c>
      <c r="AP174" s="211"/>
      <c r="AQ174" s="259">
        <f t="shared" si="71"/>
        <v>0</v>
      </c>
      <c r="AR174" s="211"/>
      <c r="AS174" s="259">
        <f t="shared" si="72"/>
        <v>0</v>
      </c>
      <c r="AT174" s="211"/>
      <c r="AU174" s="259">
        <f t="shared" si="73"/>
        <v>0</v>
      </c>
      <c r="AV174" s="211"/>
      <c r="AW174" s="259">
        <f t="shared" si="74"/>
        <v>0</v>
      </c>
      <c r="AX174" s="211"/>
      <c r="AY174" s="259">
        <f t="shared" si="77"/>
        <v>0</v>
      </c>
      <c r="AZ174" s="211"/>
      <c r="BA174" s="259">
        <f t="shared" si="75"/>
        <v>0</v>
      </c>
      <c r="BB174" s="211"/>
    </row>
    <row r="175" spans="1:54">
      <c r="A175" s="232" t="str">
        <f>IF(ISBLANK(B175),"",IF(LEN(B175)=4,LEFT(VLOOKUP(B175,MARKET!$B$2:$AN$11,COLUMN(MARKET!AN159)-1,FALSE),2),LEFT(B175,2)))</f>
        <v/>
      </c>
      <c r="B175" s="219"/>
      <c r="C175" s="233" t="str">
        <f>IF(ISBLANK(B175),"",IF(LEN(B175)&lt;=4,_xll.BDP(VLOOKUP(B175,MARKET!$B$2:$AN$11,COLUMN([1]MARKET!AN174)-1,FALSE)&amp;" Corp","security des"),_xll.BDP(B175&amp;" Corp","security des")))</f>
        <v/>
      </c>
      <c r="D175" s="288"/>
      <c r="E175" s="294"/>
      <c r="F175" s="236" t="str">
        <f>IF(LEN(B175)=12,IF(_xll.MKV("EUR.CM_INSTRUMENT.PXE."&amp;B175, "DateFirstSettlement")&gt;=41275,"Y","N"),"")</f>
        <v/>
      </c>
      <c r="G175" s="237" t="str">
        <f>IF(ISBLANK(B175),"",IF(LEN(B175)&lt;=4,VLOOKUP(B175,MARKET!$B$2:$Y$11,COLUMN(MARKET!Y161)-1,FALSE),VLOOKUP(B175,MARKET!$A$13:$Y$315,COLUMN(MARKET!$Y$1),FALSE)))</f>
        <v/>
      </c>
      <c r="H175" s="238" t="str">
        <f t="shared" si="58"/>
        <v/>
      </c>
      <c r="I175" s="239" t="str">
        <f t="shared" si="61"/>
        <v/>
      </c>
      <c r="J175" s="240" t="str">
        <f>IF(ISBLANK(E175),"",IF(LEN(B175)&lt;=4,VLOOKUP(B175,MARKET!$B$2:$P$11,14,FALSE),VLOOKUP(B175,MARKET!$A$2:$P$315,16,FALSE)))</f>
        <v/>
      </c>
      <c r="K175" s="241" t="str">
        <f>IF(ISBLANK(E175),"",IF(LEN(B175)&lt;=4,VLOOKUP(B175,MARKET!$B$2:$P$11,13,FALSE),VLOOKUP(B175,MARKET!$A$2:$P$315,14,FALSE)))</f>
        <v/>
      </c>
      <c r="L175" s="242" t="str">
        <f t="shared" si="59"/>
        <v/>
      </c>
      <c r="M175" s="317" t="str">
        <f t="shared" si="60"/>
        <v/>
      </c>
      <c r="P175" s="320"/>
      <c r="Q175" s="320"/>
      <c r="R175" s="320"/>
      <c r="S175" s="320"/>
      <c r="Y175" s="215" t="str">
        <f t="shared" si="62"/>
        <v/>
      </c>
      <c r="Z175" s="259">
        <f t="shared" si="63"/>
        <v>0</v>
      </c>
      <c r="AA175" s="211"/>
      <c r="AB175" s="259">
        <f t="shared" si="64"/>
        <v>0</v>
      </c>
      <c r="AC175" s="211"/>
      <c r="AD175" s="259">
        <f t="shared" si="65"/>
        <v>0</v>
      </c>
      <c r="AE175" s="211"/>
      <c r="AF175" s="259">
        <f t="shared" si="66"/>
        <v>0</v>
      </c>
      <c r="AG175" s="211"/>
      <c r="AH175" s="259">
        <f t="shared" si="67"/>
        <v>0</v>
      </c>
      <c r="AI175" s="211"/>
      <c r="AJ175" s="259">
        <f t="shared" si="76"/>
        <v>0</v>
      </c>
      <c r="AK175" s="211"/>
      <c r="AL175" s="259">
        <f t="shared" si="68"/>
        <v>0</v>
      </c>
      <c r="AM175" s="262">
        <f t="shared" si="69"/>
        <v>0</v>
      </c>
      <c r="AN175" s="287"/>
      <c r="AO175" s="259">
        <f t="shared" si="70"/>
        <v>0</v>
      </c>
      <c r="AP175" s="211"/>
      <c r="AQ175" s="259">
        <f t="shared" si="71"/>
        <v>0</v>
      </c>
      <c r="AR175" s="211"/>
      <c r="AS175" s="259">
        <f t="shared" si="72"/>
        <v>0</v>
      </c>
      <c r="AT175" s="211"/>
      <c r="AU175" s="259">
        <f t="shared" si="73"/>
        <v>0</v>
      </c>
      <c r="AV175" s="211"/>
      <c r="AW175" s="259">
        <f t="shared" si="74"/>
        <v>0</v>
      </c>
      <c r="AX175" s="211"/>
      <c r="AY175" s="259">
        <f t="shared" si="77"/>
        <v>0</v>
      </c>
      <c r="AZ175" s="211"/>
      <c r="BA175" s="259">
        <f t="shared" si="75"/>
        <v>0</v>
      </c>
      <c r="BB175" s="211"/>
    </row>
    <row r="176" spans="1:54">
      <c r="A176" s="232" t="str">
        <f>IF(ISBLANK(B176),"",IF(LEN(B176)=4,LEFT(VLOOKUP(B176,MARKET!$B$2:$AN$11,COLUMN(MARKET!AN160)-1,FALSE),2),LEFT(B176,2)))</f>
        <v/>
      </c>
      <c r="B176" s="219"/>
      <c r="C176" s="233" t="str">
        <f>IF(ISBLANK(B176),"",IF(LEN(B176)&lt;=4,_xll.BDP(VLOOKUP(B176,MARKET!$B$2:$AN$11,COLUMN([1]MARKET!AN175)-1,FALSE)&amp;" Corp","security des"),_xll.BDP(B176&amp;" Corp","security des")))</f>
        <v/>
      </c>
      <c r="D176" s="288"/>
      <c r="E176" s="294"/>
      <c r="F176" s="236" t="str">
        <f>IF(LEN(B176)=12,IF(_xll.MKV("EUR.CM_INSTRUMENT.PXE."&amp;B176, "DateFirstSettlement")&gt;=41275,"Y","N"),"")</f>
        <v/>
      </c>
      <c r="G176" s="237" t="str">
        <f>IF(ISBLANK(B176),"",IF(LEN(B176)&lt;=4,VLOOKUP(B176,MARKET!$B$2:$Y$11,COLUMN(MARKET!Y162)-1,FALSE),VLOOKUP(B176,MARKET!$A$13:$Y$315,COLUMN(MARKET!$Y$1),FALSE)))</f>
        <v/>
      </c>
      <c r="H176" s="238" t="str">
        <f t="shared" si="58"/>
        <v/>
      </c>
      <c r="I176" s="239" t="str">
        <f t="shared" si="61"/>
        <v/>
      </c>
      <c r="J176" s="240" t="str">
        <f>IF(ISBLANK(E176),"",IF(LEN(B176)&lt;=4,VLOOKUP(B176,MARKET!$B$2:$P$11,14,FALSE),VLOOKUP(B176,MARKET!$A$2:$P$315,16,FALSE)))</f>
        <v/>
      </c>
      <c r="K176" s="241" t="str">
        <f>IF(ISBLANK(E176),"",IF(LEN(B176)&lt;=4,VLOOKUP(B176,MARKET!$B$2:$P$11,13,FALSE),VLOOKUP(B176,MARKET!$A$2:$P$315,14,FALSE)))</f>
        <v/>
      </c>
      <c r="L176" s="242" t="str">
        <f t="shared" si="59"/>
        <v/>
      </c>
      <c r="M176" s="317" t="str">
        <f t="shared" si="60"/>
        <v/>
      </c>
      <c r="P176" s="320"/>
      <c r="Q176" s="320"/>
      <c r="R176" s="320"/>
      <c r="S176" s="320"/>
      <c r="Y176" s="215" t="str">
        <f t="shared" si="62"/>
        <v/>
      </c>
      <c r="Z176" s="259">
        <f t="shared" si="63"/>
        <v>0</v>
      </c>
      <c r="AA176" s="211"/>
      <c r="AB176" s="259">
        <f t="shared" si="64"/>
        <v>0</v>
      </c>
      <c r="AC176" s="211"/>
      <c r="AD176" s="259">
        <f t="shared" si="65"/>
        <v>0</v>
      </c>
      <c r="AE176" s="211"/>
      <c r="AF176" s="259">
        <f t="shared" si="66"/>
        <v>0</v>
      </c>
      <c r="AG176" s="211"/>
      <c r="AH176" s="259">
        <f t="shared" si="67"/>
        <v>0</v>
      </c>
      <c r="AI176" s="211"/>
      <c r="AJ176" s="259">
        <f t="shared" si="76"/>
        <v>0</v>
      </c>
      <c r="AK176" s="211"/>
      <c r="AL176" s="259">
        <f t="shared" si="68"/>
        <v>0</v>
      </c>
      <c r="AM176" s="262">
        <f t="shared" si="69"/>
        <v>0</v>
      </c>
      <c r="AN176" s="287"/>
      <c r="AO176" s="259">
        <f t="shared" si="70"/>
        <v>0</v>
      </c>
      <c r="AP176" s="211"/>
      <c r="AQ176" s="259">
        <f t="shared" si="71"/>
        <v>0</v>
      </c>
      <c r="AR176" s="211"/>
      <c r="AS176" s="259">
        <f t="shared" si="72"/>
        <v>0</v>
      </c>
      <c r="AT176" s="211"/>
      <c r="AU176" s="259">
        <f t="shared" si="73"/>
        <v>0</v>
      </c>
      <c r="AV176" s="211"/>
      <c r="AW176" s="259">
        <f t="shared" si="74"/>
        <v>0</v>
      </c>
      <c r="AX176" s="211"/>
      <c r="AY176" s="259">
        <f t="shared" si="77"/>
        <v>0</v>
      </c>
      <c r="AZ176" s="211"/>
      <c r="BA176" s="259">
        <f t="shared" si="75"/>
        <v>0</v>
      </c>
      <c r="BB176" s="211"/>
    </row>
    <row r="177" spans="1:54">
      <c r="A177" s="232" t="str">
        <f>IF(ISBLANK(B177),"",IF(LEN(B177)=4,LEFT(VLOOKUP(B177,MARKET!$B$2:$AN$11,COLUMN(MARKET!AN161)-1,FALSE),2),LEFT(B177,2)))</f>
        <v/>
      </c>
      <c r="B177" s="219"/>
      <c r="C177" s="233" t="str">
        <f>IF(ISBLANK(B177),"",IF(LEN(B177)&lt;=4,_xll.BDP(VLOOKUP(B177,MARKET!$B$2:$AN$11,COLUMN([1]MARKET!AN176)-1,FALSE)&amp;" Corp","security des"),_xll.BDP(B177&amp;" Corp","security des")))</f>
        <v/>
      </c>
      <c r="D177" s="288"/>
      <c r="E177" s="294"/>
      <c r="F177" s="236" t="str">
        <f>IF(LEN(B177)=12,IF(_xll.MKV("EUR.CM_INSTRUMENT.PXE."&amp;B177, "DateFirstSettlement")&gt;=41275,"Y","N"),"")</f>
        <v/>
      </c>
      <c r="G177" s="237" t="str">
        <f>IF(ISBLANK(B177),"",IF(LEN(B177)&lt;=4,VLOOKUP(B177,MARKET!$B$2:$Y$11,COLUMN(MARKET!Y163)-1,FALSE),VLOOKUP(B177,MARKET!$A$13:$Y$315,COLUMN(MARKET!$Y$1),FALSE)))</f>
        <v/>
      </c>
      <c r="H177" s="238" t="str">
        <f t="shared" si="58"/>
        <v/>
      </c>
      <c r="I177" s="239" t="str">
        <f t="shared" si="61"/>
        <v/>
      </c>
      <c r="J177" s="240" t="str">
        <f>IF(ISBLANK(E177),"",IF(LEN(B177)&lt;=4,VLOOKUP(B177,MARKET!$B$2:$P$11,14,FALSE),VLOOKUP(B177,MARKET!$A$2:$P$315,16,FALSE)))</f>
        <v/>
      </c>
      <c r="K177" s="241" t="str">
        <f>IF(ISBLANK(E177),"",IF(LEN(B177)&lt;=4,VLOOKUP(B177,MARKET!$B$2:$P$11,13,FALSE),VLOOKUP(B177,MARKET!$A$2:$P$315,14,FALSE)))</f>
        <v/>
      </c>
      <c r="L177" s="242" t="str">
        <f t="shared" si="59"/>
        <v/>
      </c>
      <c r="M177" s="317" t="str">
        <f t="shared" si="60"/>
        <v/>
      </c>
      <c r="P177" s="320"/>
      <c r="Q177" s="320"/>
      <c r="R177" s="320"/>
      <c r="S177" s="320"/>
      <c r="Y177" s="215" t="str">
        <f t="shared" si="62"/>
        <v/>
      </c>
      <c r="Z177" s="259">
        <f t="shared" si="63"/>
        <v>0</v>
      </c>
      <c r="AA177" s="211"/>
      <c r="AB177" s="259">
        <f t="shared" si="64"/>
        <v>0</v>
      </c>
      <c r="AC177" s="211"/>
      <c r="AD177" s="259">
        <f t="shared" si="65"/>
        <v>0</v>
      </c>
      <c r="AE177" s="211"/>
      <c r="AF177" s="259">
        <f t="shared" si="66"/>
        <v>0</v>
      </c>
      <c r="AG177" s="211"/>
      <c r="AH177" s="259">
        <f t="shared" si="67"/>
        <v>0</v>
      </c>
      <c r="AI177" s="211"/>
      <c r="AJ177" s="259">
        <f t="shared" si="76"/>
        <v>0</v>
      </c>
      <c r="AK177" s="211"/>
      <c r="AL177" s="259">
        <f t="shared" si="68"/>
        <v>0</v>
      </c>
      <c r="AM177" s="262">
        <f t="shared" si="69"/>
        <v>0</v>
      </c>
      <c r="AN177" s="287"/>
      <c r="AO177" s="259">
        <f t="shared" si="70"/>
        <v>0</v>
      </c>
      <c r="AP177" s="211"/>
      <c r="AQ177" s="259">
        <f t="shared" si="71"/>
        <v>0</v>
      </c>
      <c r="AR177" s="211"/>
      <c r="AS177" s="259">
        <f t="shared" si="72"/>
        <v>0</v>
      </c>
      <c r="AT177" s="211"/>
      <c r="AU177" s="259">
        <f t="shared" si="73"/>
        <v>0</v>
      </c>
      <c r="AV177" s="211"/>
      <c r="AW177" s="259">
        <f t="shared" si="74"/>
        <v>0</v>
      </c>
      <c r="AX177" s="211"/>
      <c r="AY177" s="259">
        <f t="shared" si="77"/>
        <v>0</v>
      </c>
      <c r="AZ177" s="211"/>
      <c r="BA177" s="259">
        <f t="shared" si="75"/>
        <v>0</v>
      </c>
      <c r="BB177" s="211"/>
    </row>
    <row r="178" spans="1:54">
      <c r="A178" s="232" t="str">
        <f>IF(ISBLANK(B178),"",IF(LEN(B178)=4,LEFT(VLOOKUP(B178,MARKET!$B$2:$AN$11,COLUMN(MARKET!AN162)-1,FALSE),2),LEFT(B178,2)))</f>
        <v/>
      </c>
      <c r="B178" s="219"/>
      <c r="C178" s="233" t="str">
        <f>IF(ISBLANK(B178),"",IF(LEN(B178)&lt;=4,_xll.BDP(VLOOKUP(B178,MARKET!$B$2:$AN$11,COLUMN([1]MARKET!AN177)-1,FALSE)&amp;" Corp","security des"),_xll.BDP(B178&amp;" Corp","security des")))</f>
        <v/>
      </c>
      <c r="D178" s="288"/>
      <c r="E178" s="294"/>
      <c r="F178" s="236" t="str">
        <f>IF(LEN(B178)=12,IF(_xll.MKV("EUR.CM_INSTRUMENT.PXE."&amp;B178, "DateFirstSettlement")&gt;=41275,"Y","N"),"")</f>
        <v/>
      </c>
      <c r="G178" s="237" t="str">
        <f>IF(ISBLANK(B178),"",IF(LEN(B178)&lt;=4,VLOOKUP(B178,MARKET!$B$2:$Y$11,COLUMN(MARKET!Y164)-1,FALSE),VLOOKUP(B178,MARKET!$A$13:$Y$315,COLUMN(MARKET!$Y$1),FALSE)))</f>
        <v/>
      </c>
      <c r="H178" s="238" t="str">
        <f t="shared" si="58"/>
        <v/>
      </c>
      <c r="I178" s="239" t="str">
        <f t="shared" si="61"/>
        <v/>
      </c>
      <c r="J178" s="240" t="str">
        <f>IF(ISBLANK(E178),"",IF(LEN(B178)&lt;=4,VLOOKUP(B178,MARKET!$B$2:$P$11,14,FALSE),VLOOKUP(B178,MARKET!$A$2:$P$315,16,FALSE)))</f>
        <v/>
      </c>
      <c r="K178" s="241" t="str">
        <f>IF(ISBLANK(E178),"",IF(LEN(B178)&lt;=4,VLOOKUP(B178,MARKET!$B$2:$P$11,13,FALSE),VLOOKUP(B178,MARKET!$A$2:$P$315,14,FALSE)))</f>
        <v/>
      </c>
      <c r="L178" s="242" t="str">
        <f t="shared" si="59"/>
        <v/>
      </c>
      <c r="M178" s="317" t="str">
        <f t="shared" si="60"/>
        <v/>
      </c>
      <c r="Y178" s="215" t="str">
        <f t="shared" si="62"/>
        <v/>
      </c>
      <c r="Z178" s="259">
        <f t="shared" si="63"/>
        <v>0</v>
      </c>
      <c r="AA178" s="211"/>
      <c r="AB178" s="259">
        <f t="shared" si="64"/>
        <v>0</v>
      </c>
      <c r="AC178" s="211"/>
      <c r="AD178" s="259">
        <f t="shared" si="65"/>
        <v>0</v>
      </c>
      <c r="AE178" s="211"/>
      <c r="AF178" s="259">
        <f t="shared" si="66"/>
        <v>0</v>
      </c>
      <c r="AG178" s="211"/>
      <c r="AH178" s="259">
        <f t="shared" si="67"/>
        <v>0</v>
      </c>
      <c r="AI178" s="211"/>
      <c r="AJ178" s="259">
        <f t="shared" si="76"/>
        <v>0</v>
      </c>
      <c r="AK178" s="211"/>
      <c r="AL178" s="259">
        <f t="shared" si="68"/>
        <v>0</v>
      </c>
      <c r="AM178" s="262">
        <f t="shared" si="69"/>
        <v>0</v>
      </c>
      <c r="AN178" s="287"/>
      <c r="AO178" s="259">
        <f t="shared" si="70"/>
        <v>0</v>
      </c>
      <c r="AP178" s="211"/>
      <c r="AQ178" s="259">
        <f t="shared" si="71"/>
        <v>0</v>
      </c>
      <c r="AR178" s="211"/>
      <c r="AS178" s="259">
        <f t="shared" si="72"/>
        <v>0</v>
      </c>
      <c r="AT178" s="211"/>
      <c r="AU178" s="259">
        <f t="shared" si="73"/>
        <v>0</v>
      </c>
      <c r="AV178" s="211"/>
      <c r="AW178" s="259">
        <f t="shared" si="74"/>
        <v>0</v>
      </c>
      <c r="AX178" s="211"/>
      <c r="AY178" s="259">
        <f t="shared" si="77"/>
        <v>0</v>
      </c>
      <c r="AZ178" s="211"/>
      <c r="BA178" s="259">
        <f t="shared" si="75"/>
        <v>0</v>
      </c>
      <c r="BB178" s="211"/>
    </row>
    <row r="179" spans="1:54">
      <c r="A179" s="232" t="str">
        <f>IF(ISBLANK(B179),"",IF(LEN(B179)=4,LEFT(VLOOKUP(B179,MARKET!$B$2:$AN$11,COLUMN(MARKET!AN163)-1,FALSE),2),LEFT(B179,2)))</f>
        <v/>
      </c>
      <c r="B179" s="219"/>
      <c r="C179" s="233" t="str">
        <f>IF(ISBLANK(B179),"",IF(LEN(B179)&lt;=4,_xll.BDP(VLOOKUP(B179,MARKET!$B$2:$AN$11,COLUMN([1]MARKET!AN178)-1,FALSE)&amp;" Corp","security des"),_xll.BDP(B179&amp;" Corp","security des")))</f>
        <v/>
      </c>
      <c r="D179" s="288"/>
      <c r="E179" s="294"/>
      <c r="F179" s="236" t="str">
        <f>IF(LEN(B179)=12,IF(_xll.MKV("EUR.CM_INSTRUMENT.PXE."&amp;B179, "DateFirstSettlement")&gt;=41275,"Y","N"),"")</f>
        <v/>
      </c>
      <c r="G179" s="237" t="str">
        <f>IF(ISBLANK(B179),"",IF(LEN(B179)&lt;=4,VLOOKUP(B179,MARKET!$B$2:$Y$11,COLUMN(MARKET!Y165)-1,FALSE),VLOOKUP(B179,MARKET!$A$13:$Y$315,COLUMN(MARKET!$Y$1),FALSE)))</f>
        <v/>
      </c>
      <c r="H179" s="238" t="str">
        <f t="shared" si="58"/>
        <v/>
      </c>
      <c r="I179" s="239" t="str">
        <f t="shared" si="61"/>
        <v/>
      </c>
      <c r="J179" s="240" t="str">
        <f>IF(ISBLANK(E179),"",IF(LEN(B179)&lt;=4,VLOOKUP(B179,MARKET!$B$2:$P$11,14,FALSE),VLOOKUP(B179,MARKET!$A$2:$P$315,16,FALSE)))</f>
        <v/>
      </c>
      <c r="K179" s="241" t="str">
        <f>IF(ISBLANK(E179),"",IF(LEN(B179)&lt;=4,VLOOKUP(B179,MARKET!$B$2:$P$11,13,FALSE),VLOOKUP(B179,MARKET!$A$2:$P$315,14,FALSE)))</f>
        <v/>
      </c>
      <c r="L179" s="242" t="str">
        <f t="shared" si="59"/>
        <v/>
      </c>
      <c r="M179" s="317" t="str">
        <f t="shared" si="60"/>
        <v/>
      </c>
      <c r="Y179" s="215" t="str">
        <f t="shared" si="62"/>
        <v/>
      </c>
      <c r="Z179" s="259">
        <f t="shared" si="63"/>
        <v>0</v>
      </c>
      <c r="AA179" s="211"/>
      <c r="AB179" s="259">
        <f t="shared" si="64"/>
        <v>0</v>
      </c>
      <c r="AC179" s="211"/>
      <c r="AD179" s="259">
        <f t="shared" si="65"/>
        <v>0</v>
      </c>
      <c r="AE179" s="211"/>
      <c r="AF179" s="259">
        <f t="shared" si="66"/>
        <v>0</v>
      </c>
      <c r="AG179" s="211"/>
      <c r="AH179" s="259">
        <f t="shared" si="67"/>
        <v>0</v>
      </c>
      <c r="AI179" s="211"/>
      <c r="AJ179" s="259">
        <f t="shared" si="76"/>
        <v>0</v>
      </c>
      <c r="AK179" s="211"/>
      <c r="AL179" s="259">
        <f t="shared" si="68"/>
        <v>0</v>
      </c>
      <c r="AM179" s="262">
        <f t="shared" si="69"/>
        <v>0</v>
      </c>
      <c r="AN179" s="287"/>
      <c r="AO179" s="259">
        <f t="shared" si="70"/>
        <v>0</v>
      </c>
      <c r="AP179" s="211"/>
      <c r="AQ179" s="259">
        <f t="shared" si="71"/>
        <v>0</v>
      </c>
      <c r="AR179" s="211"/>
      <c r="AS179" s="259">
        <f t="shared" si="72"/>
        <v>0</v>
      </c>
      <c r="AT179" s="211"/>
      <c r="AU179" s="259">
        <f t="shared" si="73"/>
        <v>0</v>
      </c>
      <c r="AV179" s="211"/>
      <c r="AW179" s="259">
        <f t="shared" si="74"/>
        <v>0</v>
      </c>
      <c r="AX179" s="211"/>
      <c r="AY179" s="259">
        <f t="shared" si="77"/>
        <v>0</v>
      </c>
      <c r="AZ179" s="211"/>
      <c r="BA179" s="259">
        <f t="shared" si="75"/>
        <v>0</v>
      </c>
      <c r="BB179" s="211"/>
    </row>
    <row r="180" spans="1:54">
      <c r="A180" s="232" t="str">
        <f>IF(ISBLANK(B180),"",IF(LEN(B180)=4,LEFT(VLOOKUP(B180,MARKET!$B$2:$AN$11,COLUMN(MARKET!AN165)-1,FALSE),2),LEFT(B180,2)))</f>
        <v/>
      </c>
      <c r="B180" s="219"/>
      <c r="C180" s="233" t="str">
        <f>IF(ISBLANK(B180),"",IF(LEN(B180)&lt;=4,_xll.BDP(VLOOKUP(B180,MARKET!$B$2:$AN$11,COLUMN([1]MARKET!AN179)-1,FALSE)&amp;" Corp","security des"),_xll.BDP(B180&amp;" Corp","security des")))</f>
        <v/>
      </c>
      <c r="D180" s="288"/>
      <c r="E180" s="294"/>
      <c r="F180" s="236" t="str">
        <f>IF(LEN(B180)=12,IF(_xll.MKV("EUR.CM_INSTRUMENT.PXE."&amp;B180, "DateFirstSettlement")&gt;=41275,"Y","N"),"")</f>
        <v/>
      </c>
      <c r="G180" s="237" t="str">
        <f>IF(ISBLANK(B180),"",IF(LEN(B180)&lt;=4,VLOOKUP(B180,MARKET!$B$2:$Y$11,COLUMN(MARKET!Y166)-1,FALSE),VLOOKUP(B180,MARKET!$A$13:$Y$315,COLUMN(MARKET!$Y$1),FALSE)))</f>
        <v/>
      </c>
      <c r="H180" s="238" t="str">
        <f t="shared" si="58"/>
        <v/>
      </c>
      <c r="I180" s="239" t="str">
        <f t="shared" si="61"/>
        <v/>
      </c>
      <c r="J180" s="240" t="str">
        <f>IF(ISBLANK(E180),"",IF(LEN(B180)&lt;=4,VLOOKUP(B180,MARKET!$B$2:$P$11,14,FALSE),VLOOKUP(B180,MARKET!$A$2:$P$315,16,FALSE)))</f>
        <v/>
      </c>
      <c r="K180" s="241" t="str">
        <f>IF(ISBLANK(E180),"",IF(LEN(B180)&lt;=4,VLOOKUP(B180,MARKET!$B$2:$P$11,13,FALSE),VLOOKUP(B180,MARKET!$A$2:$P$315,14,FALSE)))</f>
        <v/>
      </c>
      <c r="L180" s="242" t="str">
        <f t="shared" si="59"/>
        <v/>
      </c>
      <c r="M180" s="317" t="str">
        <f t="shared" si="60"/>
        <v/>
      </c>
      <c r="Y180" s="215" t="str">
        <f t="shared" si="62"/>
        <v/>
      </c>
      <c r="Z180" s="259">
        <f t="shared" si="63"/>
        <v>0</v>
      </c>
      <c r="AA180" s="211"/>
      <c r="AB180" s="259">
        <f t="shared" si="64"/>
        <v>0</v>
      </c>
      <c r="AC180" s="211"/>
      <c r="AD180" s="259">
        <f t="shared" si="65"/>
        <v>0</v>
      </c>
      <c r="AE180" s="211"/>
      <c r="AF180" s="259">
        <f t="shared" si="66"/>
        <v>0</v>
      </c>
      <c r="AG180" s="211"/>
      <c r="AH180" s="259">
        <f t="shared" si="67"/>
        <v>0</v>
      </c>
      <c r="AI180" s="211"/>
      <c r="AJ180" s="259">
        <f t="shared" si="76"/>
        <v>0</v>
      </c>
      <c r="AK180" s="211"/>
      <c r="AL180" s="259">
        <f t="shared" si="68"/>
        <v>0</v>
      </c>
      <c r="AM180" s="262">
        <f t="shared" si="69"/>
        <v>0</v>
      </c>
      <c r="AN180" s="287"/>
      <c r="AO180" s="259">
        <f t="shared" si="70"/>
        <v>0</v>
      </c>
      <c r="AP180" s="211"/>
      <c r="AQ180" s="259">
        <f t="shared" si="71"/>
        <v>0</v>
      </c>
      <c r="AR180" s="211"/>
      <c r="AS180" s="259">
        <f t="shared" si="72"/>
        <v>0</v>
      </c>
      <c r="AT180" s="211"/>
      <c r="AU180" s="259">
        <f t="shared" si="73"/>
        <v>0</v>
      </c>
      <c r="AV180" s="211"/>
      <c r="AW180" s="259">
        <f t="shared" si="74"/>
        <v>0</v>
      </c>
      <c r="AX180" s="211"/>
      <c r="AY180" s="259">
        <f t="shared" si="77"/>
        <v>0</v>
      </c>
      <c r="AZ180" s="211"/>
      <c r="BA180" s="259">
        <f t="shared" si="75"/>
        <v>0</v>
      </c>
      <c r="BB180" s="211"/>
    </row>
    <row r="181" spans="1:54">
      <c r="A181" s="232" t="str">
        <f>IF(ISBLANK(B181),"",IF(LEN(B181)=4,LEFT(VLOOKUP(B181,MARKET!$B$2:$AN$11,COLUMN(MARKET!AN166)-1,FALSE),2),LEFT(B181,2)))</f>
        <v/>
      </c>
      <c r="B181" s="219"/>
      <c r="C181" s="233" t="str">
        <f>IF(ISBLANK(B181),"",IF(LEN(B181)&lt;=4,_xll.BDP(VLOOKUP(B181,MARKET!$B$2:$AN$11,COLUMN([1]MARKET!AN180)-1,FALSE)&amp;" Corp","security des"),_xll.BDP(B181&amp;" Corp","security des")))</f>
        <v/>
      </c>
      <c r="D181" s="288"/>
      <c r="E181" s="294"/>
      <c r="F181" s="236" t="str">
        <f>IF(LEN(B181)=12,IF(_xll.MKV("EUR.CM_INSTRUMENT.PXE."&amp;B181, "DateFirstSettlement")&gt;=41275,"Y","N"),"")</f>
        <v/>
      </c>
      <c r="G181" s="237" t="str">
        <f>IF(ISBLANK(B181),"",IF(LEN(B181)&lt;=4,VLOOKUP(B181,MARKET!$B$2:$Y$11,COLUMN(MARKET!Y167)-1,FALSE),VLOOKUP(B181,MARKET!$A$13:$Y$315,COLUMN(MARKET!$Y$1),FALSE)))</f>
        <v/>
      </c>
      <c r="H181" s="238" t="str">
        <f t="shared" si="58"/>
        <v/>
      </c>
      <c r="I181" s="239" t="str">
        <f t="shared" si="61"/>
        <v/>
      </c>
      <c r="J181" s="240" t="str">
        <f>IF(ISBLANK(E181),"",IF(LEN(B181)&lt;=4,VLOOKUP(B181,MARKET!$B$2:$P$11,14,FALSE),VLOOKUP(B181,MARKET!$A$2:$P$315,16,FALSE)))</f>
        <v/>
      </c>
      <c r="K181" s="241" t="str">
        <f>IF(ISBLANK(E181),"",IF(LEN(B181)&lt;=4,VLOOKUP(B181,MARKET!$B$2:$P$11,13,FALSE),VLOOKUP(B181,MARKET!$A$2:$P$315,14,FALSE)))</f>
        <v/>
      </c>
      <c r="L181" s="242" t="str">
        <f t="shared" si="59"/>
        <v/>
      </c>
      <c r="M181" s="317" t="str">
        <f t="shared" si="60"/>
        <v/>
      </c>
      <c r="Y181" s="215" t="str">
        <f t="shared" si="62"/>
        <v/>
      </c>
      <c r="Z181" s="259">
        <f t="shared" si="63"/>
        <v>0</v>
      </c>
      <c r="AA181" s="211"/>
      <c r="AB181" s="259">
        <f t="shared" si="64"/>
        <v>0</v>
      </c>
      <c r="AC181" s="211"/>
      <c r="AD181" s="259">
        <f t="shared" si="65"/>
        <v>0</v>
      </c>
      <c r="AE181" s="211"/>
      <c r="AF181" s="259">
        <f t="shared" si="66"/>
        <v>0</v>
      </c>
      <c r="AG181" s="211"/>
      <c r="AH181" s="259">
        <f t="shared" si="67"/>
        <v>0</v>
      </c>
      <c r="AI181" s="211"/>
      <c r="AJ181" s="259">
        <f t="shared" si="76"/>
        <v>0</v>
      </c>
      <c r="AK181" s="211"/>
      <c r="AL181" s="259">
        <f t="shared" si="68"/>
        <v>0</v>
      </c>
      <c r="AM181" s="262">
        <f t="shared" si="69"/>
        <v>0</v>
      </c>
      <c r="AN181" s="287"/>
      <c r="AO181" s="259">
        <f t="shared" si="70"/>
        <v>0</v>
      </c>
      <c r="AP181" s="211"/>
      <c r="AQ181" s="259">
        <f t="shared" si="71"/>
        <v>0</v>
      </c>
      <c r="AR181" s="211"/>
      <c r="AS181" s="259">
        <f t="shared" si="72"/>
        <v>0</v>
      </c>
      <c r="AT181" s="211"/>
      <c r="AU181" s="259">
        <f t="shared" si="73"/>
        <v>0</v>
      </c>
      <c r="AV181" s="211"/>
      <c r="AW181" s="259">
        <f t="shared" si="74"/>
        <v>0</v>
      </c>
      <c r="AX181" s="211"/>
      <c r="AY181" s="259">
        <f t="shared" si="77"/>
        <v>0</v>
      </c>
      <c r="AZ181" s="211"/>
      <c r="BA181" s="259">
        <f t="shared" si="75"/>
        <v>0</v>
      </c>
      <c r="BB181" s="211"/>
    </row>
    <row r="182" spans="1:54">
      <c r="A182" s="232" t="str">
        <f>IF(ISBLANK(B182),"",IF(LEN(B182)=4,LEFT(VLOOKUP(B182,MARKET!$B$2:$AN$11,COLUMN(MARKET!AN167)-1,FALSE),2),LEFT(B182,2)))</f>
        <v/>
      </c>
      <c r="B182" s="219"/>
      <c r="C182" s="233" t="str">
        <f>IF(ISBLANK(B182),"",IF(LEN(B182)&lt;=4,_xll.BDP(VLOOKUP(B182,MARKET!$B$2:$AN$11,COLUMN([1]MARKET!AN181)-1,FALSE)&amp;" Corp","security des"),_xll.BDP(B182&amp;" Corp","security des")))</f>
        <v/>
      </c>
      <c r="D182" s="288"/>
      <c r="E182" s="294"/>
      <c r="F182" s="236" t="str">
        <f>IF(LEN(B182)=12,IF(_xll.MKV("EUR.CM_INSTRUMENT.PXE."&amp;B182, "DateFirstSettlement")&gt;=41275,"Y","N"),"")</f>
        <v/>
      </c>
      <c r="G182" s="237" t="str">
        <f>IF(ISBLANK(B182),"",IF(LEN(B182)&lt;=4,VLOOKUP(B182,MARKET!$B$2:$Y$11,COLUMN(MARKET!Y168)-1,FALSE),VLOOKUP(B182,MARKET!$A$13:$Y$315,COLUMN(MARKET!$Y$1),FALSE)))</f>
        <v/>
      </c>
      <c r="H182" s="238" t="str">
        <f t="shared" si="58"/>
        <v/>
      </c>
      <c r="I182" s="239" t="str">
        <f t="shared" si="61"/>
        <v/>
      </c>
      <c r="J182" s="240" t="str">
        <f>IF(ISBLANK(E182),"",IF(LEN(B182)&lt;=4,VLOOKUP(B182,MARKET!$B$2:$P$11,14,FALSE),VLOOKUP(B182,MARKET!$A$2:$P$315,16,FALSE)))</f>
        <v/>
      </c>
      <c r="K182" s="241" t="str">
        <f>IF(ISBLANK(E182),"",IF(LEN(B182)&lt;=4,VLOOKUP(B182,MARKET!$B$2:$P$11,13,FALSE),VLOOKUP(B182,MARKET!$A$2:$P$315,14,FALSE)))</f>
        <v/>
      </c>
      <c r="L182" s="242" t="str">
        <f t="shared" si="59"/>
        <v/>
      </c>
      <c r="M182" s="317" t="str">
        <f t="shared" si="60"/>
        <v/>
      </c>
      <c r="Y182" s="215" t="str">
        <f t="shared" si="62"/>
        <v/>
      </c>
      <c r="Z182" s="259">
        <f t="shared" si="63"/>
        <v>0</v>
      </c>
      <c r="AA182" s="211"/>
      <c r="AB182" s="259">
        <f t="shared" si="64"/>
        <v>0</v>
      </c>
      <c r="AC182" s="211"/>
      <c r="AD182" s="259">
        <f t="shared" si="65"/>
        <v>0</v>
      </c>
      <c r="AE182" s="211"/>
      <c r="AF182" s="259">
        <f t="shared" si="66"/>
        <v>0</v>
      </c>
      <c r="AG182" s="211"/>
      <c r="AH182" s="259">
        <f t="shared" si="67"/>
        <v>0</v>
      </c>
      <c r="AI182" s="211"/>
      <c r="AJ182" s="259">
        <f t="shared" si="76"/>
        <v>0</v>
      </c>
      <c r="AK182" s="211"/>
      <c r="AL182" s="259">
        <f t="shared" si="68"/>
        <v>0</v>
      </c>
      <c r="AM182" s="262">
        <f t="shared" si="69"/>
        <v>0</v>
      </c>
      <c r="AN182" s="287"/>
      <c r="AO182" s="259">
        <f t="shared" si="70"/>
        <v>0</v>
      </c>
      <c r="AP182" s="211"/>
      <c r="AQ182" s="259">
        <f t="shared" si="71"/>
        <v>0</v>
      </c>
      <c r="AR182" s="211"/>
      <c r="AS182" s="259">
        <f t="shared" si="72"/>
        <v>0</v>
      </c>
      <c r="AT182" s="211"/>
      <c r="AU182" s="259">
        <f t="shared" si="73"/>
        <v>0</v>
      </c>
      <c r="AV182" s="211"/>
      <c r="AW182" s="259">
        <f t="shared" si="74"/>
        <v>0</v>
      </c>
      <c r="AX182" s="211"/>
      <c r="AY182" s="259">
        <f t="shared" si="77"/>
        <v>0</v>
      </c>
      <c r="AZ182" s="211"/>
      <c r="BA182" s="259">
        <f t="shared" si="75"/>
        <v>0</v>
      </c>
      <c r="BB182" s="211"/>
    </row>
    <row r="183" spans="1:54">
      <c r="A183" s="232" t="str">
        <f>IF(ISBLANK(B183),"",IF(LEN(B183)=4,LEFT(VLOOKUP(B183,MARKET!$B$2:$AN$11,COLUMN(MARKET!AN168)-1,FALSE),2),LEFT(B183,2)))</f>
        <v/>
      </c>
      <c r="B183" s="219"/>
      <c r="C183" s="233" t="str">
        <f>IF(ISBLANK(B183),"",IF(LEN(B183)&lt;=4,_xll.BDP(VLOOKUP(B183,MARKET!$B$2:$AN$11,COLUMN([1]MARKET!AN182)-1,FALSE)&amp;" Corp","security des"),_xll.BDP(B183&amp;" Corp","security des")))</f>
        <v/>
      </c>
      <c r="D183" s="288"/>
      <c r="E183" s="294"/>
      <c r="F183" s="236" t="str">
        <f>IF(LEN(B183)=12,IF(_xll.MKV("EUR.CM_INSTRUMENT.PXE."&amp;B183, "DateFirstSettlement")&gt;=41275,"Y","N"),"")</f>
        <v/>
      </c>
      <c r="G183" s="237" t="str">
        <f>IF(ISBLANK(B183),"",IF(LEN(B183)&lt;=4,VLOOKUP(B183,MARKET!$B$2:$Y$11,COLUMN(MARKET!Y169)-1,FALSE),VLOOKUP(B183,MARKET!$A$13:$Y$315,COLUMN(MARKET!$Y$1),FALSE)))</f>
        <v/>
      </c>
      <c r="H183" s="238" t="str">
        <f t="shared" si="58"/>
        <v/>
      </c>
      <c r="I183" s="239" t="str">
        <f t="shared" si="61"/>
        <v/>
      </c>
      <c r="J183" s="240" t="str">
        <f>IF(ISBLANK(E183),"",IF(LEN(B183)&lt;=4,VLOOKUP(B183,MARKET!$B$2:$P$11,14,FALSE),VLOOKUP(B183,MARKET!$A$2:$P$315,16,FALSE)))</f>
        <v/>
      </c>
      <c r="K183" s="241" t="str">
        <f>IF(ISBLANK(E183),"",IF(LEN(B183)&lt;=4,VLOOKUP(B183,MARKET!$B$2:$P$11,13,FALSE),VLOOKUP(B183,MARKET!$A$2:$P$315,14,FALSE)))</f>
        <v/>
      </c>
      <c r="L183" s="242" t="str">
        <f t="shared" si="59"/>
        <v/>
      </c>
      <c r="M183" s="317" t="str">
        <f t="shared" si="60"/>
        <v/>
      </c>
      <c r="Y183" s="215" t="str">
        <f t="shared" si="62"/>
        <v/>
      </c>
      <c r="Z183" s="259">
        <f t="shared" si="63"/>
        <v>0</v>
      </c>
      <c r="AA183" s="211"/>
      <c r="AB183" s="259">
        <f t="shared" si="64"/>
        <v>0</v>
      </c>
      <c r="AC183" s="211"/>
      <c r="AD183" s="259">
        <f t="shared" si="65"/>
        <v>0</v>
      </c>
      <c r="AE183" s="211"/>
      <c r="AF183" s="259">
        <f t="shared" si="66"/>
        <v>0</v>
      </c>
      <c r="AG183" s="211"/>
      <c r="AH183" s="259">
        <f t="shared" si="67"/>
        <v>0</v>
      </c>
      <c r="AI183" s="211"/>
      <c r="AJ183" s="259">
        <f t="shared" si="76"/>
        <v>0</v>
      </c>
      <c r="AK183" s="211"/>
      <c r="AL183" s="259">
        <f t="shared" si="68"/>
        <v>0</v>
      </c>
      <c r="AM183" s="262">
        <f t="shared" si="69"/>
        <v>0</v>
      </c>
      <c r="AN183" s="287"/>
      <c r="AO183" s="259">
        <f t="shared" si="70"/>
        <v>0</v>
      </c>
      <c r="AP183" s="211"/>
      <c r="AQ183" s="259">
        <f t="shared" si="71"/>
        <v>0</v>
      </c>
      <c r="AR183" s="211"/>
      <c r="AS183" s="259">
        <f t="shared" si="72"/>
        <v>0</v>
      </c>
      <c r="AT183" s="211"/>
      <c r="AU183" s="259">
        <f t="shared" si="73"/>
        <v>0</v>
      </c>
      <c r="AV183" s="211"/>
      <c r="AW183" s="259">
        <f t="shared" si="74"/>
        <v>0</v>
      </c>
      <c r="AX183" s="211"/>
      <c r="AY183" s="259">
        <f t="shared" si="77"/>
        <v>0</v>
      </c>
      <c r="AZ183" s="211"/>
      <c r="BA183" s="259">
        <f t="shared" si="75"/>
        <v>0</v>
      </c>
      <c r="BB183" s="211"/>
    </row>
    <row r="184" spans="1:54">
      <c r="A184" s="232" t="str">
        <f>IF(ISBLANK(B184),"",IF(LEN(B184)=4,LEFT(VLOOKUP(B184,MARKET!$B$2:$AN$11,COLUMN(MARKET!AN169)-1,FALSE),2),LEFT(B184,2)))</f>
        <v/>
      </c>
      <c r="B184" s="219"/>
      <c r="C184" s="233" t="str">
        <f>IF(ISBLANK(B184),"",IF(LEN(B184)&lt;=4,_xll.BDP(VLOOKUP(B184,MARKET!$B$2:$AN$11,COLUMN([1]MARKET!AN183)-1,FALSE)&amp;" Corp","security des"),_xll.BDP(B184&amp;" Corp","security des")))</f>
        <v/>
      </c>
      <c r="D184" s="288"/>
      <c r="E184" s="294"/>
      <c r="F184" s="236" t="str">
        <f>IF(LEN(B184)=12,IF(_xll.MKV("EUR.CM_INSTRUMENT.PXE."&amp;B184, "DateFirstSettlement")&gt;=41275,"Y","N"),"")</f>
        <v/>
      </c>
      <c r="G184" s="237" t="str">
        <f>IF(ISBLANK(B184),"",IF(LEN(B184)&lt;=4,VLOOKUP(B184,MARKET!$B$2:$Y$11,COLUMN(MARKET!Y170)-1,FALSE),VLOOKUP(B184,MARKET!$A$13:$Y$315,COLUMN(MARKET!$Y$1),FALSE)))</f>
        <v/>
      </c>
      <c r="H184" s="238" t="str">
        <f t="shared" si="58"/>
        <v/>
      </c>
      <c r="I184" s="239" t="str">
        <f t="shared" si="61"/>
        <v/>
      </c>
      <c r="J184" s="240" t="str">
        <f>IF(ISBLANK(E184),"",IF(LEN(B184)&lt;=4,VLOOKUP(B184,MARKET!$B$2:$P$11,14,FALSE),VLOOKUP(B184,MARKET!$A$2:$P$315,16,FALSE)))</f>
        <v/>
      </c>
      <c r="K184" s="241" t="str">
        <f>IF(ISBLANK(E184),"",IF(LEN(B184)&lt;=4,VLOOKUP(B184,MARKET!$B$2:$P$11,13,FALSE),VLOOKUP(B184,MARKET!$A$2:$P$315,14,FALSE)))</f>
        <v/>
      </c>
      <c r="L184" s="242" t="str">
        <f t="shared" si="59"/>
        <v/>
      </c>
      <c r="M184" s="317" t="str">
        <f t="shared" si="60"/>
        <v/>
      </c>
      <c r="Y184" s="215" t="str">
        <f t="shared" si="62"/>
        <v/>
      </c>
      <c r="Z184" s="259">
        <f t="shared" si="63"/>
        <v>0</v>
      </c>
      <c r="AA184" s="211"/>
      <c r="AB184" s="259">
        <f t="shared" si="64"/>
        <v>0</v>
      </c>
      <c r="AC184" s="211"/>
      <c r="AD184" s="259">
        <f t="shared" si="65"/>
        <v>0</v>
      </c>
      <c r="AE184" s="211"/>
      <c r="AF184" s="259">
        <f t="shared" si="66"/>
        <v>0</v>
      </c>
      <c r="AG184" s="211"/>
      <c r="AH184" s="259">
        <f t="shared" si="67"/>
        <v>0</v>
      </c>
      <c r="AI184" s="211"/>
      <c r="AJ184" s="259">
        <f t="shared" si="76"/>
        <v>0</v>
      </c>
      <c r="AK184" s="211"/>
      <c r="AL184" s="259">
        <f t="shared" si="68"/>
        <v>0</v>
      </c>
      <c r="AM184" s="262">
        <f t="shared" si="69"/>
        <v>0</v>
      </c>
      <c r="AN184" s="287"/>
      <c r="AO184" s="259">
        <f t="shared" si="70"/>
        <v>0</v>
      </c>
      <c r="AP184" s="211"/>
      <c r="AQ184" s="259">
        <f t="shared" si="71"/>
        <v>0</v>
      </c>
      <c r="AR184" s="211"/>
      <c r="AS184" s="259">
        <f t="shared" si="72"/>
        <v>0</v>
      </c>
      <c r="AT184" s="211"/>
      <c r="AU184" s="259">
        <f t="shared" si="73"/>
        <v>0</v>
      </c>
      <c r="AV184" s="211"/>
      <c r="AW184" s="259">
        <f t="shared" si="74"/>
        <v>0</v>
      </c>
      <c r="AX184" s="211"/>
      <c r="AY184" s="259">
        <f t="shared" si="77"/>
        <v>0</v>
      </c>
      <c r="AZ184" s="211"/>
      <c r="BA184" s="259">
        <f t="shared" si="75"/>
        <v>0</v>
      </c>
      <c r="BB184" s="211"/>
    </row>
    <row r="185" spans="1:54">
      <c r="A185" s="232" t="str">
        <f>IF(ISBLANK(B185),"",IF(LEN(B185)=4,LEFT(VLOOKUP(B185,MARKET!$B$2:$AN$11,COLUMN(MARKET!AN170)-1,FALSE),2),LEFT(B185,2)))</f>
        <v/>
      </c>
      <c r="B185" s="219"/>
      <c r="C185" s="233" t="str">
        <f>IF(ISBLANK(B185),"",IF(LEN(B185)&lt;=4,_xll.BDP(VLOOKUP(B185,MARKET!$B$2:$AN$11,COLUMN([1]MARKET!AN184)-1,FALSE)&amp;" Corp","security des"),_xll.BDP(B185&amp;" Corp","security des")))</f>
        <v/>
      </c>
      <c r="D185" s="288"/>
      <c r="E185" s="294"/>
      <c r="F185" s="236" t="str">
        <f>IF(LEN(B185)=12,IF(_xll.MKV("EUR.CM_INSTRUMENT.PXE."&amp;B185, "DateFirstSettlement")&gt;=41275,"Y","N"),"")</f>
        <v/>
      </c>
      <c r="G185" s="237" t="str">
        <f>IF(ISBLANK(B185),"",IF(LEN(B185)&lt;=4,VLOOKUP(B185,MARKET!$B$2:$Y$11,COLUMN(MARKET!Y171)-1,FALSE),VLOOKUP(B185,MARKET!$A$13:$Y$315,COLUMN(MARKET!$Y$1),FALSE)))</f>
        <v/>
      </c>
      <c r="H185" s="238" t="str">
        <f t="shared" si="58"/>
        <v/>
      </c>
      <c r="I185" s="239" t="str">
        <f t="shared" si="61"/>
        <v/>
      </c>
      <c r="J185" s="240" t="str">
        <f>IF(ISBLANK(E185),"",IF(LEN(B185)&lt;=4,VLOOKUP(B185,MARKET!$B$2:$P$11,14,FALSE),VLOOKUP(B185,MARKET!$A$2:$P$315,16,FALSE)))</f>
        <v/>
      </c>
      <c r="K185" s="241" t="str">
        <f>IF(ISBLANK(E185),"",IF(LEN(B185)&lt;=4,VLOOKUP(B185,MARKET!$B$2:$P$11,13,FALSE),VLOOKUP(B185,MARKET!$A$2:$P$315,14,FALSE)))</f>
        <v/>
      </c>
      <c r="L185" s="242" t="str">
        <f t="shared" si="59"/>
        <v/>
      </c>
      <c r="M185" s="317" t="str">
        <f t="shared" si="60"/>
        <v/>
      </c>
      <c r="Y185" s="215" t="str">
        <f t="shared" si="62"/>
        <v/>
      </c>
      <c r="Z185" s="259">
        <f t="shared" si="63"/>
        <v>0</v>
      </c>
      <c r="AA185" s="211"/>
      <c r="AB185" s="259">
        <f t="shared" si="64"/>
        <v>0</v>
      </c>
      <c r="AC185" s="211"/>
      <c r="AD185" s="259">
        <f t="shared" si="65"/>
        <v>0</v>
      </c>
      <c r="AE185" s="211"/>
      <c r="AF185" s="259">
        <f t="shared" si="66"/>
        <v>0</v>
      </c>
      <c r="AG185" s="211"/>
      <c r="AH185" s="259">
        <f t="shared" si="67"/>
        <v>0</v>
      </c>
      <c r="AI185" s="211"/>
      <c r="AJ185" s="259">
        <f t="shared" si="76"/>
        <v>0</v>
      </c>
      <c r="AK185" s="211"/>
      <c r="AL185" s="259">
        <f t="shared" si="68"/>
        <v>0</v>
      </c>
      <c r="AM185" s="262">
        <f t="shared" si="69"/>
        <v>0</v>
      </c>
      <c r="AN185" s="287"/>
      <c r="AO185" s="259">
        <f t="shared" si="70"/>
        <v>0</v>
      </c>
      <c r="AP185" s="211"/>
      <c r="AQ185" s="259">
        <f t="shared" si="71"/>
        <v>0</v>
      </c>
      <c r="AR185" s="211"/>
      <c r="AS185" s="259">
        <f t="shared" si="72"/>
        <v>0</v>
      </c>
      <c r="AT185" s="211"/>
      <c r="AU185" s="259">
        <f t="shared" si="73"/>
        <v>0</v>
      </c>
      <c r="AV185" s="211"/>
      <c r="AW185" s="259">
        <f t="shared" si="74"/>
        <v>0</v>
      </c>
      <c r="AX185" s="211"/>
      <c r="AY185" s="259">
        <f t="shared" si="77"/>
        <v>0</v>
      </c>
      <c r="AZ185" s="211"/>
      <c r="BA185" s="259">
        <f t="shared" si="75"/>
        <v>0</v>
      </c>
      <c r="BB185" s="211"/>
    </row>
    <row r="186" spans="1:54">
      <c r="A186" s="232" t="str">
        <f>IF(ISBLANK(B186),"",IF(LEN(B186)=4,LEFT(VLOOKUP(B186,MARKET!$B$2:$AN$11,COLUMN(MARKET!AN171)-1,FALSE),2),LEFT(B186,2)))</f>
        <v/>
      </c>
      <c r="B186" s="219"/>
      <c r="C186" s="233" t="str">
        <f>IF(ISBLANK(B186),"",IF(LEN(B186)&lt;=4,_xll.BDP(VLOOKUP(B186,MARKET!$B$2:$AN$11,COLUMN([1]MARKET!AN185)-1,FALSE)&amp;" Corp","security des"),_xll.BDP(B186&amp;" Corp","security des")))</f>
        <v/>
      </c>
      <c r="D186" s="288"/>
      <c r="E186" s="294"/>
      <c r="F186" s="236" t="str">
        <f>IF(LEN(B186)=12,IF(_xll.MKV("EUR.CM_INSTRUMENT.PXE."&amp;B186, "DateFirstSettlement")&gt;=41275,"Y","N"),"")</f>
        <v/>
      </c>
      <c r="G186" s="237" t="str">
        <f>IF(ISBLANK(B186),"",IF(LEN(B186)&lt;=4,VLOOKUP(B186,MARKET!$B$2:$Y$11,COLUMN(MARKET!Y172)-1,FALSE),VLOOKUP(B186,MARKET!$A$13:$Y$315,COLUMN(MARKET!$Y$1),FALSE)))</f>
        <v/>
      </c>
      <c r="H186" s="238" t="str">
        <f t="shared" si="58"/>
        <v/>
      </c>
      <c r="I186" s="239" t="str">
        <f t="shared" si="61"/>
        <v/>
      </c>
      <c r="J186" s="240" t="str">
        <f>IF(ISBLANK(E186),"",IF(LEN(B186)&lt;=4,VLOOKUP(B186,MARKET!$B$2:$P$11,14,FALSE),VLOOKUP(B186,MARKET!$A$2:$P$315,16,FALSE)))</f>
        <v/>
      </c>
      <c r="K186" s="241" t="str">
        <f>IF(ISBLANK(E186),"",IF(LEN(B186)&lt;=4,VLOOKUP(B186,MARKET!$B$2:$P$11,13,FALSE),VLOOKUP(B186,MARKET!$A$2:$P$315,14,FALSE)))</f>
        <v/>
      </c>
      <c r="L186" s="242" t="str">
        <f t="shared" si="59"/>
        <v/>
      </c>
      <c r="M186" s="317" t="str">
        <f t="shared" si="60"/>
        <v/>
      </c>
      <c r="Y186" s="215" t="str">
        <f t="shared" si="62"/>
        <v/>
      </c>
      <c r="Z186" s="259">
        <f t="shared" si="63"/>
        <v>0</v>
      </c>
      <c r="AA186" s="211"/>
      <c r="AB186" s="259">
        <f t="shared" si="64"/>
        <v>0</v>
      </c>
      <c r="AC186" s="211"/>
      <c r="AD186" s="259">
        <f t="shared" si="65"/>
        <v>0</v>
      </c>
      <c r="AE186" s="211"/>
      <c r="AF186" s="259">
        <f t="shared" si="66"/>
        <v>0</v>
      </c>
      <c r="AG186" s="211"/>
      <c r="AH186" s="259">
        <f t="shared" si="67"/>
        <v>0</v>
      </c>
      <c r="AI186" s="211"/>
      <c r="AJ186" s="259">
        <f t="shared" si="76"/>
        <v>0</v>
      </c>
      <c r="AK186" s="211"/>
      <c r="AL186" s="259">
        <f t="shared" si="68"/>
        <v>0</v>
      </c>
      <c r="AM186" s="262">
        <f t="shared" si="69"/>
        <v>0</v>
      </c>
      <c r="AN186" s="287"/>
      <c r="AO186" s="259">
        <f t="shared" si="70"/>
        <v>0</v>
      </c>
      <c r="AP186" s="211"/>
      <c r="AQ186" s="259">
        <f t="shared" si="71"/>
        <v>0</v>
      </c>
      <c r="AR186" s="211"/>
      <c r="AS186" s="259">
        <f t="shared" si="72"/>
        <v>0</v>
      </c>
      <c r="AT186" s="211"/>
      <c r="AU186" s="259">
        <f t="shared" si="73"/>
        <v>0</v>
      </c>
      <c r="AV186" s="211"/>
      <c r="AW186" s="259">
        <f t="shared" si="74"/>
        <v>0</v>
      </c>
      <c r="AX186" s="211"/>
      <c r="AY186" s="259">
        <f t="shared" si="77"/>
        <v>0</v>
      </c>
      <c r="AZ186" s="211"/>
      <c r="BA186" s="259">
        <f t="shared" si="75"/>
        <v>0</v>
      </c>
      <c r="BB186" s="211"/>
    </row>
    <row r="187" spans="1:54">
      <c r="A187" s="232" t="str">
        <f>IF(ISBLANK(B187),"",IF(LEN(B187)=4,LEFT(VLOOKUP(B187,MARKET!$B$2:$AN$11,COLUMN(MARKET!AN172)-1,FALSE),2),LEFT(B187,2)))</f>
        <v/>
      </c>
      <c r="B187" s="219"/>
      <c r="C187" s="233" t="str">
        <f>IF(ISBLANK(B187),"",IF(LEN(B187)&lt;=4,_xll.BDP(VLOOKUP(B187,MARKET!$B$2:$AN$11,COLUMN([1]MARKET!AN186)-1,FALSE)&amp;" Corp","security des"),_xll.BDP(B187&amp;" Corp","security des")))</f>
        <v/>
      </c>
      <c r="D187" s="288"/>
      <c r="E187" s="294"/>
      <c r="F187" s="236" t="str">
        <f>IF(LEN(B187)=12,IF(_xll.MKV("EUR.CM_INSTRUMENT.PXE."&amp;B187, "DateFirstSettlement")&gt;=41275,"Y","N"),"")</f>
        <v/>
      </c>
      <c r="G187" s="237" t="str">
        <f>IF(ISBLANK(B187),"",IF(LEN(B187)&lt;=4,VLOOKUP(B187,MARKET!$B$2:$Y$11,COLUMN(MARKET!Y173)-1,FALSE),VLOOKUP(B187,MARKET!$A$13:$Y$315,COLUMN(MARKET!$Y$1),FALSE)))</f>
        <v/>
      </c>
      <c r="H187" s="238" t="str">
        <f t="shared" si="58"/>
        <v/>
      </c>
      <c r="I187" s="239" t="str">
        <f t="shared" si="61"/>
        <v/>
      </c>
      <c r="J187" s="240" t="str">
        <f>IF(ISBLANK(E187),"",IF(LEN(B187)&lt;=4,VLOOKUP(B187,MARKET!$B$2:$P$11,14,FALSE),VLOOKUP(B187,MARKET!$A$2:$P$315,16,FALSE)))</f>
        <v/>
      </c>
      <c r="K187" s="241" t="str">
        <f>IF(ISBLANK(E187),"",IF(LEN(B187)&lt;=4,VLOOKUP(B187,MARKET!$B$2:$P$11,13,FALSE),VLOOKUP(B187,MARKET!$A$2:$P$315,14,FALSE)))</f>
        <v/>
      </c>
      <c r="L187" s="242" t="str">
        <f t="shared" si="59"/>
        <v/>
      </c>
      <c r="M187" s="317" t="str">
        <f t="shared" si="60"/>
        <v/>
      </c>
      <c r="Y187" s="215" t="str">
        <f t="shared" si="62"/>
        <v/>
      </c>
      <c r="Z187" s="259">
        <f t="shared" si="63"/>
        <v>0</v>
      </c>
      <c r="AA187" s="211"/>
      <c r="AB187" s="259">
        <f t="shared" si="64"/>
        <v>0</v>
      </c>
      <c r="AC187" s="211"/>
      <c r="AD187" s="259">
        <f t="shared" si="65"/>
        <v>0</v>
      </c>
      <c r="AE187" s="211"/>
      <c r="AF187" s="259">
        <f t="shared" si="66"/>
        <v>0</v>
      </c>
      <c r="AG187" s="211"/>
      <c r="AH187" s="259">
        <f t="shared" si="67"/>
        <v>0</v>
      </c>
      <c r="AI187" s="211"/>
      <c r="AJ187" s="259">
        <f t="shared" si="76"/>
        <v>0</v>
      </c>
      <c r="AK187" s="211"/>
      <c r="AL187" s="259">
        <f t="shared" si="68"/>
        <v>0</v>
      </c>
      <c r="AM187" s="262">
        <f t="shared" si="69"/>
        <v>0</v>
      </c>
      <c r="AN187" s="287"/>
      <c r="AO187" s="259">
        <f t="shared" si="70"/>
        <v>0</v>
      </c>
      <c r="AP187" s="211"/>
      <c r="AQ187" s="259">
        <f t="shared" si="71"/>
        <v>0</v>
      </c>
      <c r="AR187" s="211"/>
      <c r="AS187" s="259">
        <f t="shared" si="72"/>
        <v>0</v>
      </c>
      <c r="AT187" s="211"/>
      <c r="AU187" s="259">
        <f t="shared" si="73"/>
        <v>0</v>
      </c>
      <c r="AV187" s="211"/>
      <c r="AW187" s="259">
        <f t="shared" si="74"/>
        <v>0</v>
      </c>
      <c r="AX187" s="211"/>
      <c r="AY187" s="259">
        <f t="shared" si="77"/>
        <v>0</v>
      </c>
      <c r="AZ187" s="211"/>
      <c r="BA187" s="259">
        <f t="shared" si="75"/>
        <v>0</v>
      </c>
      <c r="BB187" s="211"/>
    </row>
    <row r="188" spans="1:54">
      <c r="A188" s="232" t="str">
        <f>IF(ISBLANK(B188),"",IF(LEN(B188)=4,LEFT(VLOOKUP(B188,MARKET!$B$2:$AN$11,COLUMN(MARKET!AN173)-1,FALSE),2),LEFT(B188,2)))</f>
        <v/>
      </c>
      <c r="B188" s="219"/>
      <c r="C188" s="233" t="str">
        <f>IF(ISBLANK(B188),"",IF(LEN(B188)&lt;=4,_xll.BDP(VLOOKUP(B188,MARKET!$B$2:$AN$11,COLUMN([1]MARKET!AN187)-1,FALSE)&amp;" Corp","security des"),_xll.BDP(B188&amp;" Corp","security des")))</f>
        <v/>
      </c>
      <c r="D188" s="288"/>
      <c r="E188" s="294"/>
      <c r="F188" s="236" t="str">
        <f>IF(LEN(B188)=12,IF(_xll.MKV("EUR.CM_INSTRUMENT.PXE."&amp;B188, "DateFirstSettlement")&gt;=41275,"Y","N"),"")</f>
        <v/>
      </c>
      <c r="G188" s="237" t="str">
        <f>IF(ISBLANK(B188),"",IF(LEN(B188)&lt;=4,VLOOKUP(B188,MARKET!$B$2:$Y$11,COLUMN(MARKET!Y174)-1,FALSE),VLOOKUP(B188,MARKET!$A$13:$Y$315,COLUMN(MARKET!$Y$1),FALSE)))</f>
        <v/>
      </c>
      <c r="H188" s="238" t="str">
        <f t="shared" si="58"/>
        <v/>
      </c>
      <c r="I188" s="239" t="str">
        <f t="shared" si="61"/>
        <v/>
      </c>
      <c r="J188" s="240" t="str">
        <f>IF(ISBLANK(E188),"",IF(LEN(B188)&lt;=4,VLOOKUP(B188,MARKET!$B$2:$P$11,14,FALSE),VLOOKUP(B188,MARKET!$A$2:$P$315,16,FALSE)))</f>
        <v/>
      </c>
      <c r="K188" s="241" t="str">
        <f>IF(ISBLANK(E188),"",IF(LEN(B188)&lt;=4,VLOOKUP(B188,MARKET!$B$2:$P$11,13,FALSE),VLOOKUP(B188,MARKET!$A$2:$P$315,14,FALSE)))</f>
        <v/>
      </c>
      <c r="L188" s="242" t="str">
        <f t="shared" si="59"/>
        <v/>
      </c>
      <c r="M188" s="317" t="str">
        <f t="shared" si="60"/>
        <v/>
      </c>
      <c r="Y188" s="215" t="str">
        <f t="shared" si="62"/>
        <v/>
      </c>
      <c r="Z188" s="259">
        <f t="shared" si="63"/>
        <v>0</v>
      </c>
      <c r="AA188" s="211"/>
      <c r="AB188" s="259">
        <f t="shared" si="64"/>
        <v>0</v>
      </c>
      <c r="AC188" s="211"/>
      <c r="AD188" s="259">
        <f t="shared" si="65"/>
        <v>0</v>
      </c>
      <c r="AE188" s="211"/>
      <c r="AF188" s="259">
        <f t="shared" si="66"/>
        <v>0</v>
      </c>
      <c r="AG188" s="211"/>
      <c r="AH188" s="259">
        <f t="shared" si="67"/>
        <v>0</v>
      </c>
      <c r="AI188" s="211"/>
      <c r="AJ188" s="259">
        <f t="shared" si="76"/>
        <v>0</v>
      </c>
      <c r="AK188" s="211"/>
      <c r="AL188" s="259">
        <f t="shared" si="68"/>
        <v>0</v>
      </c>
      <c r="AM188" s="262">
        <f t="shared" si="69"/>
        <v>0</v>
      </c>
      <c r="AN188" s="287"/>
      <c r="AO188" s="259">
        <f t="shared" si="70"/>
        <v>0</v>
      </c>
      <c r="AP188" s="211"/>
      <c r="AQ188" s="259">
        <f t="shared" si="71"/>
        <v>0</v>
      </c>
      <c r="AR188" s="211"/>
      <c r="AS188" s="259">
        <f t="shared" si="72"/>
        <v>0</v>
      </c>
      <c r="AT188" s="211"/>
      <c r="AU188" s="259">
        <f t="shared" si="73"/>
        <v>0</v>
      </c>
      <c r="AV188" s="211"/>
      <c r="AW188" s="259">
        <f t="shared" si="74"/>
        <v>0</v>
      </c>
      <c r="AX188" s="211"/>
      <c r="AY188" s="259">
        <f t="shared" si="77"/>
        <v>0</v>
      </c>
      <c r="AZ188" s="211"/>
      <c r="BA188" s="259">
        <f t="shared" si="75"/>
        <v>0</v>
      </c>
      <c r="BB188" s="211"/>
    </row>
    <row r="189" spans="1:54">
      <c r="A189" s="232" t="str">
        <f>IF(ISBLANK(B189),"",IF(LEN(B189)=4,LEFT(VLOOKUP(B189,MARKET!$B$2:$AN$11,COLUMN(MARKET!AN174)-1,FALSE),2),LEFT(B189,2)))</f>
        <v/>
      </c>
      <c r="B189" s="219"/>
      <c r="C189" s="233" t="str">
        <f>IF(ISBLANK(B189),"",IF(LEN(B189)&lt;=4,_xll.BDP(VLOOKUP(B189,MARKET!$B$2:$AN$11,COLUMN([1]MARKET!AN188)-1,FALSE)&amp;" Corp","security des"),_xll.BDP(B189&amp;" Corp","security des")))</f>
        <v/>
      </c>
      <c r="D189" s="288"/>
      <c r="E189" s="294"/>
      <c r="F189" s="236" t="str">
        <f>IF(LEN(B189)=12,IF(_xll.MKV("EUR.CM_INSTRUMENT.PXE."&amp;B189, "DateFirstSettlement")&gt;=41275,"Y","N"),"")</f>
        <v/>
      </c>
      <c r="G189" s="237" t="str">
        <f>IF(ISBLANK(B189),"",IF(LEN(B189)&lt;=4,VLOOKUP(B189,MARKET!$B$2:$Y$11,COLUMN(MARKET!Y175)-1,FALSE),VLOOKUP(B189,MARKET!$A$13:$Y$315,COLUMN(MARKET!$Y$1),FALSE)))</f>
        <v/>
      </c>
      <c r="H189" s="238" t="str">
        <f t="shared" si="58"/>
        <v/>
      </c>
      <c r="I189" s="239" t="str">
        <f t="shared" si="61"/>
        <v/>
      </c>
      <c r="J189" s="240" t="str">
        <f>IF(ISBLANK(E189),"",IF(LEN(B189)&lt;=4,VLOOKUP(B189,MARKET!$B$2:$P$11,14,FALSE),VLOOKUP(B189,MARKET!$A$2:$P$315,16,FALSE)))</f>
        <v/>
      </c>
      <c r="K189" s="241" t="str">
        <f>IF(ISBLANK(E189),"",IF(LEN(B189)&lt;=4,VLOOKUP(B189,MARKET!$B$2:$P$11,13,FALSE),VLOOKUP(B189,MARKET!$A$2:$P$315,14,FALSE)))</f>
        <v/>
      </c>
      <c r="L189" s="242" t="str">
        <f t="shared" si="59"/>
        <v/>
      </c>
      <c r="M189" s="317" t="str">
        <f t="shared" si="60"/>
        <v/>
      </c>
      <c r="Y189" s="215" t="str">
        <f t="shared" si="62"/>
        <v/>
      </c>
      <c r="Z189" s="259">
        <f t="shared" si="63"/>
        <v>0</v>
      </c>
      <c r="AA189" s="211"/>
      <c r="AB189" s="259">
        <f t="shared" si="64"/>
        <v>0</v>
      </c>
      <c r="AC189" s="211"/>
      <c r="AD189" s="259">
        <f t="shared" si="65"/>
        <v>0</v>
      </c>
      <c r="AE189" s="211"/>
      <c r="AF189" s="259">
        <f t="shared" si="66"/>
        <v>0</v>
      </c>
      <c r="AG189" s="211"/>
      <c r="AH189" s="259">
        <f t="shared" si="67"/>
        <v>0</v>
      </c>
      <c r="AI189" s="211"/>
      <c r="AJ189" s="259">
        <f t="shared" si="76"/>
        <v>0</v>
      </c>
      <c r="AK189" s="211"/>
      <c r="AL189" s="259">
        <f t="shared" si="68"/>
        <v>0</v>
      </c>
      <c r="AM189" s="262">
        <f t="shared" si="69"/>
        <v>0</v>
      </c>
      <c r="AN189" s="287"/>
      <c r="AO189" s="259">
        <f t="shared" si="70"/>
        <v>0</v>
      </c>
      <c r="AP189" s="211"/>
      <c r="AQ189" s="259">
        <f t="shared" si="71"/>
        <v>0</v>
      </c>
      <c r="AR189" s="211"/>
      <c r="AS189" s="259">
        <f t="shared" si="72"/>
        <v>0</v>
      </c>
      <c r="AT189" s="211"/>
      <c r="AU189" s="259">
        <f t="shared" si="73"/>
        <v>0</v>
      </c>
      <c r="AV189" s="211"/>
      <c r="AW189" s="259">
        <f t="shared" si="74"/>
        <v>0</v>
      </c>
      <c r="AX189" s="211"/>
      <c r="AY189" s="259">
        <f t="shared" si="77"/>
        <v>0</v>
      </c>
      <c r="AZ189" s="211"/>
      <c r="BA189" s="259">
        <f t="shared" si="75"/>
        <v>0</v>
      </c>
      <c r="BB189" s="211"/>
    </row>
    <row r="190" spans="1:54">
      <c r="A190" s="232" t="str">
        <f>IF(ISBLANK(B190),"",IF(LEN(B190)=4,LEFT(VLOOKUP(B190,MARKET!$B$2:$AN$11,COLUMN(MARKET!AN175)-1,FALSE),2),LEFT(B190,2)))</f>
        <v/>
      </c>
      <c r="B190" s="219"/>
      <c r="C190" s="233" t="str">
        <f>IF(ISBLANK(B190),"",IF(LEN(B190)&lt;=4,_xll.BDP(VLOOKUP(B190,MARKET!$B$2:$AN$11,COLUMN([1]MARKET!AN189)-1,FALSE)&amp;" Corp","security des"),_xll.BDP(B190&amp;" Corp","security des")))</f>
        <v/>
      </c>
      <c r="D190" s="288"/>
      <c r="E190" s="294"/>
      <c r="F190" s="236" t="str">
        <f>IF(LEN(B190)=12,IF(_xll.MKV("EUR.CM_INSTRUMENT.PXE."&amp;B190, "DateFirstSettlement")&gt;=41275,"Y","N"),"")</f>
        <v/>
      </c>
      <c r="G190" s="237" t="str">
        <f>IF(ISBLANK(B190),"",IF(LEN(B190)&lt;=4,VLOOKUP(B190,MARKET!$B$2:$Y$11,COLUMN(MARKET!Y176)-1,FALSE),VLOOKUP(B190,MARKET!$A$13:$Y$315,COLUMN(MARKET!$Y$1),FALSE)))</f>
        <v/>
      </c>
      <c r="H190" s="238" t="str">
        <f t="shared" si="58"/>
        <v/>
      </c>
      <c r="I190" s="239" t="str">
        <f t="shared" si="61"/>
        <v/>
      </c>
      <c r="J190" s="240" t="str">
        <f>IF(ISBLANK(E190),"",IF(LEN(B190)&lt;=4,VLOOKUP(B190,MARKET!$B$2:$P$11,14,FALSE),VLOOKUP(B190,MARKET!$A$2:$P$315,16,FALSE)))</f>
        <v/>
      </c>
      <c r="K190" s="241" t="str">
        <f>IF(ISBLANK(E190),"",IF(LEN(B190)&lt;=4,VLOOKUP(B190,MARKET!$B$2:$P$11,13,FALSE),VLOOKUP(B190,MARKET!$A$2:$P$315,14,FALSE)))</f>
        <v/>
      </c>
      <c r="L190" s="242" t="str">
        <f t="shared" si="59"/>
        <v/>
      </c>
      <c r="M190" s="317" t="str">
        <f t="shared" si="60"/>
        <v/>
      </c>
      <c r="Y190" s="215" t="str">
        <f t="shared" si="62"/>
        <v/>
      </c>
      <c r="Z190" s="259">
        <f t="shared" si="63"/>
        <v>0</v>
      </c>
      <c r="AA190" s="211"/>
      <c r="AB190" s="259">
        <f t="shared" si="64"/>
        <v>0</v>
      </c>
      <c r="AC190" s="211"/>
      <c r="AD190" s="259">
        <f t="shared" si="65"/>
        <v>0</v>
      </c>
      <c r="AE190" s="211"/>
      <c r="AF190" s="259">
        <f t="shared" si="66"/>
        <v>0</v>
      </c>
      <c r="AG190" s="211"/>
      <c r="AH190" s="259">
        <f t="shared" si="67"/>
        <v>0</v>
      </c>
      <c r="AI190" s="211"/>
      <c r="AJ190" s="259">
        <f t="shared" si="76"/>
        <v>0</v>
      </c>
      <c r="AK190" s="211"/>
      <c r="AL190" s="259">
        <f t="shared" si="68"/>
        <v>0</v>
      </c>
      <c r="AM190" s="262">
        <f t="shared" si="69"/>
        <v>0</v>
      </c>
      <c r="AN190" s="287"/>
      <c r="AO190" s="259">
        <f t="shared" si="70"/>
        <v>0</v>
      </c>
      <c r="AP190" s="211"/>
      <c r="AQ190" s="259">
        <f t="shared" si="71"/>
        <v>0</v>
      </c>
      <c r="AR190" s="211"/>
      <c r="AS190" s="259">
        <f t="shared" si="72"/>
        <v>0</v>
      </c>
      <c r="AT190" s="211"/>
      <c r="AU190" s="259">
        <f t="shared" si="73"/>
        <v>0</v>
      </c>
      <c r="AV190" s="211"/>
      <c r="AW190" s="259">
        <f t="shared" si="74"/>
        <v>0</v>
      </c>
      <c r="AX190" s="211"/>
      <c r="AY190" s="259">
        <f t="shared" si="77"/>
        <v>0</v>
      </c>
      <c r="AZ190" s="211"/>
      <c r="BA190" s="259">
        <f t="shared" si="75"/>
        <v>0</v>
      </c>
      <c r="BB190" s="211"/>
    </row>
    <row r="191" spans="1:54">
      <c r="A191" s="232" t="str">
        <f>IF(ISBLANK(B191),"",IF(LEN(B191)=4,LEFT(VLOOKUP(B191,MARKET!$B$2:$AN$11,COLUMN(MARKET!AN177)-1,FALSE),2),LEFT(B191,2)))</f>
        <v/>
      </c>
      <c r="B191" s="219"/>
      <c r="C191" s="233" t="str">
        <f>IF(ISBLANK(B191),"",IF(LEN(B191)&lt;=4,_xll.BDP(VLOOKUP(B191,MARKET!$B$2:$AN$11,COLUMN([1]MARKET!AN190)-1,FALSE)&amp;" Corp","security des"),_xll.BDP(B191&amp;" Corp","security des")))</f>
        <v/>
      </c>
      <c r="D191" s="288"/>
      <c r="E191" s="294"/>
      <c r="F191" s="236" t="str">
        <f>IF(LEN(B191)=12,IF(_xll.MKV("EUR.CM_INSTRUMENT.PXE."&amp;B191, "DateFirstSettlement")&gt;=41275,"Y","N"),"")</f>
        <v/>
      </c>
      <c r="G191" s="237" t="str">
        <f>IF(ISBLANK(B191),"",IF(LEN(B191)&lt;=4,VLOOKUP(B191,MARKET!$B$2:$Y$11,COLUMN(MARKET!Y177)-1,FALSE),VLOOKUP(B191,MARKET!$A$13:$Y$315,COLUMN(MARKET!$Y$1),FALSE)))</f>
        <v/>
      </c>
      <c r="H191" s="238" t="str">
        <f t="shared" si="58"/>
        <v/>
      </c>
      <c r="I191" s="239" t="str">
        <f t="shared" si="61"/>
        <v/>
      </c>
      <c r="J191" s="240" t="str">
        <f>IF(ISBLANK(E191),"",IF(LEN(B191)&lt;=4,VLOOKUP(B191,MARKET!$B$2:$P$11,14,FALSE),VLOOKUP(B191,MARKET!$A$2:$P$315,16,FALSE)))</f>
        <v/>
      </c>
      <c r="K191" s="241" t="str">
        <f>IF(ISBLANK(E191),"",IF(LEN(B191)&lt;=4,VLOOKUP(B191,MARKET!$B$2:$P$11,13,FALSE),VLOOKUP(B191,MARKET!$A$2:$P$315,14,FALSE)))</f>
        <v/>
      </c>
      <c r="L191" s="242" t="str">
        <f t="shared" si="59"/>
        <v/>
      </c>
      <c r="M191" s="317" t="str">
        <f t="shared" si="60"/>
        <v/>
      </c>
      <c r="Y191" s="215" t="str">
        <f t="shared" si="62"/>
        <v/>
      </c>
      <c r="Z191" s="259">
        <f t="shared" si="63"/>
        <v>0</v>
      </c>
      <c r="AA191" s="211"/>
      <c r="AB191" s="259">
        <f t="shared" si="64"/>
        <v>0</v>
      </c>
      <c r="AC191" s="211"/>
      <c r="AD191" s="259">
        <f t="shared" si="65"/>
        <v>0</v>
      </c>
      <c r="AE191" s="211"/>
      <c r="AF191" s="259">
        <f t="shared" si="66"/>
        <v>0</v>
      </c>
      <c r="AG191" s="211"/>
      <c r="AH191" s="259">
        <f t="shared" si="67"/>
        <v>0</v>
      </c>
      <c r="AI191" s="211"/>
      <c r="AJ191" s="259">
        <f t="shared" si="76"/>
        <v>0</v>
      </c>
      <c r="AK191" s="211"/>
      <c r="AL191" s="259">
        <f t="shared" si="68"/>
        <v>0</v>
      </c>
      <c r="AM191" s="262">
        <f t="shared" si="69"/>
        <v>0</v>
      </c>
      <c r="AN191" s="287"/>
      <c r="AO191" s="259">
        <f t="shared" si="70"/>
        <v>0</v>
      </c>
      <c r="AP191" s="211"/>
      <c r="AQ191" s="259">
        <f t="shared" si="71"/>
        <v>0</v>
      </c>
      <c r="AR191" s="211"/>
      <c r="AS191" s="259">
        <f t="shared" si="72"/>
        <v>0</v>
      </c>
      <c r="AT191" s="211"/>
      <c r="AU191" s="259">
        <f t="shared" si="73"/>
        <v>0</v>
      </c>
      <c r="AV191" s="211"/>
      <c r="AW191" s="259">
        <f t="shared" si="74"/>
        <v>0</v>
      </c>
      <c r="AX191" s="211"/>
      <c r="AY191" s="259">
        <f t="shared" si="77"/>
        <v>0</v>
      </c>
      <c r="AZ191" s="211"/>
      <c r="BA191" s="259">
        <f t="shared" si="75"/>
        <v>0</v>
      </c>
      <c r="BB191" s="211"/>
    </row>
    <row r="192" spans="1:54">
      <c r="A192" s="232" t="str">
        <f>IF(ISBLANK(B192),"",IF(LEN(B192)=4,LEFT(VLOOKUP(B192,MARKET!$B$2:$AN$11,COLUMN(MARKET!AN178)-1,FALSE),2),LEFT(B192,2)))</f>
        <v/>
      </c>
      <c r="B192" s="219"/>
      <c r="C192" s="233" t="str">
        <f>IF(ISBLANK(B192),"",IF(LEN(B192)&lt;=4,_xll.BDP(VLOOKUP(B192,MARKET!$B$2:$AN$11,COLUMN([1]MARKET!AN191)-1,FALSE)&amp;" Corp","security des"),_xll.BDP(B192&amp;" Corp","security des")))</f>
        <v/>
      </c>
      <c r="D192" s="288"/>
      <c r="E192" s="294"/>
      <c r="F192" s="236" t="str">
        <f>IF(LEN(B192)=12,IF(_xll.MKV("EUR.CM_INSTRUMENT.PXE."&amp;B192, "DateFirstSettlement")&gt;=41275,"Y","N"),"")</f>
        <v/>
      </c>
      <c r="G192" s="237" t="str">
        <f>IF(ISBLANK(B192),"",IF(LEN(B192)&lt;=4,VLOOKUP(B192,MARKET!$B$2:$Y$11,COLUMN(MARKET!Y178)-1,FALSE),VLOOKUP(B192,MARKET!$A$13:$Y$315,COLUMN(MARKET!$Y$1),FALSE)))</f>
        <v/>
      </c>
      <c r="H192" s="238" t="str">
        <f t="shared" si="58"/>
        <v/>
      </c>
      <c r="I192" s="239" t="str">
        <f t="shared" si="61"/>
        <v/>
      </c>
      <c r="J192" s="240" t="str">
        <f>IF(ISBLANK(E192),"",IF(LEN(B192)&lt;=4,VLOOKUP(B192,MARKET!$B$2:$P$11,14,FALSE),VLOOKUP(B192,MARKET!$A$2:$P$315,16,FALSE)))</f>
        <v/>
      </c>
      <c r="K192" s="241" t="str">
        <f>IF(ISBLANK(E192),"",IF(LEN(B192)&lt;=4,VLOOKUP(B192,MARKET!$B$2:$P$11,13,FALSE),VLOOKUP(B192,MARKET!$A$2:$P$315,14,FALSE)))</f>
        <v/>
      </c>
      <c r="L192" s="242" t="str">
        <f t="shared" si="59"/>
        <v/>
      </c>
      <c r="M192" s="317" t="str">
        <f t="shared" si="60"/>
        <v/>
      </c>
      <c r="Y192" s="215" t="str">
        <f t="shared" si="62"/>
        <v/>
      </c>
      <c r="Z192" s="259">
        <f t="shared" si="63"/>
        <v>0</v>
      </c>
      <c r="AA192" s="211"/>
      <c r="AB192" s="259">
        <f t="shared" si="64"/>
        <v>0</v>
      </c>
      <c r="AC192" s="211"/>
      <c r="AD192" s="259">
        <f t="shared" si="65"/>
        <v>0</v>
      </c>
      <c r="AE192" s="211"/>
      <c r="AF192" s="259">
        <f t="shared" si="66"/>
        <v>0</v>
      </c>
      <c r="AG192" s="211"/>
      <c r="AH192" s="259">
        <f t="shared" si="67"/>
        <v>0</v>
      </c>
      <c r="AI192" s="211"/>
      <c r="AJ192" s="259">
        <f t="shared" si="76"/>
        <v>0</v>
      </c>
      <c r="AK192" s="211"/>
      <c r="AL192" s="259">
        <f t="shared" si="68"/>
        <v>0</v>
      </c>
      <c r="AM192" s="262">
        <f t="shared" si="69"/>
        <v>0</v>
      </c>
      <c r="AN192" s="287"/>
      <c r="AO192" s="259">
        <f t="shared" si="70"/>
        <v>0</v>
      </c>
      <c r="AP192" s="211"/>
      <c r="AQ192" s="259">
        <f t="shared" si="71"/>
        <v>0</v>
      </c>
      <c r="AR192" s="211"/>
      <c r="AS192" s="259">
        <f t="shared" si="72"/>
        <v>0</v>
      </c>
      <c r="AT192" s="211"/>
      <c r="AU192" s="259">
        <f t="shared" si="73"/>
        <v>0</v>
      </c>
      <c r="AV192" s="211"/>
      <c r="AW192" s="259">
        <f t="shared" si="74"/>
        <v>0</v>
      </c>
      <c r="AX192" s="211"/>
      <c r="AY192" s="259">
        <f t="shared" si="77"/>
        <v>0</v>
      </c>
      <c r="AZ192" s="211"/>
      <c r="BA192" s="259">
        <f t="shared" si="75"/>
        <v>0</v>
      </c>
      <c r="BB192" s="211"/>
    </row>
    <row r="193" spans="1:54">
      <c r="A193" s="232" t="str">
        <f>IF(ISBLANK(B193),"",IF(LEN(B193)=4,LEFT(VLOOKUP(B193,MARKET!$B$2:$AN$11,COLUMN(MARKET!AN179)-1,FALSE),2),LEFT(B193,2)))</f>
        <v/>
      </c>
      <c r="B193" s="219"/>
      <c r="C193" s="233" t="str">
        <f>IF(ISBLANK(B193),"",IF(LEN(B193)&lt;=4,_xll.BDP(VLOOKUP(B193,MARKET!$B$2:$AN$11,COLUMN([1]MARKET!AN192)-1,FALSE)&amp;" Corp","security des"),_xll.BDP(B193&amp;" Corp","security des")))</f>
        <v/>
      </c>
      <c r="D193" s="288"/>
      <c r="E193" s="294"/>
      <c r="F193" s="236" t="str">
        <f>IF(LEN(B193)=12,IF(_xll.MKV("EUR.CM_INSTRUMENT.PXE."&amp;B193, "DateFirstSettlement")&gt;=41275,"Y","N"),"")</f>
        <v/>
      </c>
      <c r="G193" s="237" t="str">
        <f>IF(ISBLANK(B193),"",IF(LEN(B193)&lt;=4,VLOOKUP(B193,MARKET!$B$2:$Y$11,COLUMN(MARKET!Y179)-1,FALSE),VLOOKUP(B193,MARKET!$A$13:$Y$315,COLUMN(MARKET!$Y$1),FALSE)))</f>
        <v/>
      </c>
      <c r="H193" s="238" t="str">
        <f t="shared" si="58"/>
        <v/>
      </c>
      <c r="I193" s="239" t="str">
        <f t="shared" si="61"/>
        <v/>
      </c>
      <c r="J193" s="240" t="str">
        <f>IF(ISBLANK(E193),"",IF(LEN(B193)&lt;=4,VLOOKUP(B193,MARKET!$B$2:$P$11,14,FALSE),VLOOKUP(B193,MARKET!$A$2:$P$315,16,FALSE)))</f>
        <v/>
      </c>
      <c r="K193" s="241" t="str">
        <f>IF(ISBLANK(E193),"",IF(LEN(B193)&lt;=4,VLOOKUP(B193,MARKET!$B$2:$P$11,13,FALSE),VLOOKUP(B193,MARKET!$A$2:$P$315,14,FALSE)))</f>
        <v/>
      </c>
      <c r="L193" s="242" t="str">
        <f t="shared" si="59"/>
        <v/>
      </c>
      <c r="M193" s="317" t="str">
        <f t="shared" si="60"/>
        <v/>
      </c>
      <c r="Y193" s="215" t="str">
        <f t="shared" si="62"/>
        <v/>
      </c>
      <c r="Z193" s="259">
        <f t="shared" si="63"/>
        <v>0</v>
      </c>
      <c r="AA193" s="211"/>
      <c r="AB193" s="259">
        <f t="shared" si="64"/>
        <v>0</v>
      </c>
      <c r="AC193" s="211"/>
      <c r="AD193" s="259">
        <f t="shared" si="65"/>
        <v>0</v>
      </c>
      <c r="AE193" s="211"/>
      <c r="AF193" s="259">
        <f t="shared" si="66"/>
        <v>0</v>
      </c>
      <c r="AG193" s="211"/>
      <c r="AH193" s="259">
        <f t="shared" si="67"/>
        <v>0</v>
      </c>
      <c r="AI193" s="211"/>
      <c r="AJ193" s="259">
        <f t="shared" si="76"/>
        <v>0</v>
      </c>
      <c r="AK193" s="211"/>
      <c r="AL193" s="259">
        <f t="shared" si="68"/>
        <v>0</v>
      </c>
      <c r="AM193" s="262">
        <f t="shared" si="69"/>
        <v>0</v>
      </c>
      <c r="AN193" s="287"/>
      <c r="AO193" s="259">
        <f t="shared" si="70"/>
        <v>0</v>
      </c>
      <c r="AP193" s="211"/>
      <c r="AQ193" s="259">
        <f t="shared" si="71"/>
        <v>0</v>
      </c>
      <c r="AR193" s="211"/>
      <c r="AS193" s="259">
        <f t="shared" si="72"/>
        <v>0</v>
      </c>
      <c r="AT193" s="211"/>
      <c r="AU193" s="259">
        <f t="shared" si="73"/>
        <v>0</v>
      </c>
      <c r="AV193" s="211"/>
      <c r="AW193" s="259">
        <f t="shared" si="74"/>
        <v>0</v>
      </c>
      <c r="AX193" s="211"/>
      <c r="AY193" s="259">
        <f t="shared" si="77"/>
        <v>0</v>
      </c>
      <c r="AZ193" s="211"/>
      <c r="BA193" s="259">
        <f t="shared" si="75"/>
        <v>0</v>
      </c>
      <c r="BB193" s="211"/>
    </row>
    <row r="194" spans="1:54">
      <c r="A194" s="232" t="str">
        <f>IF(ISBLANK(B194),"",IF(LEN(B194)=4,LEFT(VLOOKUP(B194,MARKET!$B$2:$AN$11,COLUMN(MARKET!AN180)-1,FALSE),2),LEFT(B194,2)))</f>
        <v/>
      </c>
      <c r="B194" s="219"/>
      <c r="C194" s="233" t="str">
        <f>IF(ISBLANK(B194),"",IF(LEN(B194)&lt;=4,_xll.BDP(VLOOKUP(B194,MARKET!$B$2:$AN$11,COLUMN([1]MARKET!AN193)-1,FALSE)&amp;" Corp","security des"),_xll.BDP(B194&amp;" Corp","security des")))</f>
        <v/>
      </c>
      <c r="D194" s="288"/>
      <c r="E194" s="294"/>
      <c r="F194" s="236" t="str">
        <f>IF(LEN(B194)=12,IF(_xll.MKV("EUR.CM_INSTRUMENT.PXE."&amp;B194, "DateFirstSettlement")&gt;=41275,"Y","N"),"")</f>
        <v/>
      </c>
      <c r="G194" s="237" t="str">
        <f>IF(ISBLANK(B194),"",IF(LEN(B194)&lt;=4,VLOOKUP(B194,MARKET!$B$2:$Y$11,COLUMN(MARKET!Y180)-1,FALSE),VLOOKUP(B194,MARKET!$A$13:$Y$315,COLUMN(MARKET!$Y$1),FALSE)))</f>
        <v/>
      </c>
      <c r="H194" s="238" t="str">
        <f t="shared" si="58"/>
        <v/>
      </c>
      <c r="I194" s="239" t="str">
        <f t="shared" si="61"/>
        <v/>
      </c>
      <c r="J194" s="240" t="str">
        <f>IF(ISBLANK(E194),"",IF(LEN(B194)&lt;=4,VLOOKUP(B194,MARKET!$B$2:$P$11,14,FALSE),VLOOKUP(B194,MARKET!$A$2:$P$315,16,FALSE)))</f>
        <v/>
      </c>
      <c r="K194" s="241" t="str">
        <f>IF(ISBLANK(E194),"",IF(LEN(B194)&lt;=4,VLOOKUP(B194,MARKET!$B$2:$P$11,13,FALSE),VLOOKUP(B194,MARKET!$A$2:$P$315,14,FALSE)))</f>
        <v/>
      </c>
      <c r="L194" s="242" t="str">
        <f t="shared" si="59"/>
        <v/>
      </c>
      <c r="M194" s="317" t="str">
        <f t="shared" si="60"/>
        <v/>
      </c>
      <c r="Y194" s="215" t="str">
        <f t="shared" si="62"/>
        <v/>
      </c>
      <c r="Z194" s="259">
        <f t="shared" si="63"/>
        <v>0</v>
      </c>
      <c r="AA194" s="211"/>
      <c r="AB194" s="259">
        <f t="shared" si="64"/>
        <v>0</v>
      </c>
      <c r="AC194" s="211"/>
      <c r="AD194" s="259">
        <f t="shared" si="65"/>
        <v>0</v>
      </c>
      <c r="AE194" s="211"/>
      <c r="AF194" s="259">
        <f t="shared" si="66"/>
        <v>0</v>
      </c>
      <c r="AG194" s="211"/>
      <c r="AH194" s="259">
        <f t="shared" si="67"/>
        <v>0</v>
      </c>
      <c r="AI194" s="211"/>
      <c r="AJ194" s="259">
        <f t="shared" si="76"/>
        <v>0</v>
      </c>
      <c r="AK194" s="211"/>
      <c r="AL194" s="259">
        <f t="shared" si="68"/>
        <v>0</v>
      </c>
      <c r="AM194" s="262">
        <f t="shared" si="69"/>
        <v>0</v>
      </c>
      <c r="AN194" s="287"/>
      <c r="AO194" s="259">
        <f t="shared" si="70"/>
        <v>0</v>
      </c>
      <c r="AP194" s="211"/>
      <c r="AQ194" s="259">
        <f t="shared" si="71"/>
        <v>0</v>
      </c>
      <c r="AR194" s="211"/>
      <c r="AS194" s="259">
        <f t="shared" si="72"/>
        <v>0</v>
      </c>
      <c r="AT194" s="211"/>
      <c r="AU194" s="259">
        <f t="shared" si="73"/>
        <v>0</v>
      </c>
      <c r="AV194" s="211"/>
      <c r="AW194" s="259">
        <f t="shared" si="74"/>
        <v>0</v>
      </c>
      <c r="AX194" s="211"/>
      <c r="AY194" s="259">
        <f t="shared" si="77"/>
        <v>0</v>
      </c>
      <c r="AZ194" s="211"/>
      <c r="BA194" s="259">
        <f t="shared" si="75"/>
        <v>0</v>
      </c>
      <c r="BB194" s="211"/>
    </row>
    <row r="195" spans="1:54">
      <c r="A195" s="232" t="str">
        <f>IF(ISBLANK(B195),"",IF(LEN(B195)=4,LEFT(VLOOKUP(B195,MARKET!$B$2:$AN$11,COLUMN(MARKET!AN181)-1,FALSE),2),LEFT(B195,2)))</f>
        <v/>
      </c>
      <c r="B195" s="219"/>
      <c r="C195" s="233" t="str">
        <f>IF(ISBLANK(B195),"",IF(LEN(B195)&lt;=4,_xll.BDP(VLOOKUP(B195,MARKET!$B$2:$AN$11,COLUMN([1]MARKET!AN194)-1,FALSE)&amp;" Corp","security des"),_xll.BDP(B195&amp;" Corp","security des")))</f>
        <v/>
      </c>
      <c r="D195" s="288"/>
      <c r="E195" s="294"/>
      <c r="F195" s="236" t="str">
        <f>IF(LEN(B195)=12,IF(_xll.MKV("EUR.CM_INSTRUMENT.PXE."&amp;B195, "DateFirstSettlement")&gt;=41275,"Y","N"),"")</f>
        <v/>
      </c>
      <c r="G195" s="237" t="str">
        <f>IF(ISBLANK(B195),"",IF(LEN(B195)&lt;=4,VLOOKUP(B195,MARKET!$B$2:$Y$11,COLUMN(MARKET!Y181)-1,FALSE),VLOOKUP(B195,MARKET!$A$13:$Y$315,COLUMN(MARKET!$Y$1),FALSE)))</f>
        <v/>
      </c>
      <c r="H195" s="238" t="str">
        <f t="shared" ref="H195:H200" si="78">IF(ISBLANK(E195),"",IF(LEN(B195)&lt;=4,-D195*10*G195,-D195*100*G195))</f>
        <v/>
      </c>
      <c r="I195" s="239" t="str">
        <f t="shared" si="61"/>
        <v/>
      </c>
      <c r="J195" s="240" t="str">
        <f>IF(ISBLANK(E195),"",IF(LEN(B195)&lt;=4,VLOOKUP(B195,MARKET!$B$2:$P$11,14,FALSE),VLOOKUP(B195,MARKET!$A$2:$P$315,16,FALSE)))</f>
        <v/>
      </c>
      <c r="K195" s="241" t="str">
        <f>IF(ISBLANK(E195),"",IF(LEN(B195)&lt;=4,VLOOKUP(B195,MARKET!$B$2:$P$11,13,FALSE),VLOOKUP(B195,MARKET!$A$2:$P$315,14,FALSE)))</f>
        <v/>
      </c>
      <c r="L195" s="242" t="str">
        <f t="shared" ref="L195:L200" si="79">IF(ISBLANK(E195),"",IF(LEN(B195)&lt;=4,(J195-E195)*D195*1000,(J195-E195)*D195*10000))</f>
        <v/>
      </c>
      <c r="M195" s="317" t="str">
        <f t="shared" ref="M195:M200" si="80">IF(ISNUMBER(L195),(E195-J195)/G195*100,"")</f>
        <v/>
      </c>
      <c r="Y195" s="215" t="str">
        <f t="shared" si="62"/>
        <v/>
      </c>
      <c r="Z195" s="259">
        <f t="shared" si="63"/>
        <v>0</v>
      </c>
      <c r="AA195" s="211"/>
      <c r="AB195" s="259">
        <f t="shared" si="64"/>
        <v>0</v>
      </c>
      <c r="AC195" s="211"/>
      <c r="AD195" s="259">
        <f t="shared" si="65"/>
        <v>0</v>
      </c>
      <c r="AE195" s="211"/>
      <c r="AF195" s="259">
        <f t="shared" si="66"/>
        <v>0</v>
      </c>
      <c r="AG195" s="211"/>
      <c r="AH195" s="259">
        <f t="shared" si="67"/>
        <v>0</v>
      </c>
      <c r="AI195" s="211"/>
      <c r="AJ195" s="259">
        <f t="shared" si="76"/>
        <v>0</v>
      </c>
      <c r="AK195" s="211"/>
      <c r="AL195" s="259">
        <f t="shared" si="68"/>
        <v>0</v>
      </c>
      <c r="AM195" s="262">
        <f t="shared" si="69"/>
        <v>0</v>
      </c>
      <c r="AN195" s="287"/>
      <c r="AO195" s="259">
        <f t="shared" si="70"/>
        <v>0</v>
      </c>
      <c r="AP195" s="211"/>
      <c r="AQ195" s="259">
        <f t="shared" si="71"/>
        <v>0</v>
      </c>
      <c r="AR195" s="211"/>
      <c r="AS195" s="259">
        <f t="shared" si="72"/>
        <v>0</v>
      </c>
      <c r="AT195" s="211"/>
      <c r="AU195" s="259">
        <f t="shared" si="73"/>
        <v>0</v>
      </c>
      <c r="AV195" s="211"/>
      <c r="AW195" s="259">
        <f t="shared" si="74"/>
        <v>0</v>
      </c>
      <c r="AX195" s="211"/>
      <c r="AY195" s="259">
        <f t="shared" si="77"/>
        <v>0</v>
      </c>
      <c r="AZ195" s="211"/>
      <c r="BA195" s="259">
        <f t="shared" si="75"/>
        <v>0</v>
      </c>
      <c r="BB195" s="211"/>
    </row>
    <row r="196" spans="1:54">
      <c r="A196" s="232" t="str">
        <f>IF(ISBLANK(B196),"",IF(LEN(B196)=4,LEFT(VLOOKUP(B196,MARKET!$B$2:$AN$11,COLUMN(MARKET!AN182)-1,FALSE),2),LEFT(B196,2)))</f>
        <v/>
      </c>
      <c r="B196" s="219"/>
      <c r="C196" s="233" t="str">
        <f>IF(ISBLANK(B196),"",IF(LEN(B196)&lt;=4,_xll.BDP(VLOOKUP(B196,MARKET!$B$2:$AN$11,COLUMN([1]MARKET!AN195)-1,FALSE)&amp;" Corp","security des"),_xll.BDP(B196&amp;" Corp","security des")))</f>
        <v/>
      </c>
      <c r="D196" s="288"/>
      <c r="E196" s="294"/>
      <c r="F196" s="236" t="str">
        <f>IF(LEN(B196)=12,IF(_xll.MKV("EUR.CM_INSTRUMENT.PXE."&amp;B196, "DateFirstSettlement")&gt;=41275,"Y","N"),"")</f>
        <v/>
      </c>
      <c r="G196" s="237" t="str">
        <f>IF(ISBLANK(B196),"",IF(LEN(B196)&lt;=4,VLOOKUP(B196,MARKET!$B$2:$Y$11,COLUMN(MARKET!Y182)-1,FALSE),VLOOKUP(B196,MARKET!$A$13:$Y$315,COLUMN(MARKET!$Y$1),FALSE)))</f>
        <v/>
      </c>
      <c r="H196" s="238" t="str">
        <f t="shared" si="78"/>
        <v/>
      </c>
      <c r="I196" s="239" t="str">
        <f t="shared" ref="I196:I200" si="81">IF(ISBLANK(B196),"",IF(G196&lt;=$AA$3,"3y",IF(AND(G196&gt;$AA$3,G196&lt;=$AC$3),"5y",IF(AND(G196&gt;$AC$3,G196&lt;=$AE$3),"7y",IF(AND(G196&gt;$AE$3,G196&lt;=$AG$3),"10y",IF(AND(G196&gt;$AG$3,G196&lt;=$AI$3),"15y",IF(AND(G196&gt;$AI$3,G196&lt;=$AK$3),"20y","30y")))))))</f>
        <v/>
      </c>
      <c r="J196" s="240" t="str">
        <f>IF(ISBLANK(E196),"",IF(LEN(B196)&lt;=4,VLOOKUP(B196,MARKET!$B$2:$P$11,14,FALSE),VLOOKUP(B196,MARKET!$A$2:$P$315,16,FALSE)))</f>
        <v/>
      </c>
      <c r="K196" s="241" t="str">
        <f>IF(ISBLANK(E196),"",IF(LEN(B196)&lt;=4,VLOOKUP(B196,MARKET!$B$2:$P$11,13,FALSE),VLOOKUP(B196,MARKET!$A$2:$P$315,14,FALSE)))</f>
        <v/>
      </c>
      <c r="L196" s="242" t="str">
        <f t="shared" si="79"/>
        <v/>
      </c>
      <c r="M196" s="317" t="str">
        <f t="shared" si="80"/>
        <v/>
      </c>
      <c r="Y196" s="215" t="str">
        <f t="shared" si="62"/>
        <v/>
      </c>
      <c r="Z196" s="259">
        <f t="shared" si="63"/>
        <v>0</v>
      </c>
      <c r="AA196" s="211"/>
      <c r="AB196" s="259">
        <f t="shared" si="64"/>
        <v>0</v>
      </c>
      <c r="AC196" s="211"/>
      <c r="AD196" s="259">
        <f t="shared" si="65"/>
        <v>0</v>
      </c>
      <c r="AE196" s="211"/>
      <c r="AF196" s="259">
        <f t="shared" si="66"/>
        <v>0</v>
      </c>
      <c r="AG196" s="211"/>
      <c r="AH196" s="259">
        <f t="shared" si="67"/>
        <v>0</v>
      </c>
      <c r="AI196" s="211"/>
      <c r="AJ196" s="259">
        <f t="shared" si="76"/>
        <v>0</v>
      </c>
      <c r="AK196" s="211"/>
      <c r="AL196" s="259">
        <f t="shared" si="68"/>
        <v>0</v>
      </c>
      <c r="AM196" s="262">
        <f t="shared" si="69"/>
        <v>0</v>
      </c>
      <c r="AN196" s="287"/>
      <c r="AO196" s="259">
        <f t="shared" si="70"/>
        <v>0</v>
      </c>
      <c r="AP196" s="211"/>
      <c r="AQ196" s="259">
        <f t="shared" si="71"/>
        <v>0</v>
      </c>
      <c r="AR196" s="211"/>
      <c r="AS196" s="259">
        <f t="shared" si="72"/>
        <v>0</v>
      </c>
      <c r="AT196" s="211"/>
      <c r="AU196" s="259">
        <f t="shared" si="73"/>
        <v>0</v>
      </c>
      <c r="AV196" s="211"/>
      <c r="AW196" s="259">
        <f t="shared" si="74"/>
        <v>0</v>
      </c>
      <c r="AX196" s="211"/>
      <c r="AY196" s="259">
        <f t="shared" si="77"/>
        <v>0</v>
      </c>
      <c r="AZ196" s="211"/>
      <c r="BA196" s="259">
        <f t="shared" si="75"/>
        <v>0</v>
      </c>
      <c r="BB196" s="211"/>
    </row>
    <row r="197" spans="1:54">
      <c r="A197" s="232" t="str">
        <f>IF(ISBLANK(B197),"",IF(LEN(B197)=4,LEFT(VLOOKUP(B197,MARKET!$B$2:$AN$11,COLUMN(MARKET!AN183)-1,FALSE),2),LEFT(B197,2)))</f>
        <v/>
      </c>
      <c r="B197" s="219"/>
      <c r="C197" s="233" t="str">
        <f>IF(ISBLANK(B197),"",IF(LEN(B197)&lt;=4,_xll.BDP(VLOOKUP(B197,MARKET!$B$2:$AN$11,COLUMN([1]MARKET!AN196)-1,FALSE)&amp;" Corp","security des"),_xll.BDP(B197&amp;" Corp","security des")))</f>
        <v/>
      </c>
      <c r="D197" s="288"/>
      <c r="E197" s="294"/>
      <c r="F197" s="236" t="str">
        <f>IF(LEN(B197)=12,IF(_xll.MKV("EUR.CM_INSTRUMENT.PXE."&amp;B197, "DateFirstSettlement")&gt;=41275,"Y","N"),"")</f>
        <v/>
      </c>
      <c r="G197" s="237" t="str">
        <f>IF(ISBLANK(B197),"",IF(LEN(B197)&lt;=4,VLOOKUP(B197,MARKET!$B$2:$Y$11,COLUMN(MARKET!Y183)-1,FALSE),VLOOKUP(B197,MARKET!$A$13:$Y$315,COLUMN(MARKET!$Y$1),FALSE)))</f>
        <v/>
      </c>
      <c r="H197" s="238" t="str">
        <f t="shared" si="78"/>
        <v/>
      </c>
      <c r="I197" s="239" t="str">
        <f t="shared" si="81"/>
        <v/>
      </c>
      <c r="J197" s="240" t="str">
        <f>IF(ISBLANK(E197),"",IF(LEN(B197)&lt;=4,VLOOKUP(B197,MARKET!$B$2:$P$11,14,FALSE),VLOOKUP(B197,MARKET!$A$2:$P$315,16,FALSE)))</f>
        <v/>
      </c>
      <c r="K197" s="241" t="str">
        <f>IF(ISBLANK(E197),"",IF(LEN(B197)&lt;=4,VLOOKUP(B197,MARKET!$B$2:$P$11,13,FALSE),VLOOKUP(B197,MARKET!$A$2:$P$315,14,FALSE)))</f>
        <v/>
      </c>
      <c r="L197" s="242" t="str">
        <f t="shared" si="79"/>
        <v/>
      </c>
      <c r="M197" s="317" t="str">
        <f t="shared" si="80"/>
        <v/>
      </c>
      <c r="Y197" s="215" t="str">
        <f t="shared" si="62"/>
        <v/>
      </c>
      <c r="Z197" s="259">
        <f t="shared" si="63"/>
        <v>0</v>
      </c>
      <c r="AA197" s="211"/>
      <c r="AB197" s="259">
        <f t="shared" si="64"/>
        <v>0</v>
      </c>
      <c r="AC197" s="211"/>
      <c r="AD197" s="259">
        <f t="shared" si="65"/>
        <v>0</v>
      </c>
      <c r="AE197" s="211"/>
      <c r="AF197" s="259">
        <f t="shared" si="66"/>
        <v>0</v>
      </c>
      <c r="AG197" s="211"/>
      <c r="AH197" s="259">
        <f t="shared" si="67"/>
        <v>0</v>
      </c>
      <c r="AI197" s="211"/>
      <c r="AJ197" s="259">
        <f t="shared" si="76"/>
        <v>0</v>
      </c>
      <c r="AK197" s="211"/>
      <c r="AL197" s="259">
        <f t="shared" si="68"/>
        <v>0</v>
      </c>
      <c r="AM197" s="262">
        <f t="shared" si="69"/>
        <v>0</v>
      </c>
      <c r="AN197" s="287"/>
      <c r="AO197" s="259">
        <f t="shared" si="70"/>
        <v>0</v>
      </c>
      <c r="AP197" s="211"/>
      <c r="AQ197" s="259">
        <f t="shared" si="71"/>
        <v>0</v>
      </c>
      <c r="AR197" s="211"/>
      <c r="AS197" s="259">
        <f t="shared" si="72"/>
        <v>0</v>
      </c>
      <c r="AT197" s="211"/>
      <c r="AU197" s="259">
        <f t="shared" si="73"/>
        <v>0</v>
      </c>
      <c r="AV197" s="211"/>
      <c r="AW197" s="259">
        <f t="shared" si="74"/>
        <v>0</v>
      </c>
      <c r="AX197" s="211"/>
      <c r="AY197" s="259">
        <f t="shared" si="77"/>
        <v>0</v>
      </c>
      <c r="AZ197" s="211"/>
      <c r="BA197" s="259">
        <f t="shared" si="75"/>
        <v>0</v>
      </c>
      <c r="BB197" s="211"/>
    </row>
    <row r="198" spans="1:54">
      <c r="A198" s="232" t="str">
        <f>IF(ISBLANK(B198),"",IF(LEN(B198)=4,LEFT(VLOOKUP(B198,MARKET!$B$2:$AN$11,COLUMN(MARKET!AN184)-1,FALSE),2),LEFT(B198,2)))</f>
        <v/>
      </c>
      <c r="B198" s="219"/>
      <c r="C198" s="233" t="str">
        <f>IF(ISBLANK(B198),"",IF(LEN(B198)&lt;=4,_xll.BDP(VLOOKUP(B198,MARKET!$B$2:$AN$11,COLUMN([1]MARKET!AN197)-1,FALSE)&amp;" Corp","security des"),_xll.BDP(B198&amp;" Corp","security des")))</f>
        <v/>
      </c>
      <c r="D198" s="288"/>
      <c r="E198" s="294"/>
      <c r="F198" s="236" t="str">
        <f>IF(LEN(B198)=12,IF(_xll.MKV("EUR.CM_INSTRUMENT.PXE."&amp;B198, "DateFirstSettlement")&gt;=41275,"Y","N"),"")</f>
        <v/>
      </c>
      <c r="G198" s="237" t="str">
        <f>IF(ISBLANK(B198),"",IF(LEN(B198)&lt;=4,VLOOKUP(B198,MARKET!$B$2:$Y$11,COLUMN(MARKET!Y184)-1,FALSE),VLOOKUP(B198,MARKET!$A$13:$Y$315,COLUMN(MARKET!$Y$1),FALSE)))</f>
        <v/>
      </c>
      <c r="H198" s="238" t="str">
        <f t="shared" si="78"/>
        <v/>
      </c>
      <c r="I198" s="239" t="str">
        <f t="shared" si="81"/>
        <v/>
      </c>
      <c r="J198" s="240" t="str">
        <f>IF(ISBLANK(E198),"",IF(LEN(B198)&lt;=4,VLOOKUP(B198,MARKET!$B$2:$P$11,14,FALSE),VLOOKUP(B198,MARKET!$A$2:$P$315,16,FALSE)))</f>
        <v/>
      </c>
      <c r="K198" s="241" t="str">
        <f>IF(ISBLANK(E198),"",IF(LEN(B198)&lt;=4,VLOOKUP(B198,MARKET!$B$2:$P$11,13,FALSE),VLOOKUP(B198,MARKET!$A$2:$P$315,14,FALSE)))</f>
        <v/>
      </c>
      <c r="L198" s="242" t="str">
        <f t="shared" si="79"/>
        <v/>
      </c>
      <c r="M198" s="317" t="str">
        <f t="shared" si="80"/>
        <v/>
      </c>
      <c r="Y198" s="215" t="str">
        <f t="shared" si="62"/>
        <v/>
      </c>
      <c r="Z198" s="259">
        <f t="shared" si="63"/>
        <v>0</v>
      </c>
      <c r="AA198" s="211"/>
      <c r="AB198" s="259">
        <f t="shared" si="64"/>
        <v>0</v>
      </c>
      <c r="AC198" s="211"/>
      <c r="AD198" s="259">
        <f t="shared" si="65"/>
        <v>0</v>
      </c>
      <c r="AE198" s="211"/>
      <c r="AF198" s="259">
        <f t="shared" si="66"/>
        <v>0</v>
      </c>
      <c r="AG198" s="211"/>
      <c r="AH198" s="259">
        <f t="shared" si="67"/>
        <v>0</v>
      </c>
      <c r="AI198" s="211"/>
      <c r="AJ198" s="259">
        <f t="shared" si="76"/>
        <v>0</v>
      </c>
      <c r="AK198" s="211"/>
      <c r="AL198" s="259">
        <f t="shared" si="68"/>
        <v>0</v>
      </c>
      <c r="AM198" s="262">
        <f t="shared" si="69"/>
        <v>0</v>
      </c>
      <c r="AN198" s="287"/>
      <c r="AO198" s="259">
        <f t="shared" si="70"/>
        <v>0</v>
      </c>
      <c r="AP198" s="211"/>
      <c r="AQ198" s="259">
        <f t="shared" si="71"/>
        <v>0</v>
      </c>
      <c r="AR198" s="211"/>
      <c r="AS198" s="259">
        <f t="shared" si="72"/>
        <v>0</v>
      </c>
      <c r="AT198" s="211"/>
      <c r="AU198" s="259">
        <f t="shared" si="73"/>
        <v>0</v>
      </c>
      <c r="AV198" s="211"/>
      <c r="AW198" s="259">
        <f t="shared" si="74"/>
        <v>0</v>
      </c>
      <c r="AX198" s="211"/>
      <c r="AY198" s="259">
        <f t="shared" si="77"/>
        <v>0</v>
      </c>
      <c r="AZ198" s="211"/>
      <c r="BA198" s="259">
        <f t="shared" si="75"/>
        <v>0</v>
      </c>
      <c r="BB198" s="211"/>
    </row>
    <row r="199" spans="1:54">
      <c r="A199" s="232" t="str">
        <f>IF(ISBLANK(B199),"",IF(LEN(B199)=4,LEFT(VLOOKUP(B199,MARKET!$B$2:$AN$11,COLUMN(MARKET!AN185)-1,FALSE),2),LEFT(B199,2)))</f>
        <v/>
      </c>
      <c r="B199" s="219"/>
      <c r="C199" s="233" t="str">
        <f>IF(ISBLANK(B199),"",IF(LEN(B199)&lt;=4,_xll.BDP(VLOOKUP(B199,MARKET!$B$2:$AN$11,COLUMN([1]MARKET!AN198)-1,FALSE)&amp;" Corp","security des"),_xll.BDP(B199&amp;" Corp","security des")))</f>
        <v/>
      </c>
      <c r="D199" s="288"/>
      <c r="E199" s="294"/>
      <c r="F199" s="236" t="str">
        <f>IF(LEN(B199)=12,IF(_xll.MKV("EUR.CM_INSTRUMENT.PXE."&amp;B199, "DateFirstSettlement")&gt;=41275,"Y","N"),"")</f>
        <v/>
      </c>
      <c r="G199" s="237" t="str">
        <f>IF(ISBLANK(B199),"",IF(LEN(B199)&lt;=4,VLOOKUP(B199,MARKET!$B$2:$Y$11,COLUMN(MARKET!Y185)-1,FALSE),VLOOKUP(B199,MARKET!$A$13:$Y$315,COLUMN(MARKET!$Y$1),FALSE)))</f>
        <v/>
      </c>
      <c r="H199" s="238" t="str">
        <f t="shared" si="78"/>
        <v/>
      </c>
      <c r="I199" s="239" t="str">
        <f t="shared" si="81"/>
        <v/>
      </c>
      <c r="J199" s="240" t="str">
        <f>IF(ISBLANK(E199),"",IF(LEN(B199)&lt;=4,VLOOKUP(B199,MARKET!$B$2:$P$11,14,FALSE),VLOOKUP(B199,MARKET!$A$2:$P$315,16,FALSE)))</f>
        <v/>
      </c>
      <c r="K199" s="241" t="str">
        <f>IF(ISBLANK(E199),"",IF(LEN(B199)&lt;=4,VLOOKUP(B199,MARKET!$B$2:$P$11,13,FALSE),VLOOKUP(B199,MARKET!$A$2:$P$315,14,FALSE)))</f>
        <v/>
      </c>
      <c r="L199" s="242" t="str">
        <f t="shared" si="79"/>
        <v/>
      </c>
      <c r="M199" s="317" t="str">
        <f t="shared" si="80"/>
        <v/>
      </c>
      <c r="Y199" s="215" t="str">
        <f t="shared" ref="Y199:Y204" si="82">+A195</f>
        <v/>
      </c>
      <c r="Z199" s="259">
        <f t="shared" ref="Z199:Z204" si="83">IF(I195=$Z$6,H195,0)</f>
        <v>0</v>
      </c>
      <c r="AA199" s="211"/>
      <c r="AB199" s="259">
        <f t="shared" ref="AB199:AB204" si="84">IF(I195=$AB$6,H195,0)</f>
        <v>0</v>
      </c>
      <c r="AC199" s="211"/>
      <c r="AD199" s="259">
        <f t="shared" ref="AD199:AD204" si="85">IF(I195=$AD$6,H195,0)</f>
        <v>0</v>
      </c>
      <c r="AE199" s="211"/>
      <c r="AF199" s="259">
        <f t="shared" ref="AF199:AF204" si="86">IF(I195=$AF$6,H195,0)</f>
        <v>0</v>
      </c>
      <c r="AG199" s="211"/>
      <c r="AH199" s="259">
        <f t="shared" ref="AH199:AH204" si="87">IF(I195=$AH$6,H195,0)</f>
        <v>0</v>
      </c>
      <c r="AI199" s="211"/>
      <c r="AJ199" s="259">
        <f t="shared" si="76"/>
        <v>0</v>
      </c>
      <c r="AK199" s="211"/>
      <c r="AL199" s="259">
        <f t="shared" ref="AL199:AL204" si="88">IF(I195=$AL$6,H195,0)</f>
        <v>0</v>
      </c>
      <c r="AM199" s="262">
        <f t="shared" ref="AM199:AM204" si="89">SUM(Z199:AL199)</f>
        <v>0</v>
      </c>
      <c r="AN199" s="287"/>
      <c r="AO199" s="259">
        <f t="shared" ref="AO199:AO204" si="90">IF(I195=$Z$6,L195,0)</f>
        <v>0</v>
      </c>
      <c r="AP199" s="211"/>
      <c r="AQ199" s="259">
        <f t="shared" ref="AQ199:AQ204" si="91">IF(I195=$AB$6,L195,0)</f>
        <v>0</v>
      </c>
      <c r="AR199" s="211"/>
      <c r="AS199" s="259">
        <f t="shared" ref="AS199:AS204" si="92">IF(I195=$AD$6,L195,0)</f>
        <v>0</v>
      </c>
      <c r="AT199" s="211"/>
      <c r="AU199" s="259">
        <f t="shared" ref="AU199:AU204" si="93">IF(I195=$AF$6,L195,0)</f>
        <v>0</v>
      </c>
      <c r="AV199" s="211"/>
      <c r="AW199" s="259">
        <f t="shared" ref="AW199:AW204" si="94">IF(I195=$AH$6,L195,0)</f>
        <v>0</v>
      </c>
      <c r="AX199" s="211"/>
      <c r="AY199" s="259">
        <f t="shared" si="77"/>
        <v>0</v>
      </c>
      <c r="AZ199" s="211"/>
      <c r="BA199" s="259">
        <f t="shared" ref="BA199:BA204" si="95">IF(I195=$AL$6,L195,0)</f>
        <v>0</v>
      </c>
      <c r="BB199" s="211"/>
    </row>
    <row r="200" spans="1:54">
      <c r="A200" s="232" t="str">
        <f>IF(ISBLANK(B200),"",IF(LEN(B200)=4,LEFT(VLOOKUP(B200,MARKET!$B$2:$AN$11,COLUMN(MARKET!AN186)-1,FALSE),2),LEFT(B200,2)))</f>
        <v/>
      </c>
      <c r="B200" s="219"/>
      <c r="C200" s="233" t="str">
        <f>IF(ISBLANK(B200),"",IF(LEN(B200)&lt;=4,_xll.BDP(VLOOKUP(B200,MARKET!$B$2:$AN$11,COLUMN([1]MARKET!AN199)-1,FALSE)&amp;" Corp","security des"),_xll.BDP(B200&amp;" Corp","security des")))</f>
        <v/>
      </c>
      <c r="D200" s="288"/>
      <c r="E200" s="294"/>
      <c r="F200" s="236" t="str">
        <f>IF(LEN(B200)=12,IF(_xll.MKV("EUR.CM_INSTRUMENT.PXE."&amp;B200, "DateFirstSettlement")&gt;=41275,"Y","N"),"")</f>
        <v/>
      </c>
      <c r="G200" s="237" t="str">
        <f>IF(ISBLANK(B200),"",IF(LEN(B200)&lt;=4,VLOOKUP(B200,MARKET!$B$2:$Y$11,COLUMN(MARKET!Y186)-1,FALSE),VLOOKUP(B200,MARKET!$A$13:$Y$315,COLUMN(MARKET!$Y$1),FALSE)))</f>
        <v/>
      </c>
      <c r="H200" s="238" t="str">
        <f t="shared" si="78"/>
        <v/>
      </c>
      <c r="I200" s="239" t="str">
        <f t="shared" si="81"/>
        <v/>
      </c>
      <c r="J200" s="240" t="str">
        <f>IF(ISBLANK(E200),"",IF(LEN(B200)&lt;=4,VLOOKUP(B200,MARKET!$B$2:$P$11,14,FALSE),VLOOKUP(B200,MARKET!$A$2:$P$315,16,FALSE)))</f>
        <v/>
      </c>
      <c r="K200" s="241" t="str">
        <f>IF(ISBLANK(E200),"",IF(LEN(B200)&lt;=4,VLOOKUP(B200,MARKET!$B$2:$P$11,13,FALSE),VLOOKUP(B200,MARKET!$A$2:$P$315,14,FALSE)))</f>
        <v/>
      </c>
      <c r="L200" s="242" t="str">
        <f t="shared" si="79"/>
        <v/>
      </c>
      <c r="M200" s="317" t="str">
        <f t="shared" si="80"/>
        <v/>
      </c>
      <c r="Y200" s="215" t="str">
        <f t="shared" si="82"/>
        <v/>
      </c>
      <c r="Z200" s="259">
        <f t="shared" si="83"/>
        <v>0</v>
      </c>
      <c r="AA200" s="211"/>
      <c r="AB200" s="259">
        <f t="shared" si="84"/>
        <v>0</v>
      </c>
      <c r="AC200" s="211"/>
      <c r="AD200" s="259">
        <f t="shared" si="85"/>
        <v>0</v>
      </c>
      <c r="AE200" s="211"/>
      <c r="AF200" s="259">
        <f t="shared" si="86"/>
        <v>0</v>
      </c>
      <c r="AG200" s="211"/>
      <c r="AH200" s="259">
        <f t="shared" si="87"/>
        <v>0</v>
      </c>
      <c r="AI200" s="211"/>
      <c r="AJ200" s="259">
        <f>IF(I196=$AJ$6,H196,0)</f>
        <v>0</v>
      </c>
      <c r="AK200" s="211"/>
      <c r="AL200" s="259">
        <f t="shared" si="88"/>
        <v>0</v>
      </c>
      <c r="AM200" s="262">
        <f t="shared" si="89"/>
        <v>0</v>
      </c>
      <c r="AN200" s="287"/>
      <c r="AO200" s="259">
        <f t="shared" si="90"/>
        <v>0</v>
      </c>
      <c r="AP200" s="211"/>
      <c r="AQ200" s="259">
        <f t="shared" si="91"/>
        <v>0</v>
      </c>
      <c r="AR200" s="211"/>
      <c r="AS200" s="259">
        <f t="shared" si="92"/>
        <v>0</v>
      </c>
      <c r="AT200" s="211"/>
      <c r="AU200" s="259">
        <f t="shared" si="93"/>
        <v>0</v>
      </c>
      <c r="AV200" s="211"/>
      <c r="AW200" s="259">
        <f t="shared" si="94"/>
        <v>0</v>
      </c>
      <c r="AX200" s="211"/>
      <c r="AY200" s="259">
        <f>IF(I196=$AJ$6,L196,0)</f>
        <v>0</v>
      </c>
      <c r="AZ200" s="211"/>
      <c r="BA200" s="259">
        <f t="shared" si="95"/>
        <v>0</v>
      </c>
      <c r="BB200" s="211"/>
    </row>
    <row r="201" spans="1:54">
      <c r="Y201" s="215" t="str">
        <f t="shared" si="82"/>
        <v/>
      </c>
      <c r="Z201" s="259">
        <f t="shared" si="83"/>
        <v>0</v>
      </c>
      <c r="AA201" s="211"/>
      <c r="AB201" s="259">
        <f t="shared" si="84"/>
        <v>0</v>
      </c>
      <c r="AC201" s="211"/>
      <c r="AD201" s="259">
        <f t="shared" si="85"/>
        <v>0</v>
      </c>
      <c r="AE201" s="211"/>
      <c r="AF201" s="259">
        <f t="shared" si="86"/>
        <v>0</v>
      </c>
      <c r="AG201" s="211"/>
      <c r="AH201" s="259">
        <f t="shared" si="87"/>
        <v>0</v>
      </c>
      <c r="AI201" s="211"/>
      <c r="AJ201" s="259">
        <f>IF(I197=$AJ$6,H197,0)</f>
        <v>0</v>
      </c>
      <c r="AK201" s="211"/>
      <c r="AL201" s="259">
        <f t="shared" si="88"/>
        <v>0</v>
      </c>
      <c r="AM201" s="262">
        <f t="shared" si="89"/>
        <v>0</v>
      </c>
      <c r="AN201" s="287"/>
      <c r="AO201" s="259">
        <f t="shared" si="90"/>
        <v>0</v>
      </c>
      <c r="AP201" s="211"/>
      <c r="AQ201" s="259">
        <f t="shared" si="91"/>
        <v>0</v>
      </c>
      <c r="AR201" s="211"/>
      <c r="AS201" s="259">
        <f t="shared" si="92"/>
        <v>0</v>
      </c>
      <c r="AT201" s="211"/>
      <c r="AU201" s="259">
        <f t="shared" si="93"/>
        <v>0</v>
      </c>
      <c r="AV201" s="211"/>
      <c r="AW201" s="259">
        <f t="shared" si="94"/>
        <v>0</v>
      </c>
      <c r="AX201" s="211"/>
      <c r="AY201" s="259">
        <f>IF(I197=$AJ$6,L197,0)</f>
        <v>0</v>
      </c>
      <c r="AZ201" s="211"/>
      <c r="BA201" s="259">
        <f t="shared" si="95"/>
        <v>0</v>
      </c>
      <c r="BB201" s="211"/>
    </row>
    <row r="202" spans="1:54">
      <c r="Y202" s="215" t="str">
        <f t="shared" si="82"/>
        <v/>
      </c>
      <c r="Z202" s="259">
        <f t="shared" si="83"/>
        <v>0</v>
      </c>
      <c r="AA202" s="211"/>
      <c r="AB202" s="259">
        <f t="shared" si="84"/>
        <v>0</v>
      </c>
      <c r="AC202" s="211"/>
      <c r="AD202" s="259">
        <f t="shared" si="85"/>
        <v>0</v>
      </c>
      <c r="AE202" s="211"/>
      <c r="AF202" s="259">
        <f t="shared" si="86"/>
        <v>0</v>
      </c>
      <c r="AG202" s="211"/>
      <c r="AH202" s="259">
        <f t="shared" si="87"/>
        <v>0</v>
      </c>
      <c r="AI202" s="211"/>
      <c r="AJ202" s="259">
        <f>IF(I198=$AJ$6,H198,0)</f>
        <v>0</v>
      </c>
      <c r="AK202" s="211"/>
      <c r="AL202" s="259">
        <f t="shared" si="88"/>
        <v>0</v>
      </c>
      <c r="AM202" s="262">
        <f t="shared" si="89"/>
        <v>0</v>
      </c>
      <c r="AN202" s="287"/>
      <c r="AO202" s="259">
        <f t="shared" si="90"/>
        <v>0</v>
      </c>
      <c r="AP202" s="211"/>
      <c r="AQ202" s="259">
        <f t="shared" si="91"/>
        <v>0</v>
      </c>
      <c r="AR202" s="211"/>
      <c r="AS202" s="259">
        <f t="shared" si="92"/>
        <v>0</v>
      </c>
      <c r="AT202" s="211"/>
      <c r="AU202" s="259">
        <f t="shared" si="93"/>
        <v>0</v>
      </c>
      <c r="AV202" s="211"/>
      <c r="AW202" s="259">
        <f t="shared" si="94"/>
        <v>0</v>
      </c>
      <c r="AX202" s="211"/>
      <c r="AY202" s="259">
        <f>IF(I198=$AJ$6,L198,0)</f>
        <v>0</v>
      </c>
      <c r="AZ202" s="211"/>
      <c r="BA202" s="259">
        <f t="shared" si="95"/>
        <v>0</v>
      </c>
      <c r="BB202" s="211"/>
    </row>
    <row r="203" spans="1:54">
      <c r="Y203" s="215" t="str">
        <f t="shared" si="82"/>
        <v/>
      </c>
      <c r="Z203" s="259">
        <f t="shared" si="83"/>
        <v>0</v>
      </c>
      <c r="AA203" s="211"/>
      <c r="AB203" s="259">
        <f t="shared" si="84"/>
        <v>0</v>
      </c>
      <c r="AC203" s="211"/>
      <c r="AD203" s="259">
        <f t="shared" si="85"/>
        <v>0</v>
      </c>
      <c r="AE203" s="211"/>
      <c r="AF203" s="259">
        <f t="shared" si="86"/>
        <v>0</v>
      </c>
      <c r="AG203" s="211"/>
      <c r="AH203" s="259">
        <f t="shared" si="87"/>
        <v>0</v>
      </c>
      <c r="AI203" s="211"/>
      <c r="AJ203" s="259">
        <f>IF(I199=$AJ$6,H199,0)</f>
        <v>0</v>
      </c>
      <c r="AK203" s="211"/>
      <c r="AL203" s="259">
        <f t="shared" si="88"/>
        <v>0</v>
      </c>
      <c r="AM203" s="262">
        <f t="shared" si="89"/>
        <v>0</v>
      </c>
      <c r="AN203" s="287"/>
      <c r="AO203" s="259">
        <f t="shared" si="90"/>
        <v>0</v>
      </c>
      <c r="AP203" s="211"/>
      <c r="AQ203" s="259">
        <f t="shared" si="91"/>
        <v>0</v>
      </c>
      <c r="AR203" s="211"/>
      <c r="AS203" s="259">
        <f t="shared" si="92"/>
        <v>0</v>
      </c>
      <c r="AT203" s="211"/>
      <c r="AU203" s="259">
        <f t="shared" si="93"/>
        <v>0</v>
      </c>
      <c r="AV203" s="211"/>
      <c r="AW203" s="259">
        <f t="shared" si="94"/>
        <v>0</v>
      </c>
      <c r="AX203" s="211"/>
      <c r="AY203" s="259">
        <f>IF(I199=$AJ$6,L199,0)</f>
        <v>0</v>
      </c>
      <c r="AZ203" s="211"/>
      <c r="BA203" s="259">
        <f t="shared" si="95"/>
        <v>0</v>
      </c>
      <c r="BB203" s="211"/>
    </row>
    <row r="204" spans="1:54">
      <c r="Y204" s="215" t="str">
        <f t="shared" si="82"/>
        <v/>
      </c>
      <c r="Z204" s="259">
        <f t="shared" si="83"/>
        <v>0</v>
      </c>
      <c r="AA204" s="296"/>
      <c r="AB204" s="295">
        <f t="shared" si="84"/>
        <v>0</v>
      </c>
      <c r="AC204" s="296"/>
      <c r="AD204" s="295">
        <f t="shared" si="85"/>
        <v>0</v>
      </c>
      <c r="AE204" s="296"/>
      <c r="AF204" s="295">
        <f t="shared" si="86"/>
        <v>0</v>
      </c>
      <c r="AG204" s="296"/>
      <c r="AH204" s="295">
        <f t="shared" si="87"/>
        <v>0</v>
      </c>
      <c r="AI204" s="296"/>
      <c r="AJ204" s="259">
        <f>IF(I200=$AJ$6,H200,0)</f>
        <v>0</v>
      </c>
      <c r="AK204" s="296"/>
      <c r="AL204" s="295">
        <f t="shared" si="88"/>
        <v>0</v>
      </c>
      <c r="AM204" s="297">
        <f t="shared" si="89"/>
        <v>0</v>
      </c>
      <c r="AN204" s="287"/>
      <c r="AO204" s="295">
        <f t="shared" si="90"/>
        <v>0</v>
      </c>
      <c r="AP204" s="296"/>
      <c r="AQ204" s="295">
        <f t="shared" si="91"/>
        <v>0</v>
      </c>
      <c r="AR204" s="296"/>
      <c r="AS204" s="295">
        <f t="shared" si="92"/>
        <v>0</v>
      </c>
      <c r="AT204" s="296"/>
      <c r="AU204" s="295">
        <f t="shared" si="93"/>
        <v>0</v>
      </c>
      <c r="AV204" s="296"/>
      <c r="AW204" s="295">
        <f t="shared" si="94"/>
        <v>0</v>
      </c>
      <c r="AX204" s="296"/>
      <c r="AY204" s="259">
        <f>IF(I200=$AJ$6,L200,0)</f>
        <v>0</v>
      </c>
      <c r="AZ204" s="296"/>
      <c r="BA204" s="295">
        <f t="shared" si="95"/>
        <v>0</v>
      </c>
      <c r="BB204" s="296"/>
    </row>
    <row r="205" spans="1:54">
      <c r="D205" s="289"/>
      <c r="E205" s="289"/>
      <c r="F205" s="289"/>
      <c r="Y205" s="289"/>
      <c r="Z205" s="298"/>
      <c r="AA205" s="289"/>
      <c r="AB205" s="298"/>
      <c r="AC205" s="289"/>
      <c r="AD205" s="298"/>
      <c r="AE205" s="289"/>
      <c r="AF205" s="298"/>
      <c r="AG205" s="289"/>
      <c r="AH205" s="298"/>
      <c r="AI205" s="289"/>
      <c r="AJ205" s="298"/>
      <c r="AK205" s="289"/>
      <c r="AL205" s="298"/>
      <c r="AM205" s="298"/>
      <c r="AN205" s="299"/>
      <c r="AO205" s="298"/>
      <c r="AP205" s="289"/>
      <c r="AQ205" s="298"/>
      <c r="AR205" s="289"/>
      <c r="AS205" s="298"/>
      <c r="AT205" s="289"/>
      <c r="AU205" s="298"/>
      <c r="AV205" s="289"/>
      <c r="AW205" s="298"/>
      <c r="AX205" s="289"/>
      <c r="AY205" s="298"/>
      <c r="AZ205" s="289"/>
      <c r="BA205" s="298"/>
      <c r="BB205" s="289"/>
    </row>
    <row r="206" spans="1:54">
      <c r="D206" s="289"/>
      <c r="E206" s="289"/>
      <c r="F206" s="289"/>
    </row>
    <row r="207" spans="1:54">
      <c r="D207" s="300"/>
      <c r="E207" s="301"/>
      <c r="F207" s="300"/>
    </row>
    <row r="208" spans="1:54">
      <c r="D208" s="300"/>
      <c r="E208" s="301"/>
      <c r="F208" s="300"/>
    </row>
    <row r="209" spans="4:6">
      <c r="D209" s="300"/>
      <c r="E209" s="301"/>
      <c r="F209" s="300"/>
    </row>
    <row r="210" spans="4:6">
      <c r="D210" s="300"/>
      <c r="E210" s="301"/>
      <c r="F210" s="300"/>
    </row>
    <row r="211" spans="4:6">
      <c r="D211" s="300"/>
      <c r="E211" s="301"/>
      <c r="F211" s="300"/>
    </row>
    <row r="212" spans="4:6">
      <c r="D212" s="300"/>
      <c r="E212" s="301"/>
      <c r="F212" s="300"/>
    </row>
    <row r="213" spans="4:6">
      <c r="D213" s="300"/>
      <c r="E213" s="301"/>
      <c r="F213" s="300"/>
    </row>
    <row r="214" spans="4:6">
      <c r="D214" s="300"/>
      <c r="E214" s="301"/>
      <c r="F214" s="300"/>
    </row>
    <row r="215" spans="4:6">
      <c r="D215" s="300"/>
      <c r="E215" s="301"/>
      <c r="F215" s="300"/>
    </row>
    <row r="216" spans="4:6">
      <c r="D216" s="300"/>
      <c r="E216" s="301"/>
      <c r="F216" s="300"/>
    </row>
    <row r="217" spans="4:6">
      <c r="D217" s="300"/>
      <c r="E217" s="300"/>
      <c r="F217" s="300"/>
    </row>
    <row r="218" spans="4:6">
      <c r="D218" s="300"/>
      <c r="E218" s="300"/>
      <c r="F218" s="300"/>
    </row>
    <row r="219" spans="4:6">
      <c r="D219" s="300"/>
      <c r="E219" s="300"/>
      <c r="F219" s="300"/>
    </row>
    <row r="220" spans="4:6">
      <c r="D220" s="300"/>
      <c r="E220" s="300"/>
      <c r="F220" s="300"/>
    </row>
    <row r="221" spans="4:6">
      <c r="D221" s="300"/>
      <c r="E221" s="300"/>
      <c r="F221" s="300"/>
    </row>
    <row r="222" spans="4:6">
      <c r="D222" s="300"/>
      <c r="E222" s="300"/>
      <c r="F222" s="300"/>
    </row>
    <row r="223" spans="4:6">
      <c r="D223" s="300"/>
      <c r="E223" s="300"/>
      <c r="F223" s="300"/>
    </row>
    <row r="224" spans="4:6">
      <c r="D224" s="300"/>
      <c r="E224" s="300"/>
      <c r="F224" s="300"/>
    </row>
    <row r="225" spans="4:6">
      <c r="D225" s="300"/>
      <c r="E225" s="300"/>
      <c r="F225" s="300"/>
    </row>
    <row r="226" spans="4:6">
      <c r="D226" s="300"/>
      <c r="E226" s="300"/>
      <c r="F226" s="300"/>
    </row>
    <row r="227" spans="4:6">
      <c r="D227" s="300"/>
      <c r="E227" s="300"/>
      <c r="F227" s="300"/>
    </row>
    <row r="228" spans="4:6">
      <c r="D228" s="300"/>
      <c r="E228" s="300"/>
      <c r="F228" s="300"/>
    </row>
    <row r="229" spans="4:6">
      <c r="D229" s="300"/>
      <c r="E229" s="300"/>
      <c r="F229" s="300"/>
    </row>
    <row r="230" spans="4:6">
      <c r="D230" s="300"/>
      <c r="E230" s="300"/>
      <c r="F230" s="300"/>
    </row>
    <row r="231" spans="4:6">
      <c r="D231" s="300"/>
      <c r="E231" s="300"/>
      <c r="F231" s="300"/>
    </row>
    <row r="232" spans="4:6">
      <c r="D232" s="300"/>
      <c r="E232" s="300"/>
      <c r="F232" s="300"/>
    </row>
    <row r="233" spans="4:6">
      <c r="D233" s="300"/>
      <c r="E233" s="300"/>
      <c r="F233" s="300"/>
    </row>
    <row r="234" spans="4:6">
      <c r="D234" s="300"/>
      <c r="E234" s="300"/>
      <c r="F234" s="300"/>
    </row>
    <row r="235" spans="4:6">
      <c r="D235" s="300"/>
      <c r="E235" s="300"/>
      <c r="F235" s="300"/>
    </row>
    <row r="236" spans="4:6">
      <c r="D236" s="300"/>
      <c r="E236" s="300"/>
      <c r="F236" s="300"/>
    </row>
    <row r="237" spans="4:6">
      <c r="D237" s="300"/>
      <c r="E237" s="300"/>
      <c r="F237" s="300"/>
    </row>
    <row r="238" spans="4:6">
      <c r="D238" s="300"/>
      <c r="E238" s="300"/>
      <c r="F238" s="300"/>
    </row>
    <row r="239" spans="4:6">
      <c r="D239" s="300"/>
      <c r="E239" s="300"/>
      <c r="F239" s="300"/>
    </row>
    <row r="240" spans="4:6">
      <c r="D240" s="300"/>
      <c r="E240" s="300"/>
      <c r="F240" s="300"/>
    </row>
    <row r="241" spans="4:6">
      <c r="D241" s="300"/>
      <c r="E241" s="300"/>
      <c r="F241" s="300"/>
    </row>
    <row r="242" spans="4:6">
      <c r="D242" s="300"/>
      <c r="E242" s="300"/>
      <c r="F242" s="300"/>
    </row>
    <row r="243" spans="4:6">
      <c r="D243" s="300"/>
      <c r="E243" s="300"/>
      <c r="F243" s="300"/>
    </row>
    <row r="244" spans="4:6">
      <c r="D244" s="300"/>
      <c r="E244" s="300"/>
      <c r="F244" s="300"/>
    </row>
    <row r="245" spans="4:6">
      <c r="D245" s="300"/>
      <c r="E245" s="300"/>
      <c r="F245" s="300"/>
    </row>
    <row r="246" spans="4:6">
      <c r="D246" s="300"/>
      <c r="E246" s="300"/>
      <c r="F246" s="300"/>
    </row>
    <row r="247" spans="4:6">
      <c r="D247" s="300"/>
      <c r="E247" s="300"/>
      <c r="F247" s="300"/>
    </row>
    <row r="248" spans="4:6">
      <c r="D248" s="300"/>
      <c r="E248" s="300"/>
      <c r="F248" s="300"/>
    </row>
    <row r="249" spans="4:6">
      <c r="D249" s="300"/>
      <c r="E249" s="300"/>
      <c r="F249" s="300"/>
    </row>
    <row r="250" spans="4:6">
      <c r="D250" s="300"/>
      <c r="E250" s="300"/>
      <c r="F250" s="300"/>
    </row>
    <row r="251" spans="4:6">
      <c r="D251" s="300"/>
      <c r="E251" s="300"/>
      <c r="F251" s="300"/>
    </row>
    <row r="252" spans="4:6">
      <c r="D252" s="300"/>
      <c r="E252" s="300"/>
      <c r="F252" s="300"/>
    </row>
    <row r="253" spans="4:6">
      <c r="D253" s="300"/>
      <c r="E253" s="300"/>
      <c r="F253" s="300"/>
    </row>
    <row r="254" spans="4:6">
      <c r="D254" s="300"/>
      <c r="E254" s="300"/>
      <c r="F254" s="300"/>
    </row>
    <row r="255" spans="4:6">
      <c r="D255" s="300"/>
      <c r="E255" s="300"/>
      <c r="F255" s="300"/>
    </row>
    <row r="256" spans="4:6">
      <c r="D256" s="300"/>
      <c r="E256" s="300"/>
      <c r="F256" s="300"/>
    </row>
    <row r="257" spans="4:6">
      <c r="D257" s="300"/>
      <c r="E257" s="300"/>
      <c r="F257" s="300"/>
    </row>
    <row r="258" spans="4:6">
      <c r="D258" s="300"/>
      <c r="E258" s="300"/>
      <c r="F258" s="300"/>
    </row>
    <row r="259" spans="4:6">
      <c r="D259" s="300"/>
      <c r="E259" s="300"/>
      <c r="F259" s="300"/>
    </row>
    <row r="260" spans="4:6">
      <c r="D260" s="300"/>
      <c r="E260" s="300"/>
      <c r="F260" s="300"/>
    </row>
    <row r="261" spans="4:6">
      <c r="D261" s="300"/>
      <c r="E261" s="300"/>
      <c r="F261" s="300"/>
    </row>
    <row r="262" spans="4:6">
      <c r="D262" s="300"/>
      <c r="E262" s="300"/>
      <c r="F262" s="300"/>
    </row>
    <row r="263" spans="4:6">
      <c r="D263" s="300"/>
      <c r="E263" s="300"/>
      <c r="F263" s="300"/>
    </row>
    <row r="264" spans="4:6">
      <c r="D264" s="300"/>
      <c r="E264" s="300"/>
      <c r="F264" s="300"/>
    </row>
    <row r="265" spans="4:6">
      <c r="D265" s="300"/>
      <c r="E265" s="300"/>
      <c r="F265" s="300"/>
    </row>
    <row r="266" spans="4:6">
      <c r="D266" s="302"/>
      <c r="E266" s="302"/>
      <c r="F266" s="302"/>
    </row>
    <row r="267" spans="4:6">
      <c r="D267" s="302"/>
      <c r="E267" s="302"/>
      <c r="F267" s="302"/>
    </row>
    <row r="268" spans="4:6">
      <c r="D268" s="302"/>
      <c r="E268" s="302"/>
      <c r="F268" s="302"/>
    </row>
    <row r="269" spans="4:6">
      <c r="D269" s="302"/>
      <c r="E269" s="302"/>
      <c r="F269" s="302"/>
    </row>
    <row r="270" spans="4:6">
      <c r="D270" s="302"/>
      <c r="E270" s="302"/>
      <c r="F270" s="302"/>
    </row>
    <row r="271" spans="4:6">
      <c r="D271" s="302"/>
      <c r="E271" s="302"/>
      <c r="F271" s="302"/>
    </row>
    <row r="272" spans="4:6">
      <c r="D272" s="302"/>
      <c r="E272" s="302"/>
      <c r="F272" s="302"/>
    </row>
    <row r="273" spans="4:6">
      <c r="D273" s="302"/>
      <c r="E273" s="302"/>
      <c r="F273" s="302"/>
    </row>
    <row r="274" spans="4:6">
      <c r="D274" s="302"/>
      <c r="E274" s="302"/>
      <c r="F274" s="302"/>
    </row>
    <row r="275" spans="4:6">
      <c r="D275" s="302"/>
      <c r="E275" s="302"/>
      <c r="F275" s="302"/>
    </row>
    <row r="276" spans="4:6">
      <c r="D276" s="302"/>
      <c r="E276" s="302"/>
      <c r="F276" s="302"/>
    </row>
    <row r="277" spans="4:6">
      <c r="D277" s="302"/>
      <c r="E277" s="302"/>
      <c r="F277" s="302"/>
    </row>
    <row r="278" spans="4:6">
      <c r="D278" s="302"/>
      <c r="E278" s="302"/>
      <c r="F278" s="302"/>
    </row>
    <row r="279" spans="4:6">
      <c r="D279" s="302"/>
      <c r="E279" s="302"/>
      <c r="F279" s="302"/>
    </row>
    <row r="280" spans="4:6">
      <c r="D280" s="302"/>
      <c r="E280" s="302"/>
      <c r="F280" s="302"/>
    </row>
    <row r="281" spans="4:6">
      <c r="D281" s="302"/>
      <c r="E281" s="302"/>
      <c r="F281" s="302"/>
    </row>
    <row r="282" spans="4:6">
      <c r="D282" s="302"/>
      <c r="E282" s="302"/>
      <c r="F282" s="302"/>
    </row>
    <row r="283" spans="4:6">
      <c r="D283" s="302"/>
      <c r="E283" s="302"/>
      <c r="F283" s="302"/>
    </row>
    <row r="284" spans="4:6">
      <c r="D284" s="210"/>
      <c r="E284" s="210"/>
      <c r="F284" s="210"/>
    </row>
    <row r="285" spans="4:6">
      <c r="D285" s="210"/>
      <c r="E285" s="210"/>
      <c r="F285" s="210"/>
    </row>
    <row r="286" spans="4:6">
      <c r="D286" s="210"/>
      <c r="E286" s="210"/>
      <c r="F286" s="210"/>
    </row>
    <row r="287" spans="4:6">
      <c r="D287" s="210"/>
      <c r="E287" s="210"/>
      <c r="F287" s="210"/>
    </row>
    <row r="288" spans="4:6">
      <c r="D288" s="210"/>
      <c r="E288" s="210"/>
      <c r="F288" s="210"/>
    </row>
    <row r="289" spans="4:6">
      <c r="D289" s="210"/>
      <c r="E289" s="210"/>
      <c r="F289" s="210"/>
    </row>
    <row r="290" spans="4:6">
      <c r="D290" s="210"/>
      <c r="E290" s="210"/>
      <c r="F290" s="210"/>
    </row>
    <row r="291" spans="4:6">
      <c r="D291" s="210"/>
      <c r="E291" s="210"/>
      <c r="F291" s="210"/>
    </row>
    <row r="292" spans="4:6">
      <c r="D292" s="210"/>
      <c r="E292" s="210"/>
      <c r="F292" s="210"/>
    </row>
    <row r="293" spans="4:6">
      <c r="D293" s="210"/>
      <c r="E293" s="210"/>
      <c r="F293" s="210"/>
    </row>
    <row r="294" spans="4:6">
      <c r="D294" s="210"/>
      <c r="E294" s="210"/>
      <c r="F294" s="210"/>
    </row>
  </sheetData>
  <mergeCells count="9">
    <mergeCell ref="N28:N31"/>
    <mergeCell ref="N32:N35"/>
    <mergeCell ref="N36:N39"/>
    <mergeCell ref="N2:N5"/>
    <mergeCell ref="N7:N10"/>
    <mergeCell ref="N11:N14"/>
    <mergeCell ref="N15:N18"/>
    <mergeCell ref="N19:N22"/>
    <mergeCell ref="N24:N27"/>
  </mergeCells>
  <conditionalFormatting sqref="P3:T5 P8:T10 P12:T14 P16:T18 P25:T27 P29:T31 P33:T35 P20:T22 V20:W22 V33:W35 V29:W31 V25:W27 V16:W18 V12:W14 V8:W10 V3:W5">
    <cfRule type="cellIs" dxfId="7" priority="8" operator="equal">
      <formula>0</formula>
    </cfRule>
  </conditionalFormatting>
  <conditionalFormatting sqref="P37:T39 V37:W39">
    <cfRule type="cellIs" dxfId="6" priority="5" operator="equal">
      <formula>0</formula>
    </cfRule>
  </conditionalFormatting>
  <conditionalFormatting sqref="W39">
    <cfRule type="cellIs" dxfId="5" priority="3" operator="greaterThan">
      <formula>0</formula>
    </cfRule>
    <cfRule type="cellIs" dxfId="4" priority="4" operator="lessThan">
      <formula>0</formula>
    </cfRule>
  </conditionalFormatting>
  <conditionalFormatting sqref="W5 W10 W14 W18 W22 W27 W31 W35 W39">
    <cfRule type="cellIs" dxfId="3" priority="6" operator="greaterThan">
      <formula>0</formula>
    </cfRule>
    <cfRule type="cellIs" dxfId="2" priority="7" operator="lessThan">
      <formula>0</formula>
    </cfRule>
  </conditionalFormatting>
  <conditionalFormatting sqref="U3:U5 U8:U10 U12:U14 U16:U18 U20:U22 U25:U27 U29:U31 U33:U35">
    <cfRule type="cellIs" dxfId="1" priority="2" operator="equal">
      <formula>0</formula>
    </cfRule>
  </conditionalFormatting>
  <conditionalFormatting sqref="U37:U39">
    <cfRule type="cellIs" dxfId="0" priority="1" operator="equal">
      <formula>0</formula>
    </cfRule>
  </conditionalFormatting>
  <dataValidations disablePrompts="1" count="1">
    <dataValidation type="list" allowBlank="1" showInputMessage="1" showErrorMessage="1" sqref="P1:V1">
      <formula1>titoli</formula1>
    </dataValidation>
  </dataValidations>
  <pageMargins left="0.75" right="0.75" top="1" bottom="1" header="0.5" footer="0.5"/>
  <pageSetup scale="23" orientation="landscape" r:id="rId1"/>
  <headerFooter alignWithMargins="0"/>
  <ignoredErrors>
    <ignoredError sqref="AE3 AC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Cancel">
                <anchor moveWithCells="1" sizeWithCells="1">
                  <from>
                    <xdr:col>2</xdr:col>
                    <xdr:colOff>161925</xdr:colOff>
                    <xdr:row>1</xdr:row>
                    <xdr:rowOff>9525</xdr:rowOff>
                  </from>
                  <to>
                    <xdr:col>2</xdr:col>
                    <xdr:colOff>1066800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P&amp;L</vt:lpstr>
      <vt:lpstr>CCT</vt:lpstr>
      <vt:lpstr>MARKET</vt:lpstr>
      <vt:lpstr>POSITION</vt:lpstr>
      <vt:lpstr>CCT!Settle</vt:lpstr>
      <vt:lpstr>titoli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MURRONE MASSIMILIANO</dc:creator>
  <cp:lastModifiedBy>ASARO VINCENZO</cp:lastModifiedBy>
  <dcterms:created xsi:type="dcterms:W3CDTF">2016-05-06T10:35:08Z</dcterms:created>
  <dcterms:modified xsi:type="dcterms:W3CDTF">2018-06-22T12:46:54Z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CHAINSIZE_##EUR.CM_TICKER.BTEC.TICKER##">
    <vt:i4>115</vt:i4>
  </property>
  <property fmtid="{D5CDD505-2E9C-101B-9397-08002B2CF9AE}" pid="3" name="_CHAINSIZE_##EUR.CM_R4Q.TRADEWEBEUGV.RFQ##">
    <vt:i4>26</vt:i4>
  </property>
  <property fmtid="{D5CDD505-2E9C-101B-9397-08002B2CF9AE}" pid="4" name="_CHAINSIZE_##EUR.CM_R4Q.BBGBTS.RFQ##">
    <vt:i4>74</vt:i4>
  </property>
  <property fmtid="{D5CDD505-2E9C-101B-9397-08002B2CF9AE}" pid="5" name="_CHAINSIZE_##EUR.CM_TICKER.MTS.TICKER##">
    <vt:i4>798</vt:i4>
  </property>
  <property fmtid="{D5CDD505-2E9C-101B-9397-08002B2CF9AE}" pid="6" name="_CHAINSIZE_##EUR.CM_R4Q.BONDVISION.RFQ##">
    <vt:i4>72</vt:i4>
  </property>
</Properties>
</file>